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4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embeddings/oleObject1.bin" ContentType="application/vnd.openxmlformats-officedocument.oleObject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7.xml" ContentType="application/vnd.openxmlformats-officedocument.drawing+xml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embeddings/oleObject24.bin" ContentType="application/vnd.openxmlformats-officedocument.oleObject"/>
  <Override PartName="/xl/embeddings/oleObject25.bin" ContentType="application/vnd.openxmlformats-officedocument.oleObject"/>
  <Override PartName="/xl/embeddings/oleObject26.bin" ContentType="application/vnd.openxmlformats-officedocument.oleObject"/>
  <Override PartName="/xl/embeddings/oleObject27.bin" ContentType="application/vnd.openxmlformats-officedocument.oleObject"/>
  <Override PartName="/xl/embeddings/oleObject28.bin" ContentType="application/vnd.openxmlformats-officedocument.oleObject"/>
  <Override PartName="/xl/embeddings/oleObject29.bin" ContentType="application/vnd.openxmlformats-officedocument.oleObject"/>
  <Override PartName="/xl/embeddings/oleObject30.bin" ContentType="application/vnd.openxmlformats-officedocument.oleObject"/>
  <Override PartName="/xl/embeddings/oleObject31.bin" ContentType="application/vnd.openxmlformats-officedocument.oleObject"/>
  <Override PartName="/xl/embeddings/oleObject32.bin" ContentType="application/vnd.openxmlformats-officedocument.oleObject"/>
  <Override PartName="/xl/embeddings/oleObject33.bin" ContentType="application/vnd.openxmlformats-officedocument.oleObject"/>
  <Override PartName="/xl/embeddings/oleObject34.bin" ContentType="application/vnd.openxmlformats-officedocument.oleObject"/>
  <Override PartName="/xl/embeddings/oleObject35.bin" ContentType="application/vnd.openxmlformats-officedocument.oleObject"/>
  <Override PartName="/xl/embeddings/oleObject36.bin" ContentType="application/vnd.openxmlformats-officedocument.oleObject"/>
  <Override PartName="/xl/embeddings/oleObject37.bin" ContentType="application/vnd.openxmlformats-officedocument.oleObject"/>
  <Override PartName="/xl/charts/chart22.xml" ContentType="application/vnd.openxmlformats-officedocument.drawingml.chart+xml"/>
  <Override PartName="/xl/drawings/drawing8.xml" ContentType="application/vnd.openxmlformats-officedocument.drawing+xml"/>
  <Override PartName="/xl/embeddings/oleObject38.bin" ContentType="application/vnd.openxmlformats-officedocument.oleObject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9.xml" ContentType="application/vnd.openxmlformats-officedocument.drawing+xml"/>
  <Override PartName="/xl/charts/chart26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codeName="Αυτό_το_βιβλίο_εργασίας"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PAVLOS'S DOCUMENTS\ERGASIES\WAVES\"/>
    </mc:Choice>
  </mc:AlternateContent>
  <xr:revisionPtr revIDLastSave="0" documentId="13_ncr:1_{D78E9A51-906E-41DE-8EBD-FA0D7CE375B3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square_root" sheetId="4" r:id="rId1"/>
    <sheet name="linear_dependence" sheetId="6" r:id="rId2"/>
    <sheet name="atmospheric refraction" sheetId="8" r:id="rId3"/>
    <sheet name="squareroot" sheetId="9" r:id="rId4"/>
    <sheet name="linear" sheetId="5" r:id="rId5"/>
    <sheet name="data" sheetId="2" r:id="rId6"/>
    <sheet name="CURVED" sheetId="1" r:id="rId7"/>
    <sheet name="kampyles" sheetId="3" r:id="rId8"/>
    <sheet name="earth and rays" sheetId="7" r:id="rId9"/>
  </sheets>
  <definedNames>
    <definedName name="_100n">linear!$FS$15</definedName>
    <definedName name="_1stint">linear!$GU$28</definedName>
    <definedName name="_2ndint">linear!$GW$28</definedName>
    <definedName name="a_exis">linear!$GH$18</definedName>
    <definedName name="a_exisosi">linear!$GC$1</definedName>
    <definedName name="a_M">linear!$GD$22</definedName>
    <definedName name="AA">linear!$GT$16</definedName>
    <definedName name="aell">linear!$GC$29</definedName>
    <definedName name="aell2">linear!$GC$28</definedName>
    <definedName name="aktina">kampyles!$P$77</definedName>
    <definedName name="Al">linear!$B$3</definedName>
    <definedName name="alfa">data!$F$3</definedName>
    <definedName name="alfagon">linear!$EZ$6</definedName>
    <definedName name="algo0">linear!$FP$219</definedName>
    <definedName name="aLPHA">data!#REF!</definedName>
    <definedName name="ApGS">linear!$EA$3</definedName>
    <definedName name="aploarx">linear!$GQ$22</definedName>
    <definedName name="Asel">linear!$GD$1</definedName>
    <definedName name="b_s">squareroot!$B$2</definedName>
    <definedName name="BB">linear!$GT$17</definedName>
    <definedName name="bell">linear!$GB$29</definedName>
    <definedName name="bell2">linear!$GB$28</definedName>
    <definedName name="bsel">linear!$GE$1</definedName>
    <definedName name="c_0">linear!$GE$3</definedName>
    <definedName name="c_earth">linear!$GH$13</definedName>
    <definedName name="c_EXISOSI">linear!$GE$6</definedName>
    <definedName name="c_s">squareroot!$B$1</definedName>
    <definedName name="cb">linear!$EC$1</definedName>
    <definedName name="CC">linear!$GT$18</definedName>
    <definedName name="cdiakato">linear!$HV$25</definedName>
    <definedName name="dc">linear!$EE$1</definedName>
    <definedName name="delt">kampyles!$B$1</definedName>
    <definedName name="delta">data!$F$6</definedName>
    <definedName name="deltay">CURVED!$L$1</definedName>
    <definedName name="delx">linear!$B$92</definedName>
    <definedName name="det">data!$E$12</definedName>
    <definedName name="detaf">data!$B$1</definedName>
    <definedName name="dex">data!$B$1</definedName>
    <definedName name="diakt">linear!$FY$4</definedName>
    <definedName name="dist1">linear!$EG$1</definedName>
    <definedName name="Distan_xa">linear!$FI$1</definedName>
    <definedName name="Distan_xb">linear!$FI$2</definedName>
    <definedName name="dr">linear!$EA$8</definedName>
    <definedName name="dt">CURVED!$EM$1951</definedName>
    <definedName name="dte">data!$AU$13</definedName>
    <definedName name="dtheta">data!$B$13</definedName>
    <definedName name="dtl">linear!$B$2</definedName>
    <definedName name="dtlin">linear!$Q$197</definedName>
    <definedName name="dtt">linear!$HB$26</definedName>
    <definedName name="dys">linear!$FY$3</definedName>
    <definedName name="ellearx">linear!$GP$22</definedName>
    <definedName name="epsi">linear!$EJ$13</definedName>
    <definedName name="fia">linear!$EA$4</definedName>
    <definedName name="fia_mires">linear!$DY$4</definedName>
    <definedName name="fisosti">linear!$FP$15</definedName>
    <definedName name="fm">linear!$EC$3</definedName>
    <definedName name="goniafeg">linear!$FW$7</definedName>
    <definedName name="hatm">linear!$EA$6</definedName>
    <definedName name="incid1">linear!$FV$1</definedName>
    <definedName name="incid22">linear!$HY$27</definedName>
    <definedName name="Kay">linear!$GE$12</definedName>
    <definedName name="kay2_">linear!$IB$24</definedName>
    <definedName name="KLIMAX">linear!$FD$12</definedName>
    <definedName name="klimaxkymat">data!$B$11</definedName>
    <definedName name="KLISELHNH">linear!$EY$12</definedName>
    <definedName name="mm">linear!$GI$27</definedName>
    <definedName name="mmm">linear!$GM$27</definedName>
    <definedName name="msel">linear!$GH$12</definedName>
    <definedName name="natm">linear!$EF$2</definedName>
    <definedName name="parbros">linear!$GN$27</definedName>
    <definedName name="proto">linear!$EI$2</definedName>
    <definedName name="psi0">data!$B$5</definedName>
    <definedName name="rarxiko">linear!$EA$7</definedName>
    <definedName name="Rg">linear!$EA$1</definedName>
    <definedName name="Rs">linear!$EA$2</definedName>
    <definedName name="rsh">linear!$HD$28</definedName>
    <definedName name="statha">CURVED!$G$1</definedName>
    <definedName name="stathb">CURVED!$H$1</definedName>
    <definedName name="stathE">CURVED!$G$3</definedName>
    <definedName name="stathg">CURVED!$I$1</definedName>
    <definedName name="t1_">linear!$FY$5</definedName>
    <definedName name="t2_">linear!$FY$6</definedName>
    <definedName name="tana">linear!$EZ$5</definedName>
    <definedName name="theta">linear!$EK$1</definedName>
    <definedName name="theta0">data!#REF!</definedName>
    <definedName name="v0">data!$F$1</definedName>
    <definedName name="vita">data!$F$2</definedName>
    <definedName name="Vl">linear!$B$4</definedName>
    <definedName name="xarxiko">linear!$EZ$2</definedName>
    <definedName name="xathesi1">linear!$FU$7</definedName>
    <definedName name="xbthesi1">linear!$FW$12</definedName>
    <definedName name="xcut">linear!$EJ$14</definedName>
    <definedName name="XMHDEN">data!$B$3</definedName>
    <definedName name="xmiden">CURVED!$K$1</definedName>
    <definedName name="xronos">kampyles!$I$1</definedName>
    <definedName name="xronos_lin">linear!$D$197</definedName>
    <definedName name="xronos_sq">kampyles!$J$1</definedName>
    <definedName name="xronoslin">linear!$B$197</definedName>
    <definedName name="xs">linear!$FG$6</definedName>
    <definedName name="xsel">linear!$FC$11</definedName>
    <definedName name="yarxiko">linear!$EZ$3</definedName>
    <definedName name="yathesi1">linear!$FV$7</definedName>
    <definedName name="ybthesi1">linear!$FX$12</definedName>
    <definedName name="ycut">linear!$EL$14</definedName>
    <definedName name="ymiden">CURVED!$J$1</definedName>
    <definedName name="ys">linear!$FG$7</definedName>
    <definedName name="ysel">linear!$FD$11</definedName>
    <definedName name="zeta0">data!#REF!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V10" i="5" l="1"/>
  <c r="DV9" i="5"/>
  <c r="DU10" i="5"/>
  <c r="DU9" i="5"/>
  <c r="DU6" i="5"/>
  <c r="DU4" i="5"/>
  <c r="AE15" i="3"/>
  <c r="AE5" i="3"/>
  <c r="AE6" i="3" s="1"/>
  <c r="AE7" i="3" s="1"/>
  <c r="AE8" i="3" s="1"/>
  <c r="AE9" i="3" s="1"/>
  <c r="AE10" i="3" s="1"/>
  <c r="AE11" i="3" s="1"/>
  <c r="AE12" i="3" s="1"/>
  <c r="AE13" i="3" s="1"/>
  <c r="AE14" i="3" s="1"/>
  <c r="AE4" i="3"/>
  <c r="AH16" i="3"/>
  <c r="AG16" i="3"/>
  <c r="AF16" i="3"/>
  <c r="B74" i="3"/>
  <c r="C74" i="3" s="1"/>
  <c r="I1" i="3"/>
  <c r="AF3" i="3" s="1"/>
  <c r="O1" i="3"/>
  <c r="DK96" i="5"/>
  <c r="DK97" i="5" s="1"/>
  <c r="DK98" i="5" s="1"/>
  <c r="DK99" i="5" s="1"/>
  <c r="DK100" i="5" s="1"/>
  <c r="DK101" i="5" s="1"/>
  <c r="DK102" i="5" s="1"/>
  <c r="DK103" i="5" s="1"/>
  <c r="DK104" i="5" s="1"/>
  <c r="DK105" i="5" s="1"/>
  <c r="DK106" i="5" s="1"/>
  <c r="DK107" i="5" s="1"/>
  <c r="DK108" i="5" s="1"/>
  <c r="DK109" i="5" s="1"/>
  <c r="DK110" i="5" s="1"/>
  <c r="DK95" i="5"/>
  <c r="DK94" i="5"/>
  <c r="C197" i="5"/>
  <c r="B197" i="5" s="1"/>
  <c r="DE94" i="5" s="1"/>
  <c r="L382" i="5"/>
  <c r="B382" i="5"/>
  <c r="A382" i="5"/>
  <c r="B286" i="5"/>
  <c r="E286" i="5" s="1"/>
  <c r="B283" i="5"/>
  <c r="F283" i="5" s="1"/>
  <c r="B282" i="5"/>
  <c r="C282" i="5" s="1"/>
  <c r="D282" i="5" s="1"/>
  <c r="B279" i="5"/>
  <c r="B275" i="5"/>
  <c r="B273" i="5"/>
  <c r="E273" i="5" s="1"/>
  <c r="B266" i="5"/>
  <c r="F266" i="5" s="1"/>
  <c r="L264" i="5"/>
  <c r="C264" i="5"/>
  <c r="D264" i="5" s="1"/>
  <c r="B264" i="5"/>
  <c r="L263" i="5"/>
  <c r="E263" i="5"/>
  <c r="C263" i="5"/>
  <c r="D263" i="5" s="1"/>
  <c r="B263" i="5"/>
  <c r="B262" i="5"/>
  <c r="B261" i="5"/>
  <c r="B260" i="5"/>
  <c r="B259" i="5"/>
  <c r="L258" i="5"/>
  <c r="C258" i="5"/>
  <c r="D258" i="5" s="1"/>
  <c r="B258" i="5"/>
  <c r="L257" i="5"/>
  <c r="E257" i="5"/>
  <c r="C257" i="5"/>
  <c r="D257" i="5" s="1"/>
  <c r="B257" i="5"/>
  <c r="B256" i="5"/>
  <c r="C255" i="5"/>
  <c r="D255" i="5" s="1"/>
  <c r="B255" i="5"/>
  <c r="L254" i="5"/>
  <c r="C254" i="5"/>
  <c r="D254" i="5" s="1"/>
  <c r="B254" i="5"/>
  <c r="L253" i="5"/>
  <c r="E253" i="5"/>
  <c r="D253" i="5"/>
  <c r="C253" i="5"/>
  <c r="B253" i="5"/>
  <c r="B252" i="5"/>
  <c r="C251" i="5"/>
  <c r="D251" i="5" s="1"/>
  <c r="B251" i="5"/>
  <c r="L250" i="5"/>
  <c r="C250" i="5"/>
  <c r="D250" i="5" s="1"/>
  <c r="B250" i="5"/>
  <c r="L249" i="5"/>
  <c r="E249" i="5"/>
  <c r="C249" i="5"/>
  <c r="D249" i="5" s="1"/>
  <c r="B249" i="5"/>
  <c r="E248" i="5"/>
  <c r="B248" i="5"/>
  <c r="B247" i="5"/>
  <c r="L246" i="5"/>
  <c r="E246" i="5"/>
  <c r="C246" i="5"/>
  <c r="D246" i="5" s="1"/>
  <c r="B246" i="5"/>
  <c r="L245" i="5"/>
  <c r="E245" i="5"/>
  <c r="B245" i="5"/>
  <c r="E244" i="5"/>
  <c r="B244" i="5"/>
  <c r="B243" i="5"/>
  <c r="L242" i="5"/>
  <c r="E242" i="5"/>
  <c r="C242" i="5"/>
  <c r="D242" i="5" s="1"/>
  <c r="B242" i="5"/>
  <c r="L241" i="5"/>
  <c r="E241" i="5"/>
  <c r="B241" i="5"/>
  <c r="E240" i="5"/>
  <c r="B240" i="5"/>
  <c r="B239" i="5"/>
  <c r="A201" i="5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B288" i="5" s="1"/>
  <c r="A200" i="5"/>
  <c r="A293" i="5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B334" i="5" s="1"/>
  <c r="E334" i="5" s="1"/>
  <c r="CF43" i="5"/>
  <c r="CC43" i="5"/>
  <c r="BZ43" i="5"/>
  <c r="BW43" i="5"/>
  <c r="BT43" i="5"/>
  <c r="BW48" i="5"/>
  <c r="BT48" i="5"/>
  <c r="CF80" i="5"/>
  <c r="CF79" i="5"/>
  <c r="CF78" i="5"/>
  <c r="CF77" i="5"/>
  <c r="CF76" i="5"/>
  <c r="CF75" i="5"/>
  <c r="CF74" i="5"/>
  <c r="CF73" i="5"/>
  <c r="CF72" i="5"/>
  <c r="CF71" i="5"/>
  <c r="CF70" i="5"/>
  <c r="CF69" i="5"/>
  <c r="CF68" i="5"/>
  <c r="CF67" i="5"/>
  <c r="CF66" i="5"/>
  <c r="CF65" i="5"/>
  <c r="CF64" i="5"/>
  <c r="CF63" i="5"/>
  <c r="CF62" i="5"/>
  <c r="CF61" i="5"/>
  <c r="CF60" i="5"/>
  <c r="CF59" i="5"/>
  <c r="CF58" i="5"/>
  <c r="CF57" i="5"/>
  <c r="CF56" i="5"/>
  <c r="CF55" i="5"/>
  <c r="CF54" i="5"/>
  <c r="CF53" i="5"/>
  <c r="CF52" i="5"/>
  <c r="CF51" i="5"/>
  <c r="CF50" i="5"/>
  <c r="CC80" i="5"/>
  <c r="CC79" i="5"/>
  <c r="CC78" i="5"/>
  <c r="CC77" i="5"/>
  <c r="CC76" i="5"/>
  <c r="CC75" i="5"/>
  <c r="CC74" i="5"/>
  <c r="CC73" i="5"/>
  <c r="CC72" i="5"/>
  <c r="CC71" i="5"/>
  <c r="CC70" i="5"/>
  <c r="CC69" i="5"/>
  <c r="CC68" i="5"/>
  <c r="CC67" i="5"/>
  <c r="CC66" i="5"/>
  <c r="CC65" i="5"/>
  <c r="CC64" i="5"/>
  <c r="CC63" i="5"/>
  <c r="CC62" i="5"/>
  <c r="CC61" i="5"/>
  <c r="CC60" i="5"/>
  <c r="CC59" i="5"/>
  <c r="CC58" i="5"/>
  <c r="CC57" i="5"/>
  <c r="CC56" i="5"/>
  <c r="CC55" i="5"/>
  <c r="CC54" i="5"/>
  <c r="CC53" i="5"/>
  <c r="CC52" i="5"/>
  <c r="CC51" i="5"/>
  <c r="CC50" i="5"/>
  <c r="BZ80" i="5"/>
  <c r="BZ79" i="5"/>
  <c r="BZ78" i="5"/>
  <c r="BZ77" i="5"/>
  <c r="BZ76" i="5"/>
  <c r="BZ75" i="5"/>
  <c r="BZ74" i="5"/>
  <c r="BZ73" i="5"/>
  <c r="BZ72" i="5"/>
  <c r="BZ71" i="5"/>
  <c r="BZ70" i="5"/>
  <c r="BZ69" i="5"/>
  <c r="BZ68" i="5"/>
  <c r="BZ67" i="5"/>
  <c r="BZ66" i="5"/>
  <c r="BZ65" i="5"/>
  <c r="BZ64" i="5"/>
  <c r="BZ63" i="5"/>
  <c r="BZ62" i="5"/>
  <c r="BZ61" i="5"/>
  <c r="BZ60" i="5"/>
  <c r="BZ59" i="5"/>
  <c r="BZ58" i="5"/>
  <c r="BZ57" i="5"/>
  <c r="BZ56" i="5"/>
  <c r="BZ55" i="5"/>
  <c r="BZ54" i="5"/>
  <c r="BZ53" i="5"/>
  <c r="BZ52" i="5"/>
  <c r="BZ51" i="5"/>
  <c r="BZ50" i="5"/>
  <c r="BW80" i="5"/>
  <c r="BW79" i="5"/>
  <c r="BW78" i="5"/>
  <c r="BW77" i="5"/>
  <c r="BW76" i="5"/>
  <c r="BW75" i="5"/>
  <c r="BW74" i="5"/>
  <c r="BW73" i="5"/>
  <c r="BW72" i="5"/>
  <c r="BW71" i="5"/>
  <c r="BW70" i="5"/>
  <c r="BW69" i="5"/>
  <c r="BW68" i="5"/>
  <c r="BW67" i="5"/>
  <c r="BW66" i="5"/>
  <c r="BW65" i="5"/>
  <c r="BW64" i="5"/>
  <c r="BW63" i="5"/>
  <c r="BW62" i="5"/>
  <c r="BW61" i="5"/>
  <c r="BW60" i="5"/>
  <c r="BW59" i="5"/>
  <c r="BW58" i="5"/>
  <c r="BW57" i="5"/>
  <c r="BW56" i="5"/>
  <c r="BW55" i="5"/>
  <c r="BW54" i="5"/>
  <c r="BW53" i="5"/>
  <c r="BW52" i="5"/>
  <c r="BW51" i="5"/>
  <c r="BW50" i="5"/>
  <c r="BT80" i="5"/>
  <c r="BT79" i="5"/>
  <c r="BT78" i="5"/>
  <c r="BT77" i="5"/>
  <c r="BT76" i="5"/>
  <c r="BT75" i="5"/>
  <c r="BT74" i="5"/>
  <c r="BT73" i="5"/>
  <c r="BT72" i="5"/>
  <c r="BT71" i="5"/>
  <c r="BT70" i="5"/>
  <c r="BT69" i="5"/>
  <c r="BT68" i="5"/>
  <c r="BT67" i="5"/>
  <c r="BT66" i="5"/>
  <c r="BT65" i="5"/>
  <c r="BT64" i="5"/>
  <c r="BT63" i="5"/>
  <c r="BT62" i="5"/>
  <c r="BT61" i="5"/>
  <c r="BT60" i="5"/>
  <c r="BT59" i="5"/>
  <c r="BT58" i="5"/>
  <c r="BT57" i="5"/>
  <c r="BT56" i="5"/>
  <c r="BT55" i="5"/>
  <c r="BT54" i="5"/>
  <c r="BT53" i="5"/>
  <c r="BT52" i="5"/>
  <c r="BT51" i="5"/>
  <c r="BT50" i="5"/>
  <c r="DC2" i="5"/>
  <c r="CZ2" i="5"/>
  <c r="CW2" i="5"/>
  <c r="CT2" i="5"/>
  <c r="DL6" i="5"/>
  <c r="DL7" i="5" s="1"/>
  <c r="DM7" i="5" s="1"/>
  <c r="DM4" i="5"/>
  <c r="DP4" i="5" s="1"/>
  <c r="DL5" i="5"/>
  <c r="DM5" i="5" s="1"/>
  <c r="DN5" i="5" s="1"/>
  <c r="DO5" i="5" s="1"/>
  <c r="DF91" i="5"/>
  <c r="DI24" i="5"/>
  <c r="DG59" i="5"/>
  <c r="DG58" i="5"/>
  <c r="DG57" i="5"/>
  <c r="DG56" i="5"/>
  <c r="DG55" i="5"/>
  <c r="DG54" i="5"/>
  <c r="DG53" i="5"/>
  <c r="DG52" i="5"/>
  <c r="DG51" i="5"/>
  <c r="DG50" i="5"/>
  <c r="DG49" i="5"/>
  <c r="DG48" i="5"/>
  <c r="DG47" i="5"/>
  <c r="DG46" i="5"/>
  <c r="DG45" i="5"/>
  <c r="DG44" i="5"/>
  <c r="DG43" i="5"/>
  <c r="DG42" i="5"/>
  <c r="DG41" i="5"/>
  <c r="DG40" i="5"/>
  <c r="DG39" i="5"/>
  <c r="DG38" i="5"/>
  <c r="DG37" i="5"/>
  <c r="DG36" i="5"/>
  <c r="DG35" i="5"/>
  <c r="DG34" i="5"/>
  <c r="DG33" i="5"/>
  <c r="DG32" i="5"/>
  <c r="DG31" i="5"/>
  <c r="DG30" i="5"/>
  <c r="DG29" i="5"/>
  <c r="DG28" i="5"/>
  <c r="DG27" i="5"/>
  <c r="DG26" i="5"/>
  <c r="DG25" i="5"/>
  <c r="DD25" i="5"/>
  <c r="DD26" i="5" s="1"/>
  <c r="DG24" i="5"/>
  <c r="DE24" i="5"/>
  <c r="DF24" i="5" s="1"/>
  <c r="DC9" i="5"/>
  <c r="CZ9" i="5"/>
  <c r="DA11" i="5"/>
  <c r="DB6" i="5"/>
  <c r="DB7" i="5" s="1"/>
  <c r="DB8" i="5" s="1"/>
  <c r="DB65" i="5" s="1"/>
  <c r="DC65" i="5" s="1"/>
  <c r="CG65" i="5" s="1"/>
  <c r="DB4" i="5"/>
  <c r="CX11" i="5"/>
  <c r="CX12" i="5" s="1"/>
  <c r="CX13" i="5" s="1"/>
  <c r="CY6" i="5"/>
  <c r="CY4" i="5"/>
  <c r="CV4" i="5"/>
  <c r="CS4" i="5"/>
  <c r="CP4" i="5"/>
  <c r="CR8" i="5"/>
  <c r="CR9" i="5" s="1"/>
  <c r="CV6" i="5"/>
  <c r="CS6" i="5"/>
  <c r="CS7" i="5" s="1"/>
  <c r="CS8" i="5" s="1"/>
  <c r="CS2" i="5" s="1"/>
  <c r="CS3" i="5" s="1"/>
  <c r="CO11" i="5"/>
  <c r="CO12" i="5" s="1"/>
  <c r="CO13" i="5" s="1"/>
  <c r="CO14" i="5" s="1"/>
  <c r="CP6" i="5"/>
  <c r="CP7" i="5" s="1"/>
  <c r="CP8" i="5" s="1"/>
  <c r="D486" i="5"/>
  <c r="D485" i="5"/>
  <c r="D484" i="5"/>
  <c r="D483" i="5"/>
  <c r="D482" i="5"/>
  <c r="D481" i="5"/>
  <c r="D480" i="5"/>
  <c r="D479" i="5"/>
  <c r="D478" i="5"/>
  <c r="D477" i="5"/>
  <c r="D476" i="5"/>
  <c r="D475" i="5"/>
  <c r="D474" i="5"/>
  <c r="D473" i="5"/>
  <c r="D472" i="5"/>
  <c r="D471" i="5"/>
  <c r="D470" i="5"/>
  <c r="D469" i="5"/>
  <c r="D468" i="5"/>
  <c r="D467" i="5"/>
  <c r="D466" i="5"/>
  <c r="D465" i="5"/>
  <c r="D464" i="5"/>
  <c r="D463" i="5"/>
  <c r="D462" i="5"/>
  <c r="D461" i="5"/>
  <c r="D460" i="5"/>
  <c r="D459" i="5"/>
  <c r="D458" i="5"/>
  <c r="D457" i="5"/>
  <c r="D456" i="5"/>
  <c r="D455" i="5"/>
  <c r="D454" i="5"/>
  <c r="D453" i="5"/>
  <c r="D452" i="5"/>
  <c r="D411" i="5"/>
  <c r="A452" i="5"/>
  <c r="B452" i="5" s="1"/>
  <c r="B411" i="5"/>
  <c r="F411" i="5" s="1"/>
  <c r="I254" i="2"/>
  <c r="H254" i="2"/>
  <c r="HQ25" i="5"/>
  <c r="B2" i="9"/>
  <c r="HU136" i="5"/>
  <c r="HU135" i="5"/>
  <c r="HU134" i="5"/>
  <c r="HU133" i="5"/>
  <c r="HU132" i="5"/>
  <c r="HU131" i="5"/>
  <c r="HU130" i="5"/>
  <c r="HU129" i="5"/>
  <c r="HU128" i="5"/>
  <c r="HU127" i="5"/>
  <c r="HU126" i="5"/>
  <c r="HU125" i="5"/>
  <c r="HU124" i="5"/>
  <c r="HU123" i="5"/>
  <c r="HU122" i="5"/>
  <c r="EZ229" i="5"/>
  <c r="EC1" i="5"/>
  <c r="FB217" i="5" a="1"/>
  <c r="FB217" i="5" s="1"/>
  <c r="AF4" i="3" l="1"/>
  <c r="AF5" i="3" s="1"/>
  <c r="AF6" i="3" s="1"/>
  <c r="AF7" i="3" s="1"/>
  <c r="AF8" i="3" s="1"/>
  <c r="AF9" i="3" s="1"/>
  <c r="AF10" i="3" s="1"/>
  <c r="AF11" i="3" s="1"/>
  <c r="AF12" i="3" s="1"/>
  <c r="AF13" i="3" s="1"/>
  <c r="AF14" i="3" s="1"/>
  <c r="AF15" i="3" s="1"/>
  <c r="AG3" i="3"/>
  <c r="F74" i="3"/>
  <c r="H74" i="3" s="1"/>
  <c r="G74" i="3"/>
  <c r="E74" i="3" s="1"/>
  <c r="D74" i="3"/>
  <c r="N1" i="3"/>
  <c r="DG95" i="5"/>
  <c r="DG99" i="5"/>
  <c r="DG103" i="5"/>
  <c r="DG107" i="5"/>
  <c r="DG96" i="5"/>
  <c r="DG100" i="5"/>
  <c r="DG104" i="5"/>
  <c r="DG108" i="5"/>
  <c r="DG97" i="5"/>
  <c r="DG101" i="5"/>
  <c r="DG105" i="5"/>
  <c r="DG109" i="5"/>
  <c r="DG94" i="5"/>
  <c r="DG98" i="5"/>
  <c r="DG102" i="5"/>
  <c r="DG106" i="5"/>
  <c r="DG110" i="5"/>
  <c r="E382" i="5"/>
  <c r="F382" i="5"/>
  <c r="C382" i="5"/>
  <c r="D382" i="5" s="1"/>
  <c r="C288" i="5"/>
  <c r="D288" i="5" s="1"/>
  <c r="L288" i="5"/>
  <c r="E288" i="5"/>
  <c r="L273" i="5"/>
  <c r="B265" i="5"/>
  <c r="C266" i="5"/>
  <c r="D266" i="5" s="1"/>
  <c r="B267" i="5"/>
  <c r="L267" i="5" s="1"/>
  <c r="B269" i="5"/>
  <c r="C273" i="5"/>
  <c r="D273" i="5" s="1"/>
  <c r="B277" i="5"/>
  <c r="C277" i="5" s="1"/>
  <c r="D277" i="5" s="1"/>
  <c r="B278" i="5"/>
  <c r="F278" i="5" s="1"/>
  <c r="C286" i="5"/>
  <c r="D286" i="5" s="1"/>
  <c r="B287" i="5"/>
  <c r="E287" i="5" s="1"/>
  <c r="B268" i="5"/>
  <c r="B272" i="5"/>
  <c r="B281" i="5"/>
  <c r="B285" i="5"/>
  <c r="B270" i="5"/>
  <c r="C270" i="5" s="1"/>
  <c r="D270" i="5" s="1"/>
  <c r="B271" i="5"/>
  <c r="L271" i="5" s="1"/>
  <c r="B274" i="5"/>
  <c r="B276" i="5"/>
  <c r="F276" i="5" s="1"/>
  <c r="B280" i="5"/>
  <c r="B284" i="5"/>
  <c r="H283" i="5"/>
  <c r="G283" i="5"/>
  <c r="J283" i="5"/>
  <c r="E283" i="5"/>
  <c r="L283" i="5"/>
  <c r="C283" i="5"/>
  <c r="D283" i="5" s="1"/>
  <c r="E285" i="5"/>
  <c r="F286" i="5"/>
  <c r="F287" i="5"/>
  <c r="L287" i="5"/>
  <c r="F285" i="5"/>
  <c r="L286" i="5"/>
  <c r="C287" i="5"/>
  <c r="D287" i="5" s="1"/>
  <c r="F288" i="5"/>
  <c r="E239" i="5"/>
  <c r="L239" i="5"/>
  <c r="C239" i="5"/>
  <c r="D239" i="5" s="1"/>
  <c r="F239" i="5"/>
  <c r="F240" i="5"/>
  <c r="C243" i="5"/>
  <c r="D243" i="5" s="1"/>
  <c r="F244" i="5"/>
  <c r="C247" i="5"/>
  <c r="D247" i="5" s="1"/>
  <c r="F248" i="5"/>
  <c r="F243" i="5"/>
  <c r="C240" i="5"/>
  <c r="D240" i="5" s="1"/>
  <c r="F241" i="5"/>
  <c r="L243" i="5"/>
  <c r="C244" i="5"/>
  <c r="D244" i="5" s="1"/>
  <c r="F245" i="5"/>
  <c r="L247" i="5"/>
  <c r="C248" i="5"/>
  <c r="D248" i="5" s="1"/>
  <c r="F247" i="5"/>
  <c r="L240" i="5"/>
  <c r="C241" i="5"/>
  <c r="D241" i="5" s="1"/>
  <c r="F242" i="5"/>
  <c r="E243" i="5"/>
  <c r="L244" i="5"/>
  <c r="C245" i="5"/>
  <c r="D245" i="5" s="1"/>
  <c r="F246" i="5"/>
  <c r="E247" i="5"/>
  <c r="L248" i="5"/>
  <c r="F250" i="5"/>
  <c r="E251" i="5"/>
  <c r="L252" i="5"/>
  <c r="F254" i="5"/>
  <c r="E255" i="5"/>
  <c r="L256" i="5"/>
  <c r="F258" i="5"/>
  <c r="E259" i="5"/>
  <c r="L260" i="5"/>
  <c r="E261" i="5"/>
  <c r="F251" i="5"/>
  <c r="E252" i="5"/>
  <c r="F255" i="5"/>
  <c r="E256" i="5"/>
  <c r="F259" i="5"/>
  <c r="E260" i="5"/>
  <c r="F261" i="5"/>
  <c r="C262" i="5"/>
  <c r="D262" i="5" s="1"/>
  <c r="L262" i="5"/>
  <c r="F252" i="5"/>
  <c r="F256" i="5"/>
  <c r="C259" i="5"/>
  <c r="D259" i="5" s="1"/>
  <c r="F260" i="5"/>
  <c r="L261" i="5"/>
  <c r="E262" i="5"/>
  <c r="F249" i="5"/>
  <c r="E250" i="5"/>
  <c r="L251" i="5"/>
  <c r="C252" i="5"/>
  <c r="D252" i="5" s="1"/>
  <c r="F253" i="5"/>
  <c r="E254" i="5"/>
  <c r="L255" i="5"/>
  <c r="C256" i="5"/>
  <c r="D256" i="5" s="1"/>
  <c r="F257" i="5"/>
  <c r="E258" i="5"/>
  <c r="L259" i="5"/>
  <c r="C260" i="5"/>
  <c r="D260" i="5" s="1"/>
  <c r="C261" i="5"/>
  <c r="D261" i="5" s="1"/>
  <c r="F262" i="5"/>
  <c r="F264" i="5"/>
  <c r="E265" i="5"/>
  <c r="F265" i="5"/>
  <c r="H266" i="5"/>
  <c r="C265" i="5"/>
  <c r="D265" i="5" s="1"/>
  <c r="G266" i="5"/>
  <c r="E271" i="5"/>
  <c r="F263" i="5"/>
  <c r="E264" i="5"/>
  <c r="L265" i="5"/>
  <c r="E266" i="5"/>
  <c r="L266" i="5"/>
  <c r="J266" i="5"/>
  <c r="C267" i="5"/>
  <c r="D267" i="5" s="1"/>
  <c r="F271" i="5"/>
  <c r="E275" i="5"/>
  <c r="L275" i="5"/>
  <c r="F275" i="5"/>
  <c r="C275" i="5"/>
  <c r="D275" i="5" s="1"/>
  <c r="L279" i="5"/>
  <c r="C279" i="5"/>
  <c r="D279" i="5" s="1"/>
  <c r="F279" i="5"/>
  <c r="E279" i="5"/>
  <c r="F268" i="5"/>
  <c r="E269" i="5"/>
  <c r="F272" i="5"/>
  <c r="F269" i="5"/>
  <c r="E270" i="5"/>
  <c r="E276" i="5"/>
  <c r="L276" i="5"/>
  <c r="C276" i="5"/>
  <c r="D276" i="5" s="1"/>
  <c r="H276" i="5"/>
  <c r="G276" i="5"/>
  <c r="L278" i="5"/>
  <c r="F273" i="5"/>
  <c r="E274" i="5"/>
  <c r="F274" i="5"/>
  <c r="E277" i="5"/>
  <c r="L277" i="5"/>
  <c r="E281" i="5"/>
  <c r="L282" i="5"/>
  <c r="F281" i="5"/>
  <c r="E282" i="5"/>
  <c r="F282" i="5"/>
  <c r="C334" i="5"/>
  <c r="D334" i="5" s="1"/>
  <c r="F334" i="5"/>
  <c r="L334" i="5"/>
  <c r="A335" i="5"/>
  <c r="E411" i="5"/>
  <c r="DB37" i="5"/>
  <c r="DC37" i="5" s="1"/>
  <c r="DB53" i="5"/>
  <c r="DC53" i="5" s="1"/>
  <c r="CG53" i="5" s="1"/>
  <c r="DB10" i="5"/>
  <c r="DC10" i="5" s="1"/>
  <c r="DB21" i="5"/>
  <c r="DC21" i="5" s="1"/>
  <c r="CP2" i="5"/>
  <c r="CP3" i="5" s="1"/>
  <c r="CP78" i="5"/>
  <c r="CP74" i="5"/>
  <c r="CP70" i="5"/>
  <c r="CP66" i="5"/>
  <c r="CP62" i="5"/>
  <c r="CP58" i="5"/>
  <c r="CP54" i="5"/>
  <c r="CP50" i="5"/>
  <c r="CP46" i="5"/>
  <c r="CP42" i="5"/>
  <c r="CP38" i="5"/>
  <c r="CP34" i="5"/>
  <c r="CP30" i="5"/>
  <c r="CP26" i="5"/>
  <c r="CP22" i="5"/>
  <c r="CP18" i="5"/>
  <c r="CP14" i="5"/>
  <c r="CQ14" i="5" s="1"/>
  <c r="CP10" i="5"/>
  <c r="CQ10" i="5" s="1"/>
  <c r="CP80" i="5"/>
  <c r="CP75" i="5"/>
  <c r="CP69" i="5"/>
  <c r="CP64" i="5"/>
  <c r="CP59" i="5"/>
  <c r="CP53" i="5"/>
  <c r="CP48" i="5"/>
  <c r="CP43" i="5"/>
  <c r="CP37" i="5"/>
  <c r="CP32" i="5"/>
  <c r="CP27" i="5"/>
  <c r="CP21" i="5"/>
  <c r="CP16" i="5"/>
  <c r="CQ16" i="5" s="1"/>
  <c r="CP11" i="5"/>
  <c r="CQ11" i="5" s="1"/>
  <c r="CP79" i="5"/>
  <c r="CP73" i="5"/>
  <c r="CP68" i="5"/>
  <c r="CP63" i="5"/>
  <c r="CP57" i="5"/>
  <c r="CP52" i="5"/>
  <c r="CP47" i="5"/>
  <c r="CP41" i="5"/>
  <c r="CP36" i="5"/>
  <c r="CP31" i="5"/>
  <c r="CP25" i="5"/>
  <c r="CP20" i="5"/>
  <c r="CQ20" i="5" s="1"/>
  <c r="CP15" i="5"/>
  <c r="CQ15" i="5" s="1"/>
  <c r="CP65" i="5"/>
  <c r="CP60" i="5"/>
  <c r="CP49" i="5"/>
  <c r="CP39" i="5"/>
  <c r="CP28" i="5"/>
  <c r="CP17" i="5"/>
  <c r="CQ17" i="5" s="1"/>
  <c r="CP77" i="5"/>
  <c r="CP72" i="5"/>
  <c r="CP67" i="5"/>
  <c r="CP61" i="5"/>
  <c r="CP56" i="5"/>
  <c r="CP51" i="5"/>
  <c r="CP45" i="5"/>
  <c r="CP40" i="5"/>
  <c r="CP35" i="5"/>
  <c r="CP29" i="5"/>
  <c r="CP24" i="5"/>
  <c r="CP19" i="5"/>
  <c r="CP13" i="5"/>
  <c r="CQ13" i="5" s="1"/>
  <c r="CP76" i="5"/>
  <c r="CP71" i="5"/>
  <c r="CP55" i="5"/>
  <c r="CP44" i="5"/>
  <c r="CP33" i="5"/>
  <c r="CP23" i="5"/>
  <c r="CP12" i="5"/>
  <c r="CQ12" i="5" s="1"/>
  <c r="DB13" i="5"/>
  <c r="DC13" i="5" s="1"/>
  <c r="DB27" i="5"/>
  <c r="DC27" i="5" s="1"/>
  <c r="DB43" i="5"/>
  <c r="DC43" i="5" s="1"/>
  <c r="DB61" i="5"/>
  <c r="DC61" i="5" s="1"/>
  <c r="CG61" i="5" s="1"/>
  <c r="DB14" i="5"/>
  <c r="DC14" i="5" s="1"/>
  <c r="DB29" i="5"/>
  <c r="DC29" i="5" s="1"/>
  <c r="DB45" i="5"/>
  <c r="DC45" i="5" s="1"/>
  <c r="DB80" i="5"/>
  <c r="DC80" i="5" s="1"/>
  <c r="CG80" i="5" s="1"/>
  <c r="DB2" i="5"/>
  <c r="DB3" i="5" s="1"/>
  <c r="DB73" i="5"/>
  <c r="DC73" i="5" s="1"/>
  <c r="CG73" i="5" s="1"/>
  <c r="DB57" i="5"/>
  <c r="DC57" i="5" s="1"/>
  <c r="CG57" i="5" s="1"/>
  <c r="DB49" i="5"/>
  <c r="DC49" i="5" s="1"/>
  <c r="DB41" i="5"/>
  <c r="DC41" i="5" s="1"/>
  <c r="DB33" i="5"/>
  <c r="DC33" i="5" s="1"/>
  <c r="DB25" i="5"/>
  <c r="DC25" i="5" s="1"/>
  <c r="DB17" i="5"/>
  <c r="DC17" i="5" s="1"/>
  <c r="DB12" i="5"/>
  <c r="DC12" i="5" s="1"/>
  <c r="DB69" i="5"/>
  <c r="DC69" i="5" s="1"/>
  <c r="CG69" i="5" s="1"/>
  <c r="DB55" i="5"/>
  <c r="DC55" i="5" s="1"/>
  <c r="CG55" i="5" s="1"/>
  <c r="DB47" i="5"/>
  <c r="DC47" i="5" s="1"/>
  <c r="DB39" i="5"/>
  <c r="DC39" i="5" s="1"/>
  <c r="DB31" i="5"/>
  <c r="DC31" i="5" s="1"/>
  <c r="DB23" i="5"/>
  <c r="DC23" i="5" s="1"/>
  <c r="DB15" i="5"/>
  <c r="DC15" i="5" s="1"/>
  <c r="DB11" i="5"/>
  <c r="DC11" i="5" s="1"/>
  <c r="DB19" i="5"/>
  <c r="DC19" i="5" s="1"/>
  <c r="DB35" i="5"/>
  <c r="DC35" i="5" s="1"/>
  <c r="DB51" i="5"/>
  <c r="DC51" i="5" s="1"/>
  <c r="CG51" i="5" s="1"/>
  <c r="DB77" i="5"/>
  <c r="DC77" i="5" s="1"/>
  <c r="CG77" i="5" s="1"/>
  <c r="CS80" i="5"/>
  <c r="CS76" i="5"/>
  <c r="CS72" i="5"/>
  <c r="CS68" i="5"/>
  <c r="CS64" i="5"/>
  <c r="CS60" i="5"/>
  <c r="CS56" i="5"/>
  <c r="CS52" i="5"/>
  <c r="CS48" i="5"/>
  <c r="CS44" i="5"/>
  <c r="CS40" i="5"/>
  <c r="CS36" i="5"/>
  <c r="CS32" i="5"/>
  <c r="CS28" i="5"/>
  <c r="CS24" i="5"/>
  <c r="CS20" i="5"/>
  <c r="CS16" i="5"/>
  <c r="CS12" i="5"/>
  <c r="CS79" i="5"/>
  <c r="CS75" i="5"/>
  <c r="CS71" i="5"/>
  <c r="CS67" i="5"/>
  <c r="CS63" i="5"/>
  <c r="CS59" i="5"/>
  <c r="CS55" i="5"/>
  <c r="CS51" i="5"/>
  <c r="CS47" i="5"/>
  <c r="CS43" i="5"/>
  <c r="CS39" i="5"/>
  <c r="CS35" i="5"/>
  <c r="CS31" i="5"/>
  <c r="CS27" i="5"/>
  <c r="CS23" i="5"/>
  <c r="CS19" i="5"/>
  <c r="CS15" i="5"/>
  <c r="CS11" i="5"/>
  <c r="CS78" i="5"/>
  <c r="CS74" i="5"/>
  <c r="CS70" i="5"/>
  <c r="CS66" i="5"/>
  <c r="CS62" i="5"/>
  <c r="CS58" i="5"/>
  <c r="CS54" i="5"/>
  <c r="CS50" i="5"/>
  <c r="CS46" i="5"/>
  <c r="CS42" i="5"/>
  <c r="CS38" i="5"/>
  <c r="CS34" i="5"/>
  <c r="CS30" i="5"/>
  <c r="CS26" i="5"/>
  <c r="CS22" i="5"/>
  <c r="CS18" i="5"/>
  <c r="CS14" i="5"/>
  <c r="CS10" i="5"/>
  <c r="CS77" i="5"/>
  <c r="CS73" i="5"/>
  <c r="CS69" i="5"/>
  <c r="CS65" i="5"/>
  <c r="CS61" i="5"/>
  <c r="CS57" i="5"/>
  <c r="CS53" i="5"/>
  <c r="CS49" i="5"/>
  <c r="CS45" i="5"/>
  <c r="CS41" i="5"/>
  <c r="CS37" i="5"/>
  <c r="CS33" i="5"/>
  <c r="CS29" i="5"/>
  <c r="CS25" i="5"/>
  <c r="CS21" i="5"/>
  <c r="CS17" i="5"/>
  <c r="CS13" i="5"/>
  <c r="DB18" i="5"/>
  <c r="DC18" i="5" s="1"/>
  <c r="DB22" i="5"/>
  <c r="DC22" i="5" s="1"/>
  <c r="DB26" i="5"/>
  <c r="DC26" i="5" s="1"/>
  <c r="DB30" i="5"/>
  <c r="DC30" i="5" s="1"/>
  <c r="DB34" i="5"/>
  <c r="DC34" i="5" s="1"/>
  <c r="DB38" i="5"/>
  <c r="DC38" i="5" s="1"/>
  <c r="DB42" i="5"/>
  <c r="DC42" i="5" s="1"/>
  <c r="DB46" i="5"/>
  <c r="DC46" i="5" s="1"/>
  <c r="DB50" i="5"/>
  <c r="DC50" i="5" s="1"/>
  <c r="CG50" i="5" s="1"/>
  <c r="DB54" i="5"/>
  <c r="DC54" i="5" s="1"/>
  <c r="CG54" i="5" s="1"/>
  <c r="DB58" i="5"/>
  <c r="DC58" i="5" s="1"/>
  <c r="CG58" i="5" s="1"/>
  <c r="DB62" i="5"/>
  <c r="DC62" i="5" s="1"/>
  <c r="CG62" i="5" s="1"/>
  <c r="DB66" i="5"/>
  <c r="DC66" i="5" s="1"/>
  <c r="CG66" i="5" s="1"/>
  <c r="DB70" i="5"/>
  <c r="DC70" i="5" s="1"/>
  <c r="CG70" i="5" s="1"/>
  <c r="DB74" i="5"/>
  <c r="DC74" i="5" s="1"/>
  <c r="CG74" i="5" s="1"/>
  <c r="DB78" i="5"/>
  <c r="DC78" i="5" s="1"/>
  <c r="CG78" i="5" s="1"/>
  <c r="DB59" i="5"/>
  <c r="DC59" i="5" s="1"/>
  <c r="CG59" i="5" s="1"/>
  <c r="DB63" i="5"/>
  <c r="DC63" i="5" s="1"/>
  <c r="CG63" i="5" s="1"/>
  <c r="DB67" i="5"/>
  <c r="DC67" i="5" s="1"/>
  <c r="CG67" i="5" s="1"/>
  <c r="DB71" i="5"/>
  <c r="DC71" i="5" s="1"/>
  <c r="CG71" i="5" s="1"/>
  <c r="DB75" i="5"/>
  <c r="DC75" i="5" s="1"/>
  <c r="CG75" i="5" s="1"/>
  <c r="DB79" i="5"/>
  <c r="DC79" i="5" s="1"/>
  <c r="CG79" i="5" s="1"/>
  <c r="DB16" i="5"/>
  <c r="DC16" i="5" s="1"/>
  <c r="DB20" i="5"/>
  <c r="DC20" i="5" s="1"/>
  <c r="DB24" i="5"/>
  <c r="DC24" i="5" s="1"/>
  <c r="DB28" i="5"/>
  <c r="DC28" i="5" s="1"/>
  <c r="DB32" i="5"/>
  <c r="DC32" i="5" s="1"/>
  <c r="DB36" i="5"/>
  <c r="DC36" i="5" s="1"/>
  <c r="DB40" i="5"/>
  <c r="DC40" i="5" s="1"/>
  <c r="DB44" i="5"/>
  <c r="DC44" i="5" s="1"/>
  <c r="DB48" i="5"/>
  <c r="DC48" i="5" s="1"/>
  <c r="DB52" i="5"/>
  <c r="DC52" i="5" s="1"/>
  <c r="CG52" i="5" s="1"/>
  <c r="DB56" i="5"/>
  <c r="DC56" i="5" s="1"/>
  <c r="CG56" i="5" s="1"/>
  <c r="DB60" i="5"/>
  <c r="DC60" i="5" s="1"/>
  <c r="CG60" i="5" s="1"/>
  <c r="DB64" i="5"/>
  <c r="DC64" i="5" s="1"/>
  <c r="CG64" i="5" s="1"/>
  <c r="DB68" i="5"/>
  <c r="DC68" i="5" s="1"/>
  <c r="CG68" i="5" s="1"/>
  <c r="DB72" i="5"/>
  <c r="DC72" i="5" s="1"/>
  <c r="CG72" i="5" s="1"/>
  <c r="DB76" i="5"/>
  <c r="DC76" i="5" s="1"/>
  <c r="CG76" i="5" s="1"/>
  <c r="CQ18" i="5"/>
  <c r="G452" i="5"/>
  <c r="H452" i="5" s="1"/>
  <c r="E452" i="5"/>
  <c r="F452" i="5"/>
  <c r="C452" i="5"/>
  <c r="CY7" i="5"/>
  <c r="CY8" i="5" s="1"/>
  <c r="CY37" i="5" s="1"/>
  <c r="A453" i="5"/>
  <c r="B453" i="5" s="1"/>
  <c r="CU6" i="5"/>
  <c r="DE25" i="5"/>
  <c r="DH24" i="5"/>
  <c r="DN4" i="5"/>
  <c r="DO4" i="5" s="1"/>
  <c r="I411" i="5"/>
  <c r="C411" i="5"/>
  <c r="G411" i="5"/>
  <c r="H411" i="5" s="1"/>
  <c r="DC6" i="5"/>
  <c r="DQ4" i="5"/>
  <c r="CW7" i="5"/>
  <c r="DA6" i="5"/>
  <c r="CW6" i="5"/>
  <c r="CX6" i="5"/>
  <c r="CZ6" i="5"/>
  <c r="CO6" i="5"/>
  <c r="CR7" i="5"/>
  <c r="DQ7" i="5"/>
  <c r="DP7" i="5"/>
  <c r="DN7" i="5"/>
  <c r="DO7" i="5" s="1"/>
  <c r="DM6" i="5"/>
  <c r="DP5" i="5"/>
  <c r="DQ5" i="5"/>
  <c r="DL8" i="5"/>
  <c r="DM8" i="5" s="1"/>
  <c r="CR6" i="5"/>
  <c r="DD27" i="5"/>
  <c r="DE26" i="5"/>
  <c r="DC7" i="5"/>
  <c r="DA12" i="5"/>
  <c r="CZ7" i="5"/>
  <c r="CX14" i="5"/>
  <c r="CT7" i="5"/>
  <c r="CT5" i="5"/>
  <c r="CT8" i="5" s="1"/>
  <c r="CT9" i="5" s="1"/>
  <c r="CT6" i="5"/>
  <c r="CR11" i="5"/>
  <c r="CV7" i="5"/>
  <c r="CV8" i="5" s="1"/>
  <c r="CO15" i="5"/>
  <c r="A454" i="5"/>
  <c r="EW266" i="5"/>
  <c r="EW267" i="5" s="1"/>
  <c r="EW268" i="5" s="1"/>
  <c r="EW269" i="5" s="1"/>
  <c r="EW270" i="5" s="1"/>
  <c r="EW271" i="5" s="1"/>
  <c r="EW272" i="5" s="1"/>
  <c r="EW273" i="5" s="1"/>
  <c r="EW274" i="5" s="1"/>
  <c r="EW275" i="5" s="1"/>
  <c r="EW276" i="5" s="1"/>
  <c r="EW277" i="5" s="1"/>
  <c r="EW278" i="5" s="1"/>
  <c r="EW279" i="5" s="1"/>
  <c r="EW280" i="5" s="1"/>
  <c r="EW281" i="5" s="1"/>
  <c r="EW282" i="5" s="1"/>
  <c r="EW283" i="5" s="1"/>
  <c r="EW284" i="5" s="1"/>
  <c r="EW285" i="5" s="1"/>
  <c r="EW286" i="5" s="1"/>
  <c r="EW287" i="5" s="1"/>
  <c r="EW288" i="5" s="1"/>
  <c r="EW289" i="5" s="1"/>
  <c r="EW290" i="5" s="1"/>
  <c r="EW291" i="5" s="1"/>
  <c r="EW292" i="5" s="1"/>
  <c r="EW293" i="5" s="1"/>
  <c r="EW294" i="5" s="1"/>
  <c r="EW295" i="5" s="1"/>
  <c r="EW296" i="5" s="1"/>
  <c r="EW297" i="5" s="1"/>
  <c r="EW298" i="5" s="1"/>
  <c r="EW299" i="5" s="1"/>
  <c r="EW300" i="5" s="1"/>
  <c r="EW301" i="5" s="1"/>
  <c r="EW302" i="5" s="1"/>
  <c r="EW303" i="5" s="1"/>
  <c r="EW304" i="5" s="1"/>
  <c r="EW305" i="5" s="1"/>
  <c r="EW306" i="5" s="1"/>
  <c r="EW307" i="5" s="1"/>
  <c r="EW308" i="5" s="1"/>
  <c r="EW309" i="5" s="1"/>
  <c r="EW310" i="5" s="1"/>
  <c r="EW311" i="5" s="1"/>
  <c r="EW312" i="5" s="1"/>
  <c r="EW313" i="5" s="1"/>
  <c r="EW314" i="5" s="1"/>
  <c r="EW315" i="5" s="1"/>
  <c r="EW316" i="5" s="1"/>
  <c r="EW317" i="5" s="1"/>
  <c r="EW318" i="5" s="1"/>
  <c r="EW319" i="5" s="1"/>
  <c r="EW320" i="5" s="1"/>
  <c r="EW321" i="5" s="1"/>
  <c r="EW322" i="5" s="1"/>
  <c r="EW323" i="5" s="1"/>
  <c r="EW324" i="5" s="1"/>
  <c r="EW325" i="5" s="1"/>
  <c r="EW326" i="5" s="1"/>
  <c r="EW327" i="5" s="1"/>
  <c r="EW328" i="5" s="1"/>
  <c r="EW329" i="5" s="1"/>
  <c r="EW330" i="5" s="1"/>
  <c r="EW331" i="5" s="1"/>
  <c r="EW332" i="5" s="1"/>
  <c r="EW333" i="5" s="1"/>
  <c r="EW334" i="5" s="1"/>
  <c r="EW335" i="5" s="1"/>
  <c r="EW336" i="5" s="1"/>
  <c r="EW337" i="5" s="1"/>
  <c r="EW338" i="5" s="1"/>
  <c r="EW339" i="5" s="1"/>
  <c r="EW340" i="5" s="1"/>
  <c r="EW341" i="5" s="1"/>
  <c r="EW342" i="5" s="1"/>
  <c r="EW343" i="5" s="1"/>
  <c r="EW344" i="5" s="1"/>
  <c r="EW345" i="5" s="1"/>
  <c r="EW346" i="5" s="1"/>
  <c r="EW347" i="5" s="1"/>
  <c r="EW348" i="5" s="1"/>
  <c r="EW349" i="5" s="1"/>
  <c r="EW350" i="5" s="1"/>
  <c r="EW351" i="5" s="1"/>
  <c r="EW352" i="5" s="1"/>
  <c r="EW353" i="5" s="1"/>
  <c r="EW354" i="5" s="1"/>
  <c r="EW355" i="5" s="1"/>
  <c r="EW356" i="5" s="1"/>
  <c r="EW357" i="5" s="1"/>
  <c r="EW358" i="5" s="1"/>
  <c r="EW359" i="5" s="1"/>
  <c r="EW360" i="5" s="1"/>
  <c r="EW361" i="5" s="1"/>
  <c r="EW362" i="5" s="1"/>
  <c r="EW363" i="5" s="1"/>
  <c r="EW364" i="5" s="1"/>
  <c r="EW365" i="5" s="1"/>
  <c r="EW366" i="5" s="1"/>
  <c r="EW367" i="5" s="1"/>
  <c r="EW368" i="5" s="1"/>
  <c r="EW369" i="5" s="1"/>
  <c r="EW370" i="5" s="1"/>
  <c r="EW371" i="5" s="1"/>
  <c r="EW372" i="5" s="1"/>
  <c r="EW373" i="5" s="1"/>
  <c r="EW374" i="5" s="1"/>
  <c r="EW375" i="5" s="1"/>
  <c r="EW376" i="5" s="1"/>
  <c r="EW377" i="5" s="1"/>
  <c r="EW378" i="5" s="1"/>
  <c r="EW379" i="5" s="1"/>
  <c r="EW380" i="5" s="1"/>
  <c r="EW381" i="5" s="1"/>
  <c r="EW382" i="5" s="1"/>
  <c r="EW383" i="5" s="1"/>
  <c r="EW384" i="5" s="1"/>
  <c r="EW385" i="5" s="1"/>
  <c r="EW386" i="5" s="1"/>
  <c r="EW387" i="5" s="1"/>
  <c r="EW388" i="5" s="1"/>
  <c r="EW389" i="5" s="1"/>
  <c r="EW390" i="5" s="1"/>
  <c r="EW391" i="5" s="1"/>
  <c r="EW392" i="5" s="1"/>
  <c r="EW393" i="5" s="1"/>
  <c r="EW394" i="5" s="1"/>
  <c r="EW395" i="5" s="1"/>
  <c r="EW396" i="5" s="1"/>
  <c r="EW397" i="5" s="1"/>
  <c r="EW398" i="5" s="1"/>
  <c r="EW399" i="5" s="1"/>
  <c r="EW400" i="5" s="1"/>
  <c r="EW401" i="5" s="1"/>
  <c r="EW402" i="5" s="1"/>
  <c r="EW403" i="5" s="1"/>
  <c r="EW404" i="5" s="1"/>
  <c r="EW405" i="5" s="1"/>
  <c r="EW406" i="5" s="1"/>
  <c r="EW407" i="5" s="1"/>
  <c r="EW408" i="5" s="1"/>
  <c r="EW409" i="5" s="1"/>
  <c r="EW410" i="5" s="1"/>
  <c r="EW411" i="5" s="1"/>
  <c r="EW412" i="5" s="1"/>
  <c r="EW413" i="5" s="1"/>
  <c r="EW414" i="5" s="1"/>
  <c r="EW415" i="5" s="1"/>
  <c r="EW416" i="5" s="1"/>
  <c r="EW417" i="5" s="1"/>
  <c r="EW418" i="5" s="1"/>
  <c r="EW419" i="5" s="1"/>
  <c r="HB26" i="5"/>
  <c r="HG25" i="5" a="1"/>
  <c r="HG25" i="5" s="1"/>
  <c r="FJ68" i="5"/>
  <c r="FI68" i="5"/>
  <c r="FJ67" i="5"/>
  <c r="FI67" i="5"/>
  <c r="FJ66" i="5"/>
  <c r="FI66" i="5"/>
  <c r="FJ65" i="5"/>
  <c r="FI65" i="5"/>
  <c r="FJ64" i="5"/>
  <c r="FI64" i="5"/>
  <c r="FJ63" i="5"/>
  <c r="FI63" i="5"/>
  <c r="M382" i="5" l="1"/>
  <c r="G382" i="5"/>
  <c r="H382" i="5"/>
  <c r="J382" i="5"/>
  <c r="L284" i="5"/>
  <c r="E284" i="5"/>
  <c r="C284" i="5"/>
  <c r="D284" i="5" s="1"/>
  <c r="C272" i="5"/>
  <c r="D272" i="5" s="1"/>
  <c r="E272" i="5"/>
  <c r="L272" i="5"/>
  <c r="F284" i="5"/>
  <c r="L280" i="5"/>
  <c r="E280" i="5"/>
  <c r="C280" i="5"/>
  <c r="D280" i="5" s="1"/>
  <c r="F277" i="5"/>
  <c r="C278" i="5"/>
  <c r="D278" i="5" s="1"/>
  <c r="L270" i="5"/>
  <c r="C271" i="5"/>
  <c r="D271" i="5" s="1"/>
  <c r="J276" i="5"/>
  <c r="C285" i="5"/>
  <c r="D285" i="5" s="1"/>
  <c r="L285" i="5"/>
  <c r="F267" i="5"/>
  <c r="E267" i="5"/>
  <c r="E278" i="5"/>
  <c r="C268" i="5"/>
  <c r="D268" i="5" s="1"/>
  <c r="L268" i="5"/>
  <c r="E268" i="5"/>
  <c r="F280" i="5"/>
  <c r="I276" i="5"/>
  <c r="N276" i="5" s="1"/>
  <c r="O276" i="5" s="1"/>
  <c r="F270" i="5"/>
  <c r="L274" i="5"/>
  <c r="C274" i="5"/>
  <c r="D274" i="5" s="1"/>
  <c r="C281" i="5"/>
  <c r="D281" i="5" s="1"/>
  <c r="L281" i="5"/>
  <c r="C269" i="5"/>
  <c r="D269" i="5" s="1"/>
  <c r="L269" i="5"/>
  <c r="G285" i="5"/>
  <c r="J285" i="5"/>
  <c r="H285" i="5"/>
  <c r="G287" i="5"/>
  <c r="H287" i="5"/>
  <c r="J287" i="5"/>
  <c r="I283" i="5"/>
  <c r="N283" i="5" s="1"/>
  <c r="O283" i="5" s="1"/>
  <c r="K283" i="5"/>
  <c r="J288" i="5"/>
  <c r="H288" i="5"/>
  <c r="G288" i="5"/>
  <c r="H286" i="5"/>
  <c r="G286" i="5"/>
  <c r="J286" i="5"/>
  <c r="G273" i="5"/>
  <c r="J273" i="5"/>
  <c r="H273" i="5"/>
  <c r="H271" i="5"/>
  <c r="G271" i="5"/>
  <c r="J271" i="5"/>
  <c r="G281" i="5"/>
  <c r="J281" i="5"/>
  <c r="H281" i="5"/>
  <c r="H280" i="5"/>
  <c r="G280" i="5"/>
  <c r="J280" i="5"/>
  <c r="H275" i="5"/>
  <c r="G275" i="5"/>
  <c r="J275" i="5"/>
  <c r="H265" i="5"/>
  <c r="G265" i="5"/>
  <c r="J265" i="5"/>
  <c r="H264" i="5"/>
  <c r="G264" i="5"/>
  <c r="J264" i="5"/>
  <c r="J257" i="5"/>
  <c r="H257" i="5"/>
  <c r="G257" i="5"/>
  <c r="J253" i="5"/>
  <c r="H253" i="5"/>
  <c r="G253" i="5"/>
  <c r="J249" i="5"/>
  <c r="H249" i="5"/>
  <c r="G249" i="5"/>
  <c r="G260" i="5"/>
  <c r="J260" i="5"/>
  <c r="H260" i="5"/>
  <c r="H259" i="5"/>
  <c r="G259" i="5"/>
  <c r="J259" i="5"/>
  <c r="H255" i="5"/>
  <c r="G255" i="5"/>
  <c r="J255" i="5"/>
  <c r="H254" i="5"/>
  <c r="G254" i="5"/>
  <c r="J254" i="5"/>
  <c r="J274" i="5"/>
  <c r="H274" i="5"/>
  <c r="G274" i="5"/>
  <c r="H268" i="5"/>
  <c r="G268" i="5"/>
  <c r="J268" i="5"/>
  <c r="J250" i="5"/>
  <c r="H250" i="5"/>
  <c r="G250" i="5"/>
  <c r="H247" i="5"/>
  <c r="J247" i="5"/>
  <c r="G247" i="5"/>
  <c r="G245" i="5"/>
  <c r="H245" i="5"/>
  <c r="J245" i="5"/>
  <c r="H248" i="5"/>
  <c r="G248" i="5"/>
  <c r="J248" i="5"/>
  <c r="H244" i="5"/>
  <c r="G244" i="5"/>
  <c r="J244" i="5"/>
  <c r="G256" i="5"/>
  <c r="J256" i="5"/>
  <c r="H256" i="5"/>
  <c r="H261" i="5"/>
  <c r="G261" i="5"/>
  <c r="J261" i="5"/>
  <c r="H258" i="5"/>
  <c r="G258" i="5"/>
  <c r="J258" i="5"/>
  <c r="J246" i="5"/>
  <c r="G246" i="5"/>
  <c r="H246" i="5"/>
  <c r="J242" i="5"/>
  <c r="H242" i="5"/>
  <c r="G242" i="5"/>
  <c r="G241" i="5"/>
  <c r="J241" i="5"/>
  <c r="H241" i="5"/>
  <c r="H239" i="5"/>
  <c r="G239" i="5"/>
  <c r="J239" i="5"/>
  <c r="I266" i="5"/>
  <c r="N266" i="5" s="1"/>
  <c r="O266" i="5" s="1"/>
  <c r="K266" i="5"/>
  <c r="J263" i="5"/>
  <c r="G263" i="5"/>
  <c r="H263" i="5"/>
  <c r="J282" i="5"/>
  <c r="H282" i="5"/>
  <c r="G282" i="5"/>
  <c r="G277" i="5"/>
  <c r="J277" i="5"/>
  <c r="H278" i="5"/>
  <c r="G278" i="5"/>
  <c r="J278" i="5"/>
  <c r="G269" i="5"/>
  <c r="J269" i="5"/>
  <c r="H269" i="5"/>
  <c r="H272" i="5"/>
  <c r="G272" i="5"/>
  <c r="J272" i="5"/>
  <c r="H279" i="5"/>
  <c r="G279" i="5"/>
  <c r="J279" i="5"/>
  <c r="G262" i="5"/>
  <c r="H262" i="5"/>
  <c r="J262" i="5"/>
  <c r="G252" i="5"/>
  <c r="J252" i="5"/>
  <c r="H252" i="5"/>
  <c r="H251" i="5"/>
  <c r="J251" i="5"/>
  <c r="G251" i="5"/>
  <c r="J243" i="5"/>
  <c r="H243" i="5"/>
  <c r="G243" i="5"/>
  <c r="H240" i="5"/>
  <c r="G240" i="5"/>
  <c r="J240" i="5"/>
  <c r="A336" i="5"/>
  <c r="B335" i="5"/>
  <c r="M334" i="5"/>
  <c r="G334" i="5"/>
  <c r="J334" i="5"/>
  <c r="H334" i="5"/>
  <c r="CY70" i="5"/>
  <c r="CG44" i="5"/>
  <c r="CE65" i="5" s="1"/>
  <c r="CY67" i="5"/>
  <c r="CY69" i="5"/>
  <c r="CY51" i="5"/>
  <c r="CY53" i="5"/>
  <c r="CY35" i="5"/>
  <c r="CY75" i="5"/>
  <c r="CY80" i="5"/>
  <c r="CY72" i="5"/>
  <c r="CY60" i="5"/>
  <c r="CY52" i="5"/>
  <c r="CY44" i="5"/>
  <c r="CY36" i="5"/>
  <c r="CY28" i="5"/>
  <c r="CY24" i="5"/>
  <c r="CY20" i="5"/>
  <c r="CY16" i="5"/>
  <c r="CY12" i="5"/>
  <c r="CY2" i="5"/>
  <c r="CY3" i="5" s="1"/>
  <c r="CY68" i="5"/>
  <c r="CY58" i="5"/>
  <c r="CY50" i="5"/>
  <c r="CY42" i="5"/>
  <c r="CY34" i="5"/>
  <c r="CY27" i="5"/>
  <c r="CY23" i="5"/>
  <c r="CY19" i="5"/>
  <c r="CY15" i="5"/>
  <c r="CY11" i="5"/>
  <c r="CY76" i="5"/>
  <c r="CY54" i="5"/>
  <c r="CY38" i="5"/>
  <c r="CY25" i="5"/>
  <c r="CY17" i="5"/>
  <c r="CY64" i="5"/>
  <c r="CY48" i="5"/>
  <c r="CY32" i="5"/>
  <c r="CY22" i="5"/>
  <c r="CY14" i="5"/>
  <c r="CY40" i="5"/>
  <c r="CY18" i="5"/>
  <c r="CY62" i="5"/>
  <c r="CY46" i="5"/>
  <c r="CY30" i="5"/>
  <c r="CY21" i="5"/>
  <c r="CY13" i="5"/>
  <c r="CY56" i="5"/>
  <c r="CY26" i="5"/>
  <c r="CY10" i="5"/>
  <c r="CY63" i="5"/>
  <c r="CY47" i="5"/>
  <c r="CY31" i="5"/>
  <c r="CY66" i="5"/>
  <c r="CY65" i="5"/>
  <c r="CY49" i="5"/>
  <c r="CY33" i="5"/>
  <c r="CV79" i="5"/>
  <c r="CV75" i="5"/>
  <c r="CV71" i="5"/>
  <c r="CV67" i="5"/>
  <c r="CV63" i="5"/>
  <c r="CV59" i="5"/>
  <c r="CV55" i="5"/>
  <c r="CV51" i="5"/>
  <c r="CV47" i="5"/>
  <c r="CV43" i="5"/>
  <c r="CV39" i="5"/>
  <c r="CV35" i="5"/>
  <c r="CV31" i="5"/>
  <c r="CV27" i="5"/>
  <c r="CV23" i="5"/>
  <c r="CV19" i="5"/>
  <c r="CV15" i="5"/>
  <c r="CV11" i="5"/>
  <c r="CV78" i="5"/>
  <c r="CV74" i="5"/>
  <c r="CV70" i="5"/>
  <c r="CV66" i="5"/>
  <c r="CV62" i="5"/>
  <c r="CV58" i="5"/>
  <c r="CV54" i="5"/>
  <c r="CV50" i="5"/>
  <c r="CV46" i="5"/>
  <c r="CV80" i="5"/>
  <c r="CV72" i="5"/>
  <c r="CV64" i="5"/>
  <c r="CV56" i="5"/>
  <c r="CV48" i="5"/>
  <c r="CV41" i="5"/>
  <c r="CV36" i="5"/>
  <c r="CV30" i="5"/>
  <c r="CV25" i="5"/>
  <c r="CV20" i="5"/>
  <c r="CV14" i="5"/>
  <c r="CV77" i="5"/>
  <c r="CV69" i="5"/>
  <c r="CV61" i="5"/>
  <c r="CV53" i="5"/>
  <c r="CV45" i="5"/>
  <c r="CV40" i="5"/>
  <c r="CV34" i="5"/>
  <c r="CV29" i="5"/>
  <c r="CV24" i="5"/>
  <c r="CV18" i="5"/>
  <c r="CV13" i="5"/>
  <c r="CV73" i="5"/>
  <c r="CV57" i="5"/>
  <c r="CV42" i="5"/>
  <c r="CV32" i="5"/>
  <c r="CV21" i="5"/>
  <c r="CV10" i="5"/>
  <c r="CV76" i="5"/>
  <c r="CV68" i="5"/>
  <c r="CV60" i="5"/>
  <c r="CV52" i="5"/>
  <c r="CV44" i="5"/>
  <c r="CV38" i="5"/>
  <c r="CV33" i="5"/>
  <c r="CV28" i="5"/>
  <c r="CV22" i="5"/>
  <c r="CV17" i="5"/>
  <c r="CV12" i="5"/>
  <c r="CV2" i="5"/>
  <c r="CV3" i="5" s="1"/>
  <c r="CV65" i="5"/>
  <c r="CV49" i="5"/>
  <c r="CV37" i="5"/>
  <c r="CV26" i="5"/>
  <c r="CV16" i="5"/>
  <c r="CY79" i="5"/>
  <c r="CY59" i="5"/>
  <c r="CY43" i="5"/>
  <c r="CY9" i="5"/>
  <c r="CY77" i="5"/>
  <c r="CY61" i="5"/>
  <c r="CY45" i="5"/>
  <c r="CY29" i="5"/>
  <c r="CY78" i="5"/>
  <c r="CY71" i="5"/>
  <c r="CY55" i="5"/>
  <c r="CY39" i="5"/>
  <c r="CY74" i="5"/>
  <c r="CY73" i="5"/>
  <c r="CY57" i="5"/>
  <c r="CY41" i="5"/>
  <c r="CQ25" i="5"/>
  <c r="CQ23" i="5"/>
  <c r="CQ21" i="5"/>
  <c r="CQ22" i="5"/>
  <c r="CQ19" i="5"/>
  <c r="C453" i="5"/>
  <c r="G453" i="5"/>
  <c r="H453" i="5" s="1"/>
  <c r="F453" i="5"/>
  <c r="E453" i="5"/>
  <c r="DF26" i="5"/>
  <c r="DI26" i="5"/>
  <c r="DH26" i="5"/>
  <c r="F3" i="9"/>
  <c r="F4" i="9" s="1"/>
  <c r="F5" i="9" s="1"/>
  <c r="F6" i="9" s="1"/>
  <c r="F7" i="9" s="1"/>
  <c r="F8" i="9" s="1"/>
  <c r="K3" i="9"/>
  <c r="K4" i="9" s="1"/>
  <c r="K5" i="9" s="1"/>
  <c r="K6" i="9" s="1"/>
  <c r="K7" i="9" s="1"/>
  <c r="K8" i="9" s="1"/>
  <c r="K9" i="9" s="1"/>
  <c r="K10" i="9" s="1"/>
  <c r="K11" i="9" s="1"/>
  <c r="K12" i="9" s="1"/>
  <c r="K13" i="9" s="1"/>
  <c r="K14" i="9" s="1"/>
  <c r="K15" i="9" s="1"/>
  <c r="K16" i="9" s="1"/>
  <c r="K17" i="9" s="1"/>
  <c r="K18" i="9" s="1"/>
  <c r="K19" i="9" s="1"/>
  <c r="K20" i="9" s="1"/>
  <c r="K21" i="9" s="1"/>
  <c r="K22" i="9" s="1"/>
  <c r="K23" i="9" s="1"/>
  <c r="K24" i="9" s="1"/>
  <c r="K25" i="9" s="1"/>
  <c r="K26" i="9" s="1"/>
  <c r="K27" i="9" s="1"/>
  <c r="K28" i="9" s="1"/>
  <c r="K29" i="9" s="1"/>
  <c r="K30" i="9" s="1"/>
  <c r="K31" i="9" s="1"/>
  <c r="K32" i="9" s="1"/>
  <c r="K33" i="9" s="1"/>
  <c r="K34" i="9" s="1"/>
  <c r="K35" i="9" s="1"/>
  <c r="K36" i="9" s="1"/>
  <c r="K37" i="9" s="1"/>
  <c r="K38" i="9" s="1"/>
  <c r="K39" i="9" s="1"/>
  <c r="K40" i="9" s="1"/>
  <c r="K41" i="9" s="1"/>
  <c r="K42" i="9" s="1"/>
  <c r="K43" i="9" s="1"/>
  <c r="K44" i="9" s="1"/>
  <c r="K45" i="9" s="1"/>
  <c r="K46" i="9" s="1"/>
  <c r="K47" i="9" s="1"/>
  <c r="K48" i="9" s="1"/>
  <c r="K49" i="9" s="1"/>
  <c r="K50" i="9" s="1"/>
  <c r="K51" i="9" s="1"/>
  <c r="K52" i="9" s="1"/>
  <c r="K53" i="9" s="1"/>
  <c r="K54" i="9" s="1"/>
  <c r="K55" i="9" s="1"/>
  <c r="K56" i="9" s="1"/>
  <c r="K57" i="9" s="1"/>
  <c r="K58" i="9" s="1"/>
  <c r="K59" i="9" s="1"/>
  <c r="K60" i="9" s="1"/>
  <c r="K61" i="9" s="1"/>
  <c r="K62" i="9" s="1"/>
  <c r="K63" i="9" s="1"/>
  <c r="K64" i="9" s="1"/>
  <c r="K65" i="9" s="1"/>
  <c r="K66" i="9" s="1"/>
  <c r="K67" i="9" s="1"/>
  <c r="K68" i="9" s="1"/>
  <c r="K69" i="9" s="1"/>
  <c r="K70" i="9" s="1"/>
  <c r="K71" i="9" s="1"/>
  <c r="K72" i="9" s="1"/>
  <c r="K73" i="9" s="1"/>
  <c r="K74" i="9" s="1"/>
  <c r="K75" i="9" s="1"/>
  <c r="K76" i="9" s="1"/>
  <c r="K77" i="9" s="1"/>
  <c r="K78" i="9" s="1"/>
  <c r="K79" i="9" s="1"/>
  <c r="K80" i="9" s="1"/>
  <c r="K81" i="9" s="1"/>
  <c r="K82" i="9" s="1"/>
  <c r="K83" i="9" s="1"/>
  <c r="K84" i="9" s="1"/>
  <c r="K85" i="9" s="1"/>
  <c r="K86" i="9" s="1"/>
  <c r="K87" i="9" s="1"/>
  <c r="K88" i="9" s="1"/>
  <c r="K89" i="9" s="1"/>
  <c r="K90" i="9" s="1"/>
  <c r="K91" i="9" s="1"/>
  <c r="K92" i="9" s="1"/>
  <c r="K93" i="9" s="1"/>
  <c r="K94" i="9" s="1"/>
  <c r="K95" i="9" s="1"/>
  <c r="K96" i="9" s="1"/>
  <c r="K97" i="9" s="1"/>
  <c r="K98" i="9" s="1"/>
  <c r="K99" i="9" s="1"/>
  <c r="K100" i="9" s="1"/>
  <c r="K101" i="9" s="1"/>
  <c r="K102" i="9" s="1"/>
  <c r="K103" i="9" s="1"/>
  <c r="K104" i="9" s="1"/>
  <c r="K105" i="9" s="1"/>
  <c r="K106" i="9" s="1"/>
  <c r="K107" i="9" s="1"/>
  <c r="K108" i="9" s="1"/>
  <c r="K109" i="9" s="1"/>
  <c r="K110" i="9" s="1"/>
  <c r="K111" i="9" s="1"/>
  <c r="K112" i="9" s="1"/>
  <c r="K113" i="9" s="1"/>
  <c r="K114" i="9" s="1"/>
  <c r="K115" i="9" s="1"/>
  <c r="K116" i="9" s="1"/>
  <c r="K117" i="9" s="1"/>
  <c r="K118" i="9" s="1"/>
  <c r="K119" i="9" s="1"/>
  <c r="K120" i="9" s="1"/>
  <c r="K121" i="9" s="1"/>
  <c r="K122" i="9" s="1"/>
  <c r="K123" i="9" s="1"/>
  <c r="K124" i="9" s="1"/>
  <c r="K125" i="9" s="1"/>
  <c r="K126" i="9" s="1"/>
  <c r="K127" i="9" s="1"/>
  <c r="K128" i="9" s="1"/>
  <c r="K129" i="9" s="1"/>
  <c r="K130" i="9" s="1"/>
  <c r="K131" i="9" s="1"/>
  <c r="K132" i="9" s="1"/>
  <c r="K133" i="9" s="1"/>
  <c r="K134" i="9" s="1"/>
  <c r="K135" i="9" s="1"/>
  <c r="K136" i="9" s="1"/>
  <c r="K137" i="9" s="1"/>
  <c r="K138" i="9" s="1"/>
  <c r="K139" i="9" s="1"/>
  <c r="K140" i="9" s="1"/>
  <c r="K141" i="9" s="1"/>
  <c r="K142" i="9" s="1"/>
  <c r="K143" i="9" s="1"/>
  <c r="K144" i="9" s="1"/>
  <c r="K145" i="9" s="1"/>
  <c r="K146" i="9" s="1"/>
  <c r="K147" i="9" s="1"/>
  <c r="K148" i="9" s="1"/>
  <c r="K149" i="9" s="1"/>
  <c r="K150" i="9" s="1"/>
  <c r="K151" i="9" s="1"/>
  <c r="K152" i="9" s="1"/>
  <c r="K153" i="9" s="1"/>
  <c r="K154" i="9" s="1"/>
  <c r="K155" i="9" s="1"/>
  <c r="K156" i="9" s="1"/>
  <c r="K157" i="9" s="1"/>
  <c r="K158" i="9" s="1"/>
  <c r="K159" i="9" s="1"/>
  <c r="K160" i="9" s="1"/>
  <c r="K161" i="9" s="1"/>
  <c r="K162" i="9" s="1"/>
  <c r="K163" i="9" s="1"/>
  <c r="K164" i="9" s="1"/>
  <c r="K165" i="9" s="1"/>
  <c r="K166" i="9" s="1"/>
  <c r="K167" i="9" s="1"/>
  <c r="K168" i="9" s="1"/>
  <c r="K169" i="9" s="1"/>
  <c r="K170" i="9" s="1"/>
  <c r="K171" i="9" s="1"/>
  <c r="K172" i="9" s="1"/>
  <c r="K173" i="9" s="1"/>
  <c r="HW31" i="5"/>
  <c r="HW32" i="5" s="1"/>
  <c r="HW33" i="5" s="1"/>
  <c r="HW34" i="5" s="1"/>
  <c r="HW35" i="5" s="1"/>
  <c r="HW36" i="5" s="1"/>
  <c r="HW37" i="5" s="1"/>
  <c r="HW38" i="5" s="1"/>
  <c r="HW39" i="5" s="1"/>
  <c r="HW40" i="5" s="1"/>
  <c r="HW41" i="5" s="1"/>
  <c r="HW42" i="5" s="1"/>
  <c r="HW43" i="5" s="1"/>
  <c r="HW44" i="5" s="1"/>
  <c r="HW45" i="5" s="1"/>
  <c r="HW46" i="5" s="1"/>
  <c r="HW47" i="5" s="1"/>
  <c r="HW48" i="5" s="1"/>
  <c r="HW49" i="5" s="1"/>
  <c r="HW50" i="5" s="1"/>
  <c r="HW51" i="5" s="1"/>
  <c r="HW52" i="5" s="1"/>
  <c r="HW53" i="5" s="1"/>
  <c r="HW54" i="5" s="1"/>
  <c r="HW55" i="5" s="1"/>
  <c r="HW56" i="5" s="1"/>
  <c r="HW57" i="5" s="1"/>
  <c r="HW58" i="5" s="1"/>
  <c r="HW59" i="5" s="1"/>
  <c r="HW60" i="5" s="1"/>
  <c r="HW61" i="5" s="1"/>
  <c r="HW62" i="5" s="1"/>
  <c r="HW63" i="5" s="1"/>
  <c r="HW64" i="5" s="1"/>
  <c r="HW65" i="5" s="1"/>
  <c r="HW66" i="5" s="1"/>
  <c r="HW67" i="5" s="1"/>
  <c r="HW68" i="5" s="1"/>
  <c r="HW69" i="5" s="1"/>
  <c r="HW70" i="5" s="1"/>
  <c r="HW71" i="5" s="1"/>
  <c r="HW72" i="5" s="1"/>
  <c r="HW73" i="5" s="1"/>
  <c r="HW74" i="5" s="1"/>
  <c r="HW75" i="5" s="1"/>
  <c r="HW76" i="5" s="1"/>
  <c r="HW77" i="5" s="1"/>
  <c r="HW78" i="5" s="1"/>
  <c r="HW79" i="5" s="1"/>
  <c r="HW80" i="5" s="1"/>
  <c r="HW81" i="5" s="1"/>
  <c r="HW82" i="5" s="1"/>
  <c r="HW83" i="5" s="1"/>
  <c r="HW84" i="5" s="1"/>
  <c r="HW85" i="5" s="1"/>
  <c r="HW86" i="5" s="1"/>
  <c r="HW87" i="5" s="1"/>
  <c r="HW88" i="5" s="1"/>
  <c r="HW89" i="5" s="1"/>
  <c r="HW90" i="5" s="1"/>
  <c r="HW91" i="5" s="1"/>
  <c r="HW92" i="5" s="1"/>
  <c r="HW93" i="5" s="1"/>
  <c r="HW94" i="5" s="1"/>
  <c r="HW95" i="5" s="1"/>
  <c r="HW96" i="5" s="1"/>
  <c r="HW97" i="5" s="1"/>
  <c r="HW98" i="5" s="1"/>
  <c r="HW99" i="5" s="1"/>
  <c r="HW100" i="5" s="1"/>
  <c r="HW101" i="5" s="1"/>
  <c r="HW102" i="5" s="1"/>
  <c r="HW103" i="5" s="1"/>
  <c r="HW104" i="5" s="1"/>
  <c r="HW105" i="5" s="1"/>
  <c r="HW106" i="5" s="1"/>
  <c r="HW107" i="5" s="1"/>
  <c r="HW108" i="5" s="1"/>
  <c r="HW109" i="5" s="1"/>
  <c r="HW110" i="5" s="1"/>
  <c r="HW111" i="5" s="1"/>
  <c r="HW112" i="5" s="1"/>
  <c r="HW113" i="5" s="1"/>
  <c r="HW114" i="5" s="1"/>
  <c r="HW115" i="5" s="1"/>
  <c r="HW116" i="5" s="1"/>
  <c r="HW117" i="5" s="1"/>
  <c r="HW118" i="5" s="1"/>
  <c r="HW119" i="5" s="1"/>
  <c r="HW120" i="5" s="1"/>
  <c r="HW121" i="5" s="1"/>
  <c r="HW122" i="5" s="1"/>
  <c r="HW123" i="5" s="1"/>
  <c r="HW124" i="5" s="1"/>
  <c r="HW125" i="5" s="1"/>
  <c r="HW126" i="5" s="1"/>
  <c r="HW127" i="5" s="1"/>
  <c r="HW128" i="5" s="1"/>
  <c r="HW129" i="5" s="1"/>
  <c r="HW130" i="5" s="1"/>
  <c r="HW131" i="5" s="1"/>
  <c r="HW132" i="5" s="1"/>
  <c r="HW133" i="5" s="1"/>
  <c r="HW134" i="5" s="1"/>
  <c r="HW135" i="5" s="1"/>
  <c r="HW136" i="5" s="1"/>
  <c r="HW137" i="5" s="1"/>
  <c r="HW138" i="5" s="1"/>
  <c r="HW139" i="5" s="1"/>
  <c r="HW140" i="5" s="1"/>
  <c r="HW141" i="5" s="1"/>
  <c r="HW142" i="5" s="1"/>
  <c r="HW143" i="5" s="1"/>
  <c r="HW144" i="5" s="1"/>
  <c r="HW145" i="5" s="1"/>
  <c r="HW146" i="5" s="1"/>
  <c r="HW147" i="5" s="1"/>
  <c r="HW148" i="5" s="1"/>
  <c r="HW149" i="5" s="1"/>
  <c r="DF25" i="5"/>
  <c r="DH25" i="5"/>
  <c r="DI25" i="5"/>
  <c r="DB9" i="5"/>
  <c r="DP6" i="5"/>
  <c r="DQ6" i="5"/>
  <c r="DN6" i="5"/>
  <c r="DO6" i="5" s="1"/>
  <c r="DQ8" i="5"/>
  <c r="DN8" i="5"/>
  <c r="DO8" i="5" s="1"/>
  <c r="DP8" i="5"/>
  <c r="DL9" i="5"/>
  <c r="DM9" i="5" s="1"/>
  <c r="CS9" i="5"/>
  <c r="DD28" i="5"/>
  <c r="DE27" i="5"/>
  <c r="DA13" i="5"/>
  <c r="CX15" i="5"/>
  <c r="CR12" i="5"/>
  <c r="CT11" i="5"/>
  <c r="CT10" i="5"/>
  <c r="CV9" i="5"/>
  <c r="CU11" i="5"/>
  <c r="CO16" i="5"/>
  <c r="B454" i="5"/>
  <c r="A455" i="5"/>
  <c r="HC31" i="5"/>
  <c r="I382" i="5" l="1"/>
  <c r="N382" i="5" s="1"/>
  <c r="O382" i="5" s="1"/>
  <c r="K382" i="5"/>
  <c r="J270" i="5"/>
  <c r="H270" i="5"/>
  <c r="G270" i="5"/>
  <c r="I270" i="5" s="1"/>
  <c r="N270" i="5" s="1"/>
  <c r="O270" i="5" s="1"/>
  <c r="H267" i="5"/>
  <c r="J267" i="5"/>
  <c r="G267" i="5"/>
  <c r="J284" i="5"/>
  <c r="H284" i="5"/>
  <c r="H277" i="5"/>
  <c r="G284" i="5"/>
  <c r="I284" i="5" s="1"/>
  <c r="N284" i="5" s="1"/>
  <c r="O284" i="5" s="1"/>
  <c r="K276" i="5"/>
  <c r="K288" i="5"/>
  <c r="I288" i="5"/>
  <c r="N288" i="5" s="1"/>
  <c r="O288" i="5" s="1"/>
  <c r="I286" i="5"/>
  <c r="N286" i="5" s="1"/>
  <c r="O286" i="5" s="1"/>
  <c r="K286" i="5"/>
  <c r="K287" i="5"/>
  <c r="I287" i="5"/>
  <c r="N287" i="5" s="1"/>
  <c r="O287" i="5" s="1"/>
  <c r="K284" i="5"/>
  <c r="K285" i="5"/>
  <c r="I285" i="5"/>
  <c r="N285" i="5" s="1"/>
  <c r="O285" i="5" s="1"/>
  <c r="I243" i="5"/>
  <c r="N243" i="5" s="1"/>
  <c r="O243" i="5" s="1"/>
  <c r="K243" i="5"/>
  <c r="I251" i="5"/>
  <c r="N251" i="5" s="1"/>
  <c r="O251" i="5" s="1"/>
  <c r="K251" i="5"/>
  <c r="K272" i="5"/>
  <c r="I272" i="5"/>
  <c r="N272" i="5" s="1"/>
  <c r="O272" i="5" s="1"/>
  <c r="I278" i="5"/>
  <c r="N278" i="5" s="1"/>
  <c r="O278" i="5" s="1"/>
  <c r="K278" i="5"/>
  <c r="I282" i="5"/>
  <c r="N282" i="5" s="1"/>
  <c r="O282" i="5" s="1"/>
  <c r="K282" i="5"/>
  <c r="I244" i="5"/>
  <c r="N244" i="5" s="1"/>
  <c r="O244" i="5" s="1"/>
  <c r="K244" i="5"/>
  <c r="K268" i="5"/>
  <c r="I268" i="5"/>
  <c r="N268" i="5" s="1"/>
  <c r="O268" i="5" s="1"/>
  <c r="I254" i="5"/>
  <c r="N254" i="5" s="1"/>
  <c r="O254" i="5" s="1"/>
  <c r="K254" i="5"/>
  <c r="K260" i="5"/>
  <c r="I260" i="5"/>
  <c r="N260" i="5" s="1"/>
  <c r="O260" i="5" s="1"/>
  <c r="I257" i="5"/>
  <c r="N257" i="5" s="1"/>
  <c r="O257" i="5" s="1"/>
  <c r="K257" i="5"/>
  <c r="K240" i="5"/>
  <c r="I240" i="5"/>
  <c r="N240" i="5" s="1"/>
  <c r="O240" i="5" s="1"/>
  <c r="I250" i="5"/>
  <c r="N250" i="5" s="1"/>
  <c r="O250" i="5" s="1"/>
  <c r="K250" i="5"/>
  <c r="I274" i="5"/>
  <c r="N274" i="5" s="1"/>
  <c r="O274" i="5" s="1"/>
  <c r="K274" i="5"/>
  <c r="I253" i="5"/>
  <c r="N253" i="5" s="1"/>
  <c r="O253" i="5" s="1"/>
  <c r="K253" i="5"/>
  <c r="I264" i="5"/>
  <c r="N264" i="5" s="1"/>
  <c r="O264" i="5" s="1"/>
  <c r="K264" i="5"/>
  <c r="I271" i="5"/>
  <c r="N271" i="5" s="1"/>
  <c r="O271" i="5" s="1"/>
  <c r="K271" i="5"/>
  <c r="K269" i="5"/>
  <c r="I269" i="5"/>
  <c r="N269" i="5" s="1"/>
  <c r="O269" i="5" s="1"/>
  <c r="K246" i="5"/>
  <c r="I246" i="5"/>
  <c r="N246" i="5" s="1"/>
  <c r="O246" i="5" s="1"/>
  <c r="I247" i="5"/>
  <c r="N247" i="5" s="1"/>
  <c r="O247" i="5" s="1"/>
  <c r="K247" i="5"/>
  <c r="K259" i="5"/>
  <c r="I259" i="5"/>
  <c r="N259" i="5" s="1"/>
  <c r="O259" i="5" s="1"/>
  <c r="I249" i="5"/>
  <c r="N249" i="5" s="1"/>
  <c r="O249" i="5" s="1"/>
  <c r="K249" i="5"/>
  <c r="K265" i="5"/>
  <c r="I265" i="5"/>
  <c r="N265" i="5" s="1"/>
  <c r="O265" i="5" s="1"/>
  <c r="K270" i="5"/>
  <c r="K273" i="5"/>
  <c r="I273" i="5"/>
  <c r="N273" i="5" s="1"/>
  <c r="O273" i="5" s="1"/>
  <c r="I261" i="5"/>
  <c r="N261" i="5" s="1"/>
  <c r="O261" i="5" s="1"/>
  <c r="K261" i="5"/>
  <c r="K256" i="5"/>
  <c r="I256" i="5"/>
  <c r="N256" i="5" s="1"/>
  <c r="O256" i="5" s="1"/>
  <c r="K245" i="5"/>
  <c r="I245" i="5"/>
  <c r="N245" i="5" s="1"/>
  <c r="O245" i="5" s="1"/>
  <c r="K252" i="5"/>
  <c r="I252" i="5"/>
  <c r="N252" i="5" s="1"/>
  <c r="O252" i="5" s="1"/>
  <c r="K262" i="5"/>
  <c r="I262" i="5"/>
  <c r="N262" i="5" s="1"/>
  <c r="O262" i="5" s="1"/>
  <c r="K279" i="5"/>
  <c r="I279" i="5"/>
  <c r="N279" i="5" s="1"/>
  <c r="O279" i="5" s="1"/>
  <c r="I277" i="5"/>
  <c r="N277" i="5" s="1"/>
  <c r="O277" i="5" s="1"/>
  <c r="K277" i="5"/>
  <c r="I263" i="5"/>
  <c r="N263" i="5" s="1"/>
  <c r="O263" i="5" s="1"/>
  <c r="K263" i="5"/>
  <c r="I239" i="5"/>
  <c r="N239" i="5" s="1"/>
  <c r="O239" i="5" s="1"/>
  <c r="K239" i="5"/>
  <c r="K241" i="5"/>
  <c r="I241" i="5"/>
  <c r="N241" i="5" s="1"/>
  <c r="O241" i="5" s="1"/>
  <c r="I242" i="5"/>
  <c r="N242" i="5" s="1"/>
  <c r="O242" i="5" s="1"/>
  <c r="K242" i="5"/>
  <c r="I258" i="5"/>
  <c r="N258" i="5" s="1"/>
  <c r="O258" i="5" s="1"/>
  <c r="K258" i="5"/>
  <c r="K248" i="5"/>
  <c r="I248" i="5"/>
  <c r="N248" i="5" s="1"/>
  <c r="O248" i="5" s="1"/>
  <c r="K255" i="5"/>
  <c r="I255" i="5"/>
  <c r="N255" i="5" s="1"/>
  <c r="O255" i="5" s="1"/>
  <c r="I275" i="5"/>
  <c r="N275" i="5" s="1"/>
  <c r="O275" i="5" s="1"/>
  <c r="K275" i="5"/>
  <c r="K280" i="5"/>
  <c r="I280" i="5"/>
  <c r="N280" i="5" s="1"/>
  <c r="O280" i="5" s="1"/>
  <c r="K281" i="5"/>
  <c r="I281" i="5"/>
  <c r="N281" i="5" s="1"/>
  <c r="O281" i="5" s="1"/>
  <c r="F335" i="5"/>
  <c r="E335" i="5"/>
  <c r="C335" i="5"/>
  <c r="D335" i="5" s="1"/>
  <c r="L335" i="5"/>
  <c r="A337" i="5"/>
  <c r="B336" i="5"/>
  <c r="I334" i="5"/>
  <c r="N334" i="5" s="1"/>
  <c r="O334" i="5" s="1"/>
  <c r="K334" i="5"/>
  <c r="CE71" i="5"/>
  <c r="CE64" i="5"/>
  <c r="CE80" i="5"/>
  <c r="CE69" i="5"/>
  <c r="CE67" i="5"/>
  <c r="CE55" i="5"/>
  <c r="CE78" i="5"/>
  <c r="CE61" i="5"/>
  <c r="CE59" i="5"/>
  <c r="CE77" i="5"/>
  <c r="CE63" i="5"/>
  <c r="CE75" i="5"/>
  <c r="CE79" i="5"/>
  <c r="CE58" i="5"/>
  <c r="CE53" i="5"/>
  <c r="CE52" i="5"/>
  <c r="CF44" i="5" s="1"/>
  <c r="CE51" i="5"/>
  <c r="CE50" i="5"/>
  <c r="CE56" i="5"/>
  <c r="CE54" i="5"/>
  <c r="CE60" i="5"/>
  <c r="CE73" i="5"/>
  <c r="CE74" i="5"/>
  <c r="CE57" i="5"/>
  <c r="CE62" i="5"/>
  <c r="CE68" i="5"/>
  <c r="CE66" i="5"/>
  <c r="CE72" i="5"/>
  <c r="CE70" i="5"/>
  <c r="CE76" i="5"/>
  <c r="CQ28" i="5"/>
  <c r="CQ30" i="5"/>
  <c r="CQ27" i="5"/>
  <c r="CQ24" i="5"/>
  <c r="CQ26" i="5"/>
  <c r="C454" i="5"/>
  <c r="G454" i="5"/>
  <c r="H454" i="5" s="1"/>
  <c r="F454" i="5"/>
  <c r="E454" i="5"/>
  <c r="DC5" i="5"/>
  <c r="CW11" i="5"/>
  <c r="DF27" i="5"/>
  <c r="DI27" i="5"/>
  <c r="DH27" i="5"/>
  <c r="CZ12" i="5"/>
  <c r="CR13" i="5"/>
  <c r="CT13" i="5" s="1"/>
  <c r="CT12" i="5"/>
  <c r="DN9" i="5"/>
  <c r="DO9" i="5" s="1"/>
  <c r="DQ9" i="5"/>
  <c r="DP9" i="5"/>
  <c r="DL10" i="5"/>
  <c r="DM10" i="5" s="1"/>
  <c r="DD29" i="5"/>
  <c r="DE28" i="5"/>
  <c r="DA14" i="5"/>
  <c r="CX16" i="5"/>
  <c r="CU12" i="5"/>
  <c r="CR14" i="5"/>
  <c r="CO17" i="5"/>
  <c r="B455" i="5"/>
  <c r="A456" i="5"/>
  <c r="F9" i="9"/>
  <c r="HC32" i="5"/>
  <c r="K267" i="5" l="1"/>
  <c r="I267" i="5"/>
  <c r="N267" i="5" s="1"/>
  <c r="O267" i="5" s="1"/>
  <c r="F336" i="5"/>
  <c r="E336" i="5"/>
  <c r="L336" i="5"/>
  <c r="C336" i="5"/>
  <c r="D336" i="5" s="1"/>
  <c r="M335" i="5"/>
  <c r="A338" i="5"/>
  <c r="B337" i="5"/>
  <c r="G335" i="5"/>
  <c r="H335" i="5"/>
  <c r="J335" i="5"/>
  <c r="CE48" i="5"/>
  <c r="CQ29" i="5"/>
  <c r="CQ31" i="5"/>
  <c r="CQ33" i="5"/>
  <c r="CQ35" i="5"/>
  <c r="CQ32" i="5"/>
  <c r="CZ11" i="5"/>
  <c r="CZ10" i="5"/>
  <c r="CZ5" i="5" s="1"/>
  <c r="CW10" i="5"/>
  <c r="CW5" i="5" s="1"/>
  <c r="CW8" i="5" s="1"/>
  <c r="CW9" i="5" s="1"/>
  <c r="DF28" i="5"/>
  <c r="DH28" i="5"/>
  <c r="DI28" i="5"/>
  <c r="CZ14" i="5"/>
  <c r="C455" i="5"/>
  <c r="G455" i="5"/>
  <c r="H455" i="5" s="1"/>
  <c r="E455" i="5"/>
  <c r="F455" i="5"/>
  <c r="CW12" i="5"/>
  <c r="CZ13" i="5"/>
  <c r="DP10" i="5"/>
  <c r="DQ10" i="5"/>
  <c r="DN10" i="5"/>
  <c r="DO10" i="5" s="1"/>
  <c r="DL11" i="5"/>
  <c r="DM11" i="5" s="1"/>
  <c r="DD30" i="5"/>
  <c r="DE29" i="5"/>
  <c r="DA15" i="5"/>
  <c r="CX17" i="5"/>
  <c r="CU13" i="5"/>
  <c r="CR15" i="5"/>
  <c r="CT14" i="5"/>
  <c r="CO18" i="5"/>
  <c r="B456" i="5"/>
  <c r="A457" i="5"/>
  <c r="F10" i="9"/>
  <c r="HC33" i="5"/>
  <c r="K335" i="5" l="1"/>
  <c r="I335" i="5"/>
  <c r="N335" i="5" s="1"/>
  <c r="O335" i="5" s="1"/>
  <c r="M336" i="5"/>
  <c r="C337" i="5"/>
  <c r="D337" i="5" s="1"/>
  <c r="E337" i="5"/>
  <c r="L337" i="5"/>
  <c r="F337" i="5"/>
  <c r="A339" i="5"/>
  <c r="B338" i="5"/>
  <c r="J336" i="5"/>
  <c r="H336" i="5"/>
  <c r="G336" i="5"/>
  <c r="CQ36" i="5"/>
  <c r="CQ38" i="5"/>
  <c r="CQ40" i="5"/>
  <c r="CQ37" i="5"/>
  <c r="CQ34" i="5"/>
  <c r="CW13" i="5"/>
  <c r="CZ16" i="5"/>
  <c r="CZ17" i="5"/>
  <c r="E456" i="5"/>
  <c r="C456" i="5"/>
  <c r="G456" i="5"/>
  <c r="H456" i="5" s="1"/>
  <c r="F456" i="5"/>
  <c r="CZ15" i="5"/>
  <c r="DF29" i="5"/>
  <c r="DH29" i="5"/>
  <c r="DI29" i="5"/>
  <c r="DQ11" i="5"/>
  <c r="DP11" i="5"/>
  <c r="DN11" i="5"/>
  <c r="DO11" i="5" s="1"/>
  <c r="DL12" i="5"/>
  <c r="DM12" i="5" s="1"/>
  <c r="DD31" i="5"/>
  <c r="DE30" i="5"/>
  <c r="DA16" i="5"/>
  <c r="CX18" i="5"/>
  <c r="CU14" i="5"/>
  <c r="CR16" i="5"/>
  <c r="CT15" i="5"/>
  <c r="CO19" i="5"/>
  <c r="B457" i="5"/>
  <c r="A458" i="5"/>
  <c r="F11" i="9"/>
  <c r="HC34" i="5"/>
  <c r="GG1" i="5"/>
  <c r="GE5" i="5"/>
  <c r="GE30" i="5"/>
  <c r="GE3" i="5"/>
  <c r="GH13" i="5"/>
  <c r="GD1" i="5"/>
  <c r="GE1" i="5"/>
  <c r="J75" i="3" s="1"/>
  <c r="EQ27" i="5"/>
  <c r="FW11" i="5"/>
  <c r="EW15" i="5"/>
  <c r="EW16" i="5" s="1"/>
  <c r="EW17" i="5" s="1"/>
  <c r="EC3" i="5"/>
  <c r="EE1" i="5"/>
  <c r="EA8" i="5"/>
  <c r="EA4" i="5"/>
  <c r="EA1" i="5"/>
  <c r="AH3" i="3"/>
  <c r="DJ94" i="5"/>
  <c r="AD24" i="3"/>
  <c r="AD23" i="3"/>
  <c r="AD22" i="3"/>
  <c r="AD21" i="3"/>
  <c r="AD20" i="3"/>
  <c r="AD19" i="3"/>
  <c r="AD18" i="3"/>
  <c r="AD17" i="3"/>
  <c r="AD16" i="3"/>
  <c r="AD15" i="3"/>
  <c r="AD14" i="3"/>
  <c r="AD13" i="3"/>
  <c r="AD12" i="3"/>
  <c r="AD11" i="3"/>
  <c r="AD10" i="3"/>
  <c r="AD9" i="3"/>
  <c r="AD8" i="3"/>
  <c r="AD7" i="3"/>
  <c r="AD6" i="3"/>
  <c r="AD5" i="3"/>
  <c r="AD4" i="3"/>
  <c r="AG4" i="3"/>
  <c r="AD3" i="3"/>
  <c r="U1" i="3"/>
  <c r="Q291" i="5"/>
  <c r="O291" i="5"/>
  <c r="M291" i="5"/>
  <c r="Q197" i="5"/>
  <c r="Q196" i="5"/>
  <c r="V197" i="5"/>
  <c r="B333" i="5"/>
  <c r="E333" i="5" s="1"/>
  <c r="B332" i="5"/>
  <c r="B331" i="5"/>
  <c r="F331" i="5" s="1"/>
  <c r="B312" i="5"/>
  <c r="F312" i="5" s="1"/>
  <c r="B293" i="5"/>
  <c r="F293" i="5" s="1"/>
  <c r="B292" i="5"/>
  <c r="F292" i="5" s="1"/>
  <c r="B238" i="5"/>
  <c r="F238" i="5" s="1"/>
  <c r="B237" i="5"/>
  <c r="F237" i="5" s="1"/>
  <c r="H237" i="5" s="1"/>
  <c r="B219" i="5"/>
  <c r="F219" i="5" s="1"/>
  <c r="B200" i="5"/>
  <c r="F200" i="5" s="1"/>
  <c r="J200" i="5" s="1"/>
  <c r="B199" i="5"/>
  <c r="E94" i="5"/>
  <c r="B218" i="5"/>
  <c r="L218" i="5" s="1"/>
  <c r="B330" i="5"/>
  <c r="B328" i="5"/>
  <c r="E328" i="5" s="1"/>
  <c r="B201" i="5"/>
  <c r="F201" i="5" s="1"/>
  <c r="I8" i="5"/>
  <c r="J6" i="5" s="1"/>
  <c r="J4" i="5" s="1"/>
  <c r="B8" i="5"/>
  <c r="N7" i="5"/>
  <c r="N8" i="5" s="1"/>
  <c r="E8" i="5"/>
  <c r="DC92" i="5"/>
  <c r="CZ92" i="5"/>
  <c r="CW92" i="5"/>
  <c r="CT92" i="5"/>
  <c r="CQ92" i="5"/>
  <c r="CN92" i="5"/>
  <c r="CK92" i="5"/>
  <c r="CH92" i="5"/>
  <c r="CE92" i="5"/>
  <c r="CB92" i="5"/>
  <c r="BY92" i="5"/>
  <c r="BV92" i="5"/>
  <c r="BS92" i="5"/>
  <c r="BP92" i="5"/>
  <c r="BM92" i="5"/>
  <c r="BJ92" i="5"/>
  <c r="BG92" i="5"/>
  <c r="BD92" i="5"/>
  <c r="BA92" i="5"/>
  <c r="AX92" i="5"/>
  <c r="AU92" i="5"/>
  <c r="AR92" i="5"/>
  <c r="AO92" i="5"/>
  <c r="AL92" i="5"/>
  <c r="AI92" i="5"/>
  <c r="AF92" i="5"/>
  <c r="AC92" i="5"/>
  <c r="Z92" i="5"/>
  <c r="W92" i="5"/>
  <c r="T92" i="5"/>
  <c r="Q92" i="5"/>
  <c r="N92" i="5"/>
  <c r="K92" i="5"/>
  <c r="H92" i="5"/>
  <c r="B94" i="5"/>
  <c r="B92" i="5"/>
  <c r="A11" i="5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F4" i="3"/>
  <c r="J4" i="3" s="1"/>
  <c r="BN14" i="2"/>
  <c r="CC252" i="2"/>
  <c r="CB252" i="2"/>
  <c r="CA252" i="2"/>
  <c r="BZ252" i="2"/>
  <c r="BY252" i="2"/>
  <c r="BX252" i="2"/>
  <c r="BW252" i="2"/>
  <c r="BV252" i="2"/>
  <c r="BU252" i="2"/>
  <c r="BT252" i="2"/>
  <c r="BS252" i="2"/>
  <c r="BR252" i="2"/>
  <c r="BQ252" i="2"/>
  <c r="BP252" i="2"/>
  <c r="BM252" i="2"/>
  <c r="BL252" i="2"/>
  <c r="BK252" i="2"/>
  <c r="BJ252" i="2"/>
  <c r="BI252" i="2"/>
  <c r="BH252" i="2"/>
  <c r="BG252" i="2"/>
  <c r="BF252" i="2"/>
  <c r="BE252" i="2"/>
  <c r="BD252" i="2"/>
  <c r="BC252" i="2"/>
  <c r="BB252" i="2"/>
  <c r="BA252" i="2"/>
  <c r="AZ252" i="2"/>
  <c r="AY252" i="2"/>
  <c r="AX252" i="2"/>
  <c r="AW252" i="2"/>
  <c r="AV252" i="2"/>
  <c r="AU252" i="2"/>
  <c r="AT252" i="2"/>
  <c r="CC251" i="2"/>
  <c r="CB251" i="2"/>
  <c r="CA251" i="2"/>
  <c r="BZ251" i="2"/>
  <c r="BY251" i="2"/>
  <c r="BX251" i="2"/>
  <c r="BW251" i="2"/>
  <c r="BV251" i="2"/>
  <c r="BU251" i="2"/>
  <c r="BT251" i="2"/>
  <c r="BS251" i="2"/>
  <c r="BR251" i="2"/>
  <c r="BQ251" i="2"/>
  <c r="BP251" i="2"/>
  <c r="BM251" i="2"/>
  <c r="BL251" i="2"/>
  <c r="BK251" i="2"/>
  <c r="BJ251" i="2"/>
  <c r="BI251" i="2"/>
  <c r="BH251" i="2"/>
  <c r="BG251" i="2"/>
  <c r="BF251" i="2"/>
  <c r="BE251" i="2"/>
  <c r="BD251" i="2"/>
  <c r="BC251" i="2"/>
  <c r="BB251" i="2"/>
  <c r="BA251" i="2"/>
  <c r="AZ251" i="2"/>
  <c r="AY251" i="2"/>
  <c r="AX251" i="2"/>
  <c r="AW251" i="2"/>
  <c r="AV251" i="2"/>
  <c r="AU251" i="2"/>
  <c r="AT251" i="2"/>
  <c r="CC250" i="2"/>
  <c r="CB250" i="2"/>
  <c r="CA250" i="2"/>
  <c r="BZ250" i="2"/>
  <c r="BY250" i="2"/>
  <c r="BX250" i="2"/>
  <c r="BW250" i="2"/>
  <c r="BV250" i="2"/>
  <c r="BU250" i="2"/>
  <c r="BT250" i="2"/>
  <c r="BS250" i="2"/>
  <c r="BR250" i="2"/>
  <c r="BQ250" i="2"/>
  <c r="BP250" i="2"/>
  <c r="BM250" i="2"/>
  <c r="BL250" i="2"/>
  <c r="BK250" i="2"/>
  <c r="BJ250" i="2"/>
  <c r="BI250" i="2"/>
  <c r="BH250" i="2"/>
  <c r="BG250" i="2"/>
  <c r="BF250" i="2"/>
  <c r="BE250" i="2"/>
  <c r="BD250" i="2"/>
  <c r="BC250" i="2"/>
  <c r="BB250" i="2"/>
  <c r="BA250" i="2"/>
  <c r="AZ250" i="2"/>
  <c r="AY250" i="2"/>
  <c r="AX250" i="2"/>
  <c r="AW250" i="2"/>
  <c r="AV250" i="2"/>
  <c r="AU250" i="2"/>
  <c r="AT250" i="2"/>
  <c r="CC249" i="2"/>
  <c r="CB249" i="2"/>
  <c r="CA249" i="2"/>
  <c r="BZ249" i="2"/>
  <c r="BY249" i="2"/>
  <c r="BX249" i="2"/>
  <c r="BW249" i="2"/>
  <c r="BV249" i="2"/>
  <c r="BU249" i="2"/>
  <c r="BT249" i="2"/>
  <c r="BS249" i="2"/>
  <c r="BR249" i="2"/>
  <c r="BQ249" i="2"/>
  <c r="BP249" i="2"/>
  <c r="BM249" i="2"/>
  <c r="BL249" i="2"/>
  <c r="BK249" i="2"/>
  <c r="BJ249" i="2"/>
  <c r="BI249" i="2"/>
  <c r="BH249" i="2"/>
  <c r="BG249" i="2"/>
  <c r="BF249" i="2"/>
  <c r="BE249" i="2"/>
  <c r="BD249" i="2"/>
  <c r="BC249" i="2"/>
  <c r="BB249" i="2"/>
  <c r="BA249" i="2"/>
  <c r="AZ249" i="2"/>
  <c r="AY249" i="2"/>
  <c r="AX249" i="2"/>
  <c r="AW249" i="2"/>
  <c r="AV249" i="2"/>
  <c r="AU249" i="2"/>
  <c r="AT249" i="2"/>
  <c r="CC248" i="2"/>
  <c r="CB248" i="2"/>
  <c r="CA248" i="2"/>
  <c r="BZ248" i="2"/>
  <c r="BY248" i="2"/>
  <c r="BX248" i="2"/>
  <c r="BW248" i="2"/>
  <c r="BV248" i="2"/>
  <c r="BU248" i="2"/>
  <c r="BT248" i="2"/>
  <c r="BS248" i="2"/>
  <c r="BR248" i="2"/>
  <c r="BQ248" i="2"/>
  <c r="BP248" i="2"/>
  <c r="BM248" i="2"/>
  <c r="BL248" i="2"/>
  <c r="BK248" i="2"/>
  <c r="BJ248" i="2"/>
  <c r="BI248" i="2"/>
  <c r="BH248" i="2"/>
  <c r="BG248" i="2"/>
  <c r="BF248" i="2"/>
  <c r="BE248" i="2"/>
  <c r="BD248" i="2"/>
  <c r="BC248" i="2"/>
  <c r="BB248" i="2"/>
  <c r="BA248" i="2"/>
  <c r="AZ248" i="2"/>
  <c r="AY248" i="2"/>
  <c r="AX248" i="2"/>
  <c r="AW248" i="2"/>
  <c r="AV248" i="2"/>
  <c r="AU248" i="2"/>
  <c r="AT248" i="2"/>
  <c r="CC247" i="2"/>
  <c r="CB247" i="2"/>
  <c r="CA247" i="2"/>
  <c r="BZ247" i="2"/>
  <c r="BY247" i="2"/>
  <c r="BX247" i="2"/>
  <c r="BW247" i="2"/>
  <c r="BV247" i="2"/>
  <c r="BU247" i="2"/>
  <c r="BT247" i="2"/>
  <c r="BS247" i="2"/>
  <c r="BR247" i="2"/>
  <c r="BQ247" i="2"/>
  <c r="BP247" i="2"/>
  <c r="BM247" i="2"/>
  <c r="BL247" i="2"/>
  <c r="BK247" i="2"/>
  <c r="BJ247" i="2"/>
  <c r="BI247" i="2"/>
  <c r="BH247" i="2"/>
  <c r="BG247" i="2"/>
  <c r="BF247" i="2"/>
  <c r="BE247" i="2"/>
  <c r="BD247" i="2"/>
  <c r="BC247" i="2"/>
  <c r="BB247" i="2"/>
  <c r="BA247" i="2"/>
  <c r="AZ247" i="2"/>
  <c r="AY247" i="2"/>
  <c r="AX247" i="2"/>
  <c r="AW247" i="2"/>
  <c r="AV247" i="2"/>
  <c r="AU247" i="2"/>
  <c r="AT247" i="2"/>
  <c r="CC246" i="2"/>
  <c r="CB246" i="2"/>
  <c r="CA246" i="2"/>
  <c r="BZ246" i="2"/>
  <c r="BY246" i="2"/>
  <c r="BX246" i="2"/>
  <c r="BW246" i="2"/>
  <c r="BV246" i="2"/>
  <c r="BU246" i="2"/>
  <c r="BT246" i="2"/>
  <c r="BS246" i="2"/>
  <c r="BR246" i="2"/>
  <c r="BQ246" i="2"/>
  <c r="BP246" i="2"/>
  <c r="BM246" i="2"/>
  <c r="BL246" i="2"/>
  <c r="BK246" i="2"/>
  <c r="BJ246" i="2"/>
  <c r="BI246" i="2"/>
  <c r="BH246" i="2"/>
  <c r="BG246" i="2"/>
  <c r="BF246" i="2"/>
  <c r="BE246" i="2"/>
  <c r="BD246" i="2"/>
  <c r="BC246" i="2"/>
  <c r="BB246" i="2"/>
  <c r="BA246" i="2"/>
  <c r="AZ246" i="2"/>
  <c r="AY246" i="2"/>
  <c r="AX246" i="2"/>
  <c r="AW246" i="2"/>
  <c r="AV246" i="2"/>
  <c r="AU246" i="2"/>
  <c r="AT246" i="2"/>
  <c r="CC245" i="2"/>
  <c r="CB245" i="2"/>
  <c r="CA245" i="2"/>
  <c r="BZ245" i="2"/>
  <c r="BY245" i="2"/>
  <c r="BX245" i="2"/>
  <c r="BW245" i="2"/>
  <c r="BV245" i="2"/>
  <c r="BU245" i="2"/>
  <c r="BT245" i="2"/>
  <c r="BS245" i="2"/>
  <c r="BR245" i="2"/>
  <c r="BQ245" i="2"/>
  <c r="BP245" i="2"/>
  <c r="BM245" i="2"/>
  <c r="BL245" i="2"/>
  <c r="BK245" i="2"/>
  <c r="BJ245" i="2"/>
  <c r="BI245" i="2"/>
  <c r="BH245" i="2"/>
  <c r="BG245" i="2"/>
  <c r="BF245" i="2"/>
  <c r="BE245" i="2"/>
  <c r="BD245" i="2"/>
  <c r="BC245" i="2"/>
  <c r="BB245" i="2"/>
  <c r="BA245" i="2"/>
  <c r="AZ245" i="2"/>
  <c r="AY245" i="2"/>
  <c r="AX245" i="2"/>
  <c r="AW245" i="2"/>
  <c r="AV245" i="2"/>
  <c r="AU245" i="2"/>
  <c r="AT245" i="2"/>
  <c r="CC244" i="2"/>
  <c r="CB244" i="2"/>
  <c r="CA244" i="2"/>
  <c r="BZ244" i="2"/>
  <c r="BY244" i="2"/>
  <c r="BX244" i="2"/>
  <c r="BW244" i="2"/>
  <c r="BV244" i="2"/>
  <c r="BU244" i="2"/>
  <c r="BT244" i="2"/>
  <c r="BS244" i="2"/>
  <c r="BR244" i="2"/>
  <c r="BQ244" i="2"/>
  <c r="BP244" i="2"/>
  <c r="BM244" i="2"/>
  <c r="BL244" i="2"/>
  <c r="BK244" i="2"/>
  <c r="BJ244" i="2"/>
  <c r="BI244" i="2"/>
  <c r="BH244" i="2"/>
  <c r="BG244" i="2"/>
  <c r="BF244" i="2"/>
  <c r="BE244" i="2"/>
  <c r="BD244" i="2"/>
  <c r="BC244" i="2"/>
  <c r="BB244" i="2"/>
  <c r="BA244" i="2"/>
  <c r="AZ244" i="2"/>
  <c r="AY244" i="2"/>
  <c r="AX244" i="2"/>
  <c r="AW244" i="2"/>
  <c r="AV244" i="2"/>
  <c r="AU244" i="2"/>
  <c r="AT244" i="2"/>
  <c r="CC243" i="2"/>
  <c r="CB243" i="2"/>
  <c r="CA243" i="2"/>
  <c r="BZ243" i="2"/>
  <c r="BY243" i="2"/>
  <c r="BX243" i="2"/>
  <c r="BW243" i="2"/>
  <c r="BV243" i="2"/>
  <c r="BU243" i="2"/>
  <c r="BT243" i="2"/>
  <c r="BS243" i="2"/>
  <c r="BR243" i="2"/>
  <c r="BQ243" i="2"/>
  <c r="BP243" i="2"/>
  <c r="BM243" i="2"/>
  <c r="BL243" i="2"/>
  <c r="BK243" i="2"/>
  <c r="BJ243" i="2"/>
  <c r="BI243" i="2"/>
  <c r="BH243" i="2"/>
  <c r="BG243" i="2"/>
  <c r="BF243" i="2"/>
  <c r="BE243" i="2"/>
  <c r="BD243" i="2"/>
  <c r="BC243" i="2"/>
  <c r="BB243" i="2"/>
  <c r="BA243" i="2"/>
  <c r="AZ243" i="2"/>
  <c r="AY243" i="2"/>
  <c r="AX243" i="2"/>
  <c r="AW243" i="2"/>
  <c r="AV243" i="2"/>
  <c r="AU243" i="2"/>
  <c r="AT243" i="2"/>
  <c r="CC242" i="2"/>
  <c r="CB242" i="2"/>
  <c r="CA242" i="2"/>
  <c r="BZ242" i="2"/>
  <c r="BY242" i="2"/>
  <c r="BX242" i="2"/>
  <c r="BW242" i="2"/>
  <c r="BV242" i="2"/>
  <c r="BU242" i="2"/>
  <c r="BT242" i="2"/>
  <c r="BS242" i="2"/>
  <c r="BR242" i="2"/>
  <c r="BQ242" i="2"/>
  <c r="BP242" i="2"/>
  <c r="BM242" i="2"/>
  <c r="BL242" i="2"/>
  <c r="BK242" i="2"/>
  <c r="BJ242" i="2"/>
  <c r="BI242" i="2"/>
  <c r="BH242" i="2"/>
  <c r="BG242" i="2"/>
  <c r="BF242" i="2"/>
  <c r="BE242" i="2"/>
  <c r="BD242" i="2"/>
  <c r="BC242" i="2"/>
  <c r="BB242" i="2"/>
  <c r="BA242" i="2"/>
  <c r="AZ242" i="2"/>
  <c r="AY242" i="2"/>
  <c r="AX242" i="2"/>
  <c r="AW242" i="2"/>
  <c r="AV242" i="2"/>
  <c r="AU242" i="2"/>
  <c r="AT242" i="2"/>
  <c r="CC241" i="2"/>
  <c r="CB241" i="2"/>
  <c r="CA241" i="2"/>
  <c r="BZ241" i="2"/>
  <c r="BY241" i="2"/>
  <c r="BX241" i="2"/>
  <c r="BW241" i="2"/>
  <c r="BV241" i="2"/>
  <c r="BU241" i="2"/>
  <c r="BT241" i="2"/>
  <c r="BS241" i="2"/>
  <c r="BR241" i="2"/>
  <c r="BQ241" i="2"/>
  <c r="BP241" i="2"/>
  <c r="BM241" i="2"/>
  <c r="BL241" i="2"/>
  <c r="BK241" i="2"/>
  <c r="BJ241" i="2"/>
  <c r="BI241" i="2"/>
  <c r="BH241" i="2"/>
  <c r="BG241" i="2"/>
  <c r="BF241" i="2"/>
  <c r="BE241" i="2"/>
  <c r="BD241" i="2"/>
  <c r="BC241" i="2"/>
  <c r="BB241" i="2"/>
  <c r="BA241" i="2"/>
  <c r="AZ241" i="2"/>
  <c r="AY241" i="2"/>
  <c r="AX241" i="2"/>
  <c r="AW241" i="2"/>
  <c r="AV241" i="2"/>
  <c r="AU241" i="2"/>
  <c r="AT241" i="2"/>
  <c r="CC240" i="2"/>
  <c r="CB240" i="2"/>
  <c r="CA240" i="2"/>
  <c r="BZ240" i="2"/>
  <c r="BY240" i="2"/>
  <c r="BX240" i="2"/>
  <c r="BW240" i="2"/>
  <c r="BV240" i="2"/>
  <c r="BU240" i="2"/>
  <c r="BT240" i="2"/>
  <c r="BS240" i="2"/>
  <c r="BR240" i="2"/>
  <c r="BQ240" i="2"/>
  <c r="BP240" i="2"/>
  <c r="BM240" i="2"/>
  <c r="BL240" i="2"/>
  <c r="BK240" i="2"/>
  <c r="BJ240" i="2"/>
  <c r="BI240" i="2"/>
  <c r="BH240" i="2"/>
  <c r="BG240" i="2"/>
  <c r="BF240" i="2"/>
  <c r="BE240" i="2"/>
  <c r="BD240" i="2"/>
  <c r="BC240" i="2"/>
  <c r="BB240" i="2"/>
  <c r="BA240" i="2"/>
  <c r="AZ240" i="2"/>
  <c r="AY240" i="2"/>
  <c r="AX240" i="2"/>
  <c r="AW240" i="2"/>
  <c r="AV240" i="2"/>
  <c r="AU240" i="2"/>
  <c r="AT240" i="2"/>
  <c r="CC239" i="2"/>
  <c r="CB239" i="2"/>
  <c r="CA239" i="2"/>
  <c r="BZ239" i="2"/>
  <c r="BY239" i="2"/>
  <c r="BX239" i="2"/>
  <c r="BW239" i="2"/>
  <c r="BV239" i="2"/>
  <c r="BU239" i="2"/>
  <c r="BT239" i="2"/>
  <c r="BS239" i="2"/>
  <c r="BR239" i="2"/>
  <c r="BQ239" i="2"/>
  <c r="BP239" i="2"/>
  <c r="BM239" i="2"/>
  <c r="BL239" i="2"/>
  <c r="BK239" i="2"/>
  <c r="BJ239" i="2"/>
  <c r="BI239" i="2"/>
  <c r="BH239" i="2"/>
  <c r="BG239" i="2"/>
  <c r="BF239" i="2"/>
  <c r="BE239" i="2"/>
  <c r="BD239" i="2"/>
  <c r="BC239" i="2"/>
  <c r="BB239" i="2"/>
  <c r="BA239" i="2"/>
  <c r="AZ239" i="2"/>
  <c r="AY239" i="2"/>
  <c r="AX239" i="2"/>
  <c r="AW239" i="2"/>
  <c r="AV239" i="2"/>
  <c r="AU239" i="2"/>
  <c r="AT239" i="2"/>
  <c r="CC238" i="2"/>
  <c r="CB238" i="2"/>
  <c r="CA238" i="2"/>
  <c r="BZ238" i="2"/>
  <c r="BY238" i="2"/>
  <c r="BX238" i="2"/>
  <c r="BW238" i="2"/>
  <c r="BV238" i="2"/>
  <c r="BU238" i="2"/>
  <c r="BT238" i="2"/>
  <c r="BS238" i="2"/>
  <c r="BR238" i="2"/>
  <c r="BQ238" i="2"/>
  <c r="BP238" i="2"/>
  <c r="BM238" i="2"/>
  <c r="BL238" i="2"/>
  <c r="BK238" i="2"/>
  <c r="BJ238" i="2"/>
  <c r="BI238" i="2"/>
  <c r="BH238" i="2"/>
  <c r="BG238" i="2"/>
  <c r="BF238" i="2"/>
  <c r="BE238" i="2"/>
  <c r="BD238" i="2"/>
  <c r="BC238" i="2"/>
  <c r="BB238" i="2"/>
  <c r="BA238" i="2"/>
  <c r="AZ238" i="2"/>
  <c r="AY238" i="2"/>
  <c r="AX238" i="2"/>
  <c r="AW238" i="2"/>
  <c r="AV238" i="2"/>
  <c r="AU238" i="2"/>
  <c r="AT238" i="2"/>
  <c r="CC237" i="2"/>
  <c r="CB237" i="2"/>
  <c r="CA237" i="2"/>
  <c r="BZ237" i="2"/>
  <c r="BY237" i="2"/>
  <c r="BX237" i="2"/>
  <c r="BW237" i="2"/>
  <c r="BV237" i="2"/>
  <c r="BU237" i="2"/>
  <c r="BT237" i="2"/>
  <c r="BS237" i="2"/>
  <c r="BR237" i="2"/>
  <c r="BQ237" i="2"/>
  <c r="BP237" i="2"/>
  <c r="BM237" i="2"/>
  <c r="BL237" i="2"/>
  <c r="BK237" i="2"/>
  <c r="BJ237" i="2"/>
  <c r="BI237" i="2"/>
  <c r="BH237" i="2"/>
  <c r="BG237" i="2"/>
  <c r="BF237" i="2"/>
  <c r="BE237" i="2"/>
  <c r="BD237" i="2"/>
  <c r="BC237" i="2"/>
  <c r="BB237" i="2"/>
  <c r="BA237" i="2"/>
  <c r="AZ237" i="2"/>
  <c r="AY237" i="2"/>
  <c r="AX237" i="2"/>
  <c r="AW237" i="2"/>
  <c r="AV237" i="2"/>
  <c r="AU237" i="2"/>
  <c r="AT237" i="2"/>
  <c r="CC236" i="2"/>
  <c r="CB236" i="2"/>
  <c r="CA236" i="2"/>
  <c r="BZ236" i="2"/>
  <c r="BY236" i="2"/>
  <c r="BX236" i="2"/>
  <c r="BW236" i="2"/>
  <c r="BV236" i="2"/>
  <c r="BU236" i="2"/>
  <c r="BT236" i="2"/>
  <c r="BS236" i="2"/>
  <c r="BR236" i="2"/>
  <c r="BQ236" i="2"/>
  <c r="BP236" i="2"/>
  <c r="BM236" i="2"/>
  <c r="BL236" i="2"/>
  <c r="BK236" i="2"/>
  <c r="BJ236" i="2"/>
  <c r="BI236" i="2"/>
  <c r="BH236" i="2"/>
  <c r="BG236" i="2"/>
  <c r="BF236" i="2"/>
  <c r="BE236" i="2"/>
  <c r="BD236" i="2"/>
  <c r="BC236" i="2"/>
  <c r="BB236" i="2"/>
  <c r="BA236" i="2"/>
  <c r="AZ236" i="2"/>
  <c r="AY236" i="2"/>
  <c r="AX236" i="2"/>
  <c r="AW236" i="2"/>
  <c r="AV236" i="2"/>
  <c r="AU236" i="2"/>
  <c r="AT236" i="2"/>
  <c r="CC235" i="2"/>
  <c r="CB235" i="2"/>
  <c r="CA235" i="2"/>
  <c r="BZ235" i="2"/>
  <c r="BY235" i="2"/>
  <c r="BX235" i="2"/>
  <c r="BW235" i="2"/>
  <c r="BV235" i="2"/>
  <c r="BU235" i="2"/>
  <c r="BT235" i="2"/>
  <c r="BS235" i="2"/>
  <c r="BR235" i="2"/>
  <c r="BQ235" i="2"/>
  <c r="BP235" i="2"/>
  <c r="BM235" i="2"/>
  <c r="BL235" i="2"/>
  <c r="BK235" i="2"/>
  <c r="BJ235" i="2"/>
  <c r="BI235" i="2"/>
  <c r="BH235" i="2"/>
  <c r="BG235" i="2"/>
  <c r="BF235" i="2"/>
  <c r="BE235" i="2"/>
  <c r="BD235" i="2"/>
  <c r="BC235" i="2"/>
  <c r="BB235" i="2"/>
  <c r="BA235" i="2"/>
  <c r="AZ235" i="2"/>
  <c r="AY235" i="2"/>
  <c r="AX235" i="2"/>
  <c r="AW235" i="2"/>
  <c r="AV235" i="2"/>
  <c r="AU235" i="2"/>
  <c r="AT235" i="2"/>
  <c r="CC234" i="2"/>
  <c r="CB234" i="2"/>
  <c r="CA234" i="2"/>
  <c r="BZ234" i="2"/>
  <c r="BY234" i="2"/>
  <c r="BX234" i="2"/>
  <c r="BW234" i="2"/>
  <c r="BV234" i="2"/>
  <c r="BU234" i="2"/>
  <c r="BT234" i="2"/>
  <c r="BS234" i="2"/>
  <c r="BR234" i="2"/>
  <c r="BQ234" i="2"/>
  <c r="BP234" i="2"/>
  <c r="BM234" i="2"/>
  <c r="BL234" i="2"/>
  <c r="BK234" i="2"/>
  <c r="BJ234" i="2"/>
  <c r="BI234" i="2"/>
  <c r="BH234" i="2"/>
  <c r="BG234" i="2"/>
  <c r="BF234" i="2"/>
  <c r="BE234" i="2"/>
  <c r="BD234" i="2"/>
  <c r="BC234" i="2"/>
  <c r="BB234" i="2"/>
  <c r="BA234" i="2"/>
  <c r="AZ234" i="2"/>
  <c r="AY234" i="2"/>
  <c r="AX234" i="2"/>
  <c r="AW234" i="2"/>
  <c r="AV234" i="2"/>
  <c r="AU234" i="2"/>
  <c r="AT234" i="2"/>
  <c r="CC233" i="2"/>
  <c r="CB233" i="2"/>
  <c r="CA233" i="2"/>
  <c r="BZ233" i="2"/>
  <c r="BY233" i="2"/>
  <c r="BX233" i="2"/>
  <c r="BW233" i="2"/>
  <c r="BV233" i="2"/>
  <c r="BU233" i="2"/>
  <c r="BT233" i="2"/>
  <c r="BS233" i="2"/>
  <c r="BR233" i="2"/>
  <c r="BQ233" i="2"/>
  <c r="BP233" i="2"/>
  <c r="BM233" i="2"/>
  <c r="BL233" i="2"/>
  <c r="BK233" i="2"/>
  <c r="BJ233" i="2"/>
  <c r="BI233" i="2"/>
  <c r="BH233" i="2"/>
  <c r="BG233" i="2"/>
  <c r="BF233" i="2"/>
  <c r="BE233" i="2"/>
  <c r="BD233" i="2"/>
  <c r="BC233" i="2"/>
  <c r="BB233" i="2"/>
  <c r="BA233" i="2"/>
  <c r="AZ233" i="2"/>
  <c r="AY233" i="2"/>
  <c r="AX233" i="2"/>
  <c r="AW233" i="2"/>
  <c r="AV233" i="2"/>
  <c r="AU233" i="2"/>
  <c r="AT233" i="2"/>
  <c r="CC232" i="2"/>
  <c r="CB232" i="2"/>
  <c r="CA232" i="2"/>
  <c r="BZ232" i="2"/>
  <c r="BY232" i="2"/>
  <c r="BX232" i="2"/>
  <c r="BW232" i="2"/>
  <c r="BV232" i="2"/>
  <c r="BU232" i="2"/>
  <c r="BT232" i="2"/>
  <c r="BS232" i="2"/>
  <c r="BR232" i="2"/>
  <c r="BQ232" i="2"/>
  <c r="BP232" i="2"/>
  <c r="BM232" i="2"/>
  <c r="BL232" i="2"/>
  <c r="BK232" i="2"/>
  <c r="BJ232" i="2"/>
  <c r="BI232" i="2"/>
  <c r="BH232" i="2"/>
  <c r="BG232" i="2"/>
  <c r="BF232" i="2"/>
  <c r="BE232" i="2"/>
  <c r="BD232" i="2"/>
  <c r="BC232" i="2"/>
  <c r="BB232" i="2"/>
  <c r="BA232" i="2"/>
  <c r="AZ232" i="2"/>
  <c r="AY232" i="2"/>
  <c r="AX232" i="2"/>
  <c r="AW232" i="2"/>
  <c r="AV232" i="2"/>
  <c r="AU232" i="2"/>
  <c r="AT232" i="2"/>
  <c r="CC231" i="2"/>
  <c r="CB231" i="2"/>
  <c r="CA231" i="2"/>
  <c r="BZ231" i="2"/>
  <c r="BY231" i="2"/>
  <c r="BX231" i="2"/>
  <c r="BW231" i="2"/>
  <c r="BV231" i="2"/>
  <c r="BU231" i="2"/>
  <c r="BT231" i="2"/>
  <c r="BS231" i="2"/>
  <c r="BR231" i="2"/>
  <c r="BQ231" i="2"/>
  <c r="BP231" i="2"/>
  <c r="BM231" i="2"/>
  <c r="BL231" i="2"/>
  <c r="BK231" i="2"/>
  <c r="BJ231" i="2"/>
  <c r="BI231" i="2"/>
  <c r="BH231" i="2"/>
  <c r="BG231" i="2"/>
  <c r="BF231" i="2"/>
  <c r="BE231" i="2"/>
  <c r="BD231" i="2"/>
  <c r="BC231" i="2"/>
  <c r="BB231" i="2"/>
  <c r="BA231" i="2"/>
  <c r="AZ231" i="2"/>
  <c r="AY231" i="2"/>
  <c r="AX231" i="2"/>
  <c r="AW231" i="2"/>
  <c r="AV231" i="2"/>
  <c r="AU231" i="2"/>
  <c r="AT231" i="2"/>
  <c r="CC230" i="2"/>
  <c r="CB230" i="2"/>
  <c r="CA230" i="2"/>
  <c r="BZ230" i="2"/>
  <c r="BY230" i="2"/>
  <c r="BX230" i="2"/>
  <c r="BW230" i="2"/>
  <c r="BV230" i="2"/>
  <c r="BU230" i="2"/>
  <c r="BT230" i="2"/>
  <c r="BS230" i="2"/>
  <c r="BR230" i="2"/>
  <c r="BQ230" i="2"/>
  <c r="BP230" i="2"/>
  <c r="BM230" i="2"/>
  <c r="BL230" i="2"/>
  <c r="BK230" i="2"/>
  <c r="BJ230" i="2"/>
  <c r="BI230" i="2"/>
  <c r="BH230" i="2"/>
  <c r="BG230" i="2"/>
  <c r="BF230" i="2"/>
  <c r="BE230" i="2"/>
  <c r="BD230" i="2"/>
  <c r="BC230" i="2"/>
  <c r="BB230" i="2"/>
  <c r="BA230" i="2"/>
  <c r="AZ230" i="2"/>
  <c r="AY230" i="2"/>
  <c r="AX230" i="2"/>
  <c r="AW230" i="2"/>
  <c r="AV230" i="2"/>
  <c r="AU230" i="2"/>
  <c r="AT230" i="2"/>
  <c r="CC229" i="2"/>
  <c r="CB229" i="2"/>
  <c r="CA229" i="2"/>
  <c r="BZ229" i="2"/>
  <c r="BY229" i="2"/>
  <c r="BX229" i="2"/>
  <c r="BW229" i="2"/>
  <c r="BV229" i="2"/>
  <c r="BU229" i="2"/>
  <c r="BT229" i="2"/>
  <c r="BS229" i="2"/>
  <c r="BR229" i="2"/>
  <c r="BQ229" i="2"/>
  <c r="BP229" i="2"/>
  <c r="BM229" i="2"/>
  <c r="BL229" i="2"/>
  <c r="BK229" i="2"/>
  <c r="BJ229" i="2"/>
  <c r="BI229" i="2"/>
  <c r="BH229" i="2"/>
  <c r="BG229" i="2"/>
  <c r="BF229" i="2"/>
  <c r="BE229" i="2"/>
  <c r="BD229" i="2"/>
  <c r="BC229" i="2"/>
  <c r="BB229" i="2"/>
  <c r="BA229" i="2"/>
  <c r="AZ229" i="2"/>
  <c r="AY229" i="2"/>
  <c r="AX229" i="2"/>
  <c r="AW229" i="2"/>
  <c r="AV229" i="2"/>
  <c r="AU229" i="2"/>
  <c r="AT229" i="2"/>
  <c r="CC228" i="2"/>
  <c r="CB228" i="2"/>
  <c r="CA228" i="2"/>
  <c r="BZ228" i="2"/>
  <c r="BY228" i="2"/>
  <c r="BX228" i="2"/>
  <c r="BW228" i="2"/>
  <c r="BV228" i="2"/>
  <c r="BU228" i="2"/>
  <c r="BT228" i="2"/>
  <c r="BS228" i="2"/>
  <c r="BR228" i="2"/>
  <c r="BQ228" i="2"/>
  <c r="BP228" i="2"/>
  <c r="BM228" i="2"/>
  <c r="BL228" i="2"/>
  <c r="BK228" i="2"/>
  <c r="BJ228" i="2"/>
  <c r="BI228" i="2"/>
  <c r="BH228" i="2"/>
  <c r="BG228" i="2"/>
  <c r="BF228" i="2"/>
  <c r="BE228" i="2"/>
  <c r="BD228" i="2"/>
  <c r="BC228" i="2"/>
  <c r="BB228" i="2"/>
  <c r="BA228" i="2"/>
  <c r="AZ228" i="2"/>
  <c r="AY228" i="2"/>
  <c r="AX228" i="2"/>
  <c r="AW228" i="2"/>
  <c r="AV228" i="2"/>
  <c r="AU228" i="2"/>
  <c r="AT228" i="2"/>
  <c r="CC227" i="2"/>
  <c r="CB227" i="2"/>
  <c r="CA227" i="2"/>
  <c r="BZ227" i="2"/>
  <c r="BY227" i="2"/>
  <c r="BX227" i="2"/>
  <c r="BW227" i="2"/>
  <c r="BV227" i="2"/>
  <c r="BU227" i="2"/>
  <c r="BT227" i="2"/>
  <c r="BS227" i="2"/>
  <c r="BR227" i="2"/>
  <c r="BQ227" i="2"/>
  <c r="BP227" i="2"/>
  <c r="BM227" i="2"/>
  <c r="BL227" i="2"/>
  <c r="BK227" i="2"/>
  <c r="BJ227" i="2"/>
  <c r="BI227" i="2"/>
  <c r="BH227" i="2"/>
  <c r="BG227" i="2"/>
  <c r="BF227" i="2"/>
  <c r="BE227" i="2"/>
  <c r="BD227" i="2"/>
  <c r="BC227" i="2"/>
  <c r="BB227" i="2"/>
  <c r="BA227" i="2"/>
  <c r="AZ227" i="2"/>
  <c r="AY227" i="2"/>
  <c r="AX227" i="2"/>
  <c r="AW227" i="2"/>
  <c r="AV227" i="2"/>
  <c r="AU227" i="2"/>
  <c r="AT227" i="2"/>
  <c r="CC226" i="2"/>
  <c r="CB226" i="2"/>
  <c r="CA226" i="2"/>
  <c r="BZ226" i="2"/>
  <c r="BY226" i="2"/>
  <c r="BX226" i="2"/>
  <c r="BW226" i="2"/>
  <c r="BV226" i="2"/>
  <c r="BU226" i="2"/>
  <c r="BT226" i="2"/>
  <c r="BS226" i="2"/>
  <c r="BR226" i="2"/>
  <c r="BQ226" i="2"/>
  <c r="BP226" i="2"/>
  <c r="BM226" i="2"/>
  <c r="BL226" i="2"/>
  <c r="BK226" i="2"/>
  <c r="BJ226" i="2"/>
  <c r="BI226" i="2"/>
  <c r="BH226" i="2"/>
  <c r="BG226" i="2"/>
  <c r="BF226" i="2"/>
  <c r="BE226" i="2"/>
  <c r="BD226" i="2"/>
  <c r="BC226" i="2"/>
  <c r="BB226" i="2"/>
  <c r="BA226" i="2"/>
  <c r="AZ226" i="2"/>
  <c r="AY226" i="2"/>
  <c r="AX226" i="2"/>
  <c r="AW226" i="2"/>
  <c r="AV226" i="2"/>
  <c r="AU226" i="2"/>
  <c r="AT226" i="2"/>
  <c r="CC225" i="2"/>
  <c r="CB225" i="2"/>
  <c r="CA225" i="2"/>
  <c r="BZ225" i="2"/>
  <c r="BY225" i="2"/>
  <c r="BX225" i="2"/>
  <c r="BW225" i="2"/>
  <c r="BV225" i="2"/>
  <c r="BU225" i="2"/>
  <c r="BT225" i="2"/>
  <c r="BS225" i="2"/>
  <c r="BR225" i="2"/>
  <c r="BQ225" i="2"/>
  <c r="BP225" i="2"/>
  <c r="BM225" i="2"/>
  <c r="BL225" i="2"/>
  <c r="BK225" i="2"/>
  <c r="BJ225" i="2"/>
  <c r="BI225" i="2"/>
  <c r="BH225" i="2"/>
  <c r="BG225" i="2"/>
  <c r="BF225" i="2"/>
  <c r="BE225" i="2"/>
  <c r="BD225" i="2"/>
  <c r="BC225" i="2"/>
  <c r="BB225" i="2"/>
  <c r="BA225" i="2"/>
  <c r="AZ225" i="2"/>
  <c r="AY225" i="2"/>
  <c r="AX225" i="2"/>
  <c r="AW225" i="2"/>
  <c r="AV225" i="2"/>
  <c r="AU225" i="2"/>
  <c r="AT225" i="2"/>
  <c r="CC224" i="2"/>
  <c r="CB224" i="2"/>
  <c r="CA224" i="2"/>
  <c r="BZ224" i="2"/>
  <c r="BY224" i="2"/>
  <c r="BX224" i="2"/>
  <c r="BW224" i="2"/>
  <c r="BV224" i="2"/>
  <c r="BU224" i="2"/>
  <c r="BT224" i="2"/>
  <c r="BS224" i="2"/>
  <c r="BR224" i="2"/>
  <c r="BQ224" i="2"/>
  <c r="BP224" i="2"/>
  <c r="BM224" i="2"/>
  <c r="BL224" i="2"/>
  <c r="BK224" i="2"/>
  <c r="BJ224" i="2"/>
  <c r="BI224" i="2"/>
  <c r="BH224" i="2"/>
  <c r="BG224" i="2"/>
  <c r="BF224" i="2"/>
  <c r="BE224" i="2"/>
  <c r="BD224" i="2"/>
  <c r="BC224" i="2"/>
  <c r="BB224" i="2"/>
  <c r="BA224" i="2"/>
  <c r="AZ224" i="2"/>
  <c r="AY224" i="2"/>
  <c r="AX224" i="2"/>
  <c r="AW224" i="2"/>
  <c r="AV224" i="2"/>
  <c r="AU224" i="2"/>
  <c r="AT224" i="2"/>
  <c r="CC223" i="2"/>
  <c r="CB223" i="2"/>
  <c r="CA223" i="2"/>
  <c r="BZ223" i="2"/>
  <c r="BY223" i="2"/>
  <c r="BX223" i="2"/>
  <c r="BW223" i="2"/>
  <c r="BV223" i="2"/>
  <c r="BU223" i="2"/>
  <c r="BT223" i="2"/>
  <c r="BS223" i="2"/>
  <c r="BR223" i="2"/>
  <c r="BQ223" i="2"/>
  <c r="BP223" i="2"/>
  <c r="BM223" i="2"/>
  <c r="BL223" i="2"/>
  <c r="BK223" i="2"/>
  <c r="BJ223" i="2"/>
  <c r="BI223" i="2"/>
  <c r="BH223" i="2"/>
  <c r="BG223" i="2"/>
  <c r="BF223" i="2"/>
  <c r="BE223" i="2"/>
  <c r="BD223" i="2"/>
  <c r="BC223" i="2"/>
  <c r="BB223" i="2"/>
  <c r="BA223" i="2"/>
  <c r="AZ223" i="2"/>
  <c r="AY223" i="2"/>
  <c r="AX223" i="2"/>
  <c r="AW223" i="2"/>
  <c r="AV223" i="2"/>
  <c r="AU223" i="2"/>
  <c r="AT223" i="2"/>
  <c r="CC222" i="2"/>
  <c r="CB222" i="2"/>
  <c r="CA222" i="2"/>
  <c r="BZ222" i="2"/>
  <c r="BY222" i="2"/>
  <c r="BX222" i="2"/>
  <c r="BW222" i="2"/>
  <c r="BV222" i="2"/>
  <c r="BU222" i="2"/>
  <c r="BT222" i="2"/>
  <c r="BS222" i="2"/>
  <c r="BR222" i="2"/>
  <c r="BQ222" i="2"/>
  <c r="BP222" i="2"/>
  <c r="BM222" i="2"/>
  <c r="BL222" i="2"/>
  <c r="BK222" i="2"/>
  <c r="BJ222" i="2"/>
  <c r="BI222" i="2"/>
  <c r="BH222" i="2"/>
  <c r="BG222" i="2"/>
  <c r="BF222" i="2"/>
  <c r="BE222" i="2"/>
  <c r="BD222" i="2"/>
  <c r="BC222" i="2"/>
  <c r="BB222" i="2"/>
  <c r="BA222" i="2"/>
  <c r="AZ222" i="2"/>
  <c r="AY222" i="2"/>
  <c r="AX222" i="2"/>
  <c r="AW222" i="2"/>
  <c r="AV222" i="2"/>
  <c r="AU222" i="2"/>
  <c r="AT222" i="2"/>
  <c r="CC221" i="2"/>
  <c r="CB221" i="2"/>
  <c r="CA221" i="2"/>
  <c r="BZ221" i="2"/>
  <c r="BY221" i="2"/>
  <c r="BX221" i="2"/>
  <c r="BW221" i="2"/>
  <c r="BV221" i="2"/>
  <c r="BU221" i="2"/>
  <c r="BT221" i="2"/>
  <c r="BS221" i="2"/>
  <c r="BR221" i="2"/>
  <c r="BQ221" i="2"/>
  <c r="BP221" i="2"/>
  <c r="BM221" i="2"/>
  <c r="BL221" i="2"/>
  <c r="BK221" i="2"/>
  <c r="BJ221" i="2"/>
  <c r="BI221" i="2"/>
  <c r="BH221" i="2"/>
  <c r="BG221" i="2"/>
  <c r="BF221" i="2"/>
  <c r="BE221" i="2"/>
  <c r="BD221" i="2"/>
  <c r="BC221" i="2"/>
  <c r="BB221" i="2"/>
  <c r="BA221" i="2"/>
  <c r="AZ221" i="2"/>
  <c r="AY221" i="2"/>
  <c r="AX221" i="2"/>
  <c r="AW221" i="2"/>
  <c r="AV221" i="2"/>
  <c r="AU221" i="2"/>
  <c r="AT221" i="2"/>
  <c r="CC220" i="2"/>
  <c r="CB220" i="2"/>
  <c r="CA220" i="2"/>
  <c r="BZ220" i="2"/>
  <c r="BY220" i="2"/>
  <c r="BX220" i="2"/>
  <c r="BW220" i="2"/>
  <c r="BV220" i="2"/>
  <c r="BU220" i="2"/>
  <c r="BT220" i="2"/>
  <c r="BS220" i="2"/>
  <c r="BR220" i="2"/>
  <c r="BQ220" i="2"/>
  <c r="BP220" i="2"/>
  <c r="BM220" i="2"/>
  <c r="BL220" i="2"/>
  <c r="BK220" i="2"/>
  <c r="BJ220" i="2"/>
  <c r="BI220" i="2"/>
  <c r="BH220" i="2"/>
  <c r="BG220" i="2"/>
  <c r="BF220" i="2"/>
  <c r="BE220" i="2"/>
  <c r="BD220" i="2"/>
  <c r="BC220" i="2"/>
  <c r="BB220" i="2"/>
  <c r="BA220" i="2"/>
  <c r="AZ220" i="2"/>
  <c r="AY220" i="2"/>
  <c r="AX220" i="2"/>
  <c r="AW220" i="2"/>
  <c r="AV220" i="2"/>
  <c r="AU220" i="2"/>
  <c r="AT220" i="2"/>
  <c r="CC219" i="2"/>
  <c r="CB219" i="2"/>
  <c r="CA219" i="2"/>
  <c r="BZ219" i="2"/>
  <c r="BY219" i="2"/>
  <c r="BX219" i="2"/>
  <c r="BW219" i="2"/>
  <c r="BV219" i="2"/>
  <c r="BU219" i="2"/>
  <c r="BT219" i="2"/>
  <c r="BS219" i="2"/>
  <c r="BR219" i="2"/>
  <c r="BQ219" i="2"/>
  <c r="BP219" i="2"/>
  <c r="BM219" i="2"/>
  <c r="BL219" i="2"/>
  <c r="BK219" i="2"/>
  <c r="BJ219" i="2"/>
  <c r="BI219" i="2"/>
  <c r="BH219" i="2"/>
  <c r="BG219" i="2"/>
  <c r="BF219" i="2"/>
  <c r="BE219" i="2"/>
  <c r="BD219" i="2"/>
  <c r="BC219" i="2"/>
  <c r="BB219" i="2"/>
  <c r="BA219" i="2"/>
  <c r="AZ219" i="2"/>
  <c r="AY219" i="2"/>
  <c r="AX219" i="2"/>
  <c r="AW219" i="2"/>
  <c r="AV219" i="2"/>
  <c r="AU219" i="2"/>
  <c r="AT219" i="2"/>
  <c r="CC218" i="2"/>
  <c r="CB218" i="2"/>
  <c r="CA218" i="2"/>
  <c r="BZ218" i="2"/>
  <c r="BY218" i="2"/>
  <c r="BX218" i="2"/>
  <c r="BW218" i="2"/>
  <c r="BV218" i="2"/>
  <c r="BU218" i="2"/>
  <c r="BT218" i="2"/>
  <c r="BS218" i="2"/>
  <c r="BR218" i="2"/>
  <c r="BQ218" i="2"/>
  <c r="BP218" i="2"/>
  <c r="BM218" i="2"/>
  <c r="BL218" i="2"/>
  <c r="BK218" i="2"/>
  <c r="BJ218" i="2"/>
  <c r="BI218" i="2"/>
  <c r="BH218" i="2"/>
  <c r="BG218" i="2"/>
  <c r="BF218" i="2"/>
  <c r="BE218" i="2"/>
  <c r="BD218" i="2"/>
  <c r="BC218" i="2"/>
  <c r="BB218" i="2"/>
  <c r="BA218" i="2"/>
  <c r="AZ218" i="2"/>
  <c r="AY218" i="2"/>
  <c r="AX218" i="2"/>
  <c r="AW218" i="2"/>
  <c r="AV218" i="2"/>
  <c r="AU218" i="2"/>
  <c r="AT218" i="2"/>
  <c r="CC217" i="2"/>
  <c r="CB217" i="2"/>
  <c r="CA217" i="2"/>
  <c r="BZ217" i="2"/>
  <c r="BY217" i="2"/>
  <c r="BX217" i="2"/>
  <c r="BW217" i="2"/>
  <c r="BV217" i="2"/>
  <c r="BU217" i="2"/>
  <c r="BT217" i="2"/>
  <c r="BS217" i="2"/>
  <c r="BR217" i="2"/>
  <c r="BQ217" i="2"/>
  <c r="BP217" i="2"/>
  <c r="BM217" i="2"/>
  <c r="BL217" i="2"/>
  <c r="BK217" i="2"/>
  <c r="BJ217" i="2"/>
  <c r="BI217" i="2"/>
  <c r="BH217" i="2"/>
  <c r="BG217" i="2"/>
  <c r="BF217" i="2"/>
  <c r="BE217" i="2"/>
  <c r="BD217" i="2"/>
  <c r="BC217" i="2"/>
  <c r="BB217" i="2"/>
  <c r="BA217" i="2"/>
  <c r="AZ217" i="2"/>
  <c r="AY217" i="2"/>
  <c r="AX217" i="2"/>
  <c r="AW217" i="2"/>
  <c r="AV217" i="2"/>
  <c r="AU217" i="2"/>
  <c r="AT217" i="2"/>
  <c r="CC216" i="2"/>
  <c r="CB216" i="2"/>
  <c r="CA216" i="2"/>
  <c r="BZ216" i="2"/>
  <c r="BY216" i="2"/>
  <c r="BX216" i="2"/>
  <c r="BW216" i="2"/>
  <c r="BV216" i="2"/>
  <c r="BU216" i="2"/>
  <c r="BT216" i="2"/>
  <c r="BS216" i="2"/>
  <c r="BR216" i="2"/>
  <c r="BQ216" i="2"/>
  <c r="BP216" i="2"/>
  <c r="BM216" i="2"/>
  <c r="BL216" i="2"/>
  <c r="BK216" i="2"/>
  <c r="BJ216" i="2"/>
  <c r="BI216" i="2"/>
  <c r="BH216" i="2"/>
  <c r="BG216" i="2"/>
  <c r="BF216" i="2"/>
  <c r="BE216" i="2"/>
  <c r="BD216" i="2"/>
  <c r="BC216" i="2"/>
  <c r="BB216" i="2"/>
  <c r="BA216" i="2"/>
  <c r="AZ216" i="2"/>
  <c r="AY216" i="2"/>
  <c r="AX216" i="2"/>
  <c r="AW216" i="2"/>
  <c r="AV216" i="2"/>
  <c r="AU216" i="2"/>
  <c r="AT216" i="2"/>
  <c r="CC215" i="2"/>
  <c r="CB215" i="2"/>
  <c r="CA215" i="2"/>
  <c r="BZ215" i="2"/>
  <c r="BY215" i="2"/>
  <c r="BX215" i="2"/>
  <c r="BW215" i="2"/>
  <c r="BV215" i="2"/>
  <c r="BU215" i="2"/>
  <c r="BT215" i="2"/>
  <c r="BS215" i="2"/>
  <c r="BR215" i="2"/>
  <c r="BQ215" i="2"/>
  <c r="BP215" i="2"/>
  <c r="BM215" i="2"/>
  <c r="BL215" i="2"/>
  <c r="BK215" i="2"/>
  <c r="BJ215" i="2"/>
  <c r="BI215" i="2"/>
  <c r="BH215" i="2"/>
  <c r="BG215" i="2"/>
  <c r="BF215" i="2"/>
  <c r="BE215" i="2"/>
  <c r="BD215" i="2"/>
  <c r="BC215" i="2"/>
  <c r="BB215" i="2"/>
  <c r="BA215" i="2"/>
  <c r="AZ215" i="2"/>
  <c r="AY215" i="2"/>
  <c r="AX215" i="2"/>
  <c r="AW215" i="2"/>
  <c r="AV215" i="2"/>
  <c r="AU215" i="2"/>
  <c r="AT215" i="2"/>
  <c r="CC214" i="2"/>
  <c r="CB214" i="2"/>
  <c r="CA214" i="2"/>
  <c r="BZ214" i="2"/>
  <c r="BY214" i="2"/>
  <c r="BX214" i="2"/>
  <c r="BW214" i="2"/>
  <c r="BV214" i="2"/>
  <c r="BU214" i="2"/>
  <c r="BT214" i="2"/>
  <c r="BS214" i="2"/>
  <c r="BR214" i="2"/>
  <c r="BQ214" i="2"/>
  <c r="BP214" i="2"/>
  <c r="BM214" i="2"/>
  <c r="BL214" i="2"/>
  <c r="BK214" i="2"/>
  <c r="BJ214" i="2"/>
  <c r="BI214" i="2"/>
  <c r="BH214" i="2"/>
  <c r="BG214" i="2"/>
  <c r="BF214" i="2"/>
  <c r="BE214" i="2"/>
  <c r="BD214" i="2"/>
  <c r="BC214" i="2"/>
  <c r="BB214" i="2"/>
  <c r="BA214" i="2"/>
  <c r="AZ214" i="2"/>
  <c r="AY214" i="2"/>
  <c r="AX214" i="2"/>
  <c r="AW214" i="2"/>
  <c r="AV214" i="2"/>
  <c r="AU214" i="2"/>
  <c r="AT214" i="2"/>
  <c r="CC213" i="2"/>
  <c r="CB213" i="2"/>
  <c r="CA213" i="2"/>
  <c r="BZ213" i="2"/>
  <c r="BY213" i="2"/>
  <c r="BX213" i="2"/>
  <c r="BW213" i="2"/>
  <c r="BV213" i="2"/>
  <c r="BU213" i="2"/>
  <c r="BT213" i="2"/>
  <c r="BS213" i="2"/>
  <c r="BR213" i="2"/>
  <c r="BQ213" i="2"/>
  <c r="BP213" i="2"/>
  <c r="BM213" i="2"/>
  <c r="BL213" i="2"/>
  <c r="BK213" i="2"/>
  <c r="BJ213" i="2"/>
  <c r="BI213" i="2"/>
  <c r="BH213" i="2"/>
  <c r="BG213" i="2"/>
  <c r="BF213" i="2"/>
  <c r="BE213" i="2"/>
  <c r="BD213" i="2"/>
  <c r="BC213" i="2"/>
  <c r="BB213" i="2"/>
  <c r="BA213" i="2"/>
  <c r="AZ213" i="2"/>
  <c r="AY213" i="2"/>
  <c r="AX213" i="2"/>
  <c r="AW213" i="2"/>
  <c r="AV213" i="2"/>
  <c r="AU213" i="2"/>
  <c r="AT213" i="2"/>
  <c r="CC212" i="2"/>
  <c r="CB212" i="2"/>
  <c r="CA212" i="2"/>
  <c r="BZ212" i="2"/>
  <c r="BY212" i="2"/>
  <c r="BX212" i="2"/>
  <c r="BW212" i="2"/>
  <c r="BV212" i="2"/>
  <c r="BU212" i="2"/>
  <c r="BT212" i="2"/>
  <c r="BS212" i="2"/>
  <c r="BR212" i="2"/>
  <c r="BQ212" i="2"/>
  <c r="BP212" i="2"/>
  <c r="BM212" i="2"/>
  <c r="BL212" i="2"/>
  <c r="BK212" i="2"/>
  <c r="BJ212" i="2"/>
  <c r="BI212" i="2"/>
  <c r="BH212" i="2"/>
  <c r="BG212" i="2"/>
  <c r="BF212" i="2"/>
  <c r="BE212" i="2"/>
  <c r="BD212" i="2"/>
  <c r="BC212" i="2"/>
  <c r="BB212" i="2"/>
  <c r="BA212" i="2"/>
  <c r="AZ212" i="2"/>
  <c r="AY212" i="2"/>
  <c r="AX212" i="2"/>
  <c r="AW212" i="2"/>
  <c r="AV212" i="2"/>
  <c r="AU212" i="2"/>
  <c r="AT212" i="2"/>
  <c r="CC211" i="2"/>
  <c r="CB211" i="2"/>
  <c r="CA211" i="2"/>
  <c r="BZ211" i="2"/>
  <c r="BY211" i="2"/>
  <c r="BX211" i="2"/>
  <c r="BW211" i="2"/>
  <c r="BV211" i="2"/>
  <c r="BU211" i="2"/>
  <c r="BT211" i="2"/>
  <c r="BS211" i="2"/>
  <c r="BR211" i="2"/>
  <c r="BQ211" i="2"/>
  <c r="BP211" i="2"/>
  <c r="BM211" i="2"/>
  <c r="BL211" i="2"/>
  <c r="BK211" i="2"/>
  <c r="BJ211" i="2"/>
  <c r="BI211" i="2"/>
  <c r="BH211" i="2"/>
  <c r="BG211" i="2"/>
  <c r="BF211" i="2"/>
  <c r="BE211" i="2"/>
  <c r="BD211" i="2"/>
  <c r="BC211" i="2"/>
  <c r="BB211" i="2"/>
  <c r="BA211" i="2"/>
  <c r="AZ211" i="2"/>
  <c r="AY211" i="2"/>
  <c r="AX211" i="2"/>
  <c r="AW211" i="2"/>
  <c r="AV211" i="2"/>
  <c r="AU211" i="2"/>
  <c r="AT211" i="2"/>
  <c r="CC210" i="2"/>
  <c r="CB210" i="2"/>
  <c r="CA210" i="2"/>
  <c r="BZ210" i="2"/>
  <c r="BY210" i="2"/>
  <c r="BX210" i="2"/>
  <c r="BW210" i="2"/>
  <c r="BV210" i="2"/>
  <c r="BU210" i="2"/>
  <c r="BT210" i="2"/>
  <c r="BS210" i="2"/>
  <c r="BR210" i="2"/>
  <c r="BQ210" i="2"/>
  <c r="BP210" i="2"/>
  <c r="BM210" i="2"/>
  <c r="BL210" i="2"/>
  <c r="BK210" i="2"/>
  <c r="BJ210" i="2"/>
  <c r="BI210" i="2"/>
  <c r="BH210" i="2"/>
  <c r="BG210" i="2"/>
  <c r="BF210" i="2"/>
  <c r="BE210" i="2"/>
  <c r="BD210" i="2"/>
  <c r="BC210" i="2"/>
  <c r="BB210" i="2"/>
  <c r="BA210" i="2"/>
  <c r="AZ210" i="2"/>
  <c r="AY210" i="2"/>
  <c r="AX210" i="2"/>
  <c r="AW210" i="2"/>
  <c r="AV210" i="2"/>
  <c r="AU210" i="2"/>
  <c r="AT210" i="2"/>
  <c r="CC209" i="2"/>
  <c r="CB209" i="2"/>
  <c r="CA209" i="2"/>
  <c r="BZ209" i="2"/>
  <c r="BY209" i="2"/>
  <c r="BX209" i="2"/>
  <c r="BW209" i="2"/>
  <c r="BV209" i="2"/>
  <c r="BU209" i="2"/>
  <c r="BT209" i="2"/>
  <c r="BS209" i="2"/>
  <c r="BR209" i="2"/>
  <c r="BQ209" i="2"/>
  <c r="BP209" i="2"/>
  <c r="BM209" i="2"/>
  <c r="BL209" i="2"/>
  <c r="BK209" i="2"/>
  <c r="BJ209" i="2"/>
  <c r="BI209" i="2"/>
  <c r="BH209" i="2"/>
  <c r="BG209" i="2"/>
  <c r="BF209" i="2"/>
  <c r="BE209" i="2"/>
  <c r="BD209" i="2"/>
  <c r="BC209" i="2"/>
  <c r="BB209" i="2"/>
  <c r="BA209" i="2"/>
  <c r="AZ209" i="2"/>
  <c r="AY209" i="2"/>
  <c r="AX209" i="2"/>
  <c r="AW209" i="2"/>
  <c r="AV209" i="2"/>
  <c r="AU209" i="2"/>
  <c r="AT209" i="2"/>
  <c r="CC208" i="2"/>
  <c r="CB208" i="2"/>
  <c r="CA208" i="2"/>
  <c r="BZ208" i="2"/>
  <c r="BY208" i="2"/>
  <c r="BX208" i="2"/>
  <c r="BW208" i="2"/>
  <c r="BV208" i="2"/>
  <c r="BU208" i="2"/>
  <c r="BT208" i="2"/>
  <c r="BS208" i="2"/>
  <c r="BR208" i="2"/>
  <c r="BQ208" i="2"/>
  <c r="BP208" i="2"/>
  <c r="BM208" i="2"/>
  <c r="BL208" i="2"/>
  <c r="BK208" i="2"/>
  <c r="BJ208" i="2"/>
  <c r="BI208" i="2"/>
  <c r="BH208" i="2"/>
  <c r="BG208" i="2"/>
  <c r="BF208" i="2"/>
  <c r="BE208" i="2"/>
  <c r="BD208" i="2"/>
  <c r="BC208" i="2"/>
  <c r="BB208" i="2"/>
  <c r="BA208" i="2"/>
  <c r="AZ208" i="2"/>
  <c r="AY208" i="2"/>
  <c r="AX208" i="2"/>
  <c r="AW208" i="2"/>
  <c r="AV208" i="2"/>
  <c r="AU208" i="2"/>
  <c r="AT208" i="2"/>
  <c r="CC207" i="2"/>
  <c r="CB207" i="2"/>
  <c r="CA207" i="2"/>
  <c r="BZ207" i="2"/>
  <c r="BY207" i="2"/>
  <c r="BX207" i="2"/>
  <c r="BW207" i="2"/>
  <c r="BV207" i="2"/>
  <c r="BU207" i="2"/>
  <c r="BT207" i="2"/>
  <c r="BS207" i="2"/>
  <c r="BR207" i="2"/>
  <c r="BQ207" i="2"/>
  <c r="BP207" i="2"/>
  <c r="BM207" i="2"/>
  <c r="BL207" i="2"/>
  <c r="BK207" i="2"/>
  <c r="BJ207" i="2"/>
  <c r="BI207" i="2"/>
  <c r="BH207" i="2"/>
  <c r="BG207" i="2"/>
  <c r="BF207" i="2"/>
  <c r="BE207" i="2"/>
  <c r="BD207" i="2"/>
  <c r="BC207" i="2"/>
  <c r="BB207" i="2"/>
  <c r="BA207" i="2"/>
  <c r="AZ207" i="2"/>
  <c r="AY207" i="2"/>
  <c r="AX207" i="2"/>
  <c r="AW207" i="2"/>
  <c r="AV207" i="2"/>
  <c r="AU207" i="2"/>
  <c r="AT207" i="2"/>
  <c r="CC206" i="2"/>
  <c r="CB206" i="2"/>
  <c r="CA206" i="2"/>
  <c r="BZ206" i="2"/>
  <c r="BY206" i="2"/>
  <c r="BX206" i="2"/>
  <c r="BW206" i="2"/>
  <c r="BV206" i="2"/>
  <c r="BU206" i="2"/>
  <c r="BT206" i="2"/>
  <c r="BS206" i="2"/>
  <c r="BR206" i="2"/>
  <c r="BQ206" i="2"/>
  <c r="BP206" i="2"/>
  <c r="BM206" i="2"/>
  <c r="BL206" i="2"/>
  <c r="BK206" i="2"/>
  <c r="BJ206" i="2"/>
  <c r="BI206" i="2"/>
  <c r="BH206" i="2"/>
  <c r="BG206" i="2"/>
  <c r="BF206" i="2"/>
  <c r="BE206" i="2"/>
  <c r="BD206" i="2"/>
  <c r="BC206" i="2"/>
  <c r="BB206" i="2"/>
  <c r="BA206" i="2"/>
  <c r="AZ206" i="2"/>
  <c r="AY206" i="2"/>
  <c r="AX206" i="2"/>
  <c r="AW206" i="2"/>
  <c r="AV206" i="2"/>
  <c r="AU206" i="2"/>
  <c r="AT206" i="2"/>
  <c r="CC205" i="2"/>
  <c r="CB205" i="2"/>
  <c r="CA205" i="2"/>
  <c r="BZ205" i="2"/>
  <c r="BY205" i="2"/>
  <c r="BX205" i="2"/>
  <c r="BW205" i="2"/>
  <c r="BV205" i="2"/>
  <c r="BU205" i="2"/>
  <c r="BT205" i="2"/>
  <c r="BS205" i="2"/>
  <c r="BR205" i="2"/>
  <c r="BQ205" i="2"/>
  <c r="BP205" i="2"/>
  <c r="BM205" i="2"/>
  <c r="BL205" i="2"/>
  <c r="BK205" i="2"/>
  <c r="BJ205" i="2"/>
  <c r="BI205" i="2"/>
  <c r="BH205" i="2"/>
  <c r="BG205" i="2"/>
  <c r="BF205" i="2"/>
  <c r="BE205" i="2"/>
  <c r="BD205" i="2"/>
  <c r="BC205" i="2"/>
  <c r="BB205" i="2"/>
  <c r="BA205" i="2"/>
  <c r="AZ205" i="2"/>
  <c r="AY205" i="2"/>
  <c r="AX205" i="2"/>
  <c r="AW205" i="2"/>
  <c r="AV205" i="2"/>
  <c r="AU205" i="2"/>
  <c r="AT205" i="2"/>
  <c r="CC204" i="2"/>
  <c r="CB204" i="2"/>
  <c r="CA204" i="2"/>
  <c r="BZ204" i="2"/>
  <c r="BY204" i="2"/>
  <c r="BX204" i="2"/>
  <c r="BW204" i="2"/>
  <c r="BV204" i="2"/>
  <c r="BU204" i="2"/>
  <c r="BT204" i="2"/>
  <c r="BS204" i="2"/>
  <c r="BR204" i="2"/>
  <c r="BQ204" i="2"/>
  <c r="BP204" i="2"/>
  <c r="BM204" i="2"/>
  <c r="BL204" i="2"/>
  <c r="BK204" i="2"/>
  <c r="BJ204" i="2"/>
  <c r="BI204" i="2"/>
  <c r="BH204" i="2"/>
  <c r="BG204" i="2"/>
  <c r="BF204" i="2"/>
  <c r="BE204" i="2"/>
  <c r="BD204" i="2"/>
  <c r="BC204" i="2"/>
  <c r="BB204" i="2"/>
  <c r="BA204" i="2"/>
  <c r="AZ204" i="2"/>
  <c r="AY204" i="2"/>
  <c r="AX204" i="2"/>
  <c r="AW204" i="2"/>
  <c r="AV204" i="2"/>
  <c r="AU204" i="2"/>
  <c r="AT204" i="2"/>
  <c r="CC203" i="2"/>
  <c r="CB203" i="2"/>
  <c r="CA203" i="2"/>
  <c r="BZ203" i="2"/>
  <c r="BY203" i="2"/>
  <c r="BX203" i="2"/>
  <c r="BW203" i="2"/>
  <c r="BV203" i="2"/>
  <c r="BU203" i="2"/>
  <c r="BT203" i="2"/>
  <c r="BS203" i="2"/>
  <c r="BR203" i="2"/>
  <c r="BQ203" i="2"/>
  <c r="BP203" i="2"/>
  <c r="BM203" i="2"/>
  <c r="BL203" i="2"/>
  <c r="BK203" i="2"/>
  <c r="BJ203" i="2"/>
  <c r="BI203" i="2"/>
  <c r="BH203" i="2"/>
  <c r="BG203" i="2"/>
  <c r="BF203" i="2"/>
  <c r="BE203" i="2"/>
  <c r="BD203" i="2"/>
  <c r="BC203" i="2"/>
  <c r="BB203" i="2"/>
  <c r="BA203" i="2"/>
  <c r="AZ203" i="2"/>
  <c r="AY203" i="2"/>
  <c r="AX203" i="2"/>
  <c r="AW203" i="2"/>
  <c r="AV203" i="2"/>
  <c r="AU203" i="2"/>
  <c r="AT203" i="2"/>
  <c r="CC202" i="2"/>
  <c r="CB202" i="2"/>
  <c r="CA202" i="2"/>
  <c r="BZ202" i="2"/>
  <c r="BY202" i="2"/>
  <c r="BX202" i="2"/>
  <c r="BW202" i="2"/>
  <c r="BV202" i="2"/>
  <c r="BU202" i="2"/>
  <c r="BT202" i="2"/>
  <c r="BS202" i="2"/>
  <c r="BR202" i="2"/>
  <c r="BQ202" i="2"/>
  <c r="BP202" i="2"/>
  <c r="BM202" i="2"/>
  <c r="BL202" i="2"/>
  <c r="BK202" i="2"/>
  <c r="BJ202" i="2"/>
  <c r="BI202" i="2"/>
  <c r="BH202" i="2"/>
  <c r="BG202" i="2"/>
  <c r="BF202" i="2"/>
  <c r="BE202" i="2"/>
  <c r="BD202" i="2"/>
  <c r="BC202" i="2"/>
  <c r="BB202" i="2"/>
  <c r="BA202" i="2"/>
  <c r="AZ202" i="2"/>
  <c r="AY202" i="2"/>
  <c r="AX202" i="2"/>
  <c r="AW202" i="2"/>
  <c r="AV202" i="2"/>
  <c r="AU202" i="2"/>
  <c r="AT202" i="2"/>
  <c r="CC201" i="2"/>
  <c r="CB201" i="2"/>
  <c r="CA201" i="2"/>
  <c r="BZ201" i="2"/>
  <c r="BY201" i="2"/>
  <c r="BX201" i="2"/>
  <c r="BW201" i="2"/>
  <c r="BV201" i="2"/>
  <c r="BU201" i="2"/>
  <c r="BT201" i="2"/>
  <c r="BS201" i="2"/>
  <c r="BR201" i="2"/>
  <c r="BQ201" i="2"/>
  <c r="BP201" i="2"/>
  <c r="BM201" i="2"/>
  <c r="BL201" i="2"/>
  <c r="BK201" i="2"/>
  <c r="BJ201" i="2"/>
  <c r="BI201" i="2"/>
  <c r="BH201" i="2"/>
  <c r="BG201" i="2"/>
  <c r="BF201" i="2"/>
  <c r="BE201" i="2"/>
  <c r="BD201" i="2"/>
  <c r="BC201" i="2"/>
  <c r="BB201" i="2"/>
  <c r="BA201" i="2"/>
  <c r="AZ201" i="2"/>
  <c r="AY201" i="2"/>
  <c r="AX201" i="2"/>
  <c r="AW201" i="2"/>
  <c r="AV201" i="2"/>
  <c r="AU201" i="2"/>
  <c r="AT201" i="2"/>
  <c r="CC200" i="2"/>
  <c r="CB200" i="2"/>
  <c r="CA200" i="2"/>
  <c r="BZ200" i="2"/>
  <c r="BY200" i="2"/>
  <c r="BX200" i="2"/>
  <c r="BW200" i="2"/>
  <c r="BV200" i="2"/>
  <c r="BU200" i="2"/>
  <c r="BT200" i="2"/>
  <c r="BS200" i="2"/>
  <c r="BR200" i="2"/>
  <c r="BQ200" i="2"/>
  <c r="BP200" i="2"/>
  <c r="BM200" i="2"/>
  <c r="BL200" i="2"/>
  <c r="BK200" i="2"/>
  <c r="BJ200" i="2"/>
  <c r="BI200" i="2"/>
  <c r="BH200" i="2"/>
  <c r="BG200" i="2"/>
  <c r="BF200" i="2"/>
  <c r="BE200" i="2"/>
  <c r="BD200" i="2"/>
  <c r="BC200" i="2"/>
  <c r="BB200" i="2"/>
  <c r="BA200" i="2"/>
  <c r="AZ200" i="2"/>
  <c r="AY200" i="2"/>
  <c r="AX200" i="2"/>
  <c r="AW200" i="2"/>
  <c r="AV200" i="2"/>
  <c r="AU200" i="2"/>
  <c r="AT200" i="2"/>
  <c r="CC199" i="2"/>
  <c r="CB199" i="2"/>
  <c r="CA199" i="2"/>
  <c r="BZ199" i="2"/>
  <c r="BY199" i="2"/>
  <c r="BX199" i="2"/>
  <c r="BW199" i="2"/>
  <c r="BV199" i="2"/>
  <c r="BU199" i="2"/>
  <c r="BT199" i="2"/>
  <c r="BS199" i="2"/>
  <c r="BR199" i="2"/>
  <c r="BQ199" i="2"/>
  <c r="BP199" i="2"/>
  <c r="BM199" i="2"/>
  <c r="BL199" i="2"/>
  <c r="BK199" i="2"/>
  <c r="BJ199" i="2"/>
  <c r="BI199" i="2"/>
  <c r="BH199" i="2"/>
  <c r="BG199" i="2"/>
  <c r="BF199" i="2"/>
  <c r="BE199" i="2"/>
  <c r="BD199" i="2"/>
  <c r="BC199" i="2"/>
  <c r="BB199" i="2"/>
  <c r="BA199" i="2"/>
  <c r="AZ199" i="2"/>
  <c r="AY199" i="2"/>
  <c r="AX199" i="2"/>
  <c r="AW199" i="2"/>
  <c r="AV199" i="2"/>
  <c r="AU199" i="2"/>
  <c r="AT199" i="2"/>
  <c r="CC198" i="2"/>
  <c r="CB198" i="2"/>
  <c r="CA198" i="2"/>
  <c r="BZ198" i="2"/>
  <c r="BY198" i="2"/>
  <c r="BX198" i="2"/>
  <c r="BW198" i="2"/>
  <c r="BV198" i="2"/>
  <c r="BU198" i="2"/>
  <c r="BT198" i="2"/>
  <c r="BS198" i="2"/>
  <c r="BR198" i="2"/>
  <c r="BQ198" i="2"/>
  <c r="BP198" i="2"/>
  <c r="BM198" i="2"/>
  <c r="BL198" i="2"/>
  <c r="BK198" i="2"/>
  <c r="BJ198" i="2"/>
  <c r="BI198" i="2"/>
  <c r="BH198" i="2"/>
  <c r="BG198" i="2"/>
  <c r="BF198" i="2"/>
  <c r="BE198" i="2"/>
  <c r="BD198" i="2"/>
  <c r="BC198" i="2"/>
  <c r="BB198" i="2"/>
  <c r="BA198" i="2"/>
  <c r="AZ198" i="2"/>
  <c r="AY198" i="2"/>
  <c r="AX198" i="2"/>
  <c r="AW198" i="2"/>
  <c r="AV198" i="2"/>
  <c r="AU198" i="2"/>
  <c r="AT198" i="2"/>
  <c r="CC197" i="2"/>
  <c r="CB197" i="2"/>
  <c r="CA197" i="2"/>
  <c r="BZ197" i="2"/>
  <c r="BY197" i="2"/>
  <c r="BX197" i="2"/>
  <c r="BW197" i="2"/>
  <c r="BV197" i="2"/>
  <c r="BU197" i="2"/>
  <c r="BT197" i="2"/>
  <c r="BS197" i="2"/>
  <c r="BR197" i="2"/>
  <c r="BQ197" i="2"/>
  <c r="BP197" i="2"/>
  <c r="BM197" i="2"/>
  <c r="BL197" i="2"/>
  <c r="BK197" i="2"/>
  <c r="BJ197" i="2"/>
  <c r="BI197" i="2"/>
  <c r="BH197" i="2"/>
  <c r="BG197" i="2"/>
  <c r="BF197" i="2"/>
  <c r="BE197" i="2"/>
  <c r="BD197" i="2"/>
  <c r="BC197" i="2"/>
  <c r="BB197" i="2"/>
  <c r="BA197" i="2"/>
  <c r="AZ197" i="2"/>
  <c r="AY197" i="2"/>
  <c r="AX197" i="2"/>
  <c r="AW197" i="2"/>
  <c r="AV197" i="2"/>
  <c r="AU197" i="2"/>
  <c r="AT197" i="2"/>
  <c r="CC196" i="2"/>
  <c r="CB196" i="2"/>
  <c r="CA196" i="2"/>
  <c r="BZ196" i="2"/>
  <c r="BY196" i="2"/>
  <c r="BX196" i="2"/>
  <c r="BW196" i="2"/>
  <c r="BV196" i="2"/>
  <c r="BU196" i="2"/>
  <c r="BT196" i="2"/>
  <c r="BS196" i="2"/>
  <c r="BR196" i="2"/>
  <c r="BQ196" i="2"/>
  <c r="BP196" i="2"/>
  <c r="BM196" i="2"/>
  <c r="BL196" i="2"/>
  <c r="BK196" i="2"/>
  <c r="BJ196" i="2"/>
  <c r="BI196" i="2"/>
  <c r="BH196" i="2"/>
  <c r="BG196" i="2"/>
  <c r="BF196" i="2"/>
  <c r="BE196" i="2"/>
  <c r="BD196" i="2"/>
  <c r="BC196" i="2"/>
  <c r="BB196" i="2"/>
  <c r="BA196" i="2"/>
  <c r="AZ196" i="2"/>
  <c r="AY196" i="2"/>
  <c r="AX196" i="2"/>
  <c r="AW196" i="2"/>
  <c r="AV196" i="2"/>
  <c r="AU196" i="2"/>
  <c r="AT196" i="2"/>
  <c r="CC195" i="2"/>
  <c r="CB195" i="2"/>
  <c r="CA195" i="2"/>
  <c r="BZ195" i="2"/>
  <c r="BY195" i="2"/>
  <c r="BX195" i="2"/>
  <c r="BW195" i="2"/>
  <c r="BV195" i="2"/>
  <c r="BU195" i="2"/>
  <c r="BT195" i="2"/>
  <c r="BS195" i="2"/>
  <c r="BR195" i="2"/>
  <c r="BQ195" i="2"/>
  <c r="BP195" i="2"/>
  <c r="BM195" i="2"/>
  <c r="BL195" i="2"/>
  <c r="BK195" i="2"/>
  <c r="BJ195" i="2"/>
  <c r="BI195" i="2"/>
  <c r="BH195" i="2"/>
  <c r="BG195" i="2"/>
  <c r="BF195" i="2"/>
  <c r="BE195" i="2"/>
  <c r="BD195" i="2"/>
  <c r="BC195" i="2"/>
  <c r="BB195" i="2"/>
  <c r="BA195" i="2"/>
  <c r="AZ195" i="2"/>
  <c r="AY195" i="2"/>
  <c r="AX195" i="2"/>
  <c r="AW195" i="2"/>
  <c r="AV195" i="2"/>
  <c r="AU195" i="2"/>
  <c r="AT195" i="2"/>
  <c r="CC194" i="2"/>
  <c r="CB194" i="2"/>
  <c r="CA194" i="2"/>
  <c r="BZ194" i="2"/>
  <c r="BY194" i="2"/>
  <c r="BX194" i="2"/>
  <c r="BW194" i="2"/>
  <c r="BV194" i="2"/>
  <c r="BU194" i="2"/>
  <c r="BT194" i="2"/>
  <c r="BS194" i="2"/>
  <c r="BR194" i="2"/>
  <c r="BQ194" i="2"/>
  <c r="BP194" i="2"/>
  <c r="BM194" i="2"/>
  <c r="BL194" i="2"/>
  <c r="BK194" i="2"/>
  <c r="BJ194" i="2"/>
  <c r="BI194" i="2"/>
  <c r="BH194" i="2"/>
  <c r="BG194" i="2"/>
  <c r="BF194" i="2"/>
  <c r="BE194" i="2"/>
  <c r="BD194" i="2"/>
  <c r="BC194" i="2"/>
  <c r="BB194" i="2"/>
  <c r="BA194" i="2"/>
  <c r="AZ194" i="2"/>
  <c r="AY194" i="2"/>
  <c r="AX194" i="2"/>
  <c r="AW194" i="2"/>
  <c r="AV194" i="2"/>
  <c r="AU194" i="2"/>
  <c r="AT194" i="2"/>
  <c r="CC193" i="2"/>
  <c r="CB193" i="2"/>
  <c r="CA193" i="2"/>
  <c r="BZ193" i="2"/>
  <c r="BY193" i="2"/>
  <c r="BX193" i="2"/>
  <c r="BW193" i="2"/>
  <c r="BV193" i="2"/>
  <c r="BU193" i="2"/>
  <c r="BT193" i="2"/>
  <c r="BS193" i="2"/>
  <c r="BR193" i="2"/>
  <c r="BQ193" i="2"/>
  <c r="BP193" i="2"/>
  <c r="BM193" i="2"/>
  <c r="BL193" i="2"/>
  <c r="BK193" i="2"/>
  <c r="BJ193" i="2"/>
  <c r="BI193" i="2"/>
  <c r="BH193" i="2"/>
  <c r="BG193" i="2"/>
  <c r="BF193" i="2"/>
  <c r="BE193" i="2"/>
  <c r="BD193" i="2"/>
  <c r="BC193" i="2"/>
  <c r="BB193" i="2"/>
  <c r="BA193" i="2"/>
  <c r="AZ193" i="2"/>
  <c r="AY193" i="2"/>
  <c r="AX193" i="2"/>
  <c r="AW193" i="2"/>
  <c r="AV193" i="2"/>
  <c r="AU193" i="2"/>
  <c r="AT193" i="2"/>
  <c r="CC192" i="2"/>
  <c r="CB192" i="2"/>
  <c r="CA192" i="2"/>
  <c r="BZ192" i="2"/>
  <c r="BY192" i="2"/>
  <c r="BX192" i="2"/>
  <c r="BW192" i="2"/>
  <c r="BV192" i="2"/>
  <c r="BU192" i="2"/>
  <c r="BT192" i="2"/>
  <c r="BS192" i="2"/>
  <c r="BR192" i="2"/>
  <c r="BQ192" i="2"/>
  <c r="BP192" i="2"/>
  <c r="BM192" i="2"/>
  <c r="BL192" i="2"/>
  <c r="BK192" i="2"/>
  <c r="BJ192" i="2"/>
  <c r="BI192" i="2"/>
  <c r="BH192" i="2"/>
  <c r="BG192" i="2"/>
  <c r="BF192" i="2"/>
  <c r="BE192" i="2"/>
  <c r="BD192" i="2"/>
  <c r="BC192" i="2"/>
  <c r="BB192" i="2"/>
  <c r="BA192" i="2"/>
  <c r="AZ192" i="2"/>
  <c r="AY192" i="2"/>
  <c r="AX192" i="2"/>
  <c r="AW192" i="2"/>
  <c r="AV192" i="2"/>
  <c r="AU192" i="2"/>
  <c r="AT192" i="2"/>
  <c r="CC191" i="2"/>
  <c r="CB191" i="2"/>
  <c r="CA191" i="2"/>
  <c r="BZ191" i="2"/>
  <c r="BY191" i="2"/>
  <c r="BX191" i="2"/>
  <c r="BW191" i="2"/>
  <c r="BV191" i="2"/>
  <c r="BU191" i="2"/>
  <c r="BT191" i="2"/>
  <c r="BS191" i="2"/>
  <c r="BR191" i="2"/>
  <c r="BQ191" i="2"/>
  <c r="BP191" i="2"/>
  <c r="BM191" i="2"/>
  <c r="BL191" i="2"/>
  <c r="BK191" i="2"/>
  <c r="BJ191" i="2"/>
  <c r="BI191" i="2"/>
  <c r="BH191" i="2"/>
  <c r="BG191" i="2"/>
  <c r="BF191" i="2"/>
  <c r="BE191" i="2"/>
  <c r="BD191" i="2"/>
  <c r="BC191" i="2"/>
  <c r="BB191" i="2"/>
  <c r="BA191" i="2"/>
  <c r="AZ191" i="2"/>
  <c r="AY191" i="2"/>
  <c r="AX191" i="2"/>
  <c r="AW191" i="2"/>
  <c r="AV191" i="2"/>
  <c r="AU191" i="2"/>
  <c r="AT191" i="2"/>
  <c r="CC190" i="2"/>
  <c r="CB190" i="2"/>
  <c r="CA190" i="2"/>
  <c r="BZ190" i="2"/>
  <c r="BY190" i="2"/>
  <c r="BX190" i="2"/>
  <c r="BW190" i="2"/>
  <c r="BV190" i="2"/>
  <c r="BU190" i="2"/>
  <c r="BT190" i="2"/>
  <c r="BS190" i="2"/>
  <c r="BR190" i="2"/>
  <c r="BQ190" i="2"/>
  <c r="BP190" i="2"/>
  <c r="BM190" i="2"/>
  <c r="BL190" i="2"/>
  <c r="BK190" i="2"/>
  <c r="BJ190" i="2"/>
  <c r="BI190" i="2"/>
  <c r="BH190" i="2"/>
  <c r="BG190" i="2"/>
  <c r="BF190" i="2"/>
  <c r="BE190" i="2"/>
  <c r="BD190" i="2"/>
  <c r="BC190" i="2"/>
  <c r="BB190" i="2"/>
  <c r="BA190" i="2"/>
  <c r="AZ190" i="2"/>
  <c r="AY190" i="2"/>
  <c r="AX190" i="2"/>
  <c r="AW190" i="2"/>
  <c r="AV190" i="2"/>
  <c r="AU190" i="2"/>
  <c r="AT190" i="2"/>
  <c r="CC189" i="2"/>
  <c r="CB189" i="2"/>
  <c r="CA189" i="2"/>
  <c r="BZ189" i="2"/>
  <c r="BY189" i="2"/>
  <c r="BX189" i="2"/>
  <c r="BW189" i="2"/>
  <c r="BV189" i="2"/>
  <c r="BU189" i="2"/>
  <c r="BT189" i="2"/>
  <c r="BS189" i="2"/>
  <c r="BR189" i="2"/>
  <c r="BQ189" i="2"/>
  <c r="BP189" i="2"/>
  <c r="BM189" i="2"/>
  <c r="BL189" i="2"/>
  <c r="BK189" i="2"/>
  <c r="BJ189" i="2"/>
  <c r="BI189" i="2"/>
  <c r="BH189" i="2"/>
  <c r="BG189" i="2"/>
  <c r="BF189" i="2"/>
  <c r="BE189" i="2"/>
  <c r="BD189" i="2"/>
  <c r="BC189" i="2"/>
  <c r="BB189" i="2"/>
  <c r="BA189" i="2"/>
  <c r="AZ189" i="2"/>
  <c r="AY189" i="2"/>
  <c r="AX189" i="2"/>
  <c r="AW189" i="2"/>
  <c r="AV189" i="2"/>
  <c r="AU189" i="2"/>
  <c r="AT189" i="2"/>
  <c r="CC188" i="2"/>
  <c r="CB188" i="2"/>
  <c r="CA188" i="2"/>
  <c r="BZ188" i="2"/>
  <c r="BY188" i="2"/>
  <c r="BX188" i="2"/>
  <c r="BW188" i="2"/>
  <c r="BV188" i="2"/>
  <c r="BU188" i="2"/>
  <c r="BT188" i="2"/>
  <c r="BS188" i="2"/>
  <c r="BR188" i="2"/>
  <c r="BQ188" i="2"/>
  <c r="BP188" i="2"/>
  <c r="BM188" i="2"/>
  <c r="BL188" i="2"/>
  <c r="BK188" i="2"/>
  <c r="BJ188" i="2"/>
  <c r="BI188" i="2"/>
  <c r="BH188" i="2"/>
  <c r="BG188" i="2"/>
  <c r="BF188" i="2"/>
  <c r="BE188" i="2"/>
  <c r="BD188" i="2"/>
  <c r="BC188" i="2"/>
  <c r="BB188" i="2"/>
  <c r="BA188" i="2"/>
  <c r="AZ188" i="2"/>
  <c r="AY188" i="2"/>
  <c r="AX188" i="2"/>
  <c r="AW188" i="2"/>
  <c r="AV188" i="2"/>
  <c r="AU188" i="2"/>
  <c r="AT188" i="2"/>
  <c r="CC187" i="2"/>
  <c r="CB187" i="2"/>
  <c r="CA187" i="2"/>
  <c r="BZ187" i="2"/>
  <c r="BY187" i="2"/>
  <c r="BX187" i="2"/>
  <c r="BW187" i="2"/>
  <c r="BV187" i="2"/>
  <c r="BU187" i="2"/>
  <c r="BT187" i="2"/>
  <c r="BS187" i="2"/>
  <c r="BR187" i="2"/>
  <c r="BQ187" i="2"/>
  <c r="BP187" i="2"/>
  <c r="BM187" i="2"/>
  <c r="BL187" i="2"/>
  <c r="BK187" i="2"/>
  <c r="BJ187" i="2"/>
  <c r="BI187" i="2"/>
  <c r="BH187" i="2"/>
  <c r="BG187" i="2"/>
  <c r="BF187" i="2"/>
  <c r="BE187" i="2"/>
  <c r="BD187" i="2"/>
  <c r="BC187" i="2"/>
  <c r="BB187" i="2"/>
  <c r="BA187" i="2"/>
  <c r="AZ187" i="2"/>
  <c r="AY187" i="2"/>
  <c r="AX187" i="2"/>
  <c r="AW187" i="2"/>
  <c r="AV187" i="2"/>
  <c r="AU187" i="2"/>
  <c r="AT187" i="2"/>
  <c r="CC186" i="2"/>
  <c r="CB186" i="2"/>
  <c r="CA186" i="2"/>
  <c r="BZ186" i="2"/>
  <c r="BY186" i="2"/>
  <c r="BX186" i="2"/>
  <c r="BW186" i="2"/>
  <c r="BV186" i="2"/>
  <c r="BU186" i="2"/>
  <c r="BT186" i="2"/>
  <c r="BS186" i="2"/>
  <c r="BR186" i="2"/>
  <c r="BQ186" i="2"/>
  <c r="BP186" i="2"/>
  <c r="BM186" i="2"/>
  <c r="BL186" i="2"/>
  <c r="BK186" i="2"/>
  <c r="BJ186" i="2"/>
  <c r="BI186" i="2"/>
  <c r="BH186" i="2"/>
  <c r="BG186" i="2"/>
  <c r="BF186" i="2"/>
  <c r="BE186" i="2"/>
  <c r="BD186" i="2"/>
  <c r="BC186" i="2"/>
  <c r="BB186" i="2"/>
  <c r="BA186" i="2"/>
  <c r="AZ186" i="2"/>
  <c r="AY186" i="2"/>
  <c r="AX186" i="2"/>
  <c r="AW186" i="2"/>
  <c r="AV186" i="2"/>
  <c r="AU186" i="2"/>
  <c r="AT186" i="2"/>
  <c r="CC185" i="2"/>
  <c r="CB185" i="2"/>
  <c r="CA185" i="2"/>
  <c r="BZ185" i="2"/>
  <c r="BY185" i="2"/>
  <c r="BX185" i="2"/>
  <c r="BW185" i="2"/>
  <c r="BV185" i="2"/>
  <c r="BU185" i="2"/>
  <c r="BT185" i="2"/>
  <c r="BS185" i="2"/>
  <c r="BR185" i="2"/>
  <c r="BQ185" i="2"/>
  <c r="BP185" i="2"/>
  <c r="BM185" i="2"/>
  <c r="BL185" i="2"/>
  <c r="BK185" i="2"/>
  <c r="BJ185" i="2"/>
  <c r="BI185" i="2"/>
  <c r="BH185" i="2"/>
  <c r="BG185" i="2"/>
  <c r="BF185" i="2"/>
  <c r="BE185" i="2"/>
  <c r="BD185" i="2"/>
  <c r="BC185" i="2"/>
  <c r="BB185" i="2"/>
  <c r="BA185" i="2"/>
  <c r="AZ185" i="2"/>
  <c r="AY185" i="2"/>
  <c r="AX185" i="2"/>
  <c r="AW185" i="2"/>
  <c r="AV185" i="2"/>
  <c r="AU185" i="2"/>
  <c r="AT185" i="2"/>
  <c r="CC184" i="2"/>
  <c r="CB184" i="2"/>
  <c r="CA184" i="2"/>
  <c r="BZ184" i="2"/>
  <c r="BY184" i="2"/>
  <c r="BX184" i="2"/>
  <c r="BW184" i="2"/>
  <c r="BV184" i="2"/>
  <c r="BU184" i="2"/>
  <c r="BT184" i="2"/>
  <c r="BS184" i="2"/>
  <c r="BR184" i="2"/>
  <c r="BQ184" i="2"/>
  <c r="BP184" i="2"/>
  <c r="BM184" i="2"/>
  <c r="BL184" i="2"/>
  <c r="BK184" i="2"/>
  <c r="BJ184" i="2"/>
  <c r="BI184" i="2"/>
  <c r="BH184" i="2"/>
  <c r="BG184" i="2"/>
  <c r="BF184" i="2"/>
  <c r="BE184" i="2"/>
  <c r="BD184" i="2"/>
  <c r="BC184" i="2"/>
  <c r="BB184" i="2"/>
  <c r="BA184" i="2"/>
  <c r="AZ184" i="2"/>
  <c r="AY184" i="2"/>
  <c r="AX184" i="2"/>
  <c r="AW184" i="2"/>
  <c r="AV184" i="2"/>
  <c r="AU184" i="2"/>
  <c r="AT184" i="2"/>
  <c r="CC183" i="2"/>
  <c r="CB183" i="2"/>
  <c r="CA183" i="2"/>
  <c r="BZ183" i="2"/>
  <c r="BY183" i="2"/>
  <c r="BX183" i="2"/>
  <c r="BW183" i="2"/>
  <c r="BV183" i="2"/>
  <c r="BU183" i="2"/>
  <c r="BT183" i="2"/>
  <c r="BS183" i="2"/>
  <c r="BR183" i="2"/>
  <c r="BQ183" i="2"/>
  <c r="BP183" i="2"/>
  <c r="BM183" i="2"/>
  <c r="BL183" i="2"/>
  <c r="BK183" i="2"/>
  <c r="BJ183" i="2"/>
  <c r="BI183" i="2"/>
  <c r="BH183" i="2"/>
  <c r="BG183" i="2"/>
  <c r="BF183" i="2"/>
  <c r="BE183" i="2"/>
  <c r="BD183" i="2"/>
  <c r="BC183" i="2"/>
  <c r="BB183" i="2"/>
  <c r="BA183" i="2"/>
  <c r="AZ183" i="2"/>
  <c r="AY183" i="2"/>
  <c r="AX183" i="2"/>
  <c r="AW183" i="2"/>
  <c r="AV183" i="2"/>
  <c r="AU183" i="2"/>
  <c r="AT183" i="2"/>
  <c r="CC182" i="2"/>
  <c r="CB182" i="2"/>
  <c r="CA182" i="2"/>
  <c r="BZ182" i="2"/>
  <c r="BY182" i="2"/>
  <c r="BX182" i="2"/>
  <c r="BW182" i="2"/>
  <c r="BV182" i="2"/>
  <c r="BU182" i="2"/>
  <c r="BT182" i="2"/>
  <c r="BS182" i="2"/>
  <c r="BR182" i="2"/>
  <c r="BQ182" i="2"/>
  <c r="BP182" i="2"/>
  <c r="BM182" i="2"/>
  <c r="BL182" i="2"/>
  <c r="BK182" i="2"/>
  <c r="BJ182" i="2"/>
  <c r="BI182" i="2"/>
  <c r="BH182" i="2"/>
  <c r="BG182" i="2"/>
  <c r="BF182" i="2"/>
  <c r="BE182" i="2"/>
  <c r="BD182" i="2"/>
  <c r="BC182" i="2"/>
  <c r="BB182" i="2"/>
  <c r="BA182" i="2"/>
  <c r="AZ182" i="2"/>
  <c r="AY182" i="2"/>
  <c r="AX182" i="2"/>
  <c r="AW182" i="2"/>
  <c r="AV182" i="2"/>
  <c r="AU182" i="2"/>
  <c r="AT182" i="2"/>
  <c r="CC181" i="2"/>
  <c r="CB181" i="2"/>
  <c r="CA181" i="2"/>
  <c r="BZ181" i="2"/>
  <c r="BY181" i="2"/>
  <c r="BX181" i="2"/>
  <c r="BW181" i="2"/>
  <c r="BV181" i="2"/>
  <c r="BU181" i="2"/>
  <c r="BT181" i="2"/>
  <c r="BS181" i="2"/>
  <c r="BR181" i="2"/>
  <c r="BQ181" i="2"/>
  <c r="BP181" i="2"/>
  <c r="BM181" i="2"/>
  <c r="BL181" i="2"/>
  <c r="BK181" i="2"/>
  <c r="BJ181" i="2"/>
  <c r="BI181" i="2"/>
  <c r="BH181" i="2"/>
  <c r="BG181" i="2"/>
  <c r="BF181" i="2"/>
  <c r="BE181" i="2"/>
  <c r="BD181" i="2"/>
  <c r="BC181" i="2"/>
  <c r="BB181" i="2"/>
  <c r="BA181" i="2"/>
  <c r="AZ181" i="2"/>
  <c r="AY181" i="2"/>
  <c r="AX181" i="2"/>
  <c r="AW181" i="2"/>
  <c r="AV181" i="2"/>
  <c r="AU181" i="2"/>
  <c r="AT181" i="2"/>
  <c r="CC180" i="2"/>
  <c r="CB180" i="2"/>
  <c r="CA180" i="2"/>
  <c r="BZ180" i="2"/>
  <c r="BY180" i="2"/>
  <c r="BX180" i="2"/>
  <c r="BW180" i="2"/>
  <c r="BV180" i="2"/>
  <c r="BU180" i="2"/>
  <c r="BT180" i="2"/>
  <c r="BS180" i="2"/>
  <c r="BR180" i="2"/>
  <c r="BQ180" i="2"/>
  <c r="BP180" i="2"/>
  <c r="BM180" i="2"/>
  <c r="BL180" i="2"/>
  <c r="BK180" i="2"/>
  <c r="BJ180" i="2"/>
  <c r="BI180" i="2"/>
  <c r="BH180" i="2"/>
  <c r="BG180" i="2"/>
  <c r="BF180" i="2"/>
  <c r="BE180" i="2"/>
  <c r="BD180" i="2"/>
  <c r="BC180" i="2"/>
  <c r="BB180" i="2"/>
  <c r="BA180" i="2"/>
  <c r="AZ180" i="2"/>
  <c r="AY180" i="2"/>
  <c r="AX180" i="2"/>
  <c r="AW180" i="2"/>
  <c r="AV180" i="2"/>
  <c r="AU180" i="2"/>
  <c r="AT180" i="2"/>
  <c r="CC179" i="2"/>
  <c r="CB179" i="2"/>
  <c r="CA179" i="2"/>
  <c r="BZ179" i="2"/>
  <c r="BY179" i="2"/>
  <c r="BX179" i="2"/>
  <c r="BW179" i="2"/>
  <c r="BV179" i="2"/>
  <c r="BU179" i="2"/>
  <c r="BT179" i="2"/>
  <c r="BS179" i="2"/>
  <c r="BR179" i="2"/>
  <c r="BQ179" i="2"/>
  <c r="BP179" i="2"/>
  <c r="BM179" i="2"/>
  <c r="BL179" i="2"/>
  <c r="BK179" i="2"/>
  <c r="BJ179" i="2"/>
  <c r="BI179" i="2"/>
  <c r="BH179" i="2"/>
  <c r="BG179" i="2"/>
  <c r="BF179" i="2"/>
  <c r="BE179" i="2"/>
  <c r="BD179" i="2"/>
  <c r="BC179" i="2"/>
  <c r="BB179" i="2"/>
  <c r="BA179" i="2"/>
  <c r="AZ179" i="2"/>
  <c r="AY179" i="2"/>
  <c r="AX179" i="2"/>
  <c r="AW179" i="2"/>
  <c r="AV179" i="2"/>
  <c r="AU179" i="2"/>
  <c r="AT179" i="2"/>
  <c r="CC178" i="2"/>
  <c r="CB178" i="2"/>
  <c r="CA178" i="2"/>
  <c r="BZ178" i="2"/>
  <c r="BY178" i="2"/>
  <c r="BX178" i="2"/>
  <c r="BW178" i="2"/>
  <c r="BV178" i="2"/>
  <c r="BU178" i="2"/>
  <c r="BT178" i="2"/>
  <c r="BS178" i="2"/>
  <c r="BR178" i="2"/>
  <c r="BQ178" i="2"/>
  <c r="BP178" i="2"/>
  <c r="BM178" i="2"/>
  <c r="BL178" i="2"/>
  <c r="BK178" i="2"/>
  <c r="BJ178" i="2"/>
  <c r="BI178" i="2"/>
  <c r="BH178" i="2"/>
  <c r="BG178" i="2"/>
  <c r="BF178" i="2"/>
  <c r="BE178" i="2"/>
  <c r="BD178" i="2"/>
  <c r="BC178" i="2"/>
  <c r="BB178" i="2"/>
  <c r="BA178" i="2"/>
  <c r="AZ178" i="2"/>
  <c r="AY178" i="2"/>
  <c r="AX178" i="2"/>
  <c r="AW178" i="2"/>
  <c r="AV178" i="2"/>
  <c r="AU178" i="2"/>
  <c r="AT178" i="2"/>
  <c r="CC177" i="2"/>
  <c r="CB177" i="2"/>
  <c r="CA177" i="2"/>
  <c r="BZ177" i="2"/>
  <c r="BY177" i="2"/>
  <c r="BX177" i="2"/>
  <c r="BW177" i="2"/>
  <c r="BV177" i="2"/>
  <c r="BU177" i="2"/>
  <c r="BT177" i="2"/>
  <c r="BS177" i="2"/>
  <c r="BR177" i="2"/>
  <c r="BQ177" i="2"/>
  <c r="BP177" i="2"/>
  <c r="BM177" i="2"/>
  <c r="BL177" i="2"/>
  <c r="BK177" i="2"/>
  <c r="BJ177" i="2"/>
  <c r="BI177" i="2"/>
  <c r="BH177" i="2"/>
  <c r="BG177" i="2"/>
  <c r="BF177" i="2"/>
  <c r="BE177" i="2"/>
  <c r="BD177" i="2"/>
  <c r="BC177" i="2"/>
  <c r="BB177" i="2"/>
  <c r="BA177" i="2"/>
  <c r="AZ177" i="2"/>
  <c r="AY177" i="2"/>
  <c r="AX177" i="2"/>
  <c r="AW177" i="2"/>
  <c r="AV177" i="2"/>
  <c r="AU177" i="2"/>
  <c r="AT177" i="2"/>
  <c r="CC176" i="2"/>
  <c r="CB176" i="2"/>
  <c r="CA176" i="2"/>
  <c r="BZ176" i="2"/>
  <c r="BY176" i="2"/>
  <c r="BX176" i="2"/>
  <c r="BW176" i="2"/>
  <c r="BV176" i="2"/>
  <c r="BU176" i="2"/>
  <c r="BT176" i="2"/>
  <c r="BS176" i="2"/>
  <c r="BR176" i="2"/>
  <c r="BQ176" i="2"/>
  <c r="BP176" i="2"/>
  <c r="BM176" i="2"/>
  <c r="BL176" i="2"/>
  <c r="BK176" i="2"/>
  <c r="BJ176" i="2"/>
  <c r="BI176" i="2"/>
  <c r="BH176" i="2"/>
  <c r="BG176" i="2"/>
  <c r="BF176" i="2"/>
  <c r="BE176" i="2"/>
  <c r="BD176" i="2"/>
  <c r="BC176" i="2"/>
  <c r="BB176" i="2"/>
  <c r="BA176" i="2"/>
  <c r="AZ176" i="2"/>
  <c r="AY176" i="2"/>
  <c r="AX176" i="2"/>
  <c r="AW176" i="2"/>
  <c r="AV176" i="2"/>
  <c r="AU176" i="2"/>
  <c r="AT176" i="2"/>
  <c r="CC175" i="2"/>
  <c r="CB175" i="2"/>
  <c r="CA175" i="2"/>
  <c r="BZ175" i="2"/>
  <c r="BY175" i="2"/>
  <c r="BX175" i="2"/>
  <c r="BW175" i="2"/>
  <c r="BV175" i="2"/>
  <c r="BU175" i="2"/>
  <c r="BT175" i="2"/>
  <c r="BS175" i="2"/>
  <c r="BR175" i="2"/>
  <c r="BQ175" i="2"/>
  <c r="BP175" i="2"/>
  <c r="BM175" i="2"/>
  <c r="BL175" i="2"/>
  <c r="BK175" i="2"/>
  <c r="BJ175" i="2"/>
  <c r="BI175" i="2"/>
  <c r="BH175" i="2"/>
  <c r="BG175" i="2"/>
  <c r="BF175" i="2"/>
  <c r="BE175" i="2"/>
  <c r="BD175" i="2"/>
  <c r="BC175" i="2"/>
  <c r="BB175" i="2"/>
  <c r="BA175" i="2"/>
  <c r="AZ175" i="2"/>
  <c r="AY175" i="2"/>
  <c r="AX175" i="2"/>
  <c r="AW175" i="2"/>
  <c r="AV175" i="2"/>
  <c r="AU175" i="2"/>
  <c r="AT175" i="2"/>
  <c r="CC174" i="2"/>
  <c r="CB174" i="2"/>
  <c r="CA174" i="2"/>
  <c r="BZ174" i="2"/>
  <c r="BY174" i="2"/>
  <c r="BX174" i="2"/>
  <c r="BW174" i="2"/>
  <c r="BV174" i="2"/>
  <c r="BU174" i="2"/>
  <c r="BT174" i="2"/>
  <c r="BS174" i="2"/>
  <c r="BR174" i="2"/>
  <c r="BQ174" i="2"/>
  <c r="BP174" i="2"/>
  <c r="BM174" i="2"/>
  <c r="BL174" i="2"/>
  <c r="BK174" i="2"/>
  <c r="BJ174" i="2"/>
  <c r="BI174" i="2"/>
  <c r="BH174" i="2"/>
  <c r="BG174" i="2"/>
  <c r="BF174" i="2"/>
  <c r="BE174" i="2"/>
  <c r="BD174" i="2"/>
  <c r="BC174" i="2"/>
  <c r="BB174" i="2"/>
  <c r="BA174" i="2"/>
  <c r="AZ174" i="2"/>
  <c r="AY174" i="2"/>
  <c r="AX174" i="2"/>
  <c r="AW174" i="2"/>
  <c r="AV174" i="2"/>
  <c r="AU174" i="2"/>
  <c r="AT174" i="2"/>
  <c r="CC173" i="2"/>
  <c r="CB173" i="2"/>
  <c r="CA173" i="2"/>
  <c r="BZ173" i="2"/>
  <c r="BY173" i="2"/>
  <c r="BX173" i="2"/>
  <c r="BW173" i="2"/>
  <c r="BV173" i="2"/>
  <c r="BU173" i="2"/>
  <c r="BT173" i="2"/>
  <c r="BS173" i="2"/>
  <c r="BR173" i="2"/>
  <c r="BQ173" i="2"/>
  <c r="BP173" i="2"/>
  <c r="BM173" i="2"/>
  <c r="BL173" i="2"/>
  <c r="BK173" i="2"/>
  <c r="BJ173" i="2"/>
  <c r="BI173" i="2"/>
  <c r="BH173" i="2"/>
  <c r="BG173" i="2"/>
  <c r="BF173" i="2"/>
  <c r="BE173" i="2"/>
  <c r="BD173" i="2"/>
  <c r="BC173" i="2"/>
  <c r="BB173" i="2"/>
  <c r="BA173" i="2"/>
  <c r="AZ173" i="2"/>
  <c r="AY173" i="2"/>
  <c r="AX173" i="2"/>
  <c r="AW173" i="2"/>
  <c r="AV173" i="2"/>
  <c r="AU173" i="2"/>
  <c r="AT173" i="2"/>
  <c r="CC172" i="2"/>
  <c r="CB172" i="2"/>
  <c r="CA172" i="2"/>
  <c r="BZ172" i="2"/>
  <c r="BY172" i="2"/>
  <c r="BX172" i="2"/>
  <c r="BW172" i="2"/>
  <c r="BV172" i="2"/>
  <c r="BU172" i="2"/>
  <c r="BT172" i="2"/>
  <c r="BS172" i="2"/>
  <c r="BR172" i="2"/>
  <c r="BQ172" i="2"/>
  <c r="BP172" i="2"/>
  <c r="BM172" i="2"/>
  <c r="BL172" i="2"/>
  <c r="BK172" i="2"/>
  <c r="BJ172" i="2"/>
  <c r="BI172" i="2"/>
  <c r="BH172" i="2"/>
  <c r="BG172" i="2"/>
  <c r="BF172" i="2"/>
  <c r="BE172" i="2"/>
  <c r="BD172" i="2"/>
  <c r="BC172" i="2"/>
  <c r="BB172" i="2"/>
  <c r="BA172" i="2"/>
  <c r="AZ172" i="2"/>
  <c r="AY172" i="2"/>
  <c r="AX172" i="2"/>
  <c r="AW172" i="2"/>
  <c r="AV172" i="2"/>
  <c r="AU172" i="2"/>
  <c r="AT172" i="2"/>
  <c r="CC171" i="2"/>
  <c r="CB171" i="2"/>
  <c r="CA171" i="2"/>
  <c r="BZ171" i="2"/>
  <c r="BY171" i="2"/>
  <c r="BX171" i="2"/>
  <c r="BW171" i="2"/>
  <c r="BV171" i="2"/>
  <c r="BU171" i="2"/>
  <c r="BT171" i="2"/>
  <c r="BS171" i="2"/>
  <c r="BR171" i="2"/>
  <c r="BQ171" i="2"/>
  <c r="BP171" i="2"/>
  <c r="BM171" i="2"/>
  <c r="BL171" i="2"/>
  <c r="BK171" i="2"/>
  <c r="BJ171" i="2"/>
  <c r="BI171" i="2"/>
  <c r="BH171" i="2"/>
  <c r="BG171" i="2"/>
  <c r="BF171" i="2"/>
  <c r="BE171" i="2"/>
  <c r="BD171" i="2"/>
  <c r="BC171" i="2"/>
  <c r="BB171" i="2"/>
  <c r="BA171" i="2"/>
  <c r="AZ171" i="2"/>
  <c r="AY171" i="2"/>
  <c r="AX171" i="2"/>
  <c r="AW171" i="2"/>
  <c r="AV171" i="2"/>
  <c r="AU171" i="2"/>
  <c r="AT171" i="2"/>
  <c r="CC170" i="2"/>
  <c r="CB170" i="2"/>
  <c r="CA170" i="2"/>
  <c r="BZ170" i="2"/>
  <c r="BY170" i="2"/>
  <c r="BX170" i="2"/>
  <c r="BW170" i="2"/>
  <c r="BV170" i="2"/>
  <c r="BU170" i="2"/>
  <c r="BT170" i="2"/>
  <c r="BS170" i="2"/>
  <c r="BR170" i="2"/>
  <c r="BQ170" i="2"/>
  <c r="BP170" i="2"/>
  <c r="BM170" i="2"/>
  <c r="BL170" i="2"/>
  <c r="BK170" i="2"/>
  <c r="BJ170" i="2"/>
  <c r="BI170" i="2"/>
  <c r="BH170" i="2"/>
  <c r="BG170" i="2"/>
  <c r="BF170" i="2"/>
  <c r="BE170" i="2"/>
  <c r="BD170" i="2"/>
  <c r="BC170" i="2"/>
  <c r="BB170" i="2"/>
  <c r="BA170" i="2"/>
  <c r="AZ170" i="2"/>
  <c r="AY170" i="2"/>
  <c r="AX170" i="2"/>
  <c r="AW170" i="2"/>
  <c r="AV170" i="2"/>
  <c r="AU170" i="2"/>
  <c r="AT170" i="2"/>
  <c r="CC169" i="2"/>
  <c r="CB169" i="2"/>
  <c r="CA169" i="2"/>
  <c r="BZ169" i="2"/>
  <c r="BY169" i="2"/>
  <c r="BX169" i="2"/>
  <c r="BW169" i="2"/>
  <c r="BV169" i="2"/>
  <c r="BU169" i="2"/>
  <c r="BT169" i="2"/>
  <c r="BS169" i="2"/>
  <c r="BR169" i="2"/>
  <c r="BQ169" i="2"/>
  <c r="BP169" i="2"/>
  <c r="BM169" i="2"/>
  <c r="BL169" i="2"/>
  <c r="BK169" i="2"/>
  <c r="BJ169" i="2"/>
  <c r="BI169" i="2"/>
  <c r="BH169" i="2"/>
  <c r="BG169" i="2"/>
  <c r="BF169" i="2"/>
  <c r="BE169" i="2"/>
  <c r="BD169" i="2"/>
  <c r="BC169" i="2"/>
  <c r="BB169" i="2"/>
  <c r="BA169" i="2"/>
  <c r="AZ169" i="2"/>
  <c r="AY169" i="2"/>
  <c r="AX169" i="2"/>
  <c r="AW169" i="2"/>
  <c r="AV169" i="2"/>
  <c r="AU169" i="2"/>
  <c r="AT169" i="2"/>
  <c r="CC168" i="2"/>
  <c r="CB168" i="2"/>
  <c r="CA168" i="2"/>
  <c r="BZ168" i="2"/>
  <c r="BY168" i="2"/>
  <c r="BX168" i="2"/>
  <c r="BW168" i="2"/>
  <c r="BV168" i="2"/>
  <c r="BU168" i="2"/>
  <c r="BT168" i="2"/>
  <c r="BS168" i="2"/>
  <c r="BR168" i="2"/>
  <c r="BQ168" i="2"/>
  <c r="BP168" i="2"/>
  <c r="BM168" i="2"/>
  <c r="BL168" i="2"/>
  <c r="BK168" i="2"/>
  <c r="BJ168" i="2"/>
  <c r="BI168" i="2"/>
  <c r="BH168" i="2"/>
  <c r="BG168" i="2"/>
  <c r="BF168" i="2"/>
  <c r="BE168" i="2"/>
  <c r="BD168" i="2"/>
  <c r="BC168" i="2"/>
  <c r="BB168" i="2"/>
  <c r="BA168" i="2"/>
  <c r="AZ168" i="2"/>
  <c r="AY168" i="2"/>
  <c r="AX168" i="2"/>
  <c r="AW168" i="2"/>
  <c r="AV168" i="2"/>
  <c r="AU168" i="2"/>
  <c r="AT168" i="2"/>
  <c r="CC167" i="2"/>
  <c r="CB167" i="2"/>
  <c r="CA167" i="2"/>
  <c r="BZ167" i="2"/>
  <c r="BY167" i="2"/>
  <c r="BX167" i="2"/>
  <c r="BW167" i="2"/>
  <c r="BV167" i="2"/>
  <c r="BU167" i="2"/>
  <c r="BT167" i="2"/>
  <c r="BS167" i="2"/>
  <c r="BR167" i="2"/>
  <c r="BQ167" i="2"/>
  <c r="BP167" i="2"/>
  <c r="BM167" i="2"/>
  <c r="BL167" i="2"/>
  <c r="BK167" i="2"/>
  <c r="BJ167" i="2"/>
  <c r="BI167" i="2"/>
  <c r="BH167" i="2"/>
  <c r="BG167" i="2"/>
  <c r="BF167" i="2"/>
  <c r="BE167" i="2"/>
  <c r="BD167" i="2"/>
  <c r="BC167" i="2"/>
  <c r="BB167" i="2"/>
  <c r="BA167" i="2"/>
  <c r="AZ167" i="2"/>
  <c r="AY167" i="2"/>
  <c r="AX167" i="2"/>
  <c r="AW167" i="2"/>
  <c r="AV167" i="2"/>
  <c r="AU167" i="2"/>
  <c r="AT167" i="2"/>
  <c r="CC166" i="2"/>
  <c r="CB166" i="2"/>
  <c r="CA166" i="2"/>
  <c r="BZ166" i="2"/>
  <c r="BY166" i="2"/>
  <c r="BX166" i="2"/>
  <c r="BW166" i="2"/>
  <c r="BV166" i="2"/>
  <c r="BU166" i="2"/>
  <c r="BT166" i="2"/>
  <c r="BS166" i="2"/>
  <c r="BR166" i="2"/>
  <c r="BQ166" i="2"/>
  <c r="BP166" i="2"/>
  <c r="BM166" i="2"/>
  <c r="BL166" i="2"/>
  <c r="BK166" i="2"/>
  <c r="BJ166" i="2"/>
  <c r="BI166" i="2"/>
  <c r="BH166" i="2"/>
  <c r="BG166" i="2"/>
  <c r="BF166" i="2"/>
  <c r="BE166" i="2"/>
  <c r="BD166" i="2"/>
  <c r="BC166" i="2"/>
  <c r="BB166" i="2"/>
  <c r="BA166" i="2"/>
  <c r="AZ166" i="2"/>
  <c r="AY166" i="2"/>
  <c r="AX166" i="2"/>
  <c r="AW166" i="2"/>
  <c r="AV166" i="2"/>
  <c r="AU166" i="2"/>
  <c r="AT166" i="2"/>
  <c r="CC165" i="2"/>
  <c r="CB165" i="2"/>
  <c r="CA165" i="2"/>
  <c r="BZ165" i="2"/>
  <c r="BY165" i="2"/>
  <c r="BX165" i="2"/>
  <c r="BW165" i="2"/>
  <c r="BV165" i="2"/>
  <c r="BU165" i="2"/>
  <c r="BT165" i="2"/>
  <c r="BS165" i="2"/>
  <c r="BR165" i="2"/>
  <c r="BQ165" i="2"/>
  <c r="BP165" i="2"/>
  <c r="BM165" i="2"/>
  <c r="BL165" i="2"/>
  <c r="BK165" i="2"/>
  <c r="BJ165" i="2"/>
  <c r="BI165" i="2"/>
  <c r="BH165" i="2"/>
  <c r="BG165" i="2"/>
  <c r="BF165" i="2"/>
  <c r="BE165" i="2"/>
  <c r="BD165" i="2"/>
  <c r="BC165" i="2"/>
  <c r="BB165" i="2"/>
  <c r="BA165" i="2"/>
  <c r="AZ165" i="2"/>
  <c r="AY165" i="2"/>
  <c r="AX165" i="2"/>
  <c r="AW165" i="2"/>
  <c r="AV165" i="2"/>
  <c r="AU165" i="2"/>
  <c r="AT165" i="2"/>
  <c r="CC164" i="2"/>
  <c r="CB164" i="2"/>
  <c r="CA164" i="2"/>
  <c r="BZ164" i="2"/>
  <c r="BY164" i="2"/>
  <c r="BX164" i="2"/>
  <c r="BW164" i="2"/>
  <c r="BV164" i="2"/>
  <c r="BU164" i="2"/>
  <c r="BT164" i="2"/>
  <c r="BS164" i="2"/>
  <c r="BR164" i="2"/>
  <c r="BQ164" i="2"/>
  <c r="BP164" i="2"/>
  <c r="BM164" i="2"/>
  <c r="BL164" i="2"/>
  <c r="BK164" i="2"/>
  <c r="BJ164" i="2"/>
  <c r="BI164" i="2"/>
  <c r="BH164" i="2"/>
  <c r="BG164" i="2"/>
  <c r="BF164" i="2"/>
  <c r="BE164" i="2"/>
  <c r="BD164" i="2"/>
  <c r="BC164" i="2"/>
  <c r="BB164" i="2"/>
  <c r="BA164" i="2"/>
  <c r="AZ164" i="2"/>
  <c r="AY164" i="2"/>
  <c r="AX164" i="2"/>
  <c r="AW164" i="2"/>
  <c r="AV164" i="2"/>
  <c r="AU164" i="2"/>
  <c r="AT164" i="2"/>
  <c r="CC163" i="2"/>
  <c r="CB163" i="2"/>
  <c r="CA163" i="2"/>
  <c r="BZ163" i="2"/>
  <c r="BY163" i="2"/>
  <c r="BX163" i="2"/>
  <c r="BW163" i="2"/>
  <c r="BV163" i="2"/>
  <c r="BU163" i="2"/>
  <c r="BT163" i="2"/>
  <c r="BS163" i="2"/>
  <c r="BR163" i="2"/>
  <c r="BQ163" i="2"/>
  <c r="BP163" i="2"/>
  <c r="BM163" i="2"/>
  <c r="BL163" i="2"/>
  <c r="BK163" i="2"/>
  <c r="BJ163" i="2"/>
  <c r="BI163" i="2"/>
  <c r="BH163" i="2"/>
  <c r="BG163" i="2"/>
  <c r="BF163" i="2"/>
  <c r="BE163" i="2"/>
  <c r="BD163" i="2"/>
  <c r="BC163" i="2"/>
  <c r="BB163" i="2"/>
  <c r="BA163" i="2"/>
  <c r="AZ163" i="2"/>
  <c r="AY163" i="2"/>
  <c r="AX163" i="2"/>
  <c r="AW163" i="2"/>
  <c r="AV163" i="2"/>
  <c r="AU163" i="2"/>
  <c r="AT163" i="2"/>
  <c r="CC162" i="2"/>
  <c r="CB162" i="2"/>
  <c r="CA162" i="2"/>
  <c r="BZ162" i="2"/>
  <c r="BY162" i="2"/>
  <c r="BX162" i="2"/>
  <c r="BW162" i="2"/>
  <c r="BV162" i="2"/>
  <c r="BU162" i="2"/>
  <c r="BT162" i="2"/>
  <c r="BS162" i="2"/>
  <c r="BR162" i="2"/>
  <c r="BQ162" i="2"/>
  <c r="BP162" i="2"/>
  <c r="BM162" i="2"/>
  <c r="BL162" i="2"/>
  <c r="BK162" i="2"/>
  <c r="BJ162" i="2"/>
  <c r="BI162" i="2"/>
  <c r="BH162" i="2"/>
  <c r="BG162" i="2"/>
  <c r="BF162" i="2"/>
  <c r="BE162" i="2"/>
  <c r="BD162" i="2"/>
  <c r="BC162" i="2"/>
  <c r="BB162" i="2"/>
  <c r="BA162" i="2"/>
  <c r="AZ162" i="2"/>
  <c r="AY162" i="2"/>
  <c r="AX162" i="2"/>
  <c r="AW162" i="2"/>
  <c r="AV162" i="2"/>
  <c r="AU162" i="2"/>
  <c r="AT162" i="2"/>
  <c r="CC161" i="2"/>
  <c r="CB161" i="2"/>
  <c r="CA161" i="2"/>
  <c r="BZ161" i="2"/>
  <c r="BY161" i="2"/>
  <c r="BX161" i="2"/>
  <c r="BW161" i="2"/>
  <c r="BV161" i="2"/>
  <c r="BU161" i="2"/>
  <c r="BT161" i="2"/>
  <c r="BS161" i="2"/>
  <c r="BR161" i="2"/>
  <c r="BQ161" i="2"/>
  <c r="BP161" i="2"/>
  <c r="BM161" i="2"/>
  <c r="BL161" i="2"/>
  <c r="BK161" i="2"/>
  <c r="BJ161" i="2"/>
  <c r="BI161" i="2"/>
  <c r="BH161" i="2"/>
  <c r="BG161" i="2"/>
  <c r="BF161" i="2"/>
  <c r="BE161" i="2"/>
  <c r="BD161" i="2"/>
  <c r="BC161" i="2"/>
  <c r="BB161" i="2"/>
  <c r="BA161" i="2"/>
  <c r="AZ161" i="2"/>
  <c r="AY161" i="2"/>
  <c r="AX161" i="2"/>
  <c r="AW161" i="2"/>
  <c r="AV161" i="2"/>
  <c r="AU161" i="2"/>
  <c r="AT161" i="2"/>
  <c r="CC160" i="2"/>
  <c r="CB160" i="2"/>
  <c r="CA160" i="2"/>
  <c r="BZ160" i="2"/>
  <c r="BY160" i="2"/>
  <c r="BX160" i="2"/>
  <c r="BW160" i="2"/>
  <c r="BV160" i="2"/>
  <c r="BU160" i="2"/>
  <c r="BT160" i="2"/>
  <c r="BS160" i="2"/>
  <c r="BR160" i="2"/>
  <c r="BQ160" i="2"/>
  <c r="BP160" i="2"/>
  <c r="BM160" i="2"/>
  <c r="BL160" i="2"/>
  <c r="BK160" i="2"/>
  <c r="BJ160" i="2"/>
  <c r="BI160" i="2"/>
  <c r="BH160" i="2"/>
  <c r="BG160" i="2"/>
  <c r="BF160" i="2"/>
  <c r="BE160" i="2"/>
  <c r="BD160" i="2"/>
  <c r="BC160" i="2"/>
  <c r="BB160" i="2"/>
  <c r="BA160" i="2"/>
  <c r="AZ160" i="2"/>
  <c r="AY160" i="2"/>
  <c r="AX160" i="2"/>
  <c r="AW160" i="2"/>
  <c r="AV160" i="2"/>
  <c r="AU160" i="2"/>
  <c r="AT160" i="2"/>
  <c r="CC159" i="2"/>
  <c r="CB159" i="2"/>
  <c r="CA159" i="2"/>
  <c r="BZ159" i="2"/>
  <c r="BY159" i="2"/>
  <c r="BX159" i="2"/>
  <c r="BW159" i="2"/>
  <c r="BV159" i="2"/>
  <c r="BU159" i="2"/>
  <c r="BT159" i="2"/>
  <c r="BS159" i="2"/>
  <c r="BR159" i="2"/>
  <c r="BQ159" i="2"/>
  <c r="BP159" i="2"/>
  <c r="BM159" i="2"/>
  <c r="BL159" i="2"/>
  <c r="BK159" i="2"/>
  <c r="BJ159" i="2"/>
  <c r="BI159" i="2"/>
  <c r="BH159" i="2"/>
  <c r="BG159" i="2"/>
  <c r="BF159" i="2"/>
  <c r="BE159" i="2"/>
  <c r="BD159" i="2"/>
  <c r="BC159" i="2"/>
  <c r="BB159" i="2"/>
  <c r="BA159" i="2"/>
  <c r="AZ159" i="2"/>
  <c r="AY159" i="2"/>
  <c r="AX159" i="2"/>
  <c r="AW159" i="2"/>
  <c r="AV159" i="2"/>
  <c r="AU159" i="2"/>
  <c r="AT159" i="2"/>
  <c r="CC158" i="2"/>
  <c r="CB158" i="2"/>
  <c r="CA158" i="2"/>
  <c r="BZ158" i="2"/>
  <c r="BY158" i="2"/>
  <c r="BX158" i="2"/>
  <c r="BW158" i="2"/>
  <c r="BV158" i="2"/>
  <c r="BU158" i="2"/>
  <c r="BT158" i="2"/>
  <c r="BS158" i="2"/>
  <c r="BR158" i="2"/>
  <c r="BQ158" i="2"/>
  <c r="BP158" i="2"/>
  <c r="BM158" i="2"/>
  <c r="BL158" i="2"/>
  <c r="BK158" i="2"/>
  <c r="BJ158" i="2"/>
  <c r="BI158" i="2"/>
  <c r="BH158" i="2"/>
  <c r="BG158" i="2"/>
  <c r="BF158" i="2"/>
  <c r="BE158" i="2"/>
  <c r="BD158" i="2"/>
  <c r="BC158" i="2"/>
  <c r="BB158" i="2"/>
  <c r="BA158" i="2"/>
  <c r="AZ158" i="2"/>
  <c r="AY158" i="2"/>
  <c r="AX158" i="2"/>
  <c r="AW158" i="2"/>
  <c r="AV158" i="2"/>
  <c r="AU158" i="2"/>
  <c r="AT158" i="2"/>
  <c r="CC157" i="2"/>
  <c r="CB157" i="2"/>
  <c r="CA157" i="2"/>
  <c r="BZ157" i="2"/>
  <c r="BY157" i="2"/>
  <c r="BX157" i="2"/>
  <c r="BW157" i="2"/>
  <c r="BV157" i="2"/>
  <c r="BU157" i="2"/>
  <c r="BT157" i="2"/>
  <c r="BS157" i="2"/>
  <c r="BR157" i="2"/>
  <c r="BQ157" i="2"/>
  <c r="BP157" i="2"/>
  <c r="BM157" i="2"/>
  <c r="BL157" i="2"/>
  <c r="BK157" i="2"/>
  <c r="BJ157" i="2"/>
  <c r="BI157" i="2"/>
  <c r="BH157" i="2"/>
  <c r="BG157" i="2"/>
  <c r="BF157" i="2"/>
  <c r="BE157" i="2"/>
  <c r="BD157" i="2"/>
  <c r="BC157" i="2"/>
  <c r="BB157" i="2"/>
  <c r="BA157" i="2"/>
  <c r="AZ157" i="2"/>
  <c r="AY157" i="2"/>
  <c r="AX157" i="2"/>
  <c r="AW157" i="2"/>
  <c r="AV157" i="2"/>
  <c r="AU157" i="2"/>
  <c r="AT157" i="2"/>
  <c r="CC156" i="2"/>
  <c r="CB156" i="2"/>
  <c r="CA156" i="2"/>
  <c r="BZ156" i="2"/>
  <c r="BY156" i="2"/>
  <c r="BX156" i="2"/>
  <c r="BW156" i="2"/>
  <c r="BV156" i="2"/>
  <c r="BU156" i="2"/>
  <c r="BT156" i="2"/>
  <c r="BS156" i="2"/>
  <c r="BR156" i="2"/>
  <c r="BQ156" i="2"/>
  <c r="BP156" i="2"/>
  <c r="BM156" i="2"/>
  <c r="BL156" i="2"/>
  <c r="BK156" i="2"/>
  <c r="BJ156" i="2"/>
  <c r="BI156" i="2"/>
  <c r="BH156" i="2"/>
  <c r="BG156" i="2"/>
  <c r="BF156" i="2"/>
  <c r="BE156" i="2"/>
  <c r="BD156" i="2"/>
  <c r="BC156" i="2"/>
  <c r="BB156" i="2"/>
  <c r="BA156" i="2"/>
  <c r="AZ156" i="2"/>
  <c r="AY156" i="2"/>
  <c r="AX156" i="2"/>
  <c r="AW156" i="2"/>
  <c r="AV156" i="2"/>
  <c r="AU156" i="2"/>
  <c r="AT156" i="2"/>
  <c r="CC155" i="2"/>
  <c r="CB155" i="2"/>
  <c r="CA155" i="2"/>
  <c r="BZ155" i="2"/>
  <c r="BY155" i="2"/>
  <c r="BX155" i="2"/>
  <c r="BW155" i="2"/>
  <c r="BV155" i="2"/>
  <c r="BU155" i="2"/>
  <c r="BT155" i="2"/>
  <c r="BS155" i="2"/>
  <c r="BR155" i="2"/>
  <c r="BQ155" i="2"/>
  <c r="BP155" i="2"/>
  <c r="BM155" i="2"/>
  <c r="BL155" i="2"/>
  <c r="BK155" i="2"/>
  <c r="BJ155" i="2"/>
  <c r="BI155" i="2"/>
  <c r="BH155" i="2"/>
  <c r="BG155" i="2"/>
  <c r="BF155" i="2"/>
  <c r="BE155" i="2"/>
  <c r="BD155" i="2"/>
  <c r="BC155" i="2"/>
  <c r="BB155" i="2"/>
  <c r="BA155" i="2"/>
  <c r="AZ155" i="2"/>
  <c r="AY155" i="2"/>
  <c r="AX155" i="2"/>
  <c r="AW155" i="2"/>
  <c r="AV155" i="2"/>
  <c r="AU155" i="2"/>
  <c r="AT155" i="2"/>
  <c r="CC154" i="2"/>
  <c r="CB154" i="2"/>
  <c r="CA154" i="2"/>
  <c r="BZ154" i="2"/>
  <c r="BY154" i="2"/>
  <c r="BX154" i="2"/>
  <c r="BW154" i="2"/>
  <c r="BV154" i="2"/>
  <c r="BU154" i="2"/>
  <c r="BT154" i="2"/>
  <c r="BS154" i="2"/>
  <c r="BR154" i="2"/>
  <c r="BQ154" i="2"/>
  <c r="BP154" i="2"/>
  <c r="BM154" i="2"/>
  <c r="BL154" i="2"/>
  <c r="BK154" i="2"/>
  <c r="BJ154" i="2"/>
  <c r="BI154" i="2"/>
  <c r="BH154" i="2"/>
  <c r="BG154" i="2"/>
  <c r="BF154" i="2"/>
  <c r="BE154" i="2"/>
  <c r="BD154" i="2"/>
  <c r="BC154" i="2"/>
  <c r="BB154" i="2"/>
  <c r="BA154" i="2"/>
  <c r="AZ154" i="2"/>
  <c r="AY154" i="2"/>
  <c r="AX154" i="2"/>
  <c r="AW154" i="2"/>
  <c r="AV154" i="2"/>
  <c r="AU154" i="2"/>
  <c r="AT154" i="2"/>
  <c r="CC153" i="2"/>
  <c r="CB153" i="2"/>
  <c r="CA153" i="2"/>
  <c r="BZ153" i="2"/>
  <c r="BY153" i="2"/>
  <c r="BX153" i="2"/>
  <c r="BW153" i="2"/>
  <c r="BV153" i="2"/>
  <c r="BU153" i="2"/>
  <c r="BT153" i="2"/>
  <c r="BS153" i="2"/>
  <c r="BR153" i="2"/>
  <c r="BQ153" i="2"/>
  <c r="BP153" i="2"/>
  <c r="BM153" i="2"/>
  <c r="BL153" i="2"/>
  <c r="BK153" i="2"/>
  <c r="BJ153" i="2"/>
  <c r="BI153" i="2"/>
  <c r="BH153" i="2"/>
  <c r="BG153" i="2"/>
  <c r="BF153" i="2"/>
  <c r="BE153" i="2"/>
  <c r="BD153" i="2"/>
  <c r="BC153" i="2"/>
  <c r="BB153" i="2"/>
  <c r="BA153" i="2"/>
  <c r="AZ153" i="2"/>
  <c r="AY153" i="2"/>
  <c r="AX153" i="2"/>
  <c r="AW153" i="2"/>
  <c r="AV153" i="2"/>
  <c r="AU153" i="2"/>
  <c r="AT153" i="2"/>
  <c r="CC152" i="2"/>
  <c r="CB152" i="2"/>
  <c r="CA152" i="2"/>
  <c r="BZ152" i="2"/>
  <c r="BY152" i="2"/>
  <c r="BX152" i="2"/>
  <c r="BW152" i="2"/>
  <c r="BV152" i="2"/>
  <c r="BU152" i="2"/>
  <c r="BT152" i="2"/>
  <c r="BS152" i="2"/>
  <c r="BR152" i="2"/>
  <c r="BQ152" i="2"/>
  <c r="BP152" i="2"/>
  <c r="BM152" i="2"/>
  <c r="BL152" i="2"/>
  <c r="BK152" i="2"/>
  <c r="BJ152" i="2"/>
  <c r="BI152" i="2"/>
  <c r="BH152" i="2"/>
  <c r="BG152" i="2"/>
  <c r="BF152" i="2"/>
  <c r="BE152" i="2"/>
  <c r="BD152" i="2"/>
  <c r="BC152" i="2"/>
  <c r="BB152" i="2"/>
  <c r="BA152" i="2"/>
  <c r="AZ152" i="2"/>
  <c r="AY152" i="2"/>
  <c r="AX152" i="2"/>
  <c r="AW152" i="2"/>
  <c r="AV152" i="2"/>
  <c r="AU152" i="2"/>
  <c r="AT152" i="2"/>
  <c r="CC151" i="2"/>
  <c r="CB151" i="2"/>
  <c r="CA151" i="2"/>
  <c r="BZ151" i="2"/>
  <c r="BY151" i="2"/>
  <c r="BX151" i="2"/>
  <c r="BW151" i="2"/>
  <c r="BV151" i="2"/>
  <c r="BU151" i="2"/>
  <c r="BT151" i="2"/>
  <c r="BS151" i="2"/>
  <c r="BR151" i="2"/>
  <c r="BQ151" i="2"/>
  <c r="BP151" i="2"/>
  <c r="BM151" i="2"/>
  <c r="BL151" i="2"/>
  <c r="BK151" i="2"/>
  <c r="BJ151" i="2"/>
  <c r="BI151" i="2"/>
  <c r="BH151" i="2"/>
  <c r="BG151" i="2"/>
  <c r="BF151" i="2"/>
  <c r="BE151" i="2"/>
  <c r="BD151" i="2"/>
  <c r="BC151" i="2"/>
  <c r="BB151" i="2"/>
  <c r="BA151" i="2"/>
  <c r="AZ151" i="2"/>
  <c r="AY151" i="2"/>
  <c r="AX151" i="2"/>
  <c r="AW151" i="2"/>
  <c r="AV151" i="2"/>
  <c r="AU151" i="2"/>
  <c r="AT151" i="2"/>
  <c r="CC150" i="2"/>
  <c r="CB150" i="2"/>
  <c r="CA150" i="2"/>
  <c r="BZ150" i="2"/>
  <c r="BY150" i="2"/>
  <c r="BX150" i="2"/>
  <c r="BW150" i="2"/>
  <c r="BV150" i="2"/>
  <c r="BU150" i="2"/>
  <c r="BT150" i="2"/>
  <c r="BS150" i="2"/>
  <c r="BR150" i="2"/>
  <c r="BQ150" i="2"/>
  <c r="BP150" i="2"/>
  <c r="BM150" i="2"/>
  <c r="BL150" i="2"/>
  <c r="BK150" i="2"/>
  <c r="BJ150" i="2"/>
  <c r="BI150" i="2"/>
  <c r="BH150" i="2"/>
  <c r="BG150" i="2"/>
  <c r="BF150" i="2"/>
  <c r="BE150" i="2"/>
  <c r="BD150" i="2"/>
  <c r="BC150" i="2"/>
  <c r="BB150" i="2"/>
  <c r="BA150" i="2"/>
  <c r="AZ150" i="2"/>
  <c r="AY150" i="2"/>
  <c r="AX150" i="2"/>
  <c r="AW150" i="2"/>
  <c r="AV150" i="2"/>
  <c r="AU150" i="2"/>
  <c r="AT150" i="2"/>
  <c r="CC149" i="2"/>
  <c r="CB149" i="2"/>
  <c r="CA149" i="2"/>
  <c r="BZ149" i="2"/>
  <c r="BY149" i="2"/>
  <c r="BX149" i="2"/>
  <c r="BW149" i="2"/>
  <c r="BV149" i="2"/>
  <c r="BU149" i="2"/>
  <c r="BT149" i="2"/>
  <c r="BS149" i="2"/>
  <c r="BR149" i="2"/>
  <c r="BQ149" i="2"/>
  <c r="BP149" i="2"/>
  <c r="BM149" i="2"/>
  <c r="BL149" i="2"/>
  <c r="BK149" i="2"/>
  <c r="BJ149" i="2"/>
  <c r="BI149" i="2"/>
  <c r="BH149" i="2"/>
  <c r="BG149" i="2"/>
  <c r="BF149" i="2"/>
  <c r="BE149" i="2"/>
  <c r="BD149" i="2"/>
  <c r="BC149" i="2"/>
  <c r="BB149" i="2"/>
  <c r="BA149" i="2"/>
  <c r="AZ149" i="2"/>
  <c r="AY149" i="2"/>
  <c r="AX149" i="2"/>
  <c r="AW149" i="2"/>
  <c r="AV149" i="2"/>
  <c r="AU149" i="2"/>
  <c r="AT149" i="2"/>
  <c r="CC148" i="2"/>
  <c r="CB148" i="2"/>
  <c r="CA148" i="2"/>
  <c r="BZ148" i="2"/>
  <c r="BY148" i="2"/>
  <c r="BX148" i="2"/>
  <c r="BW148" i="2"/>
  <c r="BV148" i="2"/>
  <c r="BU148" i="2"/>
  <c r="BT148" i="2"/>
  <c r="BS148" i="2"/>
  <c r="BR148" i="2"/>
  <c r="BQ148" i="2"/>
  <c r="BP148" i="2"/>
  <c r="BM148" i="2"/>
  <c r="BL148" i="2"/>
  <c r="BK148" i="2"/>
  <c r="BJ148" i="2"/>
  <c r="BI148" i="2"/>
  <c r="BH148" i="2"/>
  <c r="BG148" i="2"/>
  <c r="BF148" i="2"/>
  <c r="BE148" i="2"/>
  <c r="BD148" i="2"/>
  <c r="BC148" i="2"/>
  <c r="BB148" i="2"/>
  <c r="BA148" i="2"/>
  <c r="AZ148" i="2"/>
  <c r="AY148" i="2"/>
  <c r="AX148" i="2"/>
  <c r="AW148" i="2"/>
  <c r="AV148" i="2"/>
  <c r="AU148" i="2"/>
  <c r="AT148" i="2"/>
  <c r="CC147" i="2"/>
  <c r="CB147" i="2"/>
  <c r="CA147" i="2"/>
  <c r="BZ147" i="2"/>
  <c r="BY147" i="2"/>
  <c r="BX147" i="2"/>
  <c r="BW147" i="2"/>
  <c r="BV147" i="2"/>
  <c r="BU147" i="2"/>
  <c r="BT147" i="2"/>
  <c r="BS147" i="2"/>
  <c r="BR147" i="2"/>
  <c r="BQ147" i="2"/>
  <c r="BP147" i="2"/>
  <c r="BM147" i="2"/>
  <c r="BL147" i="2"/>
  <c r="BK147" i="2"/>
  <c r="BJ147" i="2"/>
  <c r="BI147" i="2"/>
  <c r="BH147" i="2"/>
  <c r="BG147" i="2"/>
  <c r="BF147" i="2"/>
  <c r="BE147" i="2"/>
  <c r="BD147" i="2"/>
  <c r="BC147" i="2"/>
  <c r="BB147" i="2"/>
  <c r="BA147" i="2"/>
  <c r="AZ147" i="2"/>
  <c r="AY147" i="2"/>
  <c r="AX147" i="2"/>
  <c r="AW147" i="2"/>
  <c r="AV147" i="2"/>
  <c r="AU147" i="2"/>
  <c r="AT147" i="2"/>
  <c r="CC146" i="2"/>
  <c r="CB146" i="2"/>
  <c r="CA146" i="2"/>
  <c r="BZ146" i="2"/>
  <c r="BY146" i="2"/>
  <c r="BX146" i="2"/>
  <c r="BW146" i="2"/>
  <c r="BV146" i="2"/>
  <c r="BU146" i="2"/>
  <c r="BT146" i="2"/>
  <c r="BS146" i="2"/>
  <c r="BR146" i="2"/>
  <c r="BQ146" i="2"/>
  <c r="BP146" i="2"/>
  <c r="BM146" i="2"/>
  <c r="BL146" i="2"/>
  <c r="BK146" i="2"/>
  <c r="BJ146" i="2"/>
  <c r="BI146" i="2"/>
  <c r="BH146" i="2"/>
  <c r="BG146" i="2"/>
  <c r="BF146" i="2"/>
  <c r="BE146" i="2"/>
  <c r="BD146" i="2"/>
  <c r="BC146" i="2"/>
  <c r="BB146" i="2"/>
  <c r="BA146" i="2"/>
  <c r="AZ146" i="2"/>
  <c r="AY146" i="2"/>
  <c r="AX146" i="2"/>
  <c r="AW146" i="2"/>
  <c r="AV146" i="2"/>
  <c r="AU146" i="2"/>
  <c r="AT146" i="2"/>
  <c r="CC145" i="2"/>
  <c r="CB145" i="2"/>
  <c r="CA145" i="2"/>
  <c r="BZ145" i="2"/>
  <c r="BY145" i="2"/>
  <c r="BX145" i="2"/>
  <c r="BW145" i="2"/>
  <c r="BV145" i="2"/>
  <c r="BU145" i="2"/>
  <c r="BT145" i="2"/>
  <c r="BS145" i="2"/>
  <c r="BR145" i="2"/>
  <c r="BQ145" i="2"/>
  <c r="BP145" i="2"/>
  <c r="BM145" i="2"/>
  <c r="BL145" i="2"/>
  <c r="BK145" i="2"/>
  <c r="BJ145" i="2"/>
  <c r="BI145" i="2"/>
  <c r="BH145" i="2"/>
  <c r="BG145" i="2"/>
  <c r="BF145" i="2"/>
  <c r="BE145" i="2"/>
  <c r="BD145" i="2"/>
  <c r="BC145" i="2"/>
  <c r="BB145" i="2"/>
  <c r="BA145" i="2"/>
  <c r="AZ145" i="2"/>
  <c r="AY145" i="2"/>
  <c r="AX145" i="2"/>
  <c r="AW145" i="2"/>
  <c r="AV145" i="2"/>
  <c r="AU145" i="2"/>
  <c r="AT145" i="2"/>
  <c r="CC144" i="2"/>
  <c r="CB144" i="2"/>
  <c r="CA144" i="2"/>
  <c r="BZ144" i="2"/>
  <c r="BY144" i="2"/>
  <c r="BX144" i="2"/>
  <c r="BW144" i="2"/>
  <c r="BV144" i="2"/>
  <c r="BU144" i="2"/>
  <c r="BT144" i="2"/>
  <c r="BS144" i="2"/>
  <c r="BR144" i="2"/>
  <c r="BQ144" i="2"/>
  <c r="BP144" i="2"/>
  <c r="BM144" i="2"/>
  <c r="BL144" i="2"/>
  <c r="BK144" i="2"/>
  <c r="BJ144" i="2"/>
  <c r="BI144" i="2"/>
  <c r="BH144" i="2"/>
  <c r="BG144" i="2"/>
  <c r="BF144" i="2"/>
  <c r="BE144" i="2"/>
  <c r="BD144" i="2"/>
  <c r="BC144" i="2"/>
  <c r="BB144" i="2"/>
  <c r="BA144" i="2"/>
  <c r="AZ144" i="2"/>
  <c r="AY144" i="2"/>
  <c r="AX144" i="2"/>
  <c r="AW144" i="2"/>
  <c r="AV144" i="2"/>
  <c r="AU144" i="2"/>
  <c r="AT144" i="2"/>
  <c r="CC143" i="2"/>
  <c r="CB143" i="2"/>
  <c r="CA143" i="2"/>
  <c r="BZ143" i="2"/>
  <c r="BY143" i="2"/>
  <c r="BX143" i="2"/>
  <c r="BW143" i="2"/>
  <c r="BV143" i="2"/>
  <c r="BU143" i="2"/>
  <c r="BT143" i="2"/>
  <c r="BS143" i="2"/>
  <c r="BR143" i="2"/>
  <c r="BQ143" i="2"/>
  <c r="BP143" i="2"/>
  <c r="BM143" i="2"/>
  <c r="BL143" i="2"/>
  <c r="BK143" i="2"/>
  <c r="BJ143" i="2"/>
  <c r="BI143" i="2"/>
  <c r="BH143" i="2"/>
  <c r="BG143" i="2"/>
  <c r="BF143" i="2"/>
  <c r="BE143" i="2"/>
  <c r="BD143" i="2"/>
  <c r="BC143" i="2"/>
  <c r="BB143" i="2"/>
  <c r="BA143" i="2"/>
  <c r="AZ143" i="2"/>
  <c r="AY143" i="2"/>
  <c r="AX143" i="2"/>
  <c r="AW143" i="2"/>
  <c r="AV143" i="2"/>
  <c r="AU143" i="2"/>
  <c r="AT143" i="2"/>
  <c r="CC142" i="2"/>
  <c r="CB142" i="2"/>
  <c r="CA142" i="2"/>
  <c r="BZ142" i="2"/>
  <c r="BY142" i="2"/>
  <c r="BX142" i="2"/>
  <c r="BW142" i="2"/>
  <c r="BV142" i="2"/>
  <c r="BU142" i="2"/>
  <c r="BT142" i="2"/>
  <c r="BS142" i="2"/>
  <c r="BR142" i="2"/>
  <c r="BQ142" i="2"/>
  <c r="BP142" i="2"/>
  <c r="BM142" i="2"/>
  <c r="BL142" i="2"/>
  <c r="BK142" i="2"/>
  <c r="BJ142" i="2"/>
  <c r="BI142" i="2"/>
  <c r="BH142" i="2"/>
  <c r="BG142" i="2"/>
  <c r="BF142" i="2"/>
  <c r="BE142" i="2"/>
  <c r="BD142" i="2"/>
  <c r="BC142" i="2"/>
  <c r="BB142" i="2"/>
  <c r="BA142" i="2"/>
  <c r="AZ142" i="2"/>
  <c r="AY142" i="2"/>
  <c r="AX142" i="2"/>
  <c r="AW142" i="2"/>
  <c r="AV142" i="2"/>
  <c r="AU142" i="2"/>
  <c r="AT142" i="2"/>
  <c r="CC141" i="2"/>
  <c r="CB141" i="2"/>
  <c r="CA141" i="2"/>
  <c r="BZ141" i="2"/>
  <c r="BY141" i="2"/>
  <c r="BX141" i="2"/>
  <c r="BW141" i="2"/>
  <c r="BV141" i="2"/>
  <c r="BU141" i="2"/>
  <c r="BT141" i="2"/>
  <c r="BS141" i="2"/>
  <c r="BR141" i="2"/>
  <c r="BQ141" i="2"/>
  <c r="BP141" i="2"/>
  <c r="BM141" i="2"/>
  <c r="BL141" i="2"/>
  <c r="BK141" i="2"/>
  <c r="BJ141" i="2"/>
  <c r="BI141" i="2"/>
  <c r="BH141" i="2"/>
  <c r="BG141" i="2"/>
  <c r="BF141" i="2"/>
  <c r="BE141" i="2"/>
  <c r="BD141" i="2"/>
  <c r="BC141" i="2"/>
  <c r="BB141" i="2"/>
  <c r="BA141" i="2"/>
  <c r="AZ141" i="2"/>
  <c r="AY141" i="2"/>
  <c r="AX141" i="2"/>
  <c r="AW141" i="2"/>
  <c r="AV141" i="2"/>
  <c r="AU141" i="2"/>
  <c r="AT141" i="2"/>
  <c r="CC140" i="2"/>
  <c r="CB140" i="2"/>
  <c r="CA140" i="2"/>
  <c r="BZ140" i="2"/>
  <c r="BY140" i="2"/>
  <c r="BX140" i="2"/>
  <c r="BW140" i="2"/>
  <c r="BV140" i="2"/>
  <c r="BU140" i="2"/>
  <c r="BT140" i="2"/>
  <c r="BS140" i="2"/>
  <c r="BR140" i="2"/>
  <c r="BQ140" i="2"/>
  <c r="BP140" i="2"/>
  <c r="BM140" i="2"/>
  <c r="BL140" i="2"/>
  <c r="BK140" i="2"/>
  <c r="BJ140" i="2"/>
  <c r="BI140" i="2"/>
  <c r="BH140" i="2"/>
  <c r="BG140" i="2"/>
  <c r="BF140" i="2"/>
  <c r="BE140" i="2"/>
  <c r="BD140" i="2"/>
  <c r="BC140" i="2"/>
  <c r="BB140" i="2"/>
  <c r="BA140" i="2"/>
  <c r="AZ140" i="2"/>
  <c r="AY140" i="2"/>
  <c r="AX140" i="2"/>
  <c r="AW140" i="2"/>
  <c r="AV140" i="2"/>
  <c r="AU140" i="2"/>
  <c r="AT140" i="2"/>
  <c r="CC139" i="2"/>
  <c r="CB139" i="2"/>
  <c r="CA139" i="2"/>
  <c r="BZ139" i="2"/>
  <c r="BY139" i="2"/>
  <c r="BX139" i="2"/>
  <c r="BW139" i="2"/>
  <c r="BV139" i="2"/>
  <c r="BU139" i="2"/>
  <c r="BT139" i="2"/>
  <c r="BS139" i="2"/>
  <c r="BR139" i="2"/>
  <c r="BQ139" i="2"/>
  <c r="BP139" i="2"/>
  <c r="BM139" i="2"/>
  <c r="BL139" i="2"/>
  <c r="BK139" i="2"/>
  <c r="BJ139" i="2"/>
  <c r="BI139" i="2"/>
  <c r="BH139" i="2"/>
  <c r="BG139" i="2"/>
  <c r="BF139" i="2"/>
  <c r="BE139" i="2"/>
  <c r="BD139" i="2"/>
  <c r="BC139" i="2"/>
  <c r="BB139" i="2"/>
  <c r="BA139" i="2"/>
  <c r="AZ139" i="2"/>
  <c r="AY139" i="2"/>
  <c r="AX139" i="2"/>
  <c r="AW139" i="2"/>
  <c r="AV139" i="2"/>
  <c r="AU139" i="2"/>
  <c r="AT139" i="2"/>
  <c r="CC138" i="2"/>
  <c r="CB138" i="2"/>
  <c r="CA138" i="2"/>
  <c r="BZ138" i="2"/>
  <c r="BY138" i="2"/>
  <c r="BX138" i="2"/>
  <c r="BW138" i="2"/>
  <c r="BV138" i="2"/>
  <c r="BU138" i="2"/>
  <c r="BT138" i="2"/>
  <c r="BS138" i="2"/>
  <c r="BR138" i="2"/>
  <c r="BQ138" i="2"/>
  <c r="BP138" i="2"/>
  <c r="BM138" i="2"/>
  <c r="BL138" i="2"/>
  <c r="BK138" i="2"/>
  <c r="BJ138" i="2"/>
  <c r="BI138" i="2"/>
  <c r="BH138" i="2"/>
  <c r="BG138" i="2"/>
  <c r="BF138" i="2"/>
  <c r="BE138" i="2"/>
  <c r="BD138" i="2"/>
  <c r="BC138" i="2"/>
  <c r="BB138" i="2"/>
  <c r="BA138" i="2"/>
  <c r="AZ138" i="2"/>
  <c r="AY138" i="2"/>
  <c r="AX138" i="2"/>
  <c r="AW138" i="2"/>
  <c r="AV138" i="2"/>
  <c r="AU138" i="2"/>
  <c r="AT138" i="2"/>
  <c r="CC137" i="2"/>
  <c r="CB137" i="2"/>
  <c r="CA137" i="2"/>
  <c r="BZ137" i="2"/>
  <c r="BY137" i="2"/>
  <c r="BX137" i="2"/>
  <c r="BW137" i="2"/>
  <c r="BV137" i="2"/>
  <c r="BU137" i="2"/>
  <c r="BT137" i="2"/>
  <c r="BS137" i="2"/>
  <c r="BR137" i="2"/>
  <c r="BQ137" i="2"/>
  <c r="BP137" i="2"/>
  <c r="BM137" i="2"/>
  <c r="BL137" i="2"/>
  <c r="BK137" i="2"/>
  <c r="BJ137" i="2"/>
  <c r="BI137" i="2"/>
  <c r="BH137" i="2"/>
  <c r="BG137" i="2"/>
  <c r="BF137" i="2"/>
  <c r="BE137" i="2"/>
  <c r="BD137" i="2"/>
  <c r="BC137" i="2"/>
  <c r="BB137" i="2"/>
  <c r="BA137" i="2"/>
  <c r="AZ137" i="2"/>
  <c r="AY137" i="2"/>
  <c r="AX137" i="2"/>
  <c r="AW137" i="2"/>
  <c r="AV137" i="2"/>
  <c r="AU137" i="2"/>
  <c r="AT137" i="2"/>
  <c r="CC136" i="2"/>
  <c r="CB136" i="2"/>
  <c r="CA136" i="2"/>
  <c r="BZ136" i="2"/>
  <c r="BY136" i="2"/>
  <c r="BX136" i="2"/>
  <c r="BW136" i="2"/>
  <c r="BV136" i="2"/>
  <c r="BU136" i="2"/>
  <c r="BT136" i="2"/>
  <c r="BS136" i="2"/>
  <c r="BR136" i="2"/>
  <c r="BQ136" i="2"/>
  <c r="BP136" i="2"/>
  <c r="BM136" i="2"/>
  <c r="BL136" i="2"/>
  <c r="BK136" i="2"/>
  <c r="BJ136" i="2"/>
  <c r="BI136" i="2"/>
  <c r="BH136" i="2"/>
  <c r="BG136" i="2"/>
  <c r="BF136" i="2"/>
  <c r="BE136" i="2"/>
  <c r="BD136" i="2"/>
  <c r="BC136" i="2"/>
  <c r="BB136" i="2"/>
  <c r="BA136" i="2"/>
  <c r="AZ136" i="2"/>
  <c r="AY136" i="2"/>
  <c r="AX136" i="2"/>
  <c r="AW136" i="2"/>
  <c r="AV136" i="2"/>
  <c r="AU136" i="2"/>
  <c r="AT136" i="2"/>
  <c r="CC135" i="2"/>
  <c r="CB135" i="2"/>
  <c r="CA135" i="2"/>
  <c r="BZ135" i="2"/>
  <c r="BY135" i="2"/>
  <c r="BX135" i="2"/>
  <c r="BW135" i="2"/>
  <c r="BV135" i="2"/>
  <c r="BU135" i="2"/>
  <c r="BT135" i="2"/>
  <c r="BS135" i="2"/>
  <c r="BR135" i="2"/>
  <c r="BQ135" i="2"/>
  <c r="BP135" i="2"/>
  <c r="BM135" i="2"/>
  <c r="BL135" i="2"/>
  <c r="BK135" i="2"/>
  <c r="BJ135" i="2"/>
  <c r="BI135" i="2"/>
  <c r="BH135" i="2"/>
  <c r="BG135" i="2"/>
  <c r="BF135" i="2"/>
  <c r="BE135" i="2"/>
  <c r="BD135" i="2"/>
  <c r="BC135" i="2"/>
  <c r="BB135" i="2"/>
  <c r="BA135" i="2"/>
  <c r="AZ135" i="2"/>
  <c r="AY135" i="2"/>
  <c r="AX135" i="2"/>
  <c r="AW135" i="2"/>
  <c r="AV135" i="2"/>
  <c r="AU135" i="2"/>
  <c r="AT135" i="2"/>
  <c r="CC134" i="2"/>
  <c r="CB134" i="2"/>
  <c r="CA134" i="2"/>
  <c r="BZ134" i="2"/>
  <c r="BY134" i="2"/>
  <c r="BX134" i="2"/>
  <c r="BW134" i="2"/>
  <c r="BV134" i="2"/>
  <c r="BU134" i="2"/>
  <c r="BT134" i="2"/>
  <c r="BS134" i="2"/>
  <c r="BR134" i="2"/>
  <c r="BQ134" i="2"/>
  <c r="BP134" i="2"/>
  <c r="BM134" i="2"/>
  <c r="BL134" i="2"/>
  <c r="BK134" i="2"/>
  <c r="BJ134" i="2"/>
  <c r="BI134" i="2"/>
  <c r="BH134" i="2"/>
  <c r="BG134" i="2"/>
  <c r="BF134" i="2"/>
  <c r="BE134" i="2"/>
  <c r="BD134" i="2"/>
  <c r="BC134" i="2"/>
  <c r="BB134" i="2"/>
  <c r="BA134" i="2"/>
  <c r="AZ134" i="2"/>
  <c r="AY134" i="2"/>
  <c r="AX134" i="2"/>
  <c r="AW134" i="2"/>
  <c r="AV134" i="2"/>
  <c r="AU134" i="2"/>
  <c r="AT134" i="2"/>
  <c r="CC133" i="2"/>
  <c r="CB133" i="2"/>
  <c r="CA133" i="2"/>
  <c r="BZ133" i="2"/>
  <c r="BY133" i="2"/>
  <c r="BX133" i="2"/>
  <c r="BW133" i="2"/>
  <c r="BV133" i="2"/>
  <c r="BU133" i="2"/>
  <c r="BT133" i="2"/>
  <c r="BS133" i="2"/>
  <c r="BR133" i="2"/>
  <c r="BQ133" i="2"/>
  <c r="BP133" i="2"/>
  <c r="BM133" i="2"/>
  <c r="BL133" i="2"/>
  <c r="BK133" i="2"/>
  <c r="BJ133" i="2"/>
  <c r="BI133" i="2"/>
  <c r="BH133" i="2"/>
  <c r="BG133" i="2"/>
  <c r="BF133" i="2"/>
  <c r="BE133" i="2"/>
  <c r="BD133" i="2"/>
  <c r="BC133" i="2"/>
  <c r="BB133" i="2"/>
  <c r="BA133" i="2"/>
  <c r="AZ133" i="2"/>
  <c r="AY133" i="2"/>
  <c r="AX133" i="2"/>
  <c r="AW133" i="2"/>
  <c r="AV133" i="2"/>
  <c r="AU133" i="2"/>
  <c r="AT133" i="2"/>
  <c r="CC132" i="2"/>
  <c r="CB132" i="2"/>
  <c r="CA132" i="2"/>
  <c r="BZ132" i="2"/>
  <c r="BY132" i="2"/>
  <c r="BX132" i="2"/>
  <c r="BW132" i="2"/>
  <c r="BV132" i="2"/>
  <c r="BU132" i="2"/>
  <c r="BT132" i="2"/>
  <c r="BS132" i="2"/>
  <c r="BR132" i="2"/>
  <c r="BQ132" i="2"/>
  <c r="BP132" i="2"/>
  <c r="BM132" i="2"/>
  <c r="BL132" i="2"/>
  <c r="BK132" i="2"/>
  <c r="BJ132" i="2"/>
  <c r="BI132" i="2"/>
  <c r="BH132" i="2"/>
  <c r="BG132" i="2"/>
  <c r="BF132" i="2"/>
  <c r="BE132" i="2"/>
  <c r="BD132" i="2"/>
  <c r="BC132" i="2"/>
  <c r="BB132" i="2"/>
  <c r="BA132" i="2"/>
  <c r="AZ132" i="2"/>
  <c r="AY132" i="2"/>
  <c r="AX132" i="2"/>
  <c r="AW132" i="2"/>
  <c r="AV132" i="2"/>
  <c r="AU132" i="2"/>
  <c r="AT132" i="2"/>
  <c r="CC131" i="2"/>
  <c r="CB131" i="2"/>
  <c r="CA131" i="2"/>
  <c r="BZ131" i="2"/>
  <c r="BY131" i="2"/>
  <c r="BX131" i="2"/>
  <c r="BW131" i="2"/>
  <c r="BV131" i="2"/>
  <c r="BU131" i="2"/>
  <c r="BT131" i="2"/>
  <c r="BS131" i="2"/>
  <c r="BR131" i="2"/>
  <c r="BQ131" i="2"/>
  <c r="BP131" i="2"/>
  <c r="BM131" i="2"/>
  <c r="BL131" i="2"/>
  <c r="BK131" i="2"/>
  <c r="BJ131" i="2"/>
  <c r="BI131" i="2"/>
  <c r="BH131" i="2"/>
  <c r="BG131" i="2"/>
  <c r="BF131" i="2"/>
  <c r="BE131" i="2"/>
  <c r="BD131" i="2"/>
  <c r="BC131" i="2"/>
  <c r="BB131" i="2"/>
  <c r="BA131" i="2"/>
  <c r="AZ131" i="2"/>
  <c r="AY131" i="2"/>
  <c r="AX131" i="2"/>
  <c r="AW131" i="2"/>
  <c r="AV131" i="2"/>
  <c r="AU131" i="2"/>
  <c r="AT131" i="2"/>
  <c r="CC130" i="2"/>
  <c r="CB130" i="2"/>
  <c r="CA130" i="2"/>
  <c r="BZ130" i="2"/>
  <c r="BY130" i="2"/>
  <c r="BX130" i="2"/>
  <c r="BW130" i="2"/>
  <c r="BV130" i="2"/>
  <c r="BU130" i="2"/>
  <c r="BT130" i="2"/>
  <c r="BS130" i="2"/>
  <c r="BR130" i="2"/>
  <c r="BQ130" i="2"/>
  <c r="BP130" i="2"/>
  <c r="BM130" i="2"/>
  <c r="BL130" i="2"/>
  <c r="BK130" i="2"/>
  <c r="BJ130" i="2"/>
  <c r="BI130" i="2"/>
  <c r="BH130" i="2"/>
  <c r="BG130" i="2"/>
  <c r="BF130" i="2"/>
  <c r="BE130" i="2"/>
  <c r="BD130" i="2"/>
  <c r="BC130" i="2"/>
  <c r="BB130" i="2"/>
  <c r="BA130" i="2"/>
  <c r="AZ130" i="2"/>
  <c r="AY130" i="2"/>
  <c r="AX130" i="2"/>
  <c r="AW130" i="2"/>
  <c r="AV130" i="2"/>
  <c r="AU130" i="2"/>
  <c r="AT130" i="2"/>
  <c r="CC129" i="2"/>
  <c r="CB129" i="2"/>
  <c r="CA129" i="2"/>
  <c r="BZ129" i="2"/>
  <c r="BY129" i="2"/>
  <c r="BX129" i="2"/>
  <c r="BW129" i="2"/>
  <c r="BV129" i="2"/>
  <c r="BU129" i="2"/>
  <c r="BT129" i="2"/>
  <c r="BS129" i="2"/>
  <c r="BR129" i="2"/>
  <c r="BQ129" i="2"/>
  <c r="BP129" i="2"/>
  <c r="BM129" i="2"/>
  <c r="BL129" i="2"/>
  <c r="BK129" i="2"/>
  <c r="BJ129" i="2"/>
  <c r="BI129" i="2"/>
  <c r="BH129" i="2"/>
  <c r="BG129" i="2"/>
  <c r="BF129" i="2"/>
  <c r="BE129" i="2"/>
  <c r="BD129" i="2"/>
  <c r="BC129" i="2"/>
  <c r="BB129" i="2"/>
  <c r="BA129" i="2"/>
  <c r="AZ129" i="2"/>
  <c r="AY129" i="2"/>
  <c r="AX129" i="2"/>
  <c r="AW129" i="2"/>
  <c r="AV129" i="2"/>
  <c r="AU129" i="2"/>
  <c r="AT129" i="2"/>
  <c r="CC128" i="2"/>
  <c r="CB128" i="2"/>
  <c r="CA128" i="2"/>
  <c r="BZ128" i="2"/>
  <c r="BY128" i="2"/>
  <c r="BX128" i="2"/>
  <c r="BW128" i="2"/>
  <c r="BV128" i="2"/>
  <c r="BU128" i="2"/>
  <c r="BT128" i="2"/>
  <c r="BS128" i="2"/>
  <c r="BR128" i="2"/>
  <c r="BQ128" i="2"/>
  <c r="BP128" i="2"/>
  <c r="BM128" i="2"/>
  <c r="BL128" i="2"/>
  <c r="BK128" i="2"/>
  <c r="BJ128" i="2"/>
  <c r="BI128" i="2"/>
  <c r="BH128" i="2"/>
  <c r="BG128" i="2"/>
  <c r="BF128" i="2"/>
  <c r="BE128" i="2"/>
  <c r="BD128" i="2"/>
  <c r="BC128" i="2"/>
  <c r="BB128" i="2"/>
  <c r="BA128" i="2"/>
  <c r="AZ128" i="2"/>
  <c r="AY128" i="2"/>
  <c r="AX128" i="2"/>
  <c r="AW128" i="2"/>
  <c r="AV128" i="2"/>
  <c r="AU128" i="2"/>
  <c r="AT128" i="2"/>
  <c r="CC127" i="2"/>
  <c r="CB127" i="2"/>
  <c r="CA127" i="2"/>
  <c r="BZ127" i="2"/>
  <c r="BY127" i="2"/>
  <c r="BX127" i="2"/>
  <c r="BW127" i="2"/>
  <c r="BV127" i="2"/>
  <c r="BU127" i="2"/>
  <c r="BT127" i="2"/>
  <c r="BS127" i="2"/>
  <c r="BR127" i="2"/>
  <c r="BQ127" i="2"/>
  <c r="BP127" i="2"/>
  <c r="BM127" i="2"/>
  <c r="BL127" i="2"/>
  <c r="BK127" i="2"/>
  <c r="BJ127" i="2"/>
  <c r="BI127" i="2"/>
  <c r="BH127" i="2"/>
  <c r="BG127" i="2"/>
  <c r="BF127" i="2"/>
  <c r="BE127" i="2"/>
  <c r="BD127" i="2"/>
  <c r="BC127" i="2"/>
  <c r="BB127" i="2"/>
  <c r="BA127" i="2"/>
  <c r="AZ127" i="2"/>
  <c r="AY127" i="2"/>
  <c r="AX127" i="2"/>
  <c r="AW127" i="2"/>
  <c r="AV127" i="2"/>
  <c r="AU127" i="2"/>
  <c r="AT127" i="2"/>
  <c r="CC126" i="2"/>
  <c r="CB126" i="2"/>
  <c r="CA126" i="2"/>
  <c r="BZ126" i="2"/>
  <c r="BY126" i="2"/>
  <c r="BX126" i="2"/>
  <c r="BW126" i="2"/>
  <c r="BV126" i="2"/>
  <c r="BU126" i="2"/>
  <c r="BT126" i="2"/>
  <c r="BS126" i="2"/>
  <c r="BR126" i="2"/>
  <c r="BQ126" i="2"/>
  <c r="BP126" i="2"/>
  <c r="BM126" i="2"/>
  <c r="BL126" i="2"/>
  <c r="BK126" i="2"/>
  <c r="BJ126" i="2"/>
  <c r="BI126" i="2"/>
  <c r="BH126" i="2"/>
  <c r="BG126" i="2"/>
  <c r="BF126" i="2"/>
  <c r="BE126" i="2"/>
  <c r="BD126" i="2"/>
  <c r="BC126" i="2"/>
  <c r="BB126" i="2"/>
  <c r="BA126" i="2"/>
  <c r="AZ126" i="2"/>
  <c r="AY126" i="2"/>
  <c r="AX126" i="2"/>
  <c r="AW126" i="2"/>
  <c r="AV126" i="2"/>
  <c r="AU126" i="2"/>
  <c r="AT126" i="2"/>
  <c r="CC125" i="2"/>
  <c r="CB125" i="2"/>
  <c r="CA125" i="2"/>
  <c r="BZ125" i="2"/>
  <c r="BY125" i="2"/>
  <c r="BX125" i="2"/>
  <c r="BW125" i="2"/>
  <c r="BV125" i="2"/>
  <c r="BU125" i="2"/>
  <c r="BT125" i="2"/>
  <c r="BS125" i="2"/>
  <c r="BR125" i="2"/>
  <c r="BQ125" i="2"/>
  <c r="BP125" i="2"/>
  <c r="BM125" i="2"/>
  <c r="BL125" i="2"/>
  <c r="BK125" i="2"/>
  <c r="BJ125" i="2"/>
  <c r="BI125" i="2"/>
  <c r="BH125" i="2"/>
  <c r="BG125" i="2"/>
  <c r="BF125" i="2"/>
  <c r="BE125" i="2"/>
  <c r="BD125" i="2"/>
  <c r="BC125" i="2"/>
  <c r="BB125" i="2"/>
  <c r="BA125" i="2"/>
  <c r="AZ125" i="2"/>
  <c r="AY125" i="2"/>
  <c r="AX125" i="2"/>
  <c r="AW125" i="2"/>
  <c r="AV125" i="2"/>
  <c r="AU125" i="2"/>
  <c r="AT125" i="2"/>
  <c r="CC124" i="2"/>
  <c r="CB124" i="2"/>
  <c r="CA124" i="2"/>
  <c r="BZ124" i="2"/>
  <c r="BY124" i="2"/>
  <c r="BX124" i="2"/>
  <c r="BW124" i="2"/>
  <c r="BV124" i="2"/>
  <c r="BU124" i="2"/>
  <c r="BT124" i="2"/>
  <c r="BS124" i="2"/>
  <c r="BR124" i="2"/>
  <c r="BQ124" i="2"/>
  <c r="BP124" i="2"/>
  <c r="BM124" i="2"/>
  <c r="BL124" i="2"/>
  <c r="BK124" i="2"/>
  <c r="BJ124" i="2"/>
  <c r="BI124" i="2"/>
  <c r="BH124" i="2"/>
  <c r="BG124" i="2"/>
  <c r="BF124" i="2"/>
  <c r="BE124" i="2"/>
  <c r="BD124" i="2"/>
  <c r="BC124" i="2"/>
  <c r="BB124" i="2"/>
  <c r="BA124" i="2"/>
  <c r="AZ124" i="2"/>
  <c r="AY124" i="2"/>
  <c r="AX124" i="2"/>
  <c r="AW124" i="2"/>
  <c r="AV124" i="2"/>
  <c r="AU124" i="2"/>
  <c r="AT124" i="2"/>
  <c r="CC123" i="2"/>
  <c r="CB123" i="2"/>
  <c r="CA123" i="2"/>
  <c r="BZ123" i="2"/>
  <c r="BY123" i="2"/>
  <c r="BX123" i="2"/>
  <c r="BW123" i="2"/>
  <c r="BV123" i="2"/>
  <c r="BU123" i="2"/>
  <c r="BT123" i="2"/>
  <c r="BS123" i="2"/>
  <c r="BR123" i="2"/>
  <c r="BQ123" i="2"/>
  <c r="BP123" i="2"/>
  <c r="BM123" i="2"/>
  <c r="BL123" i="2"/>
  <c r="BK123" i="2"/>
  <c r="BJ123" i="2"/>
  <c r="BI123" i="2"/>
  <c r="BH123" i="2"/>
  <c r="BG123" i="2"/>
  <c r="BF123" i="2"/>
  <c r="BE123" i="2"/>
  <c r="BD123" i="2"/>
  <c r="BC123" i="2"/>
  <c r="BB123" i="2"/>
  <c r="BA123" i="2"/>
  <c r="AZ123" i="2"/>
  <c r="AY123" i="2"/>
  <c r="AX123" i="2"/>
  <c r="AW123" i="2"/>
  <c r="AV123" i="2"/>
  <c r="AU123" i="2"/>
  <c r="AT123" i="2"/>
  <c r="CC122" i="2"/>
  <c r="CB122" i="2"/>
  <c r="CA122" i="2"/>
  <c r="BZ122" i="2"/>
  <c r="BY122" i="2"/>
  <c r="BX122" i="2"/>
  <c r="BW122" i="2"/>
  <c r="BV122" i="2"/>
  <c r="BU122" i="2"/>
  <c r="BT122" i="2"/>
  <c r="BS122" i="2"/>
  <c r="BR122" i="2"/>
  <c r="BQ122" i="2"/>
  <c r="BP122" i="2"/>
  <c r="BM122" i="2"/>
  <c r="BL122" i="2"/>
  <c r="BK122" i="2"/>
  <c r="BJ122" i="2"/>
  <c r="BI122" i="2"/>
  <c r="BH122" i="2"/>
  <c r="BG122" i="2"/>
  <c r="BF122" i="2"/>
  <c r="BE122" i="2"/>
  <c r="BD122" i="2"/>
  <c r="BC122" i="2"/>
  <c r="BB122" i="2"/>
  <c r="BA122" i="2"/>
  <c r="AZ122" i="2"/>
  <c r="AY122" i="2"/>
  <c r="AX122" i="2"/>
  <c r="AW122" i="2"/>
  <c r="AV122" i="2"/>
  <c r="AU122" i="2"/>
  <c r="AT122" i="2"/>
  <c r="CC121" i="2"/>
  <c r="CB121" i="2"/>
  <c r="CA121" i="2"/>
  <c r="BZ121" i="2"/>
  <c r="BY121" i="2"/>
  <c r="BX121" i="2"/>
  <c r="BW121" i="2"/>
  <c r="BV121" i="2"/>
  <c r="BU121" i="2"/>
  <c r="BT121" i="2"/>
  <c r="BS121" i="2"/>
  <c r="BR121" i="2"/>
  <c r="BQ121" i="2"/>
  <c r="BP121" i="2"/>
  <c r="BM121" i="2"/>
  <c r="BL121" i="2"/>
  <c r="BK121" i="2"/>
  <c r="BJ121" i="2"/>
  <c r="BI121" i="2"/>
  <c r="BH121" i="2"/>
  <c r="BG121" i="2"/>
  <c r="BF121" i="2"/>
  <c r="BE121" i="2"/>
  <c r="BD121" i="2"/>
  <c r="BC121" i="2"/>
  <c r="BB121" i="2"/>
  <c r="BA121" i="2"/>
  <c r="AZ121" i="2"/>
  <c r="AY121" i="2"/>
  <c r="AX121" i="2"/>
  <c r="AW121" i="2"/>
  <c r="AV121" i="2"/>
  <c r="AU121" i="2"/>
  <c r="AT121" i="2"/>
  <c r="CC120" i="2"/>
  <c r="CB120" i="2"/>
  <c r="CA120" i="2"/>
  <c r="BZ120" i="2"/>
  <c r="BY120" i="2"/>
  <c r="BX120" i="2"/>
  <c r="BW120" i="2"/>
  <c r="BV120" i="2"/>
  <c r="BU120" i="2"/>
  <c r="BT120" i="2"/>
  <c r="BS120" i="2"/>
  <c r="BR120" i="2"/>
  <c r="BQ120" i="2"/>
  <c r="BP120" i="2"/>
  <c r="BM120" i="2"/>
  <c r="BL120" i="2"/>
  <c r="BK120" i="2"/>
  <c r="BJ120" i="2"/>
  <c r="BI120" i="2"/>
  <c r="BH120" i="2"/>
  <c r="BG120" i="2"/>
  <c r="BF120" i="2"/>
  <c r="BE120" i="2"/>
  <c r="BD120" i="2"/>
  <c r="BC120" i="2"/>
  <c r="BB120" i="2"/>
  <c r="BA120" i="2"/>
  <c r="AZ120" i="2"/>
  <c r="AY120" i="2"/>
  <c r="AX120" i="2"/>
  <c r="AW120" i="2"/>
  <c r="AV120" i="2"/>
  <c r="AU120" i="2"/>
  <c r="AT120" i="2"/>
  <c r="CC119" i="2"/>
  <c r="CB119" i="2"/>
  <c r="CA119" i="2"/>
  <c r="BZ119" i="2"/>
  <c r="BY119" i="2"/>
  <c r="BX119" i="2"/>
  <c r="BW119" i="2"/>
  <c r="BV119" i="2"/>
  <c r="BU119" i="2"/>
  <c r="BT119" i="2"/>
  <c r="BS119" i="2"/>
  <c r="BR119" i="2"/>
  <c r="BQ119" i="2"/>
  <c r="BP119" i="2"/>
  <c r="BM119" i="2"/>
  <c r="BL119" i="2"/>
  <c r="BK119" i="2"/>
  <c r="BJ119" i="2"/>
  <c r="BI119" i="2"/>
  <c r="BH119" i="2"/>
  <c r="BG119" i="2"/>
  <c r="BF119" i="2"/>
  <c r="BE119" i="2"/>
  <c r="BD119" i="2"/>
  <c r="BC119" i="2"/>
  <c r="BB119" i="2"/>
  <c r="BA119" i="2"/>
  <c r="AZ119" i="2"/>
  <c r="AY119" i="2"/>
  <c r="AX119" i="2"/>
  <c r="AW119" i="2"/>
  <c r="AV119" i="2"/>
  <c r="AU119" i="2"/>
  <c r="AT119" i="2"/>
  <c r="CC118" i="2"/>
  <c r="CB118" i="2"/>
  <c r="CA118" i="2"/>
  <c r="BZ118" i="2"/>
  <c r="BY118" i="2"/>
  <c r="BX118" i="2"/>
  <c r="BW118" i="2"/>
  <c r="BV118" i="2"/>
  <c r="BU118" i="2"/>
  <c r="BT118" i="2"/>
  <c r="BS118" i="2"/>
  <c r="BR118" i="2"/>
  <c r="BQ118" i="2"/>
  <c r="BP118" i="2"/>
  <c r="BM118" i="2"/>
  <c r="BL118" i="2"/>
  <c r="BK118" i="2"/>
  <c r="BJ118" i="2"/>
  <c r="BI118" i="2"/>
  <c r="BH118" i="2"/>
  <c r="BG118" i="2"/>
  <c r="BF118" i="2"/>
  <c r="BE118" i="2"/>
  <c r="BD118" i="2"/>
  <c r="BC118" i="2"/>
  <c r="BB118" i="2"/>
  <c r="BA118" i="2"/>
  <c r="AZ118" i="2"/>
  <c r="AY118" i="2"/>
  <c r="AX118" i="2"/>
  <c r="AW118" i="2"/>
  <c r="AV118" i="2"/>
  <c r="AU118" i="2"/>
  <c r="AT118" i="2"/>
  <c r="CC117" i="2"/>
  <c r="CB117" i="2"/>
  <c r="CA117" i="2"/>
  <c r="BZ117" i="2"/>
  <c r="BY117" i="2"/>
  <c r="BX117" i="2"/>
  <c r="BW117" i="2"/>
  <c r="BV117" i="2"/>
  <c r="BU117" i="2"/>
  <c r="BT117" i="2"/>
  <c r="BS117" i="2"/>
  <c r="BR117" i="2"/>
  <c r="BQ117" i="2"/>
  <c r="BP117" i="2"/>
  <c r="BM117" i="2"/>
  <c r="BL117" i="2"/>
  <c r="BK117" i="2"/>
  <c r="BJ117" i="2"/>
  <c r="BI117" i="2"/>
  <c r="BH117" i="2"/>
  <c r="BG117" i="2"/>
  <c r="BF117" i="2"/>
  <c r="BE117" i="2"/>
  <c r="BD117" i="2"/>
  <c r="BC117" i="2"/>
  <c r="BB117" i="2"/>
  <c r="BA117" i="2"/>
  <c r="AZ117" i="2"/>
  <c r="AY117" i="2"/>
  <c r="AX117" i="2"/>
  <c r="AW117" i="2"/>
  <c r="AV117" i="2"/>
  <c r="AU117" i="2"/>
  <c r="AT117" i="2"/>
  <c r="CC116" i="2"/>
  <c r="CB116" i="2"/>
  <c r="CA116" i="2"/>
  <c r="BZ116" i="2"/>
  <c r="BY116" i="2"/>
  <c r="BX116" i="2"/>
  <c r="BW116" i="2"/>
  <c r="BV116" i="2"/>
  <c r="BU116" i="2"/>
  <c r="BT116" i="2"/>
  <c r="BS116" i="2"/>
  <c r="BR116" i="2"/>
  <c r="BQ116" i="2"/>
  <c r="BP116" i="2"/>
  <c r="BM116" i="2"/>
  <c r="BL116" i="2"/>
  <c r="BK116" i="2"/>
  <c r="BJ116" i="2"/>
  <c r="BI116" i="2"/>
  <c r="BH116" i="2"/>
  <c r="BG116" i="2"/>
  <c r="BF116" i="2"/>
  <c r="BE116" i="2"/>
  <c r="BD116" i="2"/>
  <c r="BC116" i="2"/>
  <c r="BB116" i="2"/>
  <c r="BA116" i="2"/>
  <c r="AZ116" i="2"/>
  <c r="AY116" i="2"/>
  <c r="AX116" i="2"/>
  <c r="AW116" i="2"/>
  <c r="AV116" i="2"/>
  <c r="AU116" i="2"/>
  <c r="AT116" i="2"/>
  <c r="CC115" i="2"/>
  <c r="CB115" i="2"/>
  <c r="CA115" i="2"/>
  <c r="BZ115" i="2"/>
  <c r="BY115" i="2"/>
  <c r="BX115" i="2"/>
  <c r="BW115" i="2"/>
  <c r="BV115" i="2"/>
  <c r="BU115" i="2"/>
  <c r="BT115" i="2"/>
  <c r="BS115" i="2"/>
  <c r="BR115" i="2"/>
  <c r="BQ115" i="2"/>
  <c r="BP115" i="2"/>
  <c r="BM115" i="2"/>
  <c r="BL115" i="2"/>
  <c r="BK115" i="2"/>
  <c r="BJ115" i="2"/>
  <c r="BI115" i="2"/>
  <c r="BH115" i="2"/>
  <c r="BG115" i="2"/>
  <c r="BF115" i="2"/>
  <c r="BE115" i="2"/>
  <c r="BD115" i="2"/>
  <c r="BC115" i="2"/>
  <c r="BB115" i="2"/>
  <c r="BA115" i="2"/>
  <c r="AZ115" i="2"/>
  <c r="AY115" i="2"/>
  <c r="AX115" i="2"/>
  <c r="AW115" i="2"/>
  <c r="AV115" i="2"/>
  <c r="AU115" i="2"/>
  <c r="AT115" i="2"/>
  <c r="CC114" i="2"/>
  <c r="CB114" i="2"/>
  <c r="CA114" i="2"/>
  <c r="BZ114" i="2"/>
  <c r="BY114" i="2"/>
  <c r="BX114" i="2"/>
  <c r="BW114" i="2"/>
  <c r="BV114" i="2"/>
  <c r="BU114" i="2"/>
  <c r="BT114" i="2"/>
  <c r="BS114" i="2"/>
  <c r="BR114" i="2"/>
  <c r="BQ114" i="2"/>
  <c r="BP114" i="2"/>
  <c r="BM114" i="2"/>
  <c r="BL114" i="2"/>
  <c r="BK114" i="2"/>
  <c r="BJ114" i="2"/>
  <c r="BI114" i="2"/>
  <c r="BH114" i="2"/>
  <c r="BG114" i="2"/>
  <c r="BF114" i="2"/>
  <c r="BE114" i="2"/>
  <c r="BD114" i="2"/>
  <c r="BC114" i="2"/>
  <c r="BB114" i="2"/>
  <c r="BA114" i="2"/>
  <c r="AZ114" i="2"/>
  <c r="AY114" i="2"/>
  <c r="AX114" i="2"/>
  <c r="AW114" i="2"/>
  <c r="AV114" i="2"/>
  <c r="AU114" i="2"/>
  <c r="AT114" i="2"/>
  <c r="CC113" i="2"/>
  <c r="CB113" i="2"/>
  <c r="CA113" i="2"/>
  <c r="BZ113" i="2"/>
  <c r="BY113" i="2"/>
  <c r="BX113" i="2"/>
  <c r="BW113" i="2"/>
  <c r="BV113" i="2"/>
  <c r="BU113" i="2"/>
  <c r="BT113" i="2"/>
  <c r="BS113" i="2"/>
  <c r="BR113" i="2"/>
  <c r="BQ113" i="2"/>
  <c r="BP113" i="2"/>
  <c r="BM113" i="2"/>
  <c r="BL113" i="2"/>
  <c r="BK113" i="2"/>
  <c r="BJ113" i="2"/>
  <c r="BI113" i="2"/>
  <c r="BH113" i="2"/>
  <c r="BG113" i="2"/>
  <c r="BF113" i="2"/>
  <c r="BE113" i="2"/>
  <c r="BD113" i="2"/>
  <c r="BC113" i="2"/>
  <c r="BB113" i="2"/>
  <c r="BA113" i="2"/>
  <c r="AZ113" i="2"/>
  <c r="AY113" i="2"/>
  <c r="AX113" i="2"/>
  <c r="AW113" i="2"/>
  <c r="AV113" i="2"/>
  <c r="AU113" i="2"/>
  <c r="AT113" i="2"/>
  <c r="CC112" i="2"/>
  <c r="CB112" i="2"/>
  <c r="CA112" i="2"/>
  <c r="BZ112" i="2"/>
  <c r="BY112" i="2"/>
  <c r="BX112" i="2"/>
  <c r="BW112" i="2"/>
  <c r="BV112" i="2"/>
  <c r="BU112" i="2"/>
  <c r="BT112" i="2"/>
  <c r="BS112" i="2"/>
  <c r="BR112" i="2"/>
  <c r="BQ112" i="2"/>
  <c r="BP112" i="2"/>
  <c r="BM112" i="2"/>
  <c r="BL112" i="2"/>
  <c r="BK112" i="2"/>
  <c r="BJ112" i="2"/>
  <c r="BI112" i="2"/>
  <c r="BH112" i="2"/>
  <c r="BG112" i="2"/>
  <c r="BF112" i="2"/>
  <c r="BE112" i="2"/>
  <c r="BD112" i="2"/>
  <c r="BC112" i="2"/>
  <c r="BB112" i="2"/>
  <c r="BA112" i="2"/>
  <c r="AZ112" i="2"/>
  <c r="AY112" i="2"/>
  <c r="AX112" i="2"/>
  <c r="AW112" i="2"/>
  <c r="AV112" i="2"/>
  <c r="AU112" i="2"/>
  <c r="AT112" i="2"/>
  <c r="CC111" i="2"/>
  <c r="CB111" i="2"/>
  <c r="CA111" i="2"/>
  <c r="BZ111" i="2"/>
  <c r="BY111" i="2"/>
  <c r="BX111" i="2"/>
  <c r="BW111" i="2"/>
  <c r="BV111" i="2"/>
  <c r="BU111" i="2"/>
  <c r="BT111" i="2"/>
  <c r="BS111" i="2"/>
  <c r="BR111" i="2"/>
  <c r="BQ111" i="2"/>
  <c r="BP111" i="2"/>
  <c r="BM111" i="2"/>
  <c r="BL111" i="2"/>
  <c r="BK111" i="2"/>
  <c r="BJ111" i="2"/>
  <c r="BI111" i="2"/>
  <c r="BH111" i="2"/>
  <c r="BG111" i="2"/>
  <c r="BF111" i="2"/>
  <c r="BE111" i="2"/>
  <c r="BD111" i="2"/>
  <c r="BC111" i="2"/>
  <c r="BB111" i="2"/>
  <c r="BA111" i="2"/>
  <c r="AZ111" i="2"/>
  <c r="AY111" i="2"/>
  <c r="AX111" i="2"/>
  <c r="AW111" i="2"/>
  <c r="AV111" i="2"/>
  <c r="AU111" i="2"/>
  <c r="AT111" i="2"/>
  <c r="CC110" i="2"/>
  <c r="CB110" i="2"/>
  <c r="CA110" i="2"/>
  <c r="BZ110" i="2"/>
  <c r="BY110" i="2"/>
  <c r="BX110" i="2"/>
  <c r="BW110" i="2"/>
  <c r="BV110" i="2"/>
  <c r="BU110" i="2"/>
  <c r="BT110" i="2"/>
  <c r="BS110" i="2"/>
  <c r="BR110" i="2"/>
  <c r="BQ110" i="2"/>
  <c r="BP110" i="2"/>
  <c r="BM110" i="2"/>
  <c r="BL110" i="2"/>
  <c r="BK110" i="2"/>
  <c r="BJ110" i="2"/>
  <c r="BI110" i="2"/>
  <c r="BH110" i="2"/>
  <c r="BG110" i="2"/>
  <c r="BF110" i="2"/>
  <c r="BE110" i="2"/>
  <c r="BD110" i="2"/>
  <c r="BC110" i="2"/>
  <c r="BB110" i="2"/>
  <c r="BA110" i="2"/>
  <c r="AZ110" i="2"/>
  <c r="AY110" i="2"/>
  <c r="AX110" i="2"/>
  <c r="AW110" i="2"/>
  <c r="AV110" i="2"/>
  <c r="AU110" i="2"/>
  <c r="AT110" i="2"/>
  <c r="CC109" i="2"/>
  <c r="CB109" i="2"/>
  <c r="CA109" i="2"/>
  <c r="BZ109" i="2"/>
  <c r="BY109" i="2"/>
  <c r="BX109" i="2"/>
  <c r="BW109" i="2"/>
  <c r="BV109" i="2"/>
  <c r="BU109" i="2"/>
  <c r="BT109" i="2"/>
  <c r="BS109" i="2"/>
  <c r="BR109" i="2"/>
  <c r="BQ109" i="2"/>
  <c r="BP109" i="2"/>
  <c r="BM109" i="2"/>
  <c r="BL109" i="2"/>
  <c r="BK109" i="2"/>
  <c r="BJ109" i="2"/>
  <c r="BI109" i="2"/>
  <c r="BH109" i="2"/>
  <c r="BG109" i="2"/>
  <c r="BF109" i="2"/>
  <c r="BE109" i="2"/>
  <c r="BD109" i="2"/>
  <c r="BC109" i="2"/>
  <c r="BB109" i="2"/>
  <c r="BA109" i="2"/>
  <c r="AZ109" i="2"/>
  <c r="AY109" i="2"/>
  <c r="AX109" i="2"/>
  <c r="AW109" i="2"/>
  <c r="AV109" i="2"/>
  <c r="AU109" i="2"/>
  <c r="AT109" i="2"/>
  <c r="CC108" i="2"/>
  <c r="CB108" i="2"/>
  <c r="CA108" i="2"/>
  <c r="BZ108" i="2"/>
  <c r="BY108" i="2"/>
  <c r="BX108" i="2"/>
  <c r="BW108" i="2"/>
  <c r="BV108" i="2"/>
  <c r="BU108" i="2"/>
  <c r="BT108" i="2"/>
  <c r="BS108" i="2"/>
  <c r="BR108" i="2"/>
  <c r="BQ108" i="2"/>
  <c r="BP108" i="2"/>
  <c r="BM108" i="2"/>
  <c r="BL108" i="2"/>
  <c r="BK108" i="2"/>
  <c r="BJ108" i="2"/>
  <c r="BI108" i="2"/>
  <c r="BH108" i="2"/>
  <c r="BG108" i="2"/>
  <c r="BF108" i="2"/>
  <c r="BE108" i="2"/>
  <c r="BD108" i="2"/>
  <c r="BC108" i="2"/>
  <c r="BB108" i="2"/>
  <c r="BA108" i="2"/>
  <c r="AZ108" i="2"/>
  <c r="AY108" i="2"/>
  <c r="AX108" i="2"/>
  <c r="AW108" i="2"/>
  <c r="AV108" i="2"/>
  <c r="AU108" i="2"/>
  <c r="AT108" i="2"/>
  <c r="CC107" i="2"/>
  <c r="CB107" i="2"/>
  <c r="CA107" i="2"/>
  <c r="BZ107" i="2"/>
  <c r="BY107" i="2"/>
  <c r="BX107" i="2"/>
  <c r="BW107" i="2"/>
  <c r="BV107" i="2"/>
  <c r="BU107" i="2"/>
  <c r="BT107" i="2"/>
  <c r="BS107" i="2"/>
  <c r="BR107" i="2"/>
  <c r="BQ107" i="2"/>
  <c r="BP107" i="2"/>
  <c r="BM107" i="2"/>
  <c r="BL107" i="2"/>
  <c r="BK107" i="2"/>
  <c r="BJ107" i="2"/>
  <c r="BI107" i="2"/>
  <c r="BH107" i="2"/>
  <c r="BG107" i="2"/>
  <c r="BF107" i="2"/>
  <c r="BE107" i="2"/>
  <c r="BD107" i="2"/>
  <c r="BC107" i="2"/>
  <c r="BB107" i="2"/>
  <c r="BA107" i="2"/>
  <c r="AZ107" i="2"/>
  <c r="AY107" i="2"/>
  <c r="AX107" i="2"/>
  <c r="AW107" i="2"/>
  <c r="AV107" i="2"/>
  <c r="AU107" i="2"/>
  <c r="AT107" i="2"/>
  <c r="CC106" i="2"/>
  <c r="CB106" i="2"/>
  <c r="CA106" i="2"/>
  <c r="BZ106" i="2"/>
  <c r="BY106" i="2"/>
  <c r="BX106" i="2"/>
  <c r="BW106" i="2"/>
  <c r="BV106" i="2"/>
  <c r="BU106" i="2"/>
  <c r="BT106" i="2"/>
  <c r="BS106" i="2"/>
  <c r="BR106" i="2"/>
  <c r="BQ106" i="2"/>
  <c r="BP106" i="2"/>
  <c r="BM106" i="2"/>
  <c r="BL106" i="2"/>
  <c r="BK106" i="2"/>
  <c r="BJ106" i="2"/>
  <c r="BI106" i="2"/>
  <c r="BH106" i="2"/>
  <c r="BG106" i="2"/>
  <c r="BF106" i="2"/>
  <c r="BE106" i="2"/>
  <c r="BD106" i="2"/>
  <c r="BC106" i="2"/>
  <c r="BB106" i="2"/>
  <c r="BA106" i="2"/>
  <c r="AZ106" i="2"/>
  <c r="AY106" i="2"/>
  <c r="AX106" i="2"/>
  <c r="AW106" i="2"/>
  <c r="AV106" i="2"/>
  <c r="AU106" i="2"/>
  <c r="AT106" i="2"/>
  <c r="CC105" i="2"/>
  <c r="CB105" i="2"/>
  <c r="CA105" i="2"/>
  <c r="BZ105" i="2"/>
  <c r="BY105" i="2"/>
  <c r="BX105" i="2"/>
  <c r="BW105" i="2"/>
  <c r="BV105" i="2"/>
  <c r="BU105" i="2"/>
  <c r="BT105" i="2"/>
  <c r="BS105" i="2"/>
  <c r="BR105" i="2"/>
  <c r="BQ105" i="2"/>
  <c r="BP105" i="2"/>
  <c r="BM105" i="2"/>
  <c r="BL105" i="2"/>
  <c r="BK105" i="2"/>
  <c r="BJ105" i="2"/>
  <c r="BI105" i="2"/>
  <c r="BH105" i="2"/>
  <c r="BG105" i="2"/>
  <c r="BF105" i="2"/>
  <c r="BE105" i="2"/>
  <c r="BD105" i="2"/>
  <c r="BC105" i="2"/>
  <c r="BB105" i="2"/>
  <c r="BA105" i="2"/>
  <c r="AZ105" i="2"/>
  <c r="AY105" i="2"/>
  <c r="AX105" i="2"/>
  <c r="AW105" i="2"/>
  <c r="AV105" i="2"/>
  <c r="AU105" i="2"/>
  <c r="AT105" i="2"/>
  <c r="CC104" i="2"/>
  <c r="CB104" i="2"/>
  <c r="CA104" i="2"/>
  <c r="BZ104" i="2"/>
  <c r="BY104" i="2"/>
  <c r="BX104" i="2"/>
  <c r="BW104" i="2"/>
  <c r="BV104" i="2"/>
  <c r="BU104" i="2"/>
  <c r="BT104" i="2"/>
  <c r="BS104" i="2"/>
  <c r="BR104" i="2"/>
  <c r="BQ104" i="2"/>
  <c r="BP104" i="2"/>
  <c r="BM104" i="2"/>
  <c r="BL104" i="2"/>
  <c r="BK104" i="2"/>
  <c r="BJ104" i="2"/>
  <c r="BI104" i="2"/>
  <c r="BH104" i="2"/>
  <c r="BG104" i="2"/>
  <c r="BF104" i="2"/>
  <c r="BE104" i="2"/>
  <c r="BD104" i="2"/>
  <c r="BC104" i="2"/>
  <c r="BB104" i="2"/>
  <c r="BA104" i="2"/>
  <c r="AZ104" i="2"/>
  <c r="AY104" i="2"/>
  <c r="AX104" i="2"/>
  <c r="AW104" i="2"/>
  <c r="AV104" i="2"/>
  <c r="AU104" i="2"/>
  <c r="AT104" i="2"/>
  <c r="CC103" i="2"/>
  <c r="CB103" i="2"/>
  <c r="CA103" i="2"/>
  <c r="BZ103" i="2"/>
  <c r="BY103" i="2"/>
  <c r="BX103" i="2"/>
  <c r="BW103" i="2"/>
  <c r="BV103" i="2"/>
  <c r="BU103" i="2"/>
  <c r="BT103" i="2"/>
  <c r="BS103" i="2"/>
  <c r="BR103" i="2"/>
  <c r="BQ103" i="2"/>
  <c r="BP103" i="2"/>
  <c r="BM103" i="2"/>
  <c r="BL103" i="2"/>
  <c r="BK103" i="2"/>
  <c r="BJ103" i="2"/>
  <c r="BI103" i="2"/>
  <c r="BH103" i="2"/>
  <c r="BG103" i="2"/>
  <c r="BF103" i="2"/>
  <c r="BE103" i="2"/>
  <c r="BD103" i="2"/>
  <c r="BC103" i="2"/>
  <c r="BB103" i="2"/>
  <c r="BA103" i="2"/>
  <c r="AZ103" i="2"/>
  <c r="AY103" i="2"/>
  <c r="AX103" i="2"/>
  <c r="AW103" i="2"/>
  <c r="AV103" i="2"/>
  <c r="AU103" i="2"/>
  <c r="AT103" i="2"/>
  <c r="CC102" i="2"/>
  <c r="CB102" i="2"/>
  <c r="CA102" i="2"/>
  <c r="BZ102" i="2"/>
  <c r="BY102" i="2"/>
  <c r="BX102" i="2"/>
  <c r="BW102" i="2"/>
  <c r="BV102" i="2"/>
  <c r="BU102" i="2"/>
  <c r="BT102" i="2"/>
  <c r="BS102" i="2"/>
  <c r="BR102" i="2"/>
  <c r="BQ102" i="2"/>
  <c r="BP102" i="2"/>
  <c r="BM102" i="2"/>
  <c r="BL102" i="2"/>
  <c r="BK102" i="2"/>
  <c r="BJ102" i="2"/>
  <c r="BI102" i="2"/>
  <c r="BH102" i="2"/>
  <c r="BG102" i="2"/>
  <c r="BF102" i="2"/>
  <c r="BE102" i="2"/>
  <c r="BD102" i="2"/>
  <c r="BC102" i="2"/>
  <c r="BB102" i="2"/>
  <c r="BA102" i="2"/>
  <c r="AZ102" i="2"/>
  <c r="AY102" i="2"/>
  <c r="AX102" i="2"/>
  <c r="AW102" i="2"/>
  <c r="AV102" i="2"/>
  <c r="AU102" i="2"/>
  <c r="AT102" i="2"/>
  <c r="CC101" i="2"/>
  <c r="CB101" i="2"/>
  <c r="CA101" i="2"/>
  <c r="BZ101" i="2"/>
  <c r="BY101" i="2"/>
  <c r="BX101" i="2"/>
  <c r="BW101" i="2"/>
  <c r="BV101" i="2"/>
  <c r="BU101" i="2"/>
  <c r="BT101" i="2"/>
  <c r="BS101" i="2"/>
  <c r="BR101" i="2"/>
  <c r="BQ101" i="2"/>
  <c r="BP101" i="2"/>
  <c r="BM101" i="2"/>
  <c r="BL101" i="2"/>
  <c r="BK101" i="2"/>
  <c r="BJ101" i="2"/>
  <c r="BI101" i="2"/>
  <c r="BH101" i="2"/>
  <c r="BG101" i="2"/>
  <c r="BF101" i="2"/>
  <c r="BE101" i="2"/>
  <c r="BD101" i="2"/>
  <c r="BC101" i="2"/>
  <c r="BB101" i="2"/>
  <c r="BA101" i="2"/>
  <c r="AZ101" i="2"/>
  <c r="AY101" i="2"/>
  <c r="AX101" i="2"/>
  <c r="AW101" i="2"/>
  <c r="AV101" i="2"/>
  <c r="AU101" i="2"/>
  <c r="AT101" i="2"/>
  <c r="CC100" i="2"/>
  <c r="CB100" i="2"/>
  <c r="CA100" i="2"/>
  <c r="BZ100" i="2"/>
  <c r="BY100" i="2"/>
  <c r="BX100" i="2"/>
  <c r="BW100" i="2"/>
  <c r="BV100" i="2"/>
  <c r="BU100" i="2"/>
  <c r="BT100" i="2"/>
  <c r="BS100" i="2"/>
  <c r="BR100" i="2"/>
  <c r="BQ100" i="2"/>
  <c r="BP100" i="2"/>
  <c r="BM100" i="2"/>
  <c r="BL100" i="2"/>
  <c r="BK100" i="2"/>
  <c r="BJ100" i="2"/>
  <c r="BI100" i="2"/>
  <c r="BH100" i="2"/>
  <c r="BG100" i="2"/>
  <c r="BF100" i="2"/>
  <c r="BE100" i="2"/>
  <c r="BD100" i="2"/>
  <c r="BC100" i="2"/>
  <c r="BB100" i="2"/>
  <c r="BA100" i="2"/>
  <c r="AZ100" i="2"/>
  <c r="AY100" i="2"/>
  <c r="AX100" i="2"/>
  <c r="AW100" i="2"/>
  <c r="AV100" i="2"/>
  <c r="AU100" i="2"/>
  <c r="AT100" i="2"/>
  <c r="CC99" i="2"/>
  <c r="CB99" i="2"/>
  <c r="CA99" i="2"/>
  <c r="BZ99" i="2"/>
  <c r="BY99" i="2"/>
  <c r="BX99" i="2"/>
  <c r="BW99" i="2"/>
  <c r="BV99" i="2"/>
  <c r="BU99" i="2"/>
  <c r="BT99" i="2"/>
  <c r="BS99" i="2"/>
  <c r="BR99" i="2"/>
  <c r="BQ99" i="2"/>
  <c r="BP99" i="2"/>
  <c r="BM99" i="2"/>
  <c r="BL99" i="2"/>
  <c r="BK99" i="2"/>
  <c r="BJ99" i="2"/>
  <c r="BI99" i="2"/>
  <c r="BH99" i="2"/>
  <c r="BG99" i="2"/>
  <c r="BF99" i="2"/>
  <c r="BE99" i="2"/>
  <c r="BD99" i="2"/>
  <c r="BC99" i="2"/>
  <c r="BB99" i="2"/>
  <c r="BA99" i="2"/>
  <c r="AZ99" i="2"/>
  <c r="AY99" i="2"/>
  <c r="AX99" i="2"/>
  <c r="AW99" i="2"/>
  <c r="AV99" i="2"/>
  <c r="AU99" i="2"/>
  <c r="AT99" i="2"/>
  <c r="CC98" i="2"/>
  <c r="CB98" i="2"/>
  <c r="CA98" i="2"/>
  <c r="BZ98" i="2"/>
  <c r="BY98" i="2"/>
  <c r="BX98" i="2"/>
  <c r="BW98" i="2"/>
  <c r="BV98" i="2"/>
  <c r="BU98" i="2"/>
  <c r="BT98" i="2"/>
  <c r="BS98" i="2"/>
  <c r="BR98" i="2"/>
  <c r="BQ98" i="2"/>
  <c r="BP98" i="2"/>
  <c r="BM98" i="2"/>
  <c r="BL98" i="2"/>
  <c r="BK98" i="2"/>
  <c r="BJ98" i="2"/>
  <c r="BI98" i="2"/>
  <c r="BH98" i="2"/>
  <c r="BG98" i="2"/>
  <c r="BF98" i="2"/>
  <c r="BE98" i="2"/>
  <c r="BD98" i="2"/>
  <c r="BC98" i="2"/>
  <c r="BB98" i="2"/>
  <c r="BA98" i="2"/>
  <c r="AZ98" i="2"/>
  <c r="AY98" i="2"/>
  <c r="AX98" i="2"/>
  <c r="AW98" i="2"/>
  <c r="AV98" i="2"/>
  <c r="AU98" i="2"/>
  <c r="AT98" i="2"/>
  <c r="CC97" i="2"/>
  <c r="CB97" i="2"/>
  <c r="CA97" i="2"/>
  <c r="BZ97" i="2"/>
  <c r="BY97" i="2"/>
  <c r="BX97" i="2"/>
  <c r="BW97" i="2"/>
  <c r="BV97" i="2"/>
  <c r="BU97" i="2"/>
  <c r="BT97" i="2"/>
  <c r="BS97" i="2"/>
  <c r="BR97" i="2"/>
  <c r="BQ97" i="2"/>
  <c r="BP97" i="2"/>
  <c r="BM97" i="2"/>
  <c r="BL97" i="2"/>
  <c r="BK97" i="2"/>
  <c r="BJ97" i="2"/>
  <c r="BI97" i="2"/>
  <c r="BH97" i="2"/>
  <c r="BG97" i="2"/>
  <c r="BF97" i="2"/>
  <c r="BE97" i="2"/>
  <c r="BD97" i="2"/>
  <c r="BC97" i="2"/>
  <c r="BB97" i="2"/>
  <c r="BA97" i="2"/>
  <c r="AZ97" i="2"/>
  <c r="AY97" i="2"/>
  <c r="AX97" i="2"/>
  <c r="AW97" i="2"/>
  <c r="AV97" i="2"/>
  <c r="AU97" i="2"/>
  <c r="AT97" i="2"/>
  <c r="CC96" i="2"/>
  <c r="CB96" i="2"/>
  <c r="CA96" i="2"/>
  <c r="BZ96" i="2"/>
  <c r="BY96" i="2"/>
  <c r="BX96" i="2"/>
  <c r="BW96" i="2"/>
  <c r="BV96" i="2"/>
  <c r="BU96" i="2"/>
  <c r="BT96" i="2"/>
  <c r="BS96" i="2"/>
  <c r="BR96" i="2"/>
  <c r="BQ96" i="2"/>
  <c r="BP96" i="2"/>
  <c r="BM96" i="2"/>
  <c r="BL96" i="2"/>
  <c r="BK96" i="2"/>
  <c r="BJ96" i="2"/>
  <c r="BI96" i="2"/>
  <c r="BH96" i="2"/>
  <c r="BG96" i="2"/>
  <c r="BF96" i="2"/>
  <c r="BE96" i="2"/>
  <c r="BD96" i="2"/>
  <c r="BC96" i="2"/>
  <c r="BB96" i="2"/>
  <c r="BA96" i="2"/>
  <c r="AZ96" i="2"/>
  <c r="AY96" i="2"/>
  <c r="AX96" i="2"/>
  <c r="AW96" i="2"/>
  <c r="AV96" i="2"/>
  <c r="AU96" i="2"/>
  <c r="AT96" i="2"/>
  <c r="CC95" i="2"/>
  <c r="CB95" i="2"/>
  <c r="CA95" i="2"/>
  <c r="BZ95" i="2"/>
  <c r="BY95" i="2"/>
  <c r="BX95" i="2"/>
  <c r="BW95" i="2"/>
  <c r="BV95" i="2"/>
  <c r="BU95" i="2"/>
  <c r="BT95" i="2"/>
  <c r="BS95" i="2"/>
  <c r="BR95" i="2"/>
  <c r="BQ95" i="2"/>
  <c r="BP95" i="2"/>
  <c r="BM95" i="2"/>
  <c r="BL95" i="2"/>
  <c r="BK95" i="2"/>
  <c r="BJ95" i="2"/>
  <c r="BI95" i="2"/>
  <c r="BH95" i="2"/>
  <c r="BG95" i="2"/>
  <c r="BF95" i="2"/>
  <c r="BE95" i="2"/>
  <c r="BD95" i="2"/>
  <c r="BC95" i="2"/>
  <c r="BB95" i="2"/>
  <c r="BA95" i="2"/>
  <c r="AZ95" i="2"/>
  <c r="AY95" i="2"/>
  <c r="AX95" i="2"/>
  <c r="AW95" i="2"/>
  <c r="AV95" i="2"/>
  <c r="AU95" i="2"/>
  <c r="AT95" i="2"/>
  <c r="CC94" i="2"/>
  <c r="CB94" i="2"/>
  <c r="CA94" i="2"/>
  <c r="BZ94" i="2"/>
  <c r="BY94" i="2"/>
  <c r="BX94" i="2"/>
  <c r="BW94" i="2"/>
  <c r="BV94" i="2"/>
  <c r="BU94" i="2"/>
  <c r="BT94" i="2"/>
  <c r="BS94" i="2"/>
  <c r="BR94" i="2"/>
  <c r="BQ94" i="2"/>
  <c r="BP94" i="2"/>
  <c r="BM94" i="2"/>
  <c r="BL94" i="2"/>
  <c r="BK94" i="2"/>
  <c r="BJ94" i="2"/>
  <c r="BI94" i="2"/>
  <c r="BH94" i="2"/>
  <c r="BG94" i="2"/>
  <c r="BF94" i="2"/>
  <c r="BE94" i="2"/>
  <c r="BD94" i="2"/>
  <c r="BC94" i="2"/>
  <c r="BB94" i="2"/>
  <c r="BA94" i="2"/>
  <c r="AZ94" i="2"/>
  <c r="AY94" i="2"/>
  <c r="AX94" i="2"/>
  <c r="AW94" i="2"/>
  <c r="AV94" i="2"/>
  <c r="AU94" i="2"/>
  <c r="AT94" i="2"/>
  <c r="CC93" i="2"/>
  <c r="CB93" i="2"/>
  <c r="CA93" i="2"/>
  <c r="BZ93" i="2"/>
  <c r="BY93" i="2"/>
  <c r="BX93" i="2"/>
  <c r="BW93" i="2"/>
  <c r="BV93" i="2"/>
  <c r="BU93" i="2"/>
  <c r="BT93" i="2"/>
  <c r="BS93" i="2"/>
  <c r="BR93" i="2"/>
  <c r="BQ93" i="2"/>
  <c r="BP93" i="2"/>
  <c r="BM93" i="2"/>
  <c r="BL93" i="2"/>
  <c r="BK93" i="2"/>
  <c r="BJ93" i="2"/>
  <c r="BI93" i="2"/>
  <c r="BH93" i="2"/>
  <c r="BG93" i="2"/>
  <c r="BF93" i="2"/>
  <c r="BE93" i="2"/>
  <c r="BD93" i="2"/>
  <c r="BC93" i="2"/>
  <c r="BB93" i="2"/>
  <c r="BA93" i="2"/>
  <c r="AZ93" i="2"/>
  <c r="AY93" i="2"/>
  <c r="AX93" i="2"/>
  <c r="AW93" i="2"/>
  <c r="AV93" i="2"/>
  <c r="AU93" i="2"/>
  <c r="AT93" i="2"/>
  <c r="CC92" i="2"/>
  <c r="CB92" i="2"/>
  <c r="CA92" i="2"/>
  <c r="BZ92" i="2"/>
  <c r="BY92" i="2"/>
  <c r="BX92" i="2"/>
  <c r="BW92" i="2"/>
  <c r="BV92" i="2"/>
  <c r="BU92" i="2"/>
  <c r="BT92" i="2"/>
  <c r="BS92" i="2"/>
  <c r="BR92" i="2"/>
  <c r="BQ92" i="2"/>
  <c r="BP92" i="2"/>
  <c r="BM92" i="2"/>
  <c r="BL92" i="2"/>
  <c r="BK92" i="2"/>
  <c r="BJ92" i="2"/>
  <c r="BI92" i="2"/>
  <c r="BH92" i="2"/>
  <c r="BG92" i="2"/>
  <c r="BF92" i="2"/>
  <c r="BE92" i="2"/>
  <c r="BD92" i="2"/>
  <c r="BC92" i="2"/>
  <c r="BB92" i="2"/>
  <c r="BA92" i="2"/>
  <c r="AZ92" i="2"/>
  <c r="AY92" i="2"/>
  <c r="AX92" i="2"/>
  <c r="AW92" i="2"/>
  <c r="AV92" i="2"/>
  <c r="AU92" i="2"/>
  <c r="AT92" i="2"/>
  <c r="CC91" i="2"/>
  <c r="CB91" i="2"/>
  <c r="CA91" i="2"/>
  <c r="BZ91" i="2"/>
  <c r="BY91" i="2"/>
  <c r="BX91" i="2"/>
  <c r="BW91" i="2"/>
  <c r="BV91" i="2"/>
  <c r="BU91" i="2"/>
  <c r="BT91" i="2"/>
  <c r="BS91" i="2"/>
  <c r="BR91" i="2"/>
  <c r="BQ91" i="2"/>
  <c r="BP91" i="2"/>
  <c r="BM91" i="2"/>
  <c r="BL91" i="2"/>
  <c r="BK91" i="2"/>
  <c r="BJ91" i="2"/>
  <c r="BI91" i="2"/>
  <c r="BH91" i="2"/>
  <c r="BG91" i="2"/>
  <c r="BF91" i="2"/>
  <c r="BE91" i="2"/>
  <c r="BD91" i="2"/>
  <c r="BC91" i="2"/>
  <c r="BB91" i="2"/>
  <c r="BA91" i="2"/>
  <c r="AZ91" i="2"/>
  <c r="AY91" i="2"/>
  <c r="AX91" i="2"/>
  <c r="AW91" i="2"/>
  <c r="AV91" i="2"/>
  <c r="AU91" i="2"/>
  <c r="AT91" i="2"/>
  <c r="CC90" i="2"/>
  <c r="CB90" i="2"/>
  <c r="CA90" i="2"/>
  <c r="BZ90" i="2"/>
  <c r="BY90" i="2"/>
  <c r="BX90" i="2"/>
  <c r="BW90" i="2"/>
  <c r="BV90" i="2"/>
  <c r="BU90" i="2"/>
  <c r="BT90" i="2"/>
  <c r="BS90" i="2"/>
  <c r="BR90" i="2"/>
  <c r="BQ90" i="2"/>
  <c r="BP90" i="2"/>
  <c r="BM90" i="2"/>
  <c r="BL90" i="2"/>
  <c r="BK90" i="2"/>
  <c r="BJ90" i="2"/>
  <c r="BI90" i="2"/>
  <c r="BH90" i="2"/>
  <c r="BG90" i="2"/>
  <c r="BF90" i="2"/>
  <c r="BE90" i="2"/>
  <c r="BD90" i="2"/>
  <c r="BC90" i="2"/>
  <c r="BB90" i="2"/>
  <c r="BA90" i="2"/>
  <c r="AZ90" i="2"/>
  <c r="AY90" i="2"/>
  <c r="AX90" i="2"/>
  <c r="AW90" i="2"/>
  <c r="AV90" i="2"/>
  <c r="AU90" i="2"/>
  <c r="AT90" i="2"/>
  <c r="CC89" i="2"/>
  <c r="CB89" i="2"/>
  <c r="CA89" i="2"/>
  <c r="BZ89" i="2"/>
  <c r="BY89" i="2"/>
  <c r="BX89" i="2"/>
  <c r="BW89" i="2"/>
  <c r="BV89" i="2"/>
  <c r="BU89" i="2"/>
  <c r="BT89" i="2"/>
  <c r="BS89" i="2"/>
  <c r="BR89" i="2"/>
  <c r="BQ89" i="2"/>
  <c r="BP89" i="2"/>
  <c r="BM89" i="2"/>
  <c r="BL89" i="2"/>
  <c r="BK89" i="2"/>
  <c r="BJ89" i="2"/>
  <c r="BI89" i="2"/>
  <c r="BH89" i="2"/>
  <c r="BG89" i="2"/>
  <c r="BF89" i="2"/>
  <c r="BE89" i="2"/>
  <c r="BD89" i="2"/>
  <c r="BC89" i="2"/>
  <c r="BB89" i="2"/>
  <c r="BA89" i="2"/>
  <c r="AZ89" i="2"/>
  <c r="AY89" i="2"/>
  <c r="AX89" i="2"/>
  <c r="AW89" i="2"/>
  <c r="AV89" i="2"/>
  <c r="AU89" i="2"/>
  <c r="AT89" i="2"/>
  <c r="CC88" i="2"/>
  <c r="CB88" i="2"/>
  <c r="CA88" i="2"/>
  <c r="BZ88" i="2"/>
  <c r="BY88" i="2"/>
  <c r="BX88" i="2"/>
  <c r="BW88" i="2"/>
  <c r="BV88" i="2"/>
  <c r="BU88" i="2"/>
  <c r="BT88" i="2"/>
  <c r="BS88" i="2"/>
  <c r="BR88" i="2"/>
  <c r="BQ88" i="2"/>
  <c r="BP88" i="2"/>
  <c r="BM88" i="2"/>
  <c r="BL88" i="2"/>
  <c r="BK88" i="2"/>
  <c r="BJ88" i="2"/>
  <c r="BI88" i="2"/>
  <c r="BH88" i="2"/>
  <c r="BG88" i="2"/>
  <c r="BF88" i="2"/>
  <c r="BE88" i="2"/>
  <c r="BD88" i="2"/>
  <c r="BC88" i="2"/>
  <c r="BB88" i="2"/>
  <c r="BA88" i="2"/>
  <c r="AZ88" i="2"/>
  <c r="AY88" i="2"/>
  <c r="AX88" i="2"/>
  <c r="AW88" i="2"/>
  <c r="AV88" i="2"/>
  <c r="AU88" i="2"/>
  <c r="AT88" i="2"/>
  <c r="CC87" i="2"/>
  <c r="CB87" i="2"/>
  <c r="CA87" i="2"/>
  <c r="BZ87" i="2"/>
  <c r="BY87" i="2"/>
  <c r="BX87" i="2"/>
  <c r="BW87" i="2"/>
  <c r="BV87" i="2"/>
  <c r="BU87" i="2"/>
  <c r="BT87" i="2"/>
  <c r="BS87" i="2"/>
  <c r="BR87" i="2"/>
  <c r="BQ87" i="2"/>
  <c r="BP87" i="2"/>
  <c r="BM87" i="2"/>
  <c r="BL87" i="2"/>
  <c r="BK87" i="2"/>
  <c r="BJ87" i="2"/>
  <c r="BI87" i="2"/>
  <c r="BH87" i="2"/>
  <c r="BG87" i="2"/>
  <c r="BF87" i="2"/>
  <c r="BE87" i="2"/>
  <c r="BD87" i="2"/>
  <c r="BC87" i="2"/>
  <c r="BB87" i="2"/>
  <c r="BA87" i="2"/>
  <c r="AZ87" i="2"/>
  <c r="AY87" i="2"/>
  <c r="AX87" i="2"/>
  <c r="AW87" i="2"/>
  <c r="AV87" i="2"/>
  <c r="AU87" i="2"/>
  <c r="AT87" i="2"/>
  <c r="CC86" i="2"/>
  <c r="CB86" i="2"/>
  <c r="CA86" i="2"/>
  <c r="BZ86" i="2"/>
  <c r="BY86" i="2"/>
  <c r="BX86" i="2"/>
  <c r="BW86" i="2"/>
  <c r="BV86" i="2"/>
  <c r="BU86" i="2"/>
  <c r="BT86" i="2"/>
  <c r="BS86" i="2"/>
  <c r="BR86" i="2"/>
  <c r="BQ86" i="2"/>
  <c r="BP86" i="2"/>
  <c r="BM86" i="2"/>
  <c r="BL86" i="2"/>
  <c r="BK86" i="2"/>
  <c r="BJ86" i="2"/>
  <c r="BI86" i="2"/>
  <c r="BH86" i="2"/>
  <c r="BG86" i="2"/>
  <c r="BF86" i="2"/>
  <c r="BE86" i="2"/>
  <c r="BD86" i="2"/>
  <c r="BC86" i="2"/>
  <c r="BB86" i="2"/>
  <c r="BA86" i="2"/>
  <c r="AZ86" i="2"/>
  <c r="AY86" i="2"/>
  <c r="AX86" i="2"/>
  <c r="AW86" i="2"/>
  <c r="AV86" i="2"/>
  <c r="AU86" i="2"/>
  <c r="AT86" i="2"/>
  <c r="CC85" i="2"/>
  <c r="CB85" i="2"/>
  <c r="CA85" i="2"/>
  <c r="BZ85" i="2"/>
  <c r="BY85" i="2"/>
  <c r="BX85" i="2"/>
  <c r="BW85" i="2"/>
  <c r="BV85" i="2"/>
  <c r="BU85" i="2"/>
  <c r="BT85" i="2"/>
  <c r="BS85" i="2"/>
  <c r="BR85" i="2"/>
  <c r="BQ85" i="2"/>
  <c r="BP85" i="2"/>
  <c r="BM85" i="2"/>
  <c r="BL85" i="2"/>
  <c r="BK85" i="2"/>
  <c r="BJ85" i="2"/>
  <c r="BI85" i="2"/>
  <c r="BH85" i="2"/>
  <c r="BG85" i="2"/>
  <c r="BF85" i="2"/>
  <c r="BE85" i="2"/>
  <c r="BD85" i="2"/>
  <c r="BC85" i="2"/>
  <c r="BB85" i="2"/>
  <c r="BA85" i="2"/>
  <c r="AZ85" i="2"/>
  <c r="AY85" i="2"/>
  <c r="AX85" i="2"/>
  <c r="AW85" i="2"/>
  <c r="AV85" i="2"/>
  <c r="AU85" i="2"/>
  <c r="AT85" i="2"/>
  <c r="CC84" i="2"/>
  <c r="CB84" i="2"/>
  <c r="CA84" i="2"/>
  <c r="BZ84" i="2"/>
  <c r="BY84" i="2"/>
  <c r="BX84" i="2"/>
  <c r="BW84" i="2"/>
  <c r="BV84" i="2"/>
  <c r="BU84" i="2"/>
  <c r="BT84" i="2"/>
  <c r="BS84" i="2"/>
  <c r="BR84" i="2"/>
  <c r="BQ84" i="2"/>
  <c r="BP84" i="2"/>
  <c r="BM84" i="2"/>
  <c r="BL84" i="2"/>
  <c r="BK84" i="2"/>
  <c r="BJ84" i="2"/>
  <c r="BI84" i="2"/>
  <c r="BH84" i="2"/>
  <c r="BG84" i="2"/>
  <c r="BF84" i="2"/>
  <c r="BE84" i="2"/>
  <c r="BD84" i="2"/>
  <c r="BC84" i="2"/>
  <c r="BB84" i="2"/>
  <c r="BA84" i="2"/>
  <c r="AZ84" i="2"/>
  <c r="AY84" i="2"/>
  <c r="AX84" i="2"/>
  <c r="AW84" i="2"/>
  <c r="AV84" i="2"/>
  <c r="AU84" i="2"/>
  <c r="AT84" i="2"/>
  <c r="CC83" i="2"/>
  <c r="CB83" i="2"/>
  <c r="CA83" i="2"/>
  <c r="BZ83" i="2"/>
  <c r="BY83" i="2"/>
  <c r="BX83" i="2"/>
  <c r="BW83" i="2"/>
  <c r="BV83" i="2"/>
  <c r="BU83" i="2"/>
  <c r="BT83" i="2"/>
  <c r="BS83" i="2"/>
  <c r="BR83" i="2"/>
  <c r="BQ83" i="2"/>
  <c r="BP83" i="2"/>
  <c r="BM83" i="2"/>
  <c r="BL83" i="2"/>
  <c r="BK83" i="2"/>
  <c r="BJ83" i="2"/>
  <c r="BI83" i="2"/>
  <c r="BH83" i="2"/>
  <c r="BG83" i="2"/>
  <c r="BF83" i="2"/>
  <c r="BE83" i="2"/>
  <c r="BD83" i="2"/>
  <c r="BC83" i="2"/>
  <c r="BB83" i="2"/>
  <c r="BA83" i="2"/>
  <c r="AZ83" i="2"/>
  <c r="AY83" i="2"/>
  <c r="AX83" i="2"/>
  <c r="AW83" i="2"/>
  <c r="AV83" i="2"/>
  <c r="AU83" i="2"/>
  <c r="AT83" i="2"/>
  <c r="CC82" i="2"/>
  <c r="CB82" i="2"/>
  <c r="CA82" i="2"/>
  <c r="BZ82" i="2"/>
  <c r="BY82" i="2"/>
  <c r="BX82" i="2"/>
  <c r="BW82" i="2"/>
  <c r="BV82" i="2"/>
  <c r="BU82" i="2"/>
  <c r="BT82" i="2"/>
  <c r="BS82" i="2"/>
  <c r="BR82" i="2"/>
  <c r="BQ82" i="2"/>
  <c r="BP82" i="2"/>
  <c r="BM82" i="2"/>
  <c r="BL82" i="2"/>
  <c r="BK82" i="2"/>
  <c r="BJ82" i="2"/>
  <c r="BI82" i="2"/>
  <c r="BH82" i="2"/>
  <c r="BG82" i="2"/>
  <c r="BF82" i="2"/>
  <c r="BE82" i="2"/>
  <c r="BD82" i="2"/>
  <c r="BC82" i="2"/>
  <c r="BB82" i="2"/>
  <c r="BA82" i="2"/>
  <c r="AZ82" i="2"/>
  <c r="AY82" i="2"/>
  <c r="AX82" i="2"/>
  <c r="AW82" i="2"/>
  <c r="AV82" i="2"/>
  <c r="AU82" i="2"/>
  <c r="AT82" i="2"/>
  <c r="CC81" i="2"/>
  <c r="CB81" i="2"/>
  <c r="CA81" i="2"/>
  <c r="BZ81" i="2"/>
  <c r="BY81" i="2"/>
  <c r="BX81" i="2"/>
  <c r="BW81" i="2"/>
  <c r="BV81" i="2"/>
  <c r="BU81" i="2"/>
  <c r="BT81" i="2"/>
  <c r="BS81" i="2"/>
  <c r="BR81" i="2"/>
  <c r="BQ81" i="2"/>
  <c r="BP81" i="2"/>
  <c r="BM81" i="2"/>
  <c r="BL81" i="2"/>
  <c r="BK81" i="2"/>
  <c r="BJ81" i="2"/>
  <c r="BI81" i="2"/>
  <c r="BH81" i="2"/>
  <c r="BG81" i="2"/>
  <c r="BF81" i="2"/>
  <c r="BE81" i="2"/>
  <c r="BD81" i="2"/>
  <c r="BC81" i="2"/>
  <c r="BB81" i="2"/>
  <c r="BA81" i="2"/>
  <c r="AZ81" i="2"/>
  <c r="AY81" i="2"/>
  <c r="AX81" i="2"/>
  <c r="AW81" i="2"/>
  <c r="AV81" i="2"/>
  <c r="AU81" i="2"/>
  <c r="AT81" i="2"/>
  <c r="CC80" i="2"/>
  <c r="CB80" i="2"/>
  <c r="CA80" i="2"/>
  <c r="BZ80" i="2"/>
  <c r="BY80" i="2"/>
  <c r="BX80" i="2"/>
  <c r="BW80" i="2"/>
  <c r="BV80" i="2"/>
  <c r="BU80" i="2"/>
  <c r="BT80" i="2"/>
  <c r="BS80" i="2"/>
  <c r="BR80" i="2"/>
  <c r="BQ80" i="2"/>
  <c r="BP80" i="2"/>
  <c r="BM80" i="2"/>
  <c r="BL80" i="2"/>
  <c r="BK80" i="2"/>
  <c r="BJ80" i="2"/>
  <c r="BI80" i="2"/>
  <c r="BH80" i="2"/>
  <c r="BG80" i="2"/>
  <c r="BF80" i="2"/>
  <c r="BE80" i="2"/>
  <c r="BD80" i="2"/>
  <c r="BC80" i="2"/>
  <c r="BB80" i="2"/>
  <c r="BA80" i="2"/>
  <c r="AZ80" i="2"/>
  <c r="AY80" i="2"/>
  <c r="AX80" i="2"/>
  <c r="AW80" i="2"/>
  <c r="AV80" i="2"/>
  <c r="AU80" i="2"/>
  <c r="AT80" i="2"/>
  <c r="CC79" i="2"/>
  <c r="CB79" i="2"/>
  <c r="CA79" i="2"/>
  <c r="BZ79" i="2"/>
  <c r="BY79" i="2"/>
  <c r="BX79" i="2"/>
  <c r="BW79" i="2"/>
  <c r="BV79" i="2"/>
  <c r="BU79" i="2"/>
  <c r="BT79" i="2"/>
  <c r="BS79" i="2"/>
  <c r="BR79" i="2"/>
  <c r="BQ79" i="2"/>
  <c r="BP79" i="2"/>
  <c r="BM79" i="2"/>
  <c r="BL79" i="2"/>
  <c r="BK79" i="2"/>
  <c r="BJ79" i="2"/>
  <c r="BI79" i="2"/>
  <c r="BH79" i="2"/>
  <c r="BG79" i="2"/>
  <c r="BF79" i="2"/>
  <c r="BE79" i="2"/>
  <c r="BD79" i="2"/>
  <c r="BC79" i="2"/>
  <c r="BB79" i="2"/>
  <c r="BA79" i="2"/>
  <c r="AZ79" i="2"/>
  <c r="AY79" i="2"/>
  <c r="AX79" i="2"/>
  <c r="AW79" i="2"/>
  <c r="AV79" i="2"/>
  <c r="AU79" i="2"/>
  <c r="AT79" i="2"/>
  <c r="CC78" i="2"/>
  <c r="CB78" i="2"/>
  <c r="CA78" i="2"/>
  <c r="BZ78" i="2"/>
  <c r="BY78" i="2"/>
  <c r="BX78" i="2"/>
  <c r="BW78" i="2"/>
  <c r="BV78" i="2"/>
  <c r="BU78" i="2"/>
  <c r="BT78" i="2"/>
  <c r="BS78" i="2"/>
  <c r="BR78" i="2"/>
  <c r="BQ78" i="2"/>
  <c r="BP78" i="2"/>
  <c r="BM78" i="2"/>
  <c r="BL78" i="2"/>
  <c r="BK78" i="2"/>
  <c r="BJ78" i="2"/>
  <c r="BI78" i="2"/>
  <c r="BH78" i="2"/>
  <c r="BG78" i="2"/>
  <c r="BF78" i="2"/>
  <c r="BE78" i="2"/>
  <c r="BD78" i="2"/>
  <c r="BC78" i="2"/>
  <c r="BB78" i="2"/>
  <c r="BA78" i="2"/>
  <c r="AZ78" i="2"/>
  <c r="AY78" i="2"/>
  <c r="AX78" i="2"/>
  <c r="AW78" i="2"/>
  <c r="AV78" i="2"/>
  <c r="AU78" i="2"/>
  <c r="AT78" i="2"/>
  <c r="CC77" i="2"/>
  <c r="CB77" i="2"/>
  <c r="CA77" i="2"/>
  <c r="BZ77" i="2"/>
  <c r="BY77" i="2"/>
  <c r="BX77" i="2"/>
  <c r="BW77" i="2"/>
  <c r="BV77" i="2"/>
  <c r="BU77" i="2"/>
  <c r="BT77" i="2"/>
  <c r="BS77" i="2"/>
  <c r="BR77" i="2"/>
  <c r="BQ77" i="2"/>
  <c r="BP77" i="2"/>
  <c r="BM77" i="2"/>
  <c r="BL77" i="2"/>
  <c r="BK77" i="2"/>
  <c r="BJ77" i="2"/>
  <c r="BI77" i="2"/>
  <c r="BH77" i="2"/>
  <c r="BG77" i="2"/>
  <c r="BF77" i="2"/>
  <c r="BE77" i="2"/>
  <c r="BD77" i="2"/>
  <c r="BC77" i="2"/>
  <c r="BB77" i="2"/>
  <c r="BA77" i="2"/>
  <c r="AZ77" i="2"/>
  <c r="AY77" i="2"/>
  <c r="AX77" i="2"/>
  <c r="AW77" i="2"/>
  <c r="AV77" i="2"/>
  <c r="AU77" i="2"/>
  <c r="AT77" i="2"/>
  <c r="CC76" i="2"/>
  <c r="CB76" i="2"/>
  <c r="CA76" i="2"/>
  <c r="BZ76" i="2"/>
  <c r="BY76" i="2"/>
  <c r="BX76" i="2"/>
  <c r="BW76" i="2"/>
  <c r="BV76" i="2"/>
  <c r="BU76" i="2"/>
  <c r="BT76" i="2"/>
  <c r="BS76" i="2"/>
  <c r="BR76" i="2"/>
  <c r="BQ76" i="2"/>
  <c r="BP76" i="2"/>
  <c r="BM76" i="2"/>
  <c r="BL76" i="2"/>
  <c r="BK76" i="2"/>
  <c r="BJ76" i="2"/>
  <c r="BI76" i="2"/>
  <c r="BH76" i="2"/>
  <c r="BG76" i="2"/>
  <c r="BF76" i="2"/>
  <c r="BE76" i="2"/>
  <c r="BD76" i="2"/>
  <c r="BC76" i="2"/>
  <c r="BB76" i="2"/>
  <c r="BA76" i="2"/>
  <c r="AZ76" i="2"/>
  <c r="AY76" i="2"/>
  <c r="AX76" i="2"/>
  <c r="AW76" i="2"/>
  <c r="AV76" i="2"/>
  <c r="AU76" i="2"/>
  <c r="AT76" i="2"/>
  <c r="CC75" i="2"/>
  <c r="CB75" i="2"/>
  <c r="CA75" i="2"/>
  <c r="BZ75" i="2"/>
  <c r="BY75" i="2"/>
  <c r="BX75" i="2"/>
  <c r="BW75" i="2"/>
  <c r="BV75" i="2"/>
  <c r="BU75" i="2"/>
  <c r="BT75" i="2"/>
  <c r="BS75" i="2"/>
  <c r="BR75" i="2"/>
  <c r="BQ75" i="2"/>
  <c r="BP75" i="2"/>
  <c r="BM75" i="2"/>
  <c r="BL75" i="2"/>
  <c r="BK75" i="2"/>
  <c r="BJ75" i="2"/>
  <c r="BI75" i="2"/>
  <c r="BH75" i="2"/>
  <c r="BG75" i="2"/>
  <c r="BF75" i="2"/>
  <c r="BE75" i="2"/>
  <c r="BD75" i="2"/>
  <c r="BC75" i="2"/>
  <c r="BB75" i="2"/>
  <c r="BA75" i="2"/>
  <c r="AZ75" i="2"/>
  <c r="AY75" i="2"/>
  <c r="AX75" i="2"/>
  <c r="AW75" i="2"/>
  <c r="AV75" i="2"/>
  <c r="AU75" i="2"/>
  <c r="AT75" i="2"/>
  <c r="CC74" i="2"/>
  <c r="CB74" i="2"/>
  <c r="CA74" i="2"/>
  <c r="BZ74" i="2"/>
  <c r="BY74" i="2"/>
  <c r="BX74" i="2"/>
  <c r="BW74" i="2"/>
  <c r="BV74" i="2"/>
  <c r="BU74" i="2"/>
  <c r="BT74" i="2"/>
  <c r="BS74" i="2"/>
  <c r="BR74" i="2"/>
  <c r="BQ74" i="2"/>
  <c r="BP74" i="2"/>
  <c r="BM74" i="2"/>
  <c r="BL74" i="2"/>
  <c r="BK74" i="2"/>
  <c r="BJ74" i="2"/>
  <c r="BI74" i="2"/>
  <c r="BH74" i="2"/>
  <c r="BG74" i="2"/>
  <c r="BF74" i="2"/>
  <c r="BE74" i="2"/>
  <c r="BD74" i="2"/>
  <c r="BC74" i="2"/>
  <c r="BB74" i="2"/>
  <c r="BA74" i="2"/>
  <c r="AZ74" i="2"/>
  <c r="AY74" i="2"/>
  <c r="AX74" i="2"/>
  <c r="AW74" i="2"/>
  <c r="AV74" i="2"/>
  <c r="AU74" i="2"/>
  <c r="AT74" i="2"/>
  <c r="CC73" i="2"/>
  <c r="CB73" i="2"/>
  <c r="CA73" i="2"/>
  <c r="BZ73" i="2"/>
  <c r="BY73" i="2"/>
  <c r="BX73" i="2"/>
  <c r="BW73" i="2"/>
  <c r="BV73" i="2"/>
  <c r="BU73" i="2"/>
  <c r="BT73" i="2"/>
  <c r="BS73" i="2"/>
  <c r="BR73" i="2"/>
  <c r="BQ73" i="2"/>
  <c r="BP73" i="2"/>
  <c r="BM73" i="2"/>
  <c r="BL73" i="2"/>
  <c r="BK73" i="2"/>
  <c r="BJ73" i="2"/>
  <c r="BI73" i="2"/>
  <c r="BH73" i="2"/>
  <c r="BG73" i="2"/>
  <c r="BF73" i="2"/>
  <c r="BE73" i="2"/>
  <c r="BD73" i="2"/>
  <c r="BC73" i="2"/>
  <c r="BB73" i="2"/>
  <c r="BA73" i="2"/>
  <c r="AZ73" i="2"/>
  <c r="AY73" i="2"/>
  <c r="AX73" i="2"/>
  <c r="AW73" i="2"/>
  <c r="AV73" i="2"/>
  <c r="AU73" i="2"/>
  <c r="AT73" i="2"/>
  <c r="CC72" i="2"/>
  <c r="CB72" i="2"/>
  <c r="CA72" i="2"/>
  <c r="BZ72" i="2"/>
  <c r="BY72" i="2"/>
  <c r="BX72" i="2"/>
  <c r="BW72" i="2"/>
  <c r="BV72" i="2"/>
  <c r="BU72" i="2"/>
  <c r="BT72" i="2"/>
  <c r="BS72" i="2"/>
  <c r="BR72" i="2"/>
  <c r="BQ72" i="2"/>
  <c r="BP72" i="2"/>
  <c r="BM72" i="2"/>
  <c r="BL72" i="2"/>
  <c r="BK72" i="2"/>
  <c r="BJ72" i="2"/>
  <c r="BI72" i="2"/>
  <c r="BH72" i="2"/>
  <c r="BG72" i="2"/>
  <c r="BF72" i="2"/>
  <c r="BE72" i="2"/>
  <c r="BD72" i="2"/>
  <c r="BC72" i="2"/>
  <c r="BB72" i="2"/>
  <c r="BA72" i="2"/>
  <c r="AZ72" i="2"/>
  <c r="AY72" i="2"/>
  <c r="AX72" i="2"/>
  <c r="AW72" i="2"/>
  <c r="AV72" i="2"/>
  <c r="AU72" i="2"/>
  <c r="AT72" i="2"/>
  <c r="CC71" i="2"/>
  <c r="CB71" i="2"/>
  <c r="CA71" i="2"/>
  <c r="BZ71" i="2"/>
  <c r="BY71" i="2"/>
  <c r="BX71" i="2"/>
  <c r="BW71" i="2"/>
  <c r="BV71" i="2"/>
  <c r="BU71" i="2"/>
  <c r="BT71" i="2"/>
  <c r="BS71" i="2"/>
  <c r="BR71" i="2"/>
  <c r="BQ71" i="2"/>
  <c r="BP71" i="2"/>
  <c r="BM71" i="2"/>
  <c r="BL71" i="2"/>
  <c r="BK71" i="2"/>
  <c r="BJ71" i="2"/>
  <c r="BI71" i="2"/>
  <c r="BH71" i="2"/>
  <c r="BG71" i="2"/>
  <c r="BF71" i="2"/>
  <c r="BE71" i="2"/>
  <c r="BD71" i="2"/>
  <c r="BC71" i="2"/>
  <c r="BB71" i="2"/>
  <c r="BA71" i="2"/>
  <c r="AZ71" i="2"/>
  <c r="AY71" i="2"/>
  <c r="AX71" i="2"/>
  <c r="AW71" i="2"/>
  <c r="AV71" i="2"/>
  <c r="AU71" i="2"/>
  <c r="AT71" i="2"/>
  <c r="CC70" i="2"/>
  <c r="CB70" i="2"/>
  <c r="CA70" i="2"/>
  <c r="BZ70" i="2"/>
  <c r="BY70" i="2"/>
  <c r="BX70" i="2"/>
  <c r="BW70" i="2"/>
  <c r="BV70" i="2"/>
  <c r="BU70" i="2"/>
  <c r="BT70" i="2"/>
  <c r="BS70" i="2"/>
  <c r="BR70" i="2"/>
  <c r="BQ70" i="2"/>
  <c r="BP70" i="2"/>
  <c r="BM70" i="2"/>
  <c r="BL70" i="2"/>
  <c r="BK70" i="2"/>
  <c r="BJ70" i="2"/>
  <c r="BI70" i="2"/>
  <c r="BH70" i="2"/>
  <c r="BG70" i="2"/>
  <c r="BF70" i="2"/>
  <c r="BE70" i="2"/>
  <c r="BD70" i="2"/>
  <c r="BC70" i="2"/>
  <c r="BB70" i="2"/>
  <c r="BA70" i="2"/>
  <c r="AZ70" i="2"/>
  <c r="AY70" i="2"/>
  <c r="AX70" i="2"/>
  <c r="AW70" i="2"/>
  <c r="AV70" i="2"/>
  <c r="AU70" i="2"/>
  <c r="AT70" i="2"/>
  <c r="CC69" i="2"/>
  <c r="CB69" i="2"/>
  <c r="CA69" i="2"/>
  <c r="BZ69" i="2"/>
  <c r="BY69" i="2"/>
  <c r="BX69" i="2"/>
  <c r="BW69" i="2"/>
  <c r="BV69" i="2"/>
  <c r="BU69" i="2"/>
  <c r="BT69" i="2"/>
  <c r="BS69" i="2"/>
  <c r="BR69" i="2"/>
  <c r="BQ69" i="2"/>
  <c r="BP69" i="2"/>
  <c r="BM69" i="2"/>
  <c r="BL69" i="2"/>
  <c r="BK69" i="2"/>
  <c r="BJ69" i="2"/>
  <c r="BI69" i="2"/>
  <c r="BH69" i="2"/>
  <c r="BG69" i="2"/>
  <c r="BF69" i="2"/>
  <c r="BE69" i="2"/>
  <c r="BD69" i="2"/>
  <c r="BC69" i="2"/>
  <c r="BB69" i="2"/>
  <c r="BA69" i="2"/>
  <c r="AZ69" i="2"/>
  <c r="AY69" i="2"/>
  <c r="AX69" i="2"/>
  <c r="AW69" i="2"/>
  <c r="AV69" i="2"/>
  <c r="AU69" i="2"/>
  <c r="AT69" i="2"/>
  <c r="CC68" i="2"/>
  <c r="CB68" i="2"/>
  <c r="CA68" i="2"/>
  <c r="BZ68" i="2"/>
  <c r="BY68" i="2"/>
  <c r="BX68" i="2"/>
  <c r="BW68" i="2"/>
  <c r="BV68" i="2"/>
  <c r="BU68" i="2"/>
  <c r="BT68" i="2"/>
  <c r="BS68" i="2"/>
  <c r="BR68" i="2"/>
  <c r="BQ68" i="2"/>
  <c r="BP68" i="2"/>
  <c r="BM68" i="2"/>
  <c r="BL68" i="2"/>
  <c r="BK68" i="2"/>
  <c r="BJ68" i="2"/>
  <c r="BI68" i="2"/>
  <c r="BH68" i="2"/>
  <c r="BG68" i="2"/>
  <c r="BF68" i="2"/>
  <c r="BE68" i="2"/>
  <c r="BD68" i="2"/>
  <c r="BC68" i="2"/>
  <c r="BB68" i="2"/>
  <c r="BA68" i="2"/>
  <c r="AZ68" i="2"/>
  <c r="AY68" i="2"/>
  <c r="AX68" i="2"/>
  <c r="AW68" i="2"/>
  <c r="AV68" i="2"/>
  <c r="AU68" i="2"/>
  <c r="AT68" i="2"/>
  <c r="CC67" i="2"/>
  <c r="CB67" i="2"/>
  <c r="CA67" i="2"/>
  <c r="BZ67" i="2"/>
  <c r="BY67" i="2"/>
  <c r="BX67" i="2"/>
  <c r="BW67" i="2"/>
  <c r="BV67" i="2"/>
  <c r="BU67" i="2"/>
  <c r="BT67" i="2"/>
  <c r="BS67" i="2"/>
  <c r="BR67" i="2"/>
  <c r="BQ67" i="2"/>
  <c r="BP67" i="2"/>
  <c r="BM67" i="2"/>
  <c r="BL67" i="2"/>
  <c r="BK67" i="2"/>
  <c r="BJ67" i="2"/>
  <c r="BI67" i="2"/>
  <c r="BH67" i="2"/>
  <c r="BG67" i="2"/>
  <c r="BF67" i="2"/>
  <c r="BE67" i="2"/>
  <c r="BD67" i="2"/>
  <c r="BC67" i="2"/>
  <c r="BB67" i="2"/>
  <c r="BA67" i="2"/>
  <c r="AZ67" i="2"/>
  <c r="AY67" i="2"/>
  <c r="AX67" i="2"/>
  <c r="AW67" i="2"/>
  <c r="AV67" i="2"/>
  <c r="AU67" i="2"/>
  <c r="AT67" i="2"/>
  <c r="CC66" i="2"/>
  <c r="CB66" i="2"/>
  <c r="CA66" i="2"/>
  <c r="BZ66" i="2"/>
  <c r="BY66" i="2"/>
  <c r="BX66" i="2"/>
  <c r="BW66" i="2"/>
  <c r="BV66" i="2"/>
  <c r="BU66" i="2"/>
  <c r="BT66" i="2"/>
  <c r="BS66" i="2"/>
  <c r="BR66" i="2"/>
  <c r="BQ66" i="2"/>
  <c r="BP66" i="2"/>
  <c r="BM66" i="2"/>
  <c r="BL66" i="2"/>
  <c r="BK66" i="2"/>
  <c r="BJ66" i="2"/>
  <c r="BI66" i="2"/>
  <c r="BH66" i="2"/>
  <c r="BG66" i="2"/>
  <c r="BF66" i="2"/>
  <c r="BE66" i="2"/>
  <c r="BD66" i="2"/>
  <c r="BC66" i="2"/>
  <c r="BB66" i="2"/>
  <c r="BA66" i="2"/>
  <c r="AZ66" i="2"/>
  <c r="AY66" i="2"/>
  <c r="AX66" i="2"/>
  <c r="AW66" i="2"/>
  <c r="AV66" i="2"/>
  <c r="AU66" i="2"/>
  <c r="AT66" i="2"/>
  <c r="CC65" i="2"/>
  <c r="CB65" i="2"/>
  <c r="CA65" i="2"/>
  <c r="BZ65" i="2"/>
  <c r="BY65" i="2"/>
  <c r="BX65" i="2"/>
  <c r="BW65" i="2"/>
  <c r="BV65" i="2"/>
  <c r="BU65" i="2"/>
  <c r="BT65" i="2"/>
  <c r="BS65" i="2"/>
  <c r="BR65" i="2"/>
  <c r="BQ65" i="2"/>
  <c r="BP65" i="2"/>
  <c r="BM65" i="2"/>
  <c r="BL65" i="2"/>
  <c r="BK65" i="2"/>
  <c r="BJ65" i="2"/>
  <c r="BI65" i="2"/>
  <c r="BH65" i="2"/>
  <c r="BG65" i="2"/>
  <c r="BF65" i="2"/>
  <c r="BE65" i="2"/>
  <c r="BD65" i="2"/>
  <c r="BC65" i="2"/>
  <c r="BB65" i="2"/>
  <c r="BA65" i="2"/>
  <c r="AZ65" i="2"/>
  <c r="AY65" i="2"/>
  <c r="AX65" i="2"/>
  <c r="AW65" i="2"/>
  <c r="AV65" i="2"/>
  <c r="AU65" i="2"/>
  <c r="AT65" i="2"/>
  <c r="CC64" i="2"/>
  <c r="CB64" i="2"/>
  <c r="CA64" i="2"/>
  <c r="BZ64" i="2"/>
  <c r="BY64" i="2"/>
  <c r="BX64" i="2"/>
  <c r="BW64" i="2"/>
  <c r="BV64" i="2"/>
  <c r="BU64" i="2"/>
  <c r="BT64" i="2"/>
  <c r="BS64" i="2"/>
  <c r="BR64" i="2"/>
  <c r="BQ64" i="2"/>
  <c r="BP64" i="2"/>
  <c r="BM64" i="2"/>
  <c r="BL64" i="2"/>
  <c r="BK64" i="2"/>
  <c r="BJ64" i="2"/>
  <c r="BI64" i="2"/>
  <c r="BH64" i="2"/>
  <c r="BG64" i="2"/>
  <c r="BF64" i="2"/>
  <c r="BE64" i="2"/>
  <c r="BD64" i="2"/>
  <c r="BC64" i="2"/>
  <c r="BB64" i="2"/>
  <c r="BA64" i="2"/>
  <c r="AZ64" i="2"/>
  <c r="AY64" i="2"/>
  <c r="AX64" i="2"/>
  <c r="AW64" i="2"/>
  <c r="AV64" i="2"/>
  <c r="AU64" i="2"/>
  <c r="AT64" i="2"/>
  <c r="CC63" i="2"/>
  <c r="CB63" i="2"/>
  <c r="CA63" i="2"/>
  <c r="BZ63" i="2"/>
  <c r="BY63" i="2"/>
  <c r="BX63" i="2"/>
  <c r="BW63" i="2"/>
  <c r="BV63" i="2"/>
  <c r="BU63" i="2"/>
  <c r="BT63" i="2"/>
  <c r="BS63" i="2"/>
  <c r="BR63" i="2"/>
  <c r="BQ63" i="2"/>
  <c r="BP63" i="2"/>
  <c r="BM63" i="2"/>
  <c r="BL63" i="2"/>
  <c r="BK63" i="2"/>
  <c r="BJ63" i="2"/>
  <c r="BI63" i="2"/>
  <c r="BH63" i="2"/>
  <c r="BG63" i="2"/>
  <c r="BF63" i="2"/>
  <c r="BE63" i="2"/>
  <c r="BD63" i="2"/>
  <c r="BC63" i="2"/>
  <c r="BB63" i="2"/>
  <c r="BA63" i="2"/>
  <c r="AZ63" i="2"/>
  <c r="AY63" i="2"/>
  <c r="AX63" i="2"/>
  <c r="AW63" i="2"/>
  <c r="AV63" i="2"/>
  <c r="AU63" i="2"/>
  <c r="AT63" i="2"/>
  <c r="CC62" i="2"/>
  <c r="CB62" i="2"/>
  <c r="CA62" i="2"/>
  <c r="BZ62" i="2"/>
  <c r="BY62" i="2"/>
  <c r="BX62" i="2"/>
  <c r="BW62" i="2"/>
  <c r="BV62" i="2"/>
  <c r="BU62" i="2"/>
  <c r="BT62" i="2"/>
  <c r="BS62" i="2"/>
  <c r="BR62" i="2"/>
  <c r="BQ62" i="2"/>
  <c r="BP62" i="2"/>
  <c r="BM62" i="2"/>
  <c r="BL62" i="2"/>
  <c r="BK62" i="2"/>
  <c r="BJ62" i="2"/>
  <c r="BI62" i="2"/>
  <c r="BH62" i="2"/>
  <c r="BG62" i="2"/>
  <c r="BF62" i="2"/>
  <c r="BE62" i="2"/>
  <c r="BD62" i="2"/>
  <c r="BC62" i="2"/>
  <c r="BB62" i="2"/>
  <c r="BA62" i="2"/>
  <c r="AZ62" i="2"/>
  <c r="AY62" i="2"/>
  <c r="AX62" i="2"/>
  <c r="AW62" i="2"/>
  <c r="AV62" i="2"/>
  <c r="AU62" i="2"/>
  <c r="AT62" i="2"/>
  <c r="CC61" i="2"/>
  <c r="CB61" i="2"/>
  <c r="CA61" i="2"/>
  <c r="BZ61" i="2"/>
  <c r="BY61" i="2"/>
  <c r="BX61" i="2"/>
  <c r="BW61" i="2"/>
  <c r="BV61" i="2"/>
  <c r="BU61" i="2"/>
  <c r="BT61" i="2"/>
  <c r="BS61" i="2"/>
  <c r="BR61" i="2"/>
  <c r="BQ61" i="2"/>
  <c r="BP61" i="2"/>
  <c r="BM61" i="2"/>
  <c r="BL61" i="2"/>
  <c r="BK61" i="2"/>
  <c r="BJ61" i="2"/>
  <c r="BI61" i="2"/>
  <c r="BH61" i="2"/>
  <c r="BG61" i="2"/>
  <c r="BF61" i="2"/>
  <c r="BE61" i="2"/>
  <c r="BD61" i="2"/>
  <c r="BC61" i="2"/>
  <c r="BB61" i="2"/>
  <c r="BA61" i="2"/>
  <c r="AZ61" i="2"/>
  <c r="AY61" i="2"/>
  <c r="AX61" i="2"/>
  <c r="AW61" i="2"/>
  <c r="AV61" i="2"/>
  <c r="AU61" i="2"/>
  <c r="AT61" i="2"/>
  <c r="CC60" i="2"/>
  <c r="CB60" i="2"/>
  <c r="CA60" i="2"/>
  <c r="BZ60" i="2"/>
  <c r="BY60" i="2"/>
  <c r="BX60" i="2"/>
  <c r="BW60" i="2"/>
  <c r="BV60" i="2"/>
  <c r="BU60" i="2"/>
  <c r="BT60" i="2"/>
  <c r="BS60" i="2"/>
  <c r="BR60" i="2"/>
  <c r="BQ60" i="2"/>
  <c r="BP60" i="2"/>
  <c r="BM60" i="2"/>
  <c r="BL60" i="2"/>
  <c r="BK60" i="2"/>
  <c r="BJ60" i="2"/>
  <c r="BI60" i="2"/>
  <c r="BH60" i="2"/>
  <c r="BG60" i="2"/>
  <c r="BF60" i="2"/>
  <c r="BE60" i="2"/>
  <c r="BD60" i="2"/>
  <c r="BC60" i="2"/>
  <c r="BB60" i="2"/>
  <c r="BA60" i="2"/>
  <c r="AZ60" i="2"/>
  <c r="AY60" i="2"/>
  <c r="AX60" i="2"/>
  <c r="AW60" i="2"/>
  <c r="AV60" i="2"/>
  <c r="AU60" i="2"/>
  <c r="AT60" i="2"/>
  <c r="CC59" i="2"/>
  <c r="CB59" i="2"/>
  <c r="CA59" i="2"/>
  <c r="BZ59" i="2"/>
  <c r="BY59" i="2"/>
  <c r="BX59" i="2"/>
  <c r="BW59" i="2"/>
  <c r="BV59" i="2"/>
  <c r="BU59" i="2"/>
  <c r="BT59" i="2"/>
  <c r="BS59" i="2"/>
  <c r="BR59" i="2"/>
  <c r="BQ59" i="2"/>
  <c r="BP59" i="2"/>
  <c r="BM59" i="2"/>
  <c r="BL59" i="2"/>
  <c r="BK59" i="2"/>
  <c r="BJ59" i="2"/>
  <c r="BI59" i="2"/>
  <c r="BH59" i="2"/>
  <c r="BG59" i="2"/>
  <c r="BF59" i="2"/>
  <c r="BE59" i="2"/>
  <c r="BD59" i="2"/>
  <c r="BC59" i="2"/>
  <c r="BB59" i="2"/>
  <c r="BA59" i="2"/>
  <c r="AZ59" i="2"/>
  <c r="AY59" i="2"/>
  <c r="AX59" i="2"/>
  <c r="AW59" i="2"/>
  <c r="AV59" i="2"/>
  <c r="AU59" i="2"/>
  <c r="AT59" i="2"/>
  <c r="CC58" i="2"/>
  <c r="CB58" i="2"/>
  <c r="CA58" i="2"/>
  <c r="BZ58" i="2"/>
  <c r="BY58" i="2"/>
  <c r="BX58" i="2"/>
  <c r="BW58" i="2"/>
  <c r="BV58" i="2"/>
  <c r="BU58" i="2"/>
  <c r="BT58" i="2"/>
  <c r="BS58" i="2"/>
  <c r="BR58" i="2"/>
  <c r="BQ58" i="2"/>
  <c r="BP58" i="2"/>
  <c r="BM58" i="2"/>
  <c r="BL58" i="2"/>
  <c r="BK58" i="2"/>
  <c r="BJ58" i="2"/>
  <c r="BI58" i="2"/>
  <c r="BH58" i="2"/>
  <c r="BG58" i="2"/>
  <c r="BF58" i="2"/>
  <c r="BE58" i="2"/>
  <c r="BD58" i="2"/>
  <c r="BC58" i="2"/>
  <c r="BB58" i="2"/>
  <c r="BA58" i="2"/>
  <c r="AZ58" i="2"/>
  <c r="AY58" i="2"/>
  <c r="AX58" i="2"/>
  <c r="AW58" i="2"/>
  <c r="AV58" i="2"/>
  <c r="AU58" i="2"/>
  <c r="AT58" i="2"/>
  <c r="CC57" i="2"/>
  <c r="CB57" i="2"/>
  <c r="CA57" i="2"/>
  <c r="BZ57" i="2"/>
  <c r="BY57" i="2"/>
  <c r="BX57" i="2"/>
  <c r="BW57" i="2"/>
  <c r="BV57" i="2"/>
  <c r="BU57" i="2"/>
  <c r="BT57" i="2"/>
  <c r="BS57" i="2"/>
  <c r="BR57" i="2"/>
  <c r="BQ57" i="2"/>
  <c r="BP57" i="2"/>
  <c r="BM57" i="2"/>
  <c r="BL57" i="2"/>
  <c r="BK57" i="2"/>
  <c r="BJ57" i="2"/>
  <c r="BI57" i="2"/>
  <c r="BH57" i="2"/>
  <c r="BG57" i="2"/>
  <c r="BF57" i="2"/>
  <c r="BE57" i="2"/>
  <c r="BD57" i="2"/>
  <c r="BC57" i="2"/>
  <c r="BB57" i="2"/>
  <c r="BA57" i="2"/>
  <c r="AZ57" i="2"/>
  <c r="AY57" i="2"/>
  <c r="AX57" i="2"/>
  <c r="AW57" i="2"/>
  <c r="AV57" i="2"/>
  <c r="AU57" i="2"/>
  <c r="AT57" i="2"/>
  <c r="CC56" i="2"/>
  <c r="CB56" i="2"/>
  <c r="CA56" i="2"/>
  <c r="BZ56" i="2"/>
  <c r="BY56" i="2"/>
  <c r="BX56" i="2"/>
  <c r="BW56" i="2"/>
  <c r="BV56" i="2"/>
  <c r="BU56" i="2"/>
  <c r="BT56" i="2"/>
  <c r="BS56" i="2"/>
  <c r="BR56" i="2"/>
  <c r="BQ56" i="2"/>
  <c r="BP56" i="2"/>
  <c r="BM56" i="2"/>
  <c r="BL56" i="2"/>
  <c r="BK56" i="2"/>
  <c r="BJ56" i="2"/>
  <c r="BI56" i="2"/>
  <c r="BH56" i="2"/>
  <c r="BG56" i="2"/>
  <c r="BF56" i="2"/>
  <c r="BE56" i="2"/>
  <c r="BD56" i="2"/>
  <c r="BC56" i="2"/>
  <c r="BB56" i="2"/>
  <c r="BA56" i="2"/>
  <c r="AZ56" i="2"/>
  <c r="AY56" i="2"/>
  <c r="AX56" i="2"/>
  <c r="AW56" i="2"/>
  <c r="AV56" i="2"/>
  <c r="AU56" i="2"/>
  <c r="AT56" i="2"/>
  <c r="CC55" i="2"/>
  <c r="CB55" i="2"/>
  <c r="CA55" i="2"/>
  <c r="BZ55" i="2"/>
  <c r="BY55" i="2"/>
  <c r="BX55" i="2"/>
  <c r="BW55" i="2"/>
  <c r="BV55" i="2"/>
  <c r="BU55" i="2"/>
  <c r="BT55" i="2"/>
  <c r="BS55" i="2"/>
  <c r="BR55" i="2"/>
  <c r="BQ55" i="2"/>
  <c r="BP55" i="2"/>
  <c r="BM55" i="2"/>
  <c r="BL55" i="2"/>
  <c r="BK55" i="2"/>
  <c r="BJ55" i="2"/>
  <c r="BI55" i="2"/>
  <c r="BH55" i="2"/>
  <c r="BG55" i="2"/>
  <c r="BF55" i="2"/>
  <c r="BE55" i="2"/>
  <c r="BD55" i="2"/>
  <c r="BC55" i="2"/>
  <c r="BB55" i="2"/>
  <c r="BA55" i="2"/>
  <c r="AZ55" i="2"/>
  <c r="AY55" i="2"/>
  <c r="AX55" i="2"/>
  <c r="AW55" i="2"/>
  <c r="AV55" i="2"/>
  <c r="AU55" i="2"/>
  <c r="AT55" i="2"/>
  <c r="CC54" i="2"/>
  <c r="CB54" i="2"/>
  <c r="CA54" i="2"/>
  <c r="BZ54" i="2"/>
  <c r="BY54" i="2"/>
  <c r="BX54" i="2"/>
  <c r="BW54" i="2"/>
  <c r="BV54" i="2"/>
  <c r="BU54" i="2"/>
  <c r="BT54" i="2"/>
  <c r="BS54" i="2"/>
  <c r="BR54" i="2"/>
  <c r="BQ54" i="2"/>
  <c r="BP54" i="2"/>
  <c r="BM54" i="2"/>
  <c r="BL54" i="2"/>
  <c r="BK54" i="2"/>
  <c r="BJ54" i="2"/>
  <c r="BI54" i="2"/>
  <c r="BH54" i="2"/>
  <c r="BG54" i="2"/>
  <c r="BF54" i="2"/>
  <c r="BE54" i="2"/>
  <c r="BD54" i="2"/>
  <c r="BC54" i="2"/>
  <c r="BB54" i="2"/>
  <c r="BA54" i="2"/>
  <c r="AZ54" i="2"/>
  <c r="AY54" i="2"/>
  <c r="AX54" i="2"/>
  <c r="AW54" i="2"/>
  <c r="AV54" i="2"/>
  <c r="AU54" i="2"/>
  <c r="AT54" i="2"/>
  <c r="CC53" i="2"/>
  <c r="CB53" i="2"/>
  <c r="CA53" i="2"/>
  <c r="BZ53" i="2"/>
  <c r="BY53" i="2"/>
  <c r="BX53" i="2"/>
  <c r="BW53" i="2"/>
  <c r="BV53" i="2"/>
  <c r="BU53" i="2"/>
  <c r="BT53" i="2"/>
  <c r="BS53" i="2"/>
  <c r="BR53" i="2"/>
  <c r="BQ53" i="2"/>
  <c r="BP53" i="2"/>
  <c r="BM53" i="2"/>
  <c r="BL53" i="2"/>
  <c r="BK53" i="2"/>
  <c r="BJ53" i="2"/>
  <c r="BI53" i="2"/>
  <c r="BH53" i="2"/>
  <c r="BG53" i="2"/>
  <c r="BF53" i="2"/>
  <c r="BE53" i="2"/>
  <c r="BD53" i="2"/>
  <c r="BC53" i="2"/>
  <c r="BB53" i="2"/>
  <c r="BA53" i="2"/>
  <c r="AZ53" i="2"/>
  <c r="AY53" i="2"/>
  <c r="AX53" i="2"/>
  <c r="AW53" i="2"/>
  <c r="AV53" i="2"/>
  <c r="AU53" i="2"/>
  <c r="AT53" i="2"/>
  <c r="CC52" i="2"/>
  <c r="CB52" i="2"/>
  <c r="CA52" i="2"/>
  <c r="BZ52" i="2"/>
  <c r="BY52" i="2"/>
  <c r="BX52" i="2"/>
  <c r="BW52" i="2"/>
  <c r="BV52" i="2"/>
  <c r="BU52" i="2"/>
  <c r="BT52" i="2"/>
  <c r="BS52" i="2"/>
  <c r="BR52" i="2"/>
  <c r="BQ52" i="2"/>
  <c r="BP52" i="2"/>
  <c r="BM52" i="2"/>
  <c r="BL52" i="2"/>
  <c r="BK52" i="2"/>
  <c r="BJ52" i="2"/>
  <c r="BI52" i="2"/>
  <c r="BH52" i="2"/>
  <c r="BG52" i="2"/>
  <c r="BF52" i="2"/>
  <c r="BE52" i="2"/>
  <c r="BD52" i="2"/>
  <c r="BC52" i="2"/>
  <c r="BB52" i="2"/>
  <c r="BA52" i="2"/>
  <c r="AZ52" i="2"/>
  <c r="AY52" i="2"/>
  <c r="AX52" i="2"/>
  <c r="AW52" i="2"/>
  <c r="AV52" i="2"/>
  <c r="AU52" i="2"/>
  <c r="AT52" i="2"/>
  <c r="CC51" i="2"/>
  <c r="CB51" i="2"/>
  <c r="CA51" i="2"/>
  <c r="BZ51" i="2"/>
  <c r="BY51" i="2"/>
  <c r="BX51" i="2"/>
  <c r="BW51" i="2"/>
  <c r="BV51" i="2"/>
  <c r="BU51" i="2"/>
  <c r="BT51" i="2"/>
  <c r="BS51" i="2"/>
  <c r="BR51" i="2"/>
  <c r="BQ51" i="2"/>
  <c r="BP51" i="2"/>
  <c r="BM51" i="2"/>
  <c r="BL51" i="2"/>
  <c r="BK51" i="2"/>
  <c r="BJ51" i="2"/>
  <c r="BI51" i="2"/>
  <c r="BH51" i="2"/>
  <c r="BG51" i="2"/>
  <c r="BF51" i="2"/>
  <c r="BE51" i="2"/>
  <c r="BD51" i="2"/>
  <c r="BC51" i="2"/>
  <c r="BB51" i="2"/>
  <c r="BA51" i="2"/>
  <c r="AZ51" i="2"/>
  <c r="AY51" i="2"/>
  <c r="AX51" i="2"/>
  <c r="AW51" i="2"/>
  <c r="AV51" i="2"/>
  <c r="AU51" i="2"/>
  <c r="AT51" i="2"/>
  <c r="CC50" i="2"/>
  <c r="CB50" i="2"/>
  <c r="CA50" i="2"/>
  <c r="BZ50" i="2"/>
  <c r="BY50" i="2"/>
  <c r="BX50" i="2"/>
  <c r="BW50" i="2"/>
  <c r="BV50" i="2"/>
  <c r="BU50" i="2"/>
  <c r="BT50" i="2"/>
  <c r="BS50" i="2"/>
  <c r="BR50" i="2"/>
  <c r="BQ50" i="2"/>
  <c r="BP50" i="2"/>
  <c r="BM50" i="2"/>
  <c r="BL50" i="2"/>
  <c r="BK50" i="2"/>
  <c r="BJ50" i="2"/>
  <c r="BI50" i="2"/>
  <c r="BH50" i="2"/>
  <c r="BG50" i="2"/>
  <c r="BF50" i="2"/>
  <c r="BE50" i="2"/>
  <c r="BD50" i="2"/>
  <c r="BC50" i="2"/>
  <c r="BB50" i="2"/>
  <c r="BA50" i="2"/>
  <c r="AZ50" i="2"/>
  <c r="AY50" i="2"/>
  <c r="AX50" i="2"/>
  <c r="AW50" i="2"/>
  <c r="AV50" i="2"/>
  <c r="AU50" i="2"/>
  <c r="AT50" i="2"/>
  <c r="CC49" i="2"/>
  <c r="CB49" i="2"/>
  <c r="CA49" i="2"/>
  <c r="BZ49" i="2"/>
  <c r="BY49" i="2"/>
  <c r="BX49" i="2"/>
  <c r="BW49" i="2"/>
  <c r="BV49" i="2"/>
  <c r="BU49" i="2"/>
  <c r="BT49" i="2"/>
  <c r="BS49" i="2"/>
  <c r="BR49" i="2"/>
  <c r="BQ49" i="2"/>
  <c r="BP49" i="2"/>
  <c r="BM49" i="2"/>
  <c r="BL49" i="2"/>
  <c r="BK49" i="2"/>
  <c r="BJ49" i="2"/>
  <c r="BI49" i="2"/>
  <c r="BH49" i="2"/>
  <c r="BG49" i="2"/>
  <c r="BF49" i="2"/>
  <c r="BE49" i="2"/>
  <c r="BD49" i="2"/>
  <c r="BC49" i="2"/>
  <c r="BB49" i="2"/>
  <c r="BA49" i="2"/>
  <c r="AZ49" i="2"/>
  <c r="AY49" i="2"/>
  <c r="AX49" i="2"/>
  <c r="AW49" i="2"/>
  <c r="AV49" i="2"/>
  <c r="AU49" i="2"/>
  <c r="AT49" i="2"/>
  <c r="CC48" i="2"/>
  <c r="CB48" i="2"/>
  <c r="CA48" i="2"/>
  <c r="BZ48" i="2"/>
  <c r="BY48" i="2"/>
  <c r="BX48" i="2"/>
  <c r="BW48" i="2"/>
  <c r="BV48" i="2"/>
  <c r="BU48" i="2"/>
  <c r="BT48" i="2"/>
  <c r="BS48" i="2"/>
  <c r="BR48" i="2"/>
  <c r="BQ48" i="2"/>
  <c r="BP48" i="2"/>
  <c r="BM48" i="2"/>
  <c r="BL48" i="2"/>
  <c r="BK48" i="2"/>
  <c r="BJ48" i="2"/>
  <c r="BI48" i="2"/>
  <c r="BH48" i="2"/>
  <c r="BG48" i="2"/>
  <c r="BF48" i="2"/>
  <c r="BE48" i="2"/>
  <c r="BD48" i="2"/>
  <c r="BC48" i="2"/>
  <c r="BB48" i="2"/>
  <c r="BA48" i="2"/>
  <c r="AZ48" i="2"/>
  <c r="AY48" i="2"/>
  <c r="AX48" i="2"/>
  <c r="AW48" i="2"/>
  <c r="AV48" i="2"/>
  <c r="AU48" i="2"/>
  <c r="AT48" i="2"/>
  <c r="CC47" i="2"/>
  <c r="CB47" i="2"/>
  <c r="CA47" i="2"/>
  <c r="BZ47" i="2"/>
  <c r="BY47" i="2"/>
  <c r="BX47" i="2"/>
  <c r="BW47" i="2"/>
  <c r="BV47" i="2"/>
  <c r="BU47" i="2"/>
  <c r="BT47" i="2"/>
  <c r="BS47" i="2"/>
  <c r="BR47" i="2"/>
  <c r="BQ47" i="2"/>
  <c r="BP47" i="2"/>
  <c r="BM47" i="2"/>
  <c r="BL47" i="2"/>
  <c r="BK47" i="2"/>
  <c r="BJ47" i="2"/>
  <c r="BI47" i="2"/>
  <c r="BH47" i="2"/>
  <c r="BG47" i="2"/>
  <c r="BF47" i="2"/>
  <c r="BE47" i="2"/>
  <c r="BD47" i="2"/>
  <c r="BC47" i="2"/>
  <c r="BB47" i="2"/>
  <c r="BA47" i="2"/>
  <c r="AZ47" i="2"/>
  <c r="AY47" i="2"/>
  <c r="AX47" i="2"/>
  <c r="AW47" i="2"/>
  <c r="AV47" i="2"/>
  <c r="AU47" i="2"/>
  <c r="AT47" i="2"/>
  <c r="CC46" i="2"/>
  <c r="CB46" i="2"/>
  <c r="CA46" i="2"/>
  <c r="BZ46" i="2"/>
  <c r="BY46" i="2"/>
  <c r="BX46" i="2"/>
  <c r="BW46" i="2"/>
  <c r="BV46" i="2"/>
  <c r="BU46" i="2"/>
  <c r="BT46" i="2"/>
  <c r="BS46" i="2"/>
  <c r="BR46" i="2"/>
  <c r="BQ46" i="2"/>
  <c r="BP46" i="2"/>
  <c r="BM46" i="2"/>
  <c r="BL46" i="2"/>
  <c r="BK46" i="2"/>
  <c r="BJ46" i="2"/>
  <c r="BI46" i="2"/>
  <c r="BH46" i="2"/>
  <c r="BG46" i="2"/>
  <c r="BF46" i="2"/>
  <c r="BE46" i="2"/>
  <c r="BD46" i="2"/>
  <c r="BC46" i="2"/>
  <c r="BB46" i="2"/>
  <c r="BA46" i="2"/>
  <c r="AZ46" i="2"/>
  <c r="AY46" i="2"/>
  <c r="AX46" i="2"/>
  <c r="AW46" i="2"/>
  <c r="AV46" i="2"/>
  <c r="AU46" i="2"/>
  <c r="AT46" i="2"/>
  <c r="CC45" i="2"/>
  <c r="CB45" i="2"/>
  <c r="CA45" i="2"/>
  <c r="BZ45" i="2"/>
  <c r="BY45" i="2"/>
  <c r="BX45" i="2"/>
  <c r="BW45" i="2"/>
  <c r="BV45" i="2"/>
  <c r="BU45" i="2"/>
  <c r="BT45" i="2"/>
  <c r="BS45" i="2"/>
  <c r="BR45" i="2"/>
  <c r="BQ45" i="2"/>
  <c r="BP45" i="2"/>
  <c r="BM45" i="2"/>
  <c r="BL45" i="2"/>
  <c r="BK45" i="2"/>
  <c r="BJ45" i="2"/>
  <c r="BI45" i="2"/>
  <c r="BH45" i="2"/>
  <c r="BG45" i="2"/>
  <c r="BF45" i="2"/>
  <c r="BE45" i="2"/>
  <c r="BD45" i="2"/>
  <c r="BC45" i="2"/>
  <c r="BB45" i="2"/>
  <c r="BA45" i="2"/>
  <c r="AZ45" i="2"/>
  <c r="AY45" i="2"/>
  <c r="AX45" i="2"/>
  <c r="AW45" i="2"/>
  <c r="AV45" i="2"/>
  <c r="AU45" i="2"/>
  <c r="AT45" i="2"/>
  <c r="CC44" i="2"/>
  <c r="CB44" i="2"/>
  <c r="CA44" i="2"/>
  <c r="BZ44" i="2"/>
  <c r="BY44" i="2"/>
  <c r="BX44" i="2"/>
  <c r="BW44" i="2"/>
  <c r="BV44" i="2"/>
  <c r="BU44" i="2"/>
  <c r="BT44" i="2"/>
  <c r="BS44" i="2"/>
  <c r="BR44" i="2"/>
  <c r="BQ44" i="2"/>
  <c r="BP44" i="2"/>
  <c r="BM44" i="2"/>
  <c r="BL44" i="2"/>
  <c r="BK44" i="2"/>
  <c r="BJ44" i="2"/>
  <c r="BI44" i="2"/>
  <c r="BH44" i="2"/>
  <c r="BG44" i="2"/>
  <c r="BF44" i="2"/>
  <c r="BE44" i="2"/>
  <c r="BD44" i="2"/>
  <c r="BC44" i="2"/>
  <c r="BB44" i="2"/>
  <c r="BA44" i="2"/>
  <c r="AZ44" i="2"/>
  <c r="AY44" i="2"/>
  <c r="AX44" i="2"/>
  <c r="AW44" i="2"/>
  <c r="AV44" i="2"/>
  <c r="AU44" i="2"/>
  <c r="AT44" i="2"/>
  <c r="CC43" i="2"/>
  <c r="CB43" i="2"/>
  <c r="CA43" i="2"/>
  <c r="BZ43" i="2"/>
  <c r="BY43" i="2"/>
  <c r="BX43" i="2"/>
  <c r="BW43" i="2"/>
  <c r="BV43" i="2"/>
  <c r="BU43" i="2"/>
  <c r="BT43" i="2"/>
  <c r="BS43" i="2"/>
  <c r="BR43" i="2"/>
  <c r="BQ43" i="2"/>
  <c r="BP43" i="2"/>
  <c r="BM43" i="2"/>
  <c r="BL43" i="2"/>
  <c r="BK43" i="2"/>
  <c r="BJ43" i="2"/>
  <c r="BI43" i="2"/>
  <c r="BH43" i="2"/>
  <c r="BG43" i="2"/>
  <c r="BF43" i="2"/>
  <c r="BE43" i="2"/>
  <c r="BD43" i="2"/>
  <c r="BC43" i="2"/>
  <c r="BB43" i="2"/>
  <c r="BA43" i="2"/>
  <c r="AZ43" i="2"/>
  <c r="AY43" i="2"/>
  <c r="AX43" i="2"/>
  <c r="AW43" i="2"/>
  <c r="AV43" i="2"/>
  <c r="AU43" i="2"/>
  <c r="AT43" i="2"/>
  <c r="CC42" i="2"/>
  <c r="CB42" i="2"/>
  <c r="CA42" i="2"/>
  <c r="BZ42" i="2"/>
  <c r="BY42" i="2"/>
  <c r="BX42" i="2"/>
  <c r="BW42" i="2"/>
  <c r="BV42" i="2"/>
  <c r="BU42" i="2"/>
  <c r="BT42" i="2"/>
  <c r="BS42" i="2"/>
  <c r="BR42" i="2"/>
  <c r="BQ42" i="2"/>
  <c r="BP42" i="2"/>
  <c r="BM42" i="2"/>
  <c r="BL42" i="2"/>
  <c r="BK42" i="2"/>
  <c r="BJ42" i="2"/>
  <c r="BI42" i="2"/>
  <c r="BH42" i="2"/>
  <c r="BG42" i="2"/>
  <c r="BF42" i="2"/>
  <c r="BE42" i="2"/>
  <c r="BD42" i="2"/>
  <c r="BC42" i="2"/>
  <c r="BB42" i="2"/>
  <c r="BA42" i="2"/>
  <c r="AZ42" i="2"/>
  <c r="AY42" i="2"/>
  <c r="AX42" i="2"/>
  <c r="AW42" i="2"/>
  <c r="AV42" i="2"/>
  <c r="AU42" i="2"/>
  <c r="AT42" i="2"/>
  <c r="CC41" i="2"/>
  <c r="CB41" i="2"/>
  <c r="CA41" i="2"/>
  <c r="BZ41" i="2"/>
  <c r="BY41" i="2"/>
  <c r="BX41" i="2"/>
  <c r="BW41" i="2"/>
  <c r="BV41" i="2"/>
  <c r="BU41" i="2"/>
  <c r="BT41" i="2"/>
  <c r="BS41" i="2"/>
  <c r="BR41" i="2"/>
  <c r="BQ41" i="2"/>
  <c r="BP41" i="2"/>
  <c r="BM41" i="2"/>
  <c r="BL41" i="2"/>
  <c r="BK41" i="2"/>
  <c r="BJ41" i="2"/>
  <c r="BI41" i="2"/>
  <c r="BH41" i="2"/>
  <c r="BG41" i="2"/>
  <c r="BF41" i="2"/>
  <c r="BE41" i="2"/>
  <c r="BD41" i="2"/>
  <c r="BC41" i="2"/>
  <c r="BB41" i="2"/>
  <c r="BA41" i="2"/>
  <c r="AZ41" i="2"/>
  <c r="AY41" i="2"/>
  <c r="AX41" i="2"/>
  <c r="AW41" i="2"/>
  <c r="AV41" i="2"/>
  <c r="AU41" i="2"/>
  <c r="AT41" i="2"/>
  <c r="CC40" i="2"/>
  <c r="CB40" i="2"/>
  <c r="CA40" i="2"/>
  <c r="BZ40" i="2"/>
  <c r="BY40" i="2"/>
  <c r="BX40" i="2"/>
  <c r="BW40" i="2"/>
  <c r="BV40" i="2"/>
  <c r="BU40" i="2"/>
  <c r="BT40" i="2"/>
  <c r="BS40" i="2"/>
  <c r="BR40" i="2"/>
  <c r="BQ40" i="2"/>
  <c r="BP40" i="2"/>
  <c r="BM40" i="2"/>
  <c r="BL40" i="2"/>
  <c r="BK40" i="2"/>
  <c r="BJ40" i="2"/>
  <c r="BI40" i="2"/>
  <c r="BH40" i="2"/>
  <c r="BG40" i="2"/>
  <c r="BF40" i="2"/>
  <c r="BE40" i="2"/>
  <c r="BD40" i="2"/>
  <c r="BC40" i="2"/>
  <c r="BB40" i="2"/>
  <c r="BA40" i="2"/>
  <c r="AZ40" i="2"/>
  <c r="AY40" i="2"/>
  <c r="AX40" i="2"/>
  <c r="AW40" i="2"/>
  <c r="AV40" i="2"/>
  <c r="AU40" i="2"/>
  <c r="AT40" i="2"/>
  <c r="CC39" i="2"/>
  <c r="CB39" i="2"/>
  <c r="CA39" i="2"/>
  <c r="BZ39" i="2"/>
  <c r="BY39" i="2"/>
  <c r="BX39" i="2"/>
  <c r="BW39" i="2"/>
  <c r="BV39" i="2"/>
  <c r="BU39" i="2"/>
  <c r="BT39" i="2"/>
  <c r="BS39" i="2"/>
  <c r="BR39" i="2"/>
  <c r="BQ39" i="2"/>
  <c r="BP39" i="2"/>
  <c r="BM39" i="2"/>
  <c r="BL39" i="2"/>
  <c r="BK39" i="2"/>
  <c r="BJ39" i="2"/>
  <c r="BI39" i="2"/>
  <c r="BH39" i="2"/>
  <c r="BG39" i="2"/>
  <c r="BF39" i="2"/>
  <c r="BE39" i="2"/>
  <c r="BD39" i="2"/>
  <c r="BC39" i="2"/>
  <c r="BB39" i="2"/>
  <c r="BA39" i="2"/>
  <c r="AZ39" i="2"/>
  <c r="AY39" i="2"/>
  <c r="AX39" i="2"/>
  <c r="AW39" i="2"/>
  <c r="AV39" i="2"/>
  <c r="AU39" i="2"/>
  <c r="AT39" i="2"/>
  <c r="CC38" i="2"/>
  <c r="CB38" i="2"/>
  <c r="CA38" i="2"/>
  <c r="BZ38" i="2"/>
  <c r="BY38" i="2"/>
  <c r="BX38" i="2"/>
  <c r="BW38" i="2"/>
  <c r="BV38" i="2"/>
  <c r="BU38" i="2"/>
  <c r="BT38" i="2"/>
  <c r="BS38" i="2"/>
  <c r="BR38" i="2"/>
  <c r="BQ38" i="2"/>
  <c r="BP38" i="2"/>
  <c r="BM38" i="2"/>
  <c r="BL38" i="2"/>
  <c r="BK38" i="2"/>
  <c r="BJ38" i="2"/>
  <c r="BI38" i="2"/>
  <c r="BH38" i="2"/>
  <c r="BG38" i="2"/>
  <c r="BF38" i="2"/>
  <c r="BE38" i="2"/>
  <c r="BD38" i="2"/>
  <c r="BC38" i="2"/>
  <c r="BB38" i="2"/>
  <c r="BA38" i="2"/>
  <c r="AZ38" i="2"/>
  <c r="AY38" i="2"/>
  <c r="AX38" i="2"/>
  <c r="AW38" i="2"/>
  <c r="AV38" i="2"/>
  <c r="AU38" i="2"/>
  <c r="AT38" i="2"/>
  <c r="CC37" i="2"/>
  <c r="CB37" i="2"/>
  <c r="CA37" i="2"/>
  <c r="BZ37" i="2"/>
  <c r="BY37" i="2"/>
  <c r="BX37" i="2"/>
  <c r="BW37" i="2"/>
  <c r="BV37" i="2"/>
  <c r="BU37" i="2"/>
  <c r="BT37" i="2"/>
  <c r="BS37" i="2"/>
  <c r="BR37" i="2"/>
  <c r="BQ37" i="2"/>
  <c r="BP37" i="2"/>
  <c r="BM37" i="2"/>
  <c r="BL37" i="2"/>
  <c r="BK37" i="2"/>
  <c r="BJ37" i="2"/>
  <c r="BI37" i="2"/>
  <c r="BH37" i="2"/>
  <c r="BG37" i="2"/>
  <c r="BF37" i="2"/>
  <c r="BE37" i="2"/>
  <c r="BD37" i="2"/>
  <c r="BC37" i="2"/>
  <c r="BB37" i="2"/>
  <c r="BA37" i="2"/>
  <c r="AZ37" i="2"/>
  <c r="AY37" i="2"/>
  <c r="AX37" i="2"/>
  <c r="AW37" i="2"/>
  <c r="AV37" i="2"/>
  <c r="AU37" i="2"/>
  <c r="AT37" i="2"/>
  <c r="CC36" i="2"/>
  <c r="CB36" i="2"/>
  <c r="CA36" i="2"/>
  <c r="BZ36" i="2"/>
  <c r="BY36" i="2"/>
  <c r="BX36" i="2"/>
  <c r="BW36" i="2"/>
  <c r="BV36" i="2"/>
  <c r="BU36" i="2"/>
  <c r="BT36" i="2"/>
  <c r="BS36" i="2"/>
  <c r="BR36" i="2"/>
  <c r="BQ36" i="2"/>
  <c r="BP36" i="2"/>
  <c r="BM36" i="2"/>
  <c r="BL36" i="2"/>
  <c r="BK36" i="2"/>
  <c r="BJ36" i="2"/>
  <c r="BI36" i="2"/>
  <c r="BH36" i="2"/>
  <c r="BG36" i="2"/>
  <c r="BF36" i="2"/>
  <c r="BE36" i="2"/>
  <c r="BD36" i="2"/>
  <c r="BC36" i="2"/>
  <c r="BB36" i="2"/>
  <c r="BA36" i="2"/>
  <c r="AZ36" i="2"/>
  <c r="AY36" i="2"/>
  <c r="AX36" i="2"/>
  <c r="AW36" i="2"/>
  <c r="AV36" i="2"/>
  <c r="AU36" i="2"/>
  <c r="AT36" i="2"/>
  <c r="CC35" i="2"/>
  <c r="CB35" i="2"/>
  <c r="CA35" i="2"/>
  <c r="BZ35" i="2"/>
  <c r="BY35" i="2"/>
  <c r="BX35" i="2"/>
  <c r="BW35" i="2"/>
  <c r="BV35" i="2"/>
  <c r="BU35" i="2"/>
  <c r="BT35" i="2"/>
  <c r="BS35" i="2"/>
  <c r="BR35" i="2"/>
  <c r="BQ35" i="2"/>
  <c r="BP35" i="2"/>
  <c r="BM35" i="2"/>
  <c r="BL35" i="2"/>
  <c r="BK35" i="2"/>
  <c r="BJ35" i="2"/>
  <c r="BI35" i="2"/>
  <c r="BH35" i="2"/>
  <c r="BG35" i="2"/>
  <c r="BF35" i="2"/>
  <c r="BE35" i="2"/>
  <c r="BD35" i="2"/>
  <c r="BC35" i="2"/>
  <c r="BB35" i="2"/>
  <c r="BA35" i="2"/>
  <c r="AZ35" i="2"/>
  <c r="AY35" i="2"/>
  <c r="AX35" i="2"/>
  <c r="AW35" i="2"/>
  <c r="AV35" i="2"/>
  <c r="AU35" i="2"/>
  <c r="AT35" i="2"/>
  <c r="CC34" i="2"/>
  <c r="CB34" i="2"/>
  <c r="CA34" i="2"/>
  <c r="BZ34" i="2"/>
  <c r="BY34" i="2"/>
  <c r="BX34" i="2"/>
  <c r="BW34" i="2"/>
  <c r="BV34" i="2"/>
  <c r="BU34" i="2"/>
  <c r="BT34" i="2"/>
  <c r="BS34" i="2"/>
  <c r="BR34" i="2"/>
  <c r="BQ34" i="2"/>
  <c r="BP34" i="2"/>
  <c r="BM34" i="2"/>
  <c r="BL34" i="2"/>
  <c r="BK34" i="2"/>
  <c r="BJ34" i="2"/>
  <c r="BI34" i="2"/>
  <c r="BH34" i="2"/>
  <c r="BG34" i="2"/>
  <c r="BF34" i="2"/>
  <c r="BE34" i="2"/>
  <c r="BD34" i="2"/>
  <c r="BC34" i="2"/>
  <c r="BB34" i="2"/>
  <c r="BA34" i="2"/>
  <c r="AZ34" i="2"/>
  <c r="AY34" i="2"/>
  <c r="AX34" i="2"/>
  <c r="AW34" i="2"/>
  <c r="AV34" i="2"/>
  <c r="AU34" i="2"/>
  <c r="AT34" i="2"/>
  <c r="CC33" i="2"/>
  <c r="CB33" i="2"/>
  <c r="CA33" i="2"/>
  <c r="BZ33" i="2"/>
  <c r="BY33" i="2"/>
  <c r="BX33" i="2"/>
  <c r="BW33" i="2"/>
  <c r="BV33" i="2"/>
  <c r="BU33" i="2"/>
  <c r="BT33" i="2"/>
  <c r="BS33" i="2"/>
  <c r="BR33" i="2"/>
  <c r="BQ33" i="2"/>
  <c r="BP33" i="2"/>
  <c r="BM33" i="2"/>
  <c r="BL33" i="2"/>
  <c r="BK33" i="2"/>
  <c r="BJ33" i="2"/>
  <c r="BI33" i="2"/>
  <c r="BH33" i="2"/>
  <c r="BG33" i="2"/>
  <c r="BF33" i="2"/>
  <c r="BE33" i="2"/>
  <c r="BD33" i="2"/>
  <c r="BC33" i="2"/>
  <c r="BB33" i="2"/>
  <c r="BA33" i="2"/>
  <c r="AZ33" i="2"/>
  <c r="AY33" i="2"/>
  <c r="AX33" i="2"/>
  <c r="AW33" i="2"/>
  <c r="AV33" i="2"/>
  <c r="AU33" i="2"/>
  <c r="AT33" i="2"/>
  <c r="CC32" i="2"/>
  <c r="CB32" i="2"/>
  <c r="CA32" i="2"/>
  <c r="BZ32" i="2"/>
  <c r="BY32" i="2"/>
  <c r="BX32" i="2"/>
  <c r="BW32" i="2"/>
  <c r="BV32" i="2"/>
  <c r="BU32" i="2"/>
  <c r="BT32" i="2"/>
  <c r="BS32" i="2"/>
  <c r="BR32" i="2"/>
  <c r="BQ32" i="2"/>
  <c r="BP32" i="2"/>
  <c r="BM32" i="2"/>
  <c r="BL32" i="2"/>
  <c r="BK32" i="2"/>
  <c r="BJ32" i="2"/>
  <c r="BI32" i="2"/>
  <c r="BH32" i="2"/>
  <c r="BG32" i="2"/>
  <c r="BF32" i="2"/>
  <c r="BE32" i="2"/>
  <c r="BD32" i="2"/>
  <c r="BC32" i="2"/>
  <c r="BB32" i="2"/>
  <c r="BA32" i="2"/>
  <c r="AZ32" i="2"/>
  <c r="AY32" i="2"/>
  <c r="AX32" i="2"/>
  <c r="AW32" i="2"/>
  <c r="AV32" i="2"/>
  <c r="AU32" i="2"/>
  <c r="AT32" i="2"/>
  <c r="CC31" i="2"/>
  <c r="CB31" i="2"/>
  <c r="CA31" i="2"/>
  <c r="BZ31" i="2"/>
  <c r="BY31" i="2"/>
  <c r="BX31" i="2"/>
  <c r="BW31" i="2"/>
  <c r="BV31" i="2"/>
  <c r="BU31" i="2"/>
  <c r="BT31" i="2"/>
  <c r="BS31" i="2"/>
  <c r="BR31" i="2"/>
  <c r="BQ31" i="2"/>
  <c r="BP31" i="2"/>
  <c r="BM31" i="2"/>
  <c r="BL31" i="2"/>
  <c r="BK31" i="2"/>
  <c r="BJ31" i="2"/>
  <c r="BI31" i="2"/>
  <c r="BH31" i="2"/>
  <c r="BG31" i="2"/>
  <c r="BF31" i="2"/>
  <c r="BE31" i="2"/>
  <c r="BD31" i="2"/>
  <c r="BC31" i="2"/>
  <c r="BB31" i="2"/>
  <c r="BA31" i="2"/>
  <c r="AZ31" i="2"/>
  <c r="AY31" i="2"/>
  <c r="AX31" i="2"/>
  <c r="AW31" i="2"/>
  <c r="AV31" i="2"/>
  <c r="AU31" i="2"/>
  <c r="AT31" i="2"/>
  <c r="CC30" i="2"/>
  <c r="CB30" i="2"/>
  <c r="CA30" i="2"/>
  <c r="BZ30" i="2"/>
  <c r="BY30" i="2"/>
  <c r="BX30" i="2"/>
  <c r="BW30" i="2"/>
  <c r="BV30" i="2"/>
  <c r="BU30" i="2"/>
  <c r="BT30" i="2"/>
  <c r="BS30" i="2"/>
  <c r="BR30" i="2"/>
  <c r="BQ30" i="2"/>
  <c r="BP30" i="2"/>
  <c r="BM30" i="2"/>
  <c r="BL30" i="2"/>
  <c r="BK30" i="2"/>
  <c r="BJ30" i="2"/>
  <c r="BI30" i="2"/>
  <c r="BH30" i="2"/>
  <c r="BG30" i="2"/>
  <c r="BF30" i="2"/>
  <c r="BE30" i="2"/>
  <c r="BD30" i="2"/>
  <c r="BC30" i="2"/>
  <c r="BB30" i="2"/>
  <c r="BA30" i="2"/>
  <c r="AZ30" i="2"/>
  <c r="AY30" i="2"/>
  <c r="AX30" i="2"/>
  <c r="AW30" i="2"/>
  <c r="AV30" i="2"/>
  <c r="AU30" i="2"/>
  <c r="AT30" i="2"/>
  <c r="CC29" i="2"/>
  <c r="CB29" i="2"/>
  <c r="CA29" i="2"/>
  <c r="BZ29" i="2"/>
  <c r="BY29" i="2"/>
  <c r="BX29" i="2"/>
  <c r="BW29" i="2"/>
  <c r="BV29" i="2"/>
  <c r="BU29" i="2"/>
  <c r="BT29" i="2"/>
  <c r="BS29" i="2"/>
  <c r="BR29" i="2"/>
  <c r="BQ29" i="2"/>
  <c r="BP29" i="2"/>
  <c r="BM29" i="2"/>
  <c r="BL29" i="2"/>
  <c r="BK29" i="2"/>
  <c r="BJ29" i="2"/>
  <c r="BI29" i="2"/>
  <c r="BH29" i="2"/>
  <c r="BG29" i="2"/>
  <c r="BF29" i="2"/>
  <c r="BE29" i="2"/>
  <c r="BD29" i="2"/>
  <c r="BC29" i="2"/>
  <c r="BB29" i="2"/>
  <c r="BA29" i="2"/>
  <c r="AZ29" i="2"/>
  <c r="AY29" i="2"/>
  <c r="AX29" i="2"/>
  <c r="AW29" i="2"/>
  <c r="AV29" i="2"/>
  <c r="AU29" i="2"/>
  <c r="AT29" i="2"/>
  <c r="CC28" i="2"/>
  <c r="CB28" i="2"/>
  <c r="CA28" i="2"/>
  <c r="BZ28" i="2"/>
  <c r="BY28" i="2"/>
  <c r="BX28" i="2"/>
  <c r="BW28" i="2"/>
  <c r="BV28" i="2"/>
  <c r="BU28" i="2"/>
  <c r="BT28" i="2"/>
  <c r="BS28" i="2"/>
  <c r="BR28" i="2"/>
  <c r="BQ28" i="2"/>
  <c r="BP28" i="2"/>
  <c r="BM28" i="2"/>
  <c r="BL28" i="2"/>
  <c r="BK28" i="2"/>
  <c r="BJ28" i="2"/>
  <c r="BI28" i="2"/>
  <c r="BH28" i="2"/>
  <c r="BG28" i="2"/>
  <c r="BF28" i="2"/>
  <c r="BE28" i="2"/>
  <c r="BD28" i="2"/>
  <c r="BC28" i="2"/>
  <c r="BB28" i="2"/>
  <c r="BA28" i="2"/>
  <c r="AZ28" i="2"/>
  <c r="AY28" i="2"/>
  <c r="AX28" i="2"/>
  <c r="AW28" i="2"/>
  <c r="AV28" i="2"/>
  <c r="AU28" i="2"/>
  <c r="AT28" i="2"/>
  <c r="CC27" i="2"/>
  <c r="CB27" i="2"/>
  <c r="CA27" i="2"/>
  <c r="BZ27" i="2"/>
  <c r="BY27" i="2"/>
  <c r="BX27" i="2"/>
  <c r="BW27" i="2"/>
  <c r="BV27" i="2"/>
  <c r="BU27" i="2"/>
  <c r="BT27" i="2"/>
  <c r="BS27" i="2"/>
  <c r="BR27" i="2"/>
  <c r="BQ27" i="2"/>
  <c r="BP27" i="2"/>
  <c r="BM27" i="2"/>
  <c r="BL27" i="2"/>
  <c r="BK27" i="2"/>
  <c r="BJ27" i="2"/>
  <c r="BI27" i="2"/>
  <c r="BH27" i="2"/>
  <c r="BG27" i="2"/>
  <c r="BF27" i="2"/>
  <c r="BE27" i="2"/>
  <c r="BD27" i="2"/>
  <c r="BC27" i="2"/>
  <c r="BB27" i="2"/>
  <c r="BA27" i="2"/>
  <c r="AZ27" i="2"/>
  <c r="AY27" i="2"/>
  <c r="AX27" i="2"/>
  <c r="AW27" i="2"/>
  <c r="AV27" i="2"/>
  <c r="AU27" i="2"/>
  <c r="AT27" i="2"/>
  <c r="CC26" i="2"/>
  <c r="CB26" i="2"/>
  <c r="CA26" i="2"/>
  <c r="BZ26" i="2"/>
  <c r="BY26" i="2"/>
  <c r="BX26" i="2"/>
  <c r="BW26" i="2"/>
  <c r="BV26" i="2"/>
  <c r="BU26" i="2"/>
  <c r="BT26" i="2"/>
  <c r="BS26" i="2"/>
  <c r="BR26" i="2"/>
  <c r="BQ26" i="2"/>
  <c r="BP26" i="2"/>
  <c r="BM26" i="2"/>
  <c r="BL26" i="2"/>
  <c r="BK26" i="2"/>
  <c r="BJ26" i="2"/>
  <c r="BI26" i="2"/>
  <c r="BH26" i="2"/>
  <c r="BG26" i="2"/>
  <c r="BF26" i="2"/>
  <c r="BE26" i="2"/>
  <c r="BD26" i="2"/>
  <c r="BC26" i="2"/>
  <c r="BB26" i="2"/>
  <c r="BA26" i="2"/>
  <c r="AZ26" i="2"/>
  <c r="AY26" i="2"/>
  <c r="AX26" i="2"/>
  <c r="AW26" i="2"/>
  <c r="AV26" i="2"/>
  <c r="AU26" i="2"/>
  <c r="AT26" i="2"/>
  <c r="CC25" i="2"/>
  <c r="CB25" i="2"/>
  <c r="CA25" i="2"/>
  <c r="BZ25" i="2"/>
  <c r="BY25" i="2"/>
  <c r="BX25" i="2"/>
  <c r="BW25" i="2"/>
  <c r="BV25" i="2"/>
  <c r="BU25" i="2"/>
  <c r="BT25" i="2"/>
  <c r="BS25" i="2"/>
  <c r="BR25" i="2"/>
  <c r="BQ25" i="2"/>
  <c r="BP25" i="2"/>
  <c r="BM25" i="2"/>
  <c r="BL25" i="2"/>
  <c r="BK25" i="2"/>
  <c r="BJ25" i="2"/>
  <c r="BI25" i="2"/>
  <c r="BH25" i="2"/>
  <c r="BG25" i="2"/>
  <c r="BF25" i="2"/>
  <c r="BE25" i="2"/>
  <c r="BD25" i="2"/>
  <c r="BC25" i="2"/>
  <c r="BB25" i="2"/>
  <c r="BA25" i="2"/>
  <c r="AZ25" i="2"/>
  <c r="AY25" i="2"/>
  <c r="AX25" i="2"/>
  <c r="AW25" i="2"/>
  <c r="AV25" i="2"/>
  <c r="AU25" i="2"/>
  <c r="AT25" i="2"/>
  <c r="CC24" i="2"/>
  <c r="CB24" i="2"/>
  <c r="CA24" i="2"/>
  <c r="BZ24" i="2"/>
  <c r="BY24" i="2"/>
  <c r="BX24" i="2"/>
  <c r="BW24" i="2"/>
  <c r="BV24" i="2"/>
  <c r="BU24" i="2"/>
  <c r="BT24" i="2"/>
  <c r="BS24" i="2"/>
  <c r="BR24" i="2"/>
  <c r="BQ24" i="2"/>
  <c r="BP24" i="2"/>
  <c r="BM24" i="2"/>
  <c r="BL24" i="2"/>
  <c r="BK24" i="2"/>
  <c r="BJ24" i="2"/>
  <c r="BI24" i="2"/>
  <c r="BH24" i="2"/>
  <c r="BG24" i="2"/>
  <c r="BF24" i="2"/>
  <c r="BE24" i="2"/>
  <c r="BD24" i="2"/>
  <c r="BC24" i="2"/>
  <c r="BB24" i="2"/>
  <c r="BA24" i="2"/>
  <c r="AZ24" i="2"/>
  <c r="AY24" i="2"/>
  <c r="AX24" i="2"/>
  <c r="AW24" i="2"/>
  <c r="AV24" i="2"/>
  <c r="AU24" i="2"/>
  <c r="AT24" i="2"/>
  <c r="CC23" i="2"/>
  <c r="CB23" i="2"/>
  <c r="CA23" i="2"/>
  <c r="BZ23" i="2"/>
  <c r="BY23" i="2"/>
  <c r="BX23" i="2"/>
  <c r="BW23" i="2"/>
  <c r="BV23" i="2"/>
  <c r="BU23" i="2"/>
  <c r="BT23" i="2"/>
  <c r="BS23" i="2"/>
  <c r="BR23" i="2"/>
  <c r="BQ23" i="2"/>
  <c r="BP23" i="2"/>
  <c r="BM23" i="2"/>
  <c r="BL23" i="2"/>
  <c r="BK23" i="2"/>
  <c r="BJ23" i="2"/>
  <c r="BI23" i="2"/>
  <c r="BH23" i="2"/>
  <c r="BG23" i="2"/>
  <c r="BF23" i="2"/>
  <c r="BE23" i="2"/>
  <c r="BD23" i="2"/>
  <c r="BC23" i="2"/>
  <c r="BB23" i="2"/>
  <c r="BA23" i="2"/>
  <c r="AZ23" i="2"/>
  <c r="AY23" i="2"/>
  <c r="AX23" i="2"/>
  <c r="AW23" i="2"/>
  <c r="AV23" i="2"/>
  <c r="AU23" i="2"/>
  <c r="AT23" i="2"/>
  <c r="CC22" i="2"/>
  <c r="CB22" i="2"/>
  <c r="CA22" i="2"/>
  <c r="BZ22" i="2"/>
  <c r="BY22" i="2"/>
  <c r="BX22" i="2"/>
  <c r="BW22" i="2"/>
  <c r="BV22" i="2"/>
  <c r="BU22" i="2"/>
  <c r="BT22" i="2"/>
  <c r="BS22" i="2"/>
  <c r="BR22" i="2"/>
  <c r="BQ22" i="2"/>
  <c r="BP22" i="2"/>
  <c r="BM22" i="2"/>
  <c r="BL22" i="2"/>
  <c r="BK22" i="2"/>
  <c r="BJ22" i="2"/>
  <c r="BI22" i="2"/>
  <c r="BH22" i="2"/>
  <c r="BG22" i="2"/>
  <c r="BF22" i="2"/>
  <c r="BE22" i="2"/>
  <c r="BD22" i="2"/>
  <c r="BC22" i="2"/>
  <c r="BB22" i="2"/>
  <c r="BA22" i="2"/>
  <c r="AZ22" i="2"/>
  <c r="AY22" i="2"/>
  <c r="AX22" i="2"/>
  <c r="AW22" i="2"/>
  <c r="AV22" i="2"/>
  <c r="AU22" i="2"/>
  <c r="AT22" i="2"/>
  <c r="CC21" i="2"/>
  <c r="CB21" i="2"/>
  <c r="CA21" i="2"/>
  <c r="BZ21" i="2"/>
  <c r="BY21" i="2"/>
  <c r="BX21" i="2"/>
  <c r="BW21" i="2"/>
  <c r="BV21" i="2"/>
  <c r="BU21" i="2"/>
  <c r="BT21" i="2"/>
  <c r="BS21" i="2"/>
  <c r="BR21" i="2"/>
  <c r="BQ21" i="2"/>
  <c r="BP21" i="2"/>
  <c r="BM21" i="2"/>
  <c r="BL21" i="2"/>
  <c r="BK21" i="2"/>
  <c r="BJ21" i="2"/>
  <c r="BI21" i="2"/>
  <c r="BH21" i="2"/>
  <c r="BG21" i="2"/>
  <c r="BF21" i="2"/>
  <c r="BE21" i="2"/>
  <c r="BD21" i="2"/>
  <c r="BC21" i="2"/>
  <c r="BB21" i="2"/>
  <c r="BA21" i="2"/>
  <c r="AZ21" i="2"/>
  <c r="AY21" i="2"/>
  <c r="AX21" i="2"/>
  <c r="AW21" i="2"/>
  <c r="AV21" i="2"/>
  <c r="AU21" i="2"/>
  <c r="AT21" i="2"/>
  <c r="CC20" i="2"/>
  <c r="CB20" i="2"/>
  <c r="CA20" i="2"/>
  <c r="BZ20" i="2"/>
  <c r="BY20" i="2"/>
  <c r="BX20" i="2"/>
  <c r="BW20" i="2"/>
  <c r="BV20" i="2"/>
  <c r="BU20" i="2"/>
  <c r="BT20" i="2"/>
  <c r="BS20" i="2"/>
  <c r="BR20" i="2"/>
  <c r="BQ20" i="2"/>
  <c r="BP20" i="2"/>
  <c r="BM20" i="2"/>
  <c r="BL20" i="2"/>
  <c r="BK20" i="2"/>
  <c r="BJ20" i="2"/>
  <c r="BI20" i="2"/>
  <c r="BH20" i="2"/>
  <c r="BG20" i="2"/>
  <c r="BF20" i="2"/>
  <c r="BE20" i="2"/>
  <c r="BD20" i="2"/>
  <c r="BC20" i="2"/>
  <c r="BB20" i="2"/>
  <c r="BA20" i="2"/>
  <c r="AZ20" i="2"/>
  <c r="AY20" i="2"/>
  <c r="AX20" i="2"/>
  <c r="AW20" i="2"/>
  <c r="AV20" i="2"/>
  <c r="AU20" i="2"/>
  <c r="AT20" i="2"/>
  <c r="CC19" i="2"/>
  <c r="CB19" i="2"/>
  <c r="CA19" i="2"/>
  <c r="BZ19" i="2"/>
  <c r="BY19" i="2"/>
  <c r="BX19" i="2"/>
  <c r="BW19" i="2"/>
  <c r="BV19" i="2"/>
  <c r="BU19" i="2"/>
  <c r="BT19" i="2"/>
  <c r="BS19" i="2"/>
  <c r="BR19" i="2"/>
  <c r="BQ19" i="2"/>
  <c r="BP19" i="2"/>
  <c r="BM19" i="2"/>
  <c r="BL19" i="2"/>
  <c r="BK19" i="2"/>
  <c r="BJ19" i="2"/>
  <c r="BI19" i="2"/>
  <c r="BH19" i="2"/>
  <c r="BG19" i="2"/>
  <c r="BF19" i="2"/>
  <c r="BE19" i="2"/>
  <c r="BD19" i="2"/>
  <c r="BC19" i="2"/>
  <c r="BB19" i="2"/>
  <c r="BA19" i="2"/>
  <c r="AZ19" i="2"/>
  <c r="AY19" i="2"/>
  <c r="AX19" i="2"/>
  <c r="AW19" i="2"/>
  <c r="AV19" i="2"/>
  <c r="AU19" i="2"/>
  <c r="AT19" i="2"/>
  <c r="CC18" i="2"/>
  <c r="CB18" i="2"/>
  <c r="CA18" i="2"/>
  <c r="BZ18" i="2"/>
  <c r="BY18" i="2"/>
  <c r="BX18" i="2"/>
  <c r="BW18" i="2"/>
  <c r="BV18" i="2"/>
  <c r="BU18" i="2"/>
  <c r="BT18" i="2"/>
  <c r="BS18" i="2"/>
  <c r="BR18" i="2"/>
  <c r="BQ18" i="2"/>
  <c r="BP18" i="2"/>
  <c r="BM18" i="2"/>
  <c r="BL18" i="2"/>
  <c r="BK18" i="2"/>
  <c r="BJ18" i="2"/>
  <c r="BI18" i="2"/>
  <c r="BH18" i="2"/>
  <c r="BG18" i="2"/>
  <c r="BF18" i="2"/>
  <c r="BE18" i="2"/>
  <c r="BD18" i="2"/>
  <c r="BC18" i="2"/>
  <c r="BB18" i="2"/>
  <c r="BA18" i="2"/>
  <c r="AZ18" i="2"/>
  <c r="AY18" i="2"/>
  <c r="AX18" i="2"/>
  <c r="AW18" i="2"/>
  <c r="AV18" i="2"/>
  <c r="AU18" i="2"/>
  <c r="AT18" i="2"/>
  <c r="CC17" i="2"/>
  <c r="CB17" i="2"/>
  <c r="CA17" i="2"/>
  <c r="BZ17" i="2"/>
  <c r="BY17" i="2"/>
  <c r="BX17" i="2"/>
  <c r="BW17" i="2"/>
  <c r="BV17" i="2"/>
  <c r="BU17" i="2"/>
  <c r="BT17" i="2"/>
  <c r="BS17" i="2"/>
  <c r="BR17" i="2"/>
  <c r="BQ17" i="2"/>
  <c r="BP17" i="2"/>
  <c r="BM17" i="2"/>
  <c r="BL17" i="2"/>
  <c r="BK17" i="2"/>
  <c r="BJ17" i="2"/>
  <c r="BI17" i="2"/>
  <c r="BH17" i="2"/>
  <c r="BG17" i="2"/>
  <c r="BF17" i="2"/>
  <c r="BE17" i="2"/>
  <c r="BD17" i="2"/>
  <c r="BC17" i="2"/>
  <c r="BB17" i="2"/>
  <c r="BA17" i="2"/>
  <c r="AZ17" i="2"/>
  <c r="AY17" i="2"/>
  <c r="AX17" i="2"/>
  <c r="AW17" i="2"/>
  <c r="AV17" i="2"/>
  <c r="AU17" i="2"/>
  <c r="AT17" i="2"/>
  <c r="CC16" i="2"/>
  <c r="CB16" i="2"/>
  <c r="CA16" i="2"/>
  <c r="BZ16" i="2"/>
  <c r="BY16" i="2"/>
  <c r="BX16" i="2"/>
  <c r="BW16" i="2"/>
  <c r="BV16" i="2"/>
  <c r="BU16" i="2"/>
  <c r="BT16" i="2"/>
  <c r="BS16" i="2"/>
  <c r="BR16" i="2"/>
  <c r="BQ16" i="2"/>
  <c r="BP16" i="2"/>
  <c r="BM16" i="2"/>
  <c r="BL16" i="2"/>
  <c r="BK16" i="2"/>
  <c r="BJ16" i="2"/>
  <c r="BI16" i="2"/>
  <c r="BH16" i="2"/>
  <c r="BG16" i="2"/>
  <c r="BF16" i="2"/>
  <c r="BE16" i="2"/>
  <c r="BD16" i="2"/>
  <c r="BC16" i="2"/>
  <c r="BB16" i="2"/>
  <c r="BA16" i="2"/>
  <c r="AZ16" i="2"/>
  <c r="AY16" i="2"/>
  <c r="AX16" i="2"/>
  <c r="AW16" i="2"/>
  <c r="AV16" i="2"/>
  <c r="AU16" i="2"/>
  <c r="AT16" i="2"/>
  <c r="CC15" i="2"/>
  <c r="CB15" i="2"/>
  <c r="CA15" i="2"/>
  <c r="BZ15" i="2"/>
  <c r="BY15" i="2"/>
  <c r="BX15" i="2"/>
  <c r="BW15" i="2"/>
  <c r="BV15" i="2"/>
  <c r="BU15" i="2"/>
  <c r="BT15" i="2"/>
  <c r="BS15" i="2"/>
  <c r="BR15" i="2"/>
  <c r="BQ15" i="2"/>
  <c r="BP15" i="2"/>
  <c r="BM15" i="2"/>
  <c r="BL15" i="2"/>
  <c r="BK15" i="2"/>
  <c r="BJ15" i="2"/>
  <c r="BI15" i="2"/>
  <c r="BH15" i="2"/>
  <c r="BG15" i="2"/>
  <c r="BF15" i="2"/>
  <c r="BE15" i="2"/>
  <c r="BD15" i="2"/>
  <c r="BC15" i="2"/>
  <c r="BB15" i="2"/>
  <c r="BA15" i="2"/>
  <c r="AZ15" i="2"/>
  <c r="AY15" i="2"/>
  <c r="AX15" i="2"/>
  <c r="AW15" i="2"/>
  <c r="AV15" i="2"/>
  <c r="AU15" i="2"/>
  <c r="AT15" i="2"/>
  <c r="AR252" i="2"/>
  <c r="AR251" i="2"/>
  <c r="AR250" i="2"/>
  <c r="AR249" i="2"/>
  <c r="AR248" i="2"/>
  <c r="AR247" i="2"/>
  <c r="AR246" i="2"/>
  <c r="AR245" i="2"/>
  <c r="AR244" i="2"/>
  <c r="AR243" i="2"/>
  <c r="AR242" i="2"/>
  <c r="AR241" i="2"/>
  <c r="AR240" i="2"/>
  <c r="AR239" i="2"/>
  <c r="AR238" i="2"/>
  <c r="AR237" i="2"/>
  <c r="AR236" i="2"/>
  <c r="AR235" i="2"/>
  <c r="AR234" i="2"/>
  <c r="AR233" i="2"/>
  <c r="AR232" i="2"/>
  <c r="AR231" i="2"/>
  <c r="AR230" i="2"/>
  <c r="AR229" i="2"/>
  <c r="AR228" i="2"/>
  <c r="AR227" i="2"/>
  <c r="AR226" i="2"/>
  <c r="AR225" i="2"/>
  <c r="AR224" i="2"/>
  <c r="AR223" i="2"/>
  <c r="AR222" i="2"/>
  <c r="AR221" i="2"/>
  <c r="AR220" i="2"/>
  <c r="AR219" i="2"/>
  <c r="AR218" i="2"/>
  <c r="AR217" i="2"/>
  <c r="AR216" i="2"/>
  <c r="AR215" i="2"/>
  <c r="AR214" i="2"/>
  <c r="AR213" i="2"/>
  <c r="AR212" i="2"/>
  <c r="AR211" i="2"/>
  <c r="AR210" i="2"/>
  <c r="AR209" i="2"/>
  <c r="AR208" i="2"/>
  <c r="AR207" i="2"/>
  <c r="AR206" i="2"/>
  <c r="AR205" i="2"/>
  <c r="AR204" i="2"/>
  <c r="AR203" i="2"/>
  <c r="AR202" i="2"/>
  <c r="AR201" i="2"/>
  <c r="AR200" i="2"/>
  <c r="AR199" i="2"/>
  <c r="AR198" i="2"/>
  <c r="AR197" i="2"/>
  <c r="AR196" i="2"/>
  <c r="AR195" i="2"/>
  <c r="AR194" i="2"/>
  <c r="AR193" i="2"/>
  <c r="AR192" i="2"/>
  <c r="AR191" i="2"/>
  <c r="AR190" i="2"/>
  <c r="AR189" i="2"/>
  <c r="AR188" i="2"/>
  <c r="AR187" i="2"/>
  <c r="AR186" i="2"/>
  <c r="AR185" i="2"/>
  <c r="AR184" i="2"/>
  <c r="AR183" i="2"/>
  <c r="AR182" i="2"/>
  <c r="AR181" i="2"/>
  <c r="AR180" i="2"/>
  <c r="AR179" i="2"/>
  <c r="AR178" i="2"/>
  <c r="AR177" i="2"/>
  <c r="AR176" i="2"/>
  <c r="AR175" i="2"/>
  <c r="AR174" i="2"/>
  <c r="AR173" i="2"/>
  <c r="AR172" i="2"/>
  <c r="AR171" i="2"/>
  <c r="AR170" i="2"/>
  <c r="AR169" i="2"/>
  <c r="AR168" i="2"/>
  <c r="AR167" i="2"/>
  <c r="AR166" i="2"/>
  <c r="AR165" i="2"/>
  <c r="AR164" i="2"/>
  <c r="AR163" i="2"/>
  <c r="AR162" i="2"/>
  <c r="AR161" i="2"/>
  <c r="AR160" i="2"/>
  <c r="AR159" i="2"/>
  <c r="AR158" i="2"/>
  <c r="AR157" i="2"/>
  <c r="AR156" i="2"/>
  <c r="AR155" i="2"/>
  <c r="AR154" i="2"/>
  <c r="AR153" i="2"/>
  <c r="AR152" i="2"/>
  <c r="AR151" i="2"/>
  <c r="AR150" i="2"/>
  <c r="AR149" i="2"/>
  <c r="AR148" i="2"/>
  <c r="AR147" i="2"/>
  <c r="AR146" i="2"/>
  <c r="AR145" i="2"/>
  <c r="AR144" i="2"/>
  <c r="AR143" i="2"/>
  <c r="AR142" i="2"/>
  <c r="AR141" i="2"/>
  <c r="AR140" i="2"/>
  <c r="AR139" i="2"/>
  <c r="AR138" i="2"/>
  <c r="AR137" i="2"/>
  <c r="AR136" i="2"/>
  <c r="AR135" i="2"/>
  <c r="AR134" i="2"/>
  <c r="AR133" i="2"/>
  <c r="AR132" i="2"/>
  <c r="AR131" i="2"/>
  <c r="AR130" i="2"/>
  <c r="AR129" i="2"/>
  <c r="AR128" i="2"/>
  <c r="AR127" i="2"/>
  <c r="AR126" i="2"/>
  <c r="AR125" i="2"/>
  <c r="AR124" i="2"/>
  <c r="AR123" i="2"/>
  <c r="AR122" i="2"/>
  <c r="AR121" i="2"/>
  <c r="AR120" i="2"/>
  <c r="AR119" i="2"/>
  <c r="AR118" i="2"/>
  <c r="AR117" i="2"/>
  <c r="AR116" i="2"/>
  <c r="AR115" i="2"/>
  <c r="AR114" i="2"/>
  <c r="AR113" i="2"/>
  <c r="AR112" i="2"/>
  <c r="AR111" i="2"/>
  <c r="AR110" i="2"/>
  <c r="AR109" i="2"/>
  <c r="AR108" i="2"/>
  <c r="AR107" i="2"/>
  <c r="AR106" i="2"/>
  <c r="AR105" i="2"/>
  <c r="AR104" i="2"/>
  <c r="AR103" i="2"/>
  <c r="AR102" i="2"/>
  <c r="AR101" i="2"/>
  <c r="AR100" i="2"/>
  <c r="AR99" i="2"/>
  <c r="AR98" i="2"/>
  <c r="AR97" i="2"/>
  <c r="AR96" i="2"/>
  <c r="AR95" i="2"/>
  <c r="AR94" i="2"/>
  <c r="AR93" i="2"/>
  <c r="AR92" i="2"/>
  <c r="AR91" i="2"/>
  <c r="AR90" i="2"/>
  <c r="AR89" i="2"/>
  <c r="AR88" i="2"/>
  <c r="AR87" i="2"/>
  <c r="AR86" i="2"/>
  <c r="AR85" i="2"/>
  <c r="AR84" i="2"/>
  <c r="AR83" i="2"/>
  <c r="AR82" i="2"/>
  <c r="AR81" i="2"/>
  <c r="AR80" i="2"/>
  <c r="AR79" i="2"/>
  <c r="AR78" i="2"/>
  <c r="AR77" i="2"/>
  <c r="AR76" i="2"/>
  <c r="AR75" i="2"/>
  <c r="AR74" i="2"/>
  <c r="AR73" i="2"/>
  <c r="AR72" i="2"/>
  <c r="AR71" i="2"/>
  <c r="AR70" i="2"/>
  <c r="AR69" i="2"/>
  <c r="AR68" i="2"/>
  <c r="AR67" i="2"/>
  <c r="AR66" i="2"/>
  <c r="AR65" i="2"/>
  <c r="AR64" i="2"/>
  <c r="AR63" i="2"/>
  <c r="AR62" i="2"/>
  <c r="AR61" i="2"/>
  <c r="AR60" i="2"/>
  <c r="AR59" i="2"/>
  <c r="AR58" i="2"/>
  <c r="AR57" i="2"/>
  <c r="AR56" i="2"/>
  <c r="AR55" i="2"/>
  <c r="AR54" i="2"/>
  <c r="AR53" i="2"/>
  <c r="AR52" i="2"/>
  <c r="AR51" i="2"/>
  <c r="AR50" i="2"/>
  <c r="AR49" i="2"/>
  <c r="AR48" i="2"/>
  <c r="AR47" i="2"/>
  <c r="AR46" i="2"/>
  <c r="AR45" i="2"/>
  <c r="AR44" i="2"/>
  <c r="AR43" i="2"/>
  <c r="AR42" i="2"/>
  <c r="AR41" i="2"/>
  <c r="AR40" i="2"/>
  <c r="AR39" i="2"/>
  <c r="AR38" i="2"/>
  <c r="AR37" i="2"/>
  <c r="AR36" i="2"/>
  <c r="AR35" i="2"/>
  <c r="AR34" i="2"/>
  <c r="AR33" i="2"/>
  <c r="AR32" i="2"/>
  <c r="AR31" i="2"/>
  <c r="AR30" i="2"/>
  <c r="AR29" i="2"/>
  <c r="AR28" i="2"/>
  <c r="AR27" i="2"/>
  <c r="AR26" i="2"/>
  <c r="AR25" i="2"/>
  <c r="AR24" i="2"/>
  <c r="AR23" i="2"/>
  <c r="AR22" i="2"/>
  <c r="AR21" i="2"/>
  <c r="AR20" i="2"/>
  <c r="AR19" i="2"/>
  <c r="AR18" i="2"/>
  <c r="AR17" i="2"/>
  <c r="AR16" i="2"/>
  <c r="AR15" i="2"/>
  <c r="AS252" i="2"/>
  <c r="AQ252" i="2"/>
  <c r="AP252" i="2"/>
  <c r="AO252" i="2"/>
  <c r="AN252" i="2"/>
  <c r="AM252" i="2"/>
  <c r="AL252" i="2"/>
  <c r="AK252" i="2"/>
  <c r="AJ252" i="2"/>
  <c r="AI252" i="2"/>
  <c r="AH252" i="2"/>
  <c r="AG252" i="2"/>
  <c r="AF252" i="2"/>
  <c r="AE252" i="2"/>
  <c r="AD252" i="2"/>
  <c r="AC252" i="2"/>
  <c r="AB252" i="2"/>
  <c r="AA252" i="2"/>
  <c r="Z252" i="2"/>
  <c r="Y252" i="2"/>
  <c r="X252" i="2"/>
  <c r="W252" i="2"/>
  <c r="V252" i="2"/>
  <c r="U252" i="2"/>
  <c r="T252" i="2"/>
  <c r="S252" i="2"/>
  <c r="R252" i="2"/>
  <c r="Q252" i="2"/>
  <c r="P252" i="2"/>
  <c r="O252" i="2"/>
  <c r="N252" i="2"/>
  <c r="M252" i="2"/>
  <c r="L252" i="2"/>
  <c r="K252" i="2"/>
  <c r="J252" i="2"/>
  <c r="AS251" i="2"/>
  <c r="AQ251" i="2"/>
  <c r="AP251" i="2"/>
  <c r="AO251" i="2"/>
  <c r="AN251" i="2"/>
  <c r="AM251" i="2"/>
  <c r="AL251" i="2"/>
  <c r="AK251" i="2"/>
  <c r="AJ251" i="2"/>
  <c r="AI251" i="2"/>
  <c r="AH251" i="2"/>
  <c r="AG251" i="2"/>
  <c r="AF251" i="2"/>
  <c r="AE251" i="2"/>
  <c r="AD251" i="2"/>
  <c r="AC251" i="2"/>
  <c r="AB251" i="2"/>
  <c r="AA251" i="2"/>
  <c r="Z251" i="2"/>
  <c r="Y251" i="2"/>
  <c r="X251" i="2"/>
  <c r="W251" i="2"/>
  <c r="V251" i="2"/>
  <c r="U251" i="2"/>
  <c r="T251" i="2"/>
  <c r="S251" i="2"/>
  <c r="R251" i="2"/>
  <c r="Q251" i="2"/>
  <c r="P251" i="2"/>
  <c r="O251" i="2"/>
  <c r="N251" i="2"/>
  <c r="M251" i="2"/>
  <c r="L251" i="2"/>
  <c r="K251" i="2"/>
  <c r="J251" i="2"/>
  <c r="AS250" i="2"/>
  <c r="AQ250" i="2"/>
  <c r="AP250" i="2"/>
  <c r="AO250" i="2"/>
  <c r="AN250" i="2"/>
  <c r="AM250" i="2"/>
  <c r="AL250" i="2"/>
  <c r="AK250" i="2"/>
  <c r="AJ250" i="2"/>
  <c r="AI250" i="2"/>
  <c r="AH250" i="2"/>
  <c r="AG250" i="2"/>
  <c r="AF250" i="2"/>
  <c r="AE250" i="2"/>
  <c r="AD250" i="2"/>
  <c r="AC250" i="2"/>
  <c r="AB250" i="2"/>
  <c r="AA250" i="2"/>
  <c r="Z250" i="2"/>
  <c r="Y250" i="2"/>
  <c r="X250" i="2"/>
  <c r="W250" i="2"/>
  <c r="V250" i="2"/>
  <c r="U250" i="2"/>
  <c r="T250" i="2"/>
  <c r="S250" i="2"/>
  <c r="R250" i="2"/>
  <c r="Q250" i="2"/>
  <c r="P250" i="2"/>
  <c r="O250" i="2"/>
  <c r="N250" i="2"/>
  <c r="M250" i="2"/>
  <c r="L250" i="2"/>
  <c r="K250" i="2"/>
  <c r="J250" i="2"/>
  <c r="AS249" i="2"/>
  <c r="AQ249" i="2"/>
  <c r="AP249" i="2"/>
  <c r="AO249" i="2"/>
  <c r="AN249" i="2"/>
  <c r="AM249" i="2"/>
  <c r="AL249" i="2"/>
  <c r="AK249" i="2"/>
  <c r="AJ249" i="2"/>
  <c r="AI249" i="2"/>
  <c r="AH249" i="2"/>
  <c r="AG249" i="2"/>
  <c r="AF249" i="2"/>
  <c r="AE249" i="2"/>
  <c r="AD249" i="2"/>
  <c r="AC249" i="2"/>
  <c r="AB249" i="2"/>
  <c r="AA249" i="2"/>
  <c r="Z249" i="2"/>
  <c r="Y249" i="2"/>
  <c r="X249" i="2"/>
  <c r="W249" i="2"/>
  <c r="V249" i="2"/>
  <c r="U249" i="2"/>
  <c r="T249" i="2"/>
  <c r="S249" i="2"/>
  <c r="R249" i="2"/>
  <c r="Q249" i="2"/>
  <c r="P249" i="2"/>
  <c r="O249" i="2"/>
  <c r="N249" i="2"/>
  <c r="M249" i="2"/>
  <c r="L249" i="2"/>
  <c r="K249" i="2"/>
  <c r="J249" i="2"/>
  <c r="AS248" i="2"/>
  <c r="AQ248" i="2"/>
  <c r="AP248" i="2"/>
  <c r="AO248" i="2"/>
  <c r="AN248" i="2"/>
  <c r="AM248" i="2"/>
  <c r="AL248" i="2"/>
  <c r="AK248" i="2"/>
  <c r="AJ248" i="2"/>
  <c r="AI248" i="2"/>
  <c r="AH248" i="2"/>
  <c r="AG248" i="2"/>
  <c r="AF248" i="2"/>
  <c r="AE248" i="2"/>
  <c r="AD248" i="2"/>
  <c r="AC248" i="2"/>
  <c r="AB248" i="2"/>
  <c r="AA248" i="2"/>
  <c r="Z248" i="2"/>
  <c r="Y248" i="2"/>
  <c r="X248" i="2"/>
  <c r="W248" i="2"/>
  <c r="V248" i="2"/>
  <c r="U248" i="2"/>
  <c r="T248" i="2"/>
  <c r="S248" i="2"/>
  <c r="R248" i="2"/>
  <c r="Q248" i="2"/>
  <c r="P248" i="2"/>
  <c r="O248" i="2"/>
  <c r="N248" i="2"/>
  <c r="M248" i="2"/>
  <c r="L248" i="2"/>
  <c r="K248" i="2"/>
  <c r="J248" i="2"/>
  <c r="AS247" i="2"/>
  <c r="AQ247" i="2"/>
  <c r="AP247" i="2"/>
  <c r="AO247" i="2"/>
  <c r="AN247" i="2"/>
  <c r="AM247" i="2"/>
  <c r="AL247" i="2"/>
  <c r="AK247" i="2"/>
  <c r="AJ247" i="2"/>
  <c r="AI247" i="2"/>
  <c r="AH247" i="2"/>
  <c r="AG247" i="2"/>
  <c r="AF247" i="2"/>
  <c r="AE247" i="2"/>
  <c r="AD247" i="2"/>
  <c r="AC247" i="2"/>
  <c r="AB247" i="2"/>
  <c r="AA247" i="2"/>
  <c r="Z247" i="2"/>
  <c r="Y247" i="2"/>
  <c r="X247" i="2"/>
  <c r="W247" i="2"/>
  <c r="V247" i="2"/>
  <c r="U247" i="2"/>
  <c r="T247" i="2"/>
  <c r="S247" i="2"/>
  <c r="R247" i="2"/>
  <c r="Q247" i="2"/>
  <c r="P247" i="2"/>
  <c r="O247" i="2"/>
  <c r="N247" i="2"/>
  <c r="M247" i="2"/>
  <c r="L247" i="2"/>
  <c r="K247" i="2"/>
  <c r="J247" i="2"/>
  <c r="AS246" i="2"/>
  <c r="AQ246" i="2"/>
  <c r="AP246" i="2"/>
  <c r="AO246" i="2"/>
  <c r="AN246" i="2"/>
  <c r="AM246" i="2"/>
  <c r="AL246" i="2"/>
  <c r="AK246" i="2"/>
  <c r="AJ246" i="2"/>
  <c r="AI246" i="2"/>
  <c r="AH246" i="2"/>
  <c r="AG246" i="2"/>
  <c r="AF246" i="2"/>
  <c r="AE246" i="2"/>
  <c r="AD246" i="2"/>
  <c r="AC246" i="2"/>
  <c r="AB246" i="2"/>
  <c r="AA246" i="2"/>
  <c r="Z246" i="2"/>
  <c r="Y246" i="2"/>
  <c r="X246" i="2"/>
  <c r="W246" i="2"/>
  <c r="V246" i="2"/>
  <c r="U246" i="2"/>
  <c r="T246" i="2"/>
  <c r="S246" i="2"/>
  <c r="R246" i="2"/>
  <c r="Q246" i="2"/>
  <c r="P246" i="2"/>
  <c r="O246" i="2"/>
  <c r="N246" i="2"/>
  <c r="M246" i="2"/>
  <c r="L246" i="2"/>
  <c r="K246" i="2"/>
  <c r="J246" i="2"/>
  <c r="AS245" i="2"/>
  <c r="AQ245" i="2"/>
  <c r="AP245" i="2"/>
  <c r="AO245" i="2"/>
  <c r="AN245" i="2"/>
  <c r="AM245" i="2"/>
  <c r="AL245" i="2"/>
  <c r="AK245" i="2"/>
  <c r="AJ245" i="2"/>
  <c r="AI245" i="2"/>
  <c r="AH245" i="2"/>
  <c r="AG245" i="2"/>
  <c r="AF245" i="2"/>
  <c r="AE245" i="2"/>
  <c r="AD245" i="2"/>
  <c r="AC245" i="2"/>
  <c r="AB245" i="2"/>
  <c r="AA245" i="2"/>
  <c r="Z245" i="2"/>
  <c r="Y245" i="2"/>
  <c r="X245" i="2"/>
  <c r="W245" i="2"/>
  <c r="V245" i="2"/>
  <c r="U245" i="2"/>
  <c r="T245" i="2"/>
  <c r="S245" i="2"/>
  <c r="R245" i="2"/>
  <c r="Q245" i="2"/>
  <c r="P245" i="2"/>
  <c r="O245" i="2"/>
  <c r="N245" i="2"/>
  <c r="M245" i="2"/>
  <c r="L245" i="2"/>
  <c r="K245" i="2"/>
  <c r="J245" i="2"/>
  <c r="AS244" i="2"/>
  <c r="AQ244" i="2"/>
  <c r="AP244" i="2"/>
  <c r="AO244" i="2"/>
  <c r="AN244" i="2"/>
  <c r="AM244" i="2"/>
  <c r="AL244" i="2"/>
  <c r="AK244" i="2"/>
  <c r="AJ244" i="2"/>
  <c r="AI244" i="2"/>
  <c r="AH244" i="2"/>
  <c r="AG244" i="2"/>
  <c r="AF244" i="2"/>
  <c r="AE244" i="2"/>
  <c r="AD244" i="2"/>
  <c r="AC244" i="2"/>
  <c r="AB244" i="2"/>
  <c r="AA244" i="2"/>
  <c r="Z244" i="2"/>
  <c r="Y244" i="2"/>
  <c r="X244" i="2"/>
  <c r="W244" i="2"/>
  <c r="V244" i="2"/>
  <c r="U244" i="2"/>
  <c r="T244" i="2"/>
  <c r="S244" i="2"/>
  <c r="R244" i="2"/>
  <c r="Q244" i="2"/>
  <c r="P244" i="2"/>
  <c r="O244" i="2"/>
  <c r="N244" i="2"/>
  <c r="M244" i="2"/>
  <c r="L244" i="2"/>
  <c r="K244" i="2"/>
  <c r="J244" i="2"/>
  <c r="AS243" i="2"/>
  <c r="AQ243" i="2"/>
  <c r="AP243" i="2"/>
  <c r="AO243" i="2"/>
  <c r="AN243" i="2"/>
  <c r="AM243" i="2"/>
  <c r="AL243" i="2"/>
  <c r="AK243" i="2"/>
  <c r="AJ243" i="2"/>
  <c r="AI243" i="2"/>
  <c r="AH243" i="2"/>
  <c r="AG243" i="2"/>
  <c r="AF243" i="2"/>
  <c r="AE243" i="2"/>
  <c r="AD243" i="2"/>
  <c r="AC243" i="2"/>
  <c r="AB243" i="2"/>
  <c r="AA243" i="2"/>
  <c r="Z243" i="2"/>
  <c r="Y243" i="2"/>
  <c r="X243" i="2"/>
  <c r="W243" i="2"/>
  <c r="V243" i="2"/>
  <c r="U243" i="2"/>
  <c r="T243" i="2"/>
  <c r="S243" i="2"/>
  <c r="R243" i="2"/>
  <c r="Q243" i="2"/>
  <c r="P243" i="2"/>
  <c r="O243" i="2"/>
  <c r="N243" i="2"/>
  <c r="M243" i="2"/>
  <c r="L243" i="2"/>
  <c r="K243" i="2"/>
  <c r="J243" i="2"/>
  <c r="AS242" i="2"/>
  <c r="AQ242" i="2"/>
  <c r="AP242" i="2"/>
  <c r="AO242" i="2"/>
  <c r="AN242" i="2"/>
  <c r="AM242" i="2"/>
  <c r="AL242" i="2"/>
  <c r="AK242" i="2"/>
  <c r="AJ242" i="2"/>
  <c r="AI242" i="2"/>
  <c r="AH242" i="2"/>
  <c r="AG242" i="2"/>
  <c r="AF242" i="2"/>
  <c r="AE242" i="2"/>
  <c r="AD242" i="2"/>
  <c r="AC242" i="2"/>
  <c r="AB242" i="2"/>
  <c r="AA242" i="2"/>
  <c r="Z242" i="2"/>
  <c r="Y242" i="2"/>
  <c r="X242" i="2"/>
  <c r="W242" i="2"/>
  <c r="V242" i="2"/>
  <c r="U242" i="2"/>
  <c r="T242" i="2"/>
  <c r="S242" i="2"/>
  <c r="R242" i="2"/>
  <c r="Q242" i="2"/>
  <c r="P242" i="2"/>
  <c r="O242" i="2"/>
  <c r="N242" i="2"/>
  <c r="M242" i="2"/>
  <c r="L242" i="2"/>
  <c r="K242" i="2"/>
  <c r="J242" i="2"/>
  <c r="AS241" i="2"/>
  <c r="AQ241" i="2"/>
  <c r="AP241" i="2"/>
  <c r="AO241" i="2"/>
  <c r="AN241" i="2"/>
  <c r="AM241" i="2"/>
  <c r="AL241" i="2"/>
  <c r="AK241" i="2"/>
  <c r="AJ241" i="2"/>
  <c r="AI241" i="2"/>
  <c r="AH241" i="2"/>
  <c r="AG241" i="2"/>
  <c r="AF241" i="2"/>
  <c r="AE241" i="2"/>
  <c r="AD241" i="2"/>
  <c r="AC241" i="2"/>
  <c r="AB241" i="2"/>
  <c r="AA241" i="2"/>
  <c r="Z241" i="2"/>
  <c r="Y241" i="2"/>
  <c r="X241" i="2"/>
  <c r="W241" i="2"/>
  <c r="V241" i="2"/>
  <c r="U241" i="2"/>
  <c r="T241" i="2"/>
  <c r="S241" i="2"/>
  <c r="R241" i="2"/>
  <c r="Q241" i="2"/>
  <c r="P241" i="2"/>
  <c r="O241" i="2"/>
  <c r="N241" i="2"/>
  <c r="M241" i="2"/>
  <c r="L241" i="2"/>
  <c r="K241" i="2"/>
  <c r="J241" i="2"/>
  <c r="AS240" i="2"/>
  <c r="AQ240" i="2"/>
  <c r="AP240" i="2"/>
  <c r="AO240" i="2"/>
  <c r="AN240" i="2"/>
  <c r="AM240" i="2"/>
  <c r="AL240" i="2"/>
  <c r="AK240" i="2"/>
  <c r="AJ240" i="2"/>
  <c r="AI240" i="2"/>
  <c r="AH240" i="2"/>
  <c r="AG240" i="2"/>
  <c r="AF240" i="2"/>
  <c r="AE240" i="2"/>
  <c r="AD240" i="2"/>
  <c r="AC240" i="2"/>
  <c r="AB240" i="2"/>
  <c r="AA240" i="2"/>
  <c r="Z240" i="2"/>
  <c r="Y240" i="2"/>
  <c r="X240" i="2"/>
  <c r="W240" i="2"/>
  <c r="V240" i="2"/>
  <c r="U240" i="2"/>
  <c r="T240" i="2"/>
  <c r="S240" i="2"/>
  <c r="R240" i="2"/>
  <c r="Q240" i="2"/>
  <c r="P240" i="2"/>
  <c r="O240" i="2"/>
  <c r="N240" i="2"/>
  <c r="M240" i="2"/>
  <c r="L240" i="2"/>
  <c r="K240" i="2"/>
  <c r="J240" i="2"/>
  <c r="AS239" i="2"/>
  <c r="AQ239" i="2"/>
  <c r="AP239" i="2"/>
  <c r="AO239" i="2"/>
  <c r="AN239" i="2"/>
  <c r="AM239" i="2"/>
  <c r="AL239" i="2"/>
  <c r="AK239" i="2"/>
  <c r="AJ239" i="2"/>
  <c r="AI239" i="2"/>
  <c r="AH239" i="2"/>
  <c r="AG239" i="2"/>
  <c r="AF239" i="2"/>
  <c r="AE239" i="2"/>
  <c r="AD239" i="2"/>
  <c r="AC239" i="2"/>
  <c r="AB239" i="2"/>
  <c r="AA239" i="2"/>
  <c r="Z239" i="2"/>
  <c r="Y239" i="2"/>
  <c r="X239" i="2"/>
  <c r="W239" i="2"/>
  <c r="V239" i="2"/>
  <c r="U239" i="2"/>
  <c r="T239" i="2"/>
  <c r="S239" i="2"/>
  <c r="R239" i="2"/>
  <c r="Q239" i="2"/>
  <c r="P239" i="2"/>
  <c r="O239" i="2"/>
  <c r="N239" i="2"/>
  <c r="M239" i="2"/>
  <c r="L239" i="2"/>
  <c r="K239" i="2"/>
  <c r="J239" i="2"/>
  <c r="AS238" i="2"/>
  <c r="AQ238" i="2"/>
  <c r="AP238" i="2"/>
  <c r="AO238" i="2"/>
  <c r="AN238" i="2"/>
  <c r="AM238" i="2"/>
  <c r="AL238" i="2"/>
  <c r="AK238" i="2"/>
  <c r="AJ238" i="2"/>
  <c r="AI238" i="2"/>
  <c r="AH238" i="2"/>
  <c r="AG238" i="2"/>
  <c r="AF238" i="2"/>
  <c r="AE238" i="2"/>
  <c r="AD238" i="2"/>
  <c r="AC238" i="2"/>
  <c r="AB238" i="2"/>
  <c r="AA238" i="2"/>
  <c r="Z238" i="2"/>
  <c r="Y238" i="2"/>
  <c r="X238" i="2"/>
  <c r="W238" i="2"/>
  <c r="V238" i="2"/>
  <c r="U238" i="2"/>
  <c r="T238" i="2"/>
  <c r="S238" i="2"/>
  <c r="R238" i="2"/>
  <c r="Q238" i="2"/>
  <c r="P238" i="2"/>
  <c r="O238" i="2"/>
  <c r="N238" i="2"/>
  <c r="M238" i="2"/>
  <c r="L238" i="2"/>
  <c r="K238" i="2"/>
  <c r="J238" i="2"/>
  <c r="AS237" i="2"/>
  <c r="AQ237" i="2"/>
  <c r="AP237" i="2"/>
  <c r="AO237" i="2"/>
  <c r="AN237" i="2"/>
  <c r="AM237" i="2"/>
  <c r="AL237" i="2"/>
  <c r="AK237" i="2"/>
  <c r="AJ237" i="2"/>
  <c r="AI237" i="2"/>
  <c r="AH237" i="2"/>
  <c r="AG237" i="2"/>
  <c r="AF237" i="2"/>
  <c r="AE237" i="2"/>
  <c r="AD237" i="2"/>
  <c r="AC237" i="2"/>
  <c r="AB237" i="2"/>
  <c r="AA237" i="2"/>
  <c r="Z237" i="2"/>
  <c r="Y237" i="2"/>
  <c r="X237" i="2"/>
  <c r="W237" i="2"/>
  <c r="V237" i="2"/>
  <c r="U237" i="2"/>
  <c r="T237" i="2"/>
  <c r="S237" i="2"/>
  <c r="R237" i="2"/>
  <c r="Q237" i="2"/>
  <c r="P237" i="2"/>
  <c r="O237" i="2"/>
  <c r="N237" i="2"/>
  <c r="M237" i="2"/>
  <c r="L237" i="2"/>
  <c r="K237" i="2"/>
  <c r="J237" i="2"/>
  <c r="AS236" i="2"/>
  <c r="AQ236" i="2"/>
  <c r="AP236" i="2"/>
  <c r="AO236" i="2"/>
  <c r="AN236" i="2"/>
  <c r="AM236" i="2"/>
  <c r="AL236" i="2"/>
  <c r="AK236" i="2"/>
  <c r="AJ236" i="2"/>
  <c r="AI236" i="2"/>
  <c r="AH236" i="2"/>
  <c r="AG236" i="2"/>
  <c r="AF236" i="2"/>
  <c r="AE236" i="2"/>
  <c r="AD236" i="2"/>
  <c r="AC236" i="2"/>
  <c r="AB236" i="2"/>
  <c r="AA236" i="2"/>
  <c r="Z236" i="2"/>
  <c r="Y236" i="2"/>
  <c r="X236" i="2"/>
  <c r="W236" i="2"/>
  <c r="V236" i="2"/>
  <c r="U236" i="2"/>
  <c r="T236" i="2"/>
  <c r="S236" i="2"/>
  <c r="R236" i="2"/>
  <c r="Q236" i="2"/>
  <c r="P236" i="2"/>
  <c r="O236" i="2"/>
  <c r="N236" i="2"/>
  <c r="M236" i="2"/>
  <c r="L236" i="2"/>
  <c r="K236" i="2"/>
  <c r="J236" i="2"/>
  <c r="AS235" i="2"/>
  <c r="AQ235" i="2"/>
  <c r="AP235" i="2"/>
  <c r="AO235" i="2"/>
  <c r="AN235" i="2"/>
  <c r="AM235" i="2"/>
  <c r="AL235" i="2"/>
  <c r="AK235" i="2"/>
  <c r="AJ235" i="2"/>
  <c r="AI235" i="2"/>
  <c r="AH235" i="2"/>
  <c r="AG235" i="2"/>
  <c r="AF235" i="2"/>
  <c r="AE235" i="2"/>
  <c r="AD235" i="2"/>
  <c r="AC235" i="2"/>
  <c r="AB235" i="2"/>
  <c r="AA235" i="2"/>
  <c r="Z235" i="2"/>
  <c r="Y235" i="2"/>
  <c r="X235" i="2"/>
  <c r="W235" i="2"/>
  <c r="V235" i="2"/>
  <c r="U235" i="2"/>
  <c r="T235" i="2"/>
  <c r="S235" i="2"/>
  <c r="R235" i="2"/>
  <c r="Q235" i="2"/>
  <c r="P235" i="2"/>
  <c r="O235" i="2"/>
  <c r="N235" i="2"/>
  <c r="M235" i="2"/>
  <c r="L235" i="2"/>
  <c r="K235" i="2"/>
  <c r="J235" i="2"/>
  <c r="AS234" i="2"/>
  <c r="AQ234" i="2"/>
  <c r="AP234" i="2"/>
  <c r="AO234" i="2"/>
  <c r="AN234" i="2"/>
  <c r="AM234" i="2"/>
  <c r="AL234" i="2"/>
  <c r="AK234" i="2"/>
  <c r="AJ234" i="2"/>
  <c r="AI234" i="2"/>
  <c r="AH234" i="2"/>
  <c r="AG234" i="2"/>
  <c r="AF234" i="2"/>
  <c r="AE234" i="2"/>
  <c r="AD234" i="2"/>
  <c r="AC234" i="2"/>
  <c r="AB234" i="2"/>
  <c r="AA234" i="2"/>
  <c r="Z234" i="2"/>
  <c r="Y234" i="2"/>
  <c r="X234" i="2"/>
  <c r="W234" i="2"/>
  <c r="V234" i="2"/>
  <c r="U234" i="2"/>
  <c r="T234" i="2"/>
  <c r="S234" i="2"/>
  <c r="R234" i="2"/>
  <c r="Q234" i="2"/>
  <c r="P234" i="2"/>
  <c r="O234" i="2"/>
  <c r="N234" i="2"/>
  <c r="M234" i="2"/>
  <c r="L234" i="2"/>
  <c r="K234" i="2"/>
  <c r="J234" i="2"/>
  <c r="AS233" i="2"/>
  <c r="AQ233" i="2"/>
  <c r="AP233" i="2"/>
  <c r="AO233" i="2"/>
  <c r="AN233" i="2"/>
  <c r="AM233" i="2"/>
  <c r="AL233" i="2"/>
  <c r="AK233" i="2"/>
  <c r="AJ233" i="2"/>
  <c r="AI233" i="2"/>
  <c r="AH233" i="2"/>
  <c r="AG233" i="2"/>
  <c r="AF233" i="2"/>
  <c r="AE233" i="2"/>
  <c r="AD233" i="2"/>
  <c r="AC233" i="2"/>
  <c r="AB233" i="2"/>
  <c r="AA233" i="2"/>
  <c r="Z233" i="2"/>
  <c r="Y233" i="2"/>
  <c r="X233" i="2"/>
  <c r="W233" i="2"/>
  <c r="V233" i="2"/>
  <c r="U233" i="2"/>
  <c r="T233" i="2"/>
  <c r="S233" i="2"/>
  <c r="R233" i="2"/>
  <c r="Q233" i="2"/>
  <c r="P233" i="2"/>
  <c r="O233" i="2"/>
  <c r="N233" i="2"/>
  <c r="M233" i="2"/>
  <c r="L233" i="2"/>
  <c r="K233" i="2"/>
  <c r="J233" i="2"/>
  <c r="AS232" i="2"/>
  <c r="AQ232" i="2"/>
  <c r="AP232" i="2"/>
  <c r="AO232" i="2"/>
  <c r="AN232" i="2"/>
  <c r="AM232" i="2"/>
  <c r="AL232" i="2"/>
  <c r="AK232" i="2"/>
  <c r="AJ232" i="2"/>
  <c r="AI232" i="2"/>
  <c r="AH232" i="2"/>
  <c r="AG232" i="2"/>
  <c r="AF232" i="2"/>
  <c r="AE232" i="2"/>
  <c r="AD232" i="2"/>
  <c r="AC232" i="2"/>
  <c r="AB232" i="2"/>
  <c r="AA232" i="2"/>
  <c r="Z232" i="2"/>
  <c r="Y232" i="2"/>
  <c r="X232" i="2"/>
  <c r="W232" i="2"/>
  <c r="V232" i="2"/>
  <c r="U232" i="2"/>
  <c r="T232" i="2"/>
  <c r="S232" i="2"/>
  <c r="R232" i="2"/>
  <c r="Q232" i="2"/>
  <c r="P232" i="2"/>
  <c r="O232" i="2"/>
  <c r="N232" i="2"/>
  <c r="M232" i="2"/>
  <c r="L232" i="2"/>
  <c r="K232" i="2"/>
  <c r="J232" i="2"/>
  <c r="AS231" i="2"/>
  <c r="AQ231" i="2"/>
  <c r="AP231" i="2"/>
  <c r="AO231" i="2"/>
  <c r="AN231" i="2"/>
  <c r="AM231" i="2"/>
  <c r="AL231" i="2"/>
  <c r="AK231" i="2"/>
  <c r="AJ231" i="2"/>
  <c r="AI231" i="2"/>
  <c r="AH231" i="2"/>
  <c r="AG231" i="2"/>
  <c r="AF231" i="2"/>
  <c r="AE231" i="2"/>
  <c r="AD231" i="2"/>
  <c r="AC231" i="2"/>
  <c r="AB231" i="2"/>
  <c r="AA231" i="2"/>
  <c r="Z231" i="2"/>
  <c r="Y231" i="2"/>
  <c r="X231" i="2"/>
  <c r="W231" i="2"/>
  <c r="V231" i="2"/>
  <c r="U231" i="2"/>
  <c r="T231" i="2"/>
  <c r="S231" i="2"/>
  <c r="R231" i="2"/>
  <c r="Q231" i="2"/>
  <c r="P231" i="2"/>
  <c r="O231" i="2"/>
  <c r="N231" i="2"/>
  <c r="M231" i="2"/>
  <c r="L231" i="2"/>
  <c r="K231" i="2"/>
  <c r="J231" i="2"/>
  <c r="AS230" i="2"/>
  <c r="AQ230" i="2"/>
  <c r="AP230" i="2"/>
  <c r="AO230" i="2"/>
  <c r="AN230" i="2"/>
  <c r="AM230" i="2"/>
  <c r="AL230" i="2"/>
  <c r="AK230" i="2"/>
  <c r="AJ230" i="2"/>
  <c r="AI230" i="2"/>
  <c r="AH230" i="2"/>
  <c r="AG230" i="2"/>
  <c r="AF230" i="2"/>
  <c r="AE230" i="2"/>
  <c r="AD230" i="2"/>
  <c r="AC230" i="2"/>
  <c r="AB230" i="2"/>
  <c r="AA230" i="2"/>
  <c r="Z230" i="2"/>
  <c r="Y230" i="2"/>
  <c r="X230" i="2"/>
  <c r="W230" i="2"/>
  <c r="V230" i="2"/>
  <c r="U230" i="2"/>
  <c r="T230" i="2"/>
  <c r="S230" i="2"/>
  <c r="R230" i="2"/>
  <c r="Q230" i="2"/>
  <c r="P230" i="2"/>
  <c r="O230" i="2"/>
  <c r="N230" i="2"/>
  <c r="M230" i="2"/>
  <c r="L230" i="2"/>
  <c r="K230" i="2"/>
  <c r="J230" i="2"/>
  <c r="AS229" i="2"/>
  <c r="AQ229" i="2"/>
  <c r="AP229" i="2"/>
  <c r="AO229" i="2"/>
  <c r="AN229" i="2"/>
  <c r="AM229" i="2"/>
  <c r="AL229" i="2"/>
  <c r="AK229" i="2"/>
  <c r="AJ229" i="2"/>
  <c r="AI229" i="2"/>
  <c r="AH229" i="2"/>
  <c r="AG229" i="2"/>
  <c r="AF229" i="2"/>
  <c r="AE229" i="2"/>
  <c r="AD229" i="2"/>
  <c r="AC229" i="2"/>
  <c r="AB229" i="2"/>
  <c r="AA229" i="2"/>
  <c r="Z229" i="2"/>
  <c r="Y229" i="2"/>
  <c r="X229" i="2"/>
  <c r="W229" i="2"/>
  <c r="V229" i="2"/>
  <c r="U229" i="2"/>
  <c r="T229" i="2"/>
  <c r="S229" i="2"/>
  <c r="R229" i="2"/>
  <c r="Q229" i="2"/>
  <c r="P229" i="2"/>
  <c r="O229" i="2"/>
  <c r="N229" i="2"/>
  <c r="M229" i="2"/>
  <c r="L229" i="2"/>
  <c r="K229" i="2"/>
  <c r="J229" i="2"/>
  <c r="AS228" i="2"/>
  <c r="AQ228" i="2"/>
  <c r="AP228" i="2"/>
  <c r="AO228" i="2"/>
  <c r="AN228" i="2"/>
  <c r="AM228" i="2"/>
  <c r="AL228" i="2"/>
  <c r="AK228" i="2"/>
  <c r="AJ228" i="2"/>
  <c r="AI228" i="2"/>
  <c r="AH228" i="2"/>
  <c r="AG228" i="2"/>
  <c r="AF228" i="2"/>
  <c r="AE228" i="2"/>
  <c r="AD228" i="2"/>
  <c r="AC228" i="2"/>
  <c r="AB228" i="2"/>
  <c r="AA228" i="2"/>
  <c r="Z228" i="2"/>
  <c r="Y228" i="2"/>
  <c r="X228" i="2"/>
  <c r="W228" i="2"/>
  <c r="V228" i="2"/>
  <c r="U228" i="2"/>
  <c r="T228" i="2"/>
  <c r="S228" i="2"/>
  <c r="R228" i="2"/>
  <c r="Q228" i="2"/>
  <c r="P228" i="2"/>
  <c r="O228" i="2"/>
  <c r="N228" i="2"/>
  <c r="M228" i="2"/>
  <c r="L228" i="2"/>
  <c r="K228" i="2"/>
  <c r="J228" i="2"/>
  <c r="AS227" i="2"/>
  <c r="AQ227" i="2"/>
  <c r="AP227" i="2"/>
  <c r="AO227" i="2"/>
  <c r="AN227" i="2"/>
  <c r="AM227" i="2"/>
  <c r="AL227" i="2"/>
  <c r="AK227" i="2"/>
  <c r="AJ227" i="2"/>
  <c r="AI227" i="2"/>
  <c r="AH227" i="2"/>
  <c r="AG227" i="2"/>
  <c r="AF227" i="2"/>
  <c r="AE227" i="2"/>
  <c r="AD227" i="2"/>
  <c r="AC227" i="2"/>
  <c r="AB227" i="2"/>
  <c r="AA227" i="2"/>
  <c r="Z227" i="2"/>
  <c r="Y227" i="2"/>
  <c r="X227" i="2"/>
  <c r="W227" i="2"/>
  <c r="V227" i="2"/>
  <c r="U227" i="2"/>
  <c r="T227" i="2"/>
  <c r="S227" i="2"/>
  <c r="R227" i="2"/>
  <c r="Q227" i="2"/>
  <c r="P227" i="2"/>
  <c r="O227" i="2"/>
  <c r="N227" i="2"/>
  <c r="M227" i="2"/>
  <c r="L227" i="2"/>
  <c r="K227" i="2"/>
  <c r="J227" i="2"/>
  <c r="AS226" i="2"/>
  <c r="AQ226" i="2"/>
  <c r="AP226" i="2"/>
  <c r="AO226" i="2"/>
  <c r="AN226" i="2"/>
  <c r="AM226" i="2"/>
  <c r="AL226" i="2"/>
  <c r="AK226" i="2"/>
  <c r="AJ226" i="2"/>
  <c r="AI226" i="2"/>
  <c r="AH226" i="2"/>
  <c r="AG226" i="2"/>
  <c r="AF226" i="2"/>
  <c r="AE226" i="2"/>
  <c r="AD226" i="2"/>
  <c r="AC226" i="2"/>
  <c r="AB226" i="2"/>
  <c r="AA226" i="2"/>
  <c r="Z226" i="2"/>
  <c r="Y226" i="2"/>
  <c r="X226" i="2"/>
  <c r="W226" i="2"/>
  <c r="V226" i="2"/>
  <c r="U226" i="2"/>
  <c r="T226" i="2"/>
  <c r="S226" i="2"/>
  <c r="R226" i="2"/>
  <c r="Q226" i="2"/>
  <c r="P226" i="2"/>
  <c r="O226" i="2"/>
  <c r="N226" i="2"/>
  <c r="M226" i="2"/>
  <c r="L226" i="2"/>
  <c r="K226" i="2"/>
  <c r="J226" i="2"/>
  <c r="AS225" i="2"/>
  <c r="AQ225" i="2"/>
  <c r="AP225" i="2"/>
  <c r="AO225" i="2"/>
  <c r="AN225" i="2"/>
  <c r="AM225" i="2"/>
  <c r="AL225" i="2"/>
  <c r="AK225" i="2"/>
  <c r="AJ225" i="2"/>
  <c r="AI225" i="2"/>
  <c r="AH225" i="2"/>
  <c r="AG225" i="2"/>
  <c r="AF225" i="2"/>
  <c r="AE225" i="2"/>
  <c r="AD225" i="2"/>
  <c r="AC225" i="2"/>
  <c r="AB225" i="2"/>
  <c r="AA225" i="2"/>
  <c r="Z225" i="2"/>
  <c r="Y225" i="2"/>
  <c r="X225" i="2"/>
  <c r="W225" i="2"/>
  <c r="V225" i="2"/>
  <c r="U225" i="2"/>
  <c r="T225" i="2"/>
  <c r="S225" i="2"/>
  <c r="R225" i="2"/>
  <c r="Q225" i="2"/>
  <c r="P225" i="2"/>
  <c r="O225" i="2"/>
  <c r="N225" i="2"/>
  <c r="M225" i="2"/>
  <c r="L225" i="2"/>
  <c r="K225" i="2"/>
  <c r="J225" i="2"/>
  <c r="AS224" i="2"/>
  <c r="AQ224" i="2"/>
  <c r="AP224" i="2"/>
  <c r="AO224" i="2"/>
  <c r="AN224" i="2"/>
  <c r="AM224" i="2"/>
  <c r="AL224" i="2"/>
  <c r="AK224" i="2"/>
  <c r="AJ224" i="2"/>
  <c r="AI224" i="2"/>
  <c r="AH224" i="2"/>
  <c r="AG224" i="2"/>
  <c r="AF224" i="2"/>
  <c r="AE224" i="2"/>
  <c r="AD224" i="2"/>
  <c r="AC224" i="2"/>
  <c r="AB224" i="2"/>
  <c r="AA224" i="2"/>
  <c r="Z224" i="2"/>
  <c r="Y224" i="2"/>
  <c r="X224" i="2"/>
  <c r="W224" i="2"/>
  <c r="V224" i="2"/>
  <c r="U224" i="2"/>
  <c r="T224" i="2"/>
  <c r="S224" i="2"/>
  <c r="R224" i="2"/>
  <c r="Q224" i="2"/>
  <c r="P224" i="2"/>
  <c r="O224" i="2"/>
  <c r="N224" i="2"/>
  <c r="M224" i="2"/>
  <c r="L224" i="2"/>
  <c r="K224" i="2"/>
  <c r="J224" i="2"/>
  <c r="AS223" i="2"/>
  <c r="AQ223" i="2"/>
  <c r="AP223" i="2"/>
  <c r="AO223" i="2"/>
  <c r="AN223" i="2"/>
  <c r="AM223" i="2"/>
  <c r="AL223" i="2"/>
  <c r="AK223" i="2"/>
  <c r="AJ223" i="2"/>
  <c r="AI223" i="2"/>
  <c r="AH223" i="2"/>
  <c r="AG223" i="2"/>
  <c r="AF223" i="2"/>
  <c r="AE223" i="2"/>
  <c r="AD223" i="2"/>
  <c r="AC223" i="2"/>
  <c r="AB223" i="2"/>
  <c r="AA223" i="2"/>
  <c r="Z223" i="2"/>
  <c r="Y223" i="2"/>
  <c r="X223" i="2"/>
  <c r="W223" i="2"/>
  <c r="V223" i="2"/>
  <c r="U223" i="2"/>
  <c r="T223" i="2"/>
  <c r="S223" i="2"/>
  <c r="R223" i="2"/>
  <c r="Q223" i="2"/>
  <c r="P223" i="2"/>
  <c r="O223" i="2"/>
  <c r="N223" i="2"/>
  <c r="M223" i="2"/>
  <c r="L223" i="2"/>
  <c r="K223" i="2"/>
  <c r="J223" i="2"/>
  <c r="AS222" i="2"/>
  <c r="AQ222" i="2"/>
  <c r="AP222" i="2"/>
  <c r="AO222" i="2"/>
  <c r="AN222" i="2"/>
  <c r="AM222" i="2"/>
  <c r="AL222" i="2"/>
  <c r="AK222" i="2"/>
  <c r="AJ222" i="2"/>
  <c r="AI222" i="2"/>
  <c r="AH222" i="2"/>
  <c r="AG222" i="2"/>
  <c r="AF222" i="2"/>
  <c r="AE222" i="2"/>
  <c r="AD222" i="2"/>
  <c r="AC222" i="2"/>
  <c r="AB222" i="2"/>
  <c r="AA222" i="2"/>
  <c r="Z222" i="2"/>
  <c r="Y222" i="2"/>
  <c r="X222" i="2"/>
  <c r="W222" i="2"/>
  <c r="V222" i="2"/>
  <c r="U222" i="2"/>
  <c r="T222" i="2"/>
  <c r="S222" i="2"/>
  <c r="R222" i="2"/>
  <c r="Q222" i="2"/>
  <c r="P222" i="2"/>
  <c r="O222" i="2"/>
  <c r="N222" i="2"/>
  <c r="M222" i="2"/>
  <c r="L222" i="2"/>
  <c r="K222" i="2"/>
  <c r="J222" i="2"/>
  <c r="AS221" i="2"/>
  <c r="AQ221" i="2"/>
  <c r="AP221" i="2"/>
  <c r="AO221" i="2"/>
  <c r="AN221" i="2"/>
  <c r="AM221" i="2"/>
  <c r="AL221" i="2"/>
  <c r="AK221" i="2"/>
  <c r="AJ221" i="2"/>
  <c r="AI221" i="2"/>
  <c r="AH221" i="2"/>
  <c r="AG221" i="2"/>
  <c r="AF221" i="2"/>
  <c r="AE221" i="2"/>
  <c r="AD221" i="2"/>
  <c r="AC221" i="2"/>
  <c r="AB221" i="2"/>
  <c r="AA221" i="2"/>
  <c r="Z221" i="2"/>
  <c r="Y221" i="2"/>
  <c r="X221" i="2"/>
  <c r="W221" i="2"/>
  <c r="V221" i="2"/>
  <c r="U221" i="2"/>
  <c r="T221" i="2"/>
  <c r="S221" i="2"/>
  <c r="R221" i="2"/>
  <c r="Q221" i="2"/>
  <c r="P221" i="2"/>
  <c r="O221" i="2"/>
  <c r="N221" i="2"/>
  <c r="M221" i="2"/>
  <c r="L221" i="2"/>
  <c r="K221" i="2"/>
  <c r="J221" i="2"/>
  <c r="AS220" i="2"/>
  <c r="AQ220" i="2"/>
  <c r="AP220" i="2"/>
  <c r="AO220" i="2"/>
  <c r="AN220" i="2"/>
  <c r="AM220" i="2"/>
  <c r="AL220" i="2"/>
  <c r="AK220" i="2"/>
  <c r="AJ220" i="2"/>
  <c r="AI220" i="2"/>
  <c r="AH220" i="2"/>
  <c r="AG220" i="2"/>
  <c r="AF220" i="2"/>
  <c r="AE220" i="2"/>
  <c r="AD220" i="2"/>
  <c r="AC220" i="2"/>
  <c r="AB220" i="2"/>
  <c r="AA220" i="2"/>
  <c r="Z220" i="2"/>
  <c r="Y220" i="2"/>
  <c r="X220" i="2"/>
  <c r="W220" i="2"/>
  <c r="V220" i="2"/>
  <c r="U220" i="2"/>
  <c r="T220" i="2"/>
  <c r="S220" i="2"/>
  <c r="R220" i="2"/>
  <c r="Q220" i="2"/>
  <c r="P220" i="2"/>
  <c r="O220" i="2"/>
  <c r="N220" i="2"/>
  <c r="M220" i="2"/>
  <c r="L220" i="2"/>
  <c r="K220" i="2"/>
  <c r="J220" i="2"/>
  <c r="AS219" i="2"/>
  <c r="AQ219" i="2"/>
  <c r="AP219" i="2"/>
  <c r="AO219" i="2"/>
  <c r="AN219" i="2"/>
  <c r="AM219" i="2"/>
  <c r="AL219" i="2"/>
  <c r="AK219" i="2"/>
  <c r="AJ219" i="2"/>
  <c r="AI219" i="2"/>
  <c r="AH219" i="2"/>
  <c r="AG219" i="2"/>
  <c r="AF219" i="2"/>
  <c r="AE219" i="2"/>
  <c r="AD219" i="2"/>
  <c r="AC219" i="2"/>
  <c r="AB219" i="2"/>
  <c r="AA219" i="2"/>
  <c r="Z219" i="2"/>
  <c r="Y219" i="2"/>
  <c r="X219" i="2"/>
  <c r="W219" i="2"/>
  <c r="V219" i="2"/>
  <c r="U219" i="2"/>
  <c r="T219" i="2"/>
  <c r="S219" i="2"/>
  <c r="R219" i="2"/>
  <c r="Q219" i="2"/>
  <c r="P219" i="2"/>
  <c r="O219" i="2"/>
  <c r="N219" i="2"/>
  <c r="M219" i="2"/>
  <c r="L219" i="2"/>
  <c r="K219" i="2"/>
  <c r="J219" i="2"/>
  <c r="AS218" i="2"/>
  <c r="AQ218" i="2"/>
  <c r="AP218" i="2"/>
  <c r="AO218" i="2"/>
  <c r="AN218" i="2"/>
  <c r="AM218" i="2"/>
  <c r="AL218" i="2"/>
  <c r="AK218" i="2"/>
  <c r="AJ218" i="2"/>
  <c r="AI218" i="2"/>
  <c r="AH218" i="2"/>
  <c r="AG218" i="2"/>
  <c r="AF218" i="2"/>
  <c r="AE218" i="2"/>
  <c r="AD218" i="2"/>
  <c r="AC218" i="2"/>
  <c r="AB218" i="2"/>
  <c r="AA218" i="2"/>
  <c r="Z218" i="2"/>
  <c r="Y218" i="2"/>
  <c r="X218" i="2"/>
  <c r="W218" i="2"/>
  <c r="V218" i="2"/>
  <c r="U218" i="2"/>
  <c r="T218" i="2"/>
  <c r="S218" i="2"/>
  <c r="R218" i="2"/>
  <c r="Q218" i="2"/>
  <c r="P218" i="2"/>
  <c r="O218" i="2"/>
  <c r="N218" i="2"/>
  <c r="M218" i="2"/>
  <c r="L218" i="2"/>
  <c r="K218" i="2"/>
  <c r="J218" i="2"/>
  <c r="AS217" i="2"/>
  <c r="AQ217" i="2"/>
  <c r="AP217" i="2"/>
  <c r="AO217" i="2"/>
  <c r="AN217" i="2"/>
  <c r="AM217" i="2"/>
  <c r="AL217" i="2"/>
  <c r="AK217" i="2"/>
  <c r="AJ217" i="2"/>
  <c r="AI217" i="2"/>
  <c r="AH217" i="2"/>
  <c r="AG217" i="2"/>
  <c r="AF217" i="2"/>
  <c r="AE217" i="2"/>
  <c r="AD217" i="2"/>
  <c r="AC217" i="2"/>
  <c r="AB217" i="2"/>
  <c r="AA217" i="2"/>
  <c r="Z217" i="2"/>
  <c r="Y217" i="2"/>
  <c r="X217" i="2"/>
  <c r="W217" i="2"/>
  <c r="V217" i="2"/>
  <c r="U217" i="2"/>
  <c r="T217" i="2"/>
  <c r="S217" i="2"/>
  <c r="R217" i="2"/>
  <c r="Q217" i="2"/>
  <c r="P217" i="2"/>
  <c r="O217" i="2"/>
  <c r="N217" i="2"/>
  <c r="M217" i="2"/>
  <c r="L217" i="2"/>
  <c r="K217" i="2"/>
  <c r="J217" i="2"/>
  <c r="AS216" i="2"/>
  <c r="AQ216" i="2"/>
  <c r="AP216" i="2"/>
  <c r="AO216" i="2"/>
  <c r="AN216" i="2"/>
  <c r="AM216" i="2"/>
  <c r="AL216" i="2"/>
  <c r="AK216" i="2"/>
  <c r="AJ216" i="2"/>
  <c r="AI216" i="2"/>
  <c r="AH216" i="2"/>
  <c r="AG216" i="2"/>
  <c r="AF216" i="2"/>
  <c r="AE216" i="2"/>
  <c r="AD216" i="2"/>
  <c r="AC216" i="2"/>
  <c r="AB216" i="2"/>
  <c r="AA216" i="2"/>
  <c r="Z216" i="2"/>
  <c r="Y216" i="2"/>
  <c r="X216" i="2"/>
  <c r="W216" i="2"/>
  <c r="V216" i="2"/>
  <c r="U216" i="2"/>
  <c r="T216" i="2"/>
  <c r="S216" i="2"/>
  <c r="R216" i="2"/>
  <c r="Q216" i="2"/>
  <c r="P216" i="2"/>
  <c r="O216" i="2"/>
  <c r="N216" i="2"/>
  <c r="M216" i="2"/>
  <c r="L216" i="2"/>
  <c r="K216" i="2"/>
  <c r="J216" i="2"/>
  <c r="AS215" i="2"/>
  <c r="AQ215" i="2"/>
  <c r="AP215" i="2"/>
  <c r="AO215" i="2"/>
  <c r="AN215" i="2"/>
  <c r="AM215" i="2"/>
  <c r="AL215" i="2"/>
  <c r="AK215" i="2"/>
  <c r="AJ215" i="2"/>
  <c r="AI215" i="2"/>
  <c r="AH215" i="2"/>
  <c r="AG215" i="2"/>
  <c r="AF215" i="2"/>
  <c r="AE215" i="2"/>
  <c r="AD215" i="2"/>
  <c r="AC215" i="2"/>
  <c r="AB215" i="2"/>
  <c r="AA215" i="2"/>
  <c r="Z215" i="2"/>
  <c r="Y215" i="2"/>
  <c r="X215" i="2"/>
  <c r="W215" i="2"/>
  <c r="V215" i="2"/>
  <c r="U215" i="2"/>
  <c r="T215" i="2"/>
  <c r="S215" i="2"/>
  <c r="R215" i="2"/>
  <c r="Q215" i="2"/>
  <c r="P215" i="2"/>
  <c r="O215" i="2"/>
  <c r="N215" i="2"/>
  <c r="M215" i="2"/>
  <c r="L215" i="2"/>
  <c r="K215" i="2"/>
  <c r="J215" i="2"/>
  <c r="AS214" i="2"/>
  <c r="AQ214" i="2"/>
  <c r="AP214" i="2"/>
  <c r="AO214" i="2"/>
  <c r="AN214" i="2"/>
  <c r="AM214" i="2"/>
  <c r="AL214" i="2"/>
  <c r="AK214" i="2"/>
  <c r="AJ214" i="2"/>
  <c r="AI214" i="2"/>
  <c r="AH214" i="2"/>
  <c r="AG214" i="2"/>
  <c r="AF214" i="2"/>
  <c r="AE214" i="2"/>
  <c r="AD214" i="2"/>
  <c r="AC214" i="2"/>
  <c r="AB214" i="2"/>
  <c r="AA214" i="2"/>
  <c r="Z214" i="2"/>
  <c r="Y214" i="2"/>
  <c r="X214" i="2"/>
  <c r="W214" i="2"/>
  <c r="V214" i="2"/>
  <c r="U214" i="2"/>
  <c r="T214" i="2"/>
  <c r="S214" i="2"/>
  <c r="R214" i="2"/>
  <c r="Q214" i="2"/>
  <c r="P214" i="2"/>
  <c r="O214" i="2"/>
  <c r="N214" i="2"/>
  <c r="M214" i="2"/>
  <c r="L214" i="2"/>
  <c r="K214" i="2"/>
  <c r="J214" i="2"/>
  <c r="AS213" i="2"/>
  <c r="AQ213" i="2"/>
  <c r="AP213" i="2"/>
  <c r="AO213" i="2"/>
  <c r="AN213" i="2"/>
  <c r="AM213" i="2"/>
  <c r="AL213" i="2"/>
  <c r="AK213" i="2"/>
  <c r="AJ213" i="2"/>
  <c r="AI213" i="2"/>
  <c r="AH213" i="2"/>
  <c r="AG213" i="2"/>
  <c r="AF213" i="2"/>
  <c r="AE213" i="2"/>
  <c r="AD213" i="2"/>
  <c r="AC213" i="2"/>
  <c r="AB213" i="2"/>
  <c r="AA213" i="2"/>
  <c r="Z213" i="2"/>
  <c r="Y213" i="2"/>
  <c r="X213" i="2"/>
  <c r="W213" i="2"/>
  <c r="V213" i="2"/>
  <c r="U213" i="2"/>
  <c r="T213" i="2"/>
  <c r="S213" i="2"/>
  <c r="R213" i="2"/>
  <c r="Q213" i="2"/>
  <c r="P213" i="2"/>
  <c r="O213" i="2"/>
  <c r="N213" i="2"/>
  <c r="M213" i="2"/>
  <c r="L213" i="2"/>
  <c r="K213" i="2"/>
  <c r="J213" i="2"/>
  <c r="AS212" i="2"/>
  <c r="AQ212" i="2"/>
  <c r="AP212" i="2"/>
  <c r="AO212" i="2"/>
  <c r="AN212" i="2"/>
  <c r="AM212" i="2"/>
  <c r="AL212" i="2"/>
  <c r="AK212" i="2"/>
  <c r="AJ212" i="2"/>
  <c r="AI212" i="2"/>
  <c r="AH212" i="2"/>
  <c r="AG212" i="2"/>
  <c r="AF212" i="2"/>
  <c r="AE212" i="2"/>
  <c r="AD212" i="2"/>
  <c r="AC212" i="2"/>
  <c r="AB212" i="2"/>
  <c r="AA212" i="2"/>
  <c r="Z212" i="2"/>
  <c r="Y212" i="2"/>
  <c r="X212" i="2"/>
  <c r="W212" i="2"/>
  <c r="V212" i="2"/>
  <c r="U212" i="2"/>
  <c r="T212" i="2"/>
  <c r="S212" i="2"/>
  <c r="R212" i="2"/>
  <c r="Q212" i="2"/>
  <c r="P212" i="2"/>
  <c r="O212" i="2"/>
  <c r="N212" i="2"/>
  <c r="M212" i="2"/>
  <c r="L212" i="2"/>
  <c r="K212" i="2"/>
  <c r="J212" i="2"/>
  <c r="AS211" i="2"/>
  <c r="AQ211" i="2"/>
  <c r="AP211" i="2"/>
  <c r="AO211" i="2"/>
  <c r="AN211" i="2"/>
  <c r="AM211" i="2"/>
  <c r="AL211" i="2"/>
  <c r="AK211" i="2"/>
  <c r="AJ211" i="2"/>
  <c r="AI211" i="2"/>
  <c r="AH211" i="2"/>
  <c r="AG211" i="2"/>
  <c r="AF211" i="2"/>
  <c r="AE211" i="2"/>
  <c r="AD211" i="2"/>
  <c r="AC211" i="2"/>
  <c r="AB211" i="2"/>
  <c r="AA211" i="2"/>
  <c r="Z211" i="2"/>
  <c r="Y211" i="2"/>
  <c r="X211" i="2"/>
  <c r="W211" i="2"/>
  <c r="V211" i="2"/>
  <c r="U211" i="2"/>
  <c r="T211" i="2"/>
  <c r="S211" i="2"/>
  <c r="R211" i="2"/>
  <c r="Q211" i="2"/>
  <c r="P211" i="2"/>
  <c r="O211" i="2"/>
  <c r="N211" i="2"/>
  <c r="M211" i="2"/>
  <c r="L211" i="2"/>
  <c r="K211" i="2"/>
  <c r="J211" i="2"/>
  <c r="AS210" i="2"/>
  <c r="AQ210" i="2"/>
  <c r="AP210" i="2"/>
  <c r="AO210" i="2"/>
  <c r="AN210" i="2"/>
  <c r="AM210" i="2"/>
  <c r="AL210" i="2"/>
  <c r="AK210" i="2"/>
  <c r="AJ210" i="2"/>
  <c r="AI210" i="2"/>
  <c r="AH210" i="2"/>
  <c r="AG210" i="2"/>
  <c r="AF210" i="2"/>
  <c r="AE210" i="2"/>
  <c r="AD210" i="2"/>
  <c r="AC210" i="2"/>
  <c r="AB210" i="2"/>
  <c r="AA210" i="2"/>
  <c r="Z210" i="2"/>
  <c r="Y210" i="2"/>
  <c r="X210" i="2"/>
  <c r="W210" i="2"/>
  <c r="V210" i="2"/>
  <c r="U210" i="2"/>
  <c r="T210" i="2"/>
  <c r="S210" i="2"/>
  <c r="R210" i="2"/>
  <c r="Q210" i="2"/>
  <c r="P210" i="2"/>
  <c r="O210" i="2"/>
  <c r="N210" i="2"/>
  <c r="M210" i="2"/>
  <c r="L210" i="2"/>
  <c r="K210" i="2"/>
  <c r="J210" i="2"/>
  <c r="AS209" i="2"/>
  <c r="AQ209" i="2"/>
  <c r="AP209" i="2"/>
  <c r="AO209" i="2"/>
  <c r="AN209" i="2"/>
  <c r="AM209" i="2"/>
  <c r="AL209" i="2"/>
  <c r="AK209" i="2"/>
  <c r="AJ209" i="2"/>
  <c r="AI209" i="2"/>
  <c r="AH209" i="2"/>
  <c r="AG209" i="2"/>
  <c r="AF209" i="2"/>
  <c r="AE209" i="2"/>
  <c r="AD209" i="2"/>
  <c r="AC209" i="2"/>
  <c r="AB209" i="2"/>
  <c r="AA209" i="2"/>
  <c r="Z209" i="2"/>
  <c r="Y209" i="2"/>
  <c r="X209" i="2"/>
  <c r="W209" i="2"/>
  <c r="V209" i="2"/>
  <c r="U209" i="2"/>
  <c r="T209" i="2"/>
  <c r="S209" i="2"/>
  <c r="R209" i="2"/>
  <c r="Q209" i="2"/>
  <c r="P209" i="2"/>
  <c r="O209" i="2"/>
  <c r="N209" i="2"/>
  <c r="M209" i="2"/>
  <c r="L209" i="2"/>
  <c r="K209" i="2"/>
  <c r="J209" i="2"/>
  <c r="AS208" i="2"/>
  <c r="AQ208" i="2"/>
  <c r="AP208" i="2"/>
  <c r="AO208" i="2"/>
  <c r="AN208" i="2"/>
  <c r="AM208" i="2"/>
  <c r="AL208" i="2"/>
  <c r="AK208" i="2"/>
  <c r="AJ208" i="2"/>
  <c r="AI208" i="2"/>
  <c r="AH208" i="2"/>
  <c r="AG208" i="2"/>
  <c r="AF208" i="2"/>
  <c r="AE208" i="2"/>
  <c r="AD208" i="2"/>
  <c r="AC208" i="2"/>
  <c r="AB208" i="2"/>
  <c r="AA208" i="2"/>
  <c r="Z208" i="2"/>
  <c r="Y208" i="2"/>
  <c r="X208" i="2"/>
  <c r="W208" i="2"/>
  <c r="V208" i="2"/>
  <c r="U208" i="2"/>
  <c r="T208" i="2"/>
  <c r="S208" i="2"/>
  <c r="R208" i="2"/>
  <c r="Q208" i="2"/>
  <c r="P208" i="2"/>
  <c r="O208" i="2"/>
  <c r="N208" i="2"/>
  <c r="M208" i="2"/>
  <c r="L208" i="2"/>
  <c r="K208" i="2"/>
  <c r="J208" i="2"/>
  <c r="AS207" i="2"/>
  <c r="AQ207" i="2"/>
  <c r="AP207" i="2"/>
  <c r="AO207" i="2"/>
  <c r="AN207" i="2"/>
  <c r="AM207" i="2"/>
  <c r="AL207" i="2"/>
  <c r="AK207" i="2"/>
  <c r="AJ207" i="2"/>
  <c r="AI207" i="2"/>
  <c r="AH207" i="2"/>
  <c r="AG207" i="2"/>
  <c r="AF207" i="2"/>
  <c r="AE207" i="2"/>
  <c r="AD207" i="2"/>
  <c r="AC207" i="2"/>
  <c r="AB207" i="2"/>
  <c r="AA207" i="2"/>
  <c r="Z207" i="2"/>
  <c r="Y207" i="2"/>
  <c r="X207" i="2"/>
  <c r="W207" i="2"/>
  <c r="V207" i="2"/>
  <c r="U207" i="2"/>
  <c r="T207" i="2"/>
  <c r="S207" i="2"/>
  <c r="R207" i="2"/>
  <c r="Q207" i="2"/>
  <c r="P207" i="2"/>
  <c r="O207" i="2"/>
  <c r="N207" i="2"/>
  <c r="M207" i="2"/>
  <c r="L207" i="2"/>
  <c r="K207" i="2"/>
  <c r="J207" i="2"/>
  <c r="AS206" i="2"/>
  <c r="AQ206" i="2"/>
  <c r="AP206" i="2"/>
  <c r="AO206" i="2"/>
  <c r="AN206" i="2"/>
  <c r="AM206" i="2"/>
  <c r="AL206" i="2"/>
  <c r="AK206" i="2"/>
  <c r="AJ206" i="2"/>
  <c r="AI206" i="2"/>
  <c r="AH206" i="2"/>
  <c r="AG206" i="2"/>
  <c r="AF206" i="2"/>
  <c r="AE206" i="2"/>
  <c r="AD206" i="2"/>
  <c r="AC206" i="2"/>
  <c r="AB206" i="2"/>
  <c r="AA206" i="2"/>
  <c r="Z206" i="2"/>
  <c r="Y206" i="2"/>
  <c r="X206" i="2"/>
  <c r="W206" i="2"/>
  <c r="V206" i="2"/>
  <c r="U206" i="2"/>
  <c r="T206" i="2"/>
  <c r="S206" i="2"/>
  <c r="R206" i="2"/>
  <c r="Q206" i="2"/>
  <c r="P206" i="2"/>
  <c r="O206" i="2"/>
  <c r="N206" i="2"/>
  <c r="M206" i="2"/>
  <c r="L206" i="2"/>
  <c r="K206" i="2"/>
  <c r="J206" i="2"/>
  <c r="AS205" i="2"/>
  <c r="AQ205" i="2"/>
  <c r="AP205" i="2"/>
  <c r="AO205" i="2"/>
  <c r="AN205" i="2"/>
  <c r="AM205" i="2"/>
  <c r="AL205" i="2"/>
  <c r="AK205" i="2"/>
  <c r="AJ205" i="2"/>
  <c r="AI205" i="2"/>
  <c r="AH205" i="2"/>
  <c r="AG205" i="2"/>
  <c r="AF205" i="2"/>
  <c r="AE205" i="2"/>
  <c r="AD205" i="2"/>
  <c r="AC205" i="2"/>
  <c r="AB205" i="2"/>
  <c r="AA205" i="2"/>
  <c r="Z205" i="2"/>
  <c r="Y205" i="2"/>
  <c r="X205" i="2"/>
  <c r="W205" i="2"/>
  <c r="V205" i="2"/>
  <c r="U205" i="2"/>
  <c r="T205" i="2"/>
  <c r="S205" i="2"/>
  <c r="R205" i="2"/>
  <c r="Q205" i="2"/>
  <c r="P205" i="2"/>
  <c r="O205" i="2"/>
  <c r="N205" i="2"/>
  <c r="M205" i="2"/>
  <c r="L205" i="2"/>
  <c r="K205" i="2"/>
  <c r="J205" i="2"/>
  <c r="AS204" i="2"/>
  <c r="AQ204" i="2"/>
  <c r="AP204" i="2"/>
  <c r="AO204" i="2"/>
  <c r="AN204" i="2"/>
  <c r="AM204" i="2"/>
  <c r="AL204" i="2"/>
  <c r="AK204" i="2"/>
  <c r="AJ204" i="2"/>
  <c r="AI204" i="2"/>
  <c r="AH204" i="2"/>
  <c r="AG204" i="2"/>
  <c r="AF204" i="2"/>
  <c r="AE204" i="2"/>
  <c r="AD204" i="2"/>
  <c r="AC204" i="2"/>
  <c r="AB204" i="2"/>
  <c r="AA204" i="2"/>
  <c r="Z204" i="2"/>
  <c r="Y204" i="2"/>
  <c r="X204" i="2"/>
  <c r="W204" i="2"/>
  <c r="V204" i="2"/>
  <c r="U204" i="2"/>
  <c r="T204" i="2"/>
  <c r="S204" i="2"/>
  <c r="R204" i="2"/>
  <c r="Q204" i="2"/>
  <c r="P204" i="2"/>
  <c r="O204" i="2"/>
  <c r="N204" i="2"/>
  <c r="M204" i="2"/>
  <c r="L204" i="2"/>
  <c r="K204" i="2"/>
  <c r="J204" i="2"/>
  <c r="AS203" i="2"/>
  <c r="AQ203" i="2"/>
  <c r="AP203" i="2"/>
  <c r="AO203" i="2"/>
  <c r="AN203" i="2"/>
  <c r="AM203" i="2"/>
  <c r="AL203" i="2"/>
  <c r="AK203" i="2"/>
  <c r="AJ203" i="2"/>
  <c r="AI203" i="2"/>
  <c r="AH203" i="2"/>
  <c r="AG203" i="2"/>
  <c r="AF203" i="2"/>
  <c r="AE203" i="2"/>
  <c r="AD203" i="2"/>
  <c r="AC203" i="2"/>
  <c r="AB203" i="2"/>
  <c r="AA203" i="2"/>
  <c r="Z203" i="2"/>
  <c r="Y203" i="2"/>
  <c r="X203" i="2"/>
  <c r="W203" i="2"/>
  <c r="V203" i="2"/>
  <c r="U203" i="2"/>
  <c r="T203" i="2"/>
  <c r="S203" i="2"/>
  <c r="R203" i="2"/>
  <c r="Q203" i="2"/>
  <c r="P203" i="2"/>
  <c r="O203" i="2"/>
  <c r="N203" i="2"/>
  <c r="M203" i="2"/>
  <c r="L203" i="2"/>
  <c r="K203" i="2"/>
  <c r="J203" i="2"/>
  <c r="AS202" i="2"/>
  <c r="AQ202" i="2"/>
  <c r="AP202" i="2"/>
  <c r="AO202" i="2"/>
  <c r="AN202" i="2"/>
  <c r="AM202" i="2"/>
  <c r="AL202" i="2"/>
  <c r="AK202" i="2"/>
  <c r="AJ202" i="2"/>
  <c r="AI202" i="2"/>
  <c r="AH202" i="2"/>
  <c r="AG202" i="2"/>
  <c r="AF202" i="2"/>
  <c r="AE202" i="2"/>
  <c r="AD202" i="2"/>
  <c r="AC202" i="2"/>
  <c r="AB202" i="2"/>
  <c r="AA202" i="2"/>
  <c r="Z202" i="2"/>
  <c r="Y202" i="2"/>
  <c r="X202" i="2"/>
  <c r="W202" i="2"/>
  <c r="V202" i="2"/>
  <c r="U202" i="2"/>
  <c r="T202" i="2"/>
  <c r="S202" i="2"/>
  <c r="R202" i="2"/>
  <c r="Q202" i="2"/>
  <c r="P202" i="2"/>
  <c r="O202" i="2"/>
  <c r="N202" i="2"/>
  <c r="M202" i="2"/>
  <c r="L202" i="2"/>
  <c r="K202" i="2"/>
  <c r="J202" i="2"/>
  <c r="AS201" i="2"/>
  <c r="AQ201" i="2"/>
  <c r="AP201" i="2"/>
  <c r="AO201" i="2"/>
  <c r="AN201" i="2"/>
  <c r="AM201" i="2"/>
  <c r="AL201" i="2"/>
  <c r="AK201" i="2"/>
  <c r="AJ201" i="2"/>
  <c r="AI201" i="2"/>
  <c r="AH201" i="2"/>
  <c r="AG201" i="2"/>
  <c r="AF201" i="2"/>
  <c r="AE201" i="2"/>
  <c r="AD201" i="2"/>
  <c r="AC201" i="2"/>
  <c r="AB201" i="2"/>
  <c r="AA201" i="2"/>
  <c r="Z201" i="2"/>
  <c r="Y201" i="2"/>
  <c r="X201" i="2"/>
  <c r="W201" i="2"/>
  <c r="V201" i="2"/>
  <c r="U201" i="2"/>
  <c r="T201" i="2"/>
  <c r="S201" i="2"/>
  <c r="R201" i="2"/>
  <c r="Q201" i="2"/>
  <c r="P201" i="2"/>
  <c r="O201" i="2"/>
  <c r="N201" i="2"/>
  <c r="M201" i="2"/>
  <c r="L201" i="2"/>
  <c r="K201" i="2"/>
  <c r="J201" i="2"/>
  <c r="AS200" i="2"/>
  <c r="AQ200" i="2"/>
  <c r="AP200" i="2"/>
  <c r="AO200" i="2"/>
  <c r="AN200" i="2"/>
  <c r="AM200" i="2"/>
  <c r="AL200" i="2"/>
  <c r="AK200" i="2"/>
  <c r="AJ200" i="2"/>
  <c r="AI200" i="2"/>
  <c r="AH200" i="2"/>
  <c r="AG200" i="2"/>
  <c r="AF200" i="2"/>
  <c r="AE200" i="2"/>
  <c r="AD200" i="2"/>
  <c r="AC200" i="2"/>
  <c r="AB200" i="2"/>
  <c r="AA200" i="2"/>
  <c r="Z200" i="2"/>
  <c r="Y200" i="2"/>
  <c r="X200" i="2"/>
  <c r="W200" i="2"/>
  <c r="V200" i="2"/>
  <c r="U200" i="2"/>
  <c r="T200" i="2"/>
  <c r="S200" i="2"/>
  <c r="R200" i="2"/>
  <c r="Q200" i="2"/>
  <c r="P200" i="2"/>
  <c r="O200" i="2"/>
  <c r="N200" i="2"/>
  <c r="M200" i="2"/>
  <c r="L200" i="2"/>
  <c r="K200" i="2"/>
  <c r="J200" i="2"/>
  <c r="AS199" i="2"/>
  <c r="AQ199" i="2"/>
  <c r="AP199" i="2"/>
  <c r="AO199" i="2"/>
  <c r="AN199" i="2"/>
  <c r="AM199" i="2"/>
  <c r="AL199" i="2"/>
  <c r="AK199" i="2"/>
  <c r="AJ199" i="2"/>
  <c r="AI199" i="2"/>
  <c r="AH199" i="2"/>
  <c r="AG199" i="2"/>
  <c r="AF199" i="2"/>
  <c r="AE199" i="2"/>
  <c r="AD199" i="2"/>
  <c r="AC199" i="2"/>
  <c r="AB199" i="2"/>
  <c r="AA199" i="2"/>
  <c r="Z199" i="2"/>
  <c r="Y199" i="2"/>
  <c r="X199" i="2"/>
  <c r="W199" i="2"/>
  <c r="V199" i="2"/>
  <c r="U199" i="2"/>
  <c r="T199" i="2"/>
  <c r="S199" i="2"/>
  <c r="R199" i="2"/>
  <c r="Q199" i="2"/>
  <c r="P199" i="2"/>
  <c r="O199" i="2"/>
  <c r="N199" i="2"/>
  <c r="M199" i="2"/>
  <c r="L199" i="2"/>
  <c r="K199" i="2"/>
  <c r="J199" i="2"/>
  <c r="AS198" i="2"/>
  <c r="AQ198" i="2"/>
  <c r="AP198" i="2"/>
  <c r="AO198" i="2"/>
  <c r="AN198" i="2"/>
  <c r="AM198" i="2"/>
  <c r="AL198" i="2"/>
  <c r="AK198" i="2"/>
  <c r="AJ198" i="2"/>
  <c r="AI198" i="2"/>
  <c r="AH198" i="2"/>
  <c r="AG198" i="2"/>
  <c r="AF198" i="2"/>
  <c r="AE198" i="2"/>
  <c r="AD198" i="2"/>
  <c r="AC198" i="2"/>
  <c r="AB198" i="2"/>
  <c r="AA198" i="2"/>
  <c r="Z198" i="2"/>
  <c r="Y198" i="2"/>
  <c r="X198" i="2"/>
  <c r="W198" i="2"/>
  <c r="V198" i="2"/>
  <c r="U198" i="2"/>
  <c r="T198" i="2"/>
  <c r="S198" i="2"/>
  <c r="R198" i="2"/>
  <c r="Q198" i="2"/>
  <c r="P198" i="2"/>
  <c r="O198" i="2"/>
  <c r="N198" i="2"/>
  <c r="M198" i="2"/>
  <c r="L198" i="2"/>
  <c r="K198" i="2"/>
  <c r="J198" i="2"/>
  <c r="AS197" i="2"/>
  <c r="AQ197" i="2"/>
  <c r="AP197" i="2"/>
  <c r="AO197" i="2"/>
  <c r="AN197" i="2"/>
  <c r="AM197" i="2"/>
  <c r="AL197" i="2"/>
  <c r="AK197" i="2"/>
  <c r="AJ197" i="2"/>
  <c r="AI197" i="2"/>
  <c r="AH197" i="2"/>
  <c r="AG197" i="2"/>
  <c r="AF197" i="2"/>
  <c r="AE197" i="2"/>
  <c r="AD197" i="2"/>
  <c r="AC197" i="2"/>
  <c r="AB197" i="2"/>
  <c r="AA197" i="2"/>
  <c r="Z197" i="2"/>
  <c r="Y197" i="2"/>
  <c r="X197" i="2"/>
  <c r="W197" i="2"/>
  <c r="V197" i="2"/>
  <c r="U197" i="2"/>
  <c r="T197" i="2"/>
  <c r="S197" i="2"/>
  <c r="R197" i="2"/>
  <c r="Q197" i="2"/>
  <c r="P197" i="2"/>
  <c r="O197" i="2"/>
  <c r="N197" i="2"/>
  <c r="M197" i="2"/>
  <c r="L197" i="2"/>
  <c r="K197" i="2"/>
  <c r="J197" i="2"/>
  <c r="AS196" i="2"/>
  <c r="AQ196" i="2"/>
  <c r="AP196" i="2"/>
  <c r="AO196" i="2"/>
  <c r="AN196" i="2"/>
  <c r="AM196" i="2"/>
  <c r="AL196" i="2"/>
  <c r="AK196" i="2"/>
  <c r="AJ196" i="2"/>
  <c r="AI196" i="2"/>
  <c r="AH196" i="2"/>
  <c r="AG196" i="2"/>
  <c r="AF196" i="2"/>
  <c r="AE196" i="2"/>
  <c r="AD196" i="2"/>
  <c r="AC196" i="2"/>
  <c r="AB196" i="2"/>
  <c r="AA196" i="2"/>
  <c r="Z196" i="2"/>
  <c r="Y196" i="2"/>
  <c r="X196" i="2"/>
  <c r="W196" i="2"/>
  <c r="V196" i="2"/>
  <c r="U196" i="2"/>
  <c r="T196" i="2"/>
  <c r="S196" i="2"/>
  <c r="R196" i="2"/>
  <c r="Q196" i="2"/>
  <c r="P196" i="2"/>
  <c r="O196" i="2"/>
  <c r="N196" i="2"/>
  <c r="M196" i="2"/>
  <c r="L196" i="2"/>
  <c r="K196" i="2"/>
  <c r="J196" i="2"/>
  <c r="AS195" i="2"/>
  <c r="AQ195" i="2"/>
  <c r="AP195" i="2"/>
  <c r="AO195" i="2"/>
  <c r="AN195" i="2"/>
  <c r="AM195" i="2"/>
  <c r="AL195" i="2"/>
  <c r="AK195" i="2"/>
  <c r="AJ195" i="2"/>
  <c r="AI195" i="2"/>
  <c r="AH195" i="2"/>
  <c r="AG195" i="2"/>
  <c r="AF195" i="2"/>
  <c r="AE195" i="2"/>
  <c r="AD195" i="2"/>
  <c r="AC195" i="2"/>
  <c r="AB195" i="2"/>
  <c r="AA195" i="2"/>
  <c r="Z195" i="2"/>
  <c r="Y195" i="2"/>
  <c r="X195" i="2"/>
  <c r="W195" i="2"/>
  <c r="V195" i="2"/>
  <c r="U195" i="2"/>
  <c r="T195" i="2"/>
  <c r="S195" i="2"/>
  <c r="R195" i="2"/>
  <c r="Q195" i="2"/>
  <c r="P195" i="2"/>
  <c r="O195" i="2"/>
  <c r="N195" i="2"/>
  <c r="M195" i="2"/>
  <c r="L195" i="2"/>
  <c r="K195" i="2"/>
  <c r="J195" i="2"/>
  <c r="AS194" i="2"/>
  <c r="AQ194" i="2"/>
  <c r="AP194" i="2"/>
  <c r="AO194" i="2"/>
  <c r="AN194" i="2"/>
  <c r="AM194" i="2"/>
  <c r="AL194" i="2"/>
  <c r="AK194" i="2"/>
  <c r="AJ194" i="2"/>
  <c r="AI194" i="2"/>
  <c r="AH194" i="2"/>
  <c r="AG194" i="2"/>
  <c r="AF194" i="2"/>
  <c r="AE194" i="2"/>
  <c r="AD194" i="2"/>
  <c r="AC194" i="2"/>
  <c r="AB194" i="2"/>
  <c r="AA194" i="2"/>
  <c r="Z194" i="2"/>
  <c r="Y194" i="2"/>
  <c r="X194" i="2"/>
  <c r="W194" i="2"/>
  <c r="V194" i="2"/>
  <c r="U194" i="2"/>
  <c r="T194" i="2"/>
  <c r="S194" i="2"/>
  <c r="R194" i="2"/>
  <c r="Q194" i="2"/>
  <c r="P194" i="2"/>
  <c r="O194" i="2"/>
  <c r="N194" i="2"/>
  <c r="M194" i="2"/>
  <c r="L194" i="2"/>
  <c r="K194" i="2"/>
  <c r="J194" i="2"/>
  <c r="AS193" i="2"/>
  <c r="AQ193" i="2"/>
  <c r="AP193" i="2"/>
  <c r="AO193" i="2"/>
  <c r="AN193" i="2"/>
  <c r="AM193" i="2"/>
  <c r="AL193" i="2"/>
  <c r="AK193" i="2"/>
  <c r="AJ193" i="2"/>
  <c r="AI193" i="2"/>
  <c r="AH193" i="2"/>
  <c r="AG193" i="2"/>
  <c r="AF193" i="2"/>
  <c r="AE193" i="2"/>
  <c r="AD193" i="2"/>
  <c r="AC193" i="2"/>
  <c r="AB193" i="2"/>
  <c r="AA193" i="2"/>
  <c r="Z193" i="2"/>
  <c r="Y193" i="2"/>
  <c r="X193" i="2"/>
  <c r="W193" i="2"/>
  <c r="V193" i="2"/>
  <c r="U193" i="2"/>
  <c r="T193" i="2"/>
  <c r="S193" i="2"/>
  <c r="R193" i="2"/>
  <c r="Q193" i="2"/>
  <c r="P193" i="2"/>
  <c r="O193" i="2"/>
  <c r="N193" i="2"/>
  <c r="M193" i="2"/>
  <c r="L193" i="2"/>
  <c r="K193" i="2"/>
  <c r="J193" i="2"/>
  <c r="AS192" i="2"/>
  <c r="AQ192" i="2"/>
  <c r="AP192" i="2"/>
  <c r="AO192" i="2"/>
  <c r="AN192" i="2"/>
  <c r="AM192" i="2"/>
  <c r="AL192" i="2"/>
  <c r="AK192" i="2"/>
  <c r="AJ192" i="2"/>
  <c r="AI192" i="2"/>
  <c r="AH192" i="2"/>
  <c r="AG192" i="2"/>
  <c r="AF192" i="2"/>
  <c r="AE192" i="2"/>
  <c r="AD192" i="2"/>
  <c r="AC192" i="2"/>
  <c r="AB192" i="2"/>
  <c r="AA192" i="2"/>
  <c r="Z192" i="2"/>
  <c r="Y192" i="2"/>
  <c r="X192" i="2"/>
  <c r="W192" i="2"/>
  <c r="V192" i="2"/>
  <c r="U192" i="2"/>
  <c r="T192" i="2"/>
  <c r="S192" i="2"/>
  <c r="R192" i="2"/>
  <c r="Q192" i="2"/>
  <c r="P192" i="2"/>
  <c r="O192" i="2"/>
  <c r="N192" i="2"/>
  <c r="M192" i="2"/>
  <c r="L192" i="2"/>
  <c r="K192" i="2"/>
  <c r="J192" i="2"/>
  <c r="AS191" i="2"/>
  <c r="AQ191" i="2"/>
  <c r="AP191" i="2"/>
  <c r="AO191" i="2"/>
  <c r="AN191" i="2"/>
  <c r="AM191" i="2"/>
  <c r="AL191" i="2"/>
  <c r="AK191" i="2"/>
  <c r="AJ191" i="2"/>
  <c r="AI191" i="2"/>
  <c r="AH191" i="2"/>
  <c r="AG191" i="2"/>
  <c r="AF191" i="2"/>
  <c r="AE191" i="2"/>
  <c r="AD191" i="2"/>
  <c r="AC191" i="2"/>
  <c r="AB191" i="2"/>
  <c r="AA191" i="2"/>
  <c r="Z191" i="2"/>
  <c r="Y191" i="2"/>
  <c r="X191" i="2"/>
  <c r="W191" i="2"/>
  <c r="V191" i="2"/>
  <c r="U191" i="2"/>
  <c r="T191" i="2"/>
  <c r="S191" i="2"/>
  <c r="R191" i="2"/>
  <c r="Q191" i="2"/>
  <c r="P191" i="2"/>
  <c r="O191" i="2"/>
  <c r="N191" i="2"/>
  <c r="M191" i="2"/>
  <c r="L191" i="2"/>
  <c r="K191" i="2"/>
  <c r="J191" i="2"/>
  <c r="AS190" i="2"/>
  <c r="AQ190" i="2"/>
  <c r="AP190" i="2"/>
  <c r="AO190" i="2"/>
  <c r="AN190" i="2"/>
  <c r="AM190" i="2"/>
  <c r="AL190" i="2"/>
  <c r="AK190" i="2"/>
  <c r="AJ190" i="2"/>
  <c r="AI190" i="2"/>
  <c r="AH190" i="2"/>
  <c r="AG190" i="2"/>
  <c r="AF190" i="2"/>
  <c r="AE190" i="2"/>
  <c r="AD190" i="2"/>
  <c r="AC190" i="2"/>
  <c r="AB190" i="2"/>
  <c r="AA190" i="2"/>
  <c r="Z190" i="2"/>
  <c r="Y190" i="2"/>
  <c r="X190" i="2"/>
  <c r="W190" i="2"/>
  <c r="V190" i="2"/>
  <c r="U190" i="2"/>
  <c r="T190" i="2"/>
  <c r="S190" i="2"/>
  <c r="R190" i="2"/>
  <c r="Q190" i="2"/>
  <c r="P190" i="2"/>
  <c r="O190" i="2"/>
  <c r="N190" i="2"/>
  <c r="M190" i="2"/>
  <c r="L190" i="2"/>
  <c r="K190" i="2"/>
  <c r="J190" i="2"/>
  <c r="AS189" i="2"/>
  <c r="AQ189" i="2"/>
  <c r="AP189" i="2"/>
  <c r="AO189" i="2"/>
  <c r="AN189" i="2"/>
  <c r="AM189" i="2"/>
  <c r="AL189" i="2"/>
  <c r="AK189" i="2"/>
  <c r="AJ189" i="2"/>
  <c r="AI189" i="2"/>
  <c r="AH189" i="2"/>
  <c r="AG189" i="2"/>
  <c r="AF189" i="2"/>
  <c r="AE189" i="2"/>
  <c r="AD189" i="2"/>
  <c r="AC189" i="2"/>
  <c r="AB189" i="2"/>
  <c r="AA189" i="2"/>
  <c r="Z189" i="2"/>
  <c r="Y189" i="2"/>
  <c r="X189" i="2"/>
  <c r="W189" i="2"/>
  <c r="V189" i="2"/>
  <c r="U189" i="2"/>
  <c r="T189" i="2"/>
  <c r="S189" i="2"/>
  <c r="R189" i="2"/>
  <c r="Q189" i="2"/>
  <c r="P189" i="2"/>
  <c r="O189" i="2"/>
  <c r="N189" i="2"/>
  <c r="M189" i="2"/>
  <c r="L189" i="2"/>
  <c r="K189" i="2"/>
  <c r="J189" i="2"/>
  <c r="AS188" i="2"/>
  <c r="AQ188" i="2"/>
  <c r="AP188" i="2"/>
  <c r="AO188" i="2"/>
  <c r="AN188" i="2"/>
  <c r="AM188" i="2"/>
  <c r="AL188" i="2"/>
  <c r="AK188" i="2"/>
  <c r="AJ188" i="2"/>
  <c r="AI188" i="2"/>
  <c r="AH188" i="2"/>
  <c r="AG188" i="2"/>
  <c r="AF188" i="2"/>
  <c r="AE188" i="2"/>
  <c r="AD188" i="2"/>
  <c r="AC188" i="2"/>
  <c r="AB188" i="2"/>
  <c r="AA188" i="2"/>
  <c r="Z188" i="2"/>
  <c r="Y188" i="2"/>
  <c r="X188" i="2"/>
  <c r="W188" i="2"/>
  <c r="V188" i="2"/>
  <c r="U188" i="2"/>
  <c r="T188" i="2"/>
  <c r="S188" i="2"/>
  <c r="R188" i="2"/>
  <c r="Q188" i="2"/>
  <c r="P188" i="2"/>
  <c r="O188" i="2"/>
  <c r="N188" i="2"/>
  <c r="M188" i="2"/>
  <c r="L188" i="2"/>
  <c r="K188" i="2"/>
  <c r="J188" i="2"/>
  <c r="AS187" i="2"/>
  <c r="AQ187" i="2"/>
  <c r="AP187" i="2"/>
  <c r="AO187" i="2"/>
  <c r="AN187" i="2"/>
  <c r="AM187" i="2"/>
  <c r="AL187" i="2"/>
  <c r="AK187" i="2"/>
  <c r="AJ187" i="2"/>
  <c r="AI187" i="2"/>
  <c r="AH187" i="2"/>
  <c r="AG187" i="2"/>
  <c r="AF187" i="2"/>
  <c r="AE187" i="2"/>
  <c r="AD187" i="2"/>
  <c r="AC187" i="2"/>
  <c r="AB187" i="2"/>
  <c r="AA187" i="2"/>
  <c r="Z187" i="2"/>
  <c r="Y187" i="2"/>
  <c r="X187" i="2"/>
  <c r="W187" i="2"/>
  <c r="V187" i="2"/>
  <c r="U187" i="2"/>
  <c r="T187" i="2"/>
  <c r="S187" i="2"/>
  <c r="R187" i="2"/>
  <c r="Q187" i="2"/>
  <c r="P187" i="2"/>
  <c r="O187" i="2"/>
  <c r="N187" i="2"/>
  <c r="M187" i="2"/>
  <c r="L187" i="2"/>
  <c r="K187" i="2"/>
  <c r="J187" i="2"/>
  <c r="AS186" i="2"/>
  <c r="AQ186" i="2"/>
  <c r="AP186" i="2"/>
  <c r="AO186" i="2"/>
  <c r="AN186" i="2"/>
  <c r="AM186" i="2"/>
  <c r="AL186" i="2"/>
  <c r="AK186" i="2"/>
  <c r="AJ186" i="2"/>
  <c r="AI186" i="2"/>
  <c r="AH186" i="2"/>
  <c r="AG186" i="2"/>
  <c r="AF186" i="2"/>
  <c r="AE186" i="2"/>
  <c r="AD186" i="2"/>
  <c r="AC186" i="2"/>
  <c r="AB186" i="2"/>
  <c r="AA186" i="2"/>
  <c r="Z186" i="2"/>
  <c r="Y186" i="2"/>
  <c r="X186" i="2"/>
  <c r="W186" i="2"/>
  <c r="V186" i="2"/>
  <c r="U186" i="2"/>
  <c r="T186" i="2"/>
  <c r="S186" i="2"/>
  <c r="R186" i="2"/>
  <c r="Q186" i="2"/>
  <c r="P186" i="2"/>
  <c r="O186" i="2"/>
  <c r="N186" i="2"/>
  <c r="M186" i="2"/>
  <c r="L186" i="2"/>
  <c r="K186" i="2"/>
  <c r="J186" i="2"/>
  <c r="AS185" i="2"/>
  <c r="AQ185" i="2"/>
  <c r="AP185" i="2"/>
  <c r="AO185" i="2"/>
  <c r="AN185" i="2"/>
  <c r="AM185" i="2"/>
  <c r="AL185" i="2"/>
  <c r="AK185" i="2"/>
  <c r="AJ185" i="2"/>
  <c r="AI185" i="2"/>
  <c r="AH185" i="2"/>
  <c r="AG185" i="2"/>
  <c r="AF185" i="2"/>
  <c r="AE185" i="2"/>
  <c r="AD185" i="2"/>
  <c r="AC185" i="2"/>
  <c r="AB185" i="2"/>
  <c r="AA185" i="2"/>
  <c r="Z185" i="2"/>
  <c r="Y185" i="2"/>
  <c r="X185" i="2"/>
  <c r="W185" i="2"/>
  <c r="V185" i="2"/>
  <c r="U185" i="2"/>
  <c r="T185" i="2"/>
  <c r="S185" i="2"/>
  <c r="R185" i="2"/>
  <c r="Q185" i="2"/>
  <c r="P185" i="2"/>
  <c r="O185" i="2"/>
  <c r="N185" i="2"/>
  <c r="M185" i="2"/>
  <c r="L185" i="2"/>
  <c r="K185" i="2"/>
  <c r="J185" i="2"/>
  <c r="AS184" i="2"/>
  <c r="AQ184" i="2"/>
  <c r="AP184" i="2"/>
  <c r="AO184" i="2"/>
  <c r="AN184" i="2"/>
  <c r="AM184" i="2"/>
  <c r="AL184" i="2"/>
  <c r="AK184" i="2"/>
  <c r="AJ184" i="2"/>
  <c r="AI184" i="2"/>
  <c r="AH184" i="2"/>
  <c r="AG184" i="2"/>
  <c r="AF184" i="2"/>
  <c r="AE184" i="2"/>
  <c r="AD184" i="2"/>
  <c r="AC184" i="2"/>
  <c r="AB184" i="2"/>
  <c r="AA184" i="2"/>
  <c r="Z184" i="2"/>
  <c r="Y184" i="2"/>
  <c r="X184" i="2"/>
  <c r="W184" i="2"/>
  <c r="V184" i="2"/>
  <c r="U184" i="2"/>
  <c r="T184" i="2"/>
  <c r="S184" i="2"/>
  <c r="R184" i="2"/>
  <c r="Q184" i="2"/>
  <c r="P184" i="2"/>
  <c r="O184" i="2"/>
  <c r="N184" i="2"/>
  <c r="M184" i="2"/>
  <c r="L184" i="2"/>
  <c r="K184" i="2"/>
  <c r="J184" i="2"/>
  <c r="AS183" i="2"/>
  <c r="AQ183" i="2"/>
  <c r="AP183" i="2"/>
  <c r="AO183" i="2"/>
  <c r="AN183" i="2"/>
  <c r="AM183" i="2"/>
  <c r="AL183" i="2"/>
  <c r="AK183" i="2"/>
  <c r="AJ183" i="2"/>
  <c r="AI183" i="2"/>
  <c r="AH183" i="2"/>
  <c r="AG183" i="2"/>
  <c r="AF183" i="2"/>
  <c r="AE183" i="2"/>
  <c r="AD183" i="2"/>
  <c r="AC183" i="2"/>
  <c r="AB183" i="2"/>
  <c r="AA183" i="2"/>
  <c r="Z183" i="2"/>
  <c r="Y183" i="2"/>
  <c r="X183" i="2"/>
  <c r="W183" i="2"/>
  <c r="V183" i="2"/>
  <c r="U183" i="2"/>
  <c r="T183" i="2"/>
  <c r="S183" i="2"/>
  <c r="R183" i="2"/>
  <c r="Q183" i="2"/>
  <c r="P183" i="2"/>
  <c r="O183" i="2"/>
  <c r="N183" i="2"/>
  <c r="M183" i="2"/>
  <c r="L183" i="2"/>
  <c r="K183" i="2"/>
  <c r="J183" i="2"/>
  <c r="AS182" i="2"/>
  <c r="AQ182" i="2"/>
  <c r="AP182" i="2"/>
  <c r="AO182" i="2"/>
  <c r="AN182" i="2"/>
  <c r="AM182" i="2"/>
  <c r="AL182" i="2"/>
  <c r="AK182" i="2"/>
  <c r="AJ182" i="2"/>
  <c r="AI182" i="2"/>
  <c r="AH182" i="2"/>
  <c r="AG182" i="2"/>
  <c r="AF182" i="2"/>
  <c r="AE182" i="2"/>
  <c r="AD182" i="2"/>
  <c r="AC182" i="2"/>
  <c r="AB182" i="2"/>
  <c r="AA182" i="2"/>
  <c r="Z182" i="2"/>
  <c r="Y182" i="2"/>
  <c r="X182" i="2"/>
  <c r="W182" i="2"/>
  <c r="V182" i="2"/>
  <c r="U182" i="2"/>
  <c r="T182" i="2"/>
  <c r="S182" i="2"/>
  <c r="R182" i="2"/>
  <c r="Q182" i="2"/>
  <c r="P182" i="2"/>
  <c r="O182" i="2"/>
  <c r="N182" i="2"/>
  <c r="M182" i="2"/>
  <c r="L182" i="2"/>
  <c r="K182" i="2"/>
  <c r="J182" i="2"/>
  <c r="AS181" i="2"/>
  <c r="AQ181" i="2"/>
  <c r="AP181" i="2"/>
  <c r="AO181" i="2"/>
  <c r="AN181" i="2"/>
  <c r="AM181" i="2"/>
  <c r="AL181" i="2"/>
  <c r="AK181" i="2"/>
  <c r="AJ181" i="2"/>
  <c r="AI181" i="2"/>
  <c r="AH181" i="2"/>
  <c r="AG181" i="2"/>
  <c r="AF181" i="2"/>
  <c r="AE181" i="2"/>
  <c r="AD181" i="2"/>
  <c r="AC181" i="2"/>
  <c r="AB181" i="2"/>
  <c r="AA181" i="2"/>
  <c r="Z181" i="2"/>
  <c r="Y181" i="2"/>
  <c r="X181" i="2"/>
  <c r="W181" i="2"/>
  <c r="V181" i="2"/>
  <c r="U181" i="2"/>
  <c r="T181" i="2"/>
  <c r="S181" i="2"/>
  <c r="R181" i="2"/>
  <c r="Q181" i="2"/>
  <c r="P181" i="2"/>
  <c r="O181" i="2"/>
  <c r="N181" i="2"/>
  <c r="M181" i="2"/>
  <c r="L181" i="2"/>
  <c r="K181" i="2"/>
  <c r="J181" i="2"/>
  <c r="AS180" i="2"/>
  <c r="AQ180" i="2"/>
  <c r="AP180" i="2"/>
  <c r="AO180" i="2"/>
  <c r="AN180" i="2"/>
  <c r="AM180" i="2"/>
  <c r="AL180" i="2"/>
  <c r="AK180" i="2"/>
  <c r="AJ180" i="2"/>
  <c r="AI180" i="2"/>
  <c r="AH180" i="2"/>
  <c r="AG180" i="2"/>
  <c r="AF180" i="2"/>
  <c r="AE180" i="2"/>
  <c r="AD180" i="2"/>
  <c r="AC180" i="2"/>
  <c r="AB180" i="2"/>
  <c r="AA180" i="2"/>
  <c r="Z180" i="2"/>
  <c r="Y180" i="2"/>
  <c r="X180" i="2"/>
  <c r="W180" i="2"/>
  <c r="V180" i="2"/>
  <c r="U180" i="2"/>
  <c r="T180" i="2"/>
  <c r="S180" i="2"/>
  <c r="R180" i="2"/>
  <c r="Q180" i="2"/>
  <c r="P180" i="2"/>
  <c r="O180" i="2"/>
  <c r="N180" i="2"/>
  <c r="M180" i="2"/>
  <c r="L180" i="2"/>
  <c r="K180" i="2"/>
  <c r="J180" i="2"/>
  <c r="AS179" i="2"/>
  <c r="AQ179" i="2"/>
  <c r="AP179" i="2"/>
  <c r="AO179" i="2"/>
  <c r="AN179" i="2"/>
  <c r="AM179" i="2"/>
  <c r="AL179" i="2"/>
  <c r="AK179" i="2"/>
  <c r="AJ179" i="2"/>
  <c r="AI179" i="2"/>
  <c r="AH179" i="2"/>
  <c r="AG179" i="2"/>
  <c r="AF179" i="2"/>
  <c r="AE179" i="2"/>
  <c r="AD179" i="2"/>
  <c r="AC179" i="2"/>
  <c r="AB179" i="2"/>
  <c r="AA179" i="2"/>
  <c r="Z179" i="2"/>
  <c r="Y179" i="2"/>
  <c r="X179" i="2"/>
  <c r="W179" i="2"/>
  <c r="V179" i="2"/>
  <c r="U179" i="2"/>
  <c r="T179" i="2"/>
  <c r="S179" i="2"/>
  <c r="R179" i="2"/>
  <c r="Q179" i="2"/>
  <c r="P179" i="2"/>
  <c r="O179" i="2"/>
  <c r="N179" i="2"/>
  <c r="M179" i="2"/>
  <c r="L179" i="2"/>
  <c r="K179" i="2"/>
  <c r="J179" i="2"/>
  <c r="AS178" i="2"/>
  <c r="AQ178" i="2"/>
  <c r="AP178" i="2"/>
  <c r="AO178" i="2"/>
  <c r="AN178" i="2"/>
  <c r="AM178" i="2"/>
  <c r="AL178" i="2"/>
  <c r="AK178" i="2"/>
  <c r="AJ178" i="2"/>
  <c r="AI178" i="2"/>
  <c r="AH178" i="2"/>
  <c r="AG178" i="2"/>
  <c r="AF178" i="2"/>
  <c r="AE178" i="2"/>
  <c r="AD178" i="2"/>
  <c r="AC178" i="2"/>
  <c r="AB178" i="2"/>
  <c r="AA178" i="2"/>
  <c r="Z178" i="2"/>
  <c r="Y178" i="2"/>
  <c r="X178" i="2"/>
  <c r="W178" i="2"/>
  <c r="V178" i="2"/>
  <c r="U178" i="2"/>
  <c r="T178" i="2"/>
  <c r="S178" i="2"/>
  <c r="R178" i="2"/>
  <c r="Q178" i="2"/>
  <c r="P178" i="2"/>
  <c r="O178" i="2"/>
  <c r="N178" i="2"/>
  <c r="M178" i="2"/>
  <c r="L178" i="2"/>
  <c r="K178" i="2"/>
  <c r="J178" i="2"/>
  <c r="AS177" i="2"/>
  <c r="AQ177" i="2"/>
  <c r="AP177" i="2"/>
  <c r="AO177" i="2"/>
  <c r="AN177" i="2"/>
  <c r="AM177" i="2"/>
  <c r="AL177" i="2"/>
  <c r="AK177" i="2"/>
  <c r="AJ177" i="2"/>
  <c r="AI177" i="2"/>
  <c r="AH177" i="2"/>
  <c r="AG177" i="2"/>
  <c r="AF177" i="2"/>
  <c r="AE177" i="2"/>
  <c r="AD177" i="2"/>
  <c r="AC177" i="2"/>
  <c r="AB177" i="2"/>
  <c r="AA177" i="2"/>
  <c r="Z177" i="2"/>
  <c r="Y177" i="2"/>
  <c r="X177" i="2"/>
  <c r="W177" i="2"/>
  <c r="V177" i="2"/>
  <c r="U177" i="2"/>
  <c r="T177" i="2"/>
  <c r="S177" i="2"/>
  <c r="R177" i="2"/>
  <c r="Q177" i="2"/>
  <c r="P177" i="2"/>
  <c r="O177" i="2"/>
  <c r="N177" i="2"/>
  <c r="M177" i="2"/>
  <c r="L177" i="2"/>
  <c r="K177" i="2"/>
  <c r="J177" i="2"/>
  <c r="AS176" i="2"/>
  <c r="AQ176" i="2"/>
  <c r="AP176" i="2"/>
  <c r="AO176" i="2"/>
  <c r="AN176" i="2"/>
  <c r="AM176" i="2"/>
  <c r="AL176" i="2"/>
  <c r="AK176" i="2"/>
  <c r="AJ176" i="2"/>
  <c r="AI176" i="2"/>
  <c r="AH176" i="2"/>
  <c r="AG176" i="2"/>
  <c r="AF176" i="2"/>
  <c r="AE176" i="2"/>
  <c r="AD176" i="2"/>
  <c r="AC176" i="2"/>
  <c r="AB176" i="2"/>
  <c r="AA176" i="2"/>
  <c r="Z176" i="2"/>
  <c r="Y176" i="2"/>
  <c r="X176" i="2"/>
  <c r="W176" i="2"/>
  <c r="V176" i="2"/>
  <c r="U176" i="2"/>
  <c r="T176" i="2"/>
  <c r="S176" i="2"/>
  <c r="R176" i="2"/>
  <c r="Q176" i="2"/>
  <c r="P176" i="2"/>
  <c r="O176" i="2"/>
  <c r="N176" i="2"/>
  <c r="M176" i="2"/>
  <c r="L176" i="2"/>
  <c r="K176" i="2"/>
  <c r="J176" i="2"/>
  <c r="AS175" i="2"/>
  <c r="AQ175" i="2"/>
  <c r="AP175" i="2"/>
  <c r="AO175" i="2"/>
  <c r="AN175" i="2"/>
  <c r="AM175" i="2"/>
  <c r="AL175" i="2"/>
  <c r="AK175" i="2"/>
  <c r="AJ175" i="2"/>
  <c r="AI175" i="2"/>
  <c r="AH175" i="2"/>
  <c r="AG175" i="2"/>
  <c r="AF175" i="2"/>
  <c r="AE175" i="2"/>
  <c r="AD175" i="2"/>
  <c r="AC175" i="2"/>
  <c r="AB175" i="2"/>
  <c r="AA175" i="2"/>
  <c r="Z175" i="2"/>
  <c r="Y175" i="2"/>
  <c r="X175" i="2"/>
  <c r="W175" i="2"/>
  <c r="V175" i="2"/>
  <c r="U175" i="2"/>
  <c r="T175" i="2"/>
  <c r="S175" i="2"/>
  <c r="R175" i="2"/>
  <c r="Q175" i="2"/>
  <c r="P175" i="2"/>
  <c r="O175" i="2"/>
  <c r="N175" i="2"/>
  <c r="M175" i="2"/>
  <c r="L175" i="2"/>
  <c r="K175" i="2"/>
  <c r="J175" i="2"/>
  <c r="AS174" i="2"/>
  <c r="AQ174" i="2"/>
  <c r="AP174" i="2"/>
  <c r="AO174" i="2"/>
  <c r="AN174" i="2"/>
  <c r="AM174" i="2"/>
  <c r="AL174" i="2"/>
  <c r="AK174" i="2"/>
  <c r="AJ174" i="2"/>
  <c r="AI174" i="2"/>
  <c r="AH174" i="2"/>
  <c r="AG174" i="2"/>
  <c r="AF174" i="2"/>
  <c r="AE174" i="2"/>
  <c r="AD174" i="2"/>
  <c r="AC174" i="2"/>
  <c r="AB174" i="2"/>
  <c r="AA174" i="2"/>
  <c r="Z174" i="2"/>
  <c r="Y174" i="2"/>
  <c r="X174" i="2"/>
  <c r="W174" i="2"/>
  <c r="V174" i="2"/>
  <c r="U174" i="2"/>
  <c r="T174" i="2"/>
  <c r="S174" i="2"/>
  <c r="R174" i="2"/>
  <c r="Q174" i="2"/>
  <c r="P174" i="2"/>
  <c r="O174" i="2"/>
  <c r="N174" i="2"/>
  <c r="M174" i="2"/>
  <c r="L174" i="2"/>
  <c r="K174" i="2"/>
  <c r="J174" i="2"/>
  <c r="AS173" i="2"/>
  <c r="AQ173" i="2"/>
  <c r="AP173" i="2"/>
  <c r="AO173" i="2"/>
  <c r="AN173" i="2"/>
  <c r="AM173" i="2"/>
  <c r="AL173" i="2"/>
  <c r="AK173" i="2"/>
  <c r="AJ173" i="2"/>
  <c r="AI173" i="2"/>
  <c r="AH173" i="2"/>
  <c r="AG173" i="2"/>
  <c r="AF173" i="2"/>
  <c r="AE173" i="2"/>
  <c r="AD173" i="2"/>
  <c r="AC173" i="2"/>
  <c r="AB173" i="2"/>
  <c r="AA173" i="2"/>
  <c r="Z173" i="2"/>
  <c r="Y173" i="2"/>
  <c r="X173" i="2"/>
  <c r="W173" i="2"/>
  <c r="V173" i="2"/>
  <c r="U173" i="2"/>
  <c r="T173" i="2"/>
  <c r="S173" i="2"/>
  <c r="R173" i="2"/>
  <c r="Q173" i="2"/>
  <c r="P173" i="2"/>
  <c r="O173" i="2"/>
  <c r="N173" i="2"/>
  <c r="M173" i="2"/>
  <c r="L173" i="2"/>
  <c r="K173" i="2"/>
  <c r="J173" i="2"/>
  <c r="AS172" i="2"/>
  <c r="AQ172" i="2"/>
  <c r="AP172" i="2"/>
  <c r="AO172" i="2"/>
  <c r="AN172" i="2"/>
  <c r="AM172" i="2"/>
  <c r="AL172" i="2"/>
  <c r="AK172" i="2"/>
  <c r="AJ172" i="2"/>
  <c r="AI172" i="2"/>
  <c r="AH172" i="2"/>
  <c r="AG172" i="2"/>
  <c r="AF172" i="2"/>
  <c r="AE172" i="2"/>
  <c r="AD172" i="2"/>
  <c r="AC172" i="2"/>
  <c r="AB172" i="2"/>
  <c r="AA172" i="2"/>
  <c r="Z172" i="2"/>
  <c r="Y172" i="2"/>
  <c r="X172" i="2"/>
  <c r="W172" i="2"/>
  <c r="V172" i="2"/>
  <c r="U172" i="2"/>
  <c r="T172" i="2"/>
  <c r="S172" i="2"/>
  <c r="R172" i="2"/>
  <c r="Q172" i="2"/>
  <c r="P172" i="2"/>
  <c r="O172" i="2"/>
  <c r="N172" i="2"/>
  <c r="M172" i="2"/>
  <c r="L172" i="2"/>
  <c r="K172" i="2"/>
  <c r="J172" i="2"/>
  <c r="AS171" i="2"/>
  <c r="AQ171" i="2"/>
  <c r="AP171" i="2"/>
  <c r="AO171" i="2"/>
  <c r="AN171" i="2"/>
  <c r="AM171" i="2"/>
  <c r="AL171" i="2"/>
  <c r="AK171" i="2"/>
  <c r="AJ171" i="2"/>
  <c r="AI171" i="2"/>
  <c r="AH171" i="2"/>
  <c r="AG171" i="2"/>
  <c r="AF171" i="2"/>
  <c r="AE171" i="2"/>
  <c r="AD171" i="2"/>
  <c r="AC171" i="2"/>
  <c r="AB171" i="2"/>
  <c r="AA171" i="2"/>
  <c r="Z171" i="2"/>
  <c r="Y171" i="2"/>
  <c r="X171" i="2"/>
  <c r="W171" i="2"/>
  <c r="V171" i="2"/>
  <c r="U171" i="2"/>
  <c r="T171" i="2"/>
  <c r="S171" i="2"/>
  <c r="R171" i="2"/>
  <c r="Q171" i="2"/>
  <c r="P171" i="2"/>
  <c r="O171" i="2"/>
  <c r="N171" i="2"/>
  <c r="M171" i="2"/>
  <c r="L171" i="2"/>
  <c r="K171" i="2"/>
  <c r="J171" i="2"/>
  <c r="AS170" i="2"/>
  <c r="AQ170" i="2"/>
  <c r="AP170" i="2"/>
  <c r="AO170" i="2"/>
  <c r="AN170" i="2"/>
  <c r="AM170" i="2"/>
  <c r="AL170" i="2"/>
  <c r="AK170" i="2"/>
  <c r="AJ170" i="2"/>
  <c r="AI170" i="2"/>
  <c r="AH170" i="2"/>
  <c r="AG170" i="2"/>
  <c r="AF170" i="2"/>
  <c r="AE170" i="2"/>
  <c r="AD170" i="2"/>
  <c r="AC170" i="2"/>
  <c r="AB170" i="2"/>
  <c r="AA170" i="2"/>
  <c r="Z170" i="2"/>
  <c r="Y170" i="2"/>
  <c r="X170" i="2"/>
  <c r="W170" i="2"/>
  <c r="V170" i="2"/>
  <c r="U170" i="2"/>
  <c r="T170" i="2"/>
  <c r="S170" i="2"/>
  <c r="R170" i="2"/>
  <c r="Q170" i="2"/>
  <c r="P170" i="2"/>
  <c r="O170" i="2"/>
  <c r="N170" i="2"/>
  <c r="M170" i="2"/>
  <c r="L170" i="2"/>
  <c r="K170" i="2"/>
  <c r="J170" i="2"/>
  <c r="AS169" i="2"/>
  <c r="AQ169" i="2"/>
  <c r="AP169" i="2"/>
  <c r="AO169" i="2"/>
  <c r="AN169" i="2"/>
  <c r="AM169" i="2"/>
  <c r="AL169" i="2"/>
  <c r="AK169" i="2"/>
  <c r="AJ169" i="2"/>
  <c r="AI169" i="2"/>
  <c r="AH169" i="2"/>
  <c r="AG169" i="2"/>
  <c r="AF169" i="2"/>
  <c r="AE169" i="2"/>
  <c r="AD169" i="2"/>
  <c r="AC169" i="2"/>
  <c r="AB169" i="2"/>
  <c r="AA169" i="2"/>
  <c r="Z169" i="2"/>
  <c r="Y169" i="2"/>
  <c r="X169" i="2"/>
  <c r="W169" i="2"/>
  <c r="V169" i="2"/>
  <c r="U169" i="2"/>
  <c r="T169" i="2"/>
  <c r="S169" i="2"/>
  <c r="R169" i="2"/>
  <c r="Q169" i="2"/>
  <c r="P169" i="2"/>
  <c r="O169" i="2"/>
  <c r="N169" i="2"/>
  <c r="M169" i="2"/>
  <c r="L169" i="2"/>
  <c r="K169" i="2"/>
  <c r="J169" i="2"/>
  <c r="AS168" i="2"/>
  <c r="AQ168" i="2"/>
  <c r="AP168" i="2"/>
  <c r="AO168" i="2"/>
  <c r="AN168" i="2"/>
  <c r="AM168" i="2"/>
  <c r="AL168" i="2"/>
  <c r="AK168" i="2"/>
  <c r="AJ168" i="2"/>
  <c r="AI168" i="2"/>
  <c r="AH168" i="2"/>
  <c r="AG168" i="2"/>
  <c r="AF168" i="2"/>
  <c r="AE168" i="2"/>
  <c r="AD168" i="2"/>
  <c r="AC168" i="2"/>
  <c r="AB168" i="2"/>
  <c r="AA168" i="2"/>
  <c r="Z168" i="2"/>
  <c r="Y168" i="2"/>
  <c r="X168" i="2"/>
  <c r="W168" i="2"/>
  <c r="V168" i="2"/>
  <c r="U168" i="2"/>
  <c r="T168" i="2"/>
  <c r="S168" i="2"/>
  <c r="R168" i="2"/>
  <c r="Q168" i="2"/>
  <c r="P168" i="2"/>
  <c r="O168" i="2"/>
  <c r="N168" i="2"/>
  <c r="M168" i="2"/>
  <c r="L168" i="2"/>
  <c r="K168" i="2"/>
  <c r="J168" i="2"/>
  <c r="AS167" i="2"/>
  <c r="AQ167" i="2"/>
  <c r="AP167" i="2"/>
  <c r="AO167" i="2"/>
  <c r="AN167" i="2"/>
  <c r="AM167" i="2"/>
  <c r="AL167" i="2"/>
  <c r="AK167" i="2"/>
  <c r="AJ167" i="2"/>
  <c r="AI167" i="2"/>
  <c r="AH167" i="2"/>
  <c r="AG167" i="2"/>
  <c r="AF167" i="2"/>
  <c r="AE167" i="2"/>
  <c r="AD167" i="2"/>
  <c r="AC167" i="2"/>
  <c r="AB167" i="2"/>
  <c r="AA167" i="2"/>
  <c r="Z167" i="2"/>
  <c r="Y167" i="2"/>
  <c r="X167" i="2"/>
  <c r="W167" i="2"/>
  <c r="V167" i="2"/>
  <c r="U167" i="2"/>
  <c r="T167" i="2"/>
  <c r="S167" i="2"/>
  <c r="R167" i="2"/>
  <c r="Q167" i="2"/>
  <c r="P167" i="2"/>
  <c r="O167" i="2"/>
  <c r="N167" i="2"/>
  <c r="M167" i="2"/>
  <c r="L167" i="2"/>
  <c r="K167" i="2"/>
  <c r="J167" i="2"/>
  <c r="AS166" i="2"/>
  <c r="AQ166" i="2"/>
  <c r="AP166" i="2"/>
  <c r="AO166" i="2"/>
  <c r="AN166" i="2"/>
  <c r="AM166" i="2"/>
  <c r="AL166" i="2"/>
  <c r="AK166" i="2"/>
  <c r="AJ166" i="2"/>
  <c r="AI166" i="2"/>
  <c r="AH166" i="2"/>
  <c r="AG166" i="2"/>
  <c r="AF166" i="2"/>
  <c r="AE166" i="2"/>
  <c r="AD166" i="2"/>
  <c r="AC166" i="2"/>
  <c r="AB166" i="2"/>
  <c r="AA166" i="2"/>
  <c r="Z166" i="2"/>
  <c r="Y166" i="2"/>
  <c r="X166" i="2"/>
  <c r="W166" i="2"/>
  <c r="V166" i="2"/>
  <c r="U166" i="2"/>
  <c r="T166" i="2"/>
  <c r="S166" i="2"/>
  <c r="R166" i="2"/>
  <c r="Q166" i="2"/>
  <c r="P166" i="2"/>
  <c r="O166" i="2"/>
  <c r="N166" i="2"/>
  <c r="M166" i="2"/>
  <c r="L166" i="2"/>
  <c r="K166" i="2"/>
  <c r="J166" i="2"/>
  <c r="AS165" i="2"/>
  <c r="AQ165" i="2"/>
  <c r="AP165" i="2"/>
  <c r="AO165" i="2"/>
  <c r="AN165" i="2"/>
  <c r="AM165" i="2"/>
  <c r="AL165" i="2"/>
  <c r="AK165" i="2"/>
  <c r="AJ165" i="2"/>
  <c r="AI165" i="2"/>
  <c r="AH165" i="2"/>
  <c r="AG165" i="2"/>
  <c r="AF165" i="2"/>
  <c r="AE165" i="2"/>
  <c r="AD165" i="2"/>
  <c r="AC165" i="2"/>
  <c r="AB165" i="2"/>
  <c r="AA165" i="2"/>
  <c r="Z165" i="2"/>
  <c r="Y165" i="2"/>
  <c r="X165" i="2"/>
  <c r="W165" i="2"/>
  <c r="V165" i="2"/>
  <c r="U165" i="2"/>
  <c r="T165" i="2"/>
  <c r="S165" i="2"/>
  <c r="R165" i="2"/>
  <c r="Q165" i="2"/>
  <c r="P165" i="2"/>
  <c r="O165" i="2"/>
  <c r="N165" i="2"/>
  <c r="M165" i="2"/>
  <c r="L165" i="2"/>
  <c r="K165" i="2"/>
  <c r="J165" i="2"/>
  <c r="AS164" i="2"/>
  <c r="AQ164" i="2"/>
  <c r="AP164" i="2"/>
  <c r="AO164" i="2"/>
  <c r="AN164" i="2"/>
  <c r="AM164" i="2"/>
  <c r="AL164" i="2"/>
  <c r="AK164" i="2"/>
  <c r="AJ164" i="2"/>
  <c r="AI164" i="2"/>
  <c r="AH164" i="2"/>
  <c r="AG164" i="2"/>
  <c r="AF164" i="2"/>
  <c r="AE164" i="2"/>
  <c r="AD164" i="2"/>
  <c r="AC164" i="2"/>
  <c r="AB164" i="2"/>
  <c r="AA164" i="2"/>
  <c r="Z164" i="2"/>
  <c r="Y164" i="2"/>
  <c r="X164" i="2"/>
  <c r="W164" i="2"/>
  <c r="V164" i="2"/>
  <c r="U164" i="2"/>
  <c r="T164" i="2"/>
  <c r="S164" i="2"/>
  <c r="R164" i="2"/>
  <c r="Q164" i="2"/>
  <c r="P164" i="2"/>
  <c r="O164" i="2"/>
  <c r="N164" i="2"/>
  <c r="M164" i="2"/>
  <c r="L164" i="2"/>
  <c r="K164" i="2"/>
  <c r="J164" i="2"/>
  <c r="AS163" i="2"/>
  <c r="AQ163" i="2"/>
  <c r="AP163" i="2"/>
  <c r="AO163" i="2"/>
  <c r="AN163" i="2"/>
  <c r="AM163" i="2"/>
  <c r="AL163" i="2"/>
  <c r="AK163" i="2"/>
  <c r="AJ163" i="2"/>
  <c r="AI163" i="2"/>
  <c r="AH163" i="2"/>
  <c r="AG163" i="2"/>
  <c r="AF163" i="2"/>
  <c r="AE163" i="2"/>
  <c r="AD163" i="2"/>
  <c r="AC163" i="2"/>
  <c r="AB163" i="2"/>
  <c r="AA163" i="2"/>
  <c r="Z163" i="2"/>
  <c r="Y163" i="2"/>
  <c r="X163" i="2"/>
  <c r="W163" i="2"/>
  <c r="V163" i="2"/>
  <c r="U163" i="2"/>
  <c r="T163" i="2"/>
  <c r="S163" i="2"/>
  <c r="R163" i="2"/>
  <c r="Q163" i="2"/>
  <c r="P163" i="2"/>
  <c r="O163" i="2"/>
  <c r="N163" i="2"/>
  <c r="M163" i="2"/>
  <c r="L163" i="2"/>
  <c r="K163" i="2"/>
  <c r="J163" i="2"/>
  <c r="AS162" i="2"/>
  <c r="AQ162" i="2"/>
  <c r="AP162" i="2"/>
  <c r="AO162" i="2"/>
  <c r="AN162" i="2"/>
  <c r="AM162" i="2"/>
  <c r="AL162" i="2"/>
  <c r="AK162" i="2"/>
  <c r="AJ162" i="2"/>
  <c r="AI162" i="2"/>
  <c r="AH162" i="2"/>
  <c r="AG162" i="2"/>
  <c r="AF162" i="2"/>
  <c r="AE162" i="2"/>
  <c r="AD162" i="2"/>
  <c r="AC162" i="2"/>
  <c r="AB162" i="2"/>
  <c r="AA162" i="2"/>
  <c r="Z162" i="2"/>
  <c r="Y162" i="2"/>
  <c r="X162" i="2"/>
  <c r="W162" i="2"/>
  <c r="V162" i="2"/>
  <c r="U162" i="2"/>
  <c r="T162" i="2"/>
  <c r="S162" i="2"/>
  <c r="R162" i="2"/>
  <c r="Q162" i="2"/>
  <c r="P162" i="2"/>
  <c r="O162" i="2"/>
  <c r="N162" i="2"/>
  <c r="M162" i="2"/>
  <c r="L162" i="2"/>
  <c r="K162" i="2"/>
  <c r="J162" i="2"/>
  <c r="AS161" i="2"/>
  <c r="AQ161" i="2"/>
  <c r="AP161" i="2"/>
  <c r="AO161" i="2"/>
  <c r="AN161" i="2"/>
  <c r="AM161" i="2"/>
  <c r="AL161" i="2"/>
  <c r="AK161" i="2"/>
  <c r="AJ161" i="2"/>
  <c r="AI161" i="2"/>
  <c r="AH161" i="2"/>
  <c r="AG161" i="2"/>
  <c r="AF161" i="2"/>
  <c r="AE161" i="2"/>
  <c r="AD161" i="2"/>
  <c r="AC161" i="2"/>
  <c r="AB161" i="2"/>
  <c r="AA161" i="2"/>
  <c r="Z161" i="2"/>
  <c r="Y161" i="2"/>
  <c r="X161" i="2"/>
  <c r="W161" i="2"/>
  <c r="V161" i="2"/>
  <c r="U161" i="2"/>
  <c r="T161" i="2"/>
  <c r="S161" i="2"/>
  <c r="R161" i="2"/>
  <c r="Q161" i="2"/>
  <c r="P161" i="2"/>
  <c r="O161" i="2"/>
  <c r="N161" i="2"/>
  <c r="M161" i="2"/>
  <c r="L161" i="2"/>
  <c r="K161" i="2"/>
  <c r="J161" i="2"/>
  <c r="AS160" i="2"/>
  <c r="AQ160" i="2"/>
  <c r="AP160" i="2"/>
  <c r="AO160" i="2"/>
  <c r="AN160" i="2"/>
  <c r="AM160" i="2"/>
  <c r="AL160" i="2"/>
  <c r="AK160" i="2"/>
  <c r="AJ160" i="2"/>
  <c r="AI160" i="2"/>
  <c r="AH160" i="2"/>
  <c r="AG160" i="2"/>
  <c r="AF160" i="2"/>
  <c r="AE160" i="2"/>
  <c r="AD160" i="2"/>
  <c r="AC160" i="2"/>
  <c r="AB160" i="2"/>
  <c r="AA160" i="2"/>
  <c r="Z160" i="2"/>
  <c r="Y160" i="2"/>
  <c r="X160" i="2"/>
  <c r="W160" i="2"/>
  <c r="V160" i="2"/>
  <c r="U160" i="2"/>
  <c r="T160" i="2"/>
  <c r="S160" i="2"/>
  <c r="R160" i="2"/>
  <c r="Q160" i="2"/>
  <c r="P160" i="2"/>
  <c r="O160" i="2"/>
  <c r="N160" i="2"/>
  <c r="M160" i="2"/>
  <c r="L160" i="2"/>
  <c r="K160" i="2"/>
  <c r="J160" i="2"/>
  <c r="AS159" i="2"/>
  <c r="AQ159" i="2"/>
  <c r="AP159" i="2"/>
  <c r="AO159" i="2"/>
  <c r="AN159" i="2"/>
  <c r="AM159" i="2"/>
  <c r="AL159" i="2"/>
  <c r="AK159" i="2"/>
  <c r="AJ159" i="2"/>
  <c r="AI159" i="2"/>
  <c r="AH159" i="2"/>
  <c r="AG159" i="2"/>
  <c r="AF159" i="2"/>
  <c r="AE159" i="2"/>
  <c r="AD159" i="2"/>
  <c r="AC159" i="2"/>
  <c r="AB159" i="2"/>
  <c r="AA159" i="2"/>
  <c r="Z159" i="2"/>
  <c r="Y159" i="2"/>
  <c r="X159" i="2"/>
  <c r="W159" i="2"/>
  <c r="V159" i="2"/>
  <c r="U159" i="2"/>
  <c r="T159" i="2"/>
  <c r="S159" i="2"/>
  <c r="R159" i="2"/>
  <c r="Q159" i="2"/>
  <c r="P159" i="2"/>
  <c r="O159" i="2"/>
  <c r="N159" i="2"/>
  <c r="M159" i="2"/>
  <c r="L159" i="2"/>
  <c r="K159" i="2"/>
  <c r="J159" i="2"/>
  <c r="AS158" i="2"/>
  <c r="AQ158" i="2"/>
  <c r="AP158" i="2"/>
  <c r="AO158" i="2"/>
  <c r="AN158" i="2"/>
  <c r="AM158" i="2"/>
  <c r="AL158" i="2"/>
  <c r="AK158" i="2"/>
  <c r="AJ158" i="2"/>
  <c r="AI158" i="2"/>
  <c r="AH158" i="2"/>
  <c r="AG158" i="2"/>
  <c r="AF158" i="2"/>
  <c r="AE158" i="2"/>
  <c r="AD158" i="2"/>
  <c r="AC158" i="2"/>
  <c r="AB158" i="2"/>
  <c r="AA158" i="2"/>
  <c r="Z158" i="2"/>
  <c r="Y158" i="2"/>
  <c r="X158" i="2"/>
  <c r="W158" i="2"/>
  <c r="V158" i="2"/>
  <c r="U158" i="2"/>
  <c r="T158" i="2"/>
  <c r="S158" i="2"/>
  <c r="R158" i="2"/>
  <c r="Q158" i="2"/>
  <c r="P158" i="2"/>
  <c r="O158" i="2"/>
  <c r="N158" i="2"/>
  <c r="M158" i="2"/>
  <c r="L158" i="2"/>
  <c r="K158" i="2"/>
  <c r="J158" i="2"/>
  <c r="AS157" i="2"/>
  <c r="AQ157" i="2"/>
  <c r="AP157" i="2"/>
  <c r="AO157" i="2"/>
  <c r="AN157" i="2"/>
  <c r="AM157" i="2"/>
  <c r="AL157" i="2"/>
  <c r="AK157" i="2"/>
  <c r="AJ157" i="2"/>
  <c r="AI157" i="2"/>
  <c r="AH157" i="2"/>
  <c r="AG157" i="2"/>
  <c r="AF157" i="2"/>
  <c r="AE157" i="2"/>
  <c r="AD157" i="2"/>
  <c r="AC157" i="2"/>
  <c r="AB157" i="2"/>
  <c r="AA157" i="2"/>
  <c r="Z157" i="2"/>
  <c r="Y157" i="2"/>
  <c r="X157" i="2"/>
  <c r="W157" i="2"/>
  <c r="V157" i="2"/>
  <c r="U157" i="2"/>
  <c r="T157" i="2"/>
  <c r="S157" i="2"/>
  <c r="R157" i="2"/>
  <c r="Q157" i="2"/>
  <c r="P157" i="2"/>
  <c r="O157" i="2"/>
  <c r="N157" i="2"/>
  <c r="M157" i="2"/>
  <c r="L157" i="2"/>
  <c r="K157" i="2"/>
  <c r="J157" i="2"/>
  <c r="AS156" i="2"/>
  <c r="AQ156" i="2"/>
  <c r="AP156" i="2"/>
  <c r="AO156" i="2"/>
  <c r="AN156" i="2"/>
  <c r="AM156" i="2"/>
  <c r="AL156" i="2"/>
  <c r="AK156" i="2"/>
  <c r="AJ156" i="2"/>
  <c r="AI156" i="2"/>
  <c r="AH156" i="2"/>
  <c r="AG156" i="2"/>
  <c r="AF156" i="2"/>
  <c r="AE156" i="2"/>
  <c r="AD156" i="2"/>
  <c r="AC156" i="2"/>
  <c r="AB156" i="2"/>
  <c r="AA156" i="2"/>
  <c r="Z156" i="2"/>
  <c r="Y156" i="2"/>
  <c r="X156" i="2"/>
  <c r="W156" i="2"/>
  <c r="V156" i="2"/>
  <c r="U156" i="2"/>
  <c r="T156" i="2"/>
  <c r="S156" i="2"/>
  <c r="R156" i="2"/>
  <c r="Q156" i="2"/>
  <c r="P156" i="2"/>
  <c r="O156" i="2"/>
  <c r="N156" i="2"/>
  <c r="M156" i="2"/>
  <c r="L156" i="2"/>
  <c r="K156" i="2"/>
  <c r="J156" i="2"/>
  <c r="AS155" i="2"/>
  <c r="AQ155" i="2"/>
  <c r="AP155" i="2"/>
  <c r="AO155" i="2"/>
  <c r="AN155" i="2"/>
  <c r="AM155" i="2"/>
  <c r="AL155" i="2"/>
  <c r="AK155" i="2"/>
  <c r="AJ155" i="2"/>
  <c r="AI155" i="2"/>
  <c r="AH155" i="2"/>
  <c r="AG155" i="2"/>
  <c r="AF155" i="2"/>
  <c r="AE155" i="2"/>
  <c r="AD155" i="2"/>
  <c r="AC155" i="2"/>
  <c r="AB155" i="2"/>
  <c r="AA155" i="2"/>
  <c r="Z155" i="2"/>
  <c r="Y155" i="2"/>
  <c r="X155" i="2"/>
  <c r="W155" i="2"/>
  <c r="V155" i="2"/>
  <c r="U155" i="2"/>
  <c r="T155" i="2"/>
  <c r="S155" i="2"/>
  <c r="R155" i="2"/>
  <c r="Q155" i="2"/>
  <c r="P155" i="2"/>
  <c r="O155" i="2"/>
  <c r="N155" i="2"/>
  <c r="M155" i="2"/>
  <c r="L155" i="2"/>
  <c r="K155" i="2"/>
  <c r="J155" i="2"/>
  <c r="AS154" i="2"/>
  <c r="AQ154" i="2"/>
  <c r="AP154" i="2"/>
  <c r="AO154" i="2"/>
  <c r="AN154" i="2"/>
  <c r="AM154" i="2"/>
  <c r="AL154" i="2"/>
  <c r="AK154" i="2"/>
  <c r="AJ154" i="2"/>
  <c r="AI154" i="2"/>
  <c r="AH154" i="2"/>
  <c r="AG154" i="2"/>
  <c r="AF154" i="2"/>
  <c r="AE154" i="2"/>
  <c r="AD154" i="2"/>
  <c r="AC154" i="2"/>
  <c r="AB154" i="2"/>
  <c r="AA154" i="2"/>
  <c r="Z154" i="2"/>
  <c r="Y154" i="2"/>
  <c r="X154" i="2"/>
  <c r="W154" i="2"/>
  <c r="V154" i="2"/>
  <c r="U154" i="2"/>
  <c r="T154" i="2"/>
  <c r="S154" i="2"/>
  <c r="R154" i="2"/>
  <c r="Q154" i="2"/>
  <c r="P154" i="2"/>
  <c r="O154" i="2"/>
  <c r="N154" i="2"/>
  <c r="M154" i="2"/>
  <c r="L154" i="2"/>
  <c r="K154" i="2"/>
  <c r="J154" i="2"/>
  <c r="AS153" i="2"/>
  <c r="AQ153" i="2"/>
  <c r="AP153" i="2"/>
  <c r="AO153" i="2"/>
  <c r="AN153" i="2"/>
  <c r="AM153" i="2"/>
  <c r="AL153" i="2"/>
  <c r="AK153" i="2"/>
  <c r="AJ153" i="2"/>
  <c r="AI153" i="2"/>
  <c r="AH153" i="2"/>
  <c r="AG153" i="2"/>
  <c r="AF153" i="2"/>
  <c r="AE153" i="2"/>
  <c r="AD153" i="2"/>
  <c r="AC153" i="2"/>
  <c r="AB153" i="2"/>
  <c r="AA153" i="2"/>
  <c r="Z153" i="2"/>
  <c r="Y153" i="2"/>
  <c r="X153" i="2"/>
  <c r="W153" i="2"/>
  <c r="V153" i="2"/>
  <c r="U153" i="2"/>
  <c r="T153" i="2"/>
  <c r="S153" i="2"/>
  <c r="R153" i="2"/>
  <c r="Q153" i="2"/>
  <c r="P153" i="2"/>
  <c r="O153" i="2"/>
  <c r="N153" i="2"/>
  <c r="M153" i="2"/>
  <c r="L153" i="2"/>
  <c r="K153" i="2"/>
  <c r="J153" i="2"/>
  <c r="AS152" i="2"/>
  <c r="AQ152" i="2"/>
  <c r="AP152" i="2"/>
  <c r="AO152" i="2"/>
  <c r="AN152" i="2"/>
  <c r="AM152" i="2"/>
  <c r="AL152" i="2"/>
  <c r="AK152" i="2"/>
  <c r="AJ152" i="2"/>
  <c r="AI152" i="2"/>
  <c r="AH152" i="2"/>
  <c r="AG152" i="2"/>
  <c r="AF152" i="2"/>
  <c r="AE152" i="2"/>
  <c r="AD152" i="2"/>
  <c r="AC152" i="2"/>
  <c r="AB152" i="2"/>
  <c r="AA152" i="2"/>
  <c r="Z152" i="2"/>
  <c r="Y152" i="2"/>
  <c r="X152" i="2"/>
  <c r="W152" i="2"/>
  <c r="V152" i="2"/>
  <c r="U152" i="2"/>
  <c r="T152" i="2"/>
  <c r="S152" i="2"/>
  <c r="R152" i="2"/>
  <c r="Q152" i="2"/>
  <c r="P152" i="2"/>
  <c r="O152" i="2"/>
  <c r="N152" i="2"/>
  <c r="M152" i="2"/>
  <c r="L152" i="2"/>
  <c r="K152" i="2"/>
  <c r="J152" i="2"/>
  <c r="AS151" i="2"/>
  <c r="AQ151" i="2"/>
  <c r="AP151" i="2"/>
  <c r="AO151" i="2"/>
  <c r="AN151" i="2"/>
  <c r="AM151" i="2"/>
  <c r="AL151" i="2"/>
  <c r="AK151" i="2"/>
  <c r="AJ151" i="2"/>
  <c r="AI151" i="2"/>
  <c r="AH151" i="2"/>
  <c r="AG151" i="2"/>
  <c r="AF151" i="2"/>
  <c r="AE151" i="2"/>
  <c r="AD151" i="2"/>
  <c r="AC151" i="2"/>
  <c r="AB151" i="2"/>
  <c r="AA151" i="2"/>
  <c r="Z151" i="2"/>
  <c r="Y151" i="2"/>
  <c r="X151" i="2"/>
  <c r="W151" i="2"/>
  <c r="V151" i="2"/>
  <c r="U151" i="2"/>
  <c r="T151" i="2"/>
  <c r="S151" i="2"/>
  <c r="R151" i="2"/>
  <c r="Q151" i="2"/>
  <c r="P151" i="2"/>
  <c r="O151" i="2"/>
  <c r="N151" i="2"/>
  <c r="M151" i="2"/>
  <c r="L151" i="2"/>
  <c r="K151" i="2"/>
  <c r="J151" i="2"/>
  <c r="AS150" i="2"/>
  <c r="AQ150" i="2"/>
  <c r="AP150" i="2"/>
  <c r="AO150" i="2"/>
  <c r="AN150" i="2"/>
  <c r="AM150" i="2"/>
  <c r="AL150" i="2"/>
  <c r="AK150" i="2"/>
  <c r="AJ150" i="2"/>
  <c r="AI150" i="2"/>
  <c r="AH150" i="2"/>
  <c r="AG150" i="2"/>
  <c r="AF150" i="2"/>
  <c r="AE150" i="2"/>
  <c r="AD150" i="2"/>
  <c r="AC150" i="2"/>
  <c r="AB150" i="2"/>
  <c r="AA150" i="2"/>
  <c r="Z150" i="2"/>
  <c r="Y150" i="2"/>
  <c r="X150" i="2"/>
  <c r="W150" i="2"/>
  <c r="V150" i="2"/>
  <c r="U150" i="2"/>
  <c r="T150" i="2"/>
  <c r="S150" i="2"/>
  <c r="R150" i="2"/>
  <c r="Q150" i="2"/>
  <c r="P150" i="2"/>
  <c r="O150" i="2"/>
  <c r="N150" i="2"/>
  <c r="M150" i="2"/>
  <c r="L150" i="2"/>
  <c r="K150" i="2"/>
  <c r="J150" i="2"/>
  <c r="AS149" i="2"/>
  <c r="AQ149" i="2"/>
  <c r="AP149" i="2"/>
  <c r="AO149" i="2"/>
  <c r="AN149" i="2"/>
  <c r="AM149" i="2"/>
  <c r="AL149" i="2"/>
  <c r="AK149" i="2"/>
  <c r="AJ149" i="2"/>
  <c r="AI149" i="2"/>
  <c r="AH149" i="2"/>
  <c r="AG149" i="2"/>
  <c r="AF149" i="2"/>
  <c r="AE149" i="2"/>
  <c r="AD149" i="2"/>
  <c r="AC149" i="2"/>
  <c r="AB149" i="2"/>
  <c r="AA149" i="2"/>
  <c r="Z149" i="2"/>
  <c r="Y149" i="2"/>
  <c r="X149" i="2"/>
  <c r="W149" i="2"/>
  <c r="V149" i="2"/>
  <c r="U149" i="2"/>
  <c r="T149" i="2"/>
  <c r="S149" i="2"/>
  <c r="R149" i="2"/>
  <c r="Q149" i="2"/>
  <c r="P149" i="2"/>
  <c r="O149" i="2"/>
  <c r="N149" i="2"/>
  <c r="M149" i="2"/>
  <c r="L149" i="2"/>
  <c r="K149" i="2"/>
  <c r="J149" i="2"/>
  <c r="AS148" i="2"/>
  <c r="AQ148" i="2"/>
  <c r="AP148" i="2"/>
  <c r="AO148" i="2"/>
  <c r="AN148" i="2"/>
  <c r="AM148" i="2"/>
  <c r="AL148" i="2"/>
  <c r="AK148" i="2"/>
  <c r="AJ148" i="2"/>
  <c r="AI148" i="2"/>
  <c r="AH148" i="2"/>
  <c r="AG148" i="2"/>
  <c r="AF148" i="2"/>
  <c r="AE148" i="2"/>
  <c r="AD148" i="2"/>
  <c r="AC148" i="2"/>
  <c r="AB148" i="2"/>
  <c r="AA148" i="2"/>
  <c r="Z148" i="2"/>
  <c r="Y148" i="2"/>
  <c r="X148" i="2"/>
  <c r="W148" i="2"/>
  <c r="V148" i="2"/>
  <c r="U148" i="2"/>
  <c r="T148" i="2"/>
  <c r="S148" i="2"/>
  <c r="R148" i="2"/>
  <c r="Q148" i="2"/>
  <c r="P148" i="2"/>
  <c r="O148" i="2"/>
  <c r="N148" i="2"/>
  <c r="M148" i="2"/>
  <c r="L148" i="2"/>
  <c r="K148" i="2"/>
  <c r="J148" i="2"/>
  <c r="AS147" i="2"/>
  <c r="AQ147" i="2"/>
  <c r="AP147" i="2"/>
  <c r="AO147" i="2"/>
  <c r="AN147" i="2"/>
  <c r="AM147" i="2"/>
  <c r="AL147" i="2"/>
  <c r="AK147" i="2"/>
  <c r="AJ147" i="2"/>
  <c r="AI147" i="2"/>
  <c r="AH147" i="2"/>
  <c r="AG147" i="2"/>
  <c r="AF147" i="2"/>
  <c r="AE147" i="2"/>
  <c r="AD147" i="2"/>
  <c r="AC147" i="2"/>
  <c r="AB147" i="2"/>
  <c r="AA147" i="2"/>
  <c r="Z147" i="2"/>
  <c r="Y147" i="2"/>
  <c r="X147" i="2"/>
  <c r="W147" i="2"/>
  <c r="V147" i="2"/>
  <c r="U147" i="2"/>
  <c r="T147" i="2"/>
  <c r="S147" i="2"/>
  <c r="R147" i="2"/>
  <c r="Q147" i="2"/>
  <c r="P147" i="2"/>
  <c r="O147" i="2"/>
  <c r="N147" i="2"/>
  <c r="M147" i="2"/>
  <c r="L147" i="2"/>
  <c r="K147" i="2"/>
  <c r="J147" i="2"/>
  <c r="AS146" i="2"/>
  <c r="AQ146" i="2"/>
  <c r="AP146" i="2"/>
  <c r="AO146" i="2"/>
  <c r="AN146" i="2"/>
  <c r="AM146" i="2"/>
  <c r="AL146" i="2"/>
  <c r="AK146" i="2"/>
  <c r="AJ146" i="2"/>
  <c r="AI146" i="2"/>
  <c r="AH146" i="2"/>
  <c r="AG146" i="2"/>
  <c r="AF146" i="2"/>
  <c r="AE146" i="2"/>
  <c r="AD146" i="2"/>
  <c r="AC146" i="2"/>
  <c r="AB146" i="2"/>
  <c r="AA146" i="2"/>
  <c r="Z146" i="2"/>
  <c r="Y146" i="2"/>
  <c r="X146" i="2"/>
  <c r="W146" i="2"/>
  <c r="V146" i="2"/>
  <c r="U146" i="2"/>
  <c r="T146" i="2"/>
  <c r="S146" i="2"/>
  <c r="R146" i="2"/>
  <c r="Q146" i="2"/>
  <c r="P146" i="2"/>
  <c r="O146" i="2"/>
  <c r="N146" i="2"/>
  <c r="M146" i="2"/>
  <c r="L146" i="2"/>
  <c r="K146" i="2"/>
  <c r="J146" i="2"/>
  <c r="AS145" i="2"/>
  <c r="AQ145" i="2"/>
  <c r="AP145" i="2"/>
  <c r="AO145" i="2"/>
  <c r="AN145" i="2"/>
  <c r="AM145" i="2"/>
  <c r="AL145" i="2"/>
  <c r="AK145" i="2"/>
  <c r="AJ145" i="2"/>
  <c r="AI145" i="2"/>
  <c r="AH145" i="2"/>
  <c r="AG145" i="2"/>
  <c r="AF145" i="2"/>
  <c r="AE145" i="2"/>
  <c r="AD145" i="2"/>
  <c r="AC145" i="2"/>
  <c r="AB145" i="2"/>
  <c r="AA145" i="2"/>
  <c r="Z145" i="2"/>
  <c r="Y145" i="2"/>
  <c r="X145" i="2"/>
  <c r="W145" i="2"/>
  <c r="V145" i="2"/>
  <c r="U145" i="2"/>
  <c r="T145" i="2"/>
  <c r="S145" i="2"/>
  <c r="R145" i="2"/>
  <c r="Q145" i="2"/>
  <c r="P145" i="2"/>
  <c r="O145" i="2"/>
  <c r="N145" i="2"/>
  <c r="M145" i="2"/>
  <c r="L145" i="2"/>
  <c r="K145" i="2"/>
  <c r="J145" i="2"/>
  <c r="AS144" i="2"/>
  <c r="AQ144" i="2"/>
  <c r="AP144" i="2"/>
  <c r="AO144" i="2"/>
  <c r="AN144" i="2"/>
  <c r="AM144" i="2"/>
  <c r="AL144" i="2"/>
  <c r="AK144" i="2"/>
  <c r="AJ144" i="2"/>
  <c r="AI144" i="2"/>
  <c r="AH144" i="2"/>
  <c r="AG144" i="2"/>
  <c r="AF144" i="2"/>
  <c r="AE144" i="2"/>
  <c r="AD144" i="2"/>
  <c r="AC144" i="2"/>
  <c r="AB144" i="2"/>
  <c r="AA144" i="2"/>
  <c r="Z144" i="2"/>
  <c r="Y144" i="2"/>
  <c r="X144" i="2"/>
  <c r="W144" i="2"/>
  <c r="V144" i="2"/>
  <c r="U144" i="2"/>
  <c r="T144" i="2"/>
  <c r="S144" i="2"/>
  <c r="R144" i="2"/>
  <c r="Q144" i="2"/>
  <c r="P144" i="2"/>
  <c r="O144" i="2"/>
  <c r="N144" i="2"/>
  <c r="M144" i="2"/>
  <c r="L144" i="2"/>
  <c r="K144" i="2"/>
  <c r="J144" i="2"/>
  <c r="AS143" i="2"/>
  <c r="AQ143" i="2"/>
  <c r="AP143" i="2"/>
  <c r="AO143" i="2"/>
  <c r="AN143" i="2"/>
  <c r="AM143" i="2"/>
  <c r="AL143" i="2"/>
  <c r="AK143" i="2"/>
  <c r="AJ143" i="2"/>
  <c r="AI143" i="2"/>
  <c r="AH143" i="2"/>
  <c r="AG143" i="2"/>
  <c r="AF143" i="2"/>
  <c r="AE143" i="2"/>
  <c r="AD143" i="2"/>
  <c r="AC143" i="2"/>
  <c r="AB143" i="2"/>
  <c r="AA143" i="2"/>
  <c r="Z143" i="2"/>
  <c r="Y143" i="2"/>
  <c r="X143" i="2"/>
  <c r="W143" i="2"/>
  <c r="V143" i="2"/>
  <c r="U143" i="2"/>
  <c r="T143" i="2"/>
  <c r="S143" i="2"/>
  <c r="R143" i="2"/>
  <c r="Q143" i="2"/>
  <c r="P143" i="2"/>
  <c r="O143" i="2"/>
  <c r="N143" i="2"/>
  <c r="M143" i="2"/>
  <c r="L143" i="2"/>
  <c r="K143" i="2"/>
  <c r="J143" i="2"/>
  <c r="AS142" i="2"/>
  <c r="AQ142" i="2"/>
  <c r="AP142" i="2"/>
  <c r="AO142" i="2"/>
  <c r="AN142" i="2"/>
  <c r="AM142" i="2"/>
  <c r="AL142" i="2"/>
  <c r="AK142" i="2"/>
  <c r="AJ142" i="2"/>
  <c r="AI142" i="2"/>
  <c r="AH142" i="2"/>
  <c r="AG142" i="2"/>
  <c r="AF142" i="2"/>
  <c r="AE142" i="2"/>
  <c r="AD142" i="2"/>
  <c r="AC142" i="2"/>
  <c r="AB142" i="2"/>
  <c r="AA142" i="2"/>
  <c r="Z142" i="2"/>
  <c r="Y142" i="2"/>
  <c r="X142" i="2"/>
  <c r="W142" i="2"/>
  <c r="V142" i="2"/>
  <c r="U142" i="2"/>
  <c r="T142" i="2"/>
  <c r="S142" i="2"/>
  <c r="R142" i="2"/>
  <c r="Q142" i="2"/>
  <c r="P142" i="2"/>
  <c r="O142" i="2"/>
  <c r="N142" i="2"/>
  <c r="M142" i="2"/>
  <c r="L142" i="2"/>
  <c r="K142" i="2"/>
  <c r="J142" i="2"/>
  <c r="AS141" i="2"/>
  <c r="AQ141" i="2"/>
  <c r="AP141" i="2"/>
  <c r="AO141" i="2"/>
  <c r="AN141" i="2"/>
  <c r="AM141" i="2"/>
  <c r="AL141" i="2"/>
  <c r="AK141" i="2"/>
  <c r="AJ141" i="2"/>
  <c r="AI141" i="2"/>
  <c r="AH141" i="2"/>
  <c r="AG141" i="2"/>
  <c r="AF141" i="2"/>
  <c r="AE141" i="2"/>
  <c r="AD141" i="2"/>
  <c r="AC141" i="2"/>
  <c r="AB141" i="2"/>
  <c r="AA141" i="2"/>
  <c r="Z141" i="2"/>
  <c r="Y141" i="2"/>
  <c r="X141" i="2"/>
  <c r="W141" i="2"/>
  <c r="V141" i="2"/>
  <c r="U141" i="2"/>
  <c r="T141" i="2"/>
  <c r="S141" i="2"/>
  <c r="R141" i="2"/>
  <c r="Q141" i="2"/>
  <c r="P141" i="2"/>
  <c r="O141" i="2"/>
  <c r="N141" i="2"/>
  <c r="M141" i="2"/>
  <c r="L141" i="2"/>
  <c r="K141" i="2"/>
  <c r="J141" i="2"/>
  <c r="AS140" i="2"/>
  <c r="AQ140" i="2"/>
  <c r="AP140" i="2"/>
  <c r="AO140" i="2"/>
  <c r="AN140" i="2"/>
  <c r="AM140" i="2"/>
  <c r="AL140" i="2"/>
  <c r="AK140" i="2"/>
  <c r="AJ140" i="2"/>
  <c r="AI140" i="2"/>
  <c r="AH140" i="2"/>
  <c r="AG140" i="2"/>
  <c r="AF140" i="2"/>
  <c r="AE140" i="2"/>
  <c r="AD140" i="2"/>
  <c r="AC140" i="2"/>
  <c r="AB140" i="2"/>
  <c r="AA140" i="2"/>
  <c r="Z140" i="2"/>
  <c r="Y140" i="2"/>
  <c r="X140" i="2"/>
  <c r="W140" i="2"/>
  <c r="V140" i="2"/>
  <c r="U140" i="2"/>
  <c r="T140" i="2"/>
  <c r="S140" i="2"/>
  <c r="R140" i="2"/>
  <c r="Q140" i="2"/>
  <c r="P140" i="2"/>
  <c r="O140" i="2"/>
  <c r="N140" i="2"/>
  <c r="M140" i="2"/>
  <c r="L140" i="2"/>
  <c r="K140" i="2"/>
  <c r="J140" i="2"/>
  <c r="AS139" i="2"/>
  <c r="AQ139" i="2"/>
  <c r="AP139" i="2"/>
  <c r="AO139" i="2"/>
  <c r="AN139" i="2"/>
  <c r="AM139" i="2"/>
  <c r="AL139" i="2"/>
  <c r="AK139" i="2"/>
  <c r="AJ139" i="2"/>
  <c r="AI139" i="2"/>
  <c r="AH139" i="2"/>
  <c r="AG139" i="2"/>
  <c r="AF139" i="2"/>
  <c r="AE139" i="2"/>
  <c r="AD139" i="2"/>
  <c r="AC139" i="2"/>
  <c r="AB139" i="2"/>
  <c r="AA139" i="2"/>
  <c r="Z139" i="2"/>
  <c r="Y139" i="2"/>
  <c r="X139" i="2"/>
  <c r="W139" i="2"/>
  <c r="V139" i="2"/>
  <c r="U139" i="2"/>
  <c r="T139" i="2"/>
  <c r="S139" i="2"/>
  <c r="R139" i="2"/>
  <c r="Q139" i="2"/>
  <c r="P139" i="2"/>
  <c r="O139" i="2"/>
  <c r="N139" i="2"/>
  <c r="M139" i="2"/>
  <c r="L139" i="2"/>
  <c r="K139" i="2"/>
  <c r="J139" i="2"/>
  <c r="AS138" i="2"/>
  <c r="AQ138" i="2"/>
  <c r="AP138" i="2"/>
  <c r="AO138" i="2"/>
  <c r="AN138" i="2"/>
  <c r="AM138" i="2"/>
  <c r="AL138" i="2"/>
  <c r="AK138" i="2"/>
  <c r="AJ138" i="2"/>
  <c r="AI138" i="2"/>
  <c r="AH138" i="2"/>
  <c r="AG138" i="2"/>
  <c r="AF138" i="2"/>
  <c r="AE138" i="2"/>
  <c r="AD138" i="2"/>
  <c r="AC138" i="2"/>
  <c r="AB138" i="2"/>
  <c r="AA138" i="2"/>
  <c r="Z138" i="2"/>
  <c r="Y138" i="2"/>
  <c r="X138" i="2"/>
  <c r="W138" i="2"/>
  <c r="V138" i="2"/>
  <c r="U138" i="2"/>
  <c r="T138" i="2"/>
  <c r="S138" i="2"/>
  <c r="R138" i="2"/>
  <c r="Q138" i="2"/>
  <c r="P138" i="2"/>
  <c r="O138" i="2"/>
  <c r="N138" i="2"/>
  <c r="M138" i="2"/>
  <c r="L138" i="2"/>
  <c r="K138" i="2"/>
  <c r="J138" i="2"/>
  <c r="AS137" i="2"/>
  <c r="AQ137" i="2"/>
  <c r="AP137" i="2"/>
  <c r="AO137" i="2"/>
  <c r="AN137" i="2"/>
  <c r="AM137" i="2"/>
  <c r="AL137" i="2"/>
  <c r="AK137" i="2"/>
  <c r="AJ137" i="2"/>
  <c r="AI137" i="2"/>
  <c r="AH137" i="2"/>
  <c r="AG137" i="2"/>
  <c r="AF137" i="2"/>
  <c r="AE137" i="2"/>
  <c r="AD137" i="2"/>
  <c r="AC137" i="2"/>
  <c r="AB137" i="2"/>
  <c r="AA137" i="2"/>
  <c r="Z137" i="2"/>
  <c r="Y137" i="2"/>
  <c r="X137" i="2"/>
  <c r="W137" i="2"/>
  <c r="V137" i="2"/>
  <c r="U137" i="2"/>
  <c r="T137" i="2"/>
  <c r="S137" i="2"/>
  <c r="R137" i="2"/>
  <c r="Q137" i="2"/>
  <c r="P137" i="2"/>
  <c r="O137" i="2"/>
  <c r="N137" i="2"/>
  <c r="M137" i="2"/>
  <c r="L137" i="2"/>
  <c r="K137" i="2"/>
  <c r="J137" i="2"/>
  <c r="AS136" i="2"/>
  <c r="AQ136" i="2"/>
  <c r="AP136" i="2"/>
  <c r="AO136" i="2"/>
  <c r="AN136" i="2"/>
  <c r="AM136" i="2"/>
  <c r="AL136" i="2"/>
  <c r="AK136" i="2"/>
  <c r="AJ136" i="2"/>
  <c r="AI136" i="2"/>
  <c r="AH136" i="2"/>
  <c r="AG136" i="2"/>
  <c r="AF136" i="2"/>
  <c r="AE136" i="2"/>
  <c r="AD136" i="2"/>
  <c r="AC136" i="2"/>
  <c r="AB136" i="2"/>
  <c r="AA136" i="2"/>
  <c r="Z136" i="2"/>
  <c r="Y136" i="2"/>
  <c r="X136" i="2"/>
  <c r="W136" i="2"/>
  <c r="V136" i="2"/>
  <c r="U136" i="2"/>
  <c r="T136" i="2"/>
  <c r="S136" i="2"/>
  <c r="R136" i="2"/>
  <c r="Q136" i="2"/>
  <c r="P136" i="2"/>
  <c r="O136" i="2"/>
  <c r="N136" i="2"/>
  <c r="M136" i="2"/>
  <c r="L136" i="2"/>
  <c r="K136" i="2"/>
  <c r="J136" i="2"/>
  <c r="AS135" i="2"/>
  <c r="AQ135" i="2"/>
  <c r="AP135" i="2"/>
  <c r="AO135" i="2"/>
  <c r="AN135" i="2"/>
  <c r="AM135" i="2"/>
  <c r="AL135" i="2"/>
  <c r="AK135" i="2"/>
  <c r="AJ135" i="2"/>
  <c r="AI135" i="2"/>
  <c r="AH135" i="2"/>
  <c r="AG135" i="2"/>
  <c r="AF135" i="2"/>
  <c r="AE135" i="2"/>
  <c r="AD135" i="2"/>
  <c r="AC135" i="2"/>
  <c r="AB135" i="2"/>
  <c r="AA135" i="2"/>
  <c r="Z135" i="2"/>
  <c r="Y135" i="2"/>
  <c r="X135" i="2"/>
  <c r="W135" i="2"/>
  <c r="V135" i="2"/>
  <c r="U135" i="2"/>
  <c r="T135" i="2"/>
  <c r="S135" i="2"/>
  <c r="R135" i="2"/>
  <c r="Q135" i="2"/>
  <c r="P135" i="2"/>
  <c r="O135" i="2"/>
  <c r="N135" i="2"/>
  <c r="M135" i="2"/>
  <c r="L135" i="2"/>
  <c r="K135" i="2"/>
  <c r="J135" i="2"/>
  <c r="AS134" i="2"/>
  <c r="AQ134" i="2"/>
  <c r="AP134" i="2"/>
  <c r="AO134" i="2"/>
  <c r="AN134" i="2"/>
  <c r="AM134" i="2"/>
  <c r="AL134" i="2"/>
  <c r="AK134" i="2"/>
  <c r="AJ134" i="2"/>
  <c r="AI134" i="2"/>
  <c r="AH134" i="2"/>
  <c r="AG134" i="2"/>
  <c r="AF134" i="2"/>
  <c r="AE134" i="2"/>
  <c r="AD134" i="2"/>
  <c r="AC134" i="2"/>
  <c r="AB134" i="2"/>
  <c r="AA134" i="2"/>
  <c r="Z134" i="2"/>
  <c r="Y134" i="2"/>
  <c r="X134" i="2"/>
  <c r="W134" i="2"/>
  <c r="V134" i="2"/>
  <c r="U134" i="2"/>
  <c r="T134" i="2"/>
  <c r="S134" i="2"/>
  <c r="R134" i="2"/>
  <c r="Q134" i="2"/>
  <c r="P134" i="2"/>
  <c r="O134" i="2"/>
  <c r="N134" i="2"/>
  <c r="M134" i="2"/>
  <c r="L134" i="2"/>
  <c r="K134" i="2"/>
  <c r="J134" i="2"/>
  <c r="AS133" i="2"/>
  <c r="AQ133" i="2"/>
  <c r="AP133" i="2"/>
  <c r="AO133" i="2"/>
  <c r="AN133" i="2"/>
  <c r="AM133" i="2"/>
  <c r="AL133" i="2"/>
  <c r="AK133" i="2"/>
  <c r="AJ133" i="2"/>
  <c r="AI133" i="2"/>
  <c r="AH133" i="2"/>
  <c r="AG133" i="2"/>
  <c r="AF133" i="2"/>
  <c r="AE133" i="2"/>
  <c r="AD133" i="2"/>
  <c r="AC133" i="2"/>
  <c r="AB133" i="2"/>
  <c r="AA133" i="2"/>
  <c r="Z133" i="2"/>
  <c r="Y133" i="2"/>
  <c r="X133" i="2"/>
  <c r="W133" i="2"/>
  <c r="V133" i="2"/>
  <c r="U133" i="2"/>
  <c r="T133" i="2"/>
  <c r="S133" i="2"/>
  <c r="R133" i="2"/>
  <c r="Q133" i="2"/>
  <c r="P133" i="2"/>
  <c r="O133" i="2"/>
  <c r="N133" i="2"/>
  <c r="M133" i="2"/>
  <c r="L133" i="2"/>
  <c r="K133" i="2"/>
  <c r="J133" i="2"/>
  <c r="AS132" i="2"/>
  <c r="AQ132" i="2"/>
  <c r="AP132" i="2"/>
  <c r="AO132" i="2"/>
  <c r="AN132" i="2"/>
  <c r="AM132" i="2"/>
  <c r="AL132" i="2"/>
  <c r="AK132" i="2"/>
  <c r="AJ132" i="2"/>
  <c r="AI132" i="2"/>
  <c r="AH132" i="2"/>
  <c r="AG132" i="2"/>
  <c r="AF132" i="2"/>
  <c r="AE132" i="2"/>
  <c r="AD132" i="2"/>
  <c r="AC132" i="2"/>
  <c r="AB132" i="2"/>
  <c r="AA132" i="2"/>
  <c r="Z132" i="2"/>
  <c r="Y132" i="2"/>
  <c r="X132" i="2"/>
  <c r="W132" i="2"/>
  <c r="V132" i="2"/>
  <c r="U132" i="2"/>
  <c r="T132" i="2"/>
  <c r="S132" i="2"/>
  <c r="R132" i="2"/>
  <c r="Q132" i="2"/>
  <c r="P132" i="2"/>
  <c r="O132" i="2"/>
  <c r="N132" i="2"/>
  <c r="M132" i="2"/>
  <c r="L132" i="2"/>
  <c r="K132" i="2"/>
  <c r="J132" i="2"/>
  <c r="AS131" i="2"/>
  <c r="AQ131" i="2"/>
  <c r="AP131" i="2"/>
  <c r="AO131" i="2"/>
  <c r="AN131" i="2"/>
  <c r="AM131" i="2"/>
  <c r="AL131" i="2"/>
  <c r="AK131" i="2"/>
  <c r="AJ131" i="2"/>
  <c r="AI131" i="2"/>
  <c r="AH131" i="2"/>
  <c r="AG131" i="2"/>
  <c r="AF131" i="2"/>
  <c r="AE131" i="2"/>
  <c r="AD131" i="2"/>
  <c r="AC131" i="2"/>
  <c r="AB131" i="2"/>
  <c r="AA131" i="2"/>
  <c r="Z131" i="2"/>
  <c r="Y131" i="2"/>
  <c r="X131" i="2"/>
  <c r="W131" i="2"/>
  <c r="V131" i="2"/>
  <c r="U131" i="2"/>
  <c r="T131" i="2"/>
  <c r="S131" i="2"/>
  <c r="R131" i="2"/>
  <c r="Q131" i="2"/>
  <c r="P131" i="2"/>
  <c r="O131" i="2"/>
  <c r="N131" i="2"/>
  <c r="M131" i="2"/>
  <c r="L131" i="2"/>
  <c r="K131" i="2"/>
  <c r="J131" i="2"/>
  <c r="AS130" i="2"/>
  <c r="AQ130" i="2"/>
  <c r="AP130" i="2"/>
  <c r="AO130" i="2"/>
  <c r="AN130" i="2"/>
  <c r="AM130" i="2"/>
  <c r="AL130" i="2"/>
  <c r="AK130" i="2"/>
  <c r="AJ130" i="2"/>
  <c r="AI130" i="2"/>
  <c r="AH130" i="2"/>
  <c r="AG130" i="2"/>
  <c r="AF130" i="2"/>
  <c r="AE130" i="2"/>
  <c r="AD130" i="2"/>
  <c r="AC130" i="2"/>
  <c r="AB130" i="2"/>
  <c r="AA130" i="2"/>
  <c r="Z130" i="2"/>
  <c r="Y130" i="2"/>
  <c r="X130" i="2"/>
  <c r="W130" i="2"/>
  <c r="V130" i="2"/>
  <c r="U130" i="2"/>
  <c r="T130" i="2"/>
  <c r="S130" i="2"/>
  <c r="R130" i="2"/>
  <c r="Q130" i="2"/>
  <c r="P130" i="2"/>
  <c r="O130" i="2"/>
  <c r="N130" i="2"/>
  <c r="M130" i="2"/>
  <c r="L130" i="2"/>
  <c r="K130" i="2"/>
  <c r="J130" i="2"/>
  <c r="AS129" i="2"/>
  <c r="AQ129" i="2"/>
  <c r="AP129" i="2"/>
  <c r="AO129" i="2"/>
  <c r="AN129" i="2"/>
  <c r="AM129" i="2"/>
  <c r="AL129" i="2"/>
  <c r="AK129" i="2"/>
  <c r="AJ129" i="2"/>
  <c r="AI129" i="2"/>
  <c r="AH129" i="2"/>
  <c r="AG129" i="2"/>
  <c r="AF129" i="2"/>
  <c r="AE129" i="2"/>
  <c r="AD129" i="2"/>
  <c r="AC129" i="2"/>
  <c r="AB129" i="2"/>
  <c r="AA129" i="2"/>
  <c r="Z129" i="2"/>
  <c r="Y129" i="2"/>
  <c r="X129" i="2"/>
  <c r="W129" i="2"/>
  <c r="V129" i="2"/>
  <c r="U129" i="2"/>
  <c r="T129" i="2"/>
  <c r="S129" i="2"/>
  <c r="R129" i="2"/>
  <c r="Q129" i="2"/>
  <c r="P129" i="2"/>
  <c r="O129" i="2"/>
  <c r="N129" i="2"/>
  <c r="M129" i="2"/>
  <c r="L129" i="2"/>
  <c r="K129" i="2"/>
  <c r="J129" i="2"/>
  <c r="AS128" i="2"/>
  <c r="AQ128" i="2"/>
  <c r="AP128" i="2"/>
  <c r="AO128" i="2"/>
  <c r="AN128" i="2"/>
  <c r="AM128" i="2"/>
  <c r="AL128" i="2"/>
  <c r="AK128" i="2"/>
  <c r="AJ128" i="2"/>
  <c r="AI128" i="2"/>
  <c r="AH128" i="2"/>
  <c r="AG128" i="2"/>
  <c r="AF128" i="2"/>
  <c r="AE128" i="2"/>
  <c r="AD128" i="2"/>
  <c r="AC128" i="2"/>
  <c r="AB128" i="2"/>
  <c r="AA128" i="2"/>
  <c r="Z128" i="2"/>
  <c r="Y128" i="2"/>
  <c r="X128" i="2"/>
  <c r="W128" i="2"/>
  <c r="V128" i="2"/>
  <c r="U128" i="2"/>
  <c r="T128" i="2"/>
  <c r="S128" i="2"/>
  <c r="R128" i="2"/>
  <c r="Q128" i="2"/>
  <c r="P128" i="2"/>
  <c r="O128" i="2"/>
  <c r="N128" i="2"/>
  <c r="M128" i="2"/>
  <c r="L128" i="2"/>
  <c r="K128" i="2"/>
  <c r="J128" i="2"/>
  <c r="AS127" i="2"/>
  <c r="AQ127" i="2"/>
  <c r="AP127" i="2"/>
  <c r="AO127" i="2"/>
  <c r="AN127" i="2"/>
  <c r="AM127" i="2"/>
  <c r="AL127" i="2"/>
  <c r="AK127" i="2"/>
  <c r="AJ127" i="2"/>
  <c r="AI127" i="2"/>
  <c r="AH127" i="2"/>
  <c r="AG127" i="2"/>
  <c r="AF127" i="2"/>
  <c r="AE127" i="2"/>
  <c r="AD127" i="2"/>
  <c r="AC127" i="2"/>
  <c r="AB127" i="2"/>
  <c r="AA127" i="2"/>
  <c r="Z127" i="2"/>
  <c r="Y127" i="2"/>
  <c r="X127" i="2"/>
  <c r="W127" i="2"/>
  <c r="V127" i="2"/>
  <c r="U127" i="2"/>
  <c r="T127" i="2"/>
  <c r="S127" i="2"/>
  <c r="R127" i="2"/>
  <c r="Q127" i="2"/>
  <c r="P127" i="2"/>
  <c r="O127" i="2"/>
  <c r="N127" i="2"/>
  <c r="M127" i="2"/>
  <c r="L127" i="2"/>
  <c r="K127" i="2"/>
  <c r="J127" i="2"/>
  <c r="AS126" i="2"/>
  <c r="AQ126" i="2"/>
  <c r="AP126" i="2"/>
  <c r="AO126" i="2"/>
  <c r="AN126" i="2"/>
  <c r="AM126" i="2"/>
  <c r="AL126" i="2"/>
  <c r="AK126" i="2"/>
  <c r="AJ126" i="2"/>
  <c r="AI126" i="2"/>
  <c r="AH126" i="2"/>
  <c r="AG126" i="2"/>
  <c r="AF126" i="2"/>
  <c r="AE126" i="2"/>
  <c r="AD126" i="2"/>
  <c r="AC126" i="2"/>
  <c r="AB126" i="2"/>
  <c r="AA126" i="2"/>
  <c r="Z126" i="2"/>
  <c r="Y126" i="2"/>
  <c r="X126" i="2"/>
  <c r="W126" i="2"/>
  <c r="V126" i="2"/>
  <c r="U126" i="2"/>
  <c r="T126" i="2"/>
  <c r="S126" i="2"/>
  <c r="R126" i="2"/>
  <c r="Q126" i="2"/>
  <c r="P126" i="2"/>
  <c r="O126" i="2"/>
  <c r="N126" i="2"/>
  <c r="M126" i="2"/>
  <c r="L126" i="2"/>
  <c r="K126" i="2"/>
  <c r="J126" i="2"/>
  <c r="AS125" i="2"/>
  <c r="AQ125" i="2"/>
  <c r="AP125" i="2"/>
  <c r="AO125" i="2"/>
  <c r="AN125" i="2"/>
  <c r="AM125" i="2"/>
  <c r="AL125" i="2"/>
  <c r="AK125" i="2"/>
  <c r="AJ125" i="2"/>
  <c r="AI125" i="2"/>
  <c r="AH125" i="2"/>
  <c r="AG125" i="2"/>
  <c r="AF125" i="2"/>
  <c r="AE125" i="2"/>
  <c r="AD125" i="2"/>
  <c r="AC125" i="2"/>
  <c r="AB125" i="2"/>
  <c r="AA125" i="2"/>
  <c r="Z125" i="2"/>
  <c r="Y125" i="2"/>
  <c r="X125" i="2"/>
  <c r="W125" i="2"/>
  <c r="V125" i="2"/>
  <c r="U125" i="2"/>
  <c r="T125" i="2"/>
  <c r="S125" i="2"/>
  <c r="R125" i="2"/>
  <c r="Q125" i="2"/>
  <c r="P125" i="2"/>
  <c r="O125" i="2"/>
  <c r="N125" i="2"/>
  <c r="M125" i="2"/>
  <c r="L125" i="2"/>
  <c r="K125" i="2"/>
  <c r="J125" i="2"/>
  <c r="AS124" i="2"/>
  <c r="AQ124" i="2"/>
  <c r="AP124" i="2"/>
  <c r="AO124" i="2"/>
  <c r="AN124" i="2"/>
  <c r="AM124" i="2"/>
  <c r="AL124" i="2"/>
  <c r="AK124" i="2"/>
  <c r="AJ124" i="2"/>
  <c r="AI124" i="2"/>
  <c r="AH124" i="2"/>
  <c r="AG124" i="2"/>
  <c r="AF124" i="2"/>
  <c r="AE124" i="2"/>
  <c r="AD124" i="2"/>
  <c r="AC124" i="2"/>
  <c r="AB124" i="2"/>
  <c r="AA124" i="2"/>
  <c r="Z124" i="2"/>
  <c r="Y124" i="2"/>
  <c r="X124" i="2"/>
  <c r="W124" i="2"/>
  <c r="V124" i="2"/>
  <c r="U124" i="2"/>
  <c r="T124" i="2"/>
  <c r="S124" i="2"/>
  <c r="R124" i="2"/>
  <c r="Q124" i="2"/>
  <c r="P124" i="2"/>
  <c r="O124" i="2"/>
  <c r="N124" i="2"/>
  <c r="M124" i="2"/>
  <c r="L124" i="2"/>
  <c r="K124" i="2"/>
  <c r="J124" i="2"/>
  <c r="AS123" i="2"/>
  <c r="AQ123" i="2"/>
  <c r="AP123" i="2"/>
  <c r="AO123" i="2"/>
  <c r="AN123" i="2"/>
  <c r="AM123" i="2"/>
  <c r="AL123" i="2"/>
  <c r="AK123" i="2"/>
  <c r="AJ123" i="2"/>
  <c r="AI123" i="2"/>
  <c r="AH123" i="2"/>
  <c r="AG123" i="2"/>
  <c r="AF123" i="2"/>
  <c r="AE123" i="2"/>
  <c r="AD123" i="2"/>
  <c r="AC123" i="2"/>
  <c r="AB123" i="2"/>
  <c r="AA123" i="2"/>
  <c r="Z123" i="2"/>
  <c r="Y123" i="2"/>
  <c r="X123" i="2"/>
  <c r="W123" i="2"/>
  <c r="V123" i="2"/>
  <c r="U123" i="2"/>
  <c r="T123" i="2"/>
  <c r="S123" i="2"/>
  <c r="R123" i="2"/>
  <c r="Q123" i="2"/>
  <c r="P123" i="2"/>
  <c r="O123" i="2"/>
  <c r="N123" i="2"/>
  <c r="M123" i="2"/>
  <c r="L123" i="2"/>
  <c r="K123" i="2"/>
  <c r="J123" i="2"/>
  <c r="AS122" i="2"/>
  <c r="AQ122" i="2"/>
  <c r="AP122" i="2"/>
  <c r="AO122" i="2"/>
  <c r="AN122" i="2"/>
  <c r="AM122" i="2"/>
  <c r="AL122" i="2"/>
  <c r="AK122" i="2"/>
  <c r="AJ122" i="2"/>
  <c r="AI122" i="2"/>
  <c r="AH122" i="2"/>
  <c r="AG122" i="2"/>
  <c r="AF122" i="2"/>
  <c r="AE122" i="2"/>
  <c r="AD122" i="2"/>
  <c r="AC122" i="2"/>
  <c r="AB122" i="2"/>
  <c r="AA122" i="2"/>
  <c r="Z122" i="2"/>
  <c r="Y122" i="2"/>
  <c r="X122" i="2"/>
  <c r="W122" i="2"/>
  <c r="V122" i="2"/>
  <c r="U122" i="2"/>
  <c r="T122" i="2"/>
  <c r="S122" i="2"/>
  <c r="R122" i="2"/>
  <c r="Q122" i="2"/>
  <c r="P122" i="2"/>
  <c r="O122" i="2"/>
  <c r="N122" i="2"/>
  <c r="M122" i="2"/>
  <c r="L122" i="2"/>
  <c r="K122" i="2"/>
  <c r="J122" i="2"/>
  <c r="AS121" i="2"/>
  <c r="AQ121" i="2"/>
  <c r="AP121" i="2"/>
  <c r="AO121" i="2"/>
  <c r="AN121" i="2"/>
  <c r="AM121" i="2"/>
  <c r="AL121" i="2"/>
  <c r="AK121" i="2"/>
  <c r="AJ121" i="2"/>
  <c r="AI121" i="2"/>
  <c r="AH121" i="2"/>
  <c r="AG121" i="2"/>
  <c r="AF121" i="2"/>
  <c r="AE121" i="2"/>
  <c r="AD121" i="2"/>
  <c r="AC121" i="2"/>
  <c r="AB121" i="2"/>
  <c r="AA121" i="2"/>
  <c r="Z121" i="2"/>
  <c r="Y121" i="2"/>
  <c r="X121" i="2"/>
  <c r="W121" i="2"/>
  <c r="V121" i="2"/>
  <c r="U121" i="2"/>
  <c r="T121" i="2"/>
  <c r="S121" i="2"/>
  <c r="R121" i="2"/>
  <c r="Q121" i="2"/>
  <c r="P121" i="2"/>
  <c r="O121" i="2"/>
  <c r="N121" i="2"/>
  <c r="M121" i="2"/>
  <c r="L121" i="2"/>
  <c r="K121" i="2"/>
  <c r="J121" i="2"/>
  <c r="AS120" i="2"/>
  <c r="AQ120" i="2"/>
  <c r="AP120" i="2"/>
  <c r="AO120" i="2"/>
  <c r="AN120" i="2"/>
  <c r="AM120" i="2"/>
  <c r="AL120" i="2"/>
  <c r="AK120" i="2"/>
  <c r="AJ120" i="2"/>
  <c r="AI120" i="2"/>
  <c r="AH120" i="2"/>
  <c r="AG120" i="2"/>
  <c r="AF120" i="2"/>
  <c r="AE120" i="2"/>
  <c r="AD120" i="2"/>
  <c r="AC120" i="2"/>
  <c r="AB120" i="2"/>
  <c r="AA120" i="2"/>
  <c r="Z120" i="2"/>
  <c r="Y120" i="2"/>
  <c r="X120" i="2"/>
  <c r="W120" i="2"/>
  <c r="V120" i="2"/>
  <c r="U120" i="2"/>
  <c r="T120" i="2"/>
  <c r="S120" i="2"/>
  <c r="R120" i="2"/>
  <c r="Q120" i="2"/>
  <c r="P120" i="2"/>
  <c r="O120" i="2"/>
  <c r="N120" i="2"/>
  <c r="M120" i="2"/>
  <c r="L120" i="2"/>
  <c r="K120" i="2"/>
  <c r="J120" i="2"/>
  <c r="AS119" i="2"/>
  <c r="AQ119" i="2"/>
  <c r="AP119" i="2"/>
  <c r="AO119" i="2"/>
  <c r="AN119" i="2"/>
  <c r="AM119" i="2"/>
  <c r="AL119" i="2"/>
  <c r="AK119" i="2"/>
  <c r="AJ119" i="2"/>
  <c r="AI119" i="2"/>
  <c r="AH119" i="2"/>
  <c r="AG119" i="2"/>
  <c r="AF119" i="2"/>
  <c r="AE119" i="2"/>
  <c r="AD119" i="2"/>
  <c r="AC119" i="2"/>
  <c r="AB119" i="2"/>
  <c r="AA119" i="2"/>
  <c r="Z119" i="2"/>
  <c r="Y119" i="2"/>
  <c r="X119" i="2"/>
  <c r="W119" i="2"/>
  <c r="V119" i="2"/>
  <c r="U119" i="2"/>
  <c r="T119" i="2"/>
  <c r="S119" i="2"/>
  <c r="R119" i="2"/>
  <c r="Q119" i="2"/>
  <c r="P119" i="2"/>
  <c r="O119" i="2"/>
  <c r="N119" i="2"/>
  <c r="M119" i="2"/>
  <c r="L119" i="2"/>
  <c r="K119" i="2"/>
  <c r="J119" i="2"/>
  <c r="AS118" i="2"/>
  <c r="AQ118" i="2"/>
  <c r="AP118" i="2"/>
  <c r="AO118" i="2"/>
  <c r="AN118" i="2"/>
  <c r="AM118" i="2"/>
  <c r="AL118" i="2"/>
  <c r="AK118" i="2"/>
  <c r="AJ118" i="2"/>
  <c r="AI118" i="2"/>
  <c r="AH118" i="2"/>
  <c r="AG118" i="2"/>
  <c r="AF118" i="2"/>
  <c r="AE118" i="2"/>
  <c r="AD118" i="2"/>
  <c r="AC118" i="2"/>
  <c r="AB118" i="2"/>
  <c r="AA118" i="2"/>
  <c r="Z118" i="2"/>
  <c r="Y118" i="2"/>
  <c r="X118" i="2"/>
  <c r="W118" i="2"/>
  <c r="V118" i="2"/>
  <c r="U118" i="2"/>
  <c r="T118" i="2"/>
  <c r="S118" i="2"/>
  <c r="R118" i="2"/>
  <c r="Q118" i="2"/>
  <c r="P118" i="2"/>
  <c r="O118" i="2"/>
  <c r="N118" i="2"/>
  <c r="M118" i="2"/>
  <c r="L118" i="2"/>
  <c r="K118" i="2"/>
  <c r="J118" i="2"/>
  <c r="AS117" i="2"/>
  <c r="AQ117" i="2"/>
  <c r="AP117" i="2"/>
  <c r="AO117" i="2"/>
  <c r="AN117" i="2"/>
  <c r="AM117" i="2"/>
  <c r="AL117" i="2"/>
  <c r="AK117" i="2"/>
  <c r="AJ117" i="2"/>
  <c r="AI117" i="2"/>
  <c r="AH117" i="2"/>
  <c r="AG117" i="2"/>
  <c r="AF117" i="2"/>
  <c r="AE117" i="2"/>
  <c r="AD117" i="2"/>
  <c r="AC117" i="2"/>
  <c r="AB117" i="2"/>
  <c r="AA117" i="2"/>
  <c r="Z117" i="2"/>
  <c r="Y117" i="2"/>
  <c r="X117" i="2"/>
  <c r="W117" i="2"/>
  <c r="V117" i="2"/>
  <c r="U117" i="2"/>
  <c r="T117" i="2"/>
  <c r="S117" i="2"/>
  <c r="R117" i="2"/>
  <c r="Q117" i="2"/>
  <c r="P117" i="2"/>
  <c r="O117" i="2"/>
  <c r="N117" i="2"/>
  <c r="M117" i="2"/>
  <c r="L117" i="2"/>
  <c r="K117" i="2"/>
  <c r="J117" i="2"/>
  <c r="AS116" i="2"/>
  <c r="AQ116" i="2"/>
  <c r="AP116" i="2"/>
  <c r="AO116" i="2"/>
  <c r="AN116" i="2"/>
  <c r="AM116" i="2"/>
  <c r="AL116" i="2"/>
  <c r="AK116" i="2"/>
  <c r="AJ116" i="2"/>
  <c r="AI116" i="2"/>
  <c r="AH116" i="2"/>
  <c r="AG116" i="2"/>
  <c r="AF116" i="2"/>
  <c r="AE116" i="2"/>
  <c r="AD116" i="2"/>
  <c r="AC116" i="2"/>
  <c r="AB116" i="2"/>
  <c r="AA116" i="2"/>
  <c r="Z116" i="2"/>
  <c r="Y116" i="2"/>
  <c r="X116" i="2"/>
  <c r="W116" i="2"/>
  <c r="V116" i="2"/>
  <c r="U116" i="2"/>
  <c r="T116" i="2"/>
  <c r="S116" i="2"/>
  <c r="R116" i="2"/>
  <c r="Q116" i="2"/>
  <c r="P116" i="2"/>
  <c r="O116" i="2"/>
  <c r="N116" i="2"/>
  <c r="M116" i="2"/>
  <c r="L116" i="2"/>
  <c r="K116" i="2"/>
  <c r="J116" i="2"/>
  <c r="AS115" i="2"/>
  <c r="AQ115" i="2"/>
  <c r="AP115" i="2"/>
  <c r="AO115" i="2"/>
  <c r="AN115" i="2"/>
  <c r="AM115" i="2"/>
  <c r="AL115" i="2"/>
  <c r="AK115" i="2"/>
  <c r="AJ115" i="2"/>
  <c r="AI115" i="2"/>
  <c r="AH115" i="2"/>
  <c r="AG115" i="2"/>
  <c r="AF115" i="2"/>
  <c r="AE115" i="2"/>
  <c r="AD115" i="2"/>
  <c r="AC115" i="2"/>
  <c r="AB115" i="2"/>
  <c r="AA115" i="2"/>
  <c r="Z115" i="2"/>
  <c r="Y115" i="2"/>
  <c r="X115" i="2"/>
  <c r="W115" i="2"/>
  <c r="V115" i="2"/>
  <c r="U115" i="2"/>
  <c r="T115" i="2"/>
  <c r="S115" i="2"/>
  <c r="R115" i="2"/>
  <c r="Q115" i="2"/>
  <c r="P115" i="2"/>
  <c r="O115" i="2"/>
  <c r="N115" i="2"/>
  <c r="M115" i="2"/>
  <c r="L115" i="2"/>
  <c r="K115" i="2"/>
  <c r="J115" i="2"/>
  <c r="AS114" i="2"/>
  <c r="AQ114" i="2"/>
  <c r="AP114" i="2"/>
  <c r="AO114" i="2"/>
  <c r="AN114" i="2"/>
  <c r="AM114" i="2"/>
  <c r="AL114" i="2"/>
  <c r="AK114" i="2"/>
  <c r="AJ114" i="2"/>
  <c r="AI114" i="2"/>
  <c r="AH114" i="2"/>
  <c r="AG114" i="2"/>
  <c r="AF114" i="2"/>
  <c r="AE114" i="2"/>
  <c r="AD114" i="2"/>
  <c r="AC114" i="2"/>
  <c r="AB114" i="2"/>
  <c r="AA114" i="2"/>
  <c r="Z114" i="2"/>
  <c r="Y114" i="2"/>
  <c r="X114" i="2"/>
  <c r="W114" i="2"/>
  <c r="V114" i="2"/>
  <c r="U114" i="2"/>
  <c r="T114" i="2"/>
  <c r="S114" i="2"/>
  <c r="R114" i="2"/>
  <c r="Q114" i="2"/>
  <c r="P114" i="2"/>
  <c r="O114" i="2"/>
  <c r="N114" i="2"/>
  <c r="M114" i="2"/>
  <c r="L114" i="2"/>
  <c r="K114" i="2"/>
  <c r="J114" i="2"/>
  <c r="AS113" i="2"/>
  <c r="AQ113" i="2"/>
  <c r="AP113" i="2"/>
  <c r="AO113" i="2"/>
  <c r="AN113" i="2"/>
  <c r="AM113" i="2"/>
  <c r="AL113" i="2"/>
  <c r="AK113" i="2"/>
  <c r="AJ113" i="2"/>
  <c r="AI113" i="2"/>
  <c r="AH113" i="2"/>
  <c r="AG113" i="2"/>
  <c r="AF113" i="2"/>
  <c r="AE113" i="2"/>
  <c r="AD113" i="2"/>
  <c r="AC113" i="2"/>
  <c r="AB113" i="2"/>
  <c r="AA113" i="2"/>
  <c r="Z113" i="2"/>
  <c r="Y113" i="2"/>
  <c r="X113" i="2"/>
  <c r="W113" i="2"/>
  <c r="V113" i="2"/>
  <c r="U113" i="2"/>
  <c r="T113" i="2"/>
  <c r="S113" i="2"/>
  <c r="R113" i="2"/>
  <c r="Q113" i="2"/>
  <c r="P113" i="2"/>
  <c r="O113" i="2"/>
  <c r="N113" i="2"/>
  <c r="M113" i="2"/>
  <c r="L113" i="2"/>
  <c r="K113" i="2"/>
  <c r="J113" i="2"/>
  <c r="AS112" i="2"/>
  <c r="AQ112" i="2"/>
  <c r="AP112" i="2"/>
  <c r="AO112" i="2"/>
  <c r="AN112" i="2"/>
  <c r="AM112" i="2"/>
  <c r="AL112" i="2"/>
  <c r="AK112" i="2"/>
  <c r="AJ112" i="2"/>
  <c r="AI112" i="2"/>
  <c r="AH112" i="2"/>
  <c r="AG112" i="2"/>
  <c r="AF112" i="2"/>
  <c r="AE112" i="2"/>
  <c r="AD112" i="2"/>
  <c r="AC112" i="2"/>
  <c r="AB112" i="2"/>
  <c r="AA112" i="2"/>
  <c r="Z112" i="2"/>
  <c r="Y112" i="2"/>
  <c r="X112" i="2"/>
  <c r="W112" i="2"/>
  <c r="V112" i="2"/>
  <c r="U112" i="2"/>
  <c r="T112" i="2"/>
  <c r="S112" i="2"/>
  <c r="R112" i="2"/>
  <c r="Q112" i="2"/>
  <c r="P112" i="2"/>
  <c r="O112" i="2"/>
  <c r="N112" i="2"/>
  <c r="M112" i="2"/>
  <c r="L112" i="2"/>
  <c r="K112" i="2"/>
  <c r="J112" i="2"/>
  <c r="AS111" i="2"/>
  <c r="AQ111" i="2"/>
  <c r="AP111" i="2"/>
  <c r="AO111" i="2"/>
  <c r="AN111" i="2"/>
  <c r="AM111" i="2"/>
  <c r="AL111" i="2"/>
  <c r="AK111" i="2"/>
  <c r="AJ111" i="2"/>
  <c r="AI111" i="2"/>
  <c r="AH111" i="2"/>
  <c r="AG111" i="2"/>
  <c r="AF111" i="2"/>
  <c r="AE111" i="2"/>
  <c r="AD111" i="2"/>
  <c r="AC111" i="2"/>
  <c r="AB111" i="2"/>
  <c r="AA111" i="2"/>
  <c r="Z111" i="2"/>
  <c r="Y111" i="2"/>
  <c r="X111" i="2"/>
  <c r="W111" i="2"/>
  <c r="V111" i="2"/>
  <c r="U111" i="2"/>
  <c r="T111" i="2"/>
  <c r="S111" i="2"/>
  <c r="R111" i="2"/>
  <c r="Q111" i="2"/>
  <c r="P111" i="2"/>
  <c r="O111" i="2"/>
  <c r="N111" i="2"/>
  <c r="M111" i="2"/>
  <c r="L111" i="2"/>
  <c r="K111" i="2"/>
  <c r="J111" i="2"/>
  <c r="AS110" i="2"/>
  <c r="AQ110" i="2"/>
  <c r="AP110" i="2"/>
  <c r="AO110" i="2"/>
  <c r="AN110" i="2"/>
  <c r="AM110" i="2"/>
  <c r="AL110" i="2"/>
  <c r="AK110" i="2"/>
  <c r="AJ110" i="2"/>
  <c r="AI110" i="2"/>
  <c r="AH110" i="2"/>
  <c r="AG110" i="2"/>
  <c r="AF110" i="2"/>
  <c r="AE110" i="2"/>
  <c r="AD110" i="2"/>
  <c r="AC110" i="2"/>
  <c r="AB110" i="2"/>
  <c r="AA110" i="2"/>
  <c r="Z110" i="2"/>
  <c r="Y110" i="2"/>
  <c r="X110" i="2"/>
  <c r="W110" i="2"/>
  <c r="V110" i="2"/>
  <c r="U110" i="2"/>
  <c r="T110" i="2"/>
  <c r="S110" i="2"/>
  <c r="R110" i="2"/>
  <c r="Q110" i="2"/>
  <c r="P110" i="2"/>
  <c r="O110" i="2"/>
  <c r="N110" i="2"/>
  <c r="M110" i="2"/>
  <c r="L110" i="2"/>
  <c r="K110" i="2"/>
  <c r="J110" i="2"/>
  <c r="AS109" i="2"/>
  <c r="AQ109" i="2"/>
  <c r="AP109" i="2"/>
  <c r="AO109" i="2"/>
  <c r="AN109" i="2"/>
  <c r="AM109" i="2"/>
  <c r="AL109" i="2"/>
  <c r="AK109" i="2"/>
  <c r="AJ109" i="2"/>
  <c r="AI109" i="2"/>
  <c r="AH109" i="2"/>
  <c r="AG109" i="2"/>
  <c r="AF109" i="2"/>
  <c r="AE109" i="2"/>
  <c r="AD109" i="2"/>
  <c r="AC109" i="2"/>
  <c r="AB109" i="2"/>
  <c r="AA109" i="2"/>
  <c r="Z109" i="2"/>
  <c r="Y109" i="2"/>
  <c r="X109" i="2"/>
  <c r="W109" i="2"/>
  <c r="V109" i="2"/>
  <c r="U109" i="2"/>
  <c r="T109" i="2"/>
  <c r="S109" i="2"/>
  <c r="R109" i="2"/>
  <c r="Q109" i="2"/>
  <c r="P109" i="2"/>
  <c r="O109" i="2"/>
  <c r="N109" i="2"/>
  <c r="M109" i="2"/>
  <c r="L109" i="2"/>
  <c r="K109" i="2"/>
  <c r="J109" i="2"/>
  <c r="AS108" i="2"/>
  <c r="AQ108" i="2"/>
  <c r="AP108" i="2"/>
  <c r="AO108" i="2"/>
  <c r="AN108" i="2"/>
  <c r="AM108" i="2"/>
  <c r="AL108" i="2"/>
  <c r="AK108" i="2"/>
  <c r="AJ108" i="2"/>
  <c r="AI108" i="2"/>
  <c r="AH108" i="2"/>
  <c r="AG108" i="2"/>
  <c r="AF108" i="2"/>
  <c r="AE108" i="2"/>
  <c r="AD108" i="2"/>
  <c r="AC108" i="2"/>
  <c r="AB108" i="2"/>
  <c r="AA108" i="2"/>
  <c r="Z108" i="2"/>
  <c r="Y108" i="2"/>
  <c r="X108" i="2"/>
  <c r="W108" i="2"/>
  <c r="V108" i="2"/>
  <c r="U108" i="2"/>
  <c r="T108" i="2"/>
  <c r="S108" i="2"/>
  <c r="R108" i="2"/>
  <c r="Q108" i="2"/>
  <c r="P108" i="2"/>
  <c r="O108" i="2"/>
  <c r="N108" i="2"/>
  <c r="M108" i="2"/>
  <c r="L108" i="2"/>
  <c r="K108" i="2"/>
  <c r="J108" i="2"/>
  <c r="AS107" i="2"/>
  <c r="AQ107" i="2"/>
  <c r="AP107" i="2"/>
  <c r="AO107" i="2"/>
  <c r="AN107" i="2"/>
  <c r="AM107" i="2"/>
  <c r="AL107" i="2"/>
  <c r="AK107" i="2"/>
  <c r="AJ107" i="2"/>
  <c r="AI107" i="2"/>
  <c r="AH107" i="2"/>
  <c r="AG107" i="2"/>
  <c r="AF107" i="2"/>
  <c r="AE107" i="2"/>
  <c r="AD107" i="2"/>
  <c r="AC107" i="2"/>
  <c r="AB107" i="2"/>
  <c r="AA107" i="2"/>
  <c r="Z107" i="2"/>
  <c r="Y107" i="2"/>
  <c r="X107" i="2"/>
  <c r="W107" i="2"/>
  <c r="V107" i="2"/>
  <c r="U107" i="2"/>
  <c r="T107" i="2"/>
  <c r="S107" i="2"/>
  <c r="R107" i="2"/>
  <c r="Q107" i="2"/>
  <c r="P107" i="2"/>
  <c r="O107" i="2"/>
  <c r="N107" i="2"/>
  <c r="M107" i="2"/>
  <c r="L107" i="2"/>
  <c r="K107" i="2"/>
  <c r="J107" i="2"/>
  <c r="AS106" i="2"/>
  <c r="AQ106" i="2"/>
  <c r="AP106" i="2"/>
  <c r="AO106" i="2"/>
  <c r="AN106" i="2"/>
  <c r="AM106" i="2"/>
  <c r="AL106" i="2"/>
  <c r="AK106" i="2"/>
  <c r="AJ106" i="2"/>
  <c r="AI106" i="2"/>
  <c r="AH106" i="2"/>
  <c r="AG106" i="2"/>
  <c r="AF106" i="2"/>
  <c r="AE106" i="2"/>
  <c r="AD106" i="2"/>
  <c r="AC106" i="2"/>
  <c r="AB106" i="2"/>
  <c r="AA106" i="2"/>
  <c r="Z106" i="2"/>
  <c r="Y106" i="2"/>
  <c r="X106" i="2"/>
  <c r="W106" i="2"/>
  <c r="V106" i="2"/>
  <c r="U106" i="2"/>
  <c r="T106" i="2"/>
  <c r="S106" i="2"/>
  <c r="R106" i="2"/>
  <c r="Q106" i="2"/>
  <c r="P106" i="2"/>
  <c r="O106" i="2"/>
  <c r="N106" i="2"/>
  <c r="M106" i="2"/>
  <c r="L106" i="2"/>
  <c r="K106" i="2"/>
  <c r="J106" i="2"/>
  <c r="AS105" i="2"/>
  <c r="AQ105" i="2"/>
  <c r="AP105" i="2"/>
  <c r="AO105" i="2"/>
  <c r="AN105" i="2"/>
  <c r="AM105" i="2"/>
  <c r="AL105" i="2"/>
  <c r="AK105" i="2"/>
  <c r="AJ105" i="2"/>
  <c r="AI105" i="2"/>
  <c r="AH105" i="2"/>
  <c r="AG105" i="2"/>
  <c r="AF105" i="2"/>
  <c r="AE105" i="2"/>
  <c r="AD105" i="2"/>
  <c r="AC105" i="2"/>
  <c r="AB105" i="2"/>
  <c r="AA105" i="2"/>
  <c r="Z105" i="2"/>
  <c r="Y105" i="2"/>
  <c r="X105" i="2"/>
  <c r="W105" i="2"/>
  <c r="V105" i="2"/>
  <c r="U105" i="2"/>
  <c r="T105" i="2"/>
  <c r="S105" i="2"/>
  <c r="R105" i="2"/>
  <c r="Q105" i="2"/>
  <c r="P105" i="2"/>
  <c r="O105" i="2"/>
  <c r="N105" i="2"/>
  <c r="M105" i="2"/>
  <c r="L105" i="2"/>
  <c r="K105" i="2"/>
  <c r="J105" i="2"/>
  <c r="AS104" i="2"/>
  <c r="AQ104" i="2"/>
  <c r="AP104" i="2"/>
  <c r="AO104" i="2"/>
  <c r="AN104" i="2"/>
  <c r="AM104" i="2"/>
  <c r="AL104" i="2"/>
  <c r="AK104" i="2"/>
  <c r="AJ104" i="2"/>
  <c r="AI104" i="2"/>
  <c r="AH104" i="2"/>
  <c r="AG104" i="2"/>
  <c r="AF104" i="2"/>
  <c r="AE104" i="2"/>
  <c r="AD104" i="2"/>
  <c r="AC104" i="2"/>
  <c r="AB104" i="2"/>
  <c r="AA104" i="2"/>
  <c r="Z104" i="2"/>
  <c r="Y104" i="2"/>
  <c r="X104" i="2"/>
  <c r="W104" i="2"/>
  <c r="V104" i="2"/>
  <c r="U104" i="2"/>
  <c r="T104" i="2"/>
  <c r="S104" i="2"/>
  <c r="R104" i="2"/>
  <c r="Q104" i="2"/>
  <c r="P104" i="2"/>
  <c r="O104" i="2"/>
  <c r="N104" i="2"/>
  <c r="M104" i="2"/>
  <c r="L104" i="2"/>
  <c r="K104" i="2"/>
  <c r="J104" i="2"/>
  <c r="AS103" i="2"/>
  <c r="AQ103" i="2"/>
  <c r="AP103" i="2"/>
  <c r="AO103" i="2"/>
  <c r="AN103" i="2"/>
  <c r="AM103" i="2"/>
  <c r="AL103" i="2"/>
  <c r="AK103" i="2"/>
  <c r="AJ103" i="2"/>
  <c r="AI103" i="2"/>
  <c r="AH103" i="2"/>
  <c r="AG103" i="2"/>
  <c r="AF103" i="2"/>
  <c r="AE103" i="2"/>
  <c r="AD103" i="2"/>
  <c r="AC103" i="2"/>
  <c r="AB103" i="2"/>
  <c r="AA103" i="2"/>
  <c r="Z103" i="2"/>
  <c r="Y103" i="2"/>
  <c r="X103" i="2"/>
  <c r="W103" i="2"/>
  <c r="V103" i="2"/>
  <c r="U103" i="2"/>
  <c r="T103" i="2"/>
  <c r="S103" i="2"/>
  <c r="R103" i="2"/>
  <c r="Q103" i="2"/>
  <c r="P103" i="2"/>
  <c r="O103" i="2"/>
  <c r="N103" i="2"/>
  <c r="M103" i="2"/>
  <c r="L103" i="2"/>
  <c r="K103" i="2"/>
  <c r="J103" i="2"/>
  <c r="AS102" i="2"/>
  <c r="AQ102" i="2"/>
  <c r="AP102" i="2"/>
  <c r="AO102" i="2"/>
  <c r="AN102" i="2"/>
  <c r="AM102" i="2"/>
  <c r="AL102" i="2"/>
  <c r="AK102" i="2"/>
  <c r="AJ102" i="2"/>
  <c r="AI102" i="2"/>
  <c r="AH102" i="2"/>
  <c r="AG102" i="2"/>
  <c r="AF102" i="2"/>
  <c r="AE102" i="2"/>
  <c r="AD102" i="2"/>
  <c r="AC102" i="2"/>
  <c r="AB102" i="2"/>
  <c r="AA102" i="2"/>
  <c r="Z102" i="2"/>
  <c r="Y102" i="2"/>
  <c r="X102" i="2"/>
  <c r="W102" i="2"/>
  <c r="V102" i="2"/>
  <c r="U102" i="2"/>
  <c r="T102" i="2"/>
  <c r="S102" i="2"/>
  <c r="R102" i="2"/>
  <c r="Q102" i="2"/>
  <c r="P102" i="2"/>
  <c r="O102" i="2"/>
  <c r="N102" i="2"/>
  <c r="M102" i="2"/>
  <c r="L102" i="2"/>
  <c r="K102" i="2"/>
  <c r="J102" i="2"/>
  <c r="AS101" i="2"/>
  <c r="AQ101" i="2"/>
  <c r="AP101" i="2"/>
  <c r="AO101" i="2"/>
  <c r="AN101" i="2"/>
  <c r="AM101" i="2"/>
  <c r="AL101" i="2"/>
  <c r="AK101" i="2"/>
  <c r="AJ101" i="2"/>
  <c r="AI101" i="2"/>
  <c r="AH101" i="2"/>
  <c r="AG101" i="2"/>
  <c r="AF101" i="2"/>
  <c r="AE101" i="2"/>
  <c r="AD101" i="2"/>
  <c r="AC101" i="2"/>
  <c r="AB101" i="2"/>
  <c r="AA101" i="2"/>
  <c r="Z101" i="2"/>
  <c r="Y101" i="2"/>
  <c r="X101" i="2"/>
  <c r="W101" i="2"/>
  <c r="V101" i="2"/>
  <c r="U101" i="2"/>
  <c r="T101" i="2"/>
  <c r="S101" i="2"/>
  <c r="R101" i="2"/>
  <c r="Q101" i="2"/>
  <c r="P101" i="2"/>
  <c r="O101" i="2"/>
  <c r="N101" i="2"/>
  <c r="M101" i="2"/>
  <c r="L101" i="2"/>
  <c r="K101" i="2"/>
  <c r="J101" i="2"/>
  <c r="AS100" i="2"/>
  <c r="AQ100" i="2"/>
  <c r="AP100" i="2"/>
  <c r="AO100" i="2"/>
  <c r="AN100" i="2"/>
  <c r="AM100" i="2"/>
  <c r="AL100" i="2"/>
  <c r="AK100" i="2"/>
  <c r="AJ100" i="2"/>
  <c r="AI100" i="2"/>
  <c r="AH100" i="2"/>
  <c r="AG100" i="2"/>
  <c r="AF100" i="2"/>
  <c r="AE100" i="2"/>
  <c r="AD100" i="2"/>
  <c r="AC100" i="2"/>
  <c r="AB100" i="2"/>
  <c r="AA100" i="2"/>
  <c r="Z100" i="2"/>
  <c r="Y100" i="2"/>
  <c r="X100" i="2"/>
  <c r="W100" i="2"/>
  <c r="V100" i="2"/>
  <c r="U100" i="2"/>
  <c r="T100" i="2"/>
  <c r="S100" i="2"/>
  <c r="R100" i="2"/>
  <c r="Q100" i="2"/>
  <c r="P100" i="2"/>
  <c r="O100" i="2"/>
  <c r="N100" i="2"/>
  <c r="M100" i="2"/>
  <c r="L100" i="2"/>
  <c r="K100" i="2"/>
  <c r="J100" i="2"/>
  <c r="AS99" i="2"/>
  <c r="AQ99" i="2"/>
  <c r="AP99" i="2"/>
  <c r="AO99" i="2"/>
  <c r="AN99" i="2"/>
  <c r="AM99" i="2"/>
  <c r="AL99" i="2"/>
  <c r="AK99" i="2"/>
  <c r="AJ99" i="2"/>
  <c r="AI99" i="2"/>
  <c r="AH99" i="2"/>
  <c r="AG99" i="2"/>
  <c r="AF99" i="2"/>
  <c r="AE99" i="2"/>
  <c r="AD99" i="2"/>
  <c r="AC99" i="2"/>
  <c r="AB99" i="2"/>
  <c r="AA99" i="2"/>
  <c r="Z99" i="2"/>
  <c r="Y99" i="2"/>
  <c r="X99" i="2"/>
  <c r="W99" i="2"/>
  <c r="V99" i="2"/>
  <c r="U99" i="2"/>
  <c r="T99" i="2"/>
  <c r="S99" i="2"/>
  <c r="R99" i="2"/>
  <c r="Q99" i="2"/>
  <c r="P99" i="2"/>
  <c r="O99" i="2"/>
  <c r="N99" i="2"/>
  <c r="M99" i="2"/>
  <c r="L99" i="2"/>
  <c r="K99" i="2"/>
  <c r="J99" i="2"/>
  <c r="AS98" i="2"/>
  <c r="AQ98" i="2"/>
  <c r="AP98" i="2"/>
  <c r="AO98" i="2"/>
  <c r="AN98" i="2"/>
  <c r="AM98" i="2"/>
  <c r="AL98" i="2"/>
  <c r="AK98" i="2"/>
  <c r="AJ98" i="2"/>
  <c r="AI98" i="2"/>
  <c r="AH98" i="2"/>
  <c r="AG98" i="2"/>
  <c r="AF98" i="2"/>
  <c r="AE98" i="2"/>
  <c r="AD98" i="2"/>
  <c r="AC98" i="2"/>
  <c r="AB98" i="2"/>
  <c r="AA98" i="2"/>
  <c r="Z98" i="2"/>
  <c r="Y98" i="2"/>
  <c r="X98" i="2"/>
  <c r="W98" i="2"/>
  <c r="V98" i="2"/>
  <c r="U98" i="2"/>
  <c r="T98" i="2"/>
  <c r="S98" i="2"/>
  <c r="R98" i="2"/>
  <c r="Q98" i="2"/>
  <c r="P98" i="2"/>
  <c r="O98" i="2"/>
  <c r="N98" i="2"/>
  <c r="M98" i="2"/>
  <c r="L98" i="2"/>
  <c r="K98" i="2"/>
  <c r="J98" i="2"/>
  <c r="AS97" i="2"/>
  <c r="AQ97" i="2"/>
  <c r="AP97" i="2"/>
  <c r="AO97" i="2"/>
  <c r="AN97" i="2"/>
  <c r="AM97" i="2"/>
  <c r="AL97" i="2"/>
  <c r="AK97" i="2"/>
  <c r="AJ97" i="2"/>
  <c r="AI97" i="2"/>
  <c r="AH97" i="2"/>
  <c r="AG97" i="2"/>
  <c r="AF97" i="2"/>
  <c r="AE97" i="2"/>
  <c r="AD97" i="2"/>
  <c r="AC97" i="2"/>
  <c r="AB97" i="2"/>
  <c r="AA97" i="2"/>
  <c r="Z97" i="2"/>
  <c r="Y97" i="2"/>
  <c r="X97" i="2"/>
  <c r="W97" i="2"/>
  <c r="V97" i="2"/>
  <c r="U97" i="2"/>
  <c r="T97" i="2"/>
  <c r="S97" i="2"/>
  <c r="R97" i="2"/>
  <c r="Q97" i="2"/>
  <c r="P97" i="2"/>
  <c r="O97" i="2"/>
  <c r="N97" i="2"/>
  <c r="M97" i="2"/>
  <c r="L97" i="2"/>
  <c r="K97" i="2"/>
  <c r="J97" i="2"/>
  <c r="AS96" i="2"/>
  <c r="AQ96" i="2"/>
  <c r="AP96" i="2"/>
  <c r="AO96" i="2"/>
  <c r="AN96" i="2"/>
  <c r="AM96" i="2"/>
  <c r="AL96" i="2"/>
  <c r="AK96" i="2"/>
  <c r="AJ96" i="2"/>
  <c r="AI96" i="2"/>
  <c r="AH96" i="2"/>
  <c r="AG96" i="2"/>
  <c r="AF96" i="2"/>
  <c r="AE96" i="2"/>
  <c r="AD96" i="2"/>
  <c r="AC96" i="2"/>
  <c r="AB96" i="2"/>
  <c r="AA96" i="2"/>
  <c r="Z96" i="2"/>
  <c r="Y96" i="2"/>
  <c r="X96" i="2"/>
  <c r="W96" i="2"/>
  <c r="V96" i="2"/>
  <c r="U96" i="2"/>
  <c r="T96" i="2"/>
  <c r="S96" i="2"/>
  <c r="R96" i="2"/>
  <c r="Q96" i="2"/>
  <c r="P96" i="2"/>
  <c r="O96" i="2"/>
  <c r="N96" i="2"/>
  <c r="M96" i="2"/>
  <c r="L96" i="2"/>
  <c r="K96" i="2"/>
  <c r="J96" i="2"/>
  <c r="AS95" i="2"/>
  <c r="AQ95" i="2"/>
  <c r="AP95" i="2"/>
  <c r="AO95" i="2"/>
  <c r="AN95" i="2"/>
  <c r="AM95" i="2"/>
  <c r="AL95" i="2"/>
  <c r="AK95" i="2"/>
  <c r="AJ95" i="2"/>
  <c r="AI95" i="2"/>
  <c r="AH95" i="2"/>
  <c r="AG95" i="2"/>
  <c r="AF95" i="2"/>
  <c r="AE95" i="2"/>
  <c r="AD95" i="2"/>
  <c r="AC95" i="2"/>
  <c r="AB95" i="2"/>
  <c r="AA95" i="2"/>
  <c r="Z95" i="2"/>
  <c r="Y95" i="2"/>
  <c r="X95" i="2"/>
  <c r="W95" i="2"/>
  <c r="V95" i="2"/>
  <c r="U95" i="2"/>
  <c r="T95" i="2"/>
  <c r="S95" i="2"/>
  <c r="R95" i="2"/>
  <c r="Q95" i="2"/>
  <c r="P95" i="2"/>
  <c r="O95" i="2"/>
  <c r="N95" i="2"/>
  <c r="M95" i="2"/>
  <c r="L95" i="2"/>
  <c r="K95" i="2"/>
  <c r="J95" i="2"/>
  <c r="AS94" i="2"/>
  <c r="AQ94" i="2"/>
  <c r="AP94" i="2"/>
  <c r="AO94" i="2"/>
  <c r="AN94" i="2"/>
  <c r="AM94" i="2"/>
  <c r="AL94" i="2"/>
  <c r="AK94" i="2"/>
  <c r="AJ94" i="2"/>
  <c r="AI94" i="2"/>
  <c r="AH94" i="2"/>
  <c r="AG94" i="2"/>
  <c r="AF94" i="2"/>
  <c r="AE94" i="2"/>
  <c r="AD94" i="2"/>
  <c r="AC94" i="2"/>
  <c r="AB94" i="2"/>
  <c r="AA94" i="2"/>
  <c r="Z94" i="2"/>
  <c r="Y94" i="2"/>
  <c r="X94" i="2"/>
  <c r="W94" i="2"/>
  <c r="V94" i="2"/>
  <c r="U94" i="2"/>
  <c r="T94" i="2"/>
  <c r="S94" i="2"/>
  <c r="R94" i="2"/>
  <c r="Q94" i="2"/>
  <c r="P94" i="2"/>
  <c r="O94" i="2"/>
  <c r="N94" i="2"/>
  <c r="M94" i="2"/>
  <c r="L94" i="2"/>
  <c r="K94" i="2"/>
  <c r="J94" i="2"/>
  <c r="AS93" i="2"/>
  <c r="AQ93" i="2"/>
  <c r="AP93" i="2"/>
  <c r="AO93" i="2"/>
  <c r="AN93" i="2"/>
  <c r="AM93" i="2"/>
  <c r="AL93" i="2"/>
  <c r="AK93" i="2"/>
  <c r="AJ93" i="2"/>
  <c r="AI93" i="2"/>
  <c r="AH93" i="2"/>
  <c r="AG93" i="2"/>
  <c r="AF93" i="2"/>
  <c r="AE93" i="2"/>
  <c r="AD93" i="2"/>
  <c r="AC93" i="2"/>
  <c r="AB93" i="2"/>
  <c r="AA93" i="2"/>
  <c r="Z93" i="2"/>
  <c r="Y93" i="2"/>
  <c r="X93" i="2"/>
  <c r="W93" i="2"/>
  <c r="V93" i="2"/>
  <c r="U93" i="2"/>
  <c r="T93" i="2"/>
  <c r="S93" i="2"/>
  <c r="R93" i="2"/>
  <c r="Q93" i="2"/>
  <c r="P93" i="2"/>
  <c r="O93" i="2"/>
  <c r="N93" i="2"/>
  <c r="M93" i="2"/>
  <c r="L93" i="2"/>
  <c r="K93" i="2"/>
  <c r="J93" i="2"/>
  <c r="AS92" i="2"/>
  <c r="AQ92" i="2"/>
  <c r="AP92" i="2"/>
  <c r="AO92" i="2"/>
  <c r="AN92" i="2"/>
  <c r="AM92" i="2"/>
  <c r="AL92" i="2"/>
  <c r="AK92" i="2"/>
  <c r="AJ92" i="2"/>
  <c r="AI92" i="2"/>
  <c r="AH92" i="2"/>
  <c r="AG92" i="2"/>
  <c r="AF92" i="2"/>
  <c r="AE92" i="2"/>
  <c r="AD92" i="2"/>
  <c r="AC92" i="2"/>
  <c r="AB92" i="2"/>
  <c r="AA92" i="2"/>
  <c r="Z92" i="2"/>
  <c r="Y92" i="2"/>
  <c r="X92" i="2"/>
  <c r="W92" i="2"/>
  <c r="V92" i="2"/>
  <c r="U92" i="2"/>
  <c r="T92" i="2"/>
  <c r="S92" i="2"/>
  <c r="R92" i="2"/>
  <c r="Q92" i="2"/>
  <c r="P92" i="2"/>
  <c r="O92" i="2"/>
  <c r="N92" i="2"/>
  <c r="M92" i="2"/>
  <c r="L92" i="2"/>
  <c r="K92" i="2"/>
  <c r="J92" i="2"/>
  <c r="AS91" i="2"/>
  <c r="AQ91" i="2"/>
  <c r="AP91" i="2"/>
  <c r="AO91" i="2"/>
  <c r="AN91" i="2"/>
  <c r="AM91" i="2"/>
  <c r="AL91" i="2"/>
  <c r="AK91" i="2"/>
  <c r="AJ91" i="2"/>
  <c r="AI91" i="2"/>
  <c r="AH91" i="2"/>
  <c r="AG91" i="2"/>
  <c r="AF91" i="2"/>
  <c r="AE91" i="2"/>
  <c r="AD91" i="2"/>
  <c r="AC91" i="2"/>
  <c r="AB91" i="2"/>
  <c r="AA91" i="2"/>
  <c r="Z91" i="2"/>
  <c r="Y91" i="2"/>
  <c r="X91" i="2"/>
  <c r="W91" i="2"/>
  <c r="V91" i="2"/>
  <c r="U91" i="2"/>
  <c r="T91" i="2"/>
  <c r="S91" i="2"/>
  <c r="R91" i="2"/>
  <c r="Q91" i="2"/>
  <c r="P91" i="2"/>
  <c r="O91" i="2"/>
  <c r="N91" i="2"/>
  <c r="M91" i="2"/>
  <c r="L91" i="2"/>
  <c r="K91" i="2"/>
  <c r="J91" i="2"/>
  <c r="AS90" i="2"/>
  <c r="AQ90" i="2"/>
  <c r="AP90" i="2"/>
  <c r="AO90" i="2"/>
  <c r="AN90" i="2"/>
  <c r="AM90" i="2"/>
  <c r="AL90" i="2"/>
  <c r="AK90" i="2"/>
  <c r="AJ90" i="2"/>
  <c r="AI90" i="2"/>
  <c r="AH90" i="2"/>
  <c r="AG90" i="2"/>
  <c r="AF90" i="2"/>
  <c r="AE90" i="2"/>
  <c r="AD90" i="2"/>
  <c r="AC90" i="2"/>
  <c r="AB90" i="2"/>
  <c r="AA90" i="2"/>
  <c r="Z90" i="2"/>
  <c r="Y90" i="2"/>
  <c r="X90" i="2"/>
  <c r="W90" i="2"/>
  <c r="V90" i="2"/>
  <c r="U90" i="2"/>
  <c r="T90" i="2"/>
  <c r="S90" i="2"/>
  <c r="R90" i="2"/>
  <c r="Q90" i="2"/>
  <c r="P90" i="2"/>
  <c r="O90" i="2"/>
  <c r="N90" i="2"/>
  <c r="M90" i="2"/>
  <c r="L90" i="2"/>
  <c r="K90" i="2"/>
  <c r="J90" i="2"/>
  <c r="AS89" i="2"/>
  <c r="AQ89" i="2"/>
  <c r="AP89" i="2"/>
  <c r="AO89" i="2"/>
  <c r="AN89" i="2"/>
  <c r="AM89" i="2"/>
  <c r="AL89" i="2"/>
  <c r="AK89" i="2"/>
  <c r="AJ89" i="2"/>
  <c r="AI89" i="2"/>
  <c r="AH89" i="2"/>
  <c r="AG89" i="2"/>
  <c r="AF89" i="2"/>
  <c r="AE89" i="2"/>
  <c r="AD89" i="2"/>
  <c r="AC89" i="2"/>
  <c r="AB89" i="2"/>
  <c r="AA89" i="2"/>
  <c r="Z89" i="2"/>
  <c r="Y89" i="2"/>
  <c r="X89" i="2"/>
  <c r="W89" i="2"/>
  <c r="V89" i="2"/>
  <c r="U89" i="2"/>
  <c r="T89" i="2"/>
  <c r="S89" i="2"/>
  <c r="R89" i="2"/>
  <c r="Q89" i="2"/>
  <c r="P89" i="2"/>
  <c r="O89" i="2"/>
  <c r="N89" i="2"/>
  <c r="M89" i="2"/>
  <c r="L89" i="2"/>
  <c r="K89" i="2"/>
  <c r="J89" i="2"/>
  <c r="AS88" i="2"/>
  <c r="AQ88" i="2"/>
  <c r="AP88" i="2"/>
  <c r="AO88" i="2"/>
  <c r="AN88" i="2"/>
  <c r="AM88" i="2"/>
  <c r="AL88" i="2"/>
  <c r="AK88" i="2"/>
  <c r="AJ88" i="2"/>
  <c r="AI88" i="2"/>
  <c r="AH88" i="2"/>
  <c r="AG88" i="2"/>
  <c r="AF88" i="2"/>
  <c r="AE88" i="2"/>
  <c r="AD88" i="2"/>
  <c r="AC88" i="2"/>
  <c r="AB88" i="2"/>
  <c r="AA88" i="2"/>
  <c r="Z88" i="2"/>
  <c r="Y88" i="2"/>
  <c r="X88" i="2"/>
  <c r="W88" i="2"/>
  <c r="V88" i="2"/>
  <c r="U88" i="2"/>
  <c r="T88" i="2"/>
  <c r="S88" i="2"/>
  <c r="R88" i="2"/>
  <c r="Q88" i="2"/>
  <c r="P88" i="2"/>
  <c r="O88" i="2"/>
  <c r="N88" i="2"/>
  <c r="M88" i="2"/>
  <c r="L88" i="2"/>
  <c r="K88" i="2"/>
  <c r="J88" i="2"/>
  <c r="AS87" i="2"/>
  <c r="AQ87" i="2"/>
  <c r="AP87" i="2"/>
  <c r="AO87" i="2"/>
  <c r="AN87" i="2"/>
  <c r="AM87" i="2"/>
  <c r="AL87" i="2"/>
  <c r="AK87" i="2"/>
  <c r="AJ87" i="2"/>
  <c r="AI87" i="2"/>
  <c r="AH87" i="2"/>
  <c r="AG87" i="2"/>
  <c r="AF87" i="2"/>
  <c r="AE87" i="2"/>
  <c r="AD87" i="2"/>
  <c r="AC87" i="2"/>
  <c r="AB87" i="2"/>
  <c r="AA87" i="2"/>
  <c r="Z87" i="2"/>
  <c r="Y87" i="2"/>
  <c r="X87" i="2"/>
  <c r="W87" i="2"/>
  <c r="V87" i="2"/>
  <c r="U87" i="2"/>
  <c r="T87" i="2"/>
  <c r="S87" i="2"/>
  <c r="R87" i="2"/>
  <c r="Q87" i="2"/>
  <c r="P87" i="2"/>
  <c r="O87" i="2"/>
  <c r="N87" i="2"/>
  <c r="M87" i="2"/>
  <c r="L87" i="2"/>
  <c r="K87" i="2"/>
  <c r="J87" i="2"/>
  <c r="AS86" i="2"/>
  <c r="AQ86" i="2"/>
  <c r="AP86" i="2"/>
  <c r="AO86" i="2"/>
  <c r="AN86" i="2"/>
  <c r="AM86" i="2"/>
  <c r="AL86" i="2"/>
  <c r="AK86" i="2"/>
  <c r="AJ86" i="2"/>
  <c r="AI86" i="2"/>
  <c r="AH86" i="2"/>
  <c r="AG86" i="2"/>
  <c r="AF86" i="2"/>
  <c r="AE86" i="2"/>
  <c r="AD86" i="2"/>
  <c r="AC86" i="2"/>
  <c r="AB86" i="2"/>
  <c r="AA86" i="2"/>
  <c r="Z86" i="2"/>
  <c r="Y86" i="2"/>
  <c r="X86" i="2"/>
  <c r="W86" i="2"/>
  <c r="V86" i="2"/>
  <c r="U86" i="2"/>
  <c r="T86" i="2"/>
  <c r="S86" i="2"/>
  <c r="R86" i="2"/>
  <c r="Q86" i="2"/>
  <c r="P86" i="2"/>
  <c r="O86" i="2"/>
  <c r="N86" i="2"/>
  <c r="M86" i="2"/>
  <c r="L86" i="2"/>
  <c r="K86" i="2"/>
  <c r="J86" i="2"/>
  <c r="AS85" i="2"/>
  <c r="AQ85" i="2"/>
  <c r="AP85" i="2"/>
  <c r="AO85" i="2"/>
  <c r="AN85" i="2"/>
  <c r="AM85" i="2"/>
  <c r="AL85" i="2"/>
  <c r="AK85" i="2"/>
  <c r="AJ85" i="2"/>
  <c r="AI85" i="2"/>
  <c r="AH85" i="2"/>
  <c r="AG85" i="2"/>
  <c r="AF85" i="2"/>
  <c r="AE85" i="2"/>
  <c r="AD85" i="2"/>
  <c r="AC85" i="2"/>
  <c r="AB85" i="2"/>
  <c r="AA85" i="2"/>
  <c r="Z85" i="2"/>
  <c r="Y85" i="2"/>
  <c r="X85" i="2"/>
  <c r="W85" i="2"/>
  <c r="V85" i="2"/>
  <c r="U85" i="2"/>
  <c r="T85" i="2"/>
  <c r="S85" i="2"/>
  <c r="R85" i="2"/>
  <c r="Q85" i="2"/>
  <c r="P85" i="2"/>
  <c r="O85" i="2"/>
  <c r="N85" i="2"/>
  <c r="M85" i="2"/>
  <c r="L85" i="2"/>
  <c r="K85" i="2"/>
  <c r="J85" i="2"/>
  <c r="AS84" i="2"/>
  <c r="AQ84" i="2"/>
  <c r="AP84" i="2"/>
  <c r="AO84" i="2"/>
  <c r="AN84" i="2"/>
  <c r="AM84" i="2"/>
  <c r="AL84" i="2"/>
  <c r="AK84" i="2"/>
  <c r="AJ84" i="2"/>
  <c r="AI84" i="2"/>
  <c r="AH84" i="2"/>
  <c r="AG84" i="2"/>
  <c r="AF84" i="2"/>
  <c r="AE84" i="2"/>
  <c r="AD84" i="2"/>
  <c r="AC84" i="2"/>
  <c r="AB84" i="2"/>
  <c r="AA84" i="2"/>
  <c r="Z84" i="2"/>
  <c r="Y84" i="2"/>
  <c r="X84" i="2"/>
  <c r="W84" i="2"/>
  <c r="V84" i="2"/>
  <c r="U84" i="2"/>
  <c r="T84" i="2"/>
  <c r="S84" i="2"/>
  <c r="R84" i="2"/>
  <c r="Q84" i="2"/>
  <c r="P84" i="2"/>
  <c r="O84" i="2"/>
  <c r="N84" i="2"/>
  <c r="M84" i="2"/>
  <c r="L84" i="2"/>
  <c r="K84" i="2"/>
  <c r="J84" i="2"/>
  <c r="AS83" i="2"/>
  <c r="AQ83" i="2"/>
  <c r="AP83" i="2"/>
  <c r="AO83" i="2"/>
  <c r="AN83" i="2"/>
  <c r="AM83" i="2"/>
  <c r="AL83" i="2"/>
  <c r="AK83" i="2"/>
  <c r="AJ83" i="2"/>
  <c r="AI83" i="2"/>
  <c r="AH83" i="2"/>
  <c r="AG83" i="2"/>
  <c r="AF83" i="2"/>
  <c r="AE83" i="2"/>
  <c r="AD83" i="2"/>
  <c r="AC83" i="2"/>
  <c r="AB83" i="2"/>
  <c r="AA83" i="2"/>
  <c r="Z83" i="2"/>
  <c r="Y83" i="2"/>
  <c r="X83" i="2"/>
  <c r="W83" i="2"/>
  <c r="V83" i="2"/>
  <c r="U83" i="2"/>
  <c r="T83" i="2"/>
  <c r="S83" i="2"/>
  <c r="R83" i="2"/>
  <c r="Q83" i="2"/>
  <c r="P83" i="2"/>
  <c r="O83" i="2"/>
  <c r="N83" i="2"/>
  <c r="M83" i="2"/>
  <c r="L83" i="2"/>
  <c r="K83" i="2"/>
  <c r="J83" i="2"/>
  <c r="AS82" i="2"/>
  <c r="AQ82" i="2"/>
  <c r="AP82" i="2"/>
  <c r="AO82" i="2"/>
  <c r="AN82" i="2"/>
  <c r="AM82" i="2"/>
  <c r="AL82" i="2"/>
  <c r="AK82" i="2"/>
  <c r="AJ82" i="2"/>
  <c r="AI82" i="2"/>
  <c r="AH82" i="2"/>
  <c r="AG82" i="2"/>
  <c r="AF82" i="2"/>
  <c r="AE82" i="2"/>
  <c r="AD82" i="2"/>
  <c r="AC82" i="2"/>
  <c r="AB82" i="2"/>
  <c r="AA82" i="2"/>
  <c r="Z82" i="2"/>
  <c r="Y82" i="2"/>
  <c r="X82" i="2"/>
  <c r="W82" i="2"/>
  <c r="V82" i="2"/>
  <c r="U82" i="2"/>
  <c r="T82" i="2"/>
  <c r="S82" i="2"/>
  <c r="R82" i="2"/>
  <c r="Q82" i="2"/>
  <c r="P82" i="2"/>
  <c r="O82" i="2"/>
  <c r="N82" i="2"/>
  <c r="M82" i="2"/>
  <c r="L82" i="2"/>
  <c r="K82" i="2"/>
  <c r="J82" i="2"/>
  <c r="AS81" i="2"/>
  <c r="AQ81" i="2"/>
  <c r="AP81" i="2"/>
  <c r="AO81" i="2"/>
  <c r="AN81" i="2"/>
  <c r="AM81" i="2"/>
  <c r="AL81" i="2"/>
  <c r="AK81" i="2"/>
  <c r="AJ81" i="2"/>
  <c r="AI81" i="2"/>
  <c r="AH81" i="2"/>
  <c r="AG81" i="2"/>
  <c r="AF81" i="2"/>
  <c r="AE81" i="2"/>
  <c r="AD81" i="2"/>
  <c r="AC81" i="2"/>
  <c r="AB81" i="2"/>
  <c r="AA81" i="2"/>
  <c r="Z81" i="2"/>
  <c r="Y81" i="2"/>
  <c r="X81" i="2"/>
  <c r="W81" i="2"/>
  <c r="V81" i="2"/>
  <c r="U81" i="2"/>
  <c r="T81" i="2"/>
  <c r="S81" i="2"/>
  <c r="R81" i="2"/>
  <c r="Q81" i="2"/>
  <c r="P81" i="2"/>
  <c r="O81" i="2"/>
  <c r="N81" i="2"/>
  <c r="M81" i="2"/>
  <c r="L81" i="2"/>
  <c r="K81" i="2"/>
  <c r="J81" i="2"/>
  <c r="AS80" i="2"/>
  <c r="AQ80" i="2"/>
  <c r="AP80" i="2"/>
  <c r="AO80" i="2"/>
  <c r="AN80" i="2"/>
  <c r="AM80" i="2"/>
  <c r="AL80" i="2"/>
  <c r="AK80" i="2"/>
  <c r="AJ80" i="2"/>
  <c r="AI80" i="2"/>
  <c r="AH80" i="2"/>
  <c r="AG80" i="2"/>
  <c r="AF80" i="2"/>
  <c r="AE80" i="2"/>
  <c r="AD80" i="2"/>
  <c r="AC80" i="2"/>
  <c r="AB80" i="2"/>
  <c r="AA80" i="2"/>
  <c r="Z80" i="2"/>
  <c r="Y80" i="2"/>
  <c r="X80" i="2"/>
  <c r="W80" i="2"/>
  <c r="V80" i="2"/>
  <c r="U80" i="2"/>
  <c r="T80" i="2"/>
  <c r="S80" i="2"/>
  <c r="R80" i="2"/>
  <c r="Q80" i="2"/>
  <c r="P80" i="2"/>
  <c r="O80" i="2"/>
  <c r="N80" i="2"/>
  <c r="M80" i="2"/>
  <c r="L80" i="2"/>
  <c r="K80" i="2"/>
  <c r="J80" i="2"/>
  <c r="AS79" i="2"/>
  <c r="AQ79" i="2"/>
  <c r="AP79" i="2"/>
  <c r="AO79" i="2"/>
  <c r="AN79" i="2"/>
  <c r="AM79" i="2"/>
  <c r="AL79" i="2"/>
  <c r="AK79" i="2"/>
  <c r="AJ79" i="2"/>
  <c r="AI79" i="2"/>
  <c r="AH79" i="2"/>
  <c r="AG79" i="2"/>
  <c r="AF79" i="2"/>
  <c r="AE79" i="2"/>
  <c r="AD79" i="2"/>
  <c r="AC79" i="2"/>
  <c r="AB79" i="2"/>
  <c r="AA79" i="2"/>
  <c r="Z79" i="2"/>
  <c r="Y79" i="2"/>
  <c r="X79" i="2"/>
  <c r="W79" i="2"/>
  <c r="V79" i="2"/>
  <c r="U79" i="2"/>
  <c r="T79" i="2"/>
  <c r="S79" i="2"/>
  <c r="R79" i="2"/>
  <c r="Q79" i="2"/>
  <c r="P79" i="2"/>
  <c r="O79" i="2"/>
  <c r="N79" i="2"/>
  <c r="M79" i="2"/>
  <c r="L79" i="2"/>
  <c r="K79" i="2"/>
  <c r="J79" i="2"/>
  <c r="AS78" i="2"/>
  <c r="AQ78" i="2"/>
  <c r="AP78" i="2"/>
  <c r="AO78" i="2"/>
  <c r="AN78" i="2"/>
  <c r="AM78" i="2"/>
  <c r="AL78" i="2"/>
  <c r="AK78" i="2"/>
  <c r="AJ78" i="2"/>
  <c r="AI78" i="2"/>
  <c r="AH78" i="2"/>
  <c r="AG78" i="2"/>
  <c r="AF78" i="2"/>
  <c r="AE78" i="2"/>
  <c r="AD78" i="2"/>
  <c r="AC78" i="2"/>
  <c r="AB78" i="2"/>
  <c r="AA78" i="2"/>
  <c r="Z78" i="2"/>
  <c r="Y78" i="2"/>
  <c r="X78" i="2"/>
  <c r="W78" i="2"/>
  <c r="V78" i="2"/>
  <c r="U78" i="2"/>
  <c r="T78" i="2"/>
  <c r="S78" i="2"/>
  <c r="R78" i="2"/>
  <c r="Q78" i="2"/>
  <c r="P78" i="2"/>
  <c r="O78" i="2"/>
  <c r="N78" i="2"/>
  <c r="M78" i="2"/>
  <c r="L78" i="2"/>
  <c r="K78" i="2"/>
  <c r="J78" i="2"/>
  <c r="AS77" i="2"/>
  <c r="AQ77" i="2"/>
  <c r="AP77" i="2"/>
  <c r="AO77" i="2"/>
  <c r="AN77" i="2"/>
  <c r="AM77" i="2"/>
  <c r="AL77" i="2"/>
  <c r="AK77" i="2"/>
  <c r="AJ77" i="2"/>
  <c r="AI77" i="2"/>
  <c r="AH77" i="2"/>
  <c r="AG77" i="2"/>
  <c r="AF77" i="2"/>
  <c r="AE77" i="2"/>
  <c r="AD77" i="2"/>
  <c r="AC77" i="2"/>
  <c r="AB77" i="2"/>
  <c r="AA77" i="2"/>
  <c r="Z77" i="2"/>
  <c r="Y77" i="2"/>
  <c r="X77" i="2"/>
  <c r="W77" i="2"/>
  <c r="V77" i="2"/>
  <c r="U77" i="2"/>
  <c r="T77" i="2"/>
  <c r="S77" i="2"/>
  <c r="R77" i="2"/>
  <c r="Q77" i="2"/>
  <c r="P77" i="2"/>
  <c r="O77" i="2"/>
  <c r="N77" i="2"/>
  <c r="M77" i="2"/>
  <c r="L77" i="2"/>
  <c r="K77" i="2"/>
  <c r="J77" i="2"/>
  <c r="AS76" i="2"/>
  <c r="AQ76" i="2"/>
  <c r="AP76" i="2"/>
  <c r="AO76" i="2"/>
  <c r="AN76" i="2"/>
  <c r="AM76" i="2"/>
  <c r="AL76" i="2"/>
  <c r="AK76" i="2"/>
  <c r="AJ76" i="2"/>
  <c r="AI76" i="2"/>
  <c r="AH76" i="2"/>
  <c r="AG76" i="2"/>
  <c r="AF76" i="2"/>
  <c r="AE76" i="2"/>
  <c r="AD76" i="2"/>
  <c r="AC76" i="2"/>
  <c r="AB76" i="2"/>
  <c r="AA76" i="2"/>
  <c r="Z76" i="2"/>
  <c r="Y76" i="2"/>
  <c r="X76" i="2"/>
  <c r="W76" i="2"/>
  <c r="V76" i="2"/>
  <c r="U76" i="2"/>
  <c r="T76" i="2"/>
  <c r="S76" i="2"/>
  <c r="R76" i="2"/>
  <c r="Q76" i="2"/>
  <c r="P76" i="2"/>
  <c r="O76" i="2"/>
  <c r="N76" i="2"/>
  <c r="M76" i="2"/>
  <c r="L76" i="2"/>
  <c r="K76" i="2"/>
  <c r="J76" i="2"/>
  <c r="AS75" i="2"/>
  <c r="AQ75" i="2"/>
  <c r="AP75" i="2"/>
  <c r="AO75" i="2"/>
  <c r="AN75" i="2"/>
  <c r="AM75" i="2"/>
  <c r="AL75" i="2"/>
  <c r="AK75" i="2"/>
  <c r="AJ75" i="2"/>
  <c r="AI75" i="2"/>
  <c r="AH75" i="2"/>
  <c r="AG75" i="2"/>
  <c r="AF75" i="2"/>
  <c r="AE75" i="2"/>
  <c r="AD75" i="2"/>
  <c r="AC75" i="2"/>
  <c r="AB75" i="2"/>
  <c r="AA75" i="2"/>
  <c r="Z75" i="2"/>
  <c r="Y75" i="2"/>
  <c r="X75" i="2"/>
  <c r="W75" i="2"/>
  <c r="V75" i="2"/>
  <c r="U75" i="2"/>
  <c r="T75" i="2"/>
  <c r="S75" i="2"/>
  <c r="R75" i="2"/>
  <c r="Q75" i="2"/>
  <c r="P75" i="2"/>
  <c r="O75" i="2"/>
  <c r="N75" i="2"/>
  <c r="M75" i="2"/>
  <c r="L75" i="2"/>
  <c r="K75" i="2"/>
  <c r="J75" i="2"/>
  <c r="AS74" i="2"/>
  <c r="AQ74" i="2"/>
  <c r="AP74" i="2"/>
  <c r="AO74" i="2"/>
  <c r="AN74" i="2"/>
  <c r="AM74" i="2"/>
  <c r="AL74" i="2"/>
  <c r="AK74" i="2"/>
  <c r="AJ74" i="2"/>
  <c r="AI74" i="2"/>
  <c r="AH74" i="2"/>
  <c r="AG74" i="2"/>
  <c r="AF74" i="2"/>
  <c r="AE74" i="2"/>
  <c r="AD74" i="2"/>
  <c r="AC74" i="2"/>
  <c r="AB74" i="2"/>
  <c r="AA74" i="2"/>
  <c r="Z74" i="2"/>
  <c r="Y74" i="2"/>
  <c r="X74" i="2"/>
  <c r="W74" i="2"/>
  <c r="V74" i="2"/>
  <c r="U74" i="2"/>
  <c r="T74" i="2"/>
  <c r="S74" i="2"/>
  <c r="R74" i="2"/>
  <c r="Q74" i="2"/>
  <c r="P74" i="2"/>
  <c r="O74" i="2"/>
  <c r="N74" i="2"/>
  <c r="M74" i="2"/>
  <c r="L74" i="2"/>
  <c r="K74" i="2"/>
  <c r="J74" i="2"/>
  <c r="AS73" i="2"/>
  <c r="AQ73" i="2"/>
  <c r="AP73" i="2"/>
  <c r="AO73" i="2"/>
  <c r="AN73" i="2"/>
  <c r="AM73" i="2"/>
  <c r="AL73" i="2"/>
  <c r="AK73" i="2"/>
  <c r="AJ73" i="2"/>
  <c r="AI73" i="2"/>
  <c r="AH73" i="2"/>
  <c r="AG73" i="2"/>
  <c r="AF73" i="2"/>
  <c r="AE73" i="2"/>
  <c r="AD73" i="2"/>
  <c r="AC73" i="2"/>
  <c r="AB73" i="2"/>
  <c r="AA73" i="2"/>
  <c r="Z73" i="2"/>
  <c r="Y73" i="2"/>
  <c r="X73" i="2"/>
  <c r="W73" i="2"/>
  <c r="V73" i="2"/>
  <c r="U73" i="2"/>
  <c r="T73" i="2"/>
  <c r="S73" i="2"/>
  <c r="R73" i="2"/>
  <c r="Q73" i="2"/>
  <c r="P73" i="2"/>
  <c r="O73" i="2"/>
  <c r="N73" i="2"/>
  <c r="M73" i="2"/>
  <c r="L73" i="2"/>
  <c r="K73" i="2"/>
  <c r="J73" i="2"/>
  <c r="AS72" i="2"/>
  <c r="AQ72" i="2"/>
  <c r="AP72" i="2"/>
  <c r="AO72" i="2"/>
  <c r="AN72" i="2"/>
  <c r="AM72" i="2"/>
  <c r="AL72" i="2"/>
  <c r="AK72" i="2"/>
  <c r="AJ72" i="2"/>
  <c r="AI72" i="2"/>
  <c r="AH72" i="2"/>
  <c r="AG72" i="2"/>
  <c r="AF72" i="2"/>
  <c r="AE72" i="2"/>
  <c r="AD72" i="2"/>
  <c r="AC72" i="2"/>
  <c r="AB72" i="2"/>
  <c r="AA72" i="2"/>
  <c r="Z72" i="2"/>
  <c r="Y72" i="2"/>
  <c r="X72" i="2"/>
  <c r="W72" i="2"/>
  <c r="V72" i="2"/>
  <c r="U72" i="2"/>
  <c r="T72" i="2"/>
  <c r="S72" i="2"/>
  <c r="R72" i="2"/>
  <c r="Q72" i="2"/>
  <c r="P72" i="2"/>
  <c r="O72" i="2"/>
  <c r="N72" i="2"/>
  <c r="M72" i="2"/>
  <c r="L72" i="2"/>
  <c r="K72" i="2"/>
  <c r="J72" i="2"/>
  <c r="AS71" i="2"/>
  <c r="AQ71" i="2"/>
  <c r="AP71" i="2"/>
  <c r="AO71" i="2"/>
  <c r="AN71" i="2"/>
  <c r="AM71" i="2"/>
  <c r="AL71" i="2"/>
  <c r="AK71" i="2"/>
  <c r="AJ71" i="2"/>
  <c r="AI71" i="2"/>
  <c r="AH71" i="2"/>
  <c r="AG71" i="2"/>
  <c r="AF71" i="2"/>
  <c r="AE71" i="2"/>
  <c r="AD71" i="2"/>
  <c r="AC71" i="2"/>
  <c r="AB71" i="2"/>
  <c r="AA71" i="2"/>
  <c r="Z71" i="2"/>
  <c r="Y71" i="2"/>
  <c r="X71" i="2"/>
  <c r="W71" i="2"/>
  <c r="V71" i="2"/>
  <c r="U71" i="2"/>
  <c r="T71" i="2"/>
  <c r="S71" i="2"/>
  <c r="R71" i="2"/>
  <c r="Q71" i="2"/>
  <c r="P71" i="2"/>
  <c r="O71" i="2"/>
  <c r="N71" i="2"/>
  <c r="M71" i="2"/>
  <c r="L71" i="2"/>
  <c r="K71" i="2"/>
  <c r="J71" i="2"/>
  <c r="AS70" i="2"/>
  <c r="AQ70" i="2"/>
  <c r="AP70" i="2"/>
  <c r="AO70" i="2"/>
  <c r="AN70" i="2"/>
  <c r="AM70" i="2"/>
  <c r="AL70" i="2"/>
  <c r="AK70" i="2"/>
  <c r="AJ70" i="2"/>
  <c r="AI70" i="2"/>
  <c r="AH70" i="2"/>
  <c r="AG70" i="2"/>
  <c r="AF70" i="2"/>
  <c r="AE70" i="2"/>
  <c r="AD70" i="2"/>
  <c r="AC70" i="2"/>
  <c r="AB70" i="2"/>
  <c r="AA70" i="2"/>
  <c r="Z70" i="2"/>
  <c r="Y70" i="2"/>
  <c r="X70" i="2"/>
  <c r="W70" i="2"/>
  <c r="V70" i="2"/>
  <c r="U70" i="2"/>
  <c r="T70" i="2"/>
  <c r="S70" i="2"/>
  <c r="R70" i="2"/>
  <c r="Q70" i="2"/>
  <c r="P70" i="2"/>
  <c r="O70" i="2"/>
  <c r="N70" i="2"/>
  <c r="M70" i="2"/>
  <c r="L70" i="2"/>
  <c r="K70" i="2"/>
  <c r="J70" i="2"/>
  <c r="AS69" i="2"/>
  <c r="AQ69" i="2"/>
  <c r="AP69" i="2"/>
  <c r="AO69" i="2"/>
  <c r="AN69" i="2"/>
  <c r="AM69" i="2"/>
  <c r="AL69" i="2"/>
  <c r="AK69" i="2"/>
  <c r="AJ69" i="2"/>
  <c r="AI69" i="2"/>
  <c r="AH69" i="2"/>
  <c r="AG69" i="2"/>
  <c r="AF69" i="2"/>
  <c r="AE69" i="2"/>
  <c r="AD69" i="2"/>
  <c r="AC69" i="2"/>
  <c r="AB69" i="2"/>
  <c r="AA69" i="2"/>
  <c r="Z69" i="2"/>
  <c r="Y69" i="2"/>
  <c r="X69" i="2"/>
  <c r="W69" i="2"/>
  <c r="V69" i="2"/>
  <c r="U69" i="2"/>
  <c r="T69" i="2"/>
  <c r="S69" i="2"/>
  <c r="R69" i="2"/>
  <c r="Q69" i="2"/>
  <c r="P69" i="2"/>
  <c r="O69" i="2"/>
  <c r="N69" i="2"/>
  <c r="M69" i="2"/>
  <c r="L69" i="2"/>
  <c r="K69" i="2"/>
  <c r="J69" i="2"/>
  <c r="AS68" i="2"/>
  <c r="AQ68" i="2"/>
  <c r="AP68" i="2"/>
  <c r="AO68" i="2"/>
  <c r="AN68" i="2"/>
  <c r="AM68" i="2"/>
  <c r="AL68" i="2"/>
  <c r="AK68" i="2"/>
  <c r="AJ68" i="2"/>
  <c r="AI68" i="2"/>
  <c r="AH68" i="2"/>
  <c r="AG68" i="2"/>
  <c r="AF68" i="2"/>
  <c r="AE68" i="2"/>
  <c r="AD68" i="2"/>
  <c r="AC68" i="2"/>
  <c r="AB68" i="2"/>
  <c r="AA68" i="2"/>
  <c r="Z68" i="2"/>
  <c r="Y68" i="2"/>
  <c r="X68" i="2"/>
  <c r="W68" i="2"/>
  <c r="V68" i="2"/>
  <c r="U68" i="2"/>
  <c r="T68" i="2"/>
  <c r="S68" i="2"/>
  <c r="R68" i="2"/>
  <c r="Q68" i="2"/>
  <c r="P68" i="2"/>
  <c r="O68" i="2"/>
  <c r="N68" i="2"/>
  <c r="M68" i="2"/>
  <c r="L68" i="2"/>
  <c r="K68" i="2"/>
  <c r="J68" i="2"/>
  <c r="AS67" i="2"/>
  <c r="AQ67" i="2"/>
  <c r="AP67" i="2"/>
  <c r="AO67" i="2"/>
  <c r="AN67" i="2"/>
  <c r="AM67" i="2"/>
  <c r="AL67" i="2"/>
  <c r="AK67" i="2"/>
  <c r="AJ67" i="2"/>
  <c r="AI67" i="2"/>
  <c r="AH67" i="2"/>
  <c r="AG67" i="2"/>
  <c r="AF67" i="2"/>
  <c r="AE67" i="2"/>
  <c r="AD67" i="2"/>
  <c r="AC67" i="2"/>
  <c r="AB67" i="2"/>
  <c r="AA67" i="2"/>
  <c r="Z67" i="2"/>
  <c r="Y67" i="2"/>
  <c r="X67" i="2"/>
  <c r="W67" i="2"/>
  <c r="V67" i="2"/>
  <c r="U67" i="2"/>
  <c r="T67" i="2"/>
  <c r="S67" i="2"/>
  <c r="R67" i="2"/>
  <c r="Q67" i="2"/>
  <c r="P67" i="2"/>
  <c r="O67" i="2"/>
  <c r="N67" i="2"/>
  <c r="M67" i="2"/>
  <c r="L67" i="2"/>
  <c r="K67" i="2"/>
  <c r="J67" i="2"/>
  <c r="AS66" i="2"/>
  <c r="AQ66" i="2"/>
  <c r="AP66" i="2"/>
  <c r="AO66" i="2"/>
  <c r="AN66" i="2"/>
  <c r="AM66" i="2"/>
  <c r="AL66" i="2"/>
  <c r="AK66" i="2"/>
  <c r="AJ66" i="2"/>
  <c r="AI66" i="2"/>
  <c r="AH66" i="2"/>
  <c r="AG66" i="2"/>
  <c r="AF66" i="2"/>
  <c r="AE66" i="2"/>
  <c r="AD66" i="2"/>
  <c r="AC66" i="2"/>
  <c r="AB66" i="2"/>
  <c r="AA66" i="2"/>
  <c r="Z66" i="2"/>
  <c r="Y66" i="2"/>
  <c r="X66" i="2"/>
  <c r="W66" i="2"/>
  <c r="V66" i="2"/>
  <c r="U66" i="2"/>
  <c r="T66" i="2"/>
  <c r="S66" i="2"/>
  <c r="R66" i="2"/>
  <c r="Q66" i="2"/>
  <c r="P66" i="2"/>
  <c r="O66" i="2"/>
  <c r="N66" i="2"/>
  <c r="M66" i="2"/>
  <c r="L66" i="2"/>
  <c r="K66" i="2"/>
  <c r="J66" i="2"/>
  <c r="AS65" i="2"/>
  <c r="AQ65" i="2"/>
  <c r="AP65" i="2"/>
  <c r="AO65" i="2"/>
  <c r="AN65" i="2"/>
  <c r="AM65" i="2"/>
  <c r="AL65" i="2"/>
  <c r="AK65" i="2"/>
  <c r="AJ65" i="2"/>
  <c r="AI65" i="2"/>
  <c r="AH65" i="2"/>
  <c r="AG65" i="2"/>
  <c r="AF65" i="2"/>
  <c r="AE65" i="2"/>
  <c r="AD65" i="2"/>
  <c r="AC65" i="2"/>
  <c r="AB65" i="2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AS64" i="2"/>
  <c r="AQ64" i="2"/>
  <c r="AP64" i="2"/>
  <c r="AO64" i="2"/>
  <c r="AN64" i="2"/>
  <c r="AM64" i="2"/>
  <c r="AL64" i="2"/>
  <c r="AK64" i="2"/>
  <c r="AJ64" i="2"/>
  <c r="AI64" i="2"/>
  <c r="AH64" i="2"/>
  <c r="AG64" i="2"/>
  <c r="AF64" i="2"/>
  <c r="AE64" i="2"/>
  <c r="AD64" i="2"/>
  <c r="AC64" i="2"/>
  <c r="AB64" i="2"/>
  <c r="AA64" i="2"/>
  <c r="Z64" i="2"/>
  <c r="Y64" i="2"/>
  <c r="X64" i="2"/>
  <c r="W64" i="2"/>
  <c r="V64" i="2"/>
  <c r="U64" i="2"/>
  <c r="T64" i="2"/>
  <c r="S64" i="2"/>
  <c r="R64" i="2"/>
  <c r="Q64" i="2"/>
  <c r="P64" i="2"/>
  <c r="O64" i="2"/>
  <c r="N64" i="2"/>
  <c r="M64" i="2"/>
  <c r="L64" i="2"/>
  <c r="K64" i="2"/>
  <c r="J64" i="2"/>
  <c r="AS63" i="2"/>
  <c r="AQ63" i="2"/>
  <c r="AP63" i="2"/>
  <c r="AO63" i="2"/>
  <c r="AN63" i="2"/>
  <c r="AM63" i="2"/>
  <c r="AL63" i="2"/>
  <c r="AK63" i="2"/>
  <c r="AJ63" i="2"/>
  <c r="AI63" i="2"/>
  <c r="AH63" i="2"/>
  <c r="AG63" i="2"/>
  <c r="AF63" i="2"/>
  <c r="AE63" i="2"/>
  <c r="AD63" i="2"/>
  <c r="AC63" i="2"/>
  <c r="AB63" i="2"/>
  <c r="AA63" i="2"/>
  <c r="Z63" i="2"/>
  <c r="Y63" i="2"/>
  <c r="X63" i="2"/>
  <c r="W63" i="2"/>
  <c r="V63" i="2"/>
  <c r="U63" i="2"/>
  <c r="T63" i="2"/>
  <c r="S63" i="2"/>
  <c r="R63" i="2"/>
  <c r="Q63" i="2"/>
  <c r="P63" i="2"/>
  <c r="O63" i="2"/>
  <c r="N63" i="2"/>
  <c r="M63" i="2"/>
  <c r="L63" i="2"/>
  <c r="K63" i="2"/>
  <c r="J63" i="2"/>
  <c r="AS62" i="2"/>
  <c r="AQ62" i="2"/>
  <c r="AP62" i="2"/>
  <c r="AO62" i="2"/>
  <c r="AN62" i="2"/>
  <c r="AM62" i="2"/>
  <c r="AL62" i="2"/>
  <c r="AK62" i="2"/>
  <c r="AJ62" i="2"/>
  <c r="AI62" i="2"/>
  <c r="AH62" i="2"/>
  <c r="AG62" i="2"/>
  <c r="AF62" i="2"/>
  <c r="AE62" i="2"/>
  <c r="AD62" i="2"/>
  <c r="AC62" i="2"/>
  <c r="AB62" i="2"/>
  <c r="AA62" i="2"/>
  <c r="Z62" i="2"/>
  <c r="Y62" i="2"/>
  <c r="X62" i="2"/>
  <c r="W62" i="2"/>
  <c r="V62" i="2"/>
  <c r="U62" i="2"/>
  <c r="T62" i="2"/>
  <c r="S62" i="2"/>
  <c r="R62" i="2"/>
  <c r="Q62" i="2"/>
  <c r="P62" i="2"/>
  <c r="O62" i="2"/>
  <c r="N62" i="2"/>
  <c r="M62" i="2"/>
  <c r="L62" i="2"/>
  <c r="K62" i="2"/>
  <c r="J62" i="2"/>
  <c r="AS61" i="2"/>
  <c r="AQ61" i="2"/>
  <c r="AP61" i="2"/>
  <c r="AO61" i="2"/>
  <c r="AN61" i="2"/>
  <c r="AM61" i="2"/>
  <c r="AL61" i="2"/>
  <c r="AK61" i="2"/>
  <c r="AJ61" i="2"/>
  <c r="AI61" i="2"/>
  <c r="AH61" i="2"/>
  <c r="AG61" i="2"/>
  <c r="AF61" i="2"/>
  <c r="AE61" i="2"/>
  <c r="AD61" i="2"/>
  <c r="AC61" i="2"/>
  <c r="AB61" i="2"/>
  <c r="AA61" i="2"/>
  <c r="Z61" i="2"/>
  <c r="Y61" i="2"/>
  <c r="X61" i="2"/>
  <c r="W61" i="2"/>
  <c r="V61" i="2"/>
  <c r="U61" i="2"/>
  <c r="T61" i="2"/>
  <c r="S61" i="2"/>
  <c r="R61" i="2"/>
  <c r="Q61" i="2"/>
  <c r="P61" i="2"/>
  <c r="O61" i="2"/>
  <c r="N61" i="2"/>
  <c r="M61" i="2"/>
  <c r="L61" i="2"/>
  <c r="K61" i="2"/>
  <c r="J61" i="2"/>
  <c r="AS60" i="2"/>
  <c r="AQ60" i="2"/>
  <c r="AP60" i="2"/>
  <c r="AO60" i="2"/>
  <c r="AN60" i="2"/>
  <c r="AM60" i="2"/>
  <c r="AL60" i="2"/>
  <c r="AK60" i="2"/>
  <c r="AJ60" i="2"/>
  <c r="AI60" i="2"/>
  <c r="AH60" i="2"/>
  <c r="AG60" i="2"/>
  <c r="AF60" i="2"/>
  <c r="AE60" i="2"/>
  <c r="AD60" i="2"/>
  <c r="AC60" i="2"/>
  <c r="AB60" i="2"/>
  <c r="AA60" i="2"/>
  <c r="Z60" i="2"/>
  <c r="Y60" i="2"/>
  <c r="X60" i="2"/>
  <c r="W60" i="2"/>
  <c r="V60" i="2"/>
  <c r="U60" i="2"/>
  <c r="T60" i="2"/>
  <c r="S60" i="2"/>
  <c r="R60" i="2"/>
  <c r="Q60" i="2"/>
  <c r="P60" i="2"/>
  <c r="O60" i="2"/>
  <c r="N60" i="2"/>
  <c r="M60" i="2"/>
  <c r="L60" i="2"/>
  <c r="K60" i="2"/>
  <c r="J60" i="2"/>
  <c r="AS59" i="2"/>
  <c r="AQ59" i="2"/>
  <c r="AP59" i="2"/>
  <c r="AO59" i="2"/>
  <c r="AN59" i="2"/>
  <c r="AM59" i="2"/>
  <c r="AL59" i="2"/>
  <c r="AK59" i="2"/>
  <c r="AJ59" i="2"/>
  <c r="AI59" i="2"/>
  <c r="AH59" i="2"/>
  <c r="AG59" i="2"/>
  <c r="AF59" i="2"/>
  <c r="AE59" i="2"/>
  <c r="AD59" i="2"/>
  <c r="AC59" i="2"/>
  <c r="AB59" i="2"/>
  <c r="AA59" i="2"/>
  <c r="Z59" i="2"/>
  <c r="Y59" i="2"/>
  <c r="X59" i="2"/>
  <c r="W59" i="2"/>
  <c r="V59" i="2"/>
  <c r="U59" i="2"/>
  <c r="T59" i="2"/>
  <c r="S59" i="2"/>
  <c r="R59" i="2"/>
  <c r="Q59" i="2"/>
  <c r="P59" i="2"/>
  <c r="O59" i="2"/>
  <c r="N59" i="2"/>
  <c r="M59" i="2"/>
  <c r="L59" i="2"/>
  <c r="K59" i="2"/>
  <c r="J59" i="2"/>
  <c r="AS58" i="2"/>
  <c r="AQ58" i="2"/>
  <c r="AP58" i="2"/>
  <c r="AO58" i="2"/>
  <c r="AN58" i="2"/>
  <c r="AM58" i="2"/>
  <c r="AL58" i="2"/>
  <c r="AK58" i="2"/>
  <c r="AJ58" i="2"/>
  <c r="AI58" i="2"/>
  <c r="AH58" i="2"/>
  <c r="AG58" i="2"/>
  <c r="AF58" i="2"/>
  <c r="AE58" i="2"/>
  <c r="AD58" i="2"/>
  <c r="AC58" i="2"/>
  <c r="AB58" i="2"/>
  <c r="AA58" i="2"/>
  <c r="Z58" i="2"/>
  <c r="Y58" i="2"/>
  <c r="X58" i="2"/>
  <c r="W58" i="2"/>
  <c r="V58" i="2"/>
  <c r="U58" i="2"/>
  <c r="T58" i="2"/>
  <c r="S58" i="2"/>
  <c r="R58" i="2"/>
  <c r="Q58" i="2"/>
  <c r="P58" i="2"/>
  <c r="O58" i="2"/>
  <c r="N58" i="2"/>
  <c r="M58" i="2"/>
  <c r="L58" i="2"/>
  <c r="K58" i="2"/>
  <c r="J58" i="2"/>
  <c r="AS57" i="2"/>
  <c r="AQ57" i="2"/>
  <c r="AP57" i="2"/>
  <c r="AO57" i="2"/>
  <c r="AN57" i="2"/>
  <c r="AM57" i="2"/>
  <c r="AL57" i="2"/>
  <c r="AK57" i="2"/>
  <c r="AJ57" i="2"/>
  <c r="AI57" i="2"/>
  <c r="AH57" i="2"/>
  <c r="AG57" i="2"/>
  <c r="AF57" i="2"/>
  <c r="AE57" i="2"/>
  <c r="AD57" i="2"/>
  <c r="AC57" i="2"/>
  <c r="AB57" i="2"/>
  <c r="AA57" i="2"/>
  <c r="Z57" i="2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AS56" i="2"/>
  <c r="AQ56" i="2"/>
  <c r="AP56" i="2"/>
  <c r="AO56" i="2"/>
  <c r="AN56" i="2"/>
  <c r="AM56" i="2"/>
  <c r="AL56" i="2"/>
  <c r="AK56" i="2"/>
  <c r="AJ56" i="2"/>
  <c r="AI56" i="2"/>
  <c r="AH56" i="2"/>
  <c r="AG56" i="2"/>
  <c r="AF56" i="2"/>
  <c r="AE56" i="2"/>
  <c r="AD56" i="2"/>
  <c r="AC56" i="2"/>
  <c r="AB56" i="2"/>
  <c r="AA56" i="2"/>
  <c r="Z56" i="2"/>
  <c r="Y56" i="2"/>
  <c r="X56" i="2"/>
  <c r="W56" i="2"/>
  <c r="V56" i="2"/>
  <c r="U56" i="2"/>
  <c r="T56" i="2"/>
  <c r="S56" i="2"/>
  <c r="R56" i="2"/>
  <c r="Q56" i="2"/>
  <c r="P56" i="2"/>
  <c r="O56" i="2"/>
  <c r="N56" i="2"/>
  <c r="M56" i="2"/>
  <c r="L56" i="2"/>
  <c r="K56" i="2"/>
  <c r="J56" i="2"/>
  <c r="AS55" i="2"/>
  <c r="AQ55" i="2"/>
  <c r="AP55" i="2"/>
  <c r="AO55" i="2"/>
  <c r="AN55" i="2"/>
  <c r="AM55" i="2"/>
  <c r="AL55" i="2"/>
  <c r="AK55" i="2"/>
  <c r="AJ55" i="2"/>
  <c r="AI55" i="2"/>
  <c r="AH55" i="2"/>
  <c r="AG55" i="2"/>
  <c r="AF55" i="2"/>
  <c r="AE55" i="2"/>
  <c r="AD55" i="2"/>
  <c r="AC55" i="2"/>
  <c r="AB55" i="2"/>
  <c r="AA55" i="2"/>
  <c r="Z55" i="2"/>
  <c r="Y55" i="2"/>
  <c r="X55" i="2"/>
  <c r="W55" i="2"/>
  <c r="V55" i="2"/>
  <c r="U55" i="2"/>
  <c r="T55" i="2"/>
  <c r="S55" i="2"/>
  <c r="R55" i="2"/>
  <c r="Q55" i="2"/>
  <c r="P55" i="2"/>
  <c r="O55" i="2"/>
  <c r="N55" i="2"/>
  <c r="M55" i="2"/>
  <c r="L55" i="2"/>
  <c r="K55" i="2"/>
  <c r="J55" i="2"/>
  <c r="AS54" i="2"/>
  <c r="AQ54" i="2"/>
  <c r="AP54" i="2"/>
  <c r="AO54" i="2"/>
  <c r="AN54" i="2"/>
  <c r="AM54" i="2"/>
  <c r="AL54" i="2"/>
  <c r="AK54" i="2"/>
  <c r="AJ54" i="2"/>
  <c r="AI54" i="2"/>
  <c r="AH54" i="2"/>
  <c r="AG54" i="2"/>
  <c r="AF54" i="2"/>
  <c r="AE54" i="2"/>
  <c r="AD54" i="2"/>
  <c r="AC54" i="2"/>
  <c r="AB54" i="2"/>
  <c r="AA54" i="2"/>
  <c r="Z54" i="2"/>
  <c r="Y54" i="2"/>
  <c r="X54" i="2"/>
  <c r="W54" i="2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AS53" i="2"/>
  <c r="AQ53" i="2"/>
  <c r="AP53" i="2"/>
  <c r="AO53" i="2"/>
  <c r="AN53" i="2"/>
  <c r="AM53" i="2"/>
  <c r="AL53" i="2"/>
  <c r="AK53" i="2"/>
  <c r="AJ53" i="2"/>
  <c r="AI53" i="2"/>
  <c r="AH53" i="2"/>
  <c r="AG53" i="2"/>
  <c r="AF53" i="2"/>
  <c r="AE53" i="2"/>
  <c r="AD53" i="2"/>
  <c r="AC53" i="2"/>
  <c r="AB53" i="2"/>
  <c r="AA53" i="2"/>
  <c r="Z53" i="2"/>
  <c r="Y53" i="2"/>
  <c r="X53" i="2"/>
  <c r="W53" i="2"/>
  <c r="V53" i="2"/>
  <c r="U53" i="2"/>
  <c r="T53" i="2"/>
  <c r="S53" i="2"/>
  <c r="R53" i="2"/>
  <c r="Q53" i="2"/>
  <c r="P53" i="2"/>
  <c r="O53" i="2"/>
  <c r="N53" i="2"/>
  <c r="M53" i="2"/>
  <c r="L53" i="2"/>
  <c r="K53" i="2"/>
  <c r="J53" i="2"/>
  <c r="AS52" i="2"/>
  <c r="AQ52" i="2"/>
  <c r="AP52" i="2"/>
  <c r="AO52" i="2"/>
  <c r="AN52" i="2"/>
  <c r="AM52" i="2"/>
  <c r="AL52" i="2"/>
  <c r="AK52" i="2"/>
  <c r="AJ52" i="2"/>
  <c r="AI52" i="2"/>
  <c r="AH52" i="2"/>
  <c r="AG52" i="2"/>
  <c r="AF52" i="2"/>
  <c r="AE52" i="2"/>
  <c r="AD52" i="2"/>
  <c r="AC52" i="2"/>
  <c r="AB52" i="2"/>
  <c r="AA52" i="2"/>
  <c r="Z52" i="2"/>
  <c r="Y52" i="2"/>
  <c r="X52" i="2"/>
  <c r="W52" i="2"/>
  <c r="V52" i="2"/>
  <c r="U52" i="2"/>
  <c r="T52" i="2"/>
  <c r="S52" i="2"/>
  <c r="R52" i="2"/>
  <c r="Q52" i="2"/>
  <c r="P52" i="2"/>
  <c r="O52" i="2"/>
  <c r="N52" i="2"/>
  <c r="M52" i="2"/>
  <c r="L52" i="2"/>
  <c r="K52" i="2"/>
  <c r="J52" i="2"/>
  <c r="AS51" i="2"/>
  <c r="AQ51" i="2"/>
  <c r="AP51" i="2"/>
  <c r="AO51" i="2"/>
  <c r="AN51" i="2"/>
  <c r="AM51" i="2"/>
  <c r="AL51" i="2"/>
  <c r="AK51" i="2"/>
  <c r="AJ51" i="2"/>
  <c r="AI51" i="2"/>
  <c r="AH51" i="2"/>
  <c r="AG51" i="2"/>
  <c r="AF51" i="2"/>
  <c r="AE51" i="2"/>
  <c r="AD51" i="2"/>
  <c r="AC51" i="2"/>
  <c r="AB51" i="2"/>
  <c r="AA51" i="2"/>
  <c r="Z51" i="2"/>
  <c r="Y51" i="2"/>
  <c r="X51" i="2"/>
  <c r="W51" i="2"/>
  <c r="V51" i="2"/>
  <c r="U51" i="2"/>
  <c r="T51" i="2"/>
  <c r="S51" i="2"/>
  <c r="R51" i="2"/>
  <c r="Q51" i="2"/>
  <c r="P51" i="2"/>
  <c r="O51" i="2"/>
  <c r="N51" i="2"/>
  <c r="M51" i="2"/>
  <c r="L51" i="2"/>
  <c r="K51" i="2"/>
  <c r="J51" i="2"/>
  <c r="AS50" i="2"/>
  <c r="AQ50" i="2"/>
  <c r="AP50" i="2"/>
  <c r="AO50" i="2"/>
  <c r="AN50" i="2"/>
  <c r="AM50" i="2"/>
  <c r="AL50" i="2"/>
  <c r="AK50" i="2"/>
  <c r="AJ50" i="2"/>
  <c r="AI50" i="2"/>
  <c r="AH50" i="2"/>
  <c r="AG50" i="2"/>
  <c r="AF50" i="2"/>
  <c r="AE50" i="2"/>
  <c r="AD50" i="2"/>
  <c r="AC50" i="2"/>
  <c r="AB50" i="2"/>
  <c r="AA50" i="2"/>
  <c r="Z50" i="2"/>
  <c r="Y50" i="2"/>
  <c r="X50" i="2"/>
  <c r="W50" i="2"/>
  <c r="V50" i="2"/>
  <c r="U50" i="2"/>
  <c r="T50" i="2"/>
  <c r="S50" i="2"/>
  <c r="R50" i="2"/>
  <c r="Q50" i="2"/>
  <c r="P50" i="2"/>
  <c r="O50" i="2"/>
  <c r="N50" i="2"/>
  <c r="M50" i="2"/>
  <c r="L50" i="2"/>
  <c r="K50" i="2"/>
  <c r="J50" i="2"/>
  <c r="AS49" i="2"/>
  <c r="AQ49" i="2"/>
  <c r="AP49" i="2"/>
  <c r="AO49" i="2"/>
  <c r="AN49" i="2"/>
  <c r="AM49" i="2"/>
  <c r="AL49" i="2"/>
  <c r="AK49" i="2"/>
  <c r="AJ49" i="2"/>
  <c r="AI49" i="2"/>
  <c r="AH49" i="2"/>
  <c r="AG49" i="2"/>
  <c r="AF49" i="2"/>
  <c r="AE49" i="2"/>
  <c r="AD49" i="2"/>
  <c r="AC49" i="2"/>
  <c r="AB49" i="2"/>
  <c r="AA49" i="2"/>
  <c r="Z49" i="2"/>
  <c r="Y49" i="2"/>
  <c r="X49" i="2"/>
  <c r="W49" i="2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AS48" i="2"/>
  <c r="AQ48" i="2"/>
  <c r="AP48" i="2"/>
  <c r="AO48" i="2"/>
  <c r="AN48" i="2"/>
  <c r="AM48" i="2"/>
  <c r="AL48" i="2"/>
  <c r="AK48" i="2"/>
  <c r="AJ48" i="2"/>
  <c r="AI48" i="2"/>
  <c r="AH48" i="2"/>
  <c r="AG48" i="2"/>
  <c r="AF48" i="2"/>
  <c r="AE48" i="2"/>
  <c r="AD48" i="2"/>
  <c r="AC48" i="2"/>
  <c r="AB48" i="2"/>
  <c r="AA48" i="2"/>
  <c r="Z48" i="2"/>
  <c r="Y48" i="2"/>
  <c r="X48" i="2"/>
  <c r="W48" i="2"/>
  <c r="V48" i="2"/>
  <c r="U48" i="2"/>
  <c r="T48" i="2"/>
  <c r="S48" i="2"/>
  <c r="R48" i="2"/>
  <c r="Q48" i="2"/>
  <c r="P48" i="2"/>
  <c r="O48" i="2"/>
  <c r="N48" i="2"/>
  <c r="M48" i="2"/>
  <c r="L48" i="2"/>
  <c r="K48" i="2"/>
  <c r="J48" i="2"/>
  <c r="AS47" i="2"/>
  <c r="AQ47" i="2"/>
  <c r="AP47" i="2"/>
  <c r="AO47" i="2"/>
  <c r="AN47" i="2"/>
  <c r="AM47" i="2"/>
  <c r="AL47" i="2"/>
  <c r="AK47" i="2"/>
  <c r="AJ47" i="2"/>
  <c r="AI47" i="2"/>
  <c r="AH47" i="2"/>
  <c r="AG47" i="2"/>
  <c r="AF47" i="2"/>
  <c r="AE47" i="2"/>
  <c r="AD47" i="2"/>
  <c r="AC47" i="2"/>
  <c r="AB47" i="2"/>
  <c r="AA47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AS46" i="2"/>
  <c r="AQ46" i="2"/>
  <c r="AP46" i="2"/>
  <c r="AO46" i="2"/>
  <c r="AN46" i="2"/>
  <c r="AM46" i="2"/>
  <c r="AL46" i="2"/>
  <c r="AK46" i="2"/>
  <c r="AJ46" i="2"/>
  <c r="AI46" i="2"/>
  <c r="AH46" i="2"/>
  <c r="AG46" i="2"/>
  <c r="AF46" i="2"/>
  <c r="AE46" i="2"/>
  <c r="AD46" i="2"/>
  <c r="AC46" i="2"/>
  <c r="AB46" i="2"/>
  <c r="AA46" i="2"/>
  <c r="Z46" i="2"/>
  <c r="Y46" i="2"/>
  <c r="X46" i="2"/>
  <c r="W46" i="2"/>
  <c r="V46" i="2"/>
  <c r="U46" i="2"/>
  <c r="T46" i="2"/>
  <c r="S46" i="2"/>
  <c r="R46" i="2"/>
  <c r="Q46" i="2"/>
  <c r="P46" i="2"/>
  <c r="O46" i="2"/>
  <c r="N46" i="2"/>
  <c r="M46" i="2"/>
  <c r="L46" i="2"/>
  <c r="K46" i="2"/>
  <c r="J46" i="2"/>
  <c r="AS45" i="2"/>
  <c r="AQ45" i="2"/>
  <c r="AP45" i="2"/>
  <c r="AO45" i="2"/>
  <c r="AN45" i="2"/>
  <c r="AM45" i="2"/>
  <c r="AL45" i="2"/>
  <c r="AK45" i="2"/>
  <c r="AJ45" i="2"/>
  <c r="AI45" i="2"/>
  <c r="AH45" i="2"/>
  <c r="AG45" i="2"/>
  <c r="AF45" i="2"/>
  <c r="AE45" i="2"/>
  <c r="AD45" i="2"/>
  <c r="AC45" i="2"/>
  <c r="AB45" i="2"/>
  <c r="AA45" i="2"/>
  <c r="Z45" i="2"/>
  <c r="Y45" i="2"/>
  <c r="X45" i="2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AS44" i="2"/>
  <c r="AQ44" i="2"/>
  <c r="AP44" i="2"/>
  <c r="AO44" i="2"/>
  <c r="AN44" i="2"/>
  <c r="AM44" i="2"/>
  <c r="AL44" i="2"/>
  <c r="AK44" i="2"/>
  <c r="AJ44" i="2"/>
  <c r="AI44" i="2"/>
  <c r="AH44" i="2"/>
  <c r="AG44" i="2"/>
  <c r="AF44" i="2"/>
  <c r="AE44" i="2"/>
  <c r="AD44" i="2"/>
  <c r="AC44" i="2"/>
  <c r="AB44" i="2"/>
  <c r="AA44" i="2"/>
  <c r="Z44" i="2"/>
  <c r="Y44" i="2"/>
  <c r="X44" i="2"/>
  <c r="W44" i="2"/>
  <c r="V44" i="2"/>
  <c r="U44" i="2"/>
  <c r="T44" i="2"/>
  <c r="S44" i="2"/>
  <c r="R44" i="2"/>
  <c r="Q44" i="2"/>
  <c r="P44" i="2"/>
  <c r="O44" i="2"/>
  <c r="N44" i="2"/>
  <c r="M44" i="2"/>
  <c r="L44" i="2"/>
  <c r="K44" i="2"/>
  <c r="J44" i="2"/>
  <c r="AS43" i="2"/>
  <c r="AQ43" i="2"/>
  <c r="AP43" i="2"/>
  <c r="AO43" i="2"/>
  <c r="AN43" i="2"/>
  <c r="AM43" i="2"/>
  <c r="AL43" i="2"/>
  <c r="AK43" i="2"/>
  <c r="AJ43" i="2"/>
  <c r="AI43" i="2"/>
  <c r="AH43" i="2"/>
  <c r="AG43" i="2"/>
  <c r="AF43" i="2"/>
  <c r="AE43" i="2"/>
  <c r="AD43" i="2"/>
  <c r="AC43" i="2"/>
  <c r="AB43" i="2"/>
  <c r="AA43" i="2"/>
  <c r="Z43" i="2"/>
  <c r="Y43" i="2"/>
  <c r="X43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J43" i="2"/>
  <c r="AS42" i="2"/>
  <c r="AQ42" i="2"/>
  <c r="AP42" i="2"/>
  <c r="AO42" i="2"/>
  <c r="AN42" i="2"/>
  <c r="AM42" i="2"/>
  <c r="AL42" i="2"/>
  <c r="AK42" i="2"/>
  <c r="AJ42" i="2"/>
  <c r="AI42" i="2"/>
  <c r="AH42" i="2"/>
  <c r="AG42" i="2"/>
  <c r="AF42" i="2"/>
  <c r="AE42" i="2"/>
  <c r="AD42" i="2"/>
  <c r="AC42" i="2"/>
  <c r="AB42" i="2"/>
  <c r="AA42" i="2"/>
  <c r="Z42" i="2"/>
  <c r="Y42" i="2"/>
  <c r="X42" i="2"/>
  <c r="W42" i="2"/>
  <c r="V42" i="2"/>
  <c r="U42" i="2"/>
  <c r="T42" i="2"/>
  <c r="S42" i="2"/>
  <c r="R42" i="2"/>
  <c r="Q42" i="2"/>
  <c r="P42" i="2"/>
  <c r="O42" i="2"/>
  <c r="N42" i="2"/>
  <c r="M42" i="2"/>
  <c r="L42" i="2"/>
  <c r="K42" i="2"/>
  <c r="J42" i="2"/>
  <c r="AS41" i="2"/>
  <c r="AQ41" i="2"/>
  <c r="AP41" i="2"/>
  <c r="AO41" i="2"/>
  <c r="AN41" i="2"/>
  <c r="AM41" i="2"/>
  <c r="AL41" i="2"/>
  <c r="AK41" i="2"/>
  <c r="AJ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AS40" i="2"/>
  <c r="AQ40" i="2"/>
  <c r="AP40" i="2"/>
  <c r="AO40" i="2"/>
  <c r="AN40" i="2"/>
  <c r="AM40" i="2"/>
  <c r="AL40" i="2"/>
  <c r="AK40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AS39" i="2"/>
  <c r="AQ39" i="2"/>
  <c r="AP39" i="2"/>
  <c r="AO39" i="2"/>
  <c r="AN39" i="2"/>
  <c r="AM39" i="2"/>
  <c r="AL39" i="2"/>
  <c r="AK39" i="2"/>
  <c r="AJ39" i="2"/>
  <c r="AI39" i="2"/>
  <c r="AH39" i="2"/>
  <c r="AG39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AS38" i="2"/>
  <c r="AQ38" i="2"/>
  <c r="AP38" i="2"/>
  <c r="AO38" i="2"/>
  <c r="AN38" i="2"/>
  <c r="AM38" i="2"/>
  <c r="AL38" i="2"/>
  <c r="AK38" i="2"/>
  <c r="AJ38" i="2"/>
  <c r="AI38" i="2"/>
  <c r="AH38" i="2"/>
  <c r="AG38" i="2"/>
  <c r="AF38" i="2"/>
  <c r="AE38" i="2"/>
  <c r="AD38" i="2"/>
  <c r="AC38" i="2"/>
  <c r="AB38" i="2"/>
  <c r="AA38" i="2"/>
  <c r="Z38" i="2"/>
  <c r="Y38" i="2"/>
  <c r="X38" i="2"/>
  <c r="W38" i="2"/>
  <c r="V38" i="2"/>
  <c r="U38" i="2"/>
  <c r="T38" i="2"/>
  <c r="S38" i="2"/>
  <c r="R38" i="2"/>
  <c r="Q38" i="2"/>
  <c r="P38" i="2"/>
  <c r="O38" i="2"/>
  <c r="N38" i="2"/>
  <c r="M38" i="2"/>
  <c r="L38" i="2"/>
  <c r="K38" i="2"/>
  <c r="J38" i="2"/>
  <c r="AS37" i="2"/>
  <c r="AQ37" i="2"/>
  <c r="AP37" i="2"/>
  <c r="AO37" i="2"/>
  <c r="AN37" i="2"/>
  <c r="AM37" i="2"/>
  <c r="AL37" i="2"/>
  <c r="AK37" i="2"/>
  <c r="AJ37" i="2"/>
  <c r="AI37" i="2"/>
  <c r="AH37" i="2"/>
  <c r="AG37" i="2"/>
  <c r="AF37" i="2"/>
  <c r="AE37" i="2"/>
  <c r="AD37" i="2"/>
  <c r="AC37" i="2"/>
  <c r="AB37" i="2"/>
  <c r="AA37" i="2"/>
  <c r="Z37" i="2"/>
  <c r="Y37" i="2"/>
  <c r="X37" i="2"/>
  <c r="W37" i="2"/>
  <c r="V37" i="2"/>
  <c r="U37" i="2"/>
  <c r="T37" i="2"/>
  <c r="S37" i="2"/>
  <c r="R37" i="2"/>
  <c r="Q37" i="2"/>
  <c r="P37" i="2"/>
  <c r="O37" i="2"/>
  <c r="N37" i="2"/>
  <c r="M37" i="2"/>
  <c r="L37" i="2"/>
  <c r="K37" i="2"/>
  <c r="J37" i="2"/>
  <c r="AS36" i="2"/>
  <c r="AQ36" i="2"/>
  <c r="AP36" i="2"/>
  <c r="AO36" i="2"/>
  <c r="AN36" i="2"/>
  <c r="AM36" i="2"/>
  <c r="AL36" i="2"/>
  <c r="AK36" i="2"/>
  <c r="AJ36" i="2"/>
  <c r="AI36" i="2"/>
  <c r="AH36" i="2"/>
  <c r="AG36" i="2"/>
  <c r="AF36" i="2"/>
  <c r="AE36" i="2"/>
  <c r="AD36" i="2"/>
  <c r="AC36" i="2"/>
  <c r="AB36" i="2"/>
  <c r="AA36" i="2"/>
  <c r="Z36" i="2"/>
  <c r="Y36" i="2"/>
  <c r="X36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J36" i="2"/>
  <c r="AS35" i="2"/>
  <c r="AQ35" i="2"/>
  <c r="AP35" i="2"/>
  <c r="AO35" i="2"/>
  <c r="AN35" i="2"/>
  <c r="AM35" i="2"/>
  <c r="AL35" i="2"/>
  <c r="AK35" i="2"/>
  <c r="AJ35" i="2"/>
  <c r="AI35" i="2"/>
  <c r="AH35" i="2"/>
  <c r="AG35" i="2"/>
  <c r="AF35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AS34" i="2"/>
  <c r="AQ34" i="2"/>
  <c r="AP34" i="2"/>
  <c r="AO34" i="2"/>
  <c r="AN34" i="2"/>
  <c r="AM34" i="2"/>
  <c r="AL34" i="2"/>
  <c r="AK34" i="2"/>
  <c r="AJ34" i="2"/>
  <c r="AI34" i="2"/>
  <c r="AH34" i="2"/>
  <c r="AG34" i="2"/>
  <c r="AF34" i="2"/>
  <c r="AE34" i="2"/>
  <c r="AD34" i="2"/>
  <c r="AC34" i="2"/>
  <c r="AB34" i="2"/>
  <c r="AA34" i="2"/>
  <c r="Z34" i="2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AS33" i="2"/>
  <c r="AQ33" i="2"/>
  <c r="AP33" i="2"/>
  <c r="AO33" i="2"/>
  <c r="AN33" i="2"/>
  <c r="AM33" i="2"/>
  <c r="AL33" i="2"/>
  <c r="AK33" i="2"/>
  <c r="AJ33" i="2"/>
  <c r="AI33" i="2"/>
  <c r="AH33" i="2"/>
  <c r="AG33" i="2"/>
  <c r="AF33" i="2"/>
  <c r="AE33" i="2"/>
  <c r="AD33" i="2"/>
  <c r="AC33" i="2"/>
  <c r="AB33" i="2"/>
  <c r="AA33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AS32" i="2"/>
  <c r="AQ32" i="2"/>
  <c r="AP32" i="2"/>
  <c r="AO32" i="2"/>
  <c r="AN32" i="2"/>
  <c r="AM32" i="2"/>
  <c r="AL32" i="2"/>
  <c r="AK32" i="2"/>
  <c r="AJ32" i="2"/>
  <c r="AI32" i="2"/>
  <c r="AH32" i="2"/>
  <c r="AG32" i="2"/>
  <c r="AF32" i="2"/>
  <c r="AE32" i="2"/>
  <c r="AD32" i="2"/>
  <c r="AC32" i="2"/>
  <c r="AB32" i="2"/>
  <c r="AA32" i="2"/>
  <c r="Z32" i="2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AS31" i="2"/>
  <c r="AQ31" i="2"/>
  <c r="AP31" i="2"/>
  <c r="AO31" i="2"/>
  <c r="AN31" i="2"/>
  <c r="AM31" i="2"/>
  <c r="AL31" i="2"/>
  <c r="AK31" i="2"/>
  <c r="AJ31" i="2"/>
  <c r="AI31" i="2"/>
  <c r="AH31" i="2"/>
  <c r="AG31" i="2"/>
  <c r="AF31" i="2"/>
  <c r="AE31" i="2"/>
  <c r="AD31" i="2"/>
  <c r="AC31" i="2"/>
  <c r="AB31" i="2"/>
  <c r="AA31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AS30" i="2"/>
  <c r="AQ30" i="2"/>
  <c r="AP30" i="2"/>
  <c r="AO30" i="2"/>
  <c r="AN30" i="2"/>
  <c r="AM30" i="2"/>
  <c r="AL30" i="2"/>
  <c r="AK30" i="2"/>
  <c r="AJ30" i="2"/>
  <c r="AI30" i="2"/>
  <c r="AH30" i="2"/>
  <c r="AG30" i="2"/>
  <c r="AF30" i="2"/>
  <c r="AE30" i="2"/>
  <c r="AD30" i="2"/>
  <c r="AC30" i="2"/>
  <c r="AB30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AS29" i="2"/>
  <c r="AQ29" i="2"/>
  <c r="AP29" i="2"/>
  <c r="AO29" i="2"/>
  <c r="AN29" i="2"/>
  <c r="AM29" i="2"/>
  <c r="AL29" i="2"/>
  <c r="AK29" i="2"/>
  <c r="AJ29" i="2"/>
  <c r="AI29" i="2"/>
  <c r="AH29" i="2"/>
  <c r="AG29" i="2"/>
  <c r="AF29" i="2"/>
  <c r="AE29" i="2"/>
  <c r="AD29" i="2"/>
  <c r="AC29" i="2"/>
  <c r="AB29" i="2"/>
  <c r="AA29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AS28" i="2"/>
  <c r="AQ28" i="2"/>
  <c r="AP28" i="2"/>
  <c r="AO28" i="2"/>
  <c r="AN28" i="2"/>
  <c r="AM28" i="2"/>
  <c r="AL28" i="2"/>
  <c r="AK28" i="2"/>
  <c r="AJ28" i="2"/>
  <c r="AI28" i="2"/>
  <c r="AH28" i="2"/>
  <c r="AG28" i="2"/>
  <c r="AF28" i="2"/>
  <c r="AE28" i="2"/>
  <c r="AD28" i="2"/>
  <c r="AC28" i="2"/>
  <c r="AB28" i="2"/>
  <c r="AA28" i="2"/>
  <c r="Z28" i="2"/>
  <c r="Y28" i="2"/>
  <c r="X28" i="2"/>
  <c r="W28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AS27" i="2"/>
  <c r="AQ27" i="2"/>
  <c r="AP27" i="2"/>
  <c r="AO27" i="2"/>
  <c r="AN27" i="2"/>
  <c r="AM27" i="2"/>
  <c r="AL27" i="2"/>
  <c r="AK27" i="2"/>
  <c r="AJ27" i="2"/>
  <c r="AI27" i="2"/>
  <c r="AH27" i="2"/>
  <c r="AG27" i="2"/>
  <c r="AF27" i="2"/>
  <c r="AE27" i="2"/>
  <c r="AD27" i="2"/>
  <c r="AC27" i="2"/>
  <c r="AB27" i="2"/>
  <c r="AA27" i="2"/>
  <c r="Z27" i="2"/>
  <c r="Y27" i="2"/>
  <c r="X27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AS26" i="2"/>
  <c r="AQ26" i="2"/>
  <c r="AP26" i="2"/>
  <c r="AO26" i="2"/>
  <c r="AN26" i="2"/>
  <c r="AM26" i="2"/>
  <c r="AL26" i="2"/>
  <c r="AK26" i="2"/>
  <c r="AJ26" i="2"/>
  <c r="AI26" i="2"/>
  <c r="AH26" i="2"/>
  <c r="AG26" i="2"/>
  <c r="AF26" i="2"/>
  <c r="AE26" i="2"/>
  <c r="AD26" i="2"/>
  <c r="AC26" i="2"/>
  <c r="AB26" i="2"/>
  <c r="AA26" i="2"/>
  <c r="Z26" i="2"/>
  <c r="Y26" i="2"/>
  <c r="X26" i="2"/>
  <c r="W26" i="2"/>
  <c r="V26" i="2"/>
  <c r="U26" i="2"/>
  <c r="T26" i="2"/>
  <c r="S26" i="2"/>
  <c r="R26" i="2"/>
  <c r="Q26" i="2"/>
  <c r="P26" i="2"/>
  <c r="O26" i="2"/>
  <c r="N26" i="2"/>
  <c r="M26" i="2"/>
  <c r="L26" i="2"/>
  <c r="K26" i="2"/>
  <c r="J26" i="2"/>
  <c r="AS25" i="2"/>
  <c r="AQ25" i="2"/>
  <c r="AP25" i="2"/>
  <c r="AO25" i="2"/>
  <c r="AN25" i="2"/>
  <c r="AM25" i="2"/>
  <c r="AL25" i="2"/>
  <c r="AK25" i="2"/>
  <c r="AJ25" i="2"/>
  <c r="AI25" i="2"/>
  <c r="AH25" i="2"/>
  <c r="AG25" i="2"/>
  <c r="AF25" i="2"/>
  <c r="AE25" i="2"/>
  <c r="AD25" i="2"/>
  <c r="AC25" i="2"/>
  <c r="AB25" i="2"/>
  <c r="AA25" i="2"/>
  <c r="Z25" i="2"/>
  <c r="Y25" i="2"/>
  <c r="X25" i="2"/>
  <c r="W25" i="2"/>
  <c r="V25" i="2"/>
  <c r="U25" i="2"/>
  <c r="T25" i="2"/>
  <c r="S25" i="2"/>
  <c r="R25" i="2"/>
  <c r="Q25" i="2"/>
  <c r="P25" i="2"/>
  <c r="O25" i="2"/>
  <c r="N25" i="2"/>
  <c r="M25" i="2"/>
  <c r="L25" i="2"/>
  <c r="K25" i="2"/>
  <c r="J25" i="2"/>
  <c r="AS24" i="2"/>
  <c r="AQ24" i="2"/>
  <c r="AP24" i="2"/>
  <c r="AO24" i="2"/>
  <c r="AN24" i="2"/>
  <c r="AM24" i="2"/>
  <c r="AL24" i="2"/>
  <c r="AK24" i="2"/>
  <c r="AJ24" i="2"/>
  <c r="AI24" i="2"/>
  <c r="AH24" i="2"/>
  <c r="AG24" i="2"/>
  <c r="AF24" i="2"/>
  <c r="AE24" i="2"/>
  <c r="AD24" i="2"/>
  <c r="AC24" i="2"/>
  <c r="AB24" i="2"/>
  <c r="AA24" i="2"/>
  <c r="Z24" i="2"/>
  <c r="Y24" i="2"/>
  <c r="X24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AS23" i="2"/>
  <c r="AQ23" i="2"/>
  <c r="AP23" i="2"/>
  <c r="AO23" i="2"/>
  <c r="AN23" i="2"/>
  <c r="AM23" i="2"/>
  <c r="AL23" i="2"/>
  <c r="AK23" i="2"/>
  <c r="AJ23" i="2"/>
  <c r="AI23" i="2"/>
  <c r="AH23" i="2"/>
  <c r="AG23" i="2"/>
  <c r="AF23" i="2"/>
  <c r="AE23" i="2"/>
  <c r="AD23" i="2"/>
  <c r="AC23" i="2"/>
  <c r="AB23" i="2"/>
  <c r="AA23" i="2"/>
  <c r="Z23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AS22" i="2"/>
  <c r="AQ22" i="2"/>
  <c r="AP22" i="2"/>
  <c r="AO22" i="2"/>
  <c r="AN22" i="2"/>
  <c r="AM22" i="2"/>
  <c r="AL22" i="2"/>
  <c r="AK22" i="2"/>
  <c r="AJ22" i="2"/>
  <c r="AI22" i="2"/>
  <c r="AH22" i="2"/>
  <c r="AG22" i="2"/>
  <c r="AF22" i="2"/>
  <c r="AE22" i="2"/>
  <c r="AD22" i="2"/>
  <c r="AC22" i="2"/>
  <c r="AB22" i="2"/>
  <c r="AA22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AS21" i="2"/>
  <c r="AQ21" i="2"/>
  <c r="AP21" i="2"/>
  <c r="AO21" i="2"/>
  <c r="AN21" i="2"/>
  <c r="AM21" i="2"/>
  <c r="AL21" i="2"/>
  <c r="AK21" i="2"/>
  <c r="AJ21" i="2"/>
  <c r="AI21" i="2"/>
  <c r="AH21" i="2"/>
  <c r="AG21" i="2"/>
  <c r="AF21" i="2"/>
  <c r="AE21" i="2"/>
  <c r="AD21" i="2"/>
  <c r="AC21" i="2"/>
  <c r="AB21" i="2"/>
  <c r="AA21" i="2"/>
  <c r="Z21" i="2"/>
  <c r="Y21" i="2"/>
  <c r="X21" i="2"/>
  <c r="W21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AS20" i="2"/>
  <c r="AQ20" i="2"/>
  <c r="AP20" i="2"/>
  <c r="AO20" i="2"/>
  <c r="AN20" i="2"/>
  <c r="AM20" i="2"/>
  <c r="AL20" i="2"/>
  <c r="AK20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AS19" i="2"/>
  <c r="AQ19" i="2"/>
  <c r="AP19" i="2"/>
  <c r="AO19" i="2"/>
  <c r="AN19" i="2"/>
  <c r="AM19" i="2"/>
  <c r="AL19" i="2"/>
  <c r="AK19" i="2"/>
  <c r="AJ19" i="2"/>
  <c r="AI19" i="2"/>
  <c r="AH19" i="2"/>
  <c r="AG19" i="2"/>
  <c r="AF19" i="2"/>
  <c r="AE19" i="2"/>
  <c r="AD19" i="2"/>
  <c r="AC19" i="2"/>
  <c r="AB19" i="2"/>
  <c r="AA19" i="2"/>
  <c r="Z19" i="2"/>
  <c r="Y19" i="2"/>
  <c r="X19" i="2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AS18" i="2"/>
  <c r="AQ18" i="2"/>
  <c r="AP18" i="2"/>
  <c r="AO18" i="2"/>
  <c r="AN18" i="2"/>
  <c r="AM18" i="2"/>
  <c r="AL18" i="2"/>
  <c r="AK18" i="2"/>
  <c r="AJ18" i="2"/>
  <c r="AI18" i="2"/>
  <c r="AH18" i="2"/>
  <c r="AG18" i="2"/>
  <c r="AF18" i="2"/>
  <c r="AE18" i="2"/>
  <c r="AD18" i="2"/>
  <c r="AC18" i="2"/>
  <c r="AB18" i="2"/>
  <c r="AA18" i="2"/>
  <c r="Z18" i="2"/>
  <c r="Y18" i="2"/>
  <c r="X18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AS17" i="2"/>
  <c r="AQ17" i="2"/>
  <c r="AP17" i="2"/>
  <c r="AO17" i="2"/>
  <c r="AN17" i="2"/>
  <c r="AM17" i="2"/>
  <c r="AL17" i="2"/>
  <c r="AK17" i="2"/>
  <c r="AJ17" i="2"/>
  <c r="AI17" i="2"/>
  <c r="AH17" i="2"/>
  <c r="AG17" i="2"/>
  <c r="AF17" i="2"/>
  <c r="AE17" i="2"/>
  <c r="AD17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AS16" i="2"/>
  <c r="AQ16" i="2"/>
  <c r="AP16" i="2"/>
  <c r="AO16" i="2"/>
  <c r="AN16" i="2"/>
  <c r="AM16" i="2"/>
  <c r="AL16" i="2"/>
  <c r="AK16" i="2"/>
  <c r="AJ16" i="2"/>
  <c r="AI16" i="2"/>
  <c r="AH16" i="2"/>
  <c r="AG16" i="2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AS15" i="2"/>
  <c r="AQ15" i="2"/>
  <c r="AP15" i="2"/>
  <c r="AO15" i="2"/>
  <c r="AN15" i="2"/>
  <c r="AM15" i="2"/>
  <c r="AL15" i="2"/>
  <c r="AK15" i="2"/>
  <c r="AJ15" i="2"/>
  <c r="AI15" i="2"/>
  <c r="AH15" i="2"/>
  <c r="AG15" i="2"/>
  <c r="AF15" i="2"/>
  <c r="AE15" i="2"/>
  <c r="AD15" i="2"/>
  <c r="AC15" i="2"/>
  <c r="AB15" i="2"/>
  <c r="AA15" i="2"/>
  <c r="Z15" i="2"/>
  <c r="Y15" i="2"/>
  <c r="X15" i="2"/>
  <c r="W15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H252" i="2"/>
  <c r="H251" i="2"/>
  <c r="H250" i="2"/>
  <c r="H249" i="2"/>
  <c r="H248" i="2"/>
  <c r="H247" i="2"/>
  <c r="H246" i="2"/>
  <c r="H245" i="2"/>
  <c r="H244" i="2"/>
  <c r="H243" i="2"/>
  <c r="H242" i="2"/>
  <c r="H241" i="2"/>
  <c r="H240" i="2"/>
  <c r="H239" i="2"/>
  <c r="H238" i="2"/>
  <c r="H237" i="2"/>
  <c r="H236" i="2"/>
  <c r="H235" i="2"/>
  <c r="H234" i="2"/>
  <c r="H233" i="2"/>
  <c r="H232" i="2"/>
  <c r="H231" i="2"/>
  <c r="H230" i="2"/>
  <c r="H229" i="2"/>
  <c r="H228" i="2"/>
  <c r="H227" i="2"/>
  <c r="H226" i="2"/>
  <c r="H225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12" i="2"/>
  <c r="H211" i="2"/>
  <c r="H210" i="2"/>
  <c r="H209" i="2"/>
  <c r="H208" i="2"/>
  <c r="H207" i="2"/>
  <c r="H206" i="2"/>
  <c r="H205" i="2"/>
  <c r="H204" i="2"/>
  <c r="H203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J74" i="3"/>
  <c r="A5" i="3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40" i="3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P77" i="3"/>
  <c r="Q157" i="3" s="1"/>
  <c r="R99" i="3"/>
  <c r="P80" i="3"/>
  <c r="P81" i="3" s="1"/>
  <c r="P79" i="3"/>
  <c r="P78" i="3"/>
  <c r="M1" i="3"/>
  <c r="K74" i="3"/>
  <c r="I3" i="3"/>
  <c r="G3" i="3"/>
  <c r="E3" i="3"/>
  <c r="B3" i="3"/>
  <c r="C3" i="3" s="1"/>
  <c r="F1" i="3"/>
  <c r="I2" i="2"/>
  <c r="I12" i="2"/>
  <c r="I11" i="2"/>
  <c r="CB6" i="2"/>
  <c r="BZ6" i="2"/>
  <c r="BX6" i="2"/>
  <c r="BV6" i="2"/>
  <c r="BT6" i="2"/>
  <c r="BR6" i="2"/>
  <c r="BP6" i="2"/>
  <c r="BL6" i="2"/>
  <c r="BJ6" i="2"/>
  <c r="BH6" i="2"/>
  <c r="BF6" i="2"/>
  <c r="BD6" i="2"/>
  <c r="BB6" i="2"/>
  <c r="AZ6" i="2"/>
  <c r="AX6" i="2"/>
  <c r="AV6" i="2"/>
  <c r="AT6" i="2"/>
  <c r="AR6" i="2"/>
  <c r="AP6" i="2"/>
  <c r="AN6" i="2"/>
  <c r="AL6" i="2"/>
  <c r="AJ6" i="2"/>
  <c r="AH6" i="2"/>
  <c r="AF6" i="2"/>
  <c r="AD6" i="2"/>
  <c r="AB6" i="2"/>
  <c r="Z6" i="2"/>
  <c r="X6" i="2"/>
  <c r="V6" i="2"/>
  <c r="L6" i="2"/>
  <c r="H6" i="2"/>
  <c r="T6" i="2"/>
  <c r="R6" i="2"/>
  <c r="P6" i="2"/>
  <c r="N6" i="2"/>
  <c r="J6" i="2"/>
  <c r="B68" i="5" a="1"/>
  <c r="B85" i="5" a="1"/>
  <c r="B44" i="5" a="1"/>
  <c r="B63" i="5" a="1"/>
  <c r="B50" i="5" a="1"/>
  <c r="B76" i="5" a="1"/>
  <c r="B79" i="5" a="1"/>
  <c r="B38" i="5" a="1"/>
  <c r="B30" i="5" a="1"/>
  <c r="B18" i="5" a="1"/>
  <c r="B21" i="5" a="1"/>
  <c r="B56" i="5" a="1"/>
  <c r="B23" i="5" a="1"/>
  <c r="B19" i="5" a="1"/>
  <c r="B64" i="5" a="1"/>
  <c r="B17" i="5" a="1"/>
  <c r="B10" i="5" a="1"/>
  <c r="B75" i="5" a="1"/>
  <c r="B57" i="5" a="1"/>
  <c r="B61" i="5" a="1"/>
  <c r="B65" i="5" a="1"/>
  <c r="B36" i="5" a="1"/>
  <c r="B27" i="5" a="1"/>
  <c r="B20" i="5" a="1"/>
  <c r="B81" i="5" a="1"/>
  <c r="B55" i="5" a="1"/>
  <c r="B86" i="5" a="1"/>
  <c r="B33" i="5" a="1"/>
  <c r="B22" i="5" a="1"/>
  <c r="B58" i="5" a="1"/>
  <c r="B35" i="5" a="1"/>
  <c r="B39" i="5" a="1"/>
  <c r="B67" i="5" a="1"/>
  <c r="B45" i="5" a="1"/>
  <c r="B34" i="5" a="1"/>
  <c r="B32" i="5" a="1"/>
  <c r="B51" i="5" a="1"/>
  <c r="B43" i="5" a="1"/>
  <c r="B16" i="5" a="1"/>
  <c r="B41" i="5" a="1"/>
  <c r="B12" i="5" a="1"/>
  <c r="B42" i="5" a="1"/>
  <c r="B82" i="5" a="1"/>
  <c r="B47" i="5" a="1"/>
  <c r="B62" i="5" a="1"/>
  <c r="B13" i="5" a="1"/>
  <c r="B80" i="5" a="1"/>
  <c r="B29" i="5" a="1"/>
  <c r="B83" i="5" a="1"/>
  <c r="B73" i="5" a="1"/>
  <c r="B46" i="5" a="1"/>
  <c r="B52" i="5" a="1"/>
  <c r="B28" i="5" a="1"/>
  <c r="B25" i="5" a="1"/>
  <c r="B15" i="5" a="1"/>
  <c r="B74" i="5" a="1"/>
  <c r="B78" i="5" a="1"/>
  <c r="B54" i="5" a="1"/>
  <c r="B26" i="5" a="1"/>
  <c r="B48" i="5" a="1"/>
  <c r="B59" i="5" a="1"/>
  <c r="B40" i="5" a="1"/>
  <c r="B49" i="5" a="1"/>
  <c r="B11" i="5" a="1"/>
  <c r="B37" i="5" a="1"/>
  <c r="B84" i="5" a="1"/>
  <c r="B72" i="5" a="1"/>
  <c r="B77" i="5" a="1"/>
  <c r="B31" i="5" a="1"/>
  <c r="B71" i="5" a="1"/>
  <c r="B24" i="5" a="1"/>
  <c r="B14" i="5" a="1"/>
  <c r="B66" i="5" a="1"/>
  <c r="B70" i="5" a="1"/>
  <c r="B60" i="5" a="1"/>
  <c r="B69" i="5" a="1"/>
  <c r="B53" i="5" a="1"/>
  <c r="H337" i="5" l="1"/>
  <c r="G337" i="5"/>
  <c r="J337" i="5"/>
  <c r="E338" i="5"/>
  <c r="M338" i="5" s="1"/>
  <c r="F338" i="5"/>
  <c r="L338" i="5"/>
  <c r="C338" i="5"/>
  <c r="D338" i="5" s="1"/>
  <c r="I336" i="5"/>
  <c r="N336" i="5" s="1"/>
  <c r="O336" i="5" s="1"/>
  <c r="K336" i="5"/>
  <c r="A340" i="5"/>
  <c r="B339" i="5"/>
  <c r="M337" i="5"/>
  <c r="CQ39" i="5"/>
  <c r="CQ45" i="5"/>
  <c r="CQ41" i="5"/>
  <c r="CQ43" i="5"/>
  <c r="CQ42" i="5"/>
  <c r="F90" i="5"/>
  <c r="E89" i="5"/>
  <c r="E87" i="5"/>
  <c r="D90" i="5"/>
  <c r="F88" i="5"/>
  <c r="E88" i="5"/>
  <c r="FE15" i="5"/>
  <c r="HZ30" i="5"/>
  <c r="N2" i="9"/>
  <c r="DF30" i="5"/>
  <c r="DI30" i="5"/>
  <c r="DH30" i="5"/>
  <c r="B88" i="5"/>
  <c r="B89" i="5"/>
  <c r="B87" i="5"/>
  <c r="C90" i="5"/>
  <c r="C88" i="5"/>
  <c r="A90" i="5"/>
  <c r="C457" i="5"/>
  <c r="G457" i="5"/>
  <c r="H457" i="5" s="1"/>
  <c r="F457" i="5"/>
  <c r="E457" i="5"/>
  <c r="CW14" i="5"/>
  <c r="HX25" i="5"/>
  <c r="B1" i="9"/>
  <c r="CZ18" i="5"/>
  <c r="DQ12" i="5"/>
  <c r="DN12" i="5"/>
  <c r="DO12" i="5" s="1"/>
  <c r="DP12" i="5"/>
  <c r="DL13" i="5"/>
  <c r="DM13" i="5" s="1"/>
  <c r="DD32" i="5"/>
  <c r="DE31" i="5"/>
  <c r="DA17" i="5"/>
  <c r="CX19" i="5"/>
  <c r="CU15" i="5"/>
  <c r="CR17" i="5"/>
  <c r="CT16" i="5"/>
  <c r="O198" i="5"/>
  <c r="AU197" i="5"/>
  <c r="AK197" i="5"/>
  <c r="AZ197" i="5"/>
  <c r="AP197" i="5"/>
  <c r="EC6" i="5"/>
  <c r="EC7" i="5" s="1"/>
  <c r="FM216" i="5"/>
  <c r="CO20" i="5"/>
  <c r="D8" i="5"/>
  <c r="F6" i="5"/>
  <c r="F8" i="5"/>
  <c r="E10" i="5" s="1"/>
  <c r="B458" i="5"/>
  <c r="A459" i="5"/>
  <c r="AH4" i="3"/>
  <c r="F12" i="9"/>
  <c r="FN207" i="5"/>
  <c r="HV27" i="5"/>
  <c r="E200" i="5"/>
  <c r="B318" i="5"/>
  <c r="F318" i="5" s="1"/>
  <c r="H318" i="5" s="1"/>
  <c r="GF28" i="5"/>
  <c r="GV28" i="5" s="1"/>
  <c r="GK20" i="5"/>
  <c r="GK22" i="5"/>
  <c r="GF30" i="5"/>
  <c r="EG13" i="5"/>
  <c r="FE219" i="5"/>
  <c r="HS30" i="5"/>
  <c r="HM17" i="5"/>
  <c r="FT15" i="5"/>
  <c r="HE26" i="5"/>
  <c r="GE4" i="5"/>
  <c r="HB25" i="5"/>
  <c r="HC35" i="5"/>
  <c r="FS14" i="5"/>
  <c r="HO20" i="5"/>
  <c r="HE28" i="5"/>
  <c r="GF1" i="5"/>
  <c r="GQ18" i="5"/>
  <c r="GH18" i="5"/>
  <c r="GE6" i="5"/>
  <c r="DT18" i="5" s="1"/>
  <c r="F333" i="5"/>
  <c r="H333" i="5" s="1"/>
  <c r="B299" i="5"/>
  <c r="F299" i="5" s="1"/>
  <c r="G299" i="5" s="1"/>
  <c r="B326" i="5"/>
  <c r="F326" i="5" s="1"/>
  <c r="E331" i="5"/>
  <c r="B307" i="5"/>
  <c r="F307" i="5" s="1"/>
  <c r="J307" i="5" s="1"/>
  <c r="L312" i="5"/>
  <c r="FE13" i="5"/>
  <c r="F199" i="5"/>
  <c r="E199" i="5"/>
  <c r="J238" i="5"/>
  <c r="H238" i="5"/>
  <c r="E330" i="5"/>
  <c r="F330" i="5"/>
  <c r="H330" i="5" s="1"/>
  <c r="J292" i="5"/>
  <c r="H292" i="5"/>
  <c r="J312" i="5"/>
  <c r="G312" i="5"/>
  <c r="H312" i="5"/>
  <c r="F332" i="5"/>
  <c r="E332" i="5"/>
  <c r="G238" i="5"/>
  <c r="EY17" i="5"/>
  <c r="EX17" i="5"/>
  <c r="EW18" i="5"/>
  <c r="EY18" i="5" s="1"/>
  <c r="J201" i="5"/>
  <c r="G201" i="5"/>
  <c r="F218" i="5"/>
  <c r="E218" i="5"/>
  <c r="H219" i="5"/>
  <c r="J219" i="5"/>
  <c r="G219" i="5"/>
  <c r="J293" i="5"/>
  <c r="H293" i="5"/>
  <c r="G293" i="5"/>
  <c r="H200" i="5"/>
  <c r="G200" i="5"/>
  <c r="G292" i="5"/>
  <c r="J331" i="5"/>
  <c r="H331" i="5"/>
  <c r="G331" i="5"/>
  <c r="H201" i="5"/>
  <c r="G237" i="5"/>
  <c r="J237" i="5"/>
  <c r="K237" i="5" s="1"/>
  <c r="B294" i="5"/>
  <c r="F294" i="5" s="1"/>
  <c r="G294" i="5" s="1"/>
  <c r="B302" i="5"/>
  <c r="B319" i="5"/>
  <c r="F319" i="5" s="1"/>
  <c r="B327" i="5"/>
  <c r="L327" i="5" s="1"/>
  <c r="L328" i="5"/>
  <c r="EA2" i="5"/>
  <c r="EA7" i="5"/>
  <c r="EY16" i="5"/>
  <c r="FX11" i="5"/>
  <c r="B295" i="5"/>
  <c r="F295" i="5" s="1"/>
  <c r="B303" i="5"/>
  <c r="F303" i="5" s="1"/>
  <c r="B314" i="5"/>
  <c r="F314" i="5" s="1"/>
  <c r="H314" i="5" s="1"/>
  <c r="B322" i="5"/>
  <c r="F322" i="5" s="1"/>
  <c r="H322" i="5" s="1"/>
  <c r="F328" i="5"/>
  <c r="E292" i="5"/>
  <c r="B329" i="5"/>
  <c r="FA15" i="5"/>
  <c r="EY15" i="5"/>
  <c r="EX16" i="5"/>
  <c r="B298" i="5"/>
  <c r="F298" i="5" s="1"/>
  <c r="H298" i="5" s="1"/>
  <c r="B306" i="5"/>
  <c r="F306" i="5" s="1"/>
  <c r="H306" i="5" s="1"/>
  <c r="B315" i="5"/>
  <c r="B323" i="5"/>
  <c r="F323" i="5" s="1"/>
  <c r="EA3" i="5"/>
  <c r="EN12" i="5" s="1"/>
  <c r="EX15" i="5"/>
  <c r="FU10" i="5"/>
  <c r="DE95" i="5"/>
  <c r="DE96" i="5" s="1"/>
  <c r="DI95" i="5"/>
  <c r="EG1" i="5"/>
  <c r="AA197" i="5"/>
  <c r="T198" i="5"/>
  <c r="AF197" i="5"/>
  <c r="R197" i="5"/>
  <c r="J3" i="5"/>
  <c r="V196" i="5"/>
  <c r="W197" i="5" s="1"/>
  <c r="L199" i="5"/>
  <c r="L238" i="5"/>
  <c r="L333" i="5"/>
  <c r="L332" i="5"/>
  <c r="L303" i="5"/>
  <c r="L237" i="5"/>
  <c r="L201" i="5"/>
  <c r="L331" i="5"/>
  <c r="L318" i="5"/>
  <c r="L200" i="5"/>
  <c r="L330" i="5"/>
  <c r="L293" i="5"/>
  <c r="L219" i="5"/>
  <c r="G3" i="5"/>
  <c r="L292" i="5"/>
  <c r="J306" i="5"/>
  <c r="J318" i="5"/>
  <c r="G318" i="5"/>
  <c r="K200" i="5"/>
  <c r="B296" i="5"/>
  <c r="B300" i="5"/>
  <c r="B304" i="5"/>
  <c r="B308" i="5"/>
  <c r="B316" i="5"/>
  <c r="F316" i="5" s="1"/>
  <c r="B320" i="5"/>
  <c r="B324" i="5"/>
  <c r="F324" i="5" s="1"/>
  <c r="B297" i="5"/>
  <c r="B301" i="5"/>
  <c r="B305" i="5"/>
  <c r="F305" i="5" s="1"/>
  <c r="B309" i="5"/>
  <c r="F309" i="5" s="1"/>
  <c r="B313" i="5"/>
  <c r="B317" i="5"/>
  <c r="B321" i="5"/>
  <c r="F321" i="5" s="1"/>
  <c r="B325" i="5"/>
  <c r="C218" i="5"/>
  <c r="C219" i="5"/>
  <c r="E219" i="5"/>
  <c r="C200" i="5"/>
  <c r="E238" i="5"/>
  <c r="E237" i="5"/>
  <c r="B310" i="5"/>
  <c r="F310" i="5" s="1"/>
  <c r="H310" i="5" s="1"/>
  <c r="C237" i="5"/>
  <c r="C292" i="5"/>
  <c r="D292" i="5" s="1"/>
  <c r="C330" i="5"/>
  <c r="D330" i="5" s="1"/>
  <c r="C331" i="5"/>
  <c r="C332" i="5"/>
  <c r="D332" i="5" s="1"/>
  <c r="C333" i="5"/>
  <c r="C238" i="5"/>
  <c r="C199" i="5"/>
  <c r="C201" i="5"/>
  <c r="E201" i="5"/>
  <c r="G7" i="5"/>
  <c r="B202" i="5"/>
  <c r="C94" i="5"/>
  <c r="H1" i="5"/>
  <c r="J8" i="5"/>
  <c r="I10" i="5" s="1"/>
  <c r="B5" i="5"/>
  <c r="B6" i="5" s="1"/>
  <c r="K4" i="5"/>
  <c r="H8" i="5"/>
  <c r="K2" i="5"/>
  <c r="H7" i="5"/>
  <c r="I5" i="5"/>
  <c r="K7" i="5"/>
  <c r="B18" i="5"/>
  <c r="B26" i="5"/>
  <c r="B34" i="5"/>
  <c r="B46" i="5"/>
  <c r="B58" i="5"/>
  <c r="B11" i="5"/>
  <c r="B15" i="5"/>
  <c r="B19" i="5"/>
  <c r="B23" i="5"/>
  <c r="B27" i="5"/>
  <c r="B31" i="5"/>
  <c r="B35" i="5"/>
  <c r="B39" i="5"/>
  <c r="B43" i="5"/>
  <c r="B47" i="5"/>
  <c r="B51" i="5"/>
  <c r="B55" i="5"/>
  <c r="B59" i="5"/>
  <c r="B50" i="5"/>
  <c r="B12" i="5"/>
  <c r="B16" i="5"/>
  <c r="B20" i="5"/>
  <c r="B24" i="5"/>
  <c r="B28" i="5"/>
  <c r="B32" i="5"/>
  <c r="B36" i="5"/>
  <c r="B40" i="5"/>
  <c r="B44" i="5"/>
  <c r="B48" i="5"/>
  <c r="B52" i="5"/>
  <c r="B56" i="5"/>
  <c r="B60" i="5"/>
  <c r="B14" i="5"/>
  <c r="B22" i="5"/>
  <c r="B30" i="5"/>
  <c r="B38" i="5"/>
  <c r="B42" i="5"/>
  <c r="B54" i="5"/>
  <c r="B13" i="5"/>
  <c r="B17" i="5"/>
  <c r="B21" i="5"/>
  <c r="B25" i="5"/>
  <c r="B29" i="5"/>
  <c r="B33" i="5"/>
  <c r="B37" i="5"/>
  <c r="B41" i="5"/>
  <c r="B45" i="5"/>
  <c r="B49" i="5"/>
  <c r="B53" i="5"/>
  <c r="B57" i="5"/>
  <c r="B61" i="5"/>
  <c r="B63" i="5"/>
  <c r="B66" i="5"/>
  <c r="B68" i="5"/>
  <c r="B72" i="5"/>
  <c r="B75" i="5"/>
  <c r="B77" i="5"/>
  <c r="B78" i="5"/>
  <c r="B81" i="5"/>
  <c r="B83" i="5"/>
  <c r="B64" i="5"/>
  <c r="B67" i="5"/>
  <c r="B70" i="5"/>
  <c r="B73" i="5"/>
  <c r="B80" i="5"/>
  <c r="B85" i="5"/>
  <c r="B62" i="5"/>
  <c r="B65" i="5"/>
  <c r="B69" i="5"/>
  <c r="B71" i="5"/>
  <c r="B74" i="5"/>
  <c r="B76" i="5"/>
  <c r="B79" i="5"/>
  <c r="B82" i="5"/>
  <c r="B84" i="5"/>
  <c r="B86" i="5"/>
  <c r="B10" i="5"/>
  <c r="Q7" i="5"/>
  <c r="Q8" i="5" s="1"/>
  <c r="R8" i="5" s="1"/>
  <c r="R6" i="5" s="1"/>
  <c r="O8" i="5"/>
  <c r="O6" i="5" s="1"/>
  <c r="N5" i="5"/>
  <c r="N6" i="5" s="1"/>
  <c r="E5" i="5"/>
  <c r="C91" i="5"/>
  <c r="C92" i="5" s="1"/>
  <c r="H4" i="3"/>
  <c r="R107" i="3"/>
  <c r="R83" i="3"/>
  <c r="Q127" i="3"/>
  <c r="R91" i="3"/>
  <c r="R158" i="3"/>
  <c r="A22" i="3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21" i="3"/>
  <c r="R78" i="3"/>
  <c r="R85" i="3"/>
  <c r="R93" i="3"/>
  <c r="R101" i="3"/>
  <c r="R109" i="3"/>
  <c r="Q135" i="3"/>
  <c r="R79" i="3"/>
  <c r="R87" i="3"/>
  <c r="R95" i="3"/>
  <c r="R103" i="3"/>
  <c r="R111" i="3"/>
  <c r="Q143" i="3"/>
  <c r="Q78" i="3"/>
  <c r="R81" i="3"/>
  <c r="R89" i="3"/>
  <c r="R97" i="3"/>
  <c r="R105" i="3"/>
  <c r="Q119" i="3"/>
  <c r="Q151" i="3"/>
  <c r="Q80" i="3"/>
  <c r="Q82" i="3"/>
  <c r="Q84" i="3"/>
  <c r="Q86" i="3"/>
  <c r="Q88" i="3"/>
  <c r="Q90" i="3"/>
  <c r="Q92" i="3"/>
  <c r="Q94" i="3"/>
  <c r="Q96" i="3"/>
  <c r="Q98" i="3"/>
  <c r="Q100" i="3"/>
  <c r="Q102" i="3"/>
  <c r="Q104" i="3"/>
  <c r="Q106" i="3"/>
  <c r="Q108" i="3"/>
  <c r="Q110" i="3"/>
  <c r="Q113" i="3"/>
  <c r="Q121" i="3"/>
  <c r="Q129" i="3"/>
  <c r="Q137" i="3"/>
  <c r="Q145" i="3"/>
  <c r="Q153" i="3"/>
  <c r="R80" i="3"/>
  <c r="R82" i="3"/>
  <c r="R84" i="3"/>
  <c r="R86" i="3"/>
  <c r="R88" i="3"/>
  <c r="R90" i="3"/>
  <c r="R92" i="3"/>
  <c r="R94" i="3"/>
  <c r="R96" i="3"/>
  <c r="R98" i="3"/>
  <c r="R100" i="3"/>
  <c r="R102" i="3"/>
  <c r="R104" i="3"/>
  <c r="R106" i="3"/>
  <c r="R108" i="3"/>
  <c r="R110" i="3"/>
  <c r="Q115" i="3"/>
  <c r="Q123" i="3"/>
  <c r="Q131" i="3"/>
  <c r="Q139" i="3"/>
  <c r="Q147" i="3"/>
  <c r="Q155" i="3"/>
  <c r="Q79" i="3"/>
  <c r="Q81" i="3"/>
  <c r="Q83" i="3"/>
  <c r="Q85" i="3"/>
  <c r="Q87" i="3"/>
  <c r="Q89" i="3"/>
  <c r="Q91" i="3"/>
  <c r="Q93" i="3"/>
  <c r="Q95" i="3"/>
  <c r="Q97" i="3"/>
  <c r="Q99" i="3"/>
  <c r="Q101" i="3"/>
  <c r="Q103" i="3"/>
  <c r="Q105" i="3"/>
  <c r="Q107" i="3"/>
  <c r="Q109" i="3"/>
  <c r="Q111" i="3"/>
  <c r="Q117" i="3"/>
  <c r="Q125" i="3"/>
  <c r="Q133" i="3"/>
  <c r="Q141" i="3"/>
  <c r="Q149" i="3"/>
  <c r="R113" i="3"/>
  <c r="R115" i="3"/>
  <c r="R117" i="3"/>
  <c r="R119" i="3"/>
  <c r="R121" i="3"/>
  <c r="R123" i="3"/>
  <c r="R125" i="3"/>
  <c r="R127" i="3"/>
  <c r="R129" i="3"/>
  <c r="R131" i="3"/>
  <c r="R133" i="3"/>
  <c r="R135" i="3"/>
  <c r="R137" i="3"/>
  <c r="R139" i="3"/>
  <c r="R141" i="3"/>
  <c r="R143" i="3"/>
  <c r="R145" i="3"/>
  <c r="R147" i="3"/>
  <c r="R149" i="3"/>
  <c r="R151" i="3"/>
  <c r="R153" i="3"/>
  <c r="R155" i="3"/>
  <c r="R157" i="3"/>
  <c r="Q112" i="3"/>
  <c r="Q114" i="3"/>
  <c r="Q116" i="3"/>
  <c r="Q118" i="3"/>
  <c r="Q120" i="3"/>
  <c r="Q122" i="3"/>
  <c r="Q124" i="3"/>
  <c r="Q126" i="3"/>
  <c r="Q128" i="3"/>
  <c r="Q130" i="3"/>
  <c r="Q132" i="3"/>
  <c r="Q134" i="3"/>
  <c r="Q136" i="3"/>
  <c r="Q138" i="3"/>
  <c r="Q140" i="3"/>
  <c r="Q142" i="3"/>
  <c r="Q144" i="3"/>
  <c r="Q146" i="3"/>
  <c r="Q148" i="3"/>
  <c r="Q150" i="3"/>
  <c r="Q152" i="3"/>
  <c r="Q154" i="3"/>
  <c r="Q156" i="3"/>
  <c r="Q158" i="3"/>
  <c r="R112" i="3"/>
  <c r="R114" i="3"/>
  <c r="R116" i="3"/>
  <c r="R118" i="3"/>
  <c r="R120" i="3"/>
  <c r="R122" i="3"/>
  <c r="R124" i="3"/>
  <c r="R126" i="3"/>
  <c r="R128" i="3"/>
  <c r="R130" i="3"/>
  <c r="R132" i="3"/>
  <c r="R134" i="3"/>
  <c r="R136" i="3"/>
  <c r="R138" i="3"/>
  <c r="R140" i="3"/>
  <c r="R142" i="3"/>
  <c r="R144" i="3"/>
  <c r="R146" i="3"/>
  <c r="R148" i="3"/>
  <c r="R150" i="3"/>
  <c r="R152" i="3"/>
  <c r="R154" i="3"/>
  <c r="R156" i="3"/>
  <c r="P82" i="3"/>
  <c r="P1" i="3"/>
  <c r="M2" i="3"/>
  <c r="D3" i="3"/>
  <c r="F3" i="3"/>
  <c r="CB1" i="2"/>
  <c r="BZ1" i="2"/>
  <c r="BX1" i="2"/>
  <c r="BV1" i="2"/>
  <c r="BT1" i="2"/>
  <c r="BR1" i="2"/>
  <c r="BP1" i="2"/>
  <c r="BN1" i="2"/>
  <c r="BL1" i="2"/>
  <c r="BJ1" i="2"/>
  <c r="BH1" i="2"/>
  <c r="BF1" i="2"/>
  <c r="BD1" i="2"/>
  <c r="BB1" i="2"/>
  <c r="AZ1" i="2"/>
  <c r="AX1" i="2"/>
  <c r="AV1" i="2"/>
  <c r="AT1" i="2"/>
  <c r="AR1" i="2"/>
  <c r="AP1" i="2"/>
  <c r="AN1" i="2"/>
  <c r="AL1" i="2"/>
  <c r="AJ1" i="2"/>
  <c r="AH1" i="2"/>
  <c r="AF1" i="2"/>
  <c r="AD1" i="2"/>
  <c r="AB1" i="2"/>
  <c r="Z1" i="2"/>
  <c r="X1" i="2"/>
  <c r="V1" i="2"/>
  <c r="T1" i="2"/>
  <c r="R1" i="2"/>
  <c r="P1" i="2"/>
  <c r="N1" i="2"/>
  <c r="DU29" i="5" a="1"/>
  <c r="C15" i="5" a="1"/>
  <c r="C21" i="5" a="1"/>
  <c r="C29" i="5" a="1"/>
  <c r="C60" i="5" a="1"/>
  <c r="C36" i="5" a="1"/>
  <c r="C24" i="5" a="1"/>
  <c r="C11" i="5" a="1"/>
  <c r="C43" i="5" a="1"/>
  <c r="C59" i="5" a="1"/>
  <c r="C83" i="5" a="1"/>
  <c r="C81" i="5" a="1"/>
  <c r="C37" i="5" a="1"/>
  <c r="C53" i="5" a="1"/>
  <c r="C75" i="5" a="1"/>
  <c r="C71" i="5" a="1"/>
  <c r="C68" i="5" a="1"/>
  <c r="C46" i="5" a="1"/>
  <c r="C26" i="5" a="1"/>
  <c r="C84" i="5" a="1"/>
  <c r="C72" i="5" a="1"/>
  <c r="C85" i="5" a="1"/>
  <c r="DT30" i="5" a="1"/>
  <c r="C86" i="5" a="1"/>
  <c r="C52" i="5" a="1"/>
  <c r="C10" i="5" a="1"/>
  <c r="C62" i="5" a="1"/>
  <c r="C34" i="5" a="1"/>
  <c r="DT29" i="5" a="1"/>
  <c r="C39" i="5" a="1"/>
  <c r="C13" i="5" a="1"/>
  <c r="C12" i="5" a="1"/>
  <c r="C33" i="5" a="1"/>
  <c r="C70" i="5" a="1"/>
  <c r="C80" i="5" a="1"/>
  <c r="C14" i="5" a="1"/>
  <c r="C82" i="5" a="1"/>
  <c r="C28" i="5" a="1"/>
  <c r="C23" i="5" a="1"/>
  <c r="EK6" i="5" a="1"/>
  <c r="C74" i="5" a="1"/>
  <c r="C31" i="5" a="1"/>
  <c r="C45" i="5" a="1"/>
  <c r="C18" i="5" a="1"/>
  <c r="C42" i="5" a="1"/>
  <c r="C40" i="5" a="1"/>
  <c r="C77" i="5" a="1"/>
  <c r="C58" i="5" a="1"/>
  <c r="C73" i="5" a="1"/>
  <c r="C20" i="5" a="1"/>
  <c r="C48" i="5" a="1"/>
  <c r="DU30" i="5" a="1"/>
  <c r="C32" i="5" a="1"/>
  <c r="C17" i="5" a="1"/>
  <c r="C30" i="5" a="1"/>
  <c r="C47" i="5" a="1"/>
  <c r="C35" i="5" a="1"/>
  <c r="C65" i="5" a="1"/>
  <c r="C49" i="5" a="1"/>
  <c r="C25" i="5" a="1"/>
  <c r="C57" i="5" a="1"/>
  <c r="C66" i="5" a="1"/>
  <c r="C61" i="5" a="1"/>
  <c r="C56" i="5" a="1"/>
  <c r="C22" i="5" a="1"/>
  <c r="C69" i="5" a="1"/>
  <c r="C41" i="5" a="1"/>
  <c r="C44" i="5" a="1"/>
  <c r="C16" i="5" a="1"/>
  <c r="C51" i="5" a="1"/>
  <c r="C63" i="5" a="1"/>
  <c r="C54" i="5" a="1"/>
  <c r="C55" i="5" a="1"/>
  <c r="C79" i="5" a="1"/>
  <c r="C78" i="5" a="1"/>
  <c r="C38" i="5" a="1"/>
  <c r="C50" i="5" a="1"/>
  <c r="C27" i="5" a="1"/>
  <c r="C76" i="5" a="1"/>
  <c r="C19" i="5" a="1"/>
  <c r="C67" i="5" a="1"/>
  <c r="C64" i="5" a="1"/>
  <c r="H3" i="3" l="1"/>
  <c r="K3" i="3"/>
  <c r="J3" i="3"/>
  <c r="L3" i="3"/>
  <c r="M3" i="3" s="1"/>
  <c r="L74" i="3"/>
  <c r="I200" i="5"/>
  <c r="V382" i="5"/>
  <c r="U382" i="5"/>
  <c r="W382" i="5" s="1"/>
  <c r="X382" i="5" s="1"/>
  <c r="Y382" i="5" s="1"/>
  <c r="P382" i="5"/>
  <c r="R382" i="5" s="1"/>
  <c r="S382" i="5" s="1"/>
  <c r="T382" i="5" s="1"/>
  <c r="Q382" i="5"/>
  <c r="U266" i="5"/>
  <c r="W266" i="5" s="1"/>
  <c r="X266" i="5" s="1"/>
  <c r="Y266" i="5" s="1"/>
  <c r="U283" i="5"/>
  <c r="W283" i="5" s="1"/>
  <c r="X283" i="5" s="1"/>
  <c r="Y283" i="5" s="1"/>
  <c r="V283" i="5"/>
  <c r="V266" i="5"/>
  <c r="U267" i="5"/>
  <c r="W267" i="5" s="1"/>
  <c r="X267" i="5" s="1"/>
  <c r="Y267" i="5" s="1"/>
  <c r="V276" i="5"/>
  <c r="U276" i="5"/>
  <c r="W276" i="5" s="1"/>
  <c r="X276" i="5" s="1"/>
  <c r="Y276" i="5" s="1"/>
  <c r="U284" i="5"/>
  <c r="W284" i="5" s="1"/>
  <c r="X284" i="5" s="1"/>
  <c r="Y284" i="5" s="1"/>
  <c r="V285" i="5"/>
  <c r="U285" i="5"/>
  <c r="W285" i="5" s="1"/>
  <c r="X285" i="5" s="1"/>
  <c r="Y285" i="5" s="1"/>
  <c r="V275" i="5"/>
  <c r="U253" i="5"/>
  <c r="W253" i="5" s="1"/>
  <c r="X253" i="5" s="1"/>
  <c r="Y253" i="5" s="1"/>
  <c r="V249" i="5"/>
  <c r="U259" i="5"/>
  <c r="W259" i="5" s="1"/>
  <c r="X259" i="5" s="1"/>
  <c r="Y259" i="5" s="1"/>
  <c r="V259" i="5"/>
  <c r="U288" i="5"/>
  <c r="W288" i="5" s="1"/>
  <c r="X288" i="5" s="1"/>
  <c r="Y288" i="5" s="1"/>
  <c r="V286" i="5"/>
  <c r="U273" i="5"/>
  <c r="W273" i="5" s="1"/>
  <c r="X273" i="5" s="1"/>
  <c r="Y273" i="5" s="1"/>
  <c r="U271" i="5"/>
  <c r="W271" i="5" s="1"/>
  <c r="X271" i="5" s="1"/>
  <c r="Y271" i="5" s="1"/>
  <c r="U264" i="5"/>
  <c r="W264" i="5" s="1"/>
  <c r="X264" i="5" s="1"/>
  <c r="Y264" i="5" s="1"/>
  <c r="U257" i="5"/>
  <c r="W257" i="5" s="1"/>
  <c r="X257" i="5" s="1"/>
  <c r="Y257" i="5" s="1"/>
  <c r="V253" i="5"/>
  <c r="U249" i="5"/>
  <c r="W249" i="5" s="1"/>
  <c r="X249" i="5" s="1"/>
  <c r="Y249" i="5" s="1"/>
  <c r="U287" i="5"/>
  <c r="W287" i="5" s="1"/>
  <c r="X287" i="5" s="1"/>
  <c r="Y287" i="5" s="1"/>
  <c r="V273" i="5"/>
  <c r="V281" i="5"/>
  <c r="U270" i="5"/>
  <c r="W270" i="5" s="1"/>
  <c r="X270" i="5" s="1"/>
  <c r="Y270" i="5" s="1"/>
  <c r="V265" i="5"/>
  <c r="V257" i="5"/>
  <c r="V255" i="5"/>
  <c r="V268" i="5"/>
  <c r="V250" i="5"/>
  <c r="U247" i="5"/>
  <c r="W247" i="5" s="1"/>
  <c r="X247" i="5" s="1"/>
  <c r="Y247" i="5" s="1"/>
  <c r="U256" i="5"/>
  <c r="W256" i="5" s="1"/>
  <c r="X256" i="5" s="1"/>
  <c r="Y256" i="5" s="1"/>
  <c r="U258" i="5"/>
  <c r="W258" i="5" s="1"/>
  <c r="X258" i="5" s="1"/>
  <c r="Y258" i="5" s="1"/>
  <c r="V287" i="5"/>
  <c r="V288" i="5"/>
  <c r="U280" i="5"/>
  <c r="W280" i="5" s="1"/>
  <c r="X280" i="5" s="1"/>
  <c r="Y280" i="5" s="1"/>
  <c r="V260" i="5"/>
  <c r="U250" i="5"/>
  <c r="W250" i="5" s="1"/>
  <c r="X250" i="5" s="1"/>
  <c r="Y250" i="5" s="1"/>
  <c r="V245" i="5"/>
  <c r="V244" i="5"/>
  <c r="V256" i="5"/>
  <c r="U261" i="5"/>
  <c r="W261" i="5" s="1"/>
  <c r="X261" i="5" s="1"/>
  <c r="Y261" i="5" s="1"/>
  <c r="V258" i="5"/>
  <c r="U281" i="5"/>
  <c r="W281" i="5" s="1"/>
  <c r="X281" i="5" s="1"/>
  <c r="Y281" i="5" s="1"/>
  <c r="V264" i="5"/>
  <c r="V274" i="5"/>
  <c r="V248" i="5"/>
  <c r="U244" i="5"/>
  <c r="W244" i="5" s="1"/>
  <c r="X244" i="5" s="1"/>
  <c r="Y244" i="5" s="1"/>
  <c r="U282" i="5"/>
  <c r="W282" i="5" s="1"/>
  <c r="X282" i="5" s="1"/>
  <c r="Y282" i="5" s="1"/>
  <c r="U277" i="5"/>
  <c r="W277" i="5" s="1"/>
  <c r="X277" i="5" s="1"/>
  <c r="Y277" i="5" s="1"/>
  <c r="U279" i="5"/>
  <c r="W279" i="5" s="1"/>
  <c r="X279" i="5" s="1"/>
  <c r="Y279" i="5" s="1"/>
  <c r="V279" i="5"/>
  <c r="V262" i="5"/>
  <c r="U243" i="5"/>
  <c r="W243" i="5" s="1"/>
  <c r="X243" i="5" s="1"/>
  <c r="Y243" i="5" s="1"/>
  <c r="U240" i="5"/>
  <c r="W240" i="5" s="1"/>
  <c r="X240" i="5" s="1"/>
  <c r="Y240" i="5" s="1"/>
  <c r="U286" i="5"/>
  <c r="W286" i="5" s="1"/>
  <c r="X286" i="5" s="1"/>
  <c r="Y286" i="5" s="1"/>
  <c r="U254" i="5"/>
  <c r="W254" i="5" s="1"/>
  <c r="X254" i="5" s="1"/>
  <c r="Y254" i="5" s="1"/>
  <c r="U274" i="5"/>
  <c r="W274" i="5" s="1"/>
  <c r="X274" i="5" s="1"/>
  <c r="Y274" i="5" s="1"/>
  <c r="U245" i="5"/>
  <c r="W245" i="5" s="1"/>
  <c r="X245" i="5" s="1"/>
  <c r="Y245" i="5" s="1"/>
  <c r="V241" i="5"/>
  <c r="U265" i="5"/>
  <c r="W265" i="5" s="1"/>
  <c r="X265" i="5" s="1"/>
  <c r="Y265" i="5" s="1"/>
  <c r="U260" i="5"/>
  <c r="W260" i="5" s="1"/>
  <c r="X260" i="5" s="1"/>
  <c r="Y260" i="5" s="1"/>
  <c r="V254" i="5"/>
  <c r="U268" i="5"/>
  <c r="W268" i="5" s="1"/>
  <c r="X268" i="5" s="1"/>
  <c r="Y268" i="5" s="1"/>
  <c r="U248" i="5"/>
  <c r="W248" i="5" s="1"/>
  <c r="X248" i="5" s="1"/>
  <c r="Y248" i="5" s="1"/>
  <c r="V261" i="5"/>
  <c r="V246" i="5"/>
  <c r="U246" i="5"/>
  <c r="W246" i="5" s="1"/>
  <c r="X246" i="5" s="1"/>
  <c r="Y246" i="5" s="1"/>
  <c r="U242" i="5"/>
  <c r="W242" i="5" s="1"/>
  <c r="X242" i="5" s="1"/>
  <c r="Y242" i="5" s="1"/>
  <c r="U263" i="5"/>
  <c r="W263" i="5" s="1"/>
  <c r="X263" i="5" s="1"/>
  <c r="Y263" i="5" s="1"/>
  <c r="V282" i="5"/>
  <c r="U278" i="5"/>
  <c r="W278" i="5" s="1"/>
  <c r="X278" i="5" s="1"/>
  <c r="Y278" i="5" s="1"/>
  <c r="U269" i="5"/>
  <c r="W269" i="5" s="1"/>
  <c r="X269" i="5" s="1"/>
  <c r="Y269" i="5" s="1"/>
  <c r="U252" i="5"/>
  <c r="W252" i="5" s="1"/>
  <c r="X252" i="5" s="1"/>
  <c r="Y252" i="5" s="1"/>
  <c r="V251" i="5"/>
  <c r="V247" i="5"/>
  <c r="U241" i="5"/>
  <c r="W241" i="5" s="1"/>
  <c r="X241" i="5" s="1"/>
  <c r="Y241" i="5" s="1"/>
  <c r="V263" i="5"/>
  <c r="U275" i="5"/>
  <c r="W275" i="5" s="1"/>
  <c r="X275" i="5" s="1"/>
  <c r="Y275" i="5" s="1"/>
  <c r="V272" i="5"/>
  <c r="V242" i="5"/>
  <c r="V239" i="5"/>
  <c r="U262" i="5"/>
  <c r="W262" i="5" s="1"/>
  <c r="X262" i="5" s="1"/>
  <c r="Y262" i="5" s="1"/>
  <c r="V240" i="5"/>
  <c r="U255" i="5"/>
  <c r="W255" i="5" s="1"/>
  <c r="X255" i="5" s="1"/>
  <c r="Y255" i="5" s="1"/>
  <c r="U272" i="5"/>
  <c r="W272" i="5" s="1"/>
  <c r="X272" i="5" s="1"/>
  <c r="Y272" i="5" s="1"/>
  <c r="V271" i="5"/>
  <c r="V280" i="5"/>
  <c r="U239" i="5"/>
  <c r="W239" i="5" s="1"/>
  <c r="X239" i="5" s="1"/>
  <c r="Y239" i="5" s="1"/>
  <c r="V278" i="5"/>
  <c r="V269" i="5"/>
  <c r="V252" i="5"/>
  <c r="U251" i="5"/>
  <c r="W251" i="5" s="1"/>
  <c r="X251" i="5" s="1"/>
  <c r="Y251" i="5" s="1"/>
  <c r="V243" i="5"/>
  <c r="V267" i="5"/>
  <c r="V284" i="5"/>
  <c r="V270" i="5"/>
  <c r="V277" i="5"/>
  <c r="G314" i="5"/>
  <c r="L326" i="5"/>
  <c r="P283" i="5"/>
  <c r="R283" i="5" s="1"/>
  <c r="S283" i="5" s="1"/>
  <c r="T283" i="5" s="1"/>
  <c r="P267" i="5"/>
  <c r="R267" i="5" s="1"/>
  <c r="S267" i="5" s="1"/>
  <c r="T267" i="5" s="1"/>
  <c r="P266" i="5"/>
  <c r="R266" i="5" s="1"/>
  <c r="S266" i="5" s="1"/>
  <c r="T266" i="5" s="1"/>
  <c r="P276" i="5"/>
  <c r="R276" i="5" s="1"/>
  <c r="S276" i="5" s="1"/>
  <c r="T276" i="5" s="1"/>
  <c r="Q276" i="5"/>
  <c r="Q266" i="5"/>
  <c r="Q283" i="5"/>
  <c r="Q287" i="5"/>
  <c r="P288" i="5"/>
  <c r="R288" i="5" s="1"/>
  <c r="S288" i="5" s="1"/>
  <c r="T288" i="5" s="1"/>
  <c r="Q273" i="5"/>
  <c r="Q281" i="5"/>
  <c r="Q280" i="5"/>
  <c r="Q275" i="5"/>
  <c r="P265" i="5"/>
  <c r="R265" i="5" s="1"/>
  <c r="S265" i="5" s="1"/>
  <c r="T265" i="5" s="1"/>
  <c r="Q260" i="5"/>
  <c r="Q255" i="5"/>
  <c r="P254" i="5"/>
  <c r="R254" i="5" s="1"/>
  <c r="S254" i="5" s="1"/>
  <c r="T254" i="5" s="1"/>
  <c r="P285" i="5"/>
  <c r="R285" i="5" s="1"/>
  <c r="S285" i="5" s="1"/>
  <c r="T285" i="5" s="1"/>
  <c r="P281" i="5"/>
  <c r="R281" i="5" s="1"/>
  <c r="S281" i="5" s="1"/>
  <c r="T281" i="5" s="1"/>
  <c r="P280" i="5"/>
  <c r="R280" i="5" s="1"/>
  <c r="S280" i="5" s="1"/>
  <c r="T280" i="5" s="1"/>
  <c r="P270" i="5"/>
  <c r="R270" i="5" s="1"/>
  <c r="S270" i="5" s="1"/>
  <c r="T270" i="5" s="1"/>
  <c r="Q253" i="5"/>
  <c r="Q259" i="5"/>
  <c r="P255" i="5"/>
  <c r="R255" i="5" s="1"/>
  <c r="S255" i="5" s="1"/>
  <c r="T255" i="5" s="1"/>
  <c r="P287" i="5"/>
  <c r="R287" i="5" s="1"/>
  <c r="S287" i="5" s="1"/>
  <c r="T287" i="5" s="1"/>
  <c r="P271" i="5"/>
  <c r="R271" i="5" s="1"/>
  <c r="S271" i="5" s="1"/>
  <c r="T271" i="5" s="1"/>
  <c r="Q265" i="5"/>
  <c r="Q264" i="5"/>
  <c r="P253" i="5"/>
  <c r="R253" i="5" s="1"/>
  <c r="S253" i="5" s="1"/>
  <c r="T253" i="5" s="1"/>
  <c r="Q249" i="5"/>
  <c r="P260" i="5"/>
  <c r="R260" i="5" s="1"/>
  <c r="S260" i="5" s="1"/>
  <c r="T260" i="5" s="1"/>
  <c r="Q254" i="5"/>
  <c r="Q274" i="5"/>
  <c r="Q268" i="5"/>
  <c r="Q244" i="5"/>
  <c r="P261" i="5"/>
  <c r="R261" i="5" s="1"/>
  <c r="S261" i="5" s="1"/>
  <c r="T261" i="5" s="1"/>
  <c r="Q285" i="5"/>
  <c r="Q271" i="5"/>
  <c r="P257" i="5"/>
  <c r="R257" i="5" s="1"/>
  <c r="S257" i="5" s="1"/>
  <c r="T257" i="5" s="1"/>
  <c r="P268" i="5"/>
  <c r="R268" i="5" s="1"/>
  <c r="S268" i="5" s="1"/>
  <c r="T268" i="5" s="1"/>
  <c r="Q247" i="5"/>
  <c r="P247" i="5"/>
  <c r="R247" i="5" s="1"/>
  <c r="S247" i="5" s="1"/>
  <c r="T247" i="5" s="1"/>
  <c r="P244" i="5"/>
  <c r="R244" i="5" s="1"/>
  <c r="S244" i="5" s="1"/>
  <c r="T244" i="5" s="1"/>
  <c r="Q256" i="5"/>
  <c r="Q258" i="5"/>
  <c r="P284" i="5"/>
  <c r="R284" i="5" s="1"/>
  <c r="S284" i="5" s="1"/>
  <c r="T284" i="5" s="1"/>
  <c r="P286" i="5"/>
  <c r="R286" i="5" s="1"/>
  <c r="S286" i="5" s="1"/>
  <c r="T286" i="5" s="1"/>
  <c r="P273" i="5"/>
  <c r="R273" i="5" s="1"/>
  <c r="S273" i="5" s="1"/>
  <c r="T273" i="5" s="1"/>
  <c r="P264" i="5"/>
  <c r="R264" i="5" s="1"/>
  <c r="S264" i="5" s="1"/>
  <c r="T264" i="5" s="1"/>
  <c r="P249" i="5"/>
  <c r="R249" i="5" s="1"/>
  <c r="S249" i="5" s="1"/>
  <c r="T249" i="5" s="1"/>
  <c r="P274" i="5"/>
  <c r="R274" i="5" s="1"/>
  <c r="S274" i="5" s="1"/>
  <c r="T274" i="5" s="1"/>
  <c r="P245" i="5"/>
  <c r="R245" i="5" s="1"/>
  <c r="S245" i="5" s="1"/>
  <c r="T245" i="5" s="1"/>
  <c r="P258" i="5"/>
  <c r="R258" i="5" s="1"/>
  <c r="S258" i="5" s="1"/>
  <c r="T258" i="5" s="1"/>
  <c r="P241" i="5"/>
  <c r="R241" i="5" s="1"/>
  <c r="S241" i="5" s="1"/>
  <c r="T241" i="5" s="1"/>
  <c r="P239" i="5"/>
  <c r="R239" i="5" s="1"/>
  <c r="S239" i="5" s="1"/>
  <c r="T239" i="5" s="1"/>
  <c r="Q239" i="5"/>
  <c r="Q272" i="5"/>
  <c r="Q262" i="5"/>
  <c r="P252" i="5"/>
  <c r="R252" i="5" s="1"/>
  <c r="S252" i="5" s="1"/>
  <c r="T252" i="5" s="1"/>
  <c r="P251" i="5"/>
  <c r="R251" i="5" s="1"/>
  <c r="S251" i="5" s="1"/>
  <c r="T251" i="5" s="1"/>
  <c r="P275" i="5"/>
  <c r="R275" i="5" s="1"/>
  <c r="S275" i="5" s="1"/>
  <c r="T275" i="5" s="1"/>
  <c r="P248" i="5"/>
  <c r="R248" i="5" s="1"/>
  <c r="S248" i="5" s="1"/>
  <c r="T248" i="5" s="1"/>
  <c r="Q261" i="5"/>
  <c r="P246" i="5"/>
  <c r="R246" i="5" s="1"/>
  <c r="S246" i="5" s="1"/>
  <c r="T246" i="5" s="1"/>
  <c r="P242" i="5"/>
  <c r="R242" i="5" s="1"/>
  <c r="S242" i="5" s="1"/>
  <c r="T242" i="5" s="1"/>
  <c r="Q263" i="5"/>
  <c r="Q288" i="5"/>
  <c r="Q250" i="5"/>
  <c r="Q248" i="5"/>
  <c r="Q282" i="5"/>
  <c r="P277" i="5"/>
  <c r="R277" i="5" s="1"/>
  <c r="S277" i="5" s="1"/>
  <c r="T277" i="5" s="1"/>
  <c r="P278" i="5"/>
  <c r="R278" i="5" s="1"/>
  <c r="S278" i="5" s="1"/>
  <c r="T278" i="5" s="1"/>
  <c r="P269" i="5"/>
  <c r="R269" i="5" s="1"/>
  <c r="S269" i="5" s="1"/>
  <c r="T269" i="5" s="1"/>
  <c r="P272" i="5"/>
  <c r="R272" i="5" s="1"/>
  <c r="S272" i="5" s="1"/>
  <c r="T272" i="5" s="1"/>
  <c r="Q279" i="5"/>
  <c r="P262" i="5"/>
  <c r="R262" i="5" s="1"/>
  <c r="S262" i="5" s="1"/>
  <c r="T262" i="5" s="1"/>
  <c r="Q243" i="5"/>
  <c r="Q240" i="5"/>
  <c r="Q257" i="5"/>
  <c r="P259" i="5"/>
  <c r="R259" i="5" s="1"/>
  <c r="S259" i="5" s="1"/>
  <c r="T259" i="5" s="1"/>
  <c r="Q246" i="5"/>
  <c r="Q242" i="5"/>
  <c r="P263" i="5"/>
  <c r="R263" i="5" s="1"/>
  <c r="S263" i="5" s="1"/>
  <c r="T263" i="5" s="1"/>
  <c r="Q241" i="5"/>
  <c r="Q278" i="5"/>
  <c r="Q252" i="5"/>
  <c r="P240" i="5"/>
  <c r="R240" i="5" s="1"/>
  <c r="S240" i="5" s="1"/>
  <c r="T240" i="5" s="1"/>
  <c r="P256" i="5"/>
  <c r="R256" i="5" s="1"/>
  <c r="S256" i="5" s="1"/>
  <c r="T256" i="5" s="1"/>
  <c r="P243" i="5"/>
  <c r="R243" i="5" s="1"/>
  <c r="S243" i="5" s="1"/>
  <c r="T243" i="5" s="1"/>
  <c r="P250" i="5"/>
  <c r="R250" i="5" s="1"/>
  <c r="S250" i="5" s="1"/>
  <c r="T250" i="5" s="1"/>
  <c r="Q245" i="5"/>
  <c r="P282" i="5"/>
  <c r="R282" i="5" s="1"/>
  <c r="S282" i="5" s="1"/>
  <c r="T282" i="5" s="1"/>
  <c r="Q269" i="5"/>
  <c r="Q251" i="5"/>
  <c r="Q286" i="5"/>
  <c r="P279" i="5"/>
  <c r="R279" i="5" s="1"/>
  <c r="S279" i="5" s="1"/>
  <c r="T279" i="5" s="1"/>
  <c r="Q267" i="5"/>
  <c r="Q284" i="5"/>
  <c r="Q270" i="5"/>
  <c r="Q277" i="5"/>
  <c r="U336" i="5"/>
  <c r="W336" i="5" s="1"/>
  <c r="X336" i="5" s="1"/>
  <c r="Y336" i="5" s="1"/>
  <c r="U335" i="5"/>
  <c r="W335" i="5" s="1"/>
  <c r="X335" i="5" s="1"/>
  <c r="Y335" i="5" s="1"/>
  <c r="U334" i="5"/>
  <c r="W334" i="5" s="1"/>
  <c r="X334" i="5" s="1"/>
  <c r="Y334" i="5" s="1"/>
  <c r="U338" i="5"/>
  <c r="U337" i="5"/>
  <c r="W337" i="5" s="1"/>
  <c r="X337" i="5" s="1"/>
  <c r="Y337" i="5" s="1"/>
  <c r="V334" i="5"/>
  <c r="V335" i="5"/>
  <c r="V336" i="5"/>
  <c r="G333" i="5"/>
  <c r="I337" i="5"/>
  <c r="N337" i="5" s="1"/>
  <c r="O337" i="5" s="1"/>
  <c r="K337" i="5"/>
  <c r="J330" i="5"/>
  <c r="P336" i="5"/>
  <c r="R336" i="5" s="1"/>
  <c r="S336" i="5" s="1"/>
  <c r="T336" i="5" s="1"/>
  <c r="P335" i="5"/>
  <c r="R335" i="5" s="1"/>
  <c r="S335" i="5" s="1"/>
  <c r="T335" i="5" s="1"/>
  <c r="Q334" i="5"/>
  <c r="P337" i="5"/>
  <c r="R337" i="5" s="1"/>
  <c r="S337" i="5" s="1"/>
  <c r="T337" i="5" s="1"/>
  <c r="P334" i="5"/>
  <c r="R334" i="5" s="1"/>
  <c r="S334" i="5" s="1"/>
  <c r="T334" i="5" s="1"/>
  <c r="P338" i="5"/>
  <c r="Q335" i="5"/>
  <c r="Q336" i="5"/>
  <c r="A341" i="5"/>
  <c r="B340" i="5"/>
  <c r="G330" i="5"/>
  <c r="I330" i="5" s="1"/>
  <c r="N330" i="5" s="1"/>
  <c r="O330" i="5" s="1"/>
  <c r="F339" i="5"/>
  <c r="U339" i="5" s="1"/>
  <c r="E339" i="5"/>
  <c r="M339" i="5" s="1"/>
  <c r="C339" i="5"/>
  <c r="D339" i="5" s="1"/>
  <c r="L339" i="5"/>
  <c r="V338" i="5"/>
  <c r="J338" i="5"/>
  <c r="Q338" i="5"/>
  <c r="H338" i="5"/>
  <c r="G338" i="5"/>
  <c r="V337" i="5"/>
  <c r="Q337" i="5"/>
  <c r="H326" i="5"/>
  <c r="G326" i="5"/>
  <c r="E326" i="5"/>
  <c r="H307" i="5"/>
  <c r="CQ50" i="5"/>
  <c r="BU50" i="5" s="1"/>
  <c r="CQ47" i="5"/>
  <c r="CQ48" i="5"/>
  <c r="CQ46" i="5"/>
  <c r="CQ44" i="5"/>
  <c r="DF31" i="5"/>
  <c r="DI31" i="5"/>
  <c r="DH31" i="5"/>
  <c r="L307" i="5"/>
  <c r="L319" i="5"/>
  <c r="CW15" i="5"/>
  <c r="A5" i="9"/>
  <c r="I4" i="9"/>
  <c r="J333" i="5"/>
  <c r="G307" i="5"/>
  <c r="I307" i="5" s="1"/>
  <c r="L323" i="5"/>
  <c r="CZ19" i="5"/>
  <c r="C458" i="5"/>
  <c r="G458" i="5"/>
  <c r="H458" i="5" s="1"/>
  <c r="F458" i="5"/>
  <c r="E458" i="5"/>
  <c r="DN13" i="5"/>
  <c r="DO13" i="5" s="1"/>
  <c r="DQ13" i="5"/>
  <c r="DP13" i="5"/>
  <c r="DL14" i="5"/>
  <c r="DM14" i="5" s="1"/>
  <c r="DD33" i="5"/>
  <c r="DE32" i="5"/>
  <c r="DA18" i="5"/>
  <c r="CX20" i="5"/>
  <c r="CU16" i="5"/>
  <c r="CR18" i="5"/>
  <c r="CT17" i="5"/>
  <c r="Y291" i="5"/>
  <c r="I318" i="5"/>
  <c r="R291" i="5"/>
  <c r="K201" i="5"/>
  <c r="K293" i="5"/>
  <c r="K238" i="5"/>
  <c r="FK219" i="5"/>
  <c r="T2" i="9"/>
  <c r="IF30" i="5"/>
  <c r="A4" i="9"/>
  <c r="K219" i="5"/>
  <c r="G199" i="5"/>
  <c r="CO21" i="5"/>
  <c r="B459" i="5"/>
  <c r="A460" i="5"/>
  <c r="AH5" i="3"/>
  <c r="AG5" i="3"/>
  <c r="F13" i="9"/>
  <c r="IL75" i="5"/>
  <c r="IL71" i="5"/>
  <c r="IL67" i="5"/>
  <c r="IL63" i="5"/>
  <c r="IL74" i="5"/>
  <c r="IL70" i="5"/>
  <c r="IL66" i="5"/>
  <c r="IL62" i="5"/>
  <c r="IL73" i="5"/>
  <c r="IL69" i="5"/>
  <c r="IL65" i="5"/>
  <c r="IL64" i="5"/>
  <c r="IL68" i="5"/>
  <c r="IL76" i="5"/>
  <c r="IL72" i="5"/>
  <c r="G322" i="5"/>
  <c r="L322" i="5"/>
  <c r="EW19" i="5"/>
  <c r="J322" i="5"/>
  <c r="EX18" i="5"/>
  <c r="L306" i="5"/>
  <c r="L299" i="5"/>
  <c r="H299" i="5"/>
  <c r="J299" i="5"/>
  <c r="GV30" i="5"/>
  <c r="GF31" i="5"/>
  <c r="GH31" i="5" s="1"/>
  <c r="FC219" i="5"/>
  <c r="FC220" i="5" s="1"/>
  <c r="FC221" i="5" s="1"/>
  <c r="FC222" i="5" s="1"/>
  <c r="FC223" i="5" s="1"/>
  <c r="FC224" i="5" s="1"/>
  <c r="FC225" i="5" s="1"/>
  <c r="FC226" i="5" s="1"/>
  <c r="FC227" i="5" s="1"/>
  <c r="FC228" i="5" s="1"/>
  <c r="FC229" i="5" s="1"/>
  <c r="FC230" i="5" s="1"/>
  <c r="FC231" i="5" s="1"/>
  <c r="FC232" i="5" s="1"/>
  <c r="FC233" i="5" s="1"/>
  <c r="FC234" i="5" s="1"/>
  <c r="FC235" i="5" s="1"/>
  <c r="FC236" i="5" s="1"/>
  <c r="FC237" i="5" s="1"/>
  <c r="FC238" i="5" s="1"/>
  <c r="FC239" i="5" s="1"/>
  <c r="FC240" i="5" s="1"/>
  <c r="FC241" i="5" s="1"/>
  <c r="FC242" i="5" s="1"/>
  <c r="FC243" i="5" s="1"/>
  <c r="FC244" i="5" s="1"/>
  <c r="FC245" i="5" s="1"/>
  <c r="FC246" i="5" s="1"/>
  <c r="FC247" i="5" s="1"/>
  <c r="FC248" i="5" s="1"/>
  <c r="FC249" i="5" s="1"/>
  <c r="FC250" i="5" s="1"/>
  <c r="FC251" i="5" s="1"/>
  <c r="FC252" i="5" s="1"/>
  <c r="FC253" i="5" s="1"/>
  <c r="FC254" i="5" s="1"/>
  <c r="FC255" i="5" s="1"/>
  <c r="FC256" i="5" s="1"/>
  <c r="FC257" i="5" s="1"/>
  <c r="FC258" i="5" s="1"/>
  <c r="FC259" i="5" s="1"/>
  <c r="FC260" i="5" s="1"/>
  <c r="FC261" i="5" s="1"/>
  <c r="FC262" i="5" s="1"/>
  <c r="FC263" i="5" s="1"/>
  <c r="FC264" i="5" s="1"/>
  <c r="FC265" i="5" s="1"/>
  <c r="FC266" i="5" s="1"/>
  <c r="FC267" i="5" s="1"/>
  <c r="FC268" i="5" s="1"/>
  <c r="FC269" i="5" s="1"/>
  <c r="HC36" i="5"/>
  <c r="HI24" i="5"/>
  <c r="HN20" i="5"/>
  <c r="GD22" i="5"/>
  <c r="FR14" i="5"/>
  <c r="GK1" i="5"/>
  <c r="GK2" i="5" s="1"/>
  <c r="GL2" i="5" s="1"/>
  <c r="GL17" i="5"/>
  <c r="GM17" i="5" s="1"/>
  <c r="GR26" i="5"/>
  <c r="GS26" i="5"/>
  <c r="GH30" i="5"/>
  <c r="GC1" i="5"/>
  <c r="G310" i="5"/>
  <c r="J298" i="5"/>
  <c r="L298" i="5"/>
  <c r="G298" i="5"/>
  <c r="L305" i="5"/>
  <c r="L316" i="5"/>
  <c r="J314" i="5"/>
  <c r="L314" i="5"/>
  <c r="FK15" i="5"/>
  <c r="FH15" i="5" s="1"/>
  <c r="FV15" i="5"/>
  <c r="FC11" i="5"/>
  <c r="FB18" i="5" s="1" a="1"/>
  <c r="FB18" i="5" s="1"/>
  <c r="FO11" i="5"/>
  <c r="FK16" i="5"/>
  <c r="EY13" i="5"/>
  <c r="FO12" i="5"/>
  <c r="EI3" i="5"/>
  <c r="EI1" i="5"/>
  <c r="FD11" i="5"/>
  <c r="I312" i="5"/>
  <c r="EH9" i="5"/>
  <c r="EH10" i="5" s="1"/>
  <c r="EH11" i="5" s="1"/>
  <c r="FP7" i="5"/>
  <c r="FP8" i="5" s="1"/>
  <c r="I201" i="5"/>
  <c r="N201" i="5" s="1"/>
  <c r="O201" i="5" s="1"/>
  <c r="EJ12" i="5"/>
  <c r="I238" i="5"/>
  <c r="N238" i="5" s="1"/>
  <c r="O238" i="5" s="1"/>
  <c r="FG7" i="5"/>
  <c r="GB3" i="5" s="1"/>
  <c r="Q314" i="5"/>
  <c r="FA16" i="5"/>
  <c r="I331" i="5"/>
  <c r="N331" i="5" s="1"/>
  <c r="O331" i="5" s="1"/>
  <c r="Q219" i="5"/>
  <c r="T291" i="5"/>
  <c r="EZ16" i="5"/>
  <c r="Q330" i="5"/>
  <c r="EE6" i="5"/>
  <c r="EF6" i="5" s="1"/>
  <c r="FA18" i="5"/>
  <c r="P307" i="5"/>
  <c r="R307" i="5" s="1"/>
  <c r="I237" i="5"/>
  <c r="N237" i="5" s="1"/>
  <c r="O237" i="5" s="1"/>
  <c r="Q319" i="5"/>
  <c r="EZ17" i="5"/>
  <c r="EZ15" i="5"/>
  <c r="EE5" i="5"/>
  <c r="EF5" i="5" s="1"/>
  <c r="FV9" i="5"/>
  <c r="I293" i="5"/>
  <c r="I219" i="5"/>
  <c r="N219" i="5" s="1"/>
  <c r="O219" i="5" s="1"/>
  <c r="FA17" i="5"/>
  <c r="I292" i="5"/>
  <c r="N292" i="5" s="1"/>
  <c r="EZ18" i="5"/>
  <c r="DU29" i="5"/>
  <c r="EK6" i="5"/>
  <c r="DU30" i="5"/>
  <c r="DT30" i="5"/>
  <c r="DT29" i="5"/>
  <c r="J309" i="5"/>
  <c r="H309" i="5"/>
  <c r="G309" i="5"/>
  <c r="L324" i="5"/>
  <c r="F315" i="5"/>
  <c r="L315" i="5"/>
  <c r="J295" i="5"/>
  <c r="H295" i="5"/>
  <c r="G295" i="5"/>
  <c r="H218" i="5"/>
  <c r="J218" i="5"/>
  <c r="G218" i="5"/>
  <c r="J332" i="5"/>
  <c r="H332" i="5"/>
  <c r="G332" i="5"/>
  <c r="Q332" i="5"/>
  <c r="J321" i="5"/>
  <c r="G321" i="5"/>
  <c r="H321" i="5"/>
  <c r="L320" i="5"/>
  <c r="F320" i="5"/>
  <c r="F300" i="5"/>
  <c r="V300" i="5" s="1"/>
  <c r="L300" i="5"/>
  <c r="L309" i="5"/>
  <c r="L202" i="5"/>
  <c r="F202" i="5"/>
  <c r="Q202" i="5" s="1"/>
  <c r="F317" i="5"/>
  <c r="P317" i="5" s="1"/>
  <c r="L317" i="5"/>
  <c r="F301" i="5"/>
  <c r="L301" i="5"/>
  <c r="J316" i="5"/>
  <c r="G316" i="5"/>
  <c r="H316" i="5"/>
  <c r="L296" i="5"/>
  <c r="F296" i="5"/>
  <c r="P296" i="5" s="1"/>
  <c r="G306" i="5"/>
  <c r="I306" i="5" s="1"/>
  <c r="L321" i="5"/>
  <c r="L310" i="5"/>
  <c r="L295" i="5"/>
  <c r="K292" i="5"/>
  <c r="Q309" i="5"/>
  <c r="E325" i="5"/>
  <c r="F325" i="5"/>
  <c r="J324" i="5"/>
  <c r="K324" i="5" s="1"/>
  <c r="H324" i="5"/>
  <c r="G324" i="5"/>
  <c r="F304" i="5"/>
  <c r="P304" i="5" s="1"/>
  <c r="L304" i="5"/>
  <c r="J328" i="5"/>
  <c r="K328" i="5" s="1"/>
  <c r="G328" i="5"/>
  <c r="H328" i="5"/>
  <c r="F302" i="5"/>
  <c r="P302" i="5" s="1"/>
  <c r="L302" i="5"/>
  <c r="J305" i="5"/>
  <c r="H305" i="5"/>
  <c r="G305" i="5"/>
  <c r="H294" i="5"/>
  <c r="Q294" i="5"/>
  <c r="F313" i="5"/>
  <c r="L313" i="5"/>
  <c r="F297" i="5"/>
  <c r="L297" i="5"/>
  <c r="F308" i="5"/>
  <c r="P308" i="5" s="1"/>
  <c r="L308" i="5"/>
  <c r="J326" i="5"/>
  <c r="K326" i="5" s="1"/>
  <c r="J310" i="5"/>
  <c r="J294" i="5"/>
  <c r="L325" i="5"/>
  <c r="L294" i="5"/>
  <c r="E327" i="5"/>
  <c r="F327" i="5"/>
  <c r="Q327" i="5" s="1"/>
  <c r="FG6" i="5"/>
  <c r="FS8" i="5" s="1"/>
  <c r="EI2" i="5"/>
  <c r="J323" i="5"/>
  <c r="G323" i="5"/>
  <c r="H323" i="5"/>
  <c r="J303" i="5"/>
  <c r="G303" i="5"/>
  <c r="H303" i="5"/>
  <c r="J319" i="5"/>
  <c r="G319" i="5"/>
  <c r="H319" i="5"/>
  <c r="J199" i="5"/>
  <c r="H199" i="5"/>
  <c r="Q305" i="5"/>
  <c r="P323" i="5"/>
  <c r="Q295" i="5"/>
  <c r="Q316" i="5"/>
  <c r="Q201" i="5"/>
  <c r="DH95" i="5"/>
  <c r="Q298" i="5"/>
  <c r="Q321" i="5"/>
  <c r="Q293" i="5"/>
  <c r="Q303" i="5"/>
  <c r="Q292" i="5"/>
  <c r="Q324" i="5"/>
  <c r="P218" i="5"/>
  <c r="P303" i="5"/>
  <c r="P319" i="5"/>
  <c r="P294" i="5"/>
  <c r="P310" i="5"/>
  <c r="P326" i="5"/>
  <c r="P299" i="5"/>
  <c r="Q310" i="5"/>
  <c r="Q326" i="5"/>
  <c r="P298" i="5"/>
  <c r="P314" i="5"/>
  <c r="P330" i="5"/>
  <c r="R330" i="5" s="1"/>
  <c r="S330" i="5" s="1"/>
  <c r="T330" i="5" s="1"/>
  <c r="P312" i="5"/>
  <c r="R312" i="5" s="1"/>
  <c r="P328" i="5"/>
  <c r="P293" i="5"/>
  <c r="R293" i="5" s="1"/>
  <c r="P301" i="5"/>
  <c r="P309" i="5"/>
  <c r="P333" i="5"/>
  <c r="R333" i="5" s="1"/>
  <c r="S333" i="5" s="1"/>
  <c r="T333" i="5" s="1"/>
  <c r="P200" i="5"/>
  <c r="R200" i="5" s="1"/>
  <c r="S200" i="5" s="1"/>
  <c r="T200" i="5" s="1"/>
  <c r="Q199" i="5"/>
  <c r="Q306" i="5"/>
  <c r="Q322" i="5"/>
  <c r="Q297" i="5"/>
  <c r="Q302" i="5"/>
  <c r="P315" i="5"/>
  <c r="P331" i="5"/>
  <c r="R331" i="5" s="1"/>
  <c r="S331" i="5" s="1"/>
  <c r="T331" i="5" s="1"/>
  <c r="Q301" i="5"/>
  <c r="Q333" i="5"/>
  <c r="Q299" i="5"/>
  <c r="Q307" i="5"/>
  <c r="Q323" i="5"/>
  <c r="Q331" i="5"/>
  <c r="Q312" i="5"/>
  <c r="Q320" i="5"/>
  <c r="Q328" i="5"/>
  <c r="Q237" i="5"/>
  <c r="Q238" i="5"/>
  <c r="P238" i="5"/>
  <c r="R238" i="5" s="1"/>
  <c r="S238" i="5" s="1"/>
  <c r="T238" i="5" s="1"/>
  <c r="Q200" i="5"/>
  <c r="P295" i="5"/>
  <c r="P318" i="5"/>
  <c r="R318" i="5" s="1"/>
  <c r="Q318" i="5"/>
  <c r="P199" i="5"/>
  <c r="P306" i="5"/>
  <c r="R306" i="5" s="1"/>
  <c r="P322" i="5"/>
  <c r="R322" i="5" s="1"/>
  <c r="P292" i="5"/>
  <c r="R292" i="5" s="1"/>
  <c r="S292" i="5" s="1"/>
  <c r="T292" i="5" s="1"/>
  <c r="P316" i="5"/>
  <c r="P324" i="5"/>
  <c r="P332" i="5"/>
  <c r="P297" i="5"/>
  <c r="P305" i="5"/>
  <c r="P321" i="5"/>
  <c r="P237" i="5"/>
  <c r="R237" i="5" s="1"/>
  <c r="S237" i="5" s="1"/>
  <c r="T237" i="5" s="1"/>
  <c r="P219" i="5"/>
  <c r="R219" i="5" s="1"/>
  <c r="S219" i="5" s="1"/>
  <c r="T219" i="5" s="1"/>
  <c r="Q218" i="5"/>
  <c r="P201" i="5"/>
  <c r="R201" i="5" s="1"/>
  <c r="S201" i="5" s="1"/>
  <c r="T201" i="5" s="1"/>
  <c r="EY19" i="5"/>
  <c r="EW20" i="5"/>
  <c r="EX19" i="5"/>
  <c r="EE7" i="5"/>
  <c r="EF7" i="5" s="1"/>
  <c r="EC8" i="5"/>
  <c r="AA196" i="5"/>
  <c r="Y198" i="5"/>
  <c r="DI96" i="5"/>
  <c r="DJ95" i="5"/>
  <c r="DE97" i="5"/>
  <c r="S1" i="3"/>
  <c r="P2" i="3"/>
  <c r="U333" i="5"/>
  <c r="W333" i="5" s="1"/>
  <c r="X333" i="5" s="1"/>
  <c r="Y333" i="5" s="1"/>
  <c r="V332" i="5"/>
  <c r="V328" i="5"/>
  <c r="V324" i="5"/>
  <c r="U321" i="5"/>
  <c r="V316" i="5"/>
  <c r="V312" i="5"/>
  <c r="U309" i="5"/>
  <c r="U305" i="5"/>
  <c r="U301" i="5"/>
  <c r="U297" i="5"/>
  <c r="U293" i="5"/>
  <c r="W293" i="5" s="1"/>
  <c r="V292" i="5"/>
  <c r="U238" i="5"/>
  <c r="W238" i="5" s="1"/>
  <c r="X238" i="5" s="1"/>
  <c r="Y238" i="5" s="1"/>
  <c r="V237" i="5"/>
  <c r="U218" i="5"/>
  <c r="U332" i="5"/>
  <c r="V331" i="5"/>
  <c r="U328" i="5"/>
  <c r="U324" i="5"/>
  <c r="V323" i="5"/>
  <c r="U320" i="5"/>
  <c r="V319" i="5"/>
  <c r="U316" i="5"/>
  <c r="V315" i="5"/>
  <c r="U312" i="5"/>
  <c r="W312" i="5" s="1"/>
  <c r="V307" i="5"/>
  <c r="V303" i="5"/>
  <c r="V299" i="5"/>
  <c r="V295" i="5"/>
  <c r="U292" i="5"/>
  <c r="W292" i="5" s="1"/>
  <c r="X292" i="5" s="1"/>
  <c r="Y292" i="5" s="1"/>
  <c r="U237" i="5"/>
  <c r="W237" i="5" s="1"/>
  <c r="X237" i="5" s="1"/>
  <c r="Y237" i="5" s="1"/>
  <c r="U331" i="5"/>
  <c r="W331" i="5" s="1"/>
  <c r="X331" i="5" s="1"/>
  <c r="Y331" i="5" s="1"/>
  <c r="V330" i="5"/>
  <c r="V326" i="5"/>
  <c r="U323" i="5"/>
  <c r="V322" i="5"/>
  <c r="U319" i="5"/>
  <c r="V318" i="5"/>
  <c r="U315" i="5"/>
  <c r="V314" i="5"/>
  <c r="V310" i="5"/>
  <c r="U307" i="5"/>
  <c r="W307" i="5" s="1"/>
  <c r="V306" i="5"/>
  <c r="U303" i="5"/>
  <c r="U299" i="5"/>
  <c r="V298" i="5"/>
  <c r="U295" i="5"/>
  <c r="V294" i="5"/>
  <c r="V219" i="5"/>
  <c r="V333" i="5"/>
  <c r="U330" i="5"/>
  <c r="W330" i="5" s="1"/>
  <c r="X330" i="5" s="1"/>
  <c r="Y330" i="5" s="1"/>
  <c r="U314" i="5"/>
  <c r="V301" i="5"/>
  <c r="U298" i="5"/>
  <c r="V218" i="5"/>
  <c r="U199" i="5"/>
  <c r="U326" i="5"/>
  <c r="U310" i="5"/>
  <c r="V297" i="5"/>
  <c r="U294" i="5"/>
  <c r="V238" i="5"/>
  <c r="V201" i="5"/>
  <c r="U322" i="5"/>
  <c r="V309" i="5"/>
  <c r="U306" i="5"/>
  <c r="W306" i="5" s="1"/>
  <c r="V293" i="5"/>
  <c r="U219" i="5"/>
  <c r="W219" i="5" s="1"/>
  <c r="X219" i="5" s="1"/>
  <c r="Y219" i="5" s="1"/>
  <c r="U201" i="5"/>
  <c r="W201" i="5" s="1"/>
  <c r="X201" i="5" s="1"/>
  <c r="Y201" i="5" s="1"/>
  <c r="V200" i="5"/>
  <c r="U318" i="5"/>
  <c r="W318" i="5" s="1"/>
  <c r="V305" i="5"/>
  <c r="U200" i="5"/>
  <c r="W200" i="5" s="1"/>
  <c r="X200" i="5" s="1"/>
  <c r="Y200" i="5" s="1"/>
  <c r="V199" i="5"/>
  <c r="V321" i="5"/>
  <c r="D201" i="5"/>
  <c r="D333" i="5"/>
  <c r="M333" i="5"/>
  <c r="M332" i="5"/>
  <c r="M330" i="5"/>
  <c r="D237" i="5"/>
  <c r="D200" i="5"/>
  <c r="N200" i="5"/>
  <c r="O200" i="5" s="1"/>
  <c r="D199" i="5"/>
  <c r="D331" i="5"/>
  <c r="M331" i="5"/>
  <c r="D218" i="5"/>
  <c r="D238" i="5"/>
  <c r="D219" i="5"/>
  <c r="M292" i="5"/>
  <c r="L329" i="5"/>
  <c r="F329" i="5"/>
  <c r="Q329" i="5" s="1"/>
  <c r="E329" i="5"/>
  <c r="F4" i="5"/>
  <c r="K331" i="5"/>
  <c r="K330" i="5"/>
  <c r="K333" i="5"/>
  <c r="E91" i="5"/>
  <c r="H93" i="5"/>
  <c r="H94" i="5" s="1"/>
  <c r="C328" i="5"/>
  <c r="K318" i="5"/>
  <c r="B311" i="5"/>
  <c r="B203" i="5"/>
  <c r="C296" i="5"/>
  <c r="C294" i="5"/>
  <c r="E202" i="5"/>
  <c r="E297" i="5"/>
  <c r="E294" i="5"/>
  <c r="E293" i="5"/>
  <c r="E295" i="5"/>
  <c r="C295" i="5"/>
  <c r="E298" i="5"/>
  <c r="C297" i="5"/>
  <c r="E296" i="5"/>
  <c r="C298" i="5"/>
  <c r="C293" i="5"/>
  <c r="K5" i="5"/>
  <c r="J10" i="5" s="1"/>
  <c r="I1" i="5"/>
  <c r="C3" i="5"/>
  <c r="H11" i="5"/>
  <c r="I11" i="5" s="1"/>
  <c r="I6" i="5"/>
  <c r="C46" i="5"/>
  <c r="C86" i="5"/>
  <c r="C76" i="5"/>
  <c r="C65" i="5"/>
  <c r="C80" i="5"/>
  <c r="C64" i="5"/>
  <c r="C78" i="5"/>
  <c r="C68" i="5"/>
  <c r="C57" i="5"/>
  <c r="C41" i="5"/>
  <c r="C25" i="5"/>
  <c r="C54" i="5"/>
  <c r="C22" i="5"/>
  <c r="C52" i="5"/>
  <c r="C36" i="5"/>
  <c r="C20" i="5"/>
  <c r="C59" i="5"/>
  <c r="C43" i="5"/>
  <c r="C27" i="5"/>
  <c r="C26" i="5"/>
  <c r="C79" i="5"/>
  <c r="C85" i="5"/>
  <c r="C67" i="5"/>
  <c r="C72" i="5"/>
  <c r="C45" i="5"/>
  <c r="C29" i="5"/>
  <c r="C30" i="5"/>
  <c r="C24" i="5"/>
  <c r="C50" i="5"/>
  <c r="C31" i="5"/>
  <c r="C34" i="5"/>
  <c r="C84" i="5"/>
  <c r="C74" i="5"/>
  <c r="C62" i="5"/>
  <c r="C73" i="5"/>
  <c r="C77" i="5"/>
  <c r="C66" i="5"/>
  <c r="C53" i="5"/>
  <c r="C37" i="5"/>
  <c r="C21" i="5"/>
  <c r="C42" i="5"/>
  <c r="C48" i="5"/>
  <c r="C32" i="5"/>
  <c r="C16" i="5"/>
  <c r="C55" i="5"/>
  <c r="C39" i="5"/>
  <c r="C23" i="5"/>
  <c r="C58" i="5"/>
  <c r="C18" i="5"/>
  <c r="C69" i="5"/>
  <c r="C81" i="5"/>
  <c r="C61" i="5"/>
  <c r="C56" i="5"/>
  <c r="C40" i="5"/>
  <c r="C47" i="5"/>
  <c r="C15" i="5"/>
  <c r="C82" i="5"/>
  <c r="C71" i="5"/>
  <c r="C70" i="5"/>
  <c r="C83" i="5"/>
  <c r="C75" i="5"/>
  <c r="C63" i="5"/>
  <c r="C49" i="5"/>
  <c r="C33" i="5"/>
  <c r="C17" i="5"/>
  <c r="C38" i="5"/>
  <c r="C60" i="5"/>
  <c r="C44" i="5"/>
  <c r="C28" i="5"/>
  <c r="C51" i="5"/>
  <c r="C35" i="5"/>
  <c r="C19" i="5"/>
  <c r="C10" i="5"/>
  <c r="C13" i="5"/>
  <c r="C12" i="5"/>
  <c r="C11" i="5"/>
  <c r="C14" i="5"/>
  <c r="E6" i="5"/>
  <c r="G5" i="5"/>
  <c r="Q5" i="5"/>
  <c r="Q6" i="5" s="1"/>
  <c r="T7" i="5"/>
  <c r="T8" i="5" s="1"/>
  <c r="R4" i="5"/>
  <c r="O4" i="5"/>
  <c r="L4" i="5"/>
  <c r="C93" i="5"/>
  <c r="P83" i="3"/>
  <c r="AT12" i="2"/>
  <c r="AV12" i="2" s="1"/>
  <c r="AX12" i="2" s="1"/>
  <c r="AZ12" i="2" s="1"/>
  <c r="BB12" i="2" s="1"/>
  <c r="BD12" i="2" s="1"/>
  <c r="BF12" i="2" s="1"/>
  <c r="AC3" i="2"/>
  <c r="AB3" i="2"/>
  <c r="AB2" i="2"/>
  <c r="BD2" i="2"/>
  <c r="EL6" i="5" a="1"/>
  <c r="FP16" i="5" a="1"/>
  <c r="FW15" i="5" a="1"/>
  <c r="N3" i="3" l="1"/>
  <c r="O3" i="3"/>
  <c r="Q3" i="3" s="1"/>
  <c r="O74" i="3"/>
  <c r="P74" i="3" s="1"/>
  <c r="N74" i="3"/>
  <c r="M74" i="3"/>
  <c r="O71" i="3"/>
  <c r="P71" i="3" s="1"/>
  <c r="O66" i="3"/>
  <c r="P66" i="3" s="1"/>
  <c r="O63" i="3"/>
  <c r="P63" i="3" s="1"/>
  <c r="O58" i="3"/>
  <c r="P58" i="3" s="1"/>
  <c r="O55" i="3"/>
  <c r="P55" i="3" s="1"/>
  <c r="O50" i="3"/>
  <c r="P50" i="3" s="1"/>
  <c r="O72" i="3"/>
  <c r="P72" i="3" s="1"/>
  <c r="O69" i="3"/>
  <c r="P69" i="3" s="1"/>
  <c r="O64" i="3"/>
  <c r="P64" i="3" s="1"/>
  <c r="O61" i="3"/>
  <c r="P61" i="3" s="1"/>
  <c r="O56" i="3"/>
  <c r="P56" i="3" s="1"/>
  <c r="O53" i="3"/>
  <c r="P53" i="3" s="1"/>
  <c r="O70" i="3"/>
  <c r="P70" i="3" s="1"/>
  <c r="O67" i="3"/>
  <c r="P67" i="3" s="1"/>
  <c r="Q63" i="3"/>
  <c r="O54" i="3"/>
  <c r="P54" i="3" s="1"/>
  <c r="O51" i="3"/>
  <c r="P51" i="3" s="1"/>
  <c r="O49" i="3"/>
  <c r="P49" i="3" s="1"/>
  <c r="O44" i="3"/>
  <c r="P44" i="3" s="1"/>
  <c r="O41" i="3"/>
  <c r="P41" i="3" s="1"/>
  <c r="O36" i="3"/>
  <c r="P36" i="3" s="1"/>
  <c r="O33" i="3"/>
  <c r="P33" i="3" s="1"/>
  <c r="O28" i="3"/>
  <c r="P28" i="3" s="1"/>
  <c r="O25" i="3"/>
  <c r="P25" i="3" s="1"/>
  <c r="O20" i="3"/>
  <c r="P20" i="3" s="1"/>
  <c r="O17" i="3"/>
  <c r="P17" i="3" s="1"/>
  <c r="O12" i="3"/>
  <c r="P12" i="3" s="1"/>
  <c r="O9" i="3"/>
  <c r="P9" i="3" s="1"/>
  <c r="O73" i="3"/>
  <c r="P73" i="3" s="1"/>
  <c r="Q66" i="3"/>
  <c r="O60" i="3"/>
  <c r="P60" i="3" s="1"/>
  <c r="O57" i="3"/>
  <c r="P57" i="3" s="1"/>
  <c r="O47" i="3"/>
  <c r="P47" i="3" s="1"/>
  <c r="O42" i="3"/>
  <c r="P42" i="3" s="1"/>
  <c r="O39" i="3"/>
  <c r="P39" i="3" s="1"/>
  <c r="O34" i="3"/>
  <c r="P34" i="3" s="1"/>
  <c r="O31" i="3"/>
  <c r="P31" i="3" s="1"/>
  <c r="O26" i="3"/>
  <c r="P26" i="3" s="1"/>
  <c r="O23" i="3"/>
  <c r="P23" i="3" s="1"/>
  <c r="O18" i="3"/>
  <c r="P18" i="3" s="1"/>
  <c r="O15" i="3"/>
  <c r="P15" i="3" s="1"/>
  <c r="O10" i="3"/>
  <c r="P10" i="3" s="1"/>
  <c r="O7" i="3"/>
  <c r="P7" i="3" s="1"/>
  <c r="O4" i="3"/>
  <c r="P4" i="3" s="1"/>
  <c r="O62" i="3"/>
  <c r="P62" i="3" s="1"/>
  <c r="O59" i="3"/>
  <c r="P59" i="3" s="1"/>
  <c r="O48" i="3"/>
  <c r="P48" i="3" s="1"/>
  <c r="O45" i="3"/>
  <c r="P45" i="3" s="1"/>
  <c r="O40" i="3"/>
  <c r="P40" i="3" s="1"/>
  <c r="O37" i="3"/>
  <c r="P37" i="3" s="1"/>
  <c r="O32" i="3"/>
  <c r="P32" i="3" s="1"/>
  <c r="O29" i="3"/>
  <c r="P29" i="3" s="1"/>
  <c r="O24" i="3"/>
  <c r="P24" i="3" s="1"/>
  <c r="O21" i="3"/>
  <c r="P21" i="3" s="1"/>
  <c r="O16" i="3"/>
  <c r="P16" i="3" s="1"/>
  <c r="O13" i="3"/>
  <c r="P13" i="3" s="1"/>
  <c r="O8" i="3"/>
  <c r="P8" i="3" s="1"/>
  <c r="O5" i="3"/>
  <c r="P5" i="3" s="1"/>
  <c r="O68" i="3"/>
  <c r="P68" i="3" s="1"/>
  <c r="O65" i="3"/>
  <c r="P65" i="3" s="1"/>
  <c r="O52" i="3"/>
  <c r="P52" i="3" s="1"/>
  <c r="O46" i="3"/>
  <c r="P46" i="3" s="1"/>
  <c r="O43" i="3"/>
  <c r="P43" i="3" s="1"/>
  <c r="O38" i="3"/>
  <c r="P38" i="3" s="1"/>
  <c r="O35" i="3"/>
  <c r="P35" i="3" s="1"/>
  <c r="O30" i="3"/>
  <c r="P30" i="3" s="1"/>
  <c r="O27" i="3"/>
  <c r="P27" i="3" s="1"/>
  <c r="O22" i="3"/>
  <c r="P22" i="3" s="1"/>
  <c r="O19" i="3"/>
  <c r="P19" i="3" s="1"/>
  <c r="O14" i="3"/>
  <c r="P14" i="3" s="1"/>
  <c r="O11" i="3"/>
  <c r="P11" i="3" s="1"/>
  <c r="O6" i="3"/>
  <c r="P6" i="3" s="1"/>
  <c r="I333" i="5"/>
  <c r="N333" i="5" s="1"/>
  <c r="O333" i="5" s="1"/>
  <c r="U302" i="5"/>
  <c r="V302" i="5"/>
  <c r="A342" i="5"/>
  <c r="B341" i="5"/>
  <c r="G339" i="5"/>
  <c r="H339" i="5"/>
  <c r="Q339" i="5"/>
  <c r="J339" i="5"/>
  <c r="V339" i="5"/>
  <c r="P339" i="5"/>
  <c r="R338" i="5"/>
  <c r="S338" i="5" s="1"/>
  <c r="T338" i="5" s="1"/>
  <c r="W338" i="5"/>
  <c r="X338" i="5" s="1"/>
  <c r="Y338" i="5" s="1"/>
  <c r="I338" i="5"/>
  <c r="N338" i="5" s="1"/>
  <c r="O338" i="5" s="1"/>
  <c r="K338" i="5"/>
  <c r="F340" i="5"/>
  <c r="E340" i="5"/>
  <c r="L340" i="5"/>
  <c r="C340" i="5"/>
  <c r="D340" i="5" s="1"/>
  <c r="R299" i="5"/>
  <c r="I326" i="5"/>
  <c r="W326" i="5"/>
  <c r="W299" i="5"/>
  <c r="W328" i="5"/>
  <c r="X328" i="5" s="1"/>
  <c r="Y328" i="5" s="1"/>
  <c r="R328" i="5"/>
  <c r="S328" i="5" s="1"/>
  <c r="T328" i="5" s="1"/>
  <c r="R326" i="5"/>
  <c r="BU44" i="5"/>
  <c r="BS50" i="5" s="1"/>
  <c r="CQ52" i="5"/>
  <c r="BU52" i="5" s="1"/>
  <c r="CQ49" i="5"/>
  <c r="CQ53" i="5"/>
  <c r="BU53" i="5" s="1"/>
  <c r="CQ55" i="5"/>
  <c r="BU55" i="5" s="1"/>
  <c r="CQ51" i="5"/>
  <c r="BU51" i="5" s="1"/>
  <c r="CZ20" i="5"/>
  <c r="C459" i="5"/>
  <c r="G459" i="5"/>
  <c r="H459" i="5" s="1"/>
  <c r="E459" i="5"/>
  <c r="F459" i="5"/>
  <c r="H88" i="5"/>
  <c r="I90" i="5"/>
  <c r="H89" i="5"/>
  <c r="H87" i="5"/>
  <c r="G90" i="5"/>
  <c r="I88" i="5"/>
  <c r="DF32" i="5"/>
  <c r="DH32" i="5"/>
  <c r="DI32" i="5"/>
  <c r="CW16" i="5"/>
  <c r="R303" i="5"/>
  <c r="DP14" i="5"/>
  <c r="DQ14" i="5"/>
  <c r="DN14" i="5"/>
  <c r="DO14" i="5" s="1"/>
  <c r="DL15" i="5"/>
  <c r="DM15" i="5" s="1"/>
  <c r="DD34" i="5"/>
  <c r="DE33" i="5"/>
  <c r="DA19" i="5"/>
  <c r="CX21" i="5"/>
  <c r="CU17" i="5"/>
  <c r="CR19" i="5"/>
  <c r="CT18" i="5"/>
  <c r="K319" i="5"/>
  <c r="K322" i="5"/>
  <c r="FQ229" i="5"/>
  <c r="FQ221" i="5"/>
  <c r="FQ226" i="5"/>
  <c r="I314" i="5"/>
  <c r="FQ223" i="5"/>
  <c r="FQ225" i="5"/>
  <c r="FQ220" i="5"/>
  <c r="I310" i="5"/>
  <c r="FQ224" i="5"/>
  <c r="FQ219" i="5"/>
  <c r="FQ227" i="5"/>
  <c r="I299" i="5"/>
  <c r="FQ228" i="5"/>
  <c r="FQ222" i="5"/>
  <c r="FR222" i="5" s="1"/>
  <c r="CO22" i="5"/>
  <c r="D11" i="5"/>
  <c r="B460" i="5"/>
  <c r="A461" i="5"/>
  <c r="AG6" i="3"/>
  <c r="AH6" i="3"/>
  <c r="F14" i="9"/>
  <c r="FQ230" i="5"/>
  <c r="U317" i="5"/>
  <c r="I322" i="5"/>
  <c r="V327" i="5"/>
  <c r="W322" i="5"/>
  <c r="U296" i="5"/>
  <c r="V329" i="5"/>
  <c r="GV31" i="5"/>
  <c r="GF32" i="5"/>
  <c r="HC37" i="5"/>
  <c r="FP16" i="5"/>
  <c r="FH16" i="5"/>
  <c r="W298" i="5"/>
  <c r="X298" i="5" s="1"/>
  <c r="Y298" i="5" s="1"/>
  <c r="R298" i="5"/>
  <c r="S298" i="5" s="1"/>
  <c r="T298" i="5" s="1"/>
  <c r="GL22" i="5"/>
  <c r="GL20" i="5"/>
  <c r="FB15" i="5" a="1"/>
  <c r="FB15" i="5" s="1"/>
  <c r="FB20" i="5" a="1"/>
  <c r="FB20" i="5" s="1"/>
  <c r="K314" i="5"/>
  <c r="W314" i="5"/>
  <c r="W218" i="5"/>
  <c r="X218" i="5" s="1"/>
  <c r="Y218" i="5" s="1"/>
  <c r="R314" i="5"/>
  <c r="GH28" i="5"/>
  <c r="GQ23" i="5"/>
  <c r="GG32" i="5"/>
  <c r="GG30" i="5"/>
  <c r="GG31" i="5"/>
  <c r="W324" i="5"/>
  <c r="R324" i="5"/>
  <c r="FC15" i="5"/>
  <c r="FK17" i="5"/>
  <c r="FH17" i="5" s="1"/>
  <c r="I298" i="5"/>
  <c r="N298" i="5" s="1"/>
  <c r="O298" i="5" s="1"/>
  <c r="FB19" i="5" a="1"/>
  <c r="FB19" i="5" s="1"/>
  <c r="U202" i="5"/>
  <c r="W310" i="5"/>
  <c r="V202" i="5"/>
  <c r="U327" i="5"/>
  <c r="FB16" i="5" a="1"/>
  <c r="FB16" i="5" s="1"/>
  <c r="FB17" i="5" a="1"/>
  <c r="FB17" i="5" s="1"/>
  <c r="P327" i="5"/>
  <c r="W295" i="5"/>
  <c r="X295" i="5" s="1"/>
  <c r="Y295" i="5" s="1"/>
  <c r="U304" i="5"/>
  <c r="FC20" i="5"/>
  <c r="P329" i="5"/>
  <c r="R295" i="5"/>
  <c r="S295" i="5" s="1"/>
  <c r="T295" i="5" s="1"/>
  <c r="R310" i="5"/>
  <c r="FW15" i="5"/>
  <c r="FC19" i="5"/>
  <c r="FC18" i="5"/>
  <c r="FC17" i="5"/>
  <c r="FV16" i="5"/>
  <c r="GA15" i="5"/>
  <c r="FC16" i="5"/>
  <c r="R218" i="5"/>
  <c r="S218" i="5" s="1"/>
  <c r="T218" i="5" s="1"/>
  <c r="DH96" i="5"/>
  <c r="I305" i="5"/>
  <c r="I316" i="5"/>
  <c r="FS7" i="5"/>
  <c r="FY3" i="5"/>
  <c r="FG11" i="5"/>
  <c r="EK1" i="5"/>
  <c r="EH13" i="5" s="1"/>
  <c r="I321" i="5"/>
  <c r="I332" i="5"/>
  <c r="N332" i="5" s="1"/>
  <c r="O332" i="5" s="1"/>
  <c r="I309" i="5"/>
  <c r="FY2" i="5"/>
  <c r="R319" i="5"/>
  <c r="W319" i="5"/>
  <c r="FF11" i="5"/>
  <c r="I323" i="5"/>
  <c r="GB4" i="5"/>
  <c r="K93" i="5"/>
  <c r="R305" i="5"/>
  <c r="R316" i="5"/>
  <c r="W199" i="5"/>
  <c r="X199" i="5" s="1"/>
  <c r="Y199" i="5" s="1"/>
  <c r="W309" i="5"/>
  <c r="R199" i="5"/>
  <c r="K321" i="5"/>
  <c r="J308" i="5"/>
  <c r="H308" i="5"/>
  <c r="G308" i="5"/>
  <c r="Q308" i="5"/>
  <c r="U308" i="5"/>
  <c r="J325" i="5"/>
  <c r="H325" i="5"/>
  <c r="G325" i="5"/>
  <c r="Q325" i="5"/>
  <c r="V325" i="5"/>
  <c r="J300" i="5"/>
  <c r="H300" i="5"/>
  <c r="G300" i="5"/>
  <c r="Q300" i="5"/>
  <c r="P300" i="5"/>
  <c r="R300" i="5" s="1"/>
  <c r="U300" i="5"/>
  <c r="W323" i="5"/>
  <c r="U325" i="5"/>
  <c r="R294" i="5"/>
  <c r="S294" i="5" s="1"/>
  <c r="T294" i="5" s="1"/>
  <c r="I294" i="5"/>
  <c r="N294" i="5" s="1"/>
  <c r="O294" i="5" s="1"/>
  <c r="J313" i="5"/>
  <c r="H313" i="5"/>
  <c r="G313" i="5"/>
  <c r="P313" i="5"/>
  <c r="U313" i="5"/>
  <c r="W313" i="5" s="1"/>
  <c r="V313" i="5"/>
  <c r="I303" i="5"/>
  <c r="J304" i="5"/>
  <c r="H304" i="5"/>
  <c r="G304" i="5"/>
  <c r="Q304" i="5"/>
  <c r="V304" i="5"/>
  <c r="F203" i="5"/>
  <c r="L203" i="5"/>
  <c r="K323" i="5"/>
  <c r="V308" i="5"/>
  <c r="Q313" i="5"/>
  <c r="P325" i="5"/>
  <c r="J320" i="5"/>
  <c r="H320" i="5"/>
  <c r="G320" i="5"/>
  <c r="J315" i="5"/>
  <c r="H315" i="5"/>
  <c r="G315" i="5"/>
  <c r="W316" i="5"/>
  <c r="W332" i="5"/>
  <c r="X332" i="5" s="1"/>
  <c r="Y332" i="5" s="1"/>
  <c r="V296" i="5"/>
  <c r="V320" i="5"/>
  <c r="R321" i="5"/>
  <c r="R332" i="5"/>
  <c r="S332" i="5" s="1"/>
  <c r="T332" i="5" s="1"/>
  <c r="Q315" i="5"/>
  <c r="Q317" i="5"/>
  <c r="R323" i="5"/>
  <c r="I319" i="5"/>
  <c r="J297" i="5"/>
  <c r="H297" i="5"/>
  <c r="G297" i="5"/>
  <c r="I328" i="5"/>
  <c r="N328" i="5" s="1"/>
  <c r="O328" i="5" s="1"/>
  <c r="J296" i="5"/>
  <c r="G296" i="5"/>
  <c r="H296" i="5"/>
  <c r="J317" i="5"/>
  <c r="H317" i="5"/>
  <c r="G317" i="5"/>
  <c r="F311" i="5"/>
  <c r="L311" i="5"/>
  <c r="K332" i="5"/>
  <c r="W294" i="5"/>
  <c r="X294" i="5" s="1"/>
  <c r="Y294" i="5" s="1"/>
  <c r="V317" i="5"/>
  <c r="W303" i="5"/>
  <c r="W305" i="5"/>
  <c r="W321" i="5"/>
  <c r="U329" i="5"/>
  <c r="Q296" i="5"/>
  <c r="R309" i="5"/>
  <c r="P320" i="5"/>
  <c r="I199" i="5"/>
  <c r="N199" i="5" s="1"/>
  <c r="O199" i="5" s="1"/>
  <c r="K199" i="5"/>
  <c r="J327" i="5"/>
  <c r="G327" i="5"/>
  <c r="H327" i="5"/>
  <c r="H302" i="5"/>
  <c r="G302" i="5"/>
  <c r="J302" i="5"/>
  <c r="I324" i="5"/>
  <c r="J301" i="5"/>
  <c r="H301" i="5"/>
  <c r="G301" i="5"/>
  <c r="J202" i="5"/>
  <c r="H202" i="5"/>
  <c r="G202" i="5"/>
  <c r="P202" i="5"/>
  <c r="I218" i="5"/>
  <c r="N218" i="5" s="1"/>
  <c r="O218" i="5" s="1"/>
  <c r="K218" i="5"/>
  <c r="I295" i="5"/>
  <c r="N295" i="5" s="1"/>
  <c r="O295" i="5" s="1"/>
  <c r="EL6" i="5"/>
  <c r="FA19" i="5"/>
  <c r="EZ19" i="5"/>
  <c r="EW21" i="5"/>
  <c r="EX20" i="5"/>
  <c r="EY20" i="5"/>
  <c r="AD198" i="5"/>
  <c r="AB197" i="5"/>
  <c r="AF196" i="5"/>
  <c r="AK196" i="5" s="1"/>
  <c r="DJ96" i="5"/>
  <c r="DI97" i="5"/>
  <c r="EC9" i="5"/>
  <c r="EE8" i="5"/>
  <c r="EF8" i="5" s="1"/>
  <c r="DE98" i="5"/>
  <c r="Q74" i="3"/>
  <c r="S2" i="3"/>
  <c r="V1" i="3"/>
  <c r="S293" i="5"/>
  <c r="T293" i="5" s="1"/>
  <c r="X293" i="5"/>
  <c r="Y293" i="5" s="1"/>
  <c r="D297" i="5"/>
  <c r="M297" i="5"/>
  <c r="M294" i="5"/>
  <c r="D294" i="5"/>
  <c r="D293" i="5"/>
  <c r="M293" i="5"/>
  <c r="D296" i="5"/>
  <c r="M296" i="5"/>
  <c r="D295" i="5"/>
  <c r="M295" i="5"/>
  <c r="D328" i="5"/>
  <c r="M328" i="5"/>
  <c r="N293" i="5"/>
  <c r="O293" i="5" s="1"/>
  <c r="M298" i="5"/>
  <c r="D298" i="5"/>
  <c r="H329" i="5"/>
  <c r="J329" i="5"/>
  <c r="G329" i="5"/>
  <c r="I91" i="5"/>
  <c r="I92" i="5" s="1"/>
  <c r="F10" i="5"/>
  <c r="G10" i="5" s="1"/>
  <c r="B204" i="5"/>
  <c r="C202" i="5"/>
  <c r="C311" i="5"/>
  <c r="E311" i="5"/>
  <c r="E310" i="5"/>
  <c r="C310" i="5"/>
  <c r="C329" i="5"/>
  <c r="K316" i="5"/>
  <c r="K298" i="5"/>
  <c r="K294" i="5"/>
  <c r="K295" i="5"/>
  <c r="K10" i="5"/>
  <c r="J11" i="5"/>
  <c r="K11" i="5" s="1"/>
  <c r="E299" i="5"/>
  <c r="C299" i="5"/>
  <c r="A95" i="5"/>
  <c r="A94" i="5"/>
  <c r="H12" i="5"/>
  <c r="I12" i="5" s="1"/>
  <c r="W7" i="5"/>
  <c r="Z7" i="5" s="1"/>
  <c r="T5" i="5"/>
  <c r="T6" i="5" s="1"/>
  <c r="U8" i="5"/>
  <c r="U6" i="5" s="1"/>
  <c r="P84" i="3"/>
  <c r="BH12" i="2"/>
  <c r="BJ12" i="2" s="1"/>
  <c r="BL12" i="2" s="1"/>
  <c r="BN12" i="2" s="1"/>
  <c r="BP12" i="2" s="1"/>
  <c r="BR12" i="2" s="1"/>
  <c r="BT12" i="2" s="1"/>
  <c r="BV12" i="2" s="1"/>
  <c r="BX12" i="2" s="1"/>
  <c r="BZ12" i="2" s="1"/>
  <c r="CB12" i="2" s="1"/>
  <c r="H12" i="2"/>
  <c r="J12" i="2" s="1"/>
  <c r="L12" i="2" s="1"/>
  <c r="N12" i="2" s="1"/>
  <c r="P12" i="2" s="1"/>
  <c r="R12" i="2" s="1"/>
  <c r="T12" i="2" s="1"/>
  <c r="V12" i="2" s="1"/>
  <c r="X12" i="2" s="1"/>
  <c r="Z12" i="2" s="1"/>
  <c r="AB12" i="2" s="1"/>
  <c r="AD12" i="2" s="1"/>
  <c r="AF12" i="2" s="1"/>
  <c r="AH12" i="2" s="1"/>
  <c r="AJ12" i="2" s="1"/>
  <c r="AL12" i="2" s="1"/>
  <c r="AN12" i="2" s="1"/>
  <c r="AP12" i="2" s="1"/>
  <c r="E12" i="2"/>
  <c r="F14" i="2"/>
  <c r="G14" i="2" s="1"/>
  <c r="BJ3" i="2"/>
  <c r="BI3" i="2"/>
  <c r="BH3" i="2"/>
  <c r="BG3" i="2"/>
  <c r="BF3" i="2"/>
  <c r="BE3" i="2"/>
  <c r="BD3" i="2"/>
  <c r="BC3" i="2"/>
  <c r="BB3" i="2"/>
  <c r="BA3" i="2"/>
  <c r="AZ3" i="2"/>
  <c r="AY3" i="2"/>
  <c r="AX3" i="2"/>
  <c r="AW3" i="2"/>
  <c r="AV3" i="2"/>
  <c r="AU3" i="2"/>
  <c r="AT3" i="2"/>
  <c r="AS3" i="2"/>
  <c r="AR3" i="2"/>
  <c r="AQ3" i="2"/>
  <c r="AP3" i="2"/>
  <c r="AO3" i="2"/>
  <c r="AN3" i="2"/>
  <c r="AM3" i="2"/>
  <c r="AL3" i="2"/>
  <c r="AK3" i="2"/>
  <c r="AJ3" i="2"/>
  <c r="AI3" i="2"/>
  <c r="AH3" i="2"/>
  <c r="AG3" i="2"/>
  <c r="AF3" i="2"/>
  <c r="AE3" i="2"/>
  <c r="AD3" i="2"/>
  <c r="AA3" i="2"/>
  <c r="Z3" i="2"/>
  <c r="Y3" i="2"/>
  <c r="X3" i="2"/>
  <c r="W3" i="2"/>
  <c r="V3" i="2"/>
  <c r="U3" i="2"/>
  <c r="T3" i="2"/>
  <c r="S3" i="2"/>
  <c r="R3" i="2"/>
  <c r="Q3" i="2"/>
  <c r="P3" i="2"/>
  <c r="O3" i="2"/>
  <c r="N3" i="2"/>
  <c r="M3" i="2"/>
  <c r="BJ2" i="2"/>
  <c r="BH2" i="2"/>
  <c r="BF2" i="2"/>
  <c r="BB2" i="2"/>
  <c r="AZ2" i="2"/>
  <c r="AX2" i="2"/>
  <c r="AV2" i="2"/>
  <c r="AT2" i="2"/>
  <c r="AR2" i="2"/>
  <c r="AP2" i="2"/>
  <c r="AN2" i="2"/>
  <c r="AL2" i="2"/>
  <c r="AJ2" i="2"/>
  <c r="AH2" i="2"/>
  <c r="AF2" i="2"/>
  <c r="AD2" i="2"/>
  <c r="Z2" i="2"/>
  <c r="X2" i="2"/>
  <c r="V2" i="2"/>
  <c r="T2" i="2"/>
  <c r="R2" i="2"/>
  <c r="P2" i="2"/>
  <c r="N2" i="2"/>
  <c r="CF14" i="2"/>
  <c r="CD14" i="2"/>
  <c r="F13" i="2"/>
  <c r="B4" i="3"/>
  <c r="CL3" i="2"/>
  <c r="CK3" i="2"/>
  <c r="CJ3" i="2"/>
  <c r="CI3" i="2"/>
  <c r="CH3" i="2"/>
  <c r="CG3" i="2"/>
  <c r="CF3" i="2"/>
  <c r="CE3" i="2"/>
  <c r="CD3" i="2"/>
  <c r="CL2" i="2"/>
  <c r="CJ2" i="2"/>
  <c r="CH2" i="2"/>
  <c r="CF2" i="2"/>
  <c r="CD2" i="2"/>
  <c r="CL1" i="2"/>
  <c r="CJ1" i="2"/>
  <c r="CH1" i="2"/>
  <c r="CF1" i="2"/>
  <c r="CD1" i="2"/>
  <c r="CB3" i="2"/>
  <c r="CA3" i="2"/>
  <c r="BZ3" i="2"/>
  <c r="BY3" i="2"/>
  <c r="BX3" i="2"/>
  <c r="BW3" i="2"/>
  <c r="BV3" i="2"/>
  <c r="BU3" i="2"/>
  <c r="BT3" i="2"/>
  <c r="CB2" i="2"/>
  <c r="BZ2" i="2"/>
  <c r="BX2" i="2"/>
  <c r="BV2" i="2"/>
  <c r="BT2" i="2"/>
  <c r="BR3" i="2"/>
  <c r="BQ3" i="2"/>
  <c r="BP3" i="2"/>
  <c r="BO3" i="2"/>
  <c r="BN3" i="2"/>
  <c r="BM3" i="2"/>
  <c r="BL3" i="2"/>
  <c r="BK3" i="2"/>
  <c r="BR2" i="2"/>
  <c r="BP2" i="2"/>
  <c r="BN2" i="2"/>
  <c r="BL2" i="2"/>
  <c r="L3" i="2"/>
  <c r="K3" i="2"/>
  <c r="J3" i="2"/>
  <c r="I3" i="2"/>
  <c r="L2" i="2"/>
  <c r="J2" i="2"/>
  <c r="H2" i="2"/>
  <c r="FW16" i="5" a="1"/>
  <c r="DU28" i="5" l="1"/>
  <c r="P3" i="3"/>
  <c r="R74" i="3"/>
  <c r="S74" i="3" s="1"/>
  <c r="R3" i="3"/>
  <c r="T3" i="3" s="1"/>
  <c r="R73" i="3"/>
  <c r="S73" i="3" s="1"/>
  <c r="Q71" i="3"/>
  <c r="Q44" i="3"/>
  <c r="Q49" i="3"/>
  <c r="Q61" i="3"/>
  <c r="Q17" i="3"/>
  <c r="Q55" i="3"/>
  <c r="Q33" i="3"/>
  <c r="Q50" i="3"/>
  <c r="Q28" i="3"/>
  <c r="Q12" i="3"/>
  <c r="Q20" i="3"/>
  <c r="Q4" i="3"/>
  <c r="Q36" i="3"/>
  <c r="Q39" i="3"/>
  <c r="Q25" i="3"/>
  <c r="Q23" i="3"/>
  <c r="Q7" i="3"/>
  <c r="Q41" i="3"/>
  <c r="Q15" i="3"/>
  <c r="Q31" i="3"/>
  <c r="Q47" i="3"/>
  <c r="Q9" i="3"/>
  <c r="Q30" i="3"/>
  <c r="Q38" i="3"/>
  <c r="Q46" i="3"/>
  <c r="Q53" i="3"/>
  <c r="Q69" i="3"/>
  <c r="Q58" i="3"/>
  <c r="Q52" i="3"/>
  <c r="Q68" i="3"/>
  <c r="Q8" i="3"/>
  <c r="Q16" i="3"/>
  <c r="Q24" i="3"/>
  <c r="Q32" i="3"/>
  <c r="Q40" i="3"/>
  <c r="Q48" i="3"/>
  <c r="Q5" i="3"/>
  <c r="Q13" i="3"/>
  <c r="Q21" i="3"/>
  <c r="Q29" i="3"/>
  <c r="Q37" i="3"/>
  <c r="Q45" i="3"/>
  <c r="Q60" i="3"/>
  <c r="Q73" i="3"/>
  <c r="Q57" i="3"/>
  <c r="Q65" i="3"/>
  <c r="Q6" i="3"/>
  <c r="Q14" i="3"/>
  <c r="Q22" i="3"/>
  <c r="Q51" i="3"/>
  <c r="Q59" i="3"/>
  <c r="Q67" i="3"/>
  <c r="Q11" i="3"/>
  <c r="Q19" i="3"/>
  <c r="Q27" i="3"/>
  <c r="Q35" i="3"/>
  <c r="Q43" i="3"/>
  <c r="Q10" i="3"/>
  <c r="Q18" i="3"/>
  <c r="Q26" i="3"/>
  <c r="Q34" i="3"/>
  <c r="Q42" i="3"/>
  <c r="Q54" i="3"/>
  <c r="Q62" i="3"/>
  <c r="Q70" i="3"/>
  <c r="Q56" i="3"/>
  <c r="Q64" i="3"/>
  <c r="Q72" i="3"/>
  <c r="R68" i="3"/>
  <c r="S68" i="3" s="1"/>
  <c r="R65" i="3"/>
  <c r="S65" i="3" s="1"/>
  <c r="R60" i="3"/>
  <c r="S60" i="3" s="1"/>
  <c r="R71" i="3"/>
  <c r="S71" i="3" s="1"/>
  <c r="R66" i="3"/>
  <c r="S66" i="3" s="1"/>
  <c r="R63" i="3"/>
  <c r="S63" i="3" s="1"/>
  <c r="R58" i="3"/>
  <c r="S58" i="3" s="1"/>
  <c r="R64" i="3"/>
  <c r="S64" i="3" s="1"/>
  <c r="R61" i="3"/>
  <c r="S61" i="3" s="1"/>
  <c r="R56" i="3"/>
  <c r="S56" i="3" s="1"/>
  <c r="R53" i="3"/>
  <c r="S53" i="3" s="1"/>
  <c r="R48" i="3"/>
  <c r="S48" i="3" s="1"/>
  <c r="R45" i="3"/>
  <c r="S45" i="3" s="1"/>
  <c r="R40" i="3"/>
  <c r="S40" i="3" s="1"/>
  <c r="R37" i="3"/>
  <c r="S37" i="3" s="1"/>
  <c r="R32" i="3"/>
  <c r="S32" i="3" s="1"/>
  <c r="R29" i="3"/>
  <c r="S29" i="3" s="1"/>
  <c r="R24" i="3"/>
  <c r="S24" i="3" s="1"/>
  <c r="R21" i="3"/>
  <c r="S21" i="3" s="1"/>
  <c r="R16" i="3"/>
  <c r="S16" i="3" s="1"/>
  <c r="R13" i="3"/>
  <c r="S13" i="3" s="1"/>
  <c r="R8" i="3"/>
  <c r="S8" i="3" s="1"/>
  <c r="R5" i="3"/>
  <c r="S5" i="3" s="1"/>
  <c r="R70" i="3"/>
  <c r="S70" i="3" s="1"/>
  <c r="R67" i="3"/>
  <c r="S67" i="3" s="1"/>
  <c r="R54" i="3"/>
  <c r="S54" i="3" s="1"/>
  <c r="R51" i="3"/>
  <c r="S51" i="3" s="1"/>
  <c r="R46" i="3"/>
  <c r="S46" i="3" s="1"/>
  <c r="R43" i="3"/>
  <c r="S43" i="3" s="1"/>
  <c r="R38" i="3"/>
  <c r="S38" i="3" s="1"/>
  <c r="R35" i="3"/>
  <c r="S35" i="3" s="1"/>
  <c r="R30" i="3"/>
  <c r="S30" i="3" s="1"/>
  <c r="R27" i="3"/>
  <c r="S27" i="3" s="1"/>
  <c r="R22" i="3"/>
  <c r="S22" i="3" s="1"/>
  <c r="R19" i="3"/>
  <c r="S19" i="3" s="1"/>
  <c r="R14" i="3"/>
  <c r="S14" i="3" s="1"/>
  <c r="R11" i="3"/>
  <c r="S11" i="3" s="1"/>
  <c r="R6" i="3"/>
  <c r="S6" i="3" s="1"/>
  <c r="R62" i="3"/>
  <c r="S62" i="3" s="1"/>
  <c r="R50" i="3"/>
  <c r="S50" i="3" s="1"/>
  <c r="R47" i="3"/>
  <c r="S47" i="3" s="1"/>
  <c r="T40" i="3"/>
  <c r="R34" i="3"/>
  <c r="S34" i="3" s="1"/>
  <c r="R31" i="3"/>
  <c r="S31" i="3" s="1"/>
  <c r="R18" i="3"/>
  <c r="S18" i="3" s="1"/>
  <c r="R15" i="3"/>
  <c r="S15" i="3" s="1"/>
  <c r="R72" i="3"/>
  <c r="S72" i="3" s="1"/>
  <c r="R52" i="3"/>
  <c r="S52" i="3" s="1"/>
  <c r="R49" i="3"/>
  <c r="S49" i="3" s="1"/>
  <c r="R36" i="3"/>
  <c r="S36" i="3" s="1"/>
  <c r="R33" i="3"/>
  <c r="S33" i="3" s="1"/>
  <c r="R20" i="3"/>
  <c r="S20" i="3" s="1"/>
  <c r="R17" i="3"/>
  <c r="S17" i="3" s="1"/>
  <c r="R59" i="3"/>
  <c r="S59" i="3" s="1"/>
  <c r="R55" i="3"/>
  <c r="S55" i="3" s="1"/>
  <c r="R42" i="3"/>
  <c r="S42" i="3" s="1"/>
  <c r="R39" i="3"/>
  <c r="S39" i="3" s="1"/>
  <c r="R26" i="3"/>
  <c r="S26" i="3" s="1"/>
  <c r="R23" i="3"/>
  <c r="S23" i="3" s="1"/>
  <c r="R10" i="3"/>
  <c r="S10" i="3" s="1"/>
  <c r="R7" i="3"/>
  <c r="S7" i="3" s="1"/>
  <c r="R4" i="3"/>
  <c r="S4" i="3" s="1"/>
  <c r="R69" i="3"/>
  <c r="S69" i="3" s="1"/>
  <c r="R57" i="3"/>
  <c r="S57" i="3" s="1"/>
  <c r="R44" i="3"/>
  <c r="S44" i="3" s="1"/>
  <c r="R41" i="3"/>
  <c r="S41" i="3" s="1"/>
  <c r="R28" i="3"/>
  <c r="S28" i="3" s="1"/>
  <c r="R25" i="3"/>
  <c r="S25" i="3" s="1"/>
  <c r="R12" i="3"/>
  <c r="S12" i="3" s="1"/>
  <c r="R9" i="3"/>
  <c r="S9" i="3" s="1"/>
  <c r="AA382" i="5"/>
  <c r="Z382" i="5"/>
  <c r="AB382" i="5" s="1"/>
  <c r="AC382" i="5" s="1"/>
  <c r="AD382" i="5" s="1"/>
  <c r="AA339" i="5"/>
  <c r="AA283" i="5"/>
  <c r="Z266" i="5"/>
  <c r="AB266" i="5" s="1"/>
  <c r="AC266" i="5" s="1"/>
  <c r="AD266" i="5" s="1"/>
  <c r="AA266" i="5"/>
  <c r="AA276" i="5"/>
  <c r="Z276" i="5"/>
  <c r="AB276" i="5" s="1"/>
  <c r="AC276" i="5" s="1"/>
  <c r="AD276" i="5" s="1"/>
  <c r="Z283" i="5"/>
  <c r="AB283" i="5" s="1"/>
  <c r="AC283" i="5" s="1"/>
  <c r="AD283" i="5" s="1"/>
  <c r="Z267" i="5"/>
  <c r="AB267" i="5" s="1"/>
  <c r="AC267" i="5" s="1"/>
  <c r="AD267" i="5" s="1"/>
  <c r="Z284" i="5"/>
  <c r="AB284" i="5" s="1"/>
  <c r="AC284" i="5" s="1"/>
  <c r="AD284" i="5" s="1"/>
  <c r="AA271" i="5"/>
  <c r="AA275" i="5"/>
  <c r="AA264" i="5"/>
  <c r="AA253" i="5"/>
  <c r="Z253" i="5"/>
  <c r="AB253" i="5" s="1"/>
  <c r="AC253" i="5" s="1"/>
  <c r="AD253" i="5" s="1"/>
  <c r="Z249" i="5"/>
  <c r="AB249" i="5" s="1"/>
  <c r="AC249" i="5" s="1"/>
  <c r="AD249" i="5" s="1"/>
  <c r="Z287" i="5"/>
  <c r="AA288" i="5"/>
  <c r="Z271" i="5"/>
  <c r="AB271" i="5" s="1"/>
  <c r="AC271" i="5" s="1"/>
  <c r="AD271" i="5" s="1"/>
  <c r="Z265" i="5"/>
  <c r="AB265" i="5" s="1"/>
  <c r="AC265" i="5" s="1"/>
  <c r="AD265" i="5" s="1"/>
  <c r="Z264" i="5"/>
  <c r="AA257" i="5"/>
  <c r="Z257" i="5"/>
  <c r="AB257" i="5" s="1"/>
  <c r="AC257" i="5" s="1"/>
  <c r="AD257" i="5" s="1"/>
  <c r="Z260" i="5"/>
  <c r="AB260" i="5" s="1"/>
  <c r="AC260" i="5" s="1"/>
  <c r="AD260" i="5" s="1"/>
  <c r="AA260" i="5"/>
  <c r="Z288" i="5"/>
  <c r="AB288" i="5" s="1"/>
  <c r="AC288" i="5" s="1"/>
  <c r="AD288" i="5" s="1"/>
  <c r="Z273" i="5"/>
  <c r="AB273" i="5" s="1"/>
  <c r="AC273" i="5" s="1"/>
  <c r="AD273" i="5" s="1"/>
  <c r="Z275" i="5"/>
  <c r="AB275" i="5" s="1"/>
  <c r="AC275" i="5" s="1"/>
  <c r="AD275" i="5" s="1"/>
  <c r="AA247" i="5"/>
  <c r="AA245" i="5"/>
  <c r="Z245" i="5"/>
  <c r="AB245" i="5" s="1"/>
  <c r="AC245" i="5" s="1"/>
  <c r="AD245" i="5" s="1"/>
  <c r="Z244" i="5"/>
  <c r="AB244" i="5" s="1"/>
  <c r="AC244" i="5" s="1"/>
  <c r="AD244" i="5" s="1"/>
  <c r="AA256" i="5"/>
  <c r="Z256" i="5"/>
  <c r="AB256" i="5" s="1"/>
  <c r="AC256" i="5" s="1"/>
  <c r="AD256" i="5" s="1"/>
  <c r="Z258" i="5"/>
  <c r="AB258" i="5" s="1"/>
  <c r="AC258" i="5" s="1"/>
  <c r="AD258" i="5" s="1"/>
  <c r="Z285" i="5"/>
  <c r="AB285" i="5" s="1"/>
  <c r="AC285" i="5" s="1"/>
  <c r="AD285" i="5" s="1"/>
  <c r="AA287" i="5"/>
  <c r="AA286" i="5"/>
  <c r="AA281" i="5"/>
  <c r="Z280" i="5"/>
  <c r="AB280" i="5" s="1"/>
  <c r="AC280" i="5" s="1"/>
  <c r="AD280" i="5" s="1"/>
  <c r="Z259" i="5"/>
  <c r="AA255" i="5"/>
  <c r="Z254" i="5"/>
  <c r="AB254" i="5" s="1"/>
  <c r="AC254" i="5" s="1"/>
  <c r="AD254" i="5" s="1"/>
  <c r="AA274" i="5"/>
  <c r="Z274" i="5"/>
  <c r="AA250" i="5"/>
  <c r="AA248" i="5"/>
  <c r="Z248" i="5"/>
  <c r="AB248" i="5" s="1"/>
  <c r="AC248" i="5" s="1"/>
  <c r="AD248" i="5" s="1"/>
  <c r="AA259" i="5"/>
  <c r="Z255" i="5"/>
  <c r="AB255" i="5" s="1"/>
  <c r="AC255" i="5" s="1"/>
  <c r="AD255" i="5" s="1"/>
  <c r="AA254" i="5"/>
  <c r="Z250" i="5"/>
  <c r="AB250" i="5" s="1"/>
  <c r="AC250" i="5" s="1"/>
  <c r="AD250" i="5" s="1"/>
  <c r="AA244" i="5"/>
  <c r="Z261" i="5"/>
  <c r="AB261" i="5" s="1"/>
  <c r="AC261" i="5" s="1"/>
  <c r="AD261" i="5" s="1"/>
  <c r="Z246" i="5"/>
  <c r="AB246" i="5" s="1"/>
  <c r="AC246" i="5" s="1"/>
  <c r="AD246" i="5" s="1"/>
  <c r="AA282" i="5"/>
  <c r="Z282" i="5"/>
  <c r="AB282" i="5" s="1"/>
  <c r="AC282" i="5" s="1"/>
  <c r="AD282" i="5" s="1"/>
  <c r="Z277" i="5"/>
  <c r="AB277" i="5" s="1"/>
  <c r="AC277" i="5" s="1"/>
  <c r="AD277" i="5" s="1"/>
  <c r="AA272" i="5"/>
  <c r="Z279" i="5"/>
  <c r="AB279" i="5" s="1"/>
  <c r="AC279" i="5" s="1"/>
  <c r="AD279" i="5" s="1"/>
  <c r="Z262" i="5"/>
  <c r="AB262" i="5" s="1"/>
  <c r="AC262" i="5" s="1"/>
  <c r="AD262" i="5" s="1"/>
  <c r="AA251" i="5"/>
  <c r="Z251" i="5"/>
  <c r="AB251" i="5" s="1"/>
  <c r="AC251" i="5" s="1"/>
  <c r="AD251" i="5" s="1"/>
  <c r="Z286" i="5"/>
  <c r="AB286" i="5" s="1"/>
  <c r="AC286" i="5" s="1"/>
  <c r="AD286" i="5" s="1"/>
  <c r="AA273" i="5"/>
  <c r="AA265" i="5"/>
  <c r="Z268" i="5"/>
  <c r="AB268" i="5" s="1"/>
  <c r="AC268" i="5" s="1"/>
  <c r="AD268" i="5" s="1"/>
  <c r="Z239" i="5"/>
  <c r="AB239" i="5" s="1"/>
  <c r="AC239" i="5" s="1"/>
  <c r="AD239" i="5" s="1"/>
  <c r="AA285" i="5"/>
  <c r="Z281" i="5"/>
  <c r="AB281" i="5" s="1"/>
  <c r="AC281" i="5" s="1"/>
  <c r="AD281" i="5" s="1"/>
  <c r="AA280" i="5"/>
  <c r="Z270" i="5"/>
  <c r="AB270" i="5" s="1"/>
  <c r="AC270" i="5" s="1"/>
  <c r="AD270" i="5" s="1"/>
  <c r="AA249" i="5"/>
  <c r="Z247" i="5"/>
  <c r="AB247" i="5" s="1"/>
  <c r="AC247" i="5" s="1"/>
  <c r="AD247" i="5" s="1"/>
  <c r="AA261" i="5"/>
  <c r="AA258" i="5"/>
  <c r="AA242" i="5"/>
  <c r="AA241" i="5"/>
  <c r="Z241" i="5"/>
  <c r="AB241" i="5" s="1"/>
  <c r="AC241" i="5" s="1"/>
  <c r="AD241" i="5" s="1"/>
  <c r="AA239" i="5"/>
  <c r="AA263" i="5"/>
  <c r="Z263" i="5"/>
  <c r="AB263" i="5" s="1"/>
  <c r="AC263" i="5" s="1"/>
  <c r="AD263" i="5" s="1"/>
  <c r="Z278" i="5"/>
  <c r="AB278" i="5" s="1"/>
  <c r="AC278" i="5" s="1"/>
  <c r="AD278" i="5" s="1"/>
  <c r="AA279" i="5"/>
  <c r="AA262" i="5"/>
  <c r="AA252" i="5"/>
  <c r="Z252" i="5"/>
  <c r="AB252" i="5" s="1"/>
  <c r="AC252" i="5" s="1"/>
  <c r="AD252" i="5" s="1"/>
  <c r="Z243" i="5"/>
  <c r="AB243" i="5" s="1"/>
  <c r="AC243" i="5" s="1"/>
  <c r="AD243" i="5" s="1"/>
  <c r="AA243" i="5"/>
  <c r="AA246" i="5"/>
  <c r="Z242" i="5"/>
  <c r="AB242" i="5" s="1"/>
  <c r="AC242" i="5" s="1"/>
  <c r="AD242" i="5" s="1"/>
  <c r="Z240" i="5"/>
  <c r="AB240" i="5" s="1"/>
  <c r="AC240" i="5" s="1"/>
  <c r="AD240" i="5" s="1"/>
  <c r="AA277" i="5"/>
  <c r="AA278" i="5"/>
  <c r="Z269" i="5"/>
  <c r="AB269" i="5" s="1"/>
  <c r="AC269" i="5" s="1"/>
  <c r="AD269" i="5" s="1"/>
  <c r="AA269" i="5"/>
  <c r="Z272" i="5"/>
  <c r="AB272" i="5" s="1"/>
  <c r="AC272" i="5" s="1"/>
  <c r="AD272" i="5" s="1"/>
  <c r="AA268" i="5"/>
  <c r="AA240" i="5"/>
  <c r="AB274" i="5"/>
  <c r="AC274" i="5" s="1"/>
  <c r="AD274" i="5" s="1"/>
  <c r="AB264" i="5"/>
  <c r="AC264" i="5" s="1"/>
  <c r="AD264" i="5" s="1"/>
  <c r="AA270" i="5"/>
  <c r="AB287" i="5"/>
  <c r="AC287" i="5" s="1"/>
  <c r="AD287" i="5" s="1"/>
  <c r="AA267" i="5"/>
  <c r="AB259" i="5"/>
  <c r="AC259" i="5" s="1"/>
  <c r="AD259" i="5" s="1"/>
  <c r="AA284" i="5"/>
  <c r="J340" i="5"/>
  <c r="V340" i="5"/>
  <c r="AA340" i="5"/>
  <c r="G340" i="5"/>
  <c r="H340" i="5"/>
  <c r="Q340" i="5"/>
  <c r="U340" i="5"/>
  <c r="P340" i="5"/>
  <c r="R339" i="5"/>
  <c r="I339" i="5"/>
  <c r="N339" i="5" s="1"/>
  <c r="O339" i="5" s="1"/>
  <c r="W339" i="5"/>
  <c r="X339" i="5" s="1"/>
  <c r="Y339" i="5" s="1"/>
  <c r="K339" i="5"/>
  <c r="S339" i="5"/>
  <c r="T339" i="5" s="1"/>
  <c r="C341" i="5"/>
  <c r="D341" i="5" s="1"/>
  <c r="E341" i="5"/>
  <c r="F341" i="5"/>
  <c r="L341" i="5"/>
  <c r="A343" i="5"/>
  <c r="B342" i="5"/>
  <c r="Z340" i="5"/>
  <c r="Z336" i="5"/>
  <c r="AB336" i="5" s="1"/>
  <c r="AC336" i="5" s="1"/>
  <c r="AD336" i="5" s="1"/>
  <c r="Z335" i="5"/>
  <c r="AB335" i="5" s="1"/>
  <c r="AC335" i="5" s="1"/>
  <c r="AD335" i="5" s="1"/>
  <c r="Z339" i="5"/>
  <c r="AB339" i="5" s="1"/>
  <c r="AC339" i="5" s="1"/>
  <c r="AD339" i="5" s="1"/>
  <c r="Z334" i="5"/>
  <c r="AB334" i="5" s="1"/>
  <c r="AC334" i="5" s="1"/>
  <c r="AD334" i="5" s="1"/>
  <c r="Z338" i="5"/>
  <c r="AB338" i="5" s="1"/>
  <c r="AC338" i="5" s="1"/>
  <c r="AD338" i="5" s="1"/>
  <c r="AA334" i="5"/>
  <c r="Z337" i="5"/>
  <c r="AB337" i="5" s="1"/>
  <c r="AC337" i="5" s="1"/>
  <c r="AD337" i="5" s="1"/>
  <c r="Z341" i="5"/>
  <c r="AA335" i="5"/>
  <c r="AA336" i="5"/>
  <c r="AA337" i="5"/>
  <c r="AA338" i="5"/>
  <c r="M340" i="5"/>
  <c r="BS53" i="5"/>
  <c r="X299" i="5"/>
  <c r="Y299" i="5" s="1"/>
  <c r="FR228" i="5"/>
  <c r="BS51" i="5"/>
  <c r="BS52" i="5"/>
  <c r="BT44" i="5" s="1"/>
  <c r="BS55" i="5"/>
  <c r="FR225" i="5"/>
  <c r="FR221" i="5"/>
  <c r="CQ57" i="5"/>
  <c r="BU57" i="5" s="1"/>
  <c r="BS57" i="5" s="1"/>
  <c r="CQ54" i="5"/>
  <c r="BU54" i="5" s="1"/>
  <c r="BS54" i="5" s="1"/>
  <c r="CQ60" i="5"/>
  <c r="BU60" i="5" s="1"/>
  <c r="BS60" i="5" s="1"/>
  <c r="CQ56" i="5"/>
  <c r="BU56" i="5" s="1"/>
  <c r="BS56" i="5" s="1"/>
  <c r="CQ58" i="5"/>
  <c r="BU58" i="5" s="1"/>
  <c r="BS58" i="5" s="1"/>
  <c r="CZ21" i="5"/>
  <c r="E460" i="5"/>
  <c r="C460" i="5"/>
  <c r="G460" i="5"/>
  <c r="H460" i="5" s="1"/>
  <c r="F460" i="5"/>
  <c r="DF33" i="5"/>
  <c r="DH33" i="5"/>
  <c r="DI33" i="5"/>
  <c r="CW17" i="5"/>
  <c r="FR227" i="5"/>
  <c r="FR220" i="5"/>
  <c r="FR223" i="5"/>
  <c r="N93" i="5"/>
  <c r="N94" i="5" s="1"/>
  <c r="FR230" i="5"/>
  <c r="FR226" i="5"/>
  <c r="FR224" i="5"/>
  <c r="FR229" i="5"/>
  <c r="DN15" i="5"/>
  <c r="DO15" i="5" s="1"/>
  <c r="DQ15" i="5"/>
  <c r="DP15" i="5"/>
  <c r="DL16" i="5"/>
  <c r="DM16" i="5" s="1"/>
  <c r="DD35" i="5"/>
  <c r="DE34" i="5"/>
  <c r="DA20" i="5"/>
  <c r="CX22" i="5"/>
  <c r="CU18" i="5"/>
  <c r="CR20" i="5"/>
  <c r="CT19" i="5"/>
  <c r="W301" i="5"/>
  <c r="W315" i="5"/>
  <c r="S199" i="5"/>
  <c r="T199" i="5" s="1"/>
  <c r="AN198" i="5"/>
  <c r="AL197" i="5"/>
  <c r="AP196" i="5"/>
  <c r="R308" i="5"/>
  <c r="CO23" i="5"/>
  <c r="D12" i="5"/>
  <c r="E11" i="5"/>
  <c r="F11" i="5" s="1"/>
  <c r="G11" i="5" s="1"/>
  <c r="B461" i="5"/>
  <c r="A462" i="5"/>
  <c r="AG7" i="3"/>
  <c r="AH7" i="3"/>
  <c r="F15" i="9"/>
  <c r="FQ231" i="5"/>
  <c r="GV32" i="5"/>
  <c r="GF33" i="5"/>
  <c r="GH32" i="5"/>
  <c r="HC38" i="5"/>
  <c r="DH97" i="5"/>
  <c r="R327" i="5"/>
  <c r="FK18" i="5"/>
  <c r="FH18" i="5" s="1"/>
  <c r="FW16" i="5"/>
  <c r="EL3" i="5"/>
  <c r="EK5" i="5"/>
  <c r="EL5" i="5"/>
  <c r="EJ14" i="5"/>
  <c r="GA16" i="5"/>
  <c r="FZ3" i="5"/>
  <c r="EN9" i="5"/>
  <c r="EM9" i="5" s="1"/>
  <c r="EN8" i="5"/>
  <c r="EM8" i="5" s="1"/>
  <c r="EL8" i="5" s="1"/>
  <c r="EL11" i="5"/>
  <c r="FY4" i="5"/>
  <c r="FZ4" i="5" s="1"/>
  <c r="EK3" i="5"/>
  <c r="W308" i="5"/>
  <c r="R320" i="5"/>
  <c r="K94" i="5"/>
  <c r="W300" i="5"/>
  <c r="I301" i="5"/>
  <c r="W327" i="5"/>
  <c r="I296" i="5"/>
  <c r="N296" i="5" s="1"/>
  <c r="O296" i="5" s="1"/>
  <c r="I297" i="5"/>
  <c r="N297" i="5" s="1"/>
  <c r="O297" i="5" s="1"/>
  <c r="I304" i="5"/>
  <c r="R301" i="5"/>
  <c r="FB21" i="5" a="1"/>
  <c r="FB21" i="5" s="1"/>
  <c r="FC21" i="5"/>
  <c r="K202" i="5"/>
  <c r="I202" i="5"/>
  <c r="N202" i="5" s="1"/>
  <c r="O202" i="5" s="1"/>
  <c r="I313" i="5"/>
  <c r="K313" i="5"/>
  <c r="W304" i="5"/>
  <c r="I325" i="5"/>
  <c r="K325" i="5"/>
  <c r="R202" i="5"/>
  <c r="S202" i="5" s="1"/>
  <c r="T202" i="5" s="1"/>
  <c r="I302" i="5"/>
  <c r="I317" i="5"/>
  <c r="K317" i="5"/>
  <c r="R302" i="5"/>
  <c r="W296" i="5"/>
  <c r="X296" i="5" s="1"/>
  <c r="Y296" i="5" s="1"/>
  <c r="R313" i="5"/>
  <c r="W202" i="5"/>
  <c r="X202" i="5" s="1"/>
  <c r="Y202" i="5" s="1"/>
  <c r="R296" i="5"/>
  <c r="S296" i="5" s="1"/>
  <c r="T296" i="5" s="1"/>
  <c r="K297" i="5"/>
  <c r="I327" i="5"/>
  <c r="K327" i="5"/>
  <c r="J311" i="5"/>
  <c r="H311" i="5"/>
  <c r="G311" i="5"/>
  <c r="Q311" i="5"/>
  <c r="P311" i="5"/>
  <c r="R311" i="5" s="1"/>
  <c r="V311" i="5"/>
  <c r="U311" i="5"/>
  <c r="I320" i="5"/>
  <c r="K320" i="5"/>
  <c r="W317" i="5"/>
  <c r="J203" i="5"/>
  <c r="H203" i="5"/>
  <c r="G203" i="5"/>
  <c r="P203" i="5"/>
  <c r="U203" i="5"/>
  <c r="W203" i="5" s="1"/>
  <c r="V203" i="5"/>
  <c r="Q203" i="5"/>
  <c r="R304" i="5"/>
  <c r="R317" i="5"/>
  <c r="W325" i="5"/>
  <c r="I308" i="5"/>
  <c r="K296" i="5"/>
  <c r="F204" i="5"/>
  <c r="AA204" i="5" s="1"/>
  <c r="L204" i="5"/>
  <c r="W297" i="5"/>
  <c r="X297" i="5" s="1"/>
  <c r="Y297" i="5" s="1"/>
  <c r="I315" i="5"/>
  <c r="K315" i="5"/>
  <c r="R325" i="5"/>
  <c r="W302" i="5"/>
  <c r="R315" i="5"/>
  <c r="W320" i="5"/>
  <c r="I300" i="5"/>
  <c r="R297" i="5"/>
  <c r="S297" i="5" s="1"/>
  <c r="T297" i="5" s="1"/>
  <c r="FA20" i="5"/>
  <c r="EZ20" i="5"/>
  <c r="EW22" i="5"/>
  <c r="EX21" i="5"/>
  <c r="EY21" i="5"/>
  <c r="AG197" i="5"/>
  <c r="AI198" i="5"/>
  <c r="DE99" i="5"/>
  <c r="AD291" i="5"/>
  <c r="Z299" i="5"/>
  <c r="AB299" i="5" s="1"/>
  <c r="AC299" i="5" s="1"/>
  <c r="AD299" i="5" s="1"/>
  <c r="AA200" i="5"/>
  <c r="AA318" i="5"/>
  <c r="Z204" i="5"/>
  <c r="Z202" i="5"/>
  <c r="AB202" i="5" s="1"/>
  <c r="AC202" i="5" s="1"/>
  <c r="AD202" i="5" s="1"/>
  <c r="Z306" i="5"/>
  <c r="AB306" i="5" s="1"/>
  <c r="AA201" i="5"/>
  <c r="Z238" i="5"/>
  <c r="AB238" i="5" s="1"/>
  <c r="AC238" i="5" s="1"/>
  <c r="AD238" i="5" s="1"/>
  <c r="AA326" i="5"/>
  <c r="AA237" i="5"/>
  <c r="AA306" i="5"/>
  <c r="Z308" i="5"/>
  <c r="AB308" i="5" s="1"/>
  <c r="AA304" i="5"/>
  <c r="Z309" i="5"/>
  <c r="AB309" i="5" s="1"/>
  <c r="AA315" i="5"/>
  <c r="Z303" i="5"/>
  <c r="AB303" i="5" s="1"/>
  <c r="AA329" i="5"/>
  <c r="AA316" i="5"/>
  <c r="Z320" i="5"/>
  <c r="AB320" i="5" s="1"/>
  <c r="Z311" i="5"/>
  <c r="Z326" i="5"/>
  <c r="AB326" i="5" s="1"/>
  <c r="AA325" i="5"/>
  <c r="Z296" i="5"/>
  <c r="AB296" i="5" s="1"/>
  <c r="AC296" i="5" s="1"/>
  <c r="AD296" i="5" s="1"/>
  <c r="AA292" i="5"/>
  <c r="Z302" i="5"/>
  <c r="AB302" i="5" s="1"/>
  <c r="Z295" i="5"/>
  <c r="AB295" i="5" s="1"/>
  <c r="AC295" i="5" s="1"/>
  <c r="AD295" i="5" s="1"/>
  <c r="Z219" i="5"/>
  <c r="AB219" i="5" s="1"/>
  <c r="AC219" i="5" s="1"/>
  <c r="AD219" i="5" s="1"/>
  <c r="AA298" i="5"/>
  <c r="AA219" i="5"/>
  <c r="Z307" i="5"/>
  <c r="AB307" i="5" s="1"/>
  <c r="AA238" i="5"/>
  <c r="AA203" i="5"/>
  <c r="AA294" i="5"/>
  <c r="AA333" i="5"/>
  <c r="AA303" i="5"/>
  <c r="Z313" i="5"/>
  <c r="AB313" i="5" s="1"/>
  <c r="Z201" i="5"/>
  <c r="AB201" i="5" s="1"/>
  <c r="AC201" i="5" s="1"/>
  <c r="AD201" i="5" s="1"/>
  <c r="AA202" i="5"/>
  <c r="AA301" i="5"/>
  <c r="AA199" i="5"/>
  <c r="Z327" i="5"/>
  <c r="AB327" i="5" s="1"/>
  <c r="Z324" i="5"/>
  <c r="AB324" i="5" s="1"/>
  <c r="AA320" i="5"/>
  <c r="Z333" i="5"/>
  <c r="AB333" i="5" s="1"/>
  <c r="AC333" i="5" s="1"/>
  <c r="AD333" i="5" s="1"/>
  <c r="Z301" i="5"/>
  <c r="AB301" i="5" s="1"/>
  <c r="AA307" i="5"/>
  <c r="AA218" i="5"/>
  <c r="AA308" i="5"/>
  <c r="Z312" i="5"/>
  <c r="AB312" i="5" s="1"/>
  <c r="AA311" i="5"/>
  <c r="Z305" i="5"/>
  <c r="AB305" i="5" s="1"/>
  <c r="Z323" i="5"/>
  <c r="AB323" i="5" s="1"/>
  <c r="Z331" i="5"/>
  <c r="AB331" i="5" s="1"/>
  <c r="AC331" i="5" s="1"/>
  <c r="AD331" i="5" s="1"/>
  <c r="Z316" i="5"/>
  <c r="AB316" i="5" s="1"/>
  <c r="AA319" i="5"/>
  <c r="Z319" i="5"/>
  <c r="AB319" i="5" s="1"/>
  <c r="AA313" i="5"/>
  <c r="Z199" i="5"/>
  <c r="AB199" i="5" s="1"/>
  <c r="AC199" i="5" s="1"/>
  <c r="AD199" i="5" s="1"/>
  <c r="AA310" i="5"/>
  <c r="Z332" i="5"/>
  <c r="AB332" i="5" s="1"/>
  <c r="AC332" i="5" s="1"/>
  <c r="AD332" i="5" s="1"/>
  <c r="Z329" i="5"/>
  <c r="AB329" i="5" s="1"/>
  <c r="AC329" i="5" s="1"/>
  <c r="AD329" i="5" s="1"/>
  <c r="Z322" i="5"/>
  <c r="AB322" i="5" s="1"/>
  <c r="Z318" i="5"/>
  <c r="AB318" i="5" s="1"/>
  <c r="Z325" i="5"/>
  <c r="AB325" i="5" s="1"/>
  <c r="AA296" i="5"/>
  <c r="AA331" i="5"/>
  <c r="Z300" i="5"/>
  <c r="AB300" i="5" s="1"/>
  <c r="AA332" i="5"/>
  <c r="AA300" i="5"/>
  <c r="AA299" i="5"/>
  <c r="AA302" i="5"/>
  <c r="AA293" i="5"/>
  <c r="Z315" i="5"/>
  <c r="AB315" i="5" s="1"/>
  <c r="AA330" i="5"/>
  <c r="AA327" i="5"/>
  <c r="Z321" i="5"/>
  <c r="AB321" i="5" s="1"/>
  <c r="AA309" i="5"/>
  <c r="AA312" i="5"/>
  <c r="AA317" i="5"/>
  <c r="AA328" i="5"/>
  <c r="Z330" i="5"/>
  <c r="AB330" i="5" s="1"/>
  <c r="AC330" i="5" s="1"/>
  <c r="AD330" i="5" s="1"/>
  <c r="Z294" i="5"/>
  <c r="AB294" i="5" s="1"/>
  <c r="AC294" i="5" s="1"/>
  <c r="AD294" i="5" s="1"/>
  <c r="Z298" i="5"/>
  <c r="AB298" i="5" s="1"/>
  <c r="AC298" i="5" s="1"/>
  <c r="AD298" i="5" s="1"/>
  <c r="Z304" i="5"/>
  <c r="AB304" i="5" s="1"/>
  <c r="Z310" i="5"/>
  <c r="AB310" i="5" s="1"/>
  <c r="AC310" i="5" s="1"/>
  <c r="AD310" i="5" s="1"/>
  <c r="Z218" i="5"/>
  <c r="AB218" i="5" s="1"/>
  <c r="AC218" i="5" s="1"/>
  <c r="AD218" i="5" s="1"/>
  <c r="Z297" i="5"/>
  <c r="AB297" i="5" s="1"/>
  <c r="AC297" i="5" s="1"/>
  <c r="AD297" i="5" s="1"/>
  <c r="AA295" i="5"/>
  <c r="Z237" i="5"/>
  <c r="AB237" i="5" s="1"/>
  <c r="AC237" i="5" s="1"/>
  <c r="AD237" i="5" s="1"/>
  <c r="AA297" i="5"/>
  <c r="Z317" i="5"/>
  <c r="AB317" i="5" s="1"/>
  <c r="AA323" i="5"/>
  <c r="Z292" i="5"/>
  <c r="AB292" i="5" s="1"/>
  <c r="AC292" i="5" s="1"/>
  <c r="AD292" i="5" s="1"/>
  <c r="AA314" i="5"/>
  <c r="AA324" i="5"/>
  <c r="Z293" i="5"/>
  <c r="AB293" i="5" s="1"/>
  <c r="AC293" i="5" s="1"/>
  <c r="AD293" i="5" s="1"/>
  <c r="Z328" i="5"/>
  <c r="AB328" i="5" s="1"/>
  <c r="AC328" i="5" s="1"/>
  <c r="AD328" i="5" s="1"/>
  <c r="AA322" i="5"/>
  <c r="AA321" i="5"/>
  <c r="Z203" i="5"/>
  <c r="Z314" i="5"/>
  <c r="AB314" i="5" s="1"/>
  <c r="Z200" i="5"/>
  <c r="AB200" i="5" s="1"/>
  <c r="AC200" i="5" s="1"/>
  <c r="AD200" i="5" s="1"/>
  <c r="AA305" i="5"/>
  <c r="DI98" i="5"/>
  <c r="DJ97" i="5"/>
  <c r="EC10" i="5"/>
  <c r="EE9" i="5"/>
  <c r="EF9" i="5" s="1"/>
  <c r="T74" i="3"/>
  <c r="V2" i="3"/>
  <c r="Y1" i="3"/>
  <c r="I94" i="5"/>
  <c r="I329" i="5"/>
  <c r="N329" i="5" s="1"/>
  <c r="O329" i="5" s="1"/>
  <c r="R329" i="5"/>
  <c r="S329" i="5" s="1"/>
  <c r="T329" i="5" s="1"/>
  <c r="W329" i="5"/>
  <c r="X329" i="5" s="1"/>
  <c r="Y329" i="5" s="1"/>
  <c r="N310" i="5"/>
  <c r="O310" i="5" s="1"/>
  <c r="S310" i="5"/>
  <c r="T310" i="5" s="1"/>
  <c r="X310" i="5"/>
  <c r="Y310" i="5" s="1"/>
  <c r="S299" i="5"/>
  <c r="T299" i="5" s="1"/>
  <c r="D329" i="5"/>
  <c r="D299" i="5"/>
  <c r="M299" i="5"/>
  <c r="N299" i="5"/>
  <c r="O299" i="5" s="1"/>
  <c r="D311" i="5"/>
  <c r="M311" i="5"/>
  <c r="I93" i="5"/>
  <c r="G95" i="5" s="1"/>
  <c r="H95" i="5" s="1"/>
  <c r="I95" i="5" s="1"/>
  <c r="M310" i="5"/>
  <c r="D310" i="5"/>
  <c r="D202" i="5"/>
  <c r="M329" i="5"/>
  <c r="K310" i="5"/>
  <c r="B205" i="5"/>
  <c r="E203" i="5"/>
  <c r="C203" i="5"/>
  <c r="K329" i="5"/>
  <c r="K299" i="5"/>
  <c r="J12" i="5"/>
  <c r="K12" i="5" s="1"/>
  <c r="E300" i="5"/>
  <c r="C300" i="5"/>
  <c r="B95" i="5"/>
  <c r="C95" i="5" s="1"/>
  <c r="A96" i="5"/>
  <c r="A97" i="5" s="1"/>
  <c r="A98" i="5" s="1"/>
  <c r="W8" i="5"/>
  <c r="Y6" i="5" s="1"/>
  <c r="H13" i="5"/>
  <c r="I13" i="5" s="1"/>
  <c r="U4" i="5"/>
  <c r="AC7" i="5"/>
  <c r="Z8" i="5"/>
  <c r="P85" i="3"/>
  <c r="B5" i="3"/>
  <c r="C4" i="3"/>
  <c r="G8" i="2"/>
  <c r="J14" i="2"/>
  <c r="H14" i="2"/>
  <c r="EL12" i="2"/>
  <c r="EN12" i="2" s="1"/>
  <c r="EP12" i="2" s="1"/>
  <c r="ER12" i="2" s="1"/>
  <c r="ET12" i="2" s="1"/>
  <c r="L1" i="2"/>
  <c r="H1" i="2"/>
  <c r="B13" i="2"/>
  <c r="DE14" i="2" s="1"/>
  <c r="E15" i="2"/>
  <c r="F1" i="2"/>
  <c r="A15" i="2"/>
  <c r="FZ1" i="5" l="1"/>
  <c r="T65" i="3"/>
  <c r="T24" i="3"/>
  <c r="S3" i="3"/>
  <c r="U3" i="3"/>
  <c r="W3" i="3" s="1"/>
  <c r="T32" i="3"/>
  <c r="T16" i="3"/>
  <c r="T71" i="3"/>
  <c r="T48" i="3"/>
  <c r="T73" i="3"/>
  <c r="T21" i="3"/>
  <c r="T5" i="3"/>
  <c r="T62" i="3"/>
  <c r="T53" i="3"/>
  <c r="T19" i="3"/>
  <c r="T35" i="3"/>
  <c r="T51" i="3"/>
  <c r="T8" i="3"/>
  <c r="T60" i="3"/>
  <c r="T37" i="3"/>
  <c r="T56" i="3"/>
  <c r="T63" i="3"/>
  <c r="T18" i="3"/>
  <c r="T50" i="3"/>
  <c r="T13" i="3"/>
  <c r="T45" i="3"/>
  <c r="T68" i="3"/>
  <c r="T34" i="3"/>
  <c r="T29" i="3"/>
  <c r="T10" i="3"/>
  <c r="T26" i="3"/>
  <c r="T42" i="3"/>
  <c r="T70" i="3"/>
  <c r="T64" i="3"/>
  <c r="T72" i="3"/>
  <c r="T4" i="3"/>
  <c r="T12" i="3"/>
  <c r="T20" i="3"/>
  <c r="T28" i="3"/>
  <c r="T36" i="3"/>
  <c r="T44" i="3"/>
  <c r="T52" i="3"/>
  <c r="T9" i="3"/>
  <c r="T17" i="3"/>
  <c r="T25" i="3"/>
  <c r="T33" i="3"/>
  <c r="T41" i="3"/>
  <c r="T49" i="3"/>
  <c r="T57" i="3"/>
  <c r="T58" i="3"/>
  <c r="T66" i="3"/>
  <c r="T59" i="3"/>
  <c r="T67" i="3"/>
  <c r="T11" i="3"/>
  <c r="T27" i="3"/>
  <c r="T43" i="3"/>
  <c r="T7" i="3"/>
  <c r="T15" i="3"/>
  <c r="T23" i="3"/>
  <c r="T31" i="3"/>
  <c r="T39" i="3"/>
  <c r="T47" i="3"/>
  <c r="T55" i="3"/>
  <c r="T6" i="3"/>
  <c r="T14" i="3"/>
  <c r="T22" i="3"/>
  <c r="T30" i="3"/>
  <c r="T38" i="3"/>
  <c r="T46" i="3"/>
  <c r="T54" i="3"/>
  <c r="T61" i="3"/>
  <c r="T69" i="3"/>
  <c r="U70" i="3"/>
  <c r="V70" i="3" s="1"/>
  <c r="U69" i="3"/>
  <c r="V69" i="3" s="1"/>
  <c r="U62" i="3"/>
  <c r="V62" i="3" s="1"/>
  <c r="U61" i="3"/>
  <c r="V61" i="3" s="1"/>
  <c r="U54" i="3"/>
  <c r="V54" i="3" s="1"/>
  <c r="U53" i="3"/>
  <c r="V53" i="3" s="1"/>
  <c r="U46" i="3"/>
  <c r="V46" i="3" s="1"/>
  <c r="U45" i="3"/>
  <c r="V45" i="3" s="1"/>
  <c r="U38" i="3"/>
  <c r="V38" i="3" s="1"/>
  <c r="U37" i="3"/>
  <c r="V37" i="3" s="1"/>
  <c r="U30" i="3"/>
  <c r="V30" i="3" s="1"/>
  <c r="U29" i="3"/>
  <c r="V29" i="3" s="1"/>
  <c r="U72" i="3"/>
  <c r="V72" i="3" s="1"/>
  <c r="U71" i="3"/>
  <c r="V71" i="3" s="1"/>
  <c r="U64" i="3"/>
  <c r="V64" i="3" s="1"/>
  <c r="U63" i="3"/>
  <c r="V63" i="3" s="1"/>
  <c r="U56" i="3"/>
  <c r="V56" i="3" s="1"/>
  <c r="U55" i="3"/>
  <c r="V55" i="3" s="1"/>
  <c r="U48" i="3"/>
  <c r="V48" i="3" s="1"/>
  <c r="U47" i="3"/>
  <c r="V47" i="3" s="1"/>
  <c r="U40" i="3"/>
  <c r="V40" i="3" s="1"/>
  <c r="U39" i="3"/>
  <c r="V39" i="3" s="1"/>
  <c r="U32" i="3"/>
  <c r="V32" i="3" s="1"/>
  <c r="U31" i="3"/>
  <c r="V31" i="3" s="1"/>
  <c r="U73" i="3"/>
  <c r="V73" i="3" s="1"/>
  <c r="W69" i="3"/>
  <c r="U66" i="3"/>
  <c r="V66" i="3" s="1"/>
  <c r="U65" i="3"/>
  <c r="V65" i="3" s="1"/>
  <c r="U58" i="3"/>
  <c r="V58" i="3" s="1"/>
  <c r="U57" i="3"/>
  <c r="V57" i="3" s="1"/>
  <c r="U50" i="3"/>
  <c r="V50" i="3" s="1"/>
  <c r="U49" i="3"/>
  <c r="V49" i="3" s="1"/>
  <c r="U42" i="3"/>
  <c r="V42" i="3" s="1"/>
  <c r="U41" i="3"/>
  <c r="V41" i="3" s="1"/>
  <c r="U67" i="3"/>
  <c r="V67" i="3" s="1"/>
  <c r="U52" i="3"/>
  <c r="V52" i="3" s="1"/>
  <c r="U24" i="3"/>
  <c r="V24" i="3" s="1"/>
  <c r="U23" i="3"/>
  <c r="V23" i="3" s="1"/>
  <c r="U16" i="3"/>
  <c r="V16" i="3" s="1"/>
  <c r="U15" i="3"/>
  <c r="V15" i="3" s="1"/>
  <c r="U8" i="3"/>
  <c r="V8" i="3" s="1"/>
  <c r="U7" i="3"/>
  <c r="V7" i="3" s="1"/>
  <c r="U4" i="3"/>
  <c r="V4" i="3" s="1"/>
  <c r="U60" i="3"/>
  <c r="V60" i="3" s="1"/>
  <c r="U43" i="3"/>
  <c r="V43" i="3" s="1"/>
  <c r="U34" i="3"/>
  <c r="V34" i="3" s="1"/>
  <c r="U33" i="3"/>
  <c r="V33" i="3" s="1"/>
  <c r="U26" i="3"/>
  <c r="V26" i="3" s="1"/>
  <c r="U25" i="3"/>
  <c r="V25" i="3" s="1"/>
  <c r="U18" i="3"/>
  <c r="V18" i="3" s="1"/>
  <c r="U17" i="3"/>
  <c r="V17" i="3" s="1"/>
  <c r="U10" i="3"/>
  <c r="V10" i="3" s="1"/>
  <c r="U9" i="3"/>
  <c r="V9" i="3" s="1"/>
  <c r="U68" i="3"/>
  <c r="V68" i="3" s="1"/>
  <c r="U51" i="3"/>
  <c r="V51" i="3" s="1"/>
  <c r="W63" i="3"/>
  <c r="U36" i="3"/>
  <c r="V36" i="3" s="1"/>
  <c r="U20" i="3"/>
  <c r="V20" i="3" s="1"/>
  <c r="U19" i="3"/>
  <c r="V19" i="3" s="1"/>
  <c r="U44" i="3"/>
  <c r="V44" i="3" s="1"/>
  <c r="U22" i="3"/>
  <c r="V22" i="3" s="1"/>
  <c r="U21" i="3"/>
  <c r="V21" i="3" s="1"/>
  <c r="U6" i="3"/>
  <c r="V6" i="3" s="1"/>
  <c r="U5" i="3"/>
  <c r="V5" i="3" s="1"/>
  <c r="U59" i="3"/>
  <c r="V59" i="3" s="1"/>
  <c r="U35" i="3"/>
  <c r="V35" i="3" s="1"/>
  <c r="U28" i="3"/>
  <c r="V28" i="3" s="1"/>
  <c r="U27" i="3"/>
  <c r="V27" i="3" s="1"/>
  <c r="U12" i="3"/>
  <c r="V12" i="3" s="1"/>
  <c r="U11" i="3"/>
  <c r="V11" i="3" s="1"/>
  <c r="U14" i="3"/>
  <c r="V14" i="3" s="1"/>
  <c r="U13" i="3"/>
  <c r="V13" i="3" s="1"/>
  <c r="U74" i="3"/>
  <c r="V74" i="3" s="1"/>
  <c r="AF382" i="5"/>
  <c r="AE382" i="5"/>
  <c r="AG382" i="5" s="1"/>
  <c r="AH382" i="5" s="1"/>
  <c r="AI382" i="5" s="1"/>
  <c r="AK382" i="5"/>
  <c r="AJ382" i="5"/>
  <c r="AL382" i="5" s="1"/>
  <c r="AM382" i="5" s="1"/>
  <c r="AN382" i="5" s="1"/>
  <c r="AJ276" i="5"/>
  <c r="AL276" i="5" s="1"/>
  <c r="AM276" i="5" s="1"/>
  <c r="AN276" i="5" s="1"/>
  <c r="AK266" i="5"/>
  <c r="AK283" i="5"/>
  <c r="AK276" i="5"/>
  <c r="AJ283" i="5"/>
  <c r="AL283" i="5" s="1"/>
  <c r="AM283" i="5" s="1"/>
  <c r="AN283" i="5" s="1"/>
  <c r="AJ267" i="5"/>
  <c r="AJ266" i="5"/>
  <c r="AL266" i="5" s="1"/>
  <c r="AM266" i="5" s="1"/>
  <c r="AN266" i="5" s="1"/>
  <c r="AJ284" i="5"/>
  <c r="AL284" i="5" s="1"/>
  <c r="AM284" i="5" s="1"/>
  <c r="AN284" i="5" s="1"/>
  <c r="AJ286" i="5"/>
  <c r="AL286" i="5" s="1"/>
  <c r="AM286" i="5" s="1"/>
  <c r="AN286" i="5" s="1"/>
  <c r="AJ273" i="5"/>
  <c r="AL273" i="5" s="1"/>
  <c r="AM273" i="5" s="1"/>
  <c r="AN273" i="5" s="1"/>
  <c r="AK273" i="5"/>
  <c r="AK271" i="5"/>
  <c r="AK264" i="5"/>
  <c r="AK257" i="5"/>
  <c r="AJ253" i="5"/>
  <c r="AL253" i="5" s="1"/>
  <c r="AM253" i="5" s="1"/>
  <c r="AN253" i="5" s="1"/>
  <c r="AJ260" i="5"/>
  <c r="AL260" i="5" s="1"/>
  <c r="AM260" i="5" s="1"/>
  <c r="AN260" i="5" s="1"/>
  <c r="AJ259" i="5"/>
  <c r="AL259" i="5" s="1"/>
  <c r="AM259" i="5" s="1"/>
  <c r="AN259" i="5" s="1"/>
  <c r="AK285" i="5"/>
  <c r="AJ287" i="5"/>
  <c r="AL287" i="5" s="1"/>
  <c r="AM287" i="5" s="1"/>
  <c r="AN287" i="5" s="1"/>
  <c r="AK286" i="5"/>
  <c r="AJ271" i="5"/>
  <c r="AL271" i="5" s="1"/>
  <c r="AM271" i="5" s="1"/>
  <c r="AN271" i="5" s="1"/>
  <c r="AK265" i="5"/>
  <c r="AJ264" i="5"/>
  <c r="AL264" i="5" s="1"/>
  <c r="AM264" i="5" s="1"/>
  <c r="AN264" i="5" s="1"/>
  <c r="AJ257" i="5"/>
  <c r="AL257" i="5" s="1"/>
  <c r="AM257" i="5" s="1"/>
  <c r="AN257" i="5" s="1"/>
  <c r="AJ249" i="5"/>
  <c r="AL249" i="5" s="1"/>
  <c r="AM249" i="5" s="1"/>
  <c r="AN249" i="5" s="1"/>
  <c r="AK254" i="5"/>
  <c r="AK288" i="5"/>
  <c r="AK280" i="5"/>
  <c r="AJ280" i="5"/>
  <c r="AL280" i="5" s="1"/>
  <c r="AM280" i="5" s="1"/>
  <c r="AN280" i="5" s="1"/>
  <c r="AK259" i="5"/>
  <c r="AK250" i="5"/>
  <c r="AJ245" i="5"/>
  <c r="AL245" i="5" s="1"/>
  <c r="AM245" i="5" s="1"/>
  <c r="AN245" i="5" s="1"/>
  <c r="AK261" i="5"/>
  <c r="AK275" i="5"/>
  <c r="AJ275" i="5"/>
  <c r="AL275" i="5" s="1"/>
  <c r="AM275" i="5" s="1"/>
  <c r="AN275" i="5" s="1"/>
  <c r="AK253" i="5"/>
  <c r="AK249" i="5"/>
  <c r="AK274" i="5"/>
  <c r="AK245" i="5"/>
  <c r="AJ256" i="5"/>
  <c r="AL256" i="5" s="1"/>
  <c r="AM256" i="5" s="1"/>
  <c r="AN256" i="5" s="1"/>
  <c r="AJ288" i="5"/>
  <c r="AL288" i="5" s="1"/>
  <c r="AM288" i="5" s="1"/>
  <c r="AN288" i="5" s="1"/>
  <c r="AK260" i="5"/>
  <c r="AJ254" i="5"/>
  <c r="AL254" i="5" s="1"/>
  <c r="AM254" i="5" s="1"/>
  <c r="AN254" i="5" s="1"/>
  <c r="AK268" i="5"/>
  <c r="AJ268" i="5"/>
  <c r="AL268" i="5" s="1"/>
  <c r="AM268" i="5" s="1"/>
  <c r="AN268" i="5" s="1"/>
  <c r="AJ250" i="5"/>
  <c r="AK247" i="5"/>
  <c r="AK248" i="5"/>
  <c r="AJ246" i="5"/>
  <c r="AL246" i="5" s="1"/>
  <c r="AM246" i="5" s="1"/>
  <c r="AN246" i="5" s="1"/>
  <c r="AK246" i="5"/>
  <c r="AJ242" i="5"/>
  <c r="AL242" i="5" s="1"/>
  <c r="AM242" i="5" s="1"/>
  <c r="AN242" i="5" s="1"/>
  <c r="AK242" i="5"/>
  <c r="AK263" i="5"/>
  <c r="AJ263" i="5"/>
  <c r="AL263" i="5" s="1"/>
  <c r="AM263" i="5" s="1"/>
  <c r="AN263" i="5" s="1"/>
  <c r="AK278" i="5"/>
  <c r="AK269" i="5"/>
  <c r="AJ279" i="5"/>
  <c r="AL279" i="5" s="1"/>
  <c r="AM279" i="5" s="1"/>
  <c r="AN279" i="5" s="1"/>
  <c r="AK252" i="5"/>
  <c r="AJ243" i="5"/>
  <c r="AL243" i="5" s="1"/>
  <c r="AM243" i="5" s="1"/>
  <c r="AN243" i="5" s="1"/>
  <c r="AJ240" i="5"/>
  <c r="AL240" i="5" s="1"/>
  <c r="AM240" i="5" s="1"/>
  <c r="AN240" i="5" s="1"/>
  <c r="AK287" i="5"/>
  <c r="AJ281" i="5"/>
  <c r="AL281" i="5" s="1"/>
  <c r="AM281" i="5" s="1"/>
  <c r="AN281" i="5" s="1"/>
  <c r="AK255" i="5"/>
  <c r="AJ241" i="5"/>
  <c r="AL241" i="5" s="1"/>
  <c r="AM241" i="5" s="1"/>
  <c r="AN241" i="5" s="1"/>
  <c r="AJ255" i="5"/>
  <c r="AL255" i="5" s="1"/>
  <c r="AM255" i="5" s="1"/>
  <c r="AN255" i="5" s="1"/>
  <c r="AJ247" i="5"/>
  <c r="AL247" i="5" s="1"/>
  <c r="AM247" i="5" s="1"/>
  <c r="AN247" i="5" s="1"/>
  <c r="AJ244" i="5"/>
  <c r="AL244" i="5" s="1"/>
  <c r="AM244" i="5" s="1"/>
  <c r="AN244" i="5" s="1"/>
  <c r="AK241" i="5"/>
  <c r="AJ282" i="5"/>
  <c r="AL282" i="5" s="1"/>
  <c r="AM282" i="5" s="1"/>
  <c r="AN282" i="5" s="1"/>
  <c r="AK251" i="5"/>
  <c r="AJ258" i="5"/>
  <c r="AL258" i="5" s="1"/>
  <c r="AM258" i="5" s="1"/>
  <c r="AN258" i="5" s="1"/>
  <c r="AK239" i="5"/>
  <c r="AJ285" i="5"/>
  <c r="AL285" i="5" s="1"/>
  <c r="AM285" i="5" s="1"/>
  <c r="AN285" i="5" s="1"/>
  <c r="AK256" i="5"/>
  <c r="AJ239" i="5"/>
  <c r="AL239" i="5" s="1"/>
  <c r="AM239" i="5" s="1"/>
  <c r="AN239" i="5" s="1"/>
  <c r="AJ278" i="5"/>
  <c r="AL278" i="5" s="1"/>
  <c r="AM278" i="5" s="1"/>
  <c r="AN278" i="5" s="1"/>
  <c r="AJ269" i="5"/>
  <c r="AL269" i="5" s="1"/>
  <c r="AM269" i="5" s="1"/>
  <c r="AN269" i="5" s="1"/>
  <c r="AK262" i="5"/>
  <c r="AK240" i="5"/>
  <c r="AK284" i="5"/>
  <c r="AJ265" i="5"/>
  <c r="AL265" i="5" s="1"/>
  <c r="AM265" i="5" s="1"/>
  <c r="AN265" i="5" s="1"/>
  <c r="AJ262" i="5"/>
  <c r="AL262" i="5" s="1"/>
  <c r="AM262" i="5" s="1"/>
  <c r="AN262" i="5" s="1"/>
  <c r="AJ251" i="5"/>
  <c r="AL251" i="5" s="1"/>
  <c r="AM251" i="5" s="1"/>
  <c r="AN251" i="5" s="1"/>
  <c r="AJ270" i="5"/>
  <c r="AL270" i="5" s="1"/>
  <c r="AM270" i="5" s="1"/>
  <c r="AN270" i="5" s="1"/>
  <c r="AK244" i="5"/>
  <c r="AJ261" i="5"/>
  <c r="AL261" i="5" s="1"/>
  <c r="AM261" i="5" s="1"/>
  <c r="AN261" i="5" s="1"/>
  <c r="AK282" i="5"/>
  <c r="AJ277" i="5"/>
  <c r="AL277" i="5" s="1"/>
  <c r="AM277" i="5" s="1"/>
  <c r="AN277" i="5" s="1"/>
  <c r="AK279" i="5"/>
  <c r="AJ252" i="5"/>
  <c r="AL252" i="5" s="1"/>
  <c r="AM252" i="5" s="1"/>
  <c r="AN252" i="5" s="1"/>
  <c r="AK281" i="5"/>
  <c r="AJ274" i="5"/>
  <c r="AL274" i="5" s="1"/>
  <c r="AM274" i="5" s="1"/>
  <c r="AN274" i="5" s="1"/>
  <c r="AJ248" i="5"/>
  <c r="AL248" i="5" s="1"/>
  <c r="AM248" i="5" s="1"/>
  <c r="AN248" i="5" s="1"/>
  <c r="AK258" i="5"/>
  <c r="AK272" i="5"/>
  <c r="AJ272" i="5"/>
  <c r="AL272" i="5" s="1"/>
  <c r="AM272" i="5" s="1"/>
  <c r="AN272" i="5" s="1"/>
  <c r="AK243" i="5"/>
  <c r="AK267" i="5"/>
  <c r="AK277" i="5"/>
  <c r="AK270" i="5"/>
  <c r="AL250" i="5"/>
  <c r="AM250" i="5" s="1"/>
  <c r="AN250" i="5" s="1"/>
  <c r="AL267" i="5"/>
  <c r="AM267" i="5" s="1"/>
  <c r="AN267" i="5" s="1"/>
  <c r="AF340" i="5"/>
  <c r="AF283" i="5"/>
  <c r="AE276" i="5"/>
  <c r="AG276" i="5" s="1"/>
  <c r="AH276" i="5" s="1"/>
  <c r="AI276" i="5" s="1"/>
  <c r="AF266" i="5"/>
  <c r="AE267" i="5"/>
  <c r="AG267" i="5" s="1"/>
  <c r="AH267" i="5" s="1"/>
  <c r="AI267" i="5" s="1"/>
  <c r="AE283" i="5"/>
  <c r="AG283" i="5" s="1"/>
  <c r="AH283" i="5" s="1"/>
  <c r="AI283" i="5" s="1"/>
  <c r="AE266" i="5"/>
  <c r="AG266" i="5" s="1"/>
  <c r="AH266" i="5" s="1"/>
  <c r="AI266" i="5" s="1"/>
  <c r="AE287" i="5"/>
  <c r="AG287" i="5" s="1"/>
  <c r="AH287" i="5" s="1"/>
  <c r="AI287" i="5" s="1"/>
  <c r="AF281" i="5"/>
  <c r="AF280" i="5"/>
  <c r="AE257" i="5"/>
  <c r="AG257" i="5" s="1"/>
  <c r="AH257" i="5" s="1"/>
  <c r="AI257" i="5" s="1"/>
  <c r="AF260" i="5"/>
  <c r="AF255" i="5"/>
  <c r="AE254" i="5"/>
  <c r="AG254" i="5" s="1"/>
  <c r="AH254" i="5" s="1"/>
  <c r="AI254" i="5" s="1"/>
  <c r="AE286" i="5"/>
  <c r="AG286" i="5" s="1"/>
  <c r="AH286" i="5" s="1"/>
  <c r="AI286" i="5" s="1"/>
  <c r="AF273" i="5"/>
  <c r="AE281" i="5"/>
  <c r="AG281" i="5" s="1"/>
  <c r="AH281" i="5" s="1"/>
  <c r="AI281" i="5" s="1"/>
  <c r="AE280" i="5"/>
  <c r="AG280" i="5" s="1"/>
  <c r="AH280" i="5" s="1"/>
  <c r="AI280" i="5" s="1"/>
  <c r="AF275" i="5"/>
  <c r="AF253" i="5"/>
  <c r="AE260" i="5"/>
  <c r="AG260" i="5" s="1"/>
  <c r="AH260" i="5" s="1"/>
  <c r="AI260" i="5" s="1"/>
  <c r="AF259" i="5"/>
  <c r="AE255" i="5"/>
  <c r="AG255" i="5" s="1"/>
  <c r="AH255" i="5" s="1"/>
  <c r="AI255" i="5" s="1"/>
  <c r="AE284" i="5"/>
  <c r="AG284" i="5" s="1"/>
  <c r="AH284" i="5" s="1"/>
  <c r="AI284" i="5" s="1"/>
  <c r="AF288" i="5"/>
  <c r="AF257" i="5"/>
  <c r="AE253" i="5"/>
  <c r="AG253" i="5" s="1"/>
  <c r="AH253" i="5" s="1"/>
  <c r="AI253" i="5" s="1"/>
  <c r="AE274" i="5"/>
  <c r="AG274" i="5" s="1"/>
  <c r="AH274" i="5" s="1"/>
  <c r="AI274" i="5" s="1"/>
  <c r="AF268" i="5"/>
  <c r="AE250" i="5"/>
  <c r="AG250" i="5" s="1"/>
  <c r="AH250" i="5" s="1"/>
  <c r="AI250" i="5" s="1"/>
  <c r="AF247" i="5"/>
  <c r="AF248" i="5"/>
  <c r="AE248" i="5"/>
  <c r="AG248" i="5" s="1"/>
  <c r="AH248" i="5" s="1"/>
  <c r="AI248" i="5" s="1"/>
  <c r="AF244" i="5"/>
  <c r="AE288" i="5"/>
  <c r="AG288" i="5" s="1"/>
  <c r="AH288" i="5" s="1"/>
  <c r="AI288" i="5" s="1"/>
  <c r="AE273" i="5"/>
  <c r="AG273" i="5" s="1"/>
  <c r="AH273" i="5" s="1"/>
  <c r="AI273" i="5" s="1"/>
  <c r="AE265" i="5"/>
  <c r="AG265" i="5" s="1"/>
  <c r="AH265" i="5" s="1"/>
  <c r="AI265" i="5" s="1"/>
  <c r="AE259" i="5"/>
  <c r="AG259" i="5" s="1"/>
  <c r="AH259" i="5" s="1"/>
  <c r="AI259" i="5" s="1"/>
  <c r="AE268" i="5"/>
  <c r="AG268" i="5" s="1"/>
  <c r="AH268" i="5" s="1"/>
  <c r="AI268" i="5" s="1"/>
  <c r="AF250" i="5"/>
  <c r="AE247" i="5"/>
  <c r="AG247" i="5" s="1"/>
  <c r="AH247" i="5" s="1"/>
  <c r="AI247" i="5" s="1"/>
  <c r="AF245" i="5"/>
  <c r="AE244" i="5"/>
  <c r="AG244" i="5" s="1"/>
  <c r="AH244" i="5" s="1"/>
  <c r="AI244" i="5" s="1"/>
  <c r="AE261" i="5"/>
  <c r="AG261" i="5" s="1"/>
  <c r="AH261" i="5" s="1"/>
  <c r="AI261" i="5" s="1"/>
  <c r="AF285" i="5"/>
  <c r="AE285" i="5"/>
  <c r="AG285" i="5" s="1"/>
  <c r="AH285" i="5" s="1"/>
  <c r="AI285" i="5" s="1"/>
  <c r="AE271" i="5"/>
  <c r="AG271" i="5" s="1"/>
  <c r="AH271" i="5" s="1"/>
  <c r="AI271" i="5" s="1"/>
  <c r="AE270" i="5"/>
  <c r="AG270" i="5" s="1"/>
  <c r="AH270" i="5" s="1"/>
  <c r="AI270" i="5" s="1"/>
  <c r="AF265" i="5"/>
  <c r="AE249" i="5"/>
  <c r="AG249" i="5" s="1"/>
  <c r="AH249" i="5" s="1"/>
  <c r="AI249" i="5" s="1"/>
  <c r="AE258" i="5"/>
  <c r="AG258" i="5" s="1"/>
  <c r="AH258" i="5" s="1"/>
  <c r="AI258" i="5" s="1"/>
  <c r="AE242" i="5"/>
  <c r="AG242" i="5" s="1"/>
  <c r="AH242" i="5" s="1"/>
  <c r="AI242" i="5" s="1"/>
  <c r="AE241" i="5"/>
  <c r="AG241" i="5" s="1"/>
  <c r="AH241" i="5" s="1"/>
  <c r="AI241" i="5" s="1"/>
  <c r="AF239" i="5"/>
  <c r="AE239" i="5"/>
  <c r="AG239" i="5" s="1"/>
  <c r="AH239" i="5" s="1"/>
  <c r="AI239" i="5" s="1"/>
  <c r="AE263" i="5"/>
  <c r="AG263" i="5" s="1"/>
  <c r="AH263" i="5" s="1"/>
  <c r="AI263" i="5" s="1"/>
  <c r="AE277" i="5"/>
  <c r="AG277" i="5" s="1"/>
  <c r="AH277" i="5" s="1"/>
  <c r="AI277" i="5" s="1"/>
  <c r="AF278" i="5"/>
  <c r="AE278" i="5"/>
  <c r="AF269" i="5"/>
  <c r="AF272" i="5"/>
  <c r="AF262" i="5"/>
  <c r="AE252" i="5"/>
  <c r="AG252" i="5" s="1"/>
  <c r="AH252" i="5" s="1"/>
  <c r="AI252" i="5" s="1"/>
  <c r="AE243" i="5"/>
  <c r="AG243" i="5" s="1"/>
  <c r="AH243" i="5" s="1"/>
  <c r="AI243" i="5" s="1"/>
  <c r="AE264" i="5"/>
  <c r="AG264" i="5" s="1"/>
  <c r="AH264" i="5" s="1"/>
  <c r="AI264" i="5" s="1"/>
  <c r="AE245" i="5"/>
  <c r="AG245" i="5" s="1"/>
  <c r="AH245" i="5" s="1"/>
  <c r="AI245" i="5" s="1"/>
  <c r="AF256" i="5"/>
  <c r="AE256" i="5"/>
  <c r="AG256" i="5" s="1"/>
  <c r="AH256" i="5" s="1"/>
  <c r="AI256" i="5" s="1"/>
  <c r="AF261" i="5"/>
  <c r="AF286" i="5"/>
  <c r="AF271" i="5"/>
  <c r="AE275" i="5"/>
  <c r="AG275" i="5" s="1"/>
  <c r="AH275" i="5" s="1"/>
  <c r="AI275" i="5" s="1"/>
  <c r="AF254" i="5"/>
  <c r="AE246" i="5"/>
  <c r="AG246" i="5" s="1"/>
  <c r="AH246" i="5" s="1"/>
  <c r="AI246" i="5" s="1"/>
  <c r="AF246" i="5"/>
  <c r="AF242" i="5"/>
  <c r="AF263" i="5"/>
  <c r="AE269" i="5"/>
  <c r="AG269" i="5" s="1"/>
  <c r="AH269" i="5" s="1"/>
  <c r="AI269" i="5" s="1"/>
  <c r="AE272" i="5"/>
  <c r="AG272" i="5" s="1"/>
  <c r="AH272" i="5" s="1"/>
  <c r="AI272" i="5" s="1"/>
  <c r="AF279" i="5"/>
  <c r="AF243" i="5"/>
  <c r="AF240" i="5"/>
  <c r="AF249" i="5"/>
  <c r="AF274" i="5"/>
  <c r="AF258" i="5"/>
  <c r="AE282" i="5"/>
  <c r="AG282" i="5" s="1"/>
  <c r="AH282" i="5" s="1"/>
  <c r="AI282" i="5" s="1"/>
  <c r="AF277" i="5"/>
  <c r="AE262" i="5"/>
  <c r="AG262" i="5" s="1"/>
  <c r="AH262" i="5" s="1"/>
  <c r="AI262" i="5" s="1"/>
  <c r="AF252" i="5"/>
  <c r="AE251" i="5"/>
  <c r="AG251" i="5" s="1"/>
  <c r="AH251" i="5" s="1"/>
  <c r="AI251" i="5" s="1"/>
  <c r="AF264" i="5"/>
  <c r="AF241" i="5"/>
  <c r="AE279" i="5"/>
  <c r="AG279" i="5" s="1"/>
  <c r="AH279" i="5" s="1"/>
  <c r="AI279" i="5" s="1"/>
  <c r="AE240" i="5"/>
  <c r="AG240" i="5" s="1"/>
  <c r="AH240" i="5" s="1"/>
  <c r="AI240" i="5" s="1"/>
  <c r="AF287" i="5"/>
  <c r="AF276" i="5"/>
  <c r="AF282" i="5"/>
  <c r="AF251" i="5"/>
  <c r="AG278" i="5"/>
  <c r="AH278" i="5" s="1"/>
  <c r="AI278" i="5" s="1"/>
  <c r="AF267" i="5"/>
  <c r="AF284" i="5"/>
  <c r="AF270" i="5"/>
  <c r="AE340" i="5"/>
  <c r="AG340" i="5" s="1"/>
  <c r="AH340" i="5" s="1"/>
  <c r="AI340" i="5" s="1"/>
  <c r="AE335" i="5"/>
  <c r="AG335" i="5" s="1"/>
  <c r="AH335" i="5" s="1"/>
  <c r="AI335" i="5" s="1"/>
  <c r="AE339" i="5"/>
  <c r="AG339" i="5" s="1"/>
  <c r="AH339" i="5" s="1"/>
  <c r="AI339" i="5" s="1"/>
  <c r="AE336" i="5"/>
  <c r="AG336" i="5" s="1"/>
  <c r="AH336" i="5" s="1"/>
  <c r="AI336" i="5" s="1"/>
  <c r="AE334" i="5"/>
  <c r="AG334" i="5" s="1"/>
  <c r="AH334" i="5" s="1"/>
  <c r="AI334" i="5" s="1"/>
  <c r="AE338" i="5"/>
  <c r="AG338" i="5" s="1"/>
  <c r="AH338" i="5" s="1"/>
  <c r="AI338" i="5" s="1"/>
  <c r="AE337" i="5"/>
  <c r="AG337" i="5" s="1"/>
  <c r="AH337" i="5" s="1"/>
  <c r="AI337" i="5" s="1"/>
  <c r="AE341" i="5"/>
  <c r="AF334" i="5"/>
  <c r="AF335" i="5"/>
  <c r="AF336" i="5"/>
  <c r="AF337" i="5"/>
  <c r="AF338" i="5"/>
  <c r="AF339" i="5"/>
  <c r="AJ340" i="5"/>
  <c r="AL340" i="5" s="1"/>
  <c r="AM340" i="5" s="1"/>
  <c r="AN340" i="5" s="1"/>
  <c r="AJ335" i="5"/>
  <c r="AL335" i="5" s="1"/>
  <c r="AM335" i="5" s="1"/>
  <c r="AN335" i="5" s="1"/>
  <c r="AJ339" i="5"/>
  <c r="AL339" i="5" s="1"/>
  <c r="AM339" i="5" s="1"/>
  <c r="AN339" i="5" s="1"/>
  <c r="AJ336" i="5"/>
  <c r="AL336" i="5" s="1"/>
  <c r="AM336" i="5" s="1"/>
  <c r="AN336" i="5" s="1"/>
  <c r="AJ337" i="5"/>
  <c r="AL337" i="5" s="1"/>
  <c r="AM337" i="5" s="1"/>
  <c r="AN337" i="5" s="1"/>
  <c r="AJ334" i="5"/>
  <c r="AL334" i="5" s="1"/>
  <c r="AM334" i="5" s="1"/>
  <c r="AN334" i="5" s="1"/>
  <c r="AJ341" i="5"/>
  <c r="AJ338" i="5"/>
  <c r="AL338" i="5" s="1"/>
  <c r="AM338" i="5" s="1"/>
  <c r="AN338" i="5" s="1"/>
  <c r="AK334" i="5"/>
  <c r="AK335" i="5"/>
  <c r="AK336" i="5"/>
  <c r="AK337" i="5"/>
  <c r="AK338" i="5"/>
  <c r="AK339" i="5"/>
  <c r="E342" i="5"/>
  <c r="F342" i="5"/>
  <c r="AJ342" i="5" s="1"/>
  <c r="C342" i="5"/>
  <c r="D342" i="5" s="1"/>
  <c r="L342" i="5"/>
  <c r="Q341" i="5"/>
  <c r="AA341" i="5"/>
  <c r="H341" i="5"/>
  <c r="G341" i="5"/>
  <c r="V341" i="5"/>
  <c r="AK341" i="5"/>
  <c r="J341" i="5"/>
  <c r="AF341" i="5"/>
  <c r="U341" i="5"/>
  <c r="P341" i="5"/>
  <c r="AB340" i="5"/>
  <c r="AC340" i="5" s="1"/>
  <c r="AD340" i="5" s="1"/>
  <c r="W340" i="5"/>
  <c r="X340" i="5" s="1"/>
  <c r="Y340" i="5" s="1"/>
  <c r="I340" i="5"/>
  <c r="N340" i="5" s="1"/>
  <c r="O340" i="5" s="1"/>
  <c r="R340" i="5"/>
  <c r="S340" i="5" s="1"/>
  <c r="T340" i="5" s="1"/>
  <c r="K340" i="5"/>
  <c r="A344" i="5"/>
  <c r="B343" i="5"/>
  <c r="M341" i="5"/>
  <c r="AK340" i="5"/>
  <c r="DH98" i="5"/>
  <c r="CQ59" i="5"/>
  <c r="BU59" i="5" s="1"/>
  <c r="BS59" i="5" s="1"/>
  <c r="CQ63" i="5"/>
  <c r="BU63" i="5" s="1"/>
  <c r="BS63" i="5" s="1"/>
  <c r="CQ65" i="5"/>
  <c r="BU65" i="5" s="1"/>
  <c r="BS65" i="5" s="1"/>
  <c r="CQ62" i="5"/>
  <c r="BU62" i="5" s="1"/>
  <c r="BS62" i="5" s="1"/>
  <c r="CQ61" i="5"/>
  <c r="BU61" i="5" s="1"/>
  <c r="BS61" i="5" s="1"/>
  <c r="C461" i="5"/>
  <c r="G461" i="5"/>
  <c r="H461" i="5" s="1"/>
  <c r="F461" i="5"/>
  <c r="E461" i="5"/>
  <c r="DF34" i="5"/>
  <c r="DI34" i="5"/>
  <c r="DH34" i="5"/>
  <c r="L91" i="5"/>
  <c r="L92" i="5" s="1"/>
  <c r="J90" i="5"/>
  <c r="L88" i="5"/>
  <c r="K88" i="5"/>
  <c r="K89" i="5"/>
  <c r="K87" i="5"/>
  <c r="CW18" i="5"/>
  <c r="CZ22" i="5"/>
  <c r="O90" i="5"/>
  <c r="N88" i="5"/>
  <c r="M90" i="5"/>
  <c r="M196" i="5"/>
  <c r="N89" i="5"/>
  <c r="N87" i="5"/>
  <c r="O88" i="5"/>
  <c r="Q93" i="5"/>
  <c r="DQ16" i="5"/>
  <c r="DP16" i="5"/>
  <c r="DN16" i="5"/>
  <c r="DO16" i="5" s="1"/>
  <c r="DL17" i="5"/>
  <c r="DM17" i="5" s="1"/>
  <c r="DD36" i="5"/>
  <c r="DE35" i="5"/>
  <c r="DA21" i="5"/>
  <c r="CX23" i="5"/>
  <c r="CU19" i="5"/>
  <c r="CR21" i="5"/>
  <c r="CT20" i="5"/>
  <c r="AJ333" i="5"/>
  <c r="AL333" i="5" s="1"/>
  <c r="AM333" i="5" s="1"/>
  <c r="AN333" i="5" s="1"/>
  <c r="AJ332" i="5"/>
  <c r="AL332" i="5" s="1"/>
  <c r="AM332" i="5" s="1"/>
  <c r="AN332" i="5" s="1"/>
  <c r="AJ331" i="5"/>
  <c r="AL331" i="5" s="1"/>
  <c r="AM331" i="5" s="1"/>
  <c r="AN331" i="5" s="1"/>
  <c r="AJ330" i="5"/>
  <c r="AL330" i="5" s="1"/>
  <c r="AM330" i="5" s="1"/>
  <c r="AN330" i="5" s="1"/>
  <c r="AJ329" i="5"/>
  <c r="AL329" i="5" s="1"/>
  <c r="AM329" i="5" s="1"/>
  <c r="AN329" i="5" s="1"/>
  <c r="AJ328" i="5"/>
  <c r="AL328" i="5" s="1"/>
  <c r="AM328" i="5" s="1"/>
  <c r="AN328" i="5" s="1"/>
  <c r="AK333" i="5"/>
  <c r="AK332" i="5"/>
  <c r="AK331" i="5"/>
  <c r="AK330" i="5"/>
  <c r="AK329" i="5"/>
  <c r="AK328" i="5"/>
  <c r="AK327" i="5"/>
  <c r="AK326" i="5"/>
  <c r="AK325" i="5"/>
  <c r="AK324" i="5"/>
  <c r="AK323" i="5"/>
  <c r="AK322" i="5"/>
  <c r="AK321" i="5"/>
  <c r="AK320" i="5"/>
  <c r="AK319" i="5"/>
  <c r="AK318" i="5"/>
  <c r="AK317" i="5"/>
  <c r="AK316" i="5"/>
  <c r="AK315" i="5"/>
  <c r="AK314" i="5"/>
  <c r="AK313" i="5"/>
  <c r="AK312" i="5"/>
  <c r="AK311" i="5"/>
  <c r="AJ327" i="5"/>
  <c r="AL327" i="5" s="1"/>
  <c r="AJ326" i="5"/>
  <c r="AL326" i="5" s="1"/>
  <c r="AJ325" i="5"/>
  <c r="AL325" i="5" s="1"/>
  <c r="AJ324" i="5"/>
  <c r="AL324" i="5" s="1"/>
  <c r="AJ323" i="5"/>
  <c r="AL323" i="5" s="1"/>
  <c r="AJ322" i="5"/>
  <c r="AL322" i="5" s="1"/>
  <c r="AJ321" i="5"/>
  <c r="AL321" i="5" s="1"/>
  <c r="AJ320" i="5"/>
  <c r="AL320" i="5" s="1"/>
  <c r="AJ319" i="5"/>
  <c r="AL319" i="5" s="1"/>
  <c r="AJ318" i="5"/>
  <c r="AL318" i="5" s="1"/>
  <c r="AJ317" i="5"/>
  <c r="AL317" i="5" s="1"/>
  <c r="AJ316" i="5"/>
  <c r="AL316" i="5" s="1"/>
  <c r="AJ315" i="5"/>
  <c r="AL315" i="5" s="1"/>
  <c r="AJ314" i="5"/>
  <c r="AL314" i="5" s="1"/>
  <c r="AJ313" i="5"/>
  <c r="AL313" i="5" s="1"/>
  <c r="AJ312" i="5"/>
  <c r="AL312" i="5" s="1"/>
  <c r="AJ311" i="5"/>
  <c r="AL311" i="5" s="1"/>
  <c r="AM311" i="5" s="1"/>
  <c r="AN311" i="5" s="1"/>
  <c r="AJ310" i="5"/>
  <c r="AL310" i="5" s="1"/>
  <c r="AM310" i="5" s="1"/>
  <c r="AN310" i="5" s="1"/>
  <c r="AJ309" i="5"/>
  <c r="AL309" i="5" s="1"/>
  <c r="AJ308" i="5"/>
  <c r="AL308" i="5" s="1"/>
  <c r="AJ307" i="5"/>
  <c r="AL307" i="5" s="1"/>
  <c r="AJ306" i="5"/>
  <c r="AL306" i="5" s="1"/>
  <c r="AJ305" i="5"/>
  <c r="AL305" i="5" s="1"/>
  <c r="AJ304" i="5"/>
  <c r="AL304" i="5" s="1"/>
  <c r="AJ303" i="5"/>
  <c r="AL303" i="5" s="1"/>
  <c r="AJ302" i="5"/>
  <c r="AL302" i="5" s="1"/>
  <c r="AJ301" i="5"/>
  <c r="AL301" i="5" s="1"/>
  <c r="AJ300" i="5"/>
  <c r="AL300" i="5" s="1"/>
  <c r="AM300" i="5" s="1"/>
  <c r="AN300" i="5" s="1"/>
  <c r="AJ299" i="5"/>
  <c r="AL299" i="5" s="1"/>
  <c r="AM299" i="5" s="1"/>
  <c r="AN299" i="5" s="1"/>
  <c r="AJ298" i="5"/>
  <c r="AL298" i="5" s="1"/>
  <c r="AM298" i="5" s="1"/>
  <c r="AN298" i="5" s="1"/>
  <c r="AJ297" i="5"/>
  <c r="AL297" i="5" s="1"/>
  <c r="AM297" i="5" s="1"/>
  <c r="AN297" i="5" s="1"/>
  <c r="AJ296" i="5"/>
  <c r="AL296" i="5" s="1"/>
  <c r="AM296" i="5" s="1"/>
  <c r="AN296" i="5" s="1"/>
  <c r="AJ295" i="5"/>
  <c r="AL295" i="5" s="1"/>
  <c r="AM295" i="5" s="1"/>
  <c r="AN295" i="5" s="1"/>
  <c r="AJ294" i="5"/>
  <c r="AL294" i="5" s="1"/>
  <c r="AM294" i="5" s="1"/>
  <c r="AN294" i="5" s="1"/>
  <c r="AJ293" i="5"/>
  <c r="AL293" i="5" s="1"/>
  <c r="AM293" i="5" s="1"/>
  <c r="AN293" i="5" s="1"/>
  <c r="AK292" i="5"/>
  <c r="AK309" i="5"/>
  <c r="AK307" i="5"/>
  <c r="AK305" i="5"/>
  <c r="AK303" i="5"/>
  <c r="AK301" i="5"/>
  <c r="AK299" i="5"/>
  <c r="AJ292" i="5"/>
  <c r="AL292" i="5" s="1"/>
  <c r="AM292" i="5" s="1"/>
  <c r="AN292" i="5" s="1"/>
  <c r="AN291" i="5"/>
  <c r="AK310" i="5"/>
  <c r="AK308" i="5"/>
  <c r="AK306" i="5"/>
  <c r="AK304" i="5"/>
  <c r="AK302" i="5"/>
  <c r="AK300" i="5"/>
  <c r="AK298" i="5"/>
  <c r="AK297" i="5"/>
  <c r="AK296" i="5"/>
  <c r="AK295" i="5"/>
  <c r="AK294" i="5"/>
  <c r="AK293" i="5"/>
  <c r="AJ203" i="5"/>
  <c r="AL203" i="5" s="1"/>
  <c r="AM203" i="5" s="1"/>
  <c r="AN203" i="5" s="1"/>
  <c r="AJ219" i="5"/>
  <c r="AL219" i="5" s="1"/>
  <c r="AM219" i="5" s="1"/>
  <c r="AN219" i="5" s="1"/>
  <c r="AK203" i="5"/>
  <c r="AK219" i="5"/>
  <c r="AK238" i="5"/>
  <c r="AJ204" i="5"/>
  <c r="AK204" i="5"/>
  <c r="AK201" i="5"/>
  <c r="AK237" i="5"/>
  <c r="AJ199" i="5"/>
  <c r="AL199" i="5" s="1"/>
  <c r="AM199" i="5" s="1"/>
  <c r="AN199" i="5" s="1"/>
  <c r="AK202" i="5"/>
  <c r="AK218" i="5"/>
  <c r="AJ200" i="5"/>
  <c r="AL200" i="5" s="1"/>
  <c r="AM200" i="5" s="1"/>
  <c r="AN200" i="5" s="1"/>
  <c r="AK200" i="5"/>
  <c r="AJ237" i="5"/>
  <c r="AL237" i="5" s="1"/>
  <c r="AM237" i="5" s="1"/>
  <c r="AN237" i="5" s="1"/>
  <c r="AJ202" i="5"/>
  <c r="AL202" i="5" s="1"/>
  <c r="AM202" i="5" s="1"/>
  <c r="AN202" i="5" s="1"/>
  <c r="AJ218" i="5"/>
  <c r="AL218" i="5" s="1"/>
  <c r="AM218" i="5" s="1"/>
  <c r="AN218" i="5" s="1"/>
  <c r="AJ238" i="5"/>
  <c r="AL238" i="5" s="1"/>
  <c r="AM238" i="5" s="1"/>
  <c r="AN238" i="5" s="1"/>
  <c r="AJ201" i="5"/>
  <c r="AL201" i="5" s="1"/>
  <c r="AM201" i="5" s="1"/>
  <c r="AN201" i="5" s="1"/>
  <c r="AK199" i="5"/>
  <c r="AU196" i="5"/>
  <c r="AS198" i="5"/>
  <c r="AQ197" i="5"/>
  <c r="CO24" i="5"/>
  <c r="D13" i="5"/>
  <c r="E12" i="5"/>
  <c r="F12" i="5" s="1"/>
  <c r="G12" i="5" s="1"/>
  <c r="B462" i="5"/>
  <c r="A463" i="5"/>
  <c r="AH8" i="3"/>
  <c r="AG8" i="3"/>
  <c r="F16" i="9"/>
  <c r="FR231" i="5"/>
  <c r="FQ232" i="5"/>
  <c r="GV33" i="5"/>
  <c r="GH33" i="5"/>
  <c r="GF34" i="5"/>
  <c r="GG33" i="5"/>
  <c r="HC39" i="5"/>
  <c r="L90" i="5"/>
  <c r="L94" i="5" s="1"/>
  <c r="FK19" i="5"/>
  <c r="FH19" i="5" s="1"/>
  <c r="FZ2" i="5"/>
  <c r="FY6" i="5"/>
  <c r="FY5" i="5"/>
  <c r="FZ5" i="5" s="1"/>
  <c r="EL9" i="5"/>
  <c r="EJ13" i="5"/>
  <c r="S311" i="5"/>
  <c r="T311" i="5" s="1"/>
  <c r="O91" i="5"/>
  <c r="O92" i="5" s="1"/>
  <c r="O94" i="5" s="1"/>
  <c r="AB311" i="5"/>
  <c r="AC311" i="5" s="1"/>
  <c r="AD311" i="5" s="1"/>
  <c r="K311" i="5"/>
  <c r="W311" i="5"/>
  <c r="X311" i="5" s="1"/>
  <c r="Y311" i="5" s="1"/>
  <c r="AB203" i="5"/>
  <c r="AC203" i="5" s="1"/>
  <c r="AD203" i="5" s="1"/>
  <c r="R203" i="5"/>
  <c r="S203" i="5" s="1"/>
  <c r="T203" i="5" s="1"/>
  <c r="H204" i="5"/>
  <c r="G204" i="5"/>
  <c r="J204" i="5"/>
  <c r="Q204" i="5"/>
  <c r="U204" i="5"/>
  <c r="V204" i="5"/>
  <c r="P204" i="5"/>
  <c r="I203" i="5"/>
  <c r="N203" i="5" s="1"/>
  <c r="O203" i="5" s="1"/>
  <c r="K203" i="5"/>
  <c r="F205" i="5"/>
  <c r="AK205" i="5" s="1"/>
  <c r="L205" i="5"/>
  <c r="FC22" i="5"/>
  <c r="FB22" i="5" a="1"/>
  <c r="FB22" i="5" s="1"/>
  <c r="I311" i="5"/>
  <c r="N311" i="5" s="1"/>
  <c r="O311" i="5" s="1"/>
  <c r="EZ21" i="5"/>
  <c r="FA21" i="5"/>
  <c r="EY22" i="5"/>
  <c r="EW23" i="5"/>
  <c r="EX22" i="5"/>
  <c r="DJ98" i="5"/>
  <c r="DI99" i="5"/>
  <c r="DE100" i="5"/>
  <c r="EC11" i="5"/>
  <c r="EE10" i="5"/>
  <c r="EF10" i="5" s="1"/>
  <c r="AF333" i="5"/>
  <c r="AE292" i="5"/>
  <c r="AG292" i="5" s="1"/>
  <c r="AH292" i="5" s="1"/>
  <c r="AI292" i="5" s="1"/>
  <c r="AF294" i="5"/>
  <c r="AF301" i="5"/>
  <c r="AF310" i="5"/>
  <c r="AE317" i="5"/>
  <c r="AG317" i="5" s="1"/>
  <c r="AE326" i="5"/>
  <c r="AG326" i="5" s="1"/>
  <c r="AI291" i="5"/>
  <c r="AF300" i="5"/>
  <c r="AF307" i="5"/>
  <c r="AE314" i="5"/>
  <c r="AG314" i="5" s="1"/>
  <c r="AE321" i="5"/>
  <c r="AG321" i="5" s="1"/>
  <c r="AF329" i="5"/>
  <c r="AE299" i="5"/>
  <c r="AG299" i="5" s="1"/>
  <c r="AH299" i="5" s="1"/>
  <c r="AI299" i="5" s="1"/>
  <c r="AE306" i="5"/>
  <c r="AG306" i="5" s="1"/>
  <c r="AF314" i="5"/>
  <c r="AF321" i="5"/>
  <c r="AF328" i="5"/>
  <c r="AF292" i="5"/>
  <c r="AF299" i="5"/>
  <c r="AF306" i="5"/>
  <c r="AE313" i="5"/>
  <c r="AG313" i="5" s="1"/>
  <c r="AE322" i="5"/>
  <c r="AG322" i="5" s="1"/>
  <c r="AF237" i="5"/>
  <c r="AF205" i="5"/>
  <c r="AF218" i="5"/>
  <c r="AE203" i="5"/>
  <c r="AG203" i="5" s="1"/>
  <c r="AH203" i="5" s="1"/>
  <c r="AI203" i="5" s="1"/>
  <c r="AE201" i="5"/>
  <c r="AG201" i="5" s="1"/>
  <c r="AH201" i="5" s="1"/>
  <c r="AI201" i="5" s="1"/>
  <c r="AE199" i="5"/>
  <c r="AG199" i="5" s="1"/>
  <c r="AH199" i="5" s="1"/>
  <c r="AI199" i="5" s="1"/>
  <c r="AE200" i="5"/>
  <c r="AG200" i="5" s="1"/>
  <c r="AH200" i="5" s="1"/>
  <c r="AI200" i="5" s="1"/>
  <c r="AF315" i="5"/>
  <c r="AF298" i="5"/>
  <c r="AF312" i="5"/>
  <c r="AE297" i="5"/>
  <c r="AG297" i="5" s="1"/>
  <c r="AH297" i="5" s="1"/>
  <c r="AI297" i="5" s="1"/>
  <c r="AE320" i="5"/>
  <c r="AG320" i="5" s="1"/>
  <c r="AE333" i="5"/>
  <c r="AG333" i="5" s="1"/>
  <c r="AH333" i="5" s="1"/>
  <c r="AI333" i="5" s="1"/>
  <c r="AF327" i="5"/>
  <c r="AF204" i="5"/>
  <c r="AF219" i="5"/>
  <c r="AF296" i="5"/>
  <c r="AF303" i="5"/>
  <c r="AE312" i="5"/>
  <c r="AG312" i="5" s="1"/>
  <c r="AE319" i="5"/>
  <c r="AG319" i="5" s="1"/>
  <c r="AE329" i="5"/>
  <c r="AG329" i="5" s="1"/>
  <c r="AH329" i="5" s="1"/>
  <c r="AI329" i="5" s="1"/>
  <c r="AE293" i="5"/>
  <c r="AG293" i="5" s="1"/>
  <c r="AH293" i="5" s="1"/>
  <c r="AI293" i="5" s="1"/>
  <c r="AE302" i="5"/>
  <c r="AG302" i="5" s="1"/>
  <c r="AE309" i="5"/>
  <c r="AG309" i="5" s="1"/>
  <c r="AE316" i="5"/>
  <c r="AG316" i="5" s="1"/>
  <c r="AE323" i="5"/>
  <c r="AG323" i="5" s="1"/>
  <c r="AF331" i="5"/>
  <c r="AE308" i="5"/>
  <c r="AG308" i="5" s="1"/>
  <c r="AF316" i="5"/>
  <c r="AF323" i="5"/>
  <c r="AE330" i="5"/>
  <c r="AG330" i="5" s="1"/>
  <c r="AH330" i="5" s="1"/>
  <c r="AI330" i="5" s="1"/>
  <c r="AE294" i="5"/>
  <c r="AG294" i="5" s="1"/>
  <c r="AH294" i="5" s="1"/>
  <c r="AI294" i="5" s="1"/>
  <c r="AE301" i="5"/>
  <c r="AG301" i="5" s="1"/>
  <c r="AF308" i="5"/>
  <c r="AE315" i="5"/>
  <c r="AG315" i="5" s="1"/>
  <c r="AE324" i="5"/>
  <c r="AG324" i="5" s="1"/>
  <c r="AF330" i="5"/>
  <c r="AE218" i="5"/>
  <c r="AG218" i="5" s="1"/>
  <c r="AH218" i="5" s="1"/>
  <c r="AI218" i="5" s="1"/>
  <c r="AE202" i="5"/>
  <c r="AG202" i="5" s="1"/>
  <c r="AH202" i="5" s="1"/>
  <c r="AI202" i="5" s="1"/>
  <c r="AE237" i="5"/>
  <c r="AG237" i="5" s="1"/>
  <c r="AH237" i="5" s="1"/>
  <c r="AI237" i="5" s="1"/>
  <c r="AF200" i="5"/>
  <c r="AF199" i="5"/>
  <c r="AF293" i="5"/>
  <c r="AE307" i="5"/>
  <c r="AG307" i="5" s="1"/>
  <c r="AF324" i="5"/>
  <c r="AF305" i="5"/>
  <c r="AF319" i="5"/>
  <c r="AF304" i="5"/>
  <c r="AE327" i="5"/>
  <c r="AG327" i="5" s="1"/>
  <c r="AF320" i="5"/>
  <c r="AF202" i="5"/>
  <c r="AE298" i="5"/>
  <c r="AG298" i="5" s="1"/>
  <c r="AH298" i="5" s="1"/>
  <c r="AI298" i="5" s="1"/>
  <c r="AE305" i="5"/>
  <c r="AG305" i="5" s="1"/>
  <c r="AF313" i="5"/>
  <c r="AF322" i="5"/>
  <c r="AE331" i="5"/>
  <c r="AG331" i="5" s="1"/>
  <c r="AH331" i="5" s="1"/>
  <c r="AI331" i="5" s="1"/>
  <c r="AE295" i="5"/>
  <c r="AG295" i="5" s="1"/>
  <c r="AH295" i="5" s="1"/>
  <c r="AI295" i="5" s="1"/>
  <c r="AE304" i="5"/>
  <c r="AG304" i="5" s="1"/>
  <c r="AE311" i="5"/>
  <c r="AG311" i="5" s="1"/>
  <c r="AH311" i="5" s="1"/>
  <c r="AI311" i="5" s="1"/>
  <c r="AF317" i="5"/>
  <c r="AF326" i="5"/>
  <c r="AF295" i="5"/>
  <c r="AF302" i="5"/>
  <c r="AF309" i="5"/>
  <c r="AE318" i="5"/>
  <c r="AG318" i="5" s="1"/>
  <c r="AE325" i="5"/>
  <c r="AG325" i="5" s="1"/>
  <c r="AE296" i="5"/>
  <c r="AG296" i="5" s="1"/>
  <c r="AH296" i="5" s="1"/>
  <c r="AI296" i="5" s="1"/>
  <c r="AE303" i="5"/>
  <c r="AG303" i="5" s="1"/>
  <c r="AE310" i="5"/>
  <c r="AG310" i="5" s="1"/>
  <c r="AH310" i="5" s="1"/>
  <c r="AI310" i="5" s="1"/>
  <c r="AF318" i="5"/>
  <c r="AF325" i="5"/>
  <c r="AE332" i="5"/>
  <c r="AG332" i="5" s="1"/>
  <c r="AH332" i="5" s="1"/>
  <c r="AI332" i="5" s="1"/>
  <c r="AF201" i="5"/>
  <c r="AE205" i="5"/>
  <c r="AE204" i="5"/>
  <c r="AF238" i="5"/>
  <c r="AE300" i="5"/>
  <c r="AG300" i="5" s="1"/>
  <c r="AH300" i="5" s="1"/>
  <c r="AI300" i="5" s="1"/>
  <c r="AF332" i="5"/>
  <c r="AE328" i="5"/>
  <c r="AG328" i="5" s="1"/>
  <c r="AH328" i="5" s="1"/>
  <c r="AI328" i="5" s="1"/>
  <c r="AF311" i="5"/>
  <c r="AF297" i="5"/>
  <c r="AE238" i="5"/>
  <c r="AG238" i="5" s="1"/>
  <c r="AH238" i="5" s="1"/>
  <c r="AI238" i="5" s="1"/>
  <c r="AE219" i="5"/>
  <c r="AG219" i="5" s="1"/>
  <c r="AH219" i="5" s="1"/>
  <c r="AI219" i="5" s="1"/>
  <c r="AF203" i="5"/>
  <c r="W74" i="3"/>
  <c r="Y2" i="3"/>
  <c r="AB1" i="3"/>
  <c r="AB2" i="3" s="1"/>
  <c r="S300" i="5"/>
  <c r="T300" i="5" s="1"/>
  <c r="X300" i="5"/>
  <c r="Y300" i="5" s="1"/>
  <c r="AC300" i="5"/>
  <c r="AD300" i="5" s="1"/>
  <c r="X203" i="5"/>
  <c r="Y203" i="5" s="1"/>
  <c r="D203" i="5"/>
  <c r="G94" i="5"/>
  <c r="G96" i="5" s="1"/>
  <c r="G97" i="5" s="1"/>
  <c r="G98" i="5" s="1"/>
  <c r="G99" i="5" s="1"/>
  <c r="D300" i="5"/>
  <c r="M300" i="5"/>
  <c r="N300" i="5"/>
  <c r="O300" i="5" s="1"/>
  <c r="L93" i="5"/>
  <c r="J95" i="5" s="1"/>
  <c r="K95" i="5" s="1"/>
  <c r="L95" i="5" s="1"/>
  <c r="E204" i="5"/>
  <c r="C204" i="5"/>
  <c r="B206" i="5"/>
  <c r="K300" i="5"/>
  <c r="X8" i="5"/>
  <c r="X6" i="5" s="1"/>
  <c r="X4" i="5" s="1"/>
  <c r="J13" i="5"/>
  <c r="K13" i="5" s="1"/>
  <c r="E301" i="5"/>
  <c r="C301" i="5"/>
  <c r="B97" i="5"/>
  <c r="C97" i="5" s="1"/>
  <c r="B96" i="5"/>
  <c r="C96" i="5" s="1"/>
  <c r="W5" i="5"/>
  <c r="W6" i="5" s="1"/>
  <c r="H14" i="5"/>
  <c r="I14" i="5" s="1"/>
  <c r="AA8" i="5"/>
  <c r="AA6" i="5" s="1"/>
  <c r="AA4" i="5" s="1"/>
  <c r="Z5" i="5"/>
  <c r="Z6" i="5" s="1"/>
  <c r="AB6" i="5"/>
  <c r="AC8" i="5"/>
  <c r="AF7" i="5"/>
  <c r="A99" i="5"/>
  <c r="B98" i="5"/>
  <c r="C98" i="5" s="1"/>
  <c r="L4" i="3"/>
  <c r="P86" i="3"/>
  <c r="D4" i="3"/>
  <c r="C5" i="3"/>
  <c r="G5" i="3" s="1"/>
  <c r="B6" i="3"/>
  <c r="G4" i="3"/>
  <c r="I8" i="2"/>
  <c r="K8" i="2"/>
  <c r="K2" i="2"/>
  <c r="A16" i="2"/>
  <c r="D16" i="2" s="1"/>
  <c r="E16" i="2"/>
  <c r="I14" i="2"/>
  <c r="L14" i="2"/>
  <c r="K14" i="2"/>
  <c r="K7" i="2"/>
  <c r="J4" i="2"/>
  <c r="K11" i="2" s="1"/>
  <c r="D15" i="2"/>
  <c r="B15" i="2"/>
  <c r="A17" i="2"/>
  <c r="D17" i="2" s="1"/>
  <c r="B16" i="2"/>
  <c r="C16" i="2" s="1"/>
  <c r="CY14" i="2"/>
  <c r="DA14" i="2"/>
  <c r="DC14" i="2"/>
  <c r="FR2353" i="1"/>
  <c r="FR2352" i="1"/>
  <c r="FR2351" i="1"/>
  <c r="FR2350" i="1"/>
  <c r="FR2349" i="1"/>
  <c r="FR2348" i="1"/>
  <c r="FR2347" i="1"/>
  <c r="FR2346" i="1"/>
  <c r="FR2345" i="1"/>
  <c r="FR2344" i="1"/>
  <c r="FR2343" i="1"/>
  <c r="FR2342" i="1"/>
  <c r="FR2341" i="1"/>
  <c r="FR2340" i="1"/>
  <c r="FR2339" i="1"/>
  <c r="FR2338" i="1"/>
  <c r="FR2337" i="1"/>
  <c r="FR2336" i="1"/>
  <c r="FR2335" i="1"/>
  <c r="FR2334" i="1"/>
  <c r="FR2333" i="1"/>
  <c r="FR2332" i="1"/>
  <c r="FR2331" i="1"/>
  <c r="FR2330" i="1"/>
  <c r="FR2329" i="1"/>
  <c r="FR2328" i="1"/>
  <c r="FR2327" i="1"/>
  <c r="FR2326" i="1"/>
  <c r="FR2325" i="1"/>
  <c r="FR2324" i="1"/>
  <c r="FR2323" i="1"/>
  <c r="FR2322" i="1"/>
  <c r="FR2321" i="1"/>
  <c r="FR2320" i="1"/>
  <c r="FR2319" i="1"/>
  <c r="FR2318" i="1"/>
  <c r="FR2317" i="1"/>
  <c r="FR2316" i="1"/>
  <c r="FR2315" i="1"/>
  <c r="FR2314" i="1"/>
  <c r="FR2313" i="1"/>
  <c r="FR2312" i="1"/>
  <c r="FR2311" i="1"/>
  <c r="FR2310" i="1"/>
  <c r="FR2309" i="1"/>
  <c r="FR2308" i="1"/>
  <c r="FR2307" i="1"/>
  <c r="FR2306" i="1"/>
  <c r="FR2305" i="1"/>
  <c r="FR2304" i="1"/>
  <c r="FR2303" i="1"/>
  <c r="FR2302" i="1"/>
  <c r="FR2301" i="1"/>
  <c r="FR2300" i="1"/>
  <c r="FR2299" i="1"/>
  <c r="FR2298" i="1"/>
  <c r="FR2297" i="1"/>
  <c r="FR2296" i="1"/>
  <c r="FR2295" i="1"/>
  <c r="FR2294" i="1"/>
  <c r="FR2293" i="1"/>
  <c r="FR2292" i="1"/>
  <c r="FR2291" i="1"/>
  <c r="FR2290" i="1"/>
  <c r="FR2289" i="1"/>
  <c r="FR2288" i="1"/>
  <c r="FR2287" i="1"/>
  <c r="FR2286" i="1"/>
  <c r="FR2285" i="1"/>
  <c r="FR2284" i="1"/>
  <c r="FR2283" i="1"/>
  <c r="FR2282" i="1"/>
  <c r="FR2281" i="1"/>
  <c r="FR2280" i="1"/>
  <c r="FR2279" i="1"/>
  <c r="FR2278" i="1"/>
  <c r="FR2277" i="1"/>
  <c r="FR2276" i="1"/>
  <c r="FR2275" i="1"/>
  <c r="FR2274" i="1"/>
  <c r="FR2273" i="1"/>
  <c r="FR2272" i="1"/>
  <c r="FR2271" i="1"/>
  <c r="FR2270" i="1"/>
  <c r="FR2269" i="1"/>
  <c r="FR2268" i="1"/>
  <c r="FR2267" i="1"/>
  <c r="FR2266" i="1"/>
  <c r="FR2265" i="1"/>
  <c r="FR2264" i="1"/>
  <c r="FR2263" i="1"/>
  <c r="FR2262" i="1"/>
  <c r="FR2261" i="1"/>
  <c r="FR2260" i="1"/>
  <c r="FR2259" i="1"/>
  <c r="FR2258" i="1"/>
  <c r="FR2257" i="1"/>
  <c r="FR2256" i="1"/>
  <c r="FR2255" i="1"/>
  <c r="FR2254" i="1"/>
  <c r="FR2253" i="1"/>
  <c r="FR2252" i="1"/>
  <c r="FR2251" i="1"/>
  <c r="FR2250" i="1"/>
  <c r="FR2249" i="1"/>
  <c r="FR2248" i="1"/>
  <c r="FR2247" i="1"/>
  <c r="FR2246" i="1"/>
  <c r="FR2245" i="1"/>
  <c r="FR2244" i="1"/>
  <c r="FR2243" i="1"/>
  <c r="FR2242" i="1"/>
  <c r="FR2241" i="1"/>
  <c r="FR2240" i="1"/>
  <c r="FR2239" i="1"/>
  <c r="FR2238" i="1"/>
  <c r="FR2237" i="1"/>
  <c r="FR2236" i="1"/>
  <c r="FR2235" i="1"/>
  <c r="FR2234" i="1"/>
  <c r="FR2233" i="1"/>
  <c r="FR2232" i="1"/>
  <c r="FR2231" i="1"/>
  <c r="FR2230" i="1"/>
  <c r="FR2229" i="1"/>
  <c r="FR2228" i="1"/>
  <c r="FR2227" i="1"/>
  <c r="FR2226" i="1"/>
  <c r="FR2225" i="1"/>
  <c r="FR2224" i="1"/>
  <c r="FR2223" i="1"/>
  <c r="FR2222" i="1"/>
  <c r="FR2221" i="1"/>
  <c r="FR2220" i="1"/>
  <c r="FR2219" i="1"/>
  <c r="FR2218" i="1"/>
  <c r="FR2217" i="1"/>
  <c r="FR2216" i="1"/>
  <c r="FR2215" i="1"/>
  <c r="FR2214" i="1"/>
  <c r="FR2213" i="1"/>
  <c r="FR2212" i="1"/>
  <c r="FR2211" i="1"/>
  <c r="FR2210" i="1"/>
  <c r="FR2209" i="1"/>
  <c r="FR2208" i="1"/>
  <c r="FR2207" i="1"/>
  <c r="FR2206" i="1"/>
  <c r="FR2205" i="1"/>
  <c r="FR2204" i="1"/>
  <c r="FR2203" i="1"/>
  <c r="FR2202" i="1"/>
  <c r="FR2201" i="1"/>
  <c r="FR2200" i="1"/>
  <c r="FR2199" i="1"/>
  <c r="FR2198" i="1"/>
  <c r="FR2197" i="1"/>
  <c r="FR2196" i="1"/>
  <c r="FR2195" i="1"/>
  <c r="FR2194" i="1"/>
  <c r="FR2193" i="1"/>
  <c r="FR2192" i="1"/>
  <c r="FR2191" i="1"/>
  <c r="FR2190" i="1"/>
  <c r="FR2189" i="1"/>
  <c r="FR2188" i="1"/>
  <c r="FR2187" i="1"/>
  <c r="FR2186" i="1"/>
  <c r="FR2185" i="1"/>
  <c r="FR2184" i="1"/>
  <c r="FR2183" i="1"/>
  <c r="FR2182" i="1"/>
  <c r="FR2181" i="1"/>
  <c r="FR2180" i="1"/>
  <c r="FR2179" i="1"/>
  <c r="FR2178" i="1"/>
  <c r="FR2177" i="1"/>
  <c r="FR2176" i="1"/>
  <c r="FR2175" i="1"/>
  <c r="FR2174" i="1"/>
  <c r="FR2173" i="1"/>
  <c r="FR2172" i="1"/>
  <c r="FR2171" i="1"/>
  <c r="FR2170" i="1"/>
  <c r="FR2169" i="1"/>
  <c r="FR2168" i="1"/>
  <c r="FR2167" i="1"/>
  <c r="FR2166" i="1"/>
  <c r="FR2165" i="1"/>
  <c r="FR2164" i="1"/>
  <c r="FR2163" i="1"/>
  <c r="FR2162" i="1"/>
  <c r="FR2161" i="1"/>
  <c r="FR2160" i="1"/>
  <c r="FR2159" i="1"/>
  <c r="FR2158" i="1"/>
  <c r="FR2157" i="1"/>
  <c r="FR2156" i="1"/>
  <c r="FR2155" i="1"/>
  <c r="FR2154" i="1"/>
  <c r="FR2153" i="1"/>
  <c r="FR2152" i="1"/>
  <c r="FR2151" i="1"/>
  <c r="FR2150" i="1"/>
  <c r="FR2149" i="1"/>
  <c r="FR2148" i="1"/>
  <c r="FR2147" i="1"/>
  <c r="FR2146" i="1"/>
  <c r="FR2145" i="1"/>
  <c r="FR2144" i="1"/>
  <c r="FR2143" i="1"/>
  <c r="FR2142" i="1"/>
  <c r="FR2141" i="1"/>
  <c r="FR2140" i="1"/>
  <c r="FR2139" i="1"/>
  <c r="FR2138" i="1"/>
  <c r="FR2137" i="1"/>
  <c r="FR2136" i="1"/>
  <c r="FR2135" i="1"/>
  <c r="FR2134" i="1"/>
  <c r="FR2133" i="1"/>
  <c r="FR2132" i="1"/>
  <c r="FR2131" i="1"/>
  <c r="FR2130" i="1"/>
  <c r="FR2129" i="1"/>
  <c r="FR2128" i="1"/>
  <c r="FR2127" i="1"/>
  <c r="FR2126" i="1"/>
  <c r="FR2125" i="1"/>
  <c r="FR2124" i="1"/>
  <c r="FR2123" i="1"/>
  <c r="FR2122" i="1"/>
  <c r="FR2121" i="1"/>
  <c r="FR2120" i="1"/>
  <c r="FR2119" i="1"/>
  <c r="FR2118" i="1"/>
  <c r="FR2117" i="1"/>
  <c r="FR2116" i="1"/>
  <c r="FR2115" i="1"/>
  <c r="FR2114" i="1"/>
  <c r="FR2113" i="1"/>
  <c r="FR2112" i="1"/>
  <c r="FR2111" i="1"/>
  <c r="FR2110" i="1"/>
  <c r="FR2109" i="1"/>
  <c r="FR2108" i="1"/>
  <c r="FR2107" i="1"/>
  <c r="FR2106" i="1"/>
  <c r="FR2105" i="1"/>
  <c r="FR2104" i="1"/>
  <c r="FR2103" i="1"/>
  <c r="FR2102" i="1"/>
  <c r="FR2101" i="1"/>
  <c r="FR2100" i="1"/>
  <c r="FR2099" i="1"/>
  <c r="FR2098" i="1"/>
  <c r="FR2097" i="1"/>
  <c r="FR2096" i="1"/>
  <c r="FR2095" i="1"/>
  <c r="FR2094" i="1"/>
  <c r="FR2093" i="1"/>
  <c r="FR2092" i="1"/>
  <c r="FR2091" i="1"/>
  <c r="FR2090" i="1"/>
  <c r="FR2089" i="1"/>
  <c r="FR2088" i="1"/>
  <c r="FR2087" i="1"/>
  <c r="FR2086" i="1"/>
  <c r="FR2085" i="1"/>
  <c r="FR2084" i="1"/>
  <c r="FR2083" i="1"/>
  <c r="FR2082" i="1"/>
  <c r="FR2081" i="1"/>
  <c r="FR2080" i="1"/>
  <c r="FR2079" i="1"/>
  <c r="FR2078" i="1"/>
  <c r="FR2077" i="1"/>
  <c r="FR2076" i="1"/>
  <c r="FR2075" i="1"/>
  <c r="FR2074" i="1"/>
  <c r="FR2073" i="1"/>
  <c r="FR2072" i="1"/>
  <c r="FR2071" i="1"/>
  <c r="FR2070" i="1"/>
  <c r="FR2069" i="1"/>
  <c r="FR2068" i="1"/>
  <c r="FR2067" i="1"/>
  <c r="FR2066" i="1"/>
  <c r="FR2065" i="1"/>
  <c r="FR2064" i="1"/>
  <c r="FR2063" i="1"/>
  <c r="FR2062" i="1"/>
  <c r="FR2061" i="1"/>
  <c r="FR2060" i="1"/>
  <c r="FR2059" i="1"/>
  <c r="FR2058" i="1"/>
  <c r="FR2057" i="1"/>
  <c r="FR2056" i="1"/>
  <c r="FR2055" i="1"/>
  <c r="FR2054" i="1"/>
  <c r="FR2053" i="1"/>
  <c r="FR2052" i="1"/>
  <c r="FR2051" i="1"/>
  <c r="FR2050" i="1"/>
  <c r="FR2049" i="1"/>
  <c r="FR2048" i="1"/>
  <c r="FR2047" i="1"/>
  <c r="FR2046" i="1"/>
  <c r="FR2045" i="1"/>
  <c r="FR2044" i="1"/>
  <c r="FR2043" i="1"/>
  <c r="FR2042" i="1"/>
  <c r="FR2041" i="1"/>
  <c r="FR2040" i="1"/>
  <c r="FR2039" i="1"/>
  <c r="FR2038" i="1"/>
  <c r="FR2037" i="1"/>
  <c r="FR2036" i="1"/>
  <c r="FR2035" i="1"/>
  <c r="FR2034" i="1"/>
  <c r="FR2033" i="1"/>
  <c r="FR2032" i="1"/>
  <c r="FR2031" i="1"/>
  <c r="FR2030" i="1"/>
  <c r="FR2029" i="1"/>
  <c r="FR2028" i="1"/>
  <c r="FR2027" i="1"/>
  <c r="FR2026" i="1"/>
  <c r="FR2025" i="1"/>
  <c r="FR2024" i="1"/>
  <c r="FR2023" i="1"/>
  <c r="FR2022" i="1"/>
  <c r="FR2021" i="1"/>
  <c r="FR2020" i="1"/>
  <c r="FR2019" i="1"/>
  <c r="FR2018" i="1"/>
  <c r="FR2017" i="1"/>
  <c r="FR2016" i="1"/>
  <c r="FR2015" i="1"/>
  <c r="FR2014" i="1"/>
  <c r="FR2013" i="1"/>
  <c r="FR2012" i="1"/>
  <c r="FR2011" i="1"/>
  <c r="FR2010" i="1"/>
  <c r="FR2009" i="1"/>
  <c r="FR2008" i="1"/>
  <c r="FR2007" i="1"/>
  <c r="FR2006" i="1"/>
  <c r="FR2005" i="1"/>
  <c r="FR2004" i="1"/>
  <c r="FR2003" i="1"/>
  <c r="FR2002" i="1"/>
  <c r="FR2001" i="1"/>
  <c r="FR2000" i="1"/>
  <c r="FR1999" i="1"/>
  <c r="FR1998" i="1"/>
  <c r="FR1997" i="1"/>
  <c r="FR1996" i="1"/>
  <c r="FR1995" i="1"/>
  <c r="FR1994" i="1"/>
  <c r="FR1993" i="1"/>
  <c r="FR1992" i="1"/>
  <c r="FR1991" i="1"/>
  <c r="FR1990" i="1"/>
  <c r="FR1989" i="1"/>
  <c r="FR1988" i="1"/>
  <c r="FR1987" i="1"/>
  <c r="FR1986" i="1"/>
  <c r="FR1985" i="1"/>
  <c r="FR1984" i="1"/>
  <c r="FR1983" i="1"/>
  <c r="FR1982" i="1"/>
  <c r="FR1981" i="1"/>
  <c r="FR1980" i="1"/>
  <c r="FR1979" i="1"/>
  <c r="FR1978" i="1"/>
  <c r="FR1977" i="1"/>
  <c r="FR1976" i="1"/>
  <c r="FR1975" i="1"/>
  <c r="FR1974" i="1"/>
  <c r="FR1973" i="1"/>
  <c r="FR1972" i="1"/>
  <c r="FR1971" i="1"/>
  <c r="FR1970" i="1"/>
  <c r="FR1969" i="1"/>
  <c r="FR1968" i="1"/>
  <c r="FR1967" i="1"/>
  <c r="FR1966" i="1"/>
  <c r="FR1965" i="1"/>
  <c r="FR1964" i="1"/>
  <c r="FR1963" i="1"/>
  <c r="FR1962" i="1"/>
  <c r="FR1961" i="1"/>
  <c r="FR1960" i="1"/>
  <c r="FR1959" i="1"/>
  <c r="FR1958" i="1"/>
  <c r="FR1957" i="1"/>
  <c r="FR1956" i="1"/>
  <c r="FR1955" i="1"/>
  <c r="FR1954" i="1"/>
  <c r="FX1945" i="1"/>
  <c r="FV1945" i="1"/>
  <c r="FW1945" i="1" s="1"/>
  <c r="B131" i="1"/>
  <c r="M138" i="1"/>
  <c r="L138" i="1"/>
  <c r="L142" i="1" s="1"/>
  <c r="M133" i="1"/>
  <c r="L133" i="1"/>
  <c r="M132" i="1"/>
  <c r="M137" i="1" s="1"/>
  <c r="L132" i="1"/>
  <c r="L137" i="1" s="1"/>
  <c r="L108" i="1"/>
  <c r="L112" i="1" s="1"/>
  <c r="B100" i="1"/>
  <c r="B101" i="1"/>
  <c r="B103" i="1" s="1"/>
  <c r="C100" i="1"/>
  <c r="C101" i="1" s="1"/>
  <c r="X158" i="1"/>
  <c r="W158" i="1"/>
  <c r="V158" i="1"/>
  <c r="U158" i="1"/>
  <c r="T158" i="1"/>
  <c r="S158" i="1"/>
  <c r="R158" i="1"/>
  <c r="Q158" i="1"/>
  <c r="Y158" i="1"/>
  <c r="X147" i="1"/>
  <c r="W147" i="1"/>
  <c r="V147" i="1"/>
  <c r="U147" i="1"/>
  <c r="T147" i="1"/>
  <c r="S147" i="1"/>
  <c r="R147" i="1"/>
  <c r="Q147" i="1"/>
  <c r="Y147" i="1"/>
  <c r="P128" i="1"/>
  <c r="P129" i="1" s="1"/>
  <c r="P130" i="1" s="1"/>
  <c r="P131" i="1" s="1"/>
  <c r="P132" i="1" s="1"/>
  <c r="P133" i="1" s="1"/>
  <c r="P134" i="1" s="1"/>
  <c r="P135" i="1" s="1"/>
  <c r="EP1951" i="1"/>
  <c r="EP1952" i="1" s="1"/>
  <c r="EN1954" i="1"/>
  <c r="EN1955" i="1" s="1"/>
  <c r="EN1956" i="1" s="1"/>
  <c r="EN1957" i="1" s="1"/>
  <c r="EN1958" i="1" s="1"/>
  <c r="EN1959" i="1" s="1"/>
  <c r="EN1960" i="1" s="1"/>
  <c r="EN1961" i="1" s="1"/>
  <c r="EN1962" i="1" s="1"/>
  <c r="EN1963" i="1" s="1"/>
  <c r="EN1964" i="1" s="1"/>
  <c r="EN1965" i="1" s="1"/>
  <c r="EN1966" i="1" s="1"/>
  <c r="EN1967" i="1" s="1"/>
  <c r="EN1968" i="1" s="1"/>
  <c r="EN1969" i="1" s="1"/>
  <c r="EN1970" i="1" s="1"/>
  <c r="EN1971" i="1" s="1"/>
  <c r="EN1972" i="1" s="1"/>
  <c r="EN1973" i="1" s="1"/>
  <c r="EN1974" i="1" s="1"/>
  <c r="EN1975" i="1" s="1"/>
  <c r="EN1976" i="1" s="1"/>
  <c r="EN1977" i="1" s="1"/>
  <c r="EN1978" i="1" s="1"/>
  <c r="EN1979" i="1" s="1"/>
  <c r="EN1980" i="1" s="1"/>
  <c r="EN1981" i="1" s="1"/>
  <c r="EN1982" i="1" s="1"/>
  <c r="EN1983" i="1" s="1"/>
  <c r="EN1984" i="1" s="1"/>
  <c r="EN1985" i="1" s="1"/>
  <c r="EN1986" i="1" s="1"/>
  <c r="EN1987" i="1" s="1"/>
  <c r="EN1988" i="1" s="1"/>
  <c r="EN1989" i="1" s="1"/>
  <c r="EN1990" i="1" s="1"/>
  <c r="EN1991" i="1" s="1"/>
  <c r="EN1992" i="1" s="1"/>
  <c r="EN1993" i="1" s="1"/>
  <c r="EN1994" i="1" s="1"/>
  <c r="EN1995" i="1" s="1"/>
  <c r="EN1996" i="1" s="1"/>
  <c r="EN1997" i="1" s="1"/>
  <c r="EN1998" i="1" s="1"/>
  <c r="EN1999" i="1" s="1"/>
  <c r="EN2000" i="1" s="1"/>
  <c r="EN2001" i="1" s="1"/>
  <c r="EN2002" i="1" s="1"/>
  <c r="EN2003" i="1" s="1"/>
  <c r="EN2004" i="1" s="1"/>
  <c r="EN2005" i="1" s="1"/>
  <c r="EN2006" i="1" s="1"/>
  <c r="EN2007" i="1" s="1"/>
  <c r="EN2008" i="1" s="1"/>
  <c r="EN2009" i="1" s="1"/>
  <c r="EN2010" i="1" s="1"/>
  <c r="EN2011" i="1" s="1"/>
  <c r="EN2012" i="1" s="1"/>
  <c r="EN2013" i="1" s="1"/>
  <c r="EN2014" i="1" s="1"/>
  <c r="EN2015" i="1" s="1"/>
  <c r="EN2016" i="1" s="1"/>
  <c r="EN2017" i="1" s="1"/>
  <c r="EN2018" i="1" s="1"/>
  <c r="EN2019" i="1" s="1"/>
  <c r="EN2020" i="1" s="1"/>
  <c r="EN2021" i="1" s="1"/>
  <c r="EN2022" i="1" s="1"/>
  <c r="EN2023" i="1" s="1"/>
  <c r="EN2024" i="1" s="1"/>
  <c r="EN2025" i="1" s="1"/>
  <c r="EN2026" i="1" s="1"/>
  <c r="EN2027" i="1" s="1"/>
  <c r="EN2028" i="1" s="1"/>
  <c r="EN2029" i="1" s="1"/>
  <c r="EN2030" i="1" s="1"/>
  <c r="EN2031" i="1" s="1"/>
  <c r="EN2032" i="1" s="1"/>
  <c r="EN2033" i="1" s="1"/>
  <c r="EN2034" i="1" s="1"/>
  <c r="EN2035" i="1" s="1"/>
  <c r="EN2036" i="1" s="1"/>
  <c r="EN2037" i="1" s="1"/>
  <c r="EN2038" i="1" s="1"/>
  <c r="EN2039" i="1" s="1"/>
  <c r="EN2040" i="1" s="1"/>
  <c r="EN2041" i="1" s="1"/>
  <c r="EN2042" i="1" s="1"/>
  <c r="EN2043" i="1" s="1"/>
  <c r="EN2044" i="1" s="1"/>
  <c r="EN2045" i="1" s="1"/>
  <c r="EN2046" i="1" s="1"/>
  <c r="EN2047" i="1" s="1"/>
  <c r="EN2048" i="1" s="1"/>
  <c r="EN2049" i="1" s="1"/>
  <c r="EN2050" i="1" s="1"/>
  <c r="EN2051" i="1" s="1"/>
  <c r="EN2052" i="1" s="1"/>
  <c r="EN2053" i="1" s="1"/>
  <c r="EN2054" i="1" s="1"/>
  <c r="EN2055" i="1" s="1"/>
  <c r="EN2056" i="1" s="1"/>
  <c r="EN2057" i="1" s="1"/>
  <c r="EN2058" i="1" s="1"/>
  <c r="EN2059" i="1" s="1"/>
  <c r="EN2060" i="1" s="1"/>
  <c r="EN2061" i="1" s="1"/>
  <c r="EN2062" i="1" s="1"/>
  <c r="EN2063" i="1" s="1"/>
  <c r="EN2064" i="1" s="1"/>
  <c r="HA2352" i="1"/>
  <c r="HA2351" i="1"/>
  <c r="HA2350" i="1"/>
  <c r="HA2349" i="1"/>
  <c r="HA2348" i="1"/>
  <c r="HA2347" i="1"/>
  <c r="HA2346" i="1"/>
  <c r="HA2345" i="1"/>
  <c r="HA2344" i="1"/>
  <c r="HA2343" i="1"/>
  <c r="HA2342" i="1"/>
  <c r="HA2341" i="1"/>
  <c r="HA2340" i="1"/>
  <c r="HA2339" i="1"/>
  <c r="HA2338" i="1"/>
  <c r="HA2337" i="1"/>
  <c r="HA2336" i="1"/>
  <c r="HA2335" i="1"/>
  <c r="HA2334" i="1"/>
  <c r="HA2333" i="1"/>
  <c r="HA2332" i="1"/>
  <c r="HA2331" i="1"/>
  <c r="HA2330" i="1"/>
  <c r="HA2329" i="1"/>
  <c r="HA2328" i="1"/>
  <c r="HA2327" i="1"/>
  <c r="HA2326" i="1"/>
  <c r="HA2325" i="1"/>
  <c r="HA2324" i="1"/>
  <c r="HA2323" i="1"/>
  <c r="HA2322" i="1"/>
  <c r="HA2321" i="1"/>
  <c r="HA2320" i="1"/>
  <c r="HA2319" i="1"/>
  <c r="HA2318" i="1"/>
  <c r="HA2317" i="1"/>
  <c r="HA2316" i="1"/>
  <c r="HA2315" i="1"/>
  <c r="HA2314" i="1"/>
  <c r="HA2313" i="1"/>
  <c r="HA2312" i="1"/>
  <c r="HA2311" i="1"/>
  <c r="HA2310" i="1"/>
  <c r="HA2309" i="1"/>
  <c r="HA2308" i="1"/>
  <c r="HA2307" i="1"/>
  <c r="HA2306" i="1"/>
  <c r="HA2305" i="1"/>
  <c r="HA2304" i="1"/>
  <c r="HA2303" i="1"/>
  <c r="HA2302" i="1"/>
  <c r="HA2301" i="1"/>
  <c r="HA2300" i="1"/>
  <c r="HA2299" i="1"/>
  <c r="HA2298" i="1"/>
  <c r="HA2297" i="1"/>
  <c r="HA2296" i="1"/>
  <c r="HA2295" i="1"/>
  <c r="HA2294" i="1"/>
  <c r="HA2293" i="1"/>
  <c r="HA2292" i="1"/>
  <c r="HA2291" i="1"/>
  <c r="HA2290" i="1"/>
  <c r="HA2289" i="1"/>
  <c r="HA2288" i="1"/>
  <c r="HA2287" i="1"/>
  <c r="HA2286" i="1"/>
  <c r="HA2285" i="1"/>
  <c r="HA2284" i="1"/>
  <c r="HA2283" i="1"/>
  <c r="HA2282" i="1"/>
  <c r="HA2281" i="1"/>
  <c r="HA2280" i="1"/>
  <c r="HA2279" i="1"/>
  <c r="HA2278" i="1"/>
  <c r="HA2277" i="1"/>
  <c r="HA2276" i="1"/>
  <c r="HA2275" i="1"/>
  <c r="HA2274" i="1"/>
  <c r="HA2273" i="1"/>
  <c r="HA2272" i="1"/>
  <c r="HA2271" i="1"/>
  <c r="HA2270" i="1"/>
  <c r="HA2269" i="1"/>
  <c r="HA2268" i="1"/>
  <c r="HA2267" i="1"/>
  <c r="HA2266" i="1"/>
  <c r="HA2265" i="1"/>
  <c r="HA2264" i="1"/>
  <c r="HA2263" i="1"/>
  <c r="HA2262" i="1"/>
  <c r="HA2261" i="1"/>
  <c r="HA2260" i="1"/>
  <c r="HA2259" i="1"/>
  <c r="HA2258" i="1"/>
  <c r="HA2257" i="1"/>
  <c r="HA2256" i="1"/>
  <c r="HA2255" i="1"/>
  <c r="HA2254" i="1"/>
  <c r="HA2253" i="1"/>
  <c r="HA2252" i="1"/>
  <c r="HA2251" i="1"/>
  <c r="HA2250" i="1"/>
  <c r="HA2249" i="1"/>
  <c r="HA2248" i="1"/>
  <c r="HA2247" i="1"/>
  <c r="HA2246" i="1"/>
  <c r="HA2245" i="1"/>
  <c r="HA2244" i="1"/>
  <c r="HA2243" i="1"/>
  <c r="HA2242" i="1"/>
  <c r="HA2241" i="1"/>
  <c r="HA2240" i="1"/>
  <c r="HA2239" i="1"/>
  <c r="HA2238" i="1"/>
  <c r="HA2237" i="1"/>
  <c r="HA2236" i="1"/>
  <c r="HA2235" i="1"/>
  <c r="HA2234" i="1"/>
  <c r="HA2233" i="1"/>
  <c r="HA2232" i="1"/>
  <c r="HA2231" i="1"/>
  <c r="HA2230" i="1"/>
  <c r="HA2229" i="1"/>
  <c r="HA2228" i="1"/>
  <c r="HA2227" i="1"/>
  <c r="HA2226" i="1"/>
  <c r="HA2225" i="1"/>
  <c r="HA2224" i="1"/>
  <c r="HA2223" i="1"/>
  <c r="HA2222" i="1"/>
  <c r="HA2221" i="1"/>
  <c r="HA2220" i="1"/>
  <c r="HA2219" i="1"/>
  <c r="HA2218" i="1"/>
  <c r="HA2217" i="1"/>
  <c r="HA2216" i="1"/>
  <c r="HA2215" i="1"/>
  <c r="HA2214" i="1"/>
  <c r="HA2213" i="1"/>
  <c r="HA2212" i="1"/>
  <c r="HA2211" i="1"/>
  <c r="HA2210" i="1"/>
  <c r="HA2209" i="1"/>
  <c r="HA2208" i="1"/>
  <c r="HA2207" i="1"/>
  <c r="HA2206" i="1"/>
  <c r="HA2205" i="1"/>
  <c r="HA2204" i="1"/>
  <c r="HA2203" i="1"/>
  <c r="HA2202" i="1"/>
  <c r="HA2201" i="1"/>
  <c r="HA2200" i="1"/>
  <c r="HA2199" i="1"/>
  <c r="HA2198" i="1"/>
  <c r="HA2197" i="1"/>
  <c r="HA2196" i="1"/>
  <c r="HA2195" i="1"/>
  <c r="HA2194" i="1"/>
  <c r="HA2193" i="1"/>
  <c r="HA2192" i="1"/>
  <c r="HA2191" i="1"/>
  <c r="HA2190" i="1"/>
  <c r="HA2189" i="1"/>
  <c r="HA2188" i="1"/>
  <c r="HA2187" i="1"/>
  <c r="HA2186" i="1"/>
  <c r="HA2185" i="1"/>
  <c r="HA2184" i="1"/>
  <c r="HA2183" i="1"/>
  <c r="HA2182" i="1"/>
  <c r="HA2181" i="1"/>
  <c r="HA2180" i="1"/>
  <c r="HA2179" i="1"/>
  <c r="HA2178" i="1"/>
  <c r="HA2177" i="1"/>
  <c r="HA2176" i="1"/>
  <c r="HA2175" i="1"/>
  <c r="HA2174" i="1"/>
  <c r="HA2173" i="1"/>
  <c r="HA2172" i="1"/>
  <c r="HA2171" i="1"/>
  <c r="HA2170" i="1"/>
  <c r="HA2169" i="1"/>
  <c r="HA2168" i="1"/>
  <c r="HA2167" i="1"/>
  <c r="HA2166" i="1"/>
  <c r="HA2165" i="1"/>
  <c r="HA2164" i="1"/>
  <c r="HA2163" i="1"/>
  <c r="HA2162" i="1"/>
  <c r="HA2161" i="1"/>
  <c r="HA2160" i="1"/>
  <c r="HA2159" i="1"/>
  <c r="HA2158" i="1"/>
  <c r="HA2157" i="1"/>
  <c r="HA2156" i="1"/>
  <c r="HA2155" i="1"/>
  <c r="HA2154" i="1"/>
  <c r="HA2153" i="1"/>
  <c r="HA2152" i="1"/>
  <c r="HA2151" i="1"/>
  <c r="HA2150" i="1"/>
  <c r="HA2149" i="1"/>
  <c r="HA2148" i="1"/>
  <c r="HA2147" i="1"/>
  <c r="HA2146" i="1"/>
  <c r="HA2145" i="1"/>
  <c r="HA2144" i="1"/>
  <c r="HA2143" i="1"/>
  <c r="HA2142" i="1"/>
  <c r="HA2141" i="1"/>
  <c r="HA2140" i="1"/>
  <c r="HA2139" i="1"/>
  <c r="HA2138" i="1"/>
  <c r="HA2137" i="1"/>
  <c r="HA2136" i="1"/>
  <c r="HA2135" i="1"/>
  <c r="HA2134" i="1"/>
  <c r="HA2133" i="1"/>
  <c r="HA2132" i="1"/>
  <c r="HA2131" i="1"/>
  <c r="HA2130" i="1"/>
  <c r="HA2129" i="1"/>
  <c r="HA2128" i="1"/>
  <c r="HA2127" i="1"/>
  <c r="HA2126" i="1"/>
  <c r="HA2125" i="1"/>
  <c r="HA2124" i="1"/>
  <c r="HA2123" i="1"/>
  <c r="HA2122" i="1"/>
  <c r="HA2121" i="1"/>
  <c r="HA2120" i="1"/>
  <c r="HA2119" i="1"/>
  <c r="HA2118" i="1"/>
  <c r="HA2117" i="1"/>
  <c r="HA2116" i="1"/>
  <c r="HA2115" i="1"/>
  <c r="HA2114" i="1"/>
  <c r="HA2113" i="1"/>
  <c r="HA2112" i="1"/>
  <c r="HA2111" i="1"/>
  <c r="HA2110" i="1"/>
  <c r="HA2109" i="1"/>
  <c r="HA2108" i="1"/>
  <c r="HA2107" i="1"/>
  <c r="HA2106" i="1"/>
  <c r="HA2105" i="1"/>
  <c r="HA2104" i="1"/>
  <c r="HA2103" i="1"/>
  <c r="HA2102" i="1"/>
  <c r="HA2101" i="1"/>
  <c r="HA2100" i="1"/>
  <c r="HA2099" i="1"/>
  <c r="HA2098" i="1"/>
  <c r="HA2097" i="1"/>
  <c r="HA2096" i="1"/>
  <c r="HA2095" i="1"/>
  <c r="HA2094" i="1"/>
  <c r="HA2093" i="1"/>
  <c r="HA2092" i="1"/>
  <c r="HA2091" i="1"/>
  <c r="HA2090" i="1"/>
  <c r="HA2089" i="1"/>
  <c r="HA2088" i="1"/>
  <c r="HA2087" i="1"/>
  <c r="HA2086" i="1"/>
  <c r="HA2085" i="1"/>
  <c r="HA2084" i="1"/>
  <c r="HA2083" i="1"/>
  <c r="HA2082" i="1"/>
  <c r="HA2081" i="1"/>
  <c r="HA2080" i="1"/>
  <c r="HA2079" i="1"/>
  <c r="HA2078" i="1"/>
  <c r="HA2077" i="1"/>
  <c r="HA2076" i="1"/>
  <c r="HA2075" i="1"/>
  <c r="HA2074" i="1"/>
  <c r="HA2073" i="1"/>
  <c r="HA2072" i="1"/>
  <c r="HA2071" i="1"/>
  <c r="HA2070" i="1"/>
  <c r="HA2069" i="1"/>
  <c r="HA2068" i="1"/>
  <c r="HA2067" i="1"/>
  <c r="HA2066" i="1"/>
  <c r="HA2065" i="1"/>
  <c r="HA2064" i="1"/>
  <c r="HA2063" i="1"/>
  <c r="HA2062" i="1"/>
  <c r="HA2061" i="1"/>
  <c r="HA2060" i="1"/>
  <c r="HA2059" i="1"/>
  <c r="HA2058" i="1"/>
  <c r="HA2057" i="1"/>
  <c r="HA2056" i="1"/>
  <c r="HA2055" i="1"/>
  <c r="HA2054" i="1"/>
  <c r="HA2053" i="1"/>
  <c r="HA2052" i="1"/>
  <c r="HA2051" i="1"/>
  <c r="HA2050" i="1"/>
  <c r="HA2049" i="1"/>
  <c r="HA2048" i="1"/>
  <c r="HA2047" i="1"/>
  <c r="HA2046" i="1"/>
  <c r="HA2045" i="1"/>
  <c r="HA2044" i="1"/>
  <c r="HA2043" i="1"/>
  <c r="HA2042" i="1"/>
  <c r="HA2041" i="1"/>
  <c r="HA2040" i="1"/>
  <c r="HA2039" i="1"/>
  <c r="HA2038" i="1"/>
  <c r="HA2037" i="1"/>
  <c r="HA2036" i="1"/>
  <c r="HA2035" i="1"/>
  <c r="HA2034" i="1"/>
  <c r="HA2033" i="1"/>
  <c r="HA2032" i="1"/>
  <c r="HA2031" i="1"/>
  <c r="HA2030" i="1"/>
  <c r="HA2029" i="1"/>
  <c r="HA2028" i="1"/>
  <c r="HA2027" i="1"/>
  <c r="HA2026" i="1"/>
  <c r="HA2025" i="1"/>
  <c r="HA2024" i="1"/>
  <c r="HA2023" i="1"/>
  <c r="HA2022" i="1"/>
  <c r="HA2021" i="1"/>
  <c r="HA2020" i="1"/>
  <c r="HA2019" i="1"/>
  <c r="HA2018" i="1"/>
  <c r="HA2017" i="1"/>
  <c r="HA2016" i="1"/>
  <c r="HA2015" i="1"/>
  <c r="HA2014" i="1"/>
  <c r="HA2013" i="1"/>
  <c r="HA2012" i="1"/>
  <c r="HA2011" i="1"/>
  <c r="HA2010" i="1"/>
  <c r="HA2009" i="1"/>
  <c r="HA2008" i="1"/>
  <c r="HA2007" i="1"/>
  <c r="HA2006" i="1"/>
  <c r="HA2005" i="1"/>
  <c r="HA2004" i="1"/>
  <c r="HA2003" i="1"/>
  <c r="HA2002" i="1"/>
  <c r="HA2001" i="1"/>
  <c r="HA2000" i="1"/>
  <c r="HA1999" i="1"/>
  <c r="HA1998" i="1"/>
  <c r="HA1997" i="1"/>
  <c r="HA1996" i="1"/>
  <c r="HA1995" i="1"/>
  <c r="HA1994" i="1"/>
  <c r="HA1993" i="1"/>
  <c r="HA1992" i="1"/>
  <c r="HA1991" i="1"/>
  <c r="HA1990" i="1"/>
  <c r="HA1989" i="1"/>
  <c r="HA1988" i="1"/>
  <c r="HA1987" i="1"/>
  <c r="HA1986" i="1"/>
  <c r="HA1985" i="1"/>
  <c r="HA1984" i="1"/>
  <c r="HA1983" i="1"/>
  <c r="HA1982" i="1"/>
  <c r="HA1981" i="1"/>
  <c r="HA1980" i="1"/>
  <c r="HA1979" i="1"/>
  <c r="HA1978" i="1"/>
  <c r="HA1977" i="1"/>
  <c r="HA1976" i="1"/>
  <c r="HA1975" i="1"/>
  <c r="HA1974" i="1"/>
  <c r="HA1973" i="1"/>
  <c r="HA1972" i="1"/>
  <c r="HA1971" i="1"/>
  <c r="HA1970" i="1"/>
  <c r="HA1969" i="1"/>
  <c r="HA1968" i="1"/>
  <c r="HA1967" i="1"/>
  <c r="HA1966" i="1"/>
  <c r="HA1965" i="1"/>
  <c r="HA1964" i="1"/>
  <c r="HA1963" i="1"/>
  <c r="HA1962" i="1"/>
  <c r="HA1961" i="1"/>
  <c r="HA1960" i="1"/>
  <c r="HA1959" i="1"/>
  <c r="HA1958" i="1"/>
  <c r="HA1957" i="1"/>
  <c r="HA1956" i="1"/>
  <c r="HA1955" i="1"/>
  <c r="HA1954" i="1"/>
  <c r="HA1953" i="1"/>
  <c r="GT2352" i="1"/>
  <c r="GT2351" i="1"/>
  <c r="GT2350" i="1"/>
  <c r="GT2349" i="1"/>
  <c r="GT2348" i="1"/>
  <c r="GT2347" i="1"/>
  <c r="GT2346" i="1"/>
  <c r="GT2345" i="1"/>
  <c r="GT2344" i="1"/>
  <c r="GT2343" i="1"/>
  <c r="GT2342" i="1"/>
  <c r="GT2341" i="1"/>
  <c r="GT2340" i="1"/>
  <c r="GT2339" i="1"/>
  <c r="GT2338" i="1"/>
  <c r="GT2337" i="1"/>
  <c r="GT2336" i="1"/>
  <c r="GT2335" i="1"/>
  <c r="GT2334" i="1"/>
  <c r="GT2333" i="1"/>
  <c r="GT2332" i="1"/>
  <c r="GT2331" i="1"/>
  <c r="GT2330" i="1"/>
  <c r="GT2329" i="1"/>
  <c r="GT2328" i="1"/>
  <c r="GT2327" i="1"/>
  <c r="GT2326" i="1"/>
  <c r="GT2325" i="1"/>
  <c r="GT2324" i="1"/>
  <c r="GT2323" i="1"/>
  <c r="GT2322" i="1"/>
  <c r="GT2321" i="1"/>
  <c r="GT2320" i="1"/>
  <c r="GT2319" i="1"/>
  <c r="GT2318" i="1"/>
  <c r="GT2317" i="1"/>
  <c r="GT2316" i="1"/>
  <c r="GT2315" i="1"/>
  <c r="GT2314" i="1"/>
  <c r="GT2313" i="1"/>
  <c r="GT2312" i="1"/>
  <c r="GT2311" i="1"/>
  <c r="GT2310" i="1"/>
  <c r="GT2309" i="1"/>
  <c r="GT2308" i="1"/>
  <c r="GT2307" i="1"/>
  <c r="GT2306" i="1"/>
  <c r="GT2305" i="1"/>
  <c r="GT2304" i="1"/>
  <c r="GT2303" i="1"/>
  <c r="GT2302" i="1"/>
  <c r="GT2301" i="1"/>
  <c r="GT2300" i="1"/>
  <c r="GT2299" i="1"/>
  <c r="GT2298" i="1"/>
  <c r="GT2297" i="1"/>
  <c r="GT2296" i="1"/>
  <c r="GT2295" i="1"/>
  <c r="GT2294" i="1"/>
  <c r="GT2293" i="1"/>
  <c r="GT2292" i="1"/>
  <c r="GT2291" i="1"/>
  <c r="GT2290" i="1"/>
  <c r="GT2289" i="1"/>
  <c r="GT2288" i="1"/>
  <c r="GT2287" i="1"/>
  <c r="GT2286" i="1"/>
  <c r="GT2285" i="1"/>
  <c r="GT2284" i="1"/>
  <c r="GT2283" i="1"/>
  <c r="GT2282" i="1"/>
  <c r="GT2281" i="1"/>
  <c r="GT2280" i="1"/>
  <c r="GT2279" i="1"/>
  <c r="GT2278" i="1"/>
  <c r="GT2277" i="1"/>
  <c r="GT2276" i="1"/>
  <c r="GT2275" i="1"/>
  <c r="GT2274" i="1"/>
  <c r="GT2273" i="1"/>
  <c r="GT2272" i="1"/>
  <c r="GT2271" i="1"/>
  <c r="GT2270" i="1"/>
  <c r="GT2269" i="1"/>
  <c r="GT2268" i="1"/>
  <c r="GT2267" i="1"/>
  <c r="GT2266" i="1"/>
  <c r="GT2265" i="1"/>
  <c r="GT2264" i="1"/>
  <c r="GT2263" i="1"/>
  <c r="GT2262" i="1"/>
  <c r="GT2261" i="1"/>
  <c r="GT2260" i="1"/>
  <c r="GT2259" i="1"/>
  <c r="GT2258" i="1"/>
  <c r="GT2257" i="1"/>
  <c r="GT2256" i="1"/>
  <c r="GT2255" i="1"/>
  <c r="GT2254" i="1"/>
  <c r="GT2253" i="1"/>
  <c r="GT2252" i="1"/>
  <c r="GT2251" i="1"/>
  <c r="GT2250" i="1"/>
  <c r="GT2249" i="1"/>
  <c r="GT2248" i="1"/>
  <c r="GT2247" i="1"/>
  <c r="GT2246" i="1"/>
  <c r="GT2245" i="1"/>
  <c r="GT2244" i="1"/>
  <c r="GT2243" i="1"/>
  <c r="GT2242" i="1"/>
  <c r="GT2241" i="1"/>
  <c r="GT2240" i="1"/>
  <c r="GT2239" i="1"/>
  <c r="GT2238" i="1"/>
  <c r="GT2237" i="1"/>
  <c r="GT2236" i="1"/>
  <c r="GT2235" i="1"/>
  <c r="GT2234" i="1"/>
  <c r="GT2233" i="1"/>
  <c r="GT2232" i="1"/>
  <c r="GT2231" i="1"/>
  <c r="GT2230" i="1"/>
  <c r="GT2229" i="1"/>
  <c r="GT2228" i="1"/>
  <c r="GT2227" i="1"/>
  <c r="GT2226" i="1"/>
  <c r="GT2225" i="1"/>
  <c r="GT2224" i="1"/>
  <c r="GT2223" i="1"/>
  <c r="GT2222" i="1"/>
  <c r="GT2221" i="1"/>
  <c r="GT2220" i="1"/>
  <c r="GT2219" i="1"/>
  <c r="GT2218" i="1"/>
  <c r="GT2217" i="1"/>
  <c r="GT2216" i="1"/>
  <c r="GT2215" i="1"/>
  <c r="GT2214" i="1"/>
  <c r="GT2213" i="1"/>
  <c r="GT2212" i="1"/>
  <c r="GT2211" i="1"/>
  <c r="GT2210" i="1"/>
  <c r="GT2209" i="1"/>
  <c r="GT2208" i="1"/>
  <c r="GT2207" i="1"/>
  <c r="GT2206" i="1"/>
  <c r="GT2205" i="1"/>
  <c r="GT2204" i="1"/>
  <c r="GT2203" i="1"/>
  <c r="GT2202" i="1"/>
  <c r="GT2201" i="1"/>
  <c r="GT2200" i="1"/>
  <c r="GT2199" i="1"/>
  <c r="GT2198" i="1"/>
  <c r="GT2197" i="1"/>
  <c r="GT2196" i="1"/>
  <c r="GT2195" i="1"/>
  <c r="GT2194" i="1"/>
  <c r="GT2193" i="1"/>
  <c r="GT2192" i="1"/>
  <c r="GT2191" i="1"/>
  <c r="GT2190" i="1"/>
  <c r="GT2189" i="1"/>
  <c r="GT2188" i="1"/>
  <c r="GT2187" i="1"/>
  <c r="GT2186" i="1"/>
  <c r="GT2185" i="1"/>
  <c r="GT2184" i="1"/>
  <c r="GT2183" i="1"/>
  <c r="GT2182" i="1"/>
  <c r="GT2181" i="1"/>
  <c r="GT2180" i="1"/>
  <c r="GT2179" i="1"/>
  <c r="GT2178" i="1"/>
  <c r="GT2177" i="1"/>
  <c r="GT2176" i="1"/>
  <c r="GT2175" i="1"/>
  <c r="GT2174" i="1"/>
  <c r="GT2173" i="1"/>
  <c r="GT2172" i="1"/>
  <c r="GT2171" i="1"/>
  <c r="GT2170" i="1"/>
  <c r="GT2169" i="1"/>
  <c r="GT2168" i="1"/>
  <c r="GT2167" i="1"/>
  <c r="GT2166" i="1"/>
  <c r="GT2165" i="1"/>
  <c r="GT2164" i="1"/>
  <c r="GT2163" i="1"/>
  <c r="GT2162" i="1"/>
  <c r="GT2161" i="1"/>
  <c r="GT2160" i="1"/>
  <c r="GT2159" i="1"/>
  <c r="GT2158" i="1"/>
  <c r="GT2157" i="1"/>
  <c r="GT2156" i="1"/>
  <c r="GT2155" i="1"/>
  <c r="GT2154" i="1"/>
  <c r="GT2153" i="1"/>
  <c r="GT2152" i="1"/>
  <c r="GT2151" i="1"/>
  <c r="GT2150" i="1"/>
  <c r="GT2149" i="1"/>
  <c r="GT2148" i="1"/>
  <c r="GT2147" i="1"/>
  <c r="GT2146" i="1"/>
  <c r="GT2145" i="1"/>
  <c r="GT2144" i="1"/>
  <c r="GT2143" i="1"/>
  <c r="GT2142" i="1"/>
  <c r="GT2141" i="1"/>
  <c r="GT2140" i="1"/>
  <c r="GT2139" i="1"/>
  <c r="GT2138" i="1"/>
  <c r="GT2137" i="1"/>
  <c r="GT2136" i="1"/>
  <c r="GT2135" i="1"/>
  <c r="GT2134" i="1"/>
  <c r="GT2133" i="1"/>
  <c r="GT2132" i="1"/>
  <c r="GT2131" i="1"/>
  <c r="GT2130" i="1"/>
  <c r="GT2129" i="1"/>
  <c r="GT2128" i="1"/>
  <c r="GT2127" i="1"/>
  <c r="GT2126" i="1"/>
  <c r="GT2125" i="1"/>
  <c r="GT2124" i="1"/>
  <c r="GT2123" i="1"/>
  <c r="GT2122" i="1"/>
  <c r="GT2121" i="1"/>
  <c r="GT2120" i="1"/>
  <c r="GT2119" i="1"/>
  <c r="GT2118" i="1"/>
  <c r="GT2117" i="1"/>
  <c r="GT2116" i="1"/>
  <c r="GT2115" i="1"/>
  <c r="GT2114" i="1"/>
  <c r="GT2113" i="1"/>
  <c r="GT2112" i="1"/>
  <c r="GT2111" i="1"/>
  <c r="GT2110" i="1"/>
  <c r="GT2109" i="1"/>
  <c r="GT2108" i="1"/>
  <c r="GT2107" i="1"/>
  <c r="GT2106" i="1"/>
  <c r="GT2105" i="1"/>
  <c r="GT2104" i="1"/>
  <c r="GT2103" i="1"/>
  <c r="GT2102" i="1"/>
  <c r="GT2101" i="1"/>
  <c r="GT2100" i="1"/>
  <c r="GT2099" i="1"/>
  <c r="GT2098" i="1"/>
  <c r="GT2097" i="1"/>
  <c r="GT2096" i="1"/>
  <c r="GT2095" i="1"/>
  <c r="GT2094" i="1"/>
  <c r="GT2093" i="1"/>
  <c r="GT2092" i="1"/>
  <c r="GT2091" i="1"/>
  <c r="GT2090" i="1"/>
  <c r="GT2089" i="1"/>
  <c r="GT2088" i="1"/>
  <c r="GT2087" i="1"/>
  <c r="GT2086" i="1"/>
  <c r="GT2085" i="1"/>
  <c r="GT2084" i="1"/>
  <c r="GT2083" i="1"/>
  <c r="GT2082" i="1"/>
  <c r="GT2081" i="1"/>
  <c r="GT2080" i="1"/>
  <c r="GT2079" i="1"/>
  <c r="GT2078" i="1"/>
  <c r="GT2077" i="1"/>
  <c r="GT2076" i="1"/>
  <c r="GT2075" i="1"/>
  <c r="GT2074" i="1"/>
  <c r="GT2073" i="1"/>
  <c r="GT2072" i="1"/>
  <c r="GT2071" i="1"/>
  <c r="GT2070" i="1"/>
  <c r="GT2069" i="1"/>
  <c r="GT2068" i="1"/>
  <c r="GT2067" i="1"/>
  <c r="GT2066" i="1"/>
  <c r="GT2065" i="1"/>
  <c r="GT2064" i="1"/>
  <c r="GT2063" i="1"/>
  <c r="GT2062" i="1"/>
  <c r="GT2061" i="1"/>
  <c r="GT2060" i="1"/>
  <c r="GT2059" i="1"/>
  <c r="GT2058" i="1"/>
  <c r="GT2057" i="1"/>
  <c r="GT2056" i="1"/>
  <c r="GT2055" i="1"/>
  <c r="GT2054" i="1"/>
  <c r="GT2053" i="1"/>
  <c r="GT2052" i="1"/>
  <c r="GT2051" i="1"/>
  <c r="GT2050" i="1"/>
  <c r="GT2049" i="1"/>
  <c r="GT2048" i="1"/>
  <c r="GT2047" i="1"/>
  <c r="GT2046" i="1"/>
  <c r="GT2045" i="1"/>
  <c r="GT2044" i="1"/>
  <c r="GT2043" i="1"/>
  <c r="GT2042" i="1"/>
  <c r="GT2041" i="1"/>
  <c r="GT2040" i="1"/>
  <c r="GT2039" i="1"/>
  <c r="GT2038" i="1"/>
  <c r="GT2037" i="1"/>
  <c r="GT2036" i="1"/>
  <c r="GT2035" i="1"/>
  <c r="GT2034" i="1"/>
  <c r="GT2033" i="1"/>
  <c r="GT2032" i="1"/>
  <c r="GT2031" i="1"/>
  <c r="GT2030" i="1"/>
  <c r="GT2029" i="1"/>
  <c r="GT2028" i="1"/>
  <c r="GT2027" i="1"/>
  <c r="GT2026" i="1"/>
  <c r="GT2025" i="1"/>
  <c r="GT2024" i="1"/>
  <c r="GT2023" i="1"/>
  <c r="GT2022" i="1"/>
  <c r="GT2021" i="1"/>
  <c r="GT2020" i="1"/>
  <c r="GT2019" i="1"/>
  <c r="GT2018" i="1"/>
  <c r="GT2017" i="1"/>
  <c r="GT2016" i="1"/>
  <c r="GT2015" i="1"/>
  <c r="GT2014" i="1"/>
  <c r="GT2013" i="1"/>
  <c r="GT2012" i="1"/>
  <c r="GT2011" i="1"/>
  <c r="GT2010" i="1"/>
  <c r="GT2009" i="1"/>
  <c r="GT2008" i="1"/>
  <c r="GT2007" i="1"/>
  <c r="GT2006" i="1"/>
  <c r="GT2005" i="1"/>
  <c r="GT2004" i="1"/>
  <c r="GT2003" i="1"/>
  <c r="GT2002" i="1"/>
  <c r="GT2001" i="1"/>
  <c r="GT2000" i="1"/>
  <c r="GT1999" i="1"/>
  <c r="GT1998" i="1"/>
  <c r="GT1997" i="1"/>
  <c r="GT1996" i="1"/>
  <c r="GT1995" i="1"/>
  <c r="GT1994" i="1"/>
  <c r="GT1993" i="1"/>
  <c r="GT1992" i="1"/>
  <c r="GT1991" i="1"/>
  <c r="GT1990" i="1"/>
  <c r="GT1989" i="1"/>
  <c r="GT1988" i="1"/>
  <c r="GT1987" i="1"/>
  <c r="GT1986" i="1"/>
  <c r="GT1985" i="1"/>
  <c r="GT1984" i="1"/>
  <c r="GT1983" i="1"/>
  <c r="GT1982" i="1"/>
  <c r="GT1981" i="1"/>
  <c r="GT1980" i="1"/>
  <c r="GT1979" i="1"/>
  <c r="GT1978" i="1"/>
  <c r="GT1977" i="1"/>
  <c r="GT1976" i="1"/>
  <c r="GT1975" i="1"/>
  <c r="GT1974" i="1"/>
  <c r="GT1973" i="1"/>
  <c r="GT1972" i="1"/>
  <c r="GT1971" i="1"/>
  <c r="GT1970" i="1"/>
  <c r="GT1969" i="1"/>
  <c r="GT1968" i="1"/>
  <c r="GT1967" i="1"/>
  <c r="GT1966" i="1"/>
  <c r="GT1965" i="1"/>
  <c r="GT1964" i="1"/>
  <c r="GT1963" i="1"/>
  <c r="GT1962" i="1"/>
  <c r="GT1961" i="1"/>
  <c r="GT1960" i="1"/>
  <c r="GT1959" i="1"/>
  <c r="GT1958" i="1"/>
  <c r="GT1957" i="1"/>
  <c r="GT1956" i="1"/>
  <c r="GT1955" i="1"/>
  <c r="GT1954" i="1"/>
  <c r="GT1953" i="1"/>
  <c r="GM2352" i="1"/>
  <c r="GM2351" i="1"/>
  <c r="GM2350" i="1"/>
  <c r="GM2349" i="1"/>
  <c r="GM2348" i="1"/>
  <c r="GM2347" i="1"/>
  <c r="GM2346" i="1"/>
  <c r="GM2345" i="1"/>
  <c r="GM2344" i="1"/>
  <c r="GM2343" i="1"/>
  <c r="GM2342" i="1"/>
  <c r="GM2341" i="1"/>
  <c r="GM2340" i="1"/>
  <c r="GM2339" i="1"/>
  <c r="GM2338" i="1"/>
  <c r="GM2337" i="1"/>
  <c r="GM2336" i="1"/>
  <c r="GM2335" i="1"/>
  <c r="GM2334" i="1"/>
  <c r="GM2333" i="1"/>
  <c r="GM2332" i="1"/>
  <c r="GM2331" i="1"/>
  <c r="GM2330" i="1"/>
  <c r="GM2329" i="1"/>
  <c r="GM2328" i="1"/>
  <c r="GM2327" i="1"/>
  <c r="GM2326" i="1"/>
  <c r="GM2325" i="1"/>
  <c r="GM2324" i="1"/>
  <c r="GM2323" i="1"/>
  <c r="GM2322" i="1"/>
  <c r="GM2321" i="1"/>
  <c r="GM2320" i="1"/>
  <c r="GM2319" i="1"/>
  <c r="GM2318" i="1"/>
  <c r="GM2317" i="1"/>
  <c r="GM2316" i="1"/>
  <c r="GM2315" i="1"/>
  <c r="GM2314" i="1"/>
  <c r="GM2313" i="1"/>
  <c r="GM2312" i="1"/>
  <c r="GM2311" i="1"/>
  <c r="GM2310" i="1"/>
  <c r="GM2309" i="1"/>
  <c r="GM2308" i="1"/>
  <c r="GM2307" i="1"/>
  <c r="GM2306" i="1"/>
  <c r="GM2305" i="1"/>
  <c r="GM2304" i="1"/>
  <c r="GM2303" i="1"/>
  <c r="GM2302" i="1"/>
  <c r="GM2301" i="1"/>
  <c r="GM2300" i="1"/>
  <c r="GM2299" i="1"/>
  <c r="GM2298" i="1"/>
  <c r="GM2297" i="1"/>
  <c r="GM2296" i="1"/>
  <c r="GM2295" i="1"/>
  <c r="GM2294" i="1"/>
  <c r="GM2293" i="1"/>
  <c r="GM2292" i="1"/>
  <c r="GM2291" i="1"/>
  <c r="GM2290" i="1"/>
  <c r="GM2289" i="1"/>
  <c r="GM2288" i="1"/>
  <c r="GM2287" i="1"/>
  <c r="GM2286" i="1"/>
  <c r="GM2285" i="1"/>
  <c r="GM2284" i="1"/>
  <c r="GM2283" i="1"/>
  <c r="GM2282" i="1"/>
  <c r="GM2281" i="1"/>
  <c r="GM2280" i="1"/>
  <c r="GM2279" i="1"/>
  <c r="GM2278" i="1"/>
  <c r="GM2277" i="1"/>
  <c r="GM2276" i="1"/>
  <c r="GM2275" i="1"/>
  <c r="GM2274" i="1"/>
  <c r="GM2273" i="1"/>
  <c r="GM2272" i="1"/>
  <c r="GM2271" i="1"/>
  <c r="GM2270" i="1"/>
  <c r="GM2269" i="1"/>
  <c r="GM2268" i="1"/>
  <c r="GM2267" i="1"/>
  <c r="GM2266" i="1"/>
  <c r="GM2265" i="1"/>
  <c r="GM2264" i="1"/>
  <c r="GM2263" i="1"/>
  <c r="GM2262" i="1"/>
  <c r="GM2261" i="1"/>
  <c r="GM2260" i="1"/>
  <c r="GM2259" i="1"/>
  <c r="GM2258" i="1"/>
  <c r="GM2257" i="1"/>
  <c r="GM2256" i="1"/>
  <c r="GM2255" i="1"/>
  <c r="GM2254" i="1"/>
  <c r="GM2253" i="1"/>
  <c r="GM2252" i="1"/>
  <c r="GM2251" i="1"/>
  <c r="GM2250" i="1"/>
  <c r="GM2249" i="1"/>
  <c r="GM2248" i="1"/>
  <c r="GM2247" i="1"/>
  <c r="GM2246" i="1"/>
  <c r="GM2245" i="1"/>
  <c r="GM2244" i="1"/>
  <c r="GM2243" i="1"/>
  <c r="GM2242" i="1"/>
  <c r="GM2241" i="1"/>
  <c r="GM2240" i="1"/>
  <c r="GM2239" i="1"/>
  <c r="GM2238" i="1"/>
  <c r="GM2237" i="1"/>
  <c r="GM2236" i="1"/>
  <c r="GM2235" i="1"/>
  <c r="GM2234" i="1"/>
  <c r="GM2233" i="1"/>
  <c r="GM2232" i="1"/>
  <c r="GM2231" i="1"/>
  <c r="GM2230" i="1"/>
  <c r="GM2229" i="1"/>
  <c r="GM2228" i="1"/>
  <c r="GM2227" i="1"/>
  <c r="GM2226" i="1"/>
  <c r="GM2225" i="1"/>
  <c r="GM2224" i="1"/>
  <c r="GM2223" i="1"/>
  <c r="GM2222" i="1"/>
  <c r="GM2221" i="1"/>
  <c r="GM2220" i="1"/>
  <c r="GM2219" i="1"/>
  <c r="GM2218" i="1"/>
  <c r="GM2217" i="1"/>
  <c r="GM2216" i="1"/>
  <c r="GM2215" i="1"/>
  <c r="GM2214" i="1"/>
  <c r="GM2213" i="1"/>
  <c r="GM2212" i="1"/>
  <c r="GM2211" i="1"/>
  <c r="GM2210" i="1"/>
  <c r="GM2209" i="1"/>
  <c r="GM2208" i="1"/>
  <c r="GM2207" i="1"/>
  <c r="GM2206" i="1"/>
  <c r="GM2205" i="1"/>
  <c r="GM2204" i="1"/>
  <c r="GM2203" i="1"/>
  <c r="GM2202" i="1"/>
  <c r="GM2201" i="1"/>
  <c r="GM2200" i="1"/>
  <c r="GM2199" i="1"/>
  <c r="GM2198" i="1"/>
  <c r="GM2197" i="1"/>
  <c r="GM2196" i="1"/>
  <c r="GM2195" i="1"/>
  <c r="GM2194" i="1"/>
  <c r="GM2193" i="1"/>
  <c r="GM2192" i="1"/>
  <c r="GM2191" i="1"/>
  <c r="GM2190" i="1"/>
  <c r="GM2189" i="1"/>
  <c r="GM2188" i="1"/>
  <c r="GM2187" i="1"/>
  <c r="GM2186" i="1"/>
  <c r="GM2185" i="1"/>
  <c r="GM2184" i="1"/>
  <c r="GM2183" i="1"/>
  <c r="GM2182" i="1"/>
  <c r="GM2181" i="1"/>
  <c r="GM2180" i="1"/>
  <c r="GM2179" i="1"/>
  <c r="GM2178" i="1"/>
  <c r="GM2177" i="1"/>
  <c r="GM2176" i="1"/>
  <c r="GM2175" i="1"/>
  <c r="GM2174" i="1"/>
  <c r="GM2173" i="1"/>
  <c r="GM2172" i="1"/>
  <c r="GM2171" i="1"/>
  <c r="GM2170" i="1"/>
  <c r="GM2169" i="1"/>
  <c r="GM2168" i="1"/>
  <c r="GM2167" i="1"/>
  <c r="GM2166" i="1"/>
  <c r="GM2165" i="1"/>
  <c r="GM2164" i="1"/>
  <c r="GM2163" i="1"/>
  <c r="GM2162" i="1"/>
  <c r="GM2161" i="1"/>
  <c r="GM2160" i="1"/>
  <c r="GM2159" i="1"/>
  <c r="GM2158" i="1"/>
  <c r="GM2157" i="1"/>
  <c r="GM2156" i="1"/>
  <c r="GM2155" i="1"/>
  <c r="GM2154" i="1"/>
  <c r="GM2153" i="1"/>
  <c r="GM2152" i="1"/>
  <c r="GM2151" i="1"/>
  <c r="GM2150" i="1"/>
  <c r="GM2149" i="1"/>
  <c r="GM2148" i="1"/>
  <c r="GM2147" i="1"/>
  <c r="GM2146" i="1"/>
  <c r="GM2145" i="1"/>
  <c r="GM2144" i="1"/>
  <c r="GM2143" i="1"/>
  <c r="GM2142" i="1"/>
  <c r="GM2141" i="1"/>
  <c r="GM2140" i="1"/>
  <c r="GM2139" i="1"/>
  <c r="GM2138" i="1"/>
  <c r="GM2137" i="1"/>
  <c r="GM2136" i="1"/>
  <c r="GM2135" i="1"/>
  <c r="GM2134" i="1"/>
  <c r="GM2133" i="1"/>
  <c r="GM2132" i="1"/>
  <c r="GM2131" i="1"/>
  <c r="GM2130" i="1"/>
  <c r="GM2129" i="1"/>
  <c r="GM2128" i="1"/>
  <c r="GM2127" i="1"/>
  <c r="GM2126" i="1"/>
  <c r="GM2125" i="1"/>
  <c r="GM2124" i="1"/>
  <c r="GM2123" i="1"/>
  <c r="GM2122" i="1"/>
  <c r="GM2121" i="1"/>
  <c r="GM2120" i="1"/>
  <c r="GM2119" i="1"/>
  <c r="GM2118" i="1"/>
  <c r="GM2117" i="1"/>
  <c r="GM2116" i="1"/>
  <c r="GM2115" i="1"/>
  <c r="GM2114" i="1"/>
  <c r="GM2113" i="1"/>
  <c r="GM2112" i="1"/>
  <c r="GM2111" i="1"/>
  <c r="GM2110" i="1"/>
  <c r="GM2109" i="1"/>
  <c r="GM2108" i="1"/>
  <c r="GM2107" i="1"/>
  <c r="GM2106" i="1"/>
  <c r="GM2105" i="1"/>
  <c r="GM2104" i="1"/>
  <c r="GM2103" i="1"/>
  <c r="GM2102" i="1"/>
  <c r="GM2101" i="1"/>
  <c r="GM2100" i="1"/>
  <c r="GM2099" i="1"/>
  <c r="GM2098" i="1"/>
  <c r="GM2097" i="1"/>
  <c r="GM2096" i="1"/>
  <c r="GM2095" i="1"/>
  <c r="GM2094" i="1"/>
  <c r="GM2093" i="1"/>
  <c r="GM2092" i="1"/>
  <c r="GM2091" i="1"/>
  <c r="GM2090" i="1"/>
  <c r="GM2089" i="1"/>
  <c r="GM2088" i="1"/>
  <c r="GM2087" i="1"/>
  <c r="GM2086" i="1"/>
  <c r="GM2085" i="1"/>
  <c r="GM2084" i="1"/>
  <c r="GM2083" i="1"/>
  <c r="GM2082" i="1"/>
  <c r="GM2081" i="1"/>
  <c r="GM2080" i="1"/>
  <c r="GM2079" i="1"/>
  <c r="GM2078" i="1"/>
  <c r="GM2077" i="1"/>
  <c r="GM2076" i="1"/>
  <c r="GM2075" i="1"/>
  <c r="GM2074" i="1"/>
  <c r="GM2073" i="1"/>
  <c r="GM2072" i="1"/>
  <c r="GM2071" i="1"/>
  <c r="GM2070" i="1"/>
  <c r="GM2069" i="1"/>
  <c r="GM2068" i="1"/>
  <c r="GM2067" i="1"/>
  <c r="GM2066" i="1"/>
  <c r="GM2065" i="1"/>
  <c r="GM2064" i="1"/>
  <c r="GM2063" i="1"/>
  <c r="GM2062" i="1"/>
  <c r="GM2061" i="1"/>
  <c r="GM2060" i="1"/>
  <c r="GM2059" i="1"/>
  <c r="GM2058" i="1"/>
  <c r="GM2057" i="1"/>
  <c r="GM2056" i="1"/>
  <c r="GM2055" i="1"/>
  <c r="GM2054" i="1"/>
  <c r="GM2053" i="1"/>
  <c r="GM2052" i="1"/>
  <c r="GM2051" i="1"/>
  <c r="GM2050" i="1"/>
  <c r="GM2049" i="1"/>
  <c r="GM2048" i="1"/>
  <c r="GM2047" i="1"/>
  <c r="GM2046" i="1"/>
  <c r="GM2045" i="1"/>
  <c r="GM2044" i="1"/>
  <c r="GM2043" i="1"/>
  <c r="GM2042" i="1"/>
  <c r="GM2041" i="1"/>
  <c r="GM2040" i="1"/>
  <c r="GM2039" i="1"/>
  <c r="GM2038" i="1"/>
  <c r="GM2037" i="1"/>
  <c r="GM2036" i="1"/>
  <c r="GM2035" i="1"/>
  <c r="GM2034" i="1"/>
  <c r="GM2033" i="1"/>
  <c r="GM2032" i="1"/>
  <c r="GM2031" i="1"/>
  <c r="GM2030" i="1"/>
  <c r="GM2029" i="1"/>
  <c r="GM2028" i="1"/>
  <c r="GM2027" i="1"/>
  <c r="GM2026" i="1"/>
  <c r="GM2025" i="1"/>
  <c r="GM2024" i="1"/>
  <c r="GM2023" i="1"/>
  <c r="GM2022" i="1"/>
  <c r="GM2021" i="1"/>
  <c r="GM2020" i="1"/>
  <c r="GM2019" i="1"/>
  <c r="GM2018" i="1"/>
  <c r="GM2017" i="1"/>
  <c r="GM2016" i="1"/>
  <c r="GM2015" i="1"/>
  <c r="GM2014" i="1"/>
  <c r="GM2013" i="1"/>
  <c r="GM2012" i="1"/>
  <c r="GM2011" i="1"/>
  <c r="GM2010" i="1"/>
  <c r="GM2009" i="1"/>
  <c r="GM2008" i="1"/>
  <c r="GM2007" i="1"/>
  <c r="GM2006" i="1"/>
  <c r="GM2005" i="1"/>
  <c r="GM2004" i="1"/>
  <c r="GM2003" i="1"/>
  <c r="GM2002" i="1"/>
  <c r="GM2001" i="1"/>
  <c r="GM2000" i="1"/>
  <c r="GM1999" i="1"/>
  <c r="GM1998" i="1"/>
  <c r="GM1997" i="1"/>
  <c r="GM1996" i="1"/>
  <c r="GM1995" i="1"/>
  <c r="GM1994" i="1"/>
  <c r="GM1993" i="1"/>
  <c r="GM1992" i="1"/>
  <c r="GM1991" i="1"/>
  <c r="GM1990" i="1"/>
  <c r="GM1989" i="1"/>
  <c r="GM1988" i="1"/>
  <c r="GM1987" i="1"/>
  <c r="GM1986" i="1"/>
  <c r="GM1985" i="1"/>
  <c r="GM1984" i="1"/>
  <c r="GM1983" i="1"/>
  <c r="GM1982" i="1"/>
  <c r="GM1981" i="1"/>
  <c r="GM1980" i="1"/>
  <c r="GM1979" i="1"/>
  <c r="GM1978" i="1"/>
  <c r="GM1977" i="1"/>
  <c r="GM1976" i="1"/>
  <c r="GM1975" i="1"/>
  <c r="GM1974" i="1"/>
  <c r="GM1973" i="1"/>
  <c r="GM1972" i="1"/>
  <c r="GM1971" i="1"/>
  <c r="GM1970" i="1"/>
  <c r="GM1969" i="1"/>
  <c r="GM1968" i="1"/>
  <c r="GM1967" i="1"/>
  <c r="GM1966" i="1"/>
  <c r="GM1965" i="1"/>
  <c r="GM1964" i="1"/>
  <c r="GM1963" i="1"/>
  <c r="GM1962" i="1"/>
  <c r="GM1961" i="1"/>
  <c r="GM1960" i="1"/>
  <c r="GM1959" i="1"/>
  <c r="GM1958" i="1"/>
  <c r="GM1957" i="1"/>
  <c r="GM1956" i="1"/>
  <c r="GM1955" i="1"/>
  <c r="GM1954" i="1"/>
  <c r="GM1953" i="1"/>
  <c r="GF2352" i="1"/>
  <c r="GF2351" i="1"/>
  <c r="GF2350" i="1"/>
  <c r="GF2349" i="1"/>
  <c r="GF2348" i="1"/>
  <c r="GF2347" i="1"/>
  <c r="GF2346" i="1"/>
  <c r="GF2345" i="1"/>
  <c r="GF2344" i="1"/>
  <c r="GF2343" i="1"/>
  <c r="GF2342" i="1"/>
  <c r="GF2341" i="1"/>
  <c r="GF2340" i="1"/>
  <c r="GF2339" i="1"/>
  <c r="GF2338" i="1"/>
  <c r="GF2337" i="1"/>
  <c r="GF2336" i="1"/>
  <c r="GF2335" i="1"/>
  <c r="GF2334" i="1"/>
  <c r="GF2333" i="1"/>
  <c r="GF2332" i="1"/>
  <c r="GF2331" i="1"/>
  <c r="GF2330" i="1"/>
  <c r="GF2329" i="1"/>
  <c r="GF2328" i="1"/>
  <c r="GF2327" i="1"/>
  <c r="GF2326" i="1"/>
  <c r="GF2325" i="1"/>
  <c r="GF2324" i="1"/>
  <c r="GF2323" i="1"/>
  <c r="GF2322" i="1"/>
  <c r="GF2321" i="1"/>
  <c r="GF2320" i="1"/>
  <c r="GF2319" i="1"/>
  <c r="GF2318" i="1"/>
  <c r="GF2317" i="1"/>
  <c r="GF2316" i="1"/>
  <c r="GF2315" i="1"/>
  <c r="GF2314" i="1"/>
  <c r="GF2313" i="1"/>
  <c r="GF2312" i="1"/>
  <c r="GF2311" i="1"/>
  <c r="GF2310" i="1"/>
  <c r="GF2309" i="1"/>
  <c r="GF2308" i="1"/>
  <c r="GF2307" i="1"/>
  <c r="GF2306" i="1"/>
  <c r="GF2305" i="1"/>
  <c r="GF2304" i="1"/>
  <c r="GF2303" i="1"/>
  <c r="GF2302" i="1"/>
  <c r="GF2301" i="1"/>
  <c r="GF2300" i="1"/>
  <c r="GF2299" i="1"/>
  <c r="GF2298" i="1"/>
  <c r="GF2297" i="1"/>
  <c r="GF2296" i="1"/>
  <c r="GF2295" i="1"/>
  <c r="GF2294" i="1"/>
  <c r="GF2293" i="1"/>
  <c r="GF2292" i="1"/>
  <c r="GF2291" i="1"/>
  <c r="GF2290" i="1"/>
  <c r="GF2289" i="1"/>
  <c r="GF2288" i="1"/>
  <c r="GF2287" i="1"/>
  <c r="GF2286" i="1"/>
  <c r="GF2285" i="1"/>
  <c r="GF2284" i="1"/>
  <c r="GF2283" i="1"/>
  <c r="GF2282" i="1"/>
  <c r="GF2281" i="1"/>
  <c r="GF2280" i="1"/>
  <c r="GF2279" i="1"/>
  <c r="GF2278" i="1"/>
  <c r="GF2277" i="1"/>
  <c r="GF2276" i="1"/>
  <c r="GF2275" i="1"/>
  <c r="GF2274" i="1"/>
  <c r="GF2273" i="1"/>
  <c r="GF2272" i="1"/>
  <c r="GF2271" i="1"/>
  <c r="GF2270" i="1"/>
  <c r="GF2269" i="1"/>
  <c r="GF2268" i="1"/>
  <c r="GF2267" i="1"/>
  <c r="GF2266" i="1"/>
  <c r="GF2265" i="1"/>
  <c r="GF2264" i="1"/>
  <c r="GF2263" i="1"/>
  <c r="GF2262" i="1"/>
  <c r="GF2261" i="1"/>
  <c r="GF2260" i="1"/>
  <c r="GF2259" i="1"/>
  <c r="GF2258" i="1"/>
  <c r="GF2257" i="1"/>
  <c r="GF2256" i="1"/>
  <c r="GF2255" i="1"/>
  <c r="GF2254" i="1"/>
  <c r="GF2253" i="1"/>
  <c r="GF2252" i="1"/>
  <c r="GF2251" i="1"/>
  <c r="GF2250" i="1"/>
  <c r="GF2249" i="1"/>
  <c r="GF2248" i="1"/>
  <c r="GF2247" i="1"/>
  <c r="GF2246" i="1"/>
  <c r="GF2245" i="1"/>
  <c r="GF2244" i="1"/>
  <c r="GF2243" i="1"/>
  <c r="GF2242" i="1"/>
  <c r="GF2241" i="1"/>
  <c r="GF2240" i="1"/>
  <c r="GF2239" i="1"/>
  <c r="GF2238" i="1"/>
  <c r="GF2237" i="1"/>
  <c r="GF2236" i="1"/>
  <c r="GF2235" i="1"/>
  <c r="GF2234" i="1"/>
  <c r="GF2233" i="1"/>
  <c r="GF2232" i="1"/>
  <c r="GF2231" i="1"/>
  <c r="GF2230" i="1"/>
  <c r="GF2229" i="1"/>
  <c r="GF2228" i="1"/>
  <c r="GF2227" i="1"/>
  <c r="GF2226" i="1"/>
  <c r="GF2225" i="1"/>
  <c r="GF2224" i="1"/>
  <c r="GF2223" i="1"/>
  <c r="GF2222" i="1"/>
  <c r="GF2221" i="1"/>
  <c r="GF2220" i="1"/>
  <c r="GF2219" i="1"/>
  <c r="GF2218" i="1"/>
  <c r="GF2217" i="1"/>
  <c r="GF2216" i="1"/>
  <c r="GF2215" i="1"/>
  <c r="GF2214" i="1"/>
  <c r="GF2213" i="1"/>
  <c r="GF2212" i="1"/>
  <c r="GF2211" i="1"/>
  <c r="GF2210" i="1"/>
  <c r="GF2209" i="1"/>
  <c r="GF2208" i="1"/>
  <c r="GF2207" i="1"/>
  <c r="GF2206" i="1"/>
  <c r="GF2205" i="1"/>
  <c r="GF2204" i="1"/>
  <c r="GF2203" i="1"/>
  <c r="GF2202" i="1"/>
  <c r="GF2201" i="1"/>
  <c r="GF2200" i="1"/>
  <c r="GF2199" i="1"/>
  <c r="GF2198" i="1"/>
  <c r="GF2197" i="1"/>
  <c r="GF2196" i="1"/>
  <c r="GF2195" i="1"/>
  <c r="GF2194" i="1"/>
  <c r="GF2193" i="1"/>
  <c r="GF2192" i="1"/>
  <c r="GF2191" i="1"/>
  <c r="GF2190" i="1"/>
  <c r="GF2189" i="1"/>
  <c r="GF2188" i="1"/>
  <c r="GF2187" i="1"/>
  <c r="GF2186" i="1"/>
  <c r="GF2185" i="1"/>
  <c r="GF2184" i="1"/>
  <c r="GF2183" i="1"/>
  <c r="GF2182" i="1"/>
  <c r="GF2181" i="1"/>
  <c r="GF2180" i="1"/>
  <c r="GF2179" i="1"/>
  <c r="GF2178" i="1"/>
  <c r="GF2177" i="1"/>
  <c r="GF2176" i="1"/>
  <c r="GF2175" i="1"/>
  <c r="GF2174" i="1"/>
  <c r="GF2173" i="1"/>
  <c r="GF2172" i="1"/>
  <c r="GF2171" i="1"/>
  <c r="GF2170" i="1"/>
  <c r="GF2169" i="1"/>
  <c r="GF2168" i="1"/>
  <c r="GF2167" i="1"/>
  <c r="GF2166" i="1"/>
  <c r="GF2165" i="1"/>
  <c r="GF2164" i="1"/>
  <c r="GF2163" i="1"/>
  <c r="GF2162" i="1"/>
  <c r="GF2161" i="1"/>
  <c r="GF2160" i="1"/>
  <c r="GF2159" i="1"/>
  <c r="GF2158" i="1"/>
  <c r="GF2157" i="1"/>
  <c r="GF2156" i="1"/>
  <c r="GF2155" i="1"/>
  <c r="GF2154" i="1"/>
  <c r="GF2153" i="1"/>
  <c r="GF2152" i="1"/>
  <c r="GF2151" i="1"/>
  <c r="GF2150" i="1"/>
  <c r="GF2149" i="1"/>
  <c r="GF2148" i="1"/>
  <c r="GF2147" i="1"/>
  <c r="GF2146" i="1"/>
  <c r="GF2145" i="1"/>
  <c r="GF2144" i="1"/>
  <c r="GF2143" i="1"/>
  <c r="GF2142" i="1"/>
  <c r="GF2141" i="1"/>
  <c r="GF2140" i="1"/>
  <c r="GF2139" i="1"/>
  <c r="GF2138" i="1"/>
  <c r="GF2137" i="1"/>
  <c r="GF2136" i="1"/>
  <c r="GF2135" i="1"/>
  <c r="GF2134" i="1"/>
  <c r="GF2133" i="1"/>
  <c r="GF2132" i="1"/>
  <c r="GF2131" i="1"/>
  <c r="GF2130" i="1"/>
  <c r="GF2129" i="1"/>
  <c r="GF2128" i="1"/>
  <c r="GF2127" i="1"/>
  <c r="GF2126" i="1"/>
  <c r="GF2125" i="1"/>
  <c r="GF2124" i="1"/>
  <c r="GF2123" i="1"/>
  <c r="GF2122" i="1"/>
  <c r="GF2121" i="1"/>
  <c r="GF2120" i="1"/>
  <c r="GF2119" i="1"/>
  <c r="GF2118" i="1"/>
  <c r="GF2117" i="1"/>
  <c r="GF2116" i="1"/>
  <c r="GF2115" i="1"/>
  <c r="GF2114" i="1"/>
  <c r="GF2113" i="1"/>
  <c r="GF2112" i="1"/>
  <c r="GF2111" i="1"/>
  <c r="GF2110" i="1"/>
  <c r="GF2109" i="1"/>
  <c r="GF2108" i="1"/>
  <c r="GF2107" i="1"/>
  <c r="GF2106" i="1"/>
  <c r="GF2105" i="1"/>
  <c r="GF2104" i="1"/>
  <c r="GF2103" i="1"/>
  <c r="GF2102" i="1"/>
  <c r="GF2101" i="1"/>
  <c r="GF2100" i="1"/>
  <c r="GF2099" i="1"/>
  <c r="GF2098" i="1"/>
  <c r="GF2097" i="1"/>
  <c r="GF2096" i="1"/>
  <c r="GF2095" i="1"/>
  <c r="GF2094" i="1"/>
  <c r="GF2093" i="1"/>
  <c r="GF2092" i="1"/>
  <c r="GF2091" i="1"/>
  <c r="GF2090" i="1"/>
  <c r="GF2089" i="1"/>
  <c r="GF2088" i="1"/>
  <c r="GF2087" i="1"/>
  <c r="GF2086" i="1"/>
  <c r="GF2085" i="1"/>
  <c r="GF2084" i="1"/>
  <c r="GF2083" i="1"/>
  <c r="GF2082" i="1"/>
  <c r="GF2081" i="1"/>
  <c r="GF2080" i="1"/>
  <c r="GF2079" i="1"/>
  <c r="GF2078" i="1"/>
  <c r="GF2077" i="1"/>
  <c r="GF2076" i="1"/>
  <c r="GF2075" i="1"/>
  <c r="GF2074" i="1"/>
  <c r="GF2073" i="1"/>
  <c r="GF2072" i="1"/>
  <c r="GF2071" i="1"/>
  <c r="GF2070" i="1"/>
  <c r="GF2069" i="1"/>
  <c r="GF2068" i="1"/>
  <c r="GF2067" i="1"/>
  <c r="GF2066" i="1"/>
  <c r="GF2065" i="1"/>
  <c r="GF2064" i="1"/>
  <c r="GF2063" i="1"/>
  <c r="GF2062" i="1"/>
  <c r="GF2061" i="1"/>
  <c r="GF2060" i="1"/>
  <c r="GF2059" i="1"/>
  <c r="GF2058" i="1"/>
  <c r="GF2057" i="1"/>
  <c r="GF2056" i="1"/>
  <c r="GF2055" i="1"/>
  <c r="GF2054" i="1"/>
  <c r="GF2053" i="1"/>
  <c r="GF2052" i="1"/>
  <c r="GF2051" i="1"/>
  <c r="GF2050" i="1"/>
  <c r="GF2049" i="1"/>
  <c r="GF2048" i="1"/>
  <c r="GF2047" i="1"/>
  <c r="GF2046" i="1"/>
  <c r="GF2045" i="1"/>
  <c r="GF2044" i="1"/>
  <c r="GF2043" i="1"/>
  <c r="GF2042" i="1"/>
  <c r="GF2041" i="1"/>
  <c r="GF2040" i="1"/>
  <c r="GF2039" i="1"/>
  <c r="GF2038" i="1"/>
  <c r="GF2037" i="1"/>
  <c r="GF2036" i="1"/>
  <c r="GF2035" i="1"/>
  <c r="GF2034" i="1"/>
  <c r="GF2033" i="1"/>
  <c r="GF2032" i="1"/>
  <c r="GF2031" i="1"/>
  <c r="GF2030" i="1"/>
  <c r="GF2029" i="1"/>
  <c r="GF2028" i="1"/>
  <c r="GF2027" i="1"/>
  <c r="GF2026" i="1"/>
  <c r="GF2025" i="1"/>
  <c r="GF2024" i="1"/>
  <c r="GF2023" i="1"/>
  <c r="GF2022" i="1"/>
  <c r="GF2021" i="1"/>
  <c r="GF2020" i="1"/>
  <c r="GF2019" i="1"/>
  <c r="GF2018" i="1"/>
  <c r="GF2017" i="1"/>
  <c r="GF2016" i="1"/>
  <c r="GF2015" i="1"/>
  <c r="GF2014" i="1"/>
  <c r="GF2013" i="1"/>
  <c r="GF2012" i="1"/>
  <c r="GF2011" i="1"/>
  <c r="GF2010" i="1"/>
  <c r="GF2009" i="1"/>
  <c r="GF2008" i="1"/>
  <c r="GF2007" i="1"/>
  <c r="GF2006" i="1"/>
  <c r="GF2005" i="1"/>
  <c r="GF2004" i="1"/>
  <c r="GF2003" i="1"/>
  <c r="GF2002" i="1"/>
  <c r="GF2001" i="1"/>
  <c r="GF2000" i="1"/>
  <c r="GF1999" i="1"/>
  <c r="GF1998" i="1"/>
  <c r="GF1997" i="1"/>
  <c r="GF1996" i="1"/>
  <c r="GF1995" i="1"/>
  <c r="GF1994" i="1"/>
  <c r="GF1993" i="1"/>
  <c r="GF1992" i="1"/>
  <c r="GF1991" i="1"/>
  <c r="GF1990" i="1"/>
  <c r="GF1989" i="1"/>
  <c r="GF1988" i="1"/>
  <c r="GF1987" i="1"/>
  <c r="GF1986" i="1"/>
  <c r="GF1985" i="1"/>
  <c r="GF1984" i="1"/>
  <c r="GF1983" i="1"/>
  <c r="GF1982" i="1"/>
  <c r="GF1981" i="1"/>
  <c r="GF1980" i="1"/>
  <c r="GF1979" i="1"/>
  <c r="GF1978" i="1"/>
  <c r="GF1977" i="1"/>
  <c r="GF1976" i="1"/>
  <c r="GF1975" i="1"/>
  <c r="GF1974" i="1"/>
  <c r="GF1973" i="1"/>
  <c r="GF1972" i="1"/>
  <c r="GF1971" i="1"/>
  <c r="GF1970" i="1"/>
  <c r="GF1969" i="1"/>
  <c r="GF1968" i="1"/>
  <c r="GF1967" i="1"/>
  <c r="GF1966" i="1"/>
  <c r="GF1965" i="1"/>
  <c r="GF1964" i="1"/>
  <c r="GF1963" i="1"/>
  <c r="GF1962" i="1"/>
  <c r="GF1961" i="1"/>
  <c r="GF1960" i="1"/>
  <c r="GF1959" i="1"/>
  <c r="GF1958" i="1"/>
  <c r="GF1957" i="1"/>
  <c r="GF1956" i="1"/>
  <c r="GF1955" i="1"/>
  <c r="GF1954" i="1"/>
  <c r="GF1953" i="1"/>
  <c r="FY2352" i="1"/>
  <c r="FY2351" i="1"/>
  <c r="FY2350" i="1"/>
  <c r="FY2349" i="1"/>
  <c r="FY2348" i="1"/>
  <c r="FY2347" i="1"/>
  <c r="FY2346" i="1"/>
  <c r="FY2345" i="1"/>
  <c r="FY2344" i="1"/>
  <c r="FY2343" i="1"/>
  <c r="FY2342" i="1"/>
  <c r="FY2341" i="1"/>
  <c r="FY2340" i="1"/>
  <c r="FY2339" i="1"/>
  <c r="FY2338" i="1"/>
  <c r="FY2337" i="1"/>
  <c r="FY2336" i="1"/>
  <c r="FY2335" i="1"/>
  <c r="FY2334" i="1"/>
  <c r="FY2333" i="1"/>
  <c r="FY2332" i="1"/>
  <c r="FY2331" i="1"/>
  <c r="FY2330" i="1"/>
  <c r="FY2329" i="1"/>
  <c r="FY2328" i="1"/>
  <c r="FY2327" i="1"/>
  <c r="FY2326" i="1"/>
  <c r="FY2325" i="1"/>
  <c r="FY2324" i="1"/>
  <c r="FY2323" i="1"/>
  <c r="FY2322" i="1"/>
  <c r="FY2321" i="1"/>
  <c r="FY2320" i="1"/>
  <c r="FY2319" i="1"/>
  <c r="FY2318" i="1"/>
  <c r="FY2317" i="1"/>
  <c r="FY2316" i="1"/>
  <c r="FY2315" i="1"/>
  <c r="FY2314" i="1"/>
  <c r="FY2313" i="1"/>
  <c r="FY2312" i="1"/>
  <c r="FY2311" i="1"/>
  <c r="FY2310" i="1"/>
  <c r="FY2309" i="1"/>
  <c r="FY2308" i="1"/>
  <c r="FY2307" i="1"/>
  <c r="FY2306" i="1"/>
  <c r="FY2305" i="1"/>
  <c r="FY2304" i="1"/>
  <c r="FY2303" i="1"/>
  <c r="FY2302" i="1"/>
  <c r="FY2301" i="1"/>
  <c r="FY2300" i="1"/>
  <c r="FY2299" i="1"/>
  <c r="FY2298" i="1"/>
  <c r="FY2297" i="1"/>
  <c r="FY2296" i="1"/>
  <c r="FY2295" i="1"/>
  <c r="FY2294" i="1"/>
  <c r="FY2293" i="1"/>
  <c r="FY2292" i="1"/>
  <c r="FY2291" i="1"/>
  <c r="FY2290" i="1"/>
  <c r="FY2289" i="1"/>
  <c r="FY2288" i="1"/>
  <c r="FY2287" i="1"/>
  <c r="FY2286" i="1"/>
  <c r="FY2285" i="1"/>
  <c r="FY2284" i="1"/>
  <c r="FY2283" i="1"/>
  <c r="FY2282" i="1"/>
  <c r="FY2281" i="1"/>
  <c r="FY2280" i="1"/>
  <c r="FY2279" i="1"/>
  <c r="FY2278" i="1"/>
  <c r="FY2277" i="1"/>
  <c r="FY2276" i="1"/>
  <c r="FY2275" i="1"/>
  <c r="FY2274" i="1"/>
  <c r="FY2273" i="1"/>
  <c r="FY2272" i="1"/>
  <c r="FY2271" i="1"/>
  <c r="FY2270" i="1"/>
  <c r="FY2269" i="1"/>
  <c r="FY2268" i="1"/>
  <c r="FY2267" i="1"/>
  <c r="FY2266" i="1"/>
  <c r="FY2265" i="1"/>
  <c r="FY2264" i="1"/>
  <c r="FY2263" i="1"/>
  <c r="FY2262" i="1"/>
  <c r="FY2261" i="1"/>
  <c r="FY2260" i="1"/>
  <c r="FY2259" i="1"/>
  <c r="FY2258" i="1"/>
  <c r="FY2257" i="1"/>
  <c r="FY2256" i="1"/>
  <c r="FY2255" i="1"/>
  <c r="FY2254" i="1"/>
  <c r="FY2253" i="1"/>
  <c r="FY2252" i="1"/>
  <c r="FY2251" i="1"/>
  <c r="FY2250" i="1"/>
  <c r="FY2249" i="1"/>
  <c r="FY2248" i="1"/>
  <c r="FY2247" i="1"/>
  <c r="FY2246" i="1"/>
  <c r="FY2245" i="1"/>
  <c r="FY2244" i="1"/>
  <c r="FY2243" i="1"/>
  <c r="FY2242" i="1"/>
  <c r="FY2241" i="1"/>
  <c r="FY2240" i="1"/>
  <c r="FY2239" i="1"/>
  <c r="FY2238" i="1"/>
  <c r="FY2237" i="1"/>
  <c r="FY2236" i="1"/>
  <c r="FY2235" i="1"/>
  <c r="FY2234" i="1"/>
  <c r="FY2233" i="1"/>
  <c r="FY2232" i="1"/>
  <c r="FY2231" i="1"/>
  <c r="FY2230" i="1"/>
  <c r="FY2229" i="1"/>
  <c r="FY2228" i="1"/>
  <c r="FY2227" i="1"/>
  <c r="FY2226" i="1"/>
  <c r="FY2225" i="1"/>
  <c r="FY2224" i="1"/>
  <c r="FY2223" i="1"/>
  <c r="FY2222" i="1"/>
  <c r="FY2221" i="1"/>
  <c r="FY2220" i="1"/>
  <c r="FY2219" i="1"/>
  <c r="FY2218" i="1"/>
  <c r="FY2217" i="1"/>
  <c r="FY2216" i="1"/>
  <c r="FY2215" i="1"/>
  <c r="FY2214" i="1"/>
  <c r="FY2213" i="1"/>
  <c r="FY2212" i="1"/>
  <c r="FY2211" i="1"/>
  <c r="FY2210" i="1"/>
  <c r="FY2209" i="1"/>
  <c r="FY2208" i="1"/>
  <c r="FY2207" i="1"/>
  <c r="FY2206" i="1"/>
  <c r="FY2205" i="1"/>
  <c r="FY2204" i="1"/>
  <c r="FY2203" i="1"/>
  <c r="FY2202" i="1"/>
  <c r="FY2201" i="1"/>
  <c r="FY2200" i="1"/>
  <c r="FY2199" i="1"/>
  <c r="FY2198" i="1"/>
  <c r="FY2197" i="1"/>
  <c r="FY2196" i="1"/>
  <c r="FY2195" i="1"/>
  <c r="FY2194" i="1"/>
  <c r="FY2193" i="1"/>
  <c r="FY2192" i="1"/>
  <c r="FY2191" i="1"/>
  <c r="FY2190" i="1"/>
  <c r="FY2189" i="1"/>
  <c r="FY2188" i="1"/>
  <c r="FY2187" i="1"/>
  <c r="FY2186" i="1"/>
  <c r="FY2185" i="1"/>
  <c r="FY2184" i="1"/>
  <c r="FY2183" i="1"/>
  <c r="FY2182" i="1"/>
  <c r="FY2181" i="1"/>
  <c r="FY2180" i="1"/>
  <c r="FY2179" i="1"/>
  <c r="FY2178" i="1"/>
  <c r="FY2177" i="1"/>
  <c r="FY2176" i="1"/>
  <c r="FY2175" i="1"/>
  <c r="FY2174" i="1"/>
  <c r="FY2173" i="1"/>
  <c r="FY2172" i="1"/>
  <c r="FY2171" i="1"/>
  <c r="FY2170" i="1"/>
  <c r="FY2169" i="1"/>
  <c r="FY2168" i="1"/>
  <c r="FY2167" i="1"/>
  <c r="FY2166" i="1"/>
  <c r="FY2165" i="1"/>
  <c r="FY2164" i="1"/>
  <c r="FY2163" i="1"/>
  <c r="FY2162" i="1"/>
  <c r="FY2161" i="1"/>
  <c r="FY2160" i="1"/>
  <c r="FY2159" i="1"/>
  <c r="FY2158" i="1"/>
  <c r="FY2157" i="1"/>
  <c r="FY2156" i="1"/>
  <c r="FY2155" i="1"/>
  <c r="FY2154" i="1"/>
  <c r="FY2153" i="1"/>
  <c r="FY2152" i="1"/>
  <c r="FY2151" i="1"/>
  <c r="FY2150" i="1"/>
  <c r="FY2149" i="1"/>
  <c r="FY2148" i="1"/>
  <c r="FY2147" i="1"/>
  <c r="FY2146" i="1"/>
  <c r="FY2145" i="1"/>
  <c r="FY2144" i="1"/>
  <c r="FY2143" i="1"/>
  <c r="FY2142" i="1"/>
  <c r="FY2141" i="1"/>
  <c r="FY2140" i="1"/>
  <c r="FY2139" i="1"/>
  <c r="FY2138" i="1"/>
  <c r="FY2137" i="1"/>
  <c r="FY2136" i="1"/>
  <c r="FY2135" i="1"/>
  <c r="FY2134" i="1"/>
  <c r="FY2133" i="1"/>
  <c r="FY2132" i="1"/>
  <c r="FY2131" i="1"/>
  <c r="FY2130" i="1"/>
  <c r="FY2129" i="1"/>
  <c r="FY2128" i="1"/>
  <c r="FY2127" i="1"/>
  <c r="FY2126" i="1"/>
  <c r="FY2125" i="1"/>
  <c r="FY2124" i="1"/>
  <c r="FY2123" i="1"/>
  <c r="FY2122" i="1"/>
  <c r="FY2121" i="1"/>
  <c r="FY2120" i="1"/>
  <c r="FY2119" i="1"/>
  <c r="FY2118" i="1"/>
  <c r="FY2117" i="1"/>
  <c r="FY2116" i="1"/>
  <c r="FY2115" i="1"/>
  <c r="FY2114" i="1"/>
  <c r="FY2113" i="1"/>
  <c r="FY2112" i="1"/>
  <c r="FY2111" i="1"/>
  <c r="FY2110" i="1"/>
  <c r="FY2109" i="1"/>
  <c r="FY2108" i="1"/>
  <c r="FY2107" i="1"/>
  <c r="FY2106" i="1"/>
  <c r="FY2105" i="1"/>
  <c r="FY2104" i="1"/>
  <c r="FY2103" i="1"/>
  <c r="FY2102" i="1"/>
  <c r="FY2101" i="1"/>
  <c r="FY2100" i="1"/>
  <c r="FY2099" i="1"/>
  <c r="FY2098" i="1"/>
  <c r="FY2097" i="1"/>
  <c r="FY2096" i="1"/>
  <c r="FY2095" i="1"/>
  <c r="FY2094" i="1"/>
  <c r="FY2093" i="1"/>
  <c r="FY2092" i="1"/>
  <c r="FY2091" i="1"/>
  <c r="FY2090" i="1"/>
  <c r="FY2089" i="1"/>
  <c r="FY2088" i="1"/>
  <c r="FY2087" i="1"/>
  <c r="FY2086" i="1"/>
  <c r="FY2085" i="1"/>
  <c r="FY2084" i="1"/>
  <c r="FY2083" i="1"/>
  <c r="FY2082" i="1"/>
  <c r="FY2081" i="1"/>
  <c r="FY2080" i="1"/>
  <c r="FY2079" i="1"/>
  <c r="FY2078" i="1"/>
  <c r="FY2077" i="1"/>
  <c r="FY2076" i="1"/>
  <c r="FY2075" i="1"/>
  <c r="FY2074" i="1"/>
  <c r="FY2073" i="1"/>
  <c r="FY2072" i="1"/>
  <c r="FY2071" i="1"/>
  <c r="FY2070" i="1"/>
  <c r="FY2069" i="1"/>
  <c r="FY2068" i="1"/>
  <c r="FY2067" i="1"/>
  <c r="FY2066" i="1"/>
  <c r="FY2065" i="1"/>
  <c r="FY2064" i="1"/>
  <c r="FY2063" i="1"/>
  <c r="FY2062" i="1"/>
  <c r="FY2061" i="1"/>
  <c r="FY2060" i="1"/>
  <c r="FY2059" i="1"/>
  <c r="FY2058" i="1"/>
  <c r="FY2057" i="1"/>
  <c r="FY2056" i="1"/>
  <c r="FY2055" i="1"/>
  <c r="FY2054" i="1"/>
  <c r="FY2053" i="1"/>
  <c r="FY2052" i="1"/>
  <c r="FY2051" i="1"/>
  <c r="FY2050" i="1"/>
  <c r="FY2049" i="1"/>
  <c r="FY2048" i="1"/>
  <c r="FY2047" i="1"/>
  <c r="FY2046" i="1"/>
  <c r="FY2045" i="1"/>
  <c r="FY2044" i="1"/>
  <c r="FY2043" i="1"/>
  <c r="FY2042" i="1"/>
  <c r="FY2041" i="1"/>
  <c r="FY2040" i="1"/>
  <c r="FY2039" i="1"/>
  <c r="FY2038" i="1"/>
  <c r="FY2037" i="1"/>
  <c r="FY2036" i="1"/>
  <c r="FY2035" i="1"/>
  <c r="FY2034" i="1"/>
  <c r="FY2033" i="1"/>
  <c r="FY2032" i="1"/>
  <c r="FY2031" i="1"/>
  <c r="FY2030" i="1"/>
  <c r="FY2029" i="1"/>
  <c r="FY2028" i="1"/>
  <c r="FY2027" i="1"/>
  <c r="FY2026" i="1"/>
  <c r="FY2025" i="1"/>
  <c r="FY2024" i="1"/>
  <c r="FY2023" i="1"/>
  <c r="FY2022" i="1"/>
  <c r="FY2021" i="1"/>
  <c r="FY2020" i="1"/>
  <c r="FY2019" i="1"/>
  <c r="FY2018" i="1"/>
  <c r="FY2017" i="1"/>
  <c r="FY2016" i="1"/>
  <c r="FY2015" i="1"/>
  <c r="FY2014" i="1"/>
  <c r="FY2013" i="1"/>
  <c r="FY2012" i="1"/>
  <c r="FY2011" i="1"/>
  <c r="FY2010" i="1"/>
  <c r="FY2009" i="1"/>
  <c r="FY2008" i="1"/>
  <c r="FY2007" i="1"/>
  <c r="FY2006" i="1"/>
  <c r="FY2005" i="1"/>
  <c r="FY2004" i="1"/>
  <c r="FY2003" i="1"/>
  <c r="FY2002" i="1"/>
  <c r="FY2001" i="1"/>
  <c r="FY2000" i="1"/>
  <c r="FY1999" i="1"/>
  <c r="FY1998" i="1"/>
  <c r="FY1997" i="1"/>
  <c r="FY1996" i="1"/>
  <c r="FY1995" i="1"/>
  <c r="FY1994" i="1"/>
  <c r="FY1993" i="1"/>
  <c r="FY1992" i="1"/>
  <c r="FY1991" i="1"/>
  <c r="FY1990" i="1"/>
  <c r="FY1989" i="1"/>
  <c r="FY1988" i="1"/>
  <c r="FY1987" i="1"/>
  <c r="FY1986" i="1"/>
  <c r="FY1985" i="1"/>
  <c r="FY1984" i="1"/>
  <c r="FY1983" i="1"/>
  <c r="FY1982" i="1"/>
  <c r="FY1981" i="1"/>
  <c r="FY1980" i="1"/>
  <c r="FY1979" i="1"/>
  <c r="FY1978" i="1"/>
  <c r="FY1977" i="1"/>
  <c r="FY1976" i="1"/>
  <c r="FY1975" i="1"/>
  <c r="FY1974" i="1"/>
  <c r="FY1973" i="1"/>
  <c r="FY1972" i="1"/>
  <c r="FY1971" i="1"/>
  <c r="FY1970" i="1"/>
  <c r="FY1969" i="1"/>
  <c r="FY1968" i="1"/>
  <c r="FY1967" i="1"/>
  <c r="FY1966" i="1"/>
  <c r="FY1965" i="1"/>
  <c r="FY1964" i="1"/>
  <c r="FY1963" i="1"/>
  <c r="FY1962" i="1"/>
  <c r="FY1961" i="1"/>
  <c r="FY1960" i="1"/>
  <c r="FY1959" i="1"/>
  <c r="FY1958" i="1"/>
  <c r="FY1957" i="1"/>
  <c r="FY1956" i="1"/>
  <c r="FY1955" i="1"/>
  <c r="GE1945" i="1" s="1"/>
  <c r="FY1954" i="1"/>
  <c r="FY1953" i="1"/>
  <c r="FR1953" i="1"/>
  <c r="FK2353" i="1"/>
  <c r="FK2352" i="1"/>
  <c r="FK2351" i="1"/>
  <c r="FK2350" i="1"/>
  <c r="FK2349" i="1"/>
  <c r="FK2348" i="1"/>
  <c r="FK2347" i="1"/>
  <c r="FK2346" i="1"/>
  <c r="FK2345" i="1"/>
  <c r="FK2344" i="1"/>
  <c r="FK2343" i="1"/>
  <c r="FK2342" i="1"/>
  <c r="FK2341" i="1"/>
  <c r="FK2340" i="1"/>
  <c r="FK2339" i="1"/>
  <c r="FK2338" i="1"/>
  <c r="FK2337" i="1"/>
  <c r="FK2336" i="1"/>
  <c r="FK2335" i="1"/>
  <c r="FK2334" i="1"/>
  <c r="FK2333" i="1"/>
  <c r="FK2332" i="1"/>
  <c r="FK2331" i="1"/>
  <c r="FK2330" i="1"/>
  <c r="FK2329" i="1"/>
  <c r="FK2328" i="1"/>
  <c r="FK2327" i="1"/>
  <c r="FK2326" i="1"/>
  <c r="FK2325" i="1"/>
  <c r="FK2324" i="1"/>
  <c r="FK2323" i="1"/>
  <c r="FK2322" i="1"/>
  <c r="FK2321" i="1"/>
  <c r="FK2320" i="1"/>
  <c r="FK2319" i="1"/>
  <c r="FK2318" i="1"/>
  <c r="FK2317" i="1"/>
  <c r="FK2316" i="1"/>
  <c r="FK2315" i="1"/>
  <c r="FK2314" i="1"/>
  <c r="FK2313" i="1"/>
  <c r="FK2312" i="1"/>
  <c r="FK2311" i="1"/>
  <c r="FK2310" i="1"/>
  <c r="FK2309" i="1"/>
  <c r="FK2308" i="1"/>
  <c r="FK2307" i="1"/>
  <c r="FK2306" i="1"/>
  <c r="FK2305" i="1"/>
  <c r="FK2304" i="1"/>
  <c r="FK2303" i="1"/>
  <c r="FK2302" i="1"/>
  <c r="FK2301" i="1"/>
  <c r="FK2300" i="1"/>
  <c r="FK2299" i="1"/>
  <c r="FK2298" i="1"/>
  <c r="FK2297" i="1"/>
  <c r="FK2296" i="1"/>
  <c r="FK2295" i="1"/>
  <c r="FK2294" i="1"/>
  <c r="FK2293" i="1"/>
  <c r="FK2292" i="1"/>
  <c r="FK2291" i="1"/>
  <c r="FK2290" i="1"/>
  <c r="FK2289" i="1"/>
  <c r="FK2288" i="1"/>
  <c r="FK2287" i="1"/>
  <c r="FK2286" i="1"/>
  <c r="FK2285" i="1"/>
  <c r="FK2284" i="1"/>
  <c r="FK2283" i="1"/>
  <c r="FK2282" i="1"/>
  <c r="FK2281" i="1"/>
  <c r="FK2280" i="1"/>
  <c r="FK2279" i="1"/>
  <c r="FK2278" i="1"/>
  <c r="FK2277" i="1"/>
  <c r="FK2276" i="1"/>
  <c r="FK2275" i="1"/>
  <c r="FK2274" i="1"/>
  <c r="FK2273" i="1"/>
  <c r="FK2272" i="1"/>
  <c r="FK2271" i="1"/>
  <c r="FK2270" i="1"/>
  <c r="FK2269" i="1"/>
  <c r="FK2268" i="1"/>
  <c r="FK2267" i="1"/>
  <c r="FK2266" i="1"/>
  <c r="FK2265" i="1"/>
  <c r="FK2264" i="1"/>
  <c r="FK2263" i="1"/>
  <c r="FK2262" i="1"/>
  <c r="FK2261" i="1"/>
  <c r="FK2260" i="1"/>
  <c r="FK2259" i="1"/>
  <c r="FK2258" i="1"/>
  <c r="FK2257" i="1"/>
  <c r="FK2256" i="1"/>
  <c r="FK2255" i="1"/>
  <c r="FK2254" i="1"/>
  <c r="FK2253" i="1"/>
  <c r="FK2252" i="1"/>
  <c r="FK2251" i="1"/>
  <c r="FK2250" i="1"/>
  <c r="FK2249" i="1"/>
  <c r="FK2248" i="1"/>
  <c r="FK2247" i="1"/>
  <c r="FK2246" i="1"/>
  <c r="FK2245" i="1"/>
  <c r="FK2244" i="1"/>
  <c r="FK2243" i="1"/>
  <c r="FK2242" i="1"/>
  <c r="FK2241" i="1"/>
  <c r="FK2240" i="1"/>
  <c r="FK2239" i="1"/>
  <c r="FK2238" i="1"/>
  <c r="FK2237" i="1"/>
  <c r="FK2236" i="1"/>
  <c r="FK2235" i="1"/>
  <c r="FK2234" i="1"/>
  <c r="FK2233" i="1"/>
  <c r="FK2232" i="1"/>
  <c r="FK2231" i="1"/>
  <c r="FK2230" i="1"/>
  <c r="FK2229" i="1"/>
  <c r="FK2228" i="1"/>
  <c r="FK2227" i="1"/>
  <c r="FK2226" i="1"/>
  <c r="FK2225" i="1"/>
  <c r="FK2224" i="1"/>
  <c r="FK2223" i="1"/>
  <c r="FK2222" i="1"/>
  <c r="FK2221" i="1"/>
  <c r="FK2220" i="1"/>
  <c r="FK2219" i="1"/>
  <c r="FK2218" i="1"/>
  <c r="FK2217" i="1"/>
  <c r="FK2216" i="1"/>
  <c r="FK2215" i="1"/>
  <c r="FK2214" i="1"/>
  <c r="FK2213" i="1"/>
  <c r="FK2212" i="1"/>
  <c r="FK2211" i="1"/>
  <c r="FK2210" i="1"/>
  <c r="FK2209" i="1"/>
  <c r="FK2208" i="1"/>
  <c r="FK2207" i="1"/>
  <c r="FK2206" i="1"/>
  <c r="FK2205" i="1"/>
  <c r="FK2204" i="1"/>
  <c r="FK2203" i="1"/>
  <c r="FK2202" i="1"/>
  <c r="FK2201" i="1"/>
  <c r="FK2200" i="1"/>
  <c r="FK2199" i="1"/>
  <c r="FK2198" i="1"/>
  <c r="FK2197" i="1"/>
  <c r="FK2196" i="1"/>
  <c r="FK2195" i="1"/>
  <c r="FK2194" i="1"/>
  <c r="FK2193" i="1"/>
  <c r="FK2192" i="1"/>
  <c r="FK2191" i="1"/>
  <c r="FK2190" i="1"/>
  <c r="FK2189" i="1"/>
  <c r="FK2188" i="1"/>
  <c r="FK2187" i="1"/>
  <c r="FK2186" i="1"/>
  <c r="FK2185" i="1"/>
  <c r="FK2184" i="1"/>
  <c r="FK2183" i="1"/>
  <c r="FK2182" i="1"/>
  <c r="FK2181" i="1"/>
  <c r="FK2180" i="1"/>
  <c r="FK2179" i="1"/>
  <c r="FK2178" i="1"/>
  <c r="FK2177" i="1"/>
  <c r="FK2176" i="1"/>
  <c r="FK2175" i="1"/>
  <c r="FK2174" i="1"/>
  <c r="FK2173" i="1"/>
  <c r="FK2172" i="1"/>
  <c r="FK2171" i="1"/>
  <c r="FK2170" i="1"/>
  <c r="FK2169" i="1"/>
  <c r="FK2168" i="1"/>
  <c r="FK2167" i="1"/>
  <c r="FK2166" i="1"/>
  <c r="FK2165" i="1"/>
  <c r="FK2164" i="1"/>
  <c r="FK2163" i="1"/>
  <c r="FK2162" i="1"/>
  <c r="FK2161" i="1"/>
  <c r="FK2160" i="1"/>
  <c r="FK2159" i="1"/>
  <c r="FK2158" i="1"/>
  <c r="FK2157" i="1"/>
  <c r="FK2156" i="1"/>
  <c r="FK2155" i="1"/>
  <c r="FK2154" i="1"/>
  <c r="FK2153" i="1"/>
  <c r="FK2152" i="1"/>
  <c r="FK2151" i="1"/>
  <c r="FK2150" i="1"/>
  <c r="FK2149" i="1"/>
  <c r="FK2148" i="1"/>
  <c r="FK2147" i="1"/>
  <c r="FK2146" i="1"/>
  <c r="FK2145" i="1"/>
  <c r="FK2144" i="1"/>
  <c r="FK2143" i="1"/>
  <c r="FK2142" i="1"/>
  <c r="FK2141" i="1"/>
  <c r="FK2140" i="1"/>
  <c r="FK2139" i="1"/>
  <c r="FK2138" i="1"/>
  <c r="FK2137" i="1"/>
  <c r="FK2136" i="1"/>
  <c r="FK2135" i="1"/>
  <c r="FK2134" i="1"/>
  <c r="FK2133" i="1"/>
  <c r="FK2132" i="1"/>
  <c r="FK2131" i="1"/>
  <c r="FK2130" i="1"/>
  <c r="FK2129" i="1"/>
  <c r="FK2128" i="1"/>
  <c r="FK2127" i="1"/>
  <c r="FK2126" i="1"/>
  <c r="FK2125" i="1"/>
  <c r="FK2124" i="1"/>
  <c r="FK2123" i="1"/>
  <c r="FK2122" i="1"/>
  <c r="FK2121" i="1"/>
  <c r="FK2120" i="1"/>
  <c r="FK2119" i="1"/>
  <c r="FK2118" i="1"/>
  <c r="FK2117" i="1"/>
  <c r="FK2116" i="1"/>
  <c r="FK2115" i="1"/>
  <c r="FK2114" i="1"/>
  <c r="FK2113" i="1"/>
  <c r="FK2112" i="1"/>
  <c r="FK2111" i="1"/>
  <c r="FK2110" i="1"/>
  <c r="FK2109" i="1"/>
  <c r="FK2108" i="1"/>
  <c r="FK2107" i="1"/>
  <c r="FK2106" i="1"/>
  <c r="FK2105" i="1"/>
  <c r="FK2104" i="1"/>
  <c r="FK2103" i="1"/>
  <c r="FK2102" i="1"/>
  <c r="FK2101" i="1"/>
  <c r="FK2100" i="1"/>
  <c r="FK2099" i="1"/>
  <c r="FK2098" i="1"/>
  <c r="FK2097" i="1"/>
  <c r="FK2096" i="1"/>
  <c r="FK2095" i="1"/>
  <c r="FK2094" i="1"/>
  <c r="FK2093" i="1"/>
  <c r="FK2092" i="1"/>
  <c r="FK2091" i="1"/>
  <c r="FK2090" i="1"/>
  <c r="FK2089" i="1"/>
  <c r="FK2088" i="1"/>
  <c r="FK2087" i="1"/>
  <c r="FK2086" i="1"/>
  <c r="FK2085" i="1"/>
  <c r="FK2084" i="1"/>
  <c r="FK2083" i="1"/>
  <c r="FK2082" i="1"/>
  <c r="FK2081" i="1"/>
  <c r="FK2080" i="1"/>
  <c r="FK2079" i="1"/>
  <c r="FK2078" i="1"/>
  <c r="FK2077" i="1"/>
  <c r="FK2076" i="1"/>
  <c r="FK2075" i="1"/>
  <c r="FK2074" i="1"/>
  <c r="FK2073" i="1"/>
  <c r="FK2072" i="1"/>
  <c r="FK2071" i="1"/>
  <c r="FK2070" i="1"/>
  <c r="FK2069" i="1"/>
  <c r="FK2068" i="1"/>
  <c r="FK2067" i="1"/>
  <c r="FK2066" i="1"/>
  <c r="FK2065" i="1"/>
  <c r="FK2064" i="1"/>
  <c r="FK2063" i="1"/>
  <c r="FK2062" i="1"/>
  <c r="FK2061" i="1"/>
  <c r="FK2060" i="1"/>
  <c r="FK2059" i="1"/>
  <c r="FK2058" i="1"/>
  <c r="FK2057" i="1"/>
  <c r="FK2056" i="1"/>
  <c r="FK2055" i="1"/>
  <c r="FK2054" i="1"/>
  <c r="FK2053" i="1"/>
  <c r="FK2052" i="1"/>
  <c r="FK2051" i="1"/>
  <c r="FK2050" i="1"/>
  <c r="FK2049" i="1"/>
  <c r="FK2048" i="1"/>
  <c r="FK2047" i="1"/>
  <c r="FK2046" i="1"/>
  <c r="FK2045" i="1"/>
  <c r="FK2044" i="1"/>
  <c r="FK2043" i="1"/>
  <c r="FK2042" i="1"/>
  <c r="FK2041" i="1"/>
  <c r="FK2040" i="1"/>
  <c r="FK2039" i="1"/>
  <c r="FK2038" i="1"/>
  <c r="FK2037" i="1"/>
  <c r="FK2036" i="1"/>
  <c r="FK2035" i="1"/>
  <c r="FK2034" i="1"/>
  <c r="FK2033" i="1"/>
  <c r="FK2032" i="1"/>
  <c r="FK2031" i="1"/>
  <c r="FK2030" i="1"/>
  <c r="FK2029" i="1"/>
  <c r="FK2028" i="1"/>
  <c r="FK2027" i="1"/>
  <c r="FK2026" i="1"/>
  <c r="FK2025" i="1"/>
  <c r="FK2024" i="1"/>
  <c r="FK2023" i="1"/>
  <c r="FK2022" i="1"/>
  <c r="FK2021" i="1"/>
  <c r="FK2020" i="1"/>
  <c r="FK2019" i="1"/>
  <c r="FK2018" i="1"/>
  <c r="FK2017" i="1"/>
  <c r="FK2016" i="1"/>
  <c r="FK2015" i="1"/>
  <c r="FK2014" i="1"/>
  <c r="FK2013" i="1"/>
  <c r="FK2012" i="1"/>
  <c r="FK2011" i="1"/>
  <c r="FK2010" i="1"/>
  <c r="FK2009" i="1"/>
  <c r="FK2008" i="1"/>
  <c r="FK2007" i="1"/>
  <c r="FK2006" i="1"/>
  <c r="FK2005" i="1"/>
  <c r="FK2004" i="1"/>
  <c r="FK2003" i="1"/>
  <c r="FK2002" i="1"/>
  <c r="FK2001" i="1"/>
  <c r="FK2000" i="1"/>
  <c r="FK1999" i="1"/>
  <c r="FK1998" i="1"/>
  <c r="FK1997" i="1"/>
  <c r="FK1996" i="1"/>
  <c r="FK1995" i="1"/>
  <c r="FK1994" i="1"/>
  <c r="FK1993" i="1"/>
  <c r="FK1992" i="1"/>
  <c r="FK1991" i="1"/>
  <c r="FK1990" i="1"/>
  <c r="FK1989" i="1"/>
  <c r="FK1988" i="1"/>
  <c r="FK1987" i="1"/>
  <c r="FK1986" i="1"/>
  <c r="FK1985" i="1"/>
  <c r="FK1984" i="1"/>
  <c r="FK1983" i="1"/>
  <c r="FK1982" i="1"/>
  <c r="FK1981" i="1"/>
  <c r="FK1980" i="1"/>
  <c r="FK1979" i="1"/>
  <c r="FK1978" i="1"/>
  <c r="FK1977" i="1"/>
  <c r="FK1976" i="1"/>
  <c r="FK1975" i="1"/>
  <c r="FK1974" i="1"/>
  <c r="FK1973" i="1"/>
  <c r="FK1972" i="1"/>
  <c r="FK1971" i="1"/>
  <c r="FK1970" i="1"/>
  <c r="FK1969" i="1"/>
  <c r="FK1968" i="1"/>
  <c r="FK1967" i="1"/>
  <c r="FK1966" i="1"/>
  <c r="FK1965" i="1"/>
  <c r="FK1964" i="1"/>
  <c r="FK1963" i="1"/>
  <c r="FK1962" i="1"/>
  <c r="FK1961" i="1"/>
  <c r="FK1960" i="1"/>
  <c r="FK1959" i="1"/>
  <c r="FK1958" i="1"/>
  <c r="FK1957" i="1"/>
  <c r="FK1956" i="1"/>
  <c r="FK1955" i="1"/>
  <c r="FK1954" i="1"/>
  <c r="FK1953" i="1"/>
  <c r="FD2353" i="1"/>
  <c r="FD2352" i="1"/>
  <c r="FD2351" i="1"/>
  <c r="FD2350" i="1"/>
  <c r="FD2349" i="1"/>
  <c r="FD2348" i="1"/>
  <c r="FD2347" i="1"/>
  <c r="FD2346" i="1"/>
  <c r="FD2345" i="1"/>
  <c r="FD2344" i="1"/>
  <c r="FD2343" i="1"/>
  <c r="FD2342" i="1"/>
  <c r="FD2341" i="1"/>
  <c r="FD2340" i="1"/>
  <c r="FD2339" i="1"/>
  <c r="FD2338" i="1"/>
  <c r="FD2337" i="1"/>
  <c r="FD2336" i="1"/>
  <c r="FD2335" i="1"/>
  <c r="FD2334" i="1"/>
  <c r="FD2333" i="1"/>
  <c r="FD2332" i="1"/>
  <c r="FD2331" i="1"/>
  <c r="FD2330" i="1"/>
  <c r="FD2329" i="1"/>
  <c r="FD2328" i="1"/>
  <c r="FD2327" i="1"/>
  <c r="FD2326" i="1"/>
  <c r="FD2325" i="1"/>
  <c r="FD2324" i="1"/>
  <c r="FD2323" i="1"/>
  <c r="FD2322" i="1"/>
  <c r="FD2321" i="1"/>
  <c r="FD2320" i="1"/>
  <c r="FD2319" i="1"/>
  <c r="FD2318" i="1"/>
  <c r="FD2317" i="1"/>
  <c r="FD2316" i="1"/>
  <c r="FD2315" i="1"/>
  <c r="FD2314" i="1"/>
  <c r="FD2313" i="1"/>
  <c r="FD2312" i="1"/>
  <c r="FD2311" i="1"/>
  <c r="FD2310" i="1"/>
  <c r="FD2309" i="1"/>
  <c r="FD2308" i="1"/>
  <c r="FD2307" i="1"/>
  <c r="FD2306" i="1"/>
  <c r="FD2305" i="1"/>
  <c r="FD2304" i="1"/>
  <c r="FD2303" i="1"/>
  <c r="FD2302" i="1"/>
  <c r="FD2301" i="1"/>
  <c r="FD2300" i="1"/>
  <c r="FD2299" i="1"/>
  <c r="FD2298" i="1"/>
  <c r="FD2297" i="1"/>
  <c r="FD2296" i="1"/>
  <c r="FD2295" i="1"/>
  <c r="FD2294" i="1"/>
  <c r="FD2293" i="1"/>
  <c r="FD2292" i="1"/>
  <c r="FD2291" i="1"/>
  <c r="FD2290" i="1"/>
  <c r="FD2289" i="1"/>
  <c r="FD2288" i="1"/>
  <c r="FD2287" i="1"/>
  <c r="FD2286" i="1"/>
  <c r="FD2285" i="1"/>
  <c r="FD2284" i="1"/>
  <c r="FD2283" i="1"/>
  <c r="FD2282" i="1"/>
  <c r="FD2281" i="1"/>
  <c r="FD2280" i="1"/>
  <c r="FD2279" i="1"/>
  <c r="FD2278" i="1"/>
  <c r="FD2277" i="1"/>
  <c r="FD2276" i="1"/>
  <c r="FD2275" i="1"/>
  <c r="FD2274" i="1"/>
  <c r="FD2273" i="1"/>
  <c r="FD2272" i="1"/>
  <c r="FD2271" i="1"/>
  <c r="FD2270" i="1"/>
  <c r="FD2269" i="1"/>
  <c r="FD2268" i="1"/>
  <c r="FD2267" i="1"/>
  <c r="FD2266" i="1"/>
  <c r="FD2265" i="1"/>
  <c r="FD2264" i="1"/>
  <c r="FD2263" i="1"/>
  <c r="FD2262" i="1"/>
  <c r="FD2261" i="1"/>
  <c r="FD2260" i="1"/>
  <c r="FD2259" i="1"/>
  <c r="FD2258" i="1"/>
  <c r="FD2257" i="1"/>
  <c r="FD2256" i="1"/>
  <c r="FD2255" i="1"/>
  <c r="FD2254" i="1"/>
  <c r="FD2253" i="1"/>
  <c r="FD2252" i="1"/>
  <c r="FD2251" i="1"/>
  <c r="FD2250" i="1"/>
  <c r="FD2249" i="1"/>
  <c r="FD2248" i="1"/>
  <c r="FD2247" i="1"/>
  <c r="FD2246" i="1"/>
  <c r="FD2245" i="1"/>
  <c r="FD2244" i="1"/>
  <c r="FD2243" i="1"/>
  <c r="FD2242" i="1"/>
  <c r="FD2241" i="1"/>
  <c r="FD2240" i="1"/>
  <c r="FD2239" i="1"/>
  <c r="FD2238" i="1"/>
  <c r="FD2237" i="1"/>
  <c r="FD2236" i="1"/>
  <c r="FD2235" i="1"/>
  <c r="FD2234" i="1"/>
  <c r="FD2233" i="1"/>
  <c r="FD2232" i="1"/>
  <c r="FD2231" i="1"/>
  <c r="FD2230" i="1"/>
  <c r="FD2229" i="1"/>
  <c r="FD2228" i="1"/>
  <c r="FD2227" i="1"/>
  <c r="FD2226" i="1"/>
  <c r="FD2225" i="1"/>
  <c r="FD2224" i="1"/>
  <c r="FD2223" i="1"/>
  <c r="FD2222" i="1"/>
  <c r="FD2221" i="1"/>
  <c r="FD2220" i="1"/>
  <c r="FD2219" i="1"/>
  <c r="FD2218" i="1"/>
  <c r="FD2217" i="1"/>
  <c r="FD2216" i="1"/>
  <c r="FD2215" i="1"/>
  <c r="FD2214" i="1"/>
  <c r="FD2213" i="1"/>
  <c r="FD2212" i="1"/>
  <c r="FD2211" i="1"/>
  <c r="FD2210" i="1"/>
  <c r="FD2209" i="1"/>
  <c r="FD2208" i="1"/>
  <c r="FD2207" i="1"/>
  <c r="FD2206" i="1"/>
  <c r="FD2205" i="1"/>
  <c r="FD2204" i="1"/>
  <c r="FD2203" i="1"/>
  <c r="FD2202" i="1"/>
  <c r="FD2201" i="1"/>
  <c r="FD2200" i="1"/>
  <c r="FD2199" i="1"/>
  <c r="FD2198" i="1"/>
  <c r="FD2197" i="1"/>
  <c r="FD2196" i="1"/>
  <c r="FD2195" i="1"/>
  <c r="FD2194" i="1"/>
  <c r="FD2193" i="1"/>
  <c r="FD2192" i="1"/>
  <c r="FD2191" i="1"/>
  <c r="FD2190" i="1"/>
  <c r="FD2189" i="1"/>
  <c r="FD2188" i="1"/>
  <c r="FD2187" i="1"/>
  <c r="FD2186" i="1"/>
  <c r="FD2185" i="1"/>
  <c r="FD2184" i="1"/>
  <c r="FD2183" i="1"/>
  <c r="FD2182" i="1"/>
  <c r="FD2181" i="1"/>
  <c r="FD2180" i="1"/>
  <c r="FD2179" i="1"/>
  <c r="FD2178" i="1"/>
  <c r="FD2177" i="1"/>
  <c r="FD2176" i="1"/>
  <c r="FD2175" i="1"/>
  <c r="FD2174" i="1"/>
  <c r="FD2173" i="1"/>
  <c r="FD2172" i="1"/>
  <c r="FD2171" i="1"/>
  <c r="FD2170" i="1"/>
  <c r="FD2169" i="1"/>
  <c r="FD2168" i="1"/>
  <c r="FD2167" i="1"/>
  <c r="FD2166" i="1"/>
  <c r="FD2165" i="1"/>
  <c r="FD2164" i="1"/>
  <c r="FD2163" i="1"/>
  <c r="FD2162" i="1"/>
  <c r="FD2161" i="1"/>
  <c r="FD2160" i="1"/>
  <c r="FD2159" i="1"/>
  <c r="FD2158" i="1"/>
  <c r="FD2157" i="1"/>
  <c r="FD2156" i="1"/>
  <c r="FD2155" i="1"/>
  <c r="FD2154" i="1"/>
  <c r="FD2153" i="1"/>
  <c r="FD2152" i="1"/>
  <c r="FD2151" i="1"/>
  <c r="FD2150" i="1"/>
  <c r="FD2149" i="1"/>
  <c r="FD2148" i="1"/>
  <c r="FD2147" i="1"/>
  <c r="FD2146" i="1"/>
  <c r="FD2145" i="1"/>
  <c r="FD2144" i="1"/>
  <c r="FD2143" i="1"/>
  <c r="FD2142" i="1"/>
  <c r="FD2141" i="1"/>
  <c r="FD2140" i="1"/>
  <c r="FD2139" i="1"/>
  <c r="FD2138" i="1"/>
  <c r="FD2137" i="1"/>
  <c r="FD2136" i="1"/>
  <c r="FD2135" i="1"/>
  <c r="FD2134" i="1"/>
  <c r="FD2133" i="1"/>
  <c r="FD2132" i="1"/>
  <c r="FD2131" i="1"/>
  <c r="FD2130" i="1"/>
  <c r="FD2129" i="1"/>
  <c r="FD2128" i="1"/>
  <c r="FD2127" i="1"/>
  <c r="FD2126" i="1"/>
  <c r="FD2125" i="1"/>
  <c r="FD2124" i="1"/>
  <c r="FD2123" i="1"/>
  <c r="FD2122" i="1"/>
  <c r="FD2121" i="1"/>
  <c r="FD2120" i="1"/>
  <c r="FD2119" i="1"/>
  <c r="FD2118" i="1"/>
  <c r="FD2117" i="1"/>
  <c r="FD2116" i="1"/>
  <c r="FD2115" i="1"/>
  <c r="FD2114" i="1"/>
  <c r="FD2113" i="1"/>
  <c r="FD2112" i="1"/>
  <c r="FD2111" i="1"/>
  <c r="FD2110" i="1"/>
  <c r="FD2109" i="1"/>
  <c r="FD2108" i="1"/>
  <c r="FD2107" i="1"/>
  <c r="FD2106" i="1"/>
  <c r="FD2105" i="1"/>
  <c r="FD2104" i="1"/>
  <c r="FD2103" i="1"/>
  <c r="FD2102" i="1"/>
  <c r="FD2101" i="1"/>
  <c r="FD2100" i="1"/>
  <c r="FD2099" i="1"/>
  <c r="FD2098" i="1"/>
  <c r="FD2097" i="1"/>
  <c r="FD2096" i="1"/>
  <c r="FD2095" i="1"/>
  <c r="FD2094" i="1"/>
  <c r="FD2093" i="1"/>
  <c r="FD2092" i="1"/>
  <c r="FD2091" i="1"/>
  <c r="FD2090" i="1"/>
  <c r="FD2089" i="1"/>
  <c r="FD2088" i="1"/>
  <c r="FD2087" i="1"/>
  <c r="FD2086" i="1"/>
  <c r="FD2085" i="1"/>
  <c r="FD2084" i="1"/>
  <c r="FD2083" i="1"/>
  <c r="FD2082" i="1"/>
  <c r="FD2081" i="1"/>
  <c r="FD2080" i="1"/>
  <c r="FD2079" i="1"/>
  <c r="FD2078" i="1"/>
  <c r="FD2077" i="1"/>
  <c r="FD2076" i="1"/>
  <c r="FD2075" i="1"/>
  <c r="FD2074" i="1"/>
  <c r="FD2073" i="1"/>
  <c r="FD2072" i="1"/>
  <c r="FD2071" i="1"/>
  <c r="FD2070" i="1"/>
  <c r="FD2069" i="1"/>
  <c r="FD2068" i="1"/>
  <c r="FD2067" i="1"/>
  <c r="FD2066" i="1"/>
  <c r="FD2065" i="1"/>
  <c r="FD2064" i="1"/>
  <c r="FD2063" i="1"/>
  <c r="FD2062" i="1"/>
  <c r="FD2061" i="1"/>
  <c r="FD2060" i="1"/>
  <c r="FD2059" i="1"/>
  <c r="FD2058" i="1"/>
  <c r="FD2057" i="1"/>
  <c r="FD2056" i="1"/>
  <c r="FD2055" i="1"/>
  <c r="FD2054" i="1"/>
  <c r="FD2053" i="1"/>
  <c r="FD2052" i="1"/>
  <c r="FD2051" i="1"/>
  <c r="FD2050" i="1"/>
  <c r="FD2049" i="1"/>
  <c r="FD2048" i="1"/>
  <c r="FD2047" i="1"/>
  <c r="FD2046" i="1"/>
  <c r="FD2045" i="1"/>
  <c r="FD2044" i="1"/>
  <c r="FD2043" i="1"/>
  <c r="FD2042" i="1"/>
  <c r="FD2041" i="1"/>
  <c r="FD2040" i="1"/>
  <c r="FD2039" i="1"/>
  <c r="FD2038" i="1"/>
  <c r="FD2037" i="1"/>
  <c r="FD2036" i="1"/>
  <c r="FD2035" i="1"/>
  <c r="FD2034" i="1"/>
  <c r="FD2033" i="1"/>
  <c r="FD2032" i="1"/>
  <c r="FD2031" i="1"/>
  <c r="FD2030" i="1"/>
  <c r="FD2029" i="1"/>
  <c r="FD2028" i="1"/>
  <c r="FD2027" i="1"/>
  <c r="FD2026" i="1"/>
  <c r="FD2025" i="1"/>
  <c r="FD2024" i="1"/>
  <c r="FD2023" i="1"/>
  <c r="FD2022" i="1"/>
  <c r="FD2021" i="1"/>
  <c r="FD2020" i="1"/>
  <c r="FD2019" i="1"/>
  <c r="FD2018" i="1"/>
  <c r="FD2017" i="1"/>
  <c r="FD2016" i="1"/>
  <c r="FD2015" i="1"/>
  <c r="FD2014" i="1"/>
  <c r="FD2013" i="1"/>
  <c r="FD2012" i="1"/>
  <c r="FD2011" i="1"/>
  <c r="FD2010" i="1"/>
  <c r="FD2009" i="1"/>
  <c r="FD2008" i="1"/>
  <c r="FD2007" i="1"/>
  <c r="FD2006" i="1"/>
  <c r="FD2005" i="1"/>
  <c r="FD2004" i="1"/>
  <c r="FD2003" i="1"/>
  <c r="FD2002" i="1"/>
  <c r="FD2001" i="1"/>
  <c r="FD2000" i="1"/>
  <c r="FD1999" i="1"/>
  <c r="FD1998" i="1"/>
  <c r="FD1997" i="1"/>
  <c r="FD1996" i="1"/>
  <c r="FD1995" i="1"/>
  <c r="FD1994" i="1"/>
  <c r="FD1993" i="1"/>
  <c r="FD1992" i="1"/>
  <c r="FD1991" i="1"/>
  <c r="FD1990" i="1"/>
  <c r="FD1989" i="1"/>
  <c r="FD1988" i="1"/>
  <c r="FD1987" i="1"/>
  <c r="FD1986" i="1"/>
  <c r="FD1985" i="1"/>
  <c r="FD1984" i="1"/>
  <c r="FD1983" i="1"/>
  <c r="FD1982" i="1"/>
  <c r="FD1981" i="1"/>
  <c r="FD1980" i="1"/>
  <c r="FD1979" i="1"/>
  <c r="FD1978" i="1"/>
  <c r="FD1977" i="1"/>
  <c r="FD1976" i="1"/>
  <c r="FD1975" i="1"/>
  <c r="FD1974" i="1"/>
  <c r="FD1973" i="1"/>
  <c r="FD1972" i="1"/>
  <c r="FD1971" i="1"/>
  <c r="FD1970" i="1"/>
  <c r="FD1969" i="1"/>
  <c r="FD1968" i="1"/>
  <c r="FD1967" i="1"/>
  <c r="FD1966" i="1"/>
  <c r="FD1965" i="1"/>
  <c r="FD1964" i="1"/>
  <c r="FD1963" i="1"/>
  <c r="FD1962" i="1"/>
  <c r="FD1961" i="1"/>
  <c r="FD1960" i="1"/>
  <c r="FD1959" i="1"/>
  <c r="FD1958" i="1"/>
  <c r="FD1957" i="1"/>
  <c r="FD1956" i="1"/>
  <c r="FD1955" i="1"/>
  <c r="FD1954" i="1"/>
  <c r="FD1953" i="1"/>
  <c r="EW1953" i="1"/>
  <c r="EW2353" i="1"/>
  <c r="EW2352" i="1"/>
  <c r="EW2351" i="1"/>
  <c r="EW2350" i="1"/>
  <c r="EW2349" i="1"/>
  <c r="EW2348" i="1"/>
  <c r="EW2347" i="1"/>
  <c r="EW2346" i="1"/>
  <c r="EW2345" i="1"/>
  <c r="EW2344" i="1"/>
  <c r="EW2343" i="1"/>
  <c r="EW2342" i="1"/>
  <c r="EW2341" i="1"/>
  <c r="EW2340" i="1"/>
  <c r="EW2339" i="1"/>
  <c r="EW2338" i="1"/>
  <c r="EW2337" i="1"/>
  <c r="EW2336" i="1"/>
  <c r="EW2335" i="1"/>
  <c r="EW2334" i="1"/>
  <c r="EW2333" i="1"/>
  <c r="EW2332" i="1"/>
  <c r="EW2331" i="1"/>
  <c r="EW2330" i="1"/>
  <c r="EW2329" i="1"/>
  <c r="EW2328" i="1"/>
  <c r="EW2327" i="1"/>
  <c r="EW2326" i="1"/>
  <c r="EW2325" i="1"/>
  <c r="EW2324" i="1"/>
  <c r="EW2323" i="1"/>
  <c r="EW2322" i="1"/>
  <c r="EW2321" i="1"/>
  <c r="EW2320" i="1"/>
  <c r="EW2319" i="1"/>
  <c r="EW2318" i="1"/>
  <c r="EW2317" i="1"/>
  <c r="EW2316" i="1"/>
  <c r="EW2315" i="1"/>
  <c r="EW2314" i="1"/>
  <c r="EW2313" i="1"/>
  <c r="EW2312" i="1"/>
  <c r="EW2311" i="1"/>
  <c r="EW2310" i="1"/>
  <c r="EW2309" i="1"/>
  <c r="EW2308" i="1"/>
  <c r="EW2307" i="1"/>
  <c r="EW2306" i="1"/>
  <c r="EW2305" i="1"/>
  <c r="EW2304" i="1"/>
  <c r="EW2303" i="1"/>
  <c r="EW2302" i="1"/>
  <c r="EW2301" i="1"/>
  <c r="EW2300" i="1"/>
  <c r="EW2299" i="1"/>
  <c r="EW2298" i="1"/>
  <c r="EW2297" i="1"/>
  <c r="EW2296" i="1"/>
  <c r="EW2295" i="1"/>
  <c r="EW2294" i="1"/>
  <c r="EW2293" i="1"/>
  <c r="EW2292" i="1"/>
  <c r="EW2291" i="1"/>
  <c r="EW2290" i="1"/>
  <c r="EW2289" i="1"/>
  <c r="EW2288" i="1"/>
  <c r="EW2287" i="1"/>
  <c r="EW2286" i="1"/>
  <c r="EW2285" i="1"/>
  <c r="EW2284" i="1"/>
  <c r="EW2283" i="1"/>
  <c r="EW2282" i="1"/>
  <c r="EW2281" i="1"/>
  <c r="EW2280" i="1"/>
  <c r="EW2279" i="1"/>
  <c r="EW2278" i="1"/>
  <c r="EW2277" i="1"/>
  <c r="EW2276" i="1"/>
  <c r="EW2275" i="1"/>
  <c r="EW2274" i="1"/>
  <c r="EW2273" i="1"/>
  <c r="EW2272" i="1"/>
  <c r="EW2271" i="1"/>
  <c r="EW2270" i="1"/>
  <c r="EW2269" i="1"/>
  <c r="EW2268" i="1"/>
  <c r="EW2267" i="1"/>
  <c r="EW2266" i="1"/>
  <c r="EW2265" i="1"/>
  <c r="EW2264" i="1"/>
  <c r="EW2263" i="1"/>
  <c r="EW2262" i="1"/>
  <c r="EW2261" i="1"/>
  <c r="EW2260" i="1"/>
  <c r="EW2259" i="1"/>
  <c r="EW2258" i="1"/>
  <c r="EW2257" i="1"/>
  <c r="EW2256" i="1"/>
  <c r="EW2255" i="1"/>
  <c r="EW2254" i="1"/>
  <c r="EW2253" i="1"/>
  <c r="EW2252" i="1"/>
  <c r="EW2251" i="1"/>
  <c r="EW2250" i="1"/>
  <c r="EW2249" i="1"/>
  <c r="EW2248" i="1"/>
  <c r="EW2247" i="1"/>
  <c r="EW2246" i="1"/>
  <c r="EW2245" i="1"/>
  <c r="EW2244" i="1"/>
  <c r="EW2243" i="1"/>
  <c r="EW2242" i="1"/>
  <c r="EW2241" i="1"/>
  <c r="EW2240" i="1"/>
  <c r="EW2239" i="1"/>
  <c r="EW2238" i="1"/>
  <c r="EW2237" i="1"/>
  <c r="EW2236" i="1"/>
  <c r="EW2235" i="1"/>
  <c r="EW2234" i="1"/>
  <c r="EW2233" i="1"/>
  <c r="EW2232" i="1"/>
  <c r="EW2231" i="1"/>
  <c r="EW2230" i="1"/>
  <c r="EW2229" i="1"/>
  <c r="EW2228" i="1"/>
  <c r="EW2227" i="1"/>
  <c r="EW2226" i="1"/>
  <c r="EW2225" i="1"/>
  <c r="EW2224" i="1"/>
  <c r="EW2223" i="1"/>
  <c r="EW2222" i="1"/>
  <c r="EW2221" i="1"/>
  <c r="EW2220" i="1"/>
  <c r="EW2219" i="1"/>
  <c r="EW2218" i="1"/>
  <c r="EW2217" i="1"/>
  <c r="EW2216" i="1"/>
  <c r="EW2215" i="1"/>
  <c r="EW2214" i="1"/>
  <c r="EW2213" i="1"/>
  <c r="EW2212" i="1"/>
  <c r="EW2211" i="1"/>
  <c r="EW2210" i="1"/>
  <c r="EW2209" i="1"/>
  <c r="EW2208" i="1"/>
  <c r="EW2207" i="1"/>
  <c r="EW2206" i="1"/>
  <c r="EW2205" i="1"/>
  <c r="EW2204" i="1"/>
  <c r="EW2203" i="1"/>
  <c r="EW2202" i="1"/>
  <c r="EW2201" i="1"/>
  <c r="EW2200" i="1"/>
  <c r="EW2199" i="1"/>
  <c r="EW2198" i="1"/>
  <c r="EW2197" i="1"/>
  <c r="EW2196" i="1"/>
  <c r="EW2195" i="1"/>
  <c r="EW2194" i="1"/>
  <c r="EW2193" i="1"/>
  <c r="EW2192" i="1"/>
  <c r="EW2191" i="1"/>
  <c r="EW2190" i="1"/>
  <c r="EW2189" i="1"/>
  <c r="EW2188" i="1"/>
  <c r="EW2187" i="1"/>
  <c r="EW2186" i="1"/>
  <c r="EW2185" i="1"/>
  <c r="EW2184" i="1"/>
  <c r="EW2183" i="1"/>
  <c r="EW2182" i="1"/>
  <c r="EW2181" i="1"/>
  <c r="EW2180" i="1"/>
  <c r="EW2179" i="1"/>
  <c r="EW2178" i="1"/>
  <c r="EW2177" i="1"/>
  <c r="EW2176" i="1"/>
  <c r="EW2175" i="1"/>
  <c r="EW2174" i="1"/>
  <c r="EW2173" i="1"/>
  <c r="EW2172" i="1"/>
  <c r="EW2171" i="1"/>
  <c r="EW2170" i="1"/>
  <c r="EW2169" i="1"/>
  <c r="EW2168" i="1"/>
  <c r="EW2167" i="1"/>
  <c r="EW2166" i="1"/>
  <c r="EW2165" i="1"/>
  <c r="EW2164" i="1"/>
  <c r="EW2163" i="1"/>
  <c r="EW2162" i="1"/>
  <c r="EW2161" i="1"/>
  <c r="EW2160" i="1"/>
  <c r="EW2159" i="1"/>
  <c r="EW2158" i="1"/>
  <c r="EW2157" i="1"/>
  <c r="EW2156" i="1"/>
  <c r="EW2155" i="1"/>
  <c r="EW2154" i="1"/>
  <c r="EW2153" i="1"/>
  <c r="EW2152" i="1"/>
  <c r="EW2151" i="1"/>
  <c r="EW2150" i="1"/>
  <c r="EW2149" i="1"/>
  <c r="EW2148" i="1"/>
  <c r="EW2147" i="1"/>
  <c r="EW2146" i="1"/>
  <c r="EW2145" i="1"/>
  <c r="EW2144" i="1"/>
  <c r="EW2143" i="1"/>
  <c r="EW2142" i="1"/>
  <c r="EW2141" i="1"/>
  <c r="EW2140" i="1"/>
  <c r="EW2139" i="1"/>
  <c r="EW2138" i="1"/>
  <c r="EW2137" i="1"/>
  <c r="EW2136" i="1"/>
  <c r="EW2135" i="1"/>
  <c r="EW2134" i="1"/>
  <c r="EW2133" i="1"/>
  <c r="EW2132" i="1"/>
  <c r="EW2131" i="1"/>
  <c r="EW2130" i="1"/>
  <c r="EW2129" i="1"/>
  <c r="EW2128" i="1"/>
  <c r="EW2127" i="1"/>
  <c r="EW2126" i="1"/>
  <c r="EW2125" i="1"/>
  <c r="EW2124" i="1"/>
  <c r="EW2123" i="1"/>
  <c r="EW2122" i="1"/>
  <c r="EW2121" i="1"/>
  <c r="EW2120" i="1"/>
  <c r="EW2119" i="1"/>
  <c r="EW2118" i="1"/>
  <c r="EW2117" i="1"/>
  <c r="EW2116" i="1"/>
  <c r="EW2115" i="1"/>
  <c r="EW2114" i="1"/>
  <c r="EW2113" i="1"/>
  <c r="EW2112" i="1"/>
  <c r="EW2111" i="1"/>
  <c r="EW2110" i="1"/>
  <c r="EW2109" i="1"/>
  <c r="EW2108" i="1"/>
  <c r="EW2107" i="1"/>
  <c r="EW2106" i="1"/>
  <c r="EW2105" i="1"/>
  <c r="EW2104" i="1"/>
  <c r="EW2103" i="1"/>
  <c r="EW2102" i="1"/>
  <c r="EW2101" i="1"/>
  <c r="EW2100" i="1"/>
  <c r="EW2099" i="1"/>
  <c r="EW2098" i="1"/>
  <c r="EW2097" i="1"/>
  <c r="EW2096" i="1"/>
  <c r="EW2095" i="1"/>
  <c r="EW2094" i="1"/>
  <c r="EW2093" i="1"/>
  <c r="EW2092" i="1"/>
  <c r="EW2091" i="1"/>
  <c r="EW2090" i="1"/>
  <c r="EW2089" i="1"/>
  <c r="EW2088" i="1"/>
  <c r="EW2087" i="1"/>
  <c r="EW2086" i="1"/>
  <c r="EW2085" i="1"/>
  <c r="EW2084" i="1"/>
  <c r="EW2083" i="1"/>
  <c r="EW2082" i="1"/>
  <c r="EW2081" i="1"/>
  <c r="EW2080" i="1"/>
  <c r="EW2079" i="1"/>
  <c r="EW2078" i="1"/>
  <c r="EW2077" i="1"/>
  <c r="EW2076" i="1"/>
  <c r="EW2075" i="1"/>
  <c r="EW2074" i="1"/>
  <c r="EW2073" i="1"/>
  <c r="EW2072" i="1"/>
  <c r="EW2071" i="1"/>
  <c r="EW2070" i="1"/>
  <c r="EW2069" i="1"/>
  <c r="EW2068" i="1"/>
  <c r="EW2067" i="1"/>
  <c r="EW2066" i="1"/>
  <c r="EW2065" i="1"/>
  <c r="EW2064" i="1"/>
  <c r="EW2063" i="1"/>
  <c r="EW2062" i="1"/>
  <c r="EW2061" i="1"/>
  <c r="EW2060" i="1"/>
  <c r="EW2059" i="1"/>
  <c r="EW2058" i="1"/>
  <c r="EW2057" i="1"/>
  <c r="EW2056" i="1"/>
  <c r="EW2055" i="1"/>
  <c r="EW2054" i="1"/>
  <c r="EW2053" i="1"/>
  <c r="EW2052" i="1"/>
  <c r="EW2051" i="1"/>
  <c r="EW2050" i="1"/>
  <c r="EW2049" i="1"/>
  <c r="EW2048" i="1"/>
  <c r="EW2047" i="1"/>
  <c r="EW2046" i="1"/>
  <c r="EW2045" i="1"/>
  <c r="EW2044" i="1"/>
  <c r="EW2043" i="1"/>
  <c r="EW2042" i="1"/>
  <c r="EW2041" i="1"/>
  <c r="EW2040" i="1"/>
  <c r="EW2039" i="1"/>
  <c r="EW2038" i="1"/>
  <c r="EW2037" i="1"/>
  <c r="EW2036" i="1"/>
  <c r="EW2035" i="1"/>
  <c r="EW2034" i="1"/>
  <c r="EW2033" i="1"/>
  <c r="EW2032" i="1"/>
  <c r="EW2031" i="1"/>
  <c r="EW2030" i="1"/>
  <c r="EW2029" i="1"/>
  <c r="EW2028" i="1"/>
  <c r="EW2027" i="1"/>
  <c r="EW2026" i="1"/>
  <c r="EW2025" i="1"/>
  <c r="EW2024" i="1"/>
  <c r="EW2023" i="1"/>
  <c r="EW2022" i="1"/>
  <c r="EW2021" i="1"/>
  <c r="EW2020" i="1"/>
  <c r="EW2019" i="1"/>
  <c r="EW2018" i="1"/>
  <c r="EW2017" i="1"/>
  <c r="EW2016" i="1"/>
  <c r="EW2015" i="1"/>
  <c r="EW2014" i="1"/>
  <c r="EW2013" i="1"/>
  <c r="EW2012" i="1"/>
  <c r="EW2011" i="1"/>
  <c r="EW2010" i="1"/>
  <c r="EW2009" i="1"/>
  <c r="EW2008" i="1"/>
  <c r="EW2007" i="1"/>
  <c r="EW2006" i="1"/>
  <c r="EW2005" i="1"/>
  <c r="EW2004" i="1"/>
  <c r="EW2003" i="1"/>
  <c r="EW2002" i="1"/>
  <c r="EW2001" i="1"/>
  <c r="EW2000" i="1"/>
  <c r="EW1999" i="1"/>
  <c r="EW1998" i="1"/>
  <c r="EW1997" i="1"/>
  <c r="EW1996" i="1"/>
  <c r="EW1995" i="1"/>
  <c r="EW1994" i="1"/>
  <c r="EW1993" i="1"/>
  <c r="EW1992" i="1"/>
  <c r="EW1991" i="1"/>
  <c r="EW1990" i="1"/>
  <c r="EW1989" i="1"/>
  <c r="EW1988" i="1"/>
  <c r="EW1987" i="1"/>
  <c r="EW1986" i="1"/>
  <c r="EW1985" i="1"/>
  <c r="EW1984" i="1"/>
  <c r="EW1983" i="1"/>
  <c r="EW1982" i="1"/>
  <c r="EW1981" i="1"/>
  <c r="EW1980" i="1"/>
  <c r="EW1979" i="1"/>
  <c r="EW1978" i="1"/>
  <c r="EW1977" i="1"/>
  <c r="EW1976" i="1"/>
  <c r="EW1975" i="1"/>
  <c r="EW1974" i="1"/>
  <c r="EW1973" i="1"/>
  <c r="EW1972" i="1"/>
  <c r="EW1971" i="1"/>
  <c r="EW1970" i="1"/>
  <c r="EW1969" i="1"/>
  <c r="EW1968" i="1"/>
  <c r="EW1967" i="1"/>
  <c r="EW1966" i="1"/>
  <c r="EW1965" i="1"/>
  <c r="EW1964" i="1"/>
  <c r="EW1963" i="1"/>
  <c r="EW1962" i="1"/>
  <c r="EW1961" i="1"/>
  <c r="EW1960" i="1"/>
  <c r="EW1959" i="1"/>
  <c r="EW1958" i="1"/>
  <c r="EW1957" i="1"/>
  <c r="EW1956" i="1"/>
  <c r="EW1955" i="1"/>
  <c r="EW1954" i="1"/>
  <c r="EQ2353" i="1"/>
  <c r="EQ2352" i="1"/>
  <c r="EQ2351" i="1"/>
  <c r="EQ2350" i="1"/>
  <c r="EQ2349" i="1"/>
  <c r="EQ2348" i="1"/>
  <c r="EQ2347" i="1"/>
  <c r="EQ2346" i="1"/>
  <c r="EQ2345" i="1"/>
  <c r="EQ2344" i="1"/>
  <c r="EQ2343" i="1"/>
  <c r="EQ2342" i="1"/>
  <c r="EQ2341" i="1"/>
  <c r="EQ2340" i="1"/>
  <c r="EQ2339" i="1"/>
  <c r="EQ2338" i="1"/>
  <c r="EQ2337" i="1"/>
  <c r="EQ2336" i="1"/>
  <c r="EQ2335" i="1"/>
  <c r="EQ2334" i="1"/>
  <c r="EQ2333" i="1"/>
  <c r="EQ2332" i="1"/>
  <c r="EQ2331" i="1"/>
  <c r="EQ2330" i="1"/>
  <c r="EQ2329" i="1"/>
  <c r="EQ2328" i="1"/>
  <c r="EQ2327" i="1"/>
  <c r="EQ2326" i="1"/>
  <c r="EQ2325" i="1"/>
  <c r="EQ2324" i="1"/>
  <c r="EQ2323" i="1"/>
  <c r="EQ2322" i="1"/>
  <c r="EQ2321" i="1"/>
  <c r="EQ2320" i="1"/>
  <c r="EQ2319" i="1"/>
  <c r="EQ2318" i="1"/>
  <c r="EQ2317" i="1"/>
  <c r="EQ2316" i="1"/>
  <c r="EQ2315" i="1"/>
  <c r="EQ2314" i="1"/>
  <c r="EQ2313" i="1"/>
  <c r="EQ2312" i="1"/>
  <c r="EQ2311" i="1"/>
  <c r="EQ2310" i="1"/>
  <c r="EQ2309" i="1"/>
  <c r="EQ2308" i="1"/>
  <c r="EQ2307" i="1"/>
  <c r="EQ2306" i="1"/>
  <c r="EQ2305" i="1"/>
  <c r="EQ2304" i="1"/>
  <c r="EQ2303" i="1"/>
  <c r="EQ2302" i="1"/>
  <c r="EQ2301" i="1"/>
  <c r="EQ2300" i="1"/>
  <c r="EQ2299" i="1"/>
  <c r="EQ2298" i="1"/>
  <c r="EQ2297" i="1"/>
  <c r="EQ2296" i="1"/>
  <c r="EQ2295" i="1"/>
  <c r="EQ2294" i="1"/>
  <c r="EQ2293" i="1"/>
  <c r="EQ2292" i="1"/>
  <c r="EQ2291" i="1"/>
  <c r="EQ2290" i="1"/>
  <c r="EQ2289" i="1"/>
  <c r="EQ2288" i="1"/>
  <c r="EQ2287" i="1"/>
  <c r="EQ2286" i="1"/>
  <c r="EQ2285" i="1"/>
  <c r="EQ2284" i="1"/>
  <c r="EQ2283" i="1"/>
  <c r="EQ2282" i="1"/>
  <c r="EQ2281" i="1"/>
  <c r="EQ2280" i="1"/>
  <c r="EQ2279" i="1"/>
  <c r="EQ2278" i="1"/>
  <c r="EQ2277" i="1"/>
  <c r="EQ2276" i="1"/>
  <c r="EQ2275" i="1"/>
  <c r="EQ2274" i="1"/>
  <c r="EQ2273" i="1"/>
  <c r="EQ2272" i="1"/>
  <c r="EQ2271" i="1"/>
  <c r="EQ2270" i="1"/>
  <c r="EQ2269" i="1"/>
  <c r="EQ2268" i="1"/>
  <c r="EQ2267" i="1"/>
  <c r="EQ2266" i="1"/>
  <c r="EQ2265" i="1"/>
  <c r="EQ2264" i="1"/>
  <c r="EQ2263" i="1"/>
  <c r="EQ2262" i="1"/>
  <c r="EQ2261" i="1"/>
  <c r="EQ2260" i="1"/>
  <c r="EQ2259" i="1"/>
  <c r="EQ2258" i="1"/>
  <c r="EQ2257" i="1"/>
  <c r="EQ2256" i="1"/>
  <c r="EQ2255" i="1"/>
  <c r="EQ2254" i="1"/>
  <c r="EQ2253" i="1"/>
  <c r="EQ2252" i="1"/>
  <c r="EQ2251" i="1"/>
  <c r="EQ2250" i="1"/>
  <c r="EQ2249" i="1"/>
  <c r="EQ2248" i="1"/>
  <c r="EQ2247" i="1"/>
  <c r="EQ2246" i="1"/>
  <c r="EQ2245" i="1"/>
  <c r="EQ2244" i="1"/>
  <c r="EQ2243" i="1"/>
  <c r="EQ2242" i="1"/>
  <c r="EQ2241" i="1"/>
  <c r="EQ2240" i="1"/>
  <c r="EQ2239" i="1"/>
  <c r="EQ2238" i="1"/>
  <c r="EQ2237" i="1"/>
  <c r="EQ2236" i="1"/>
  <c r="EQ2235" i="1"/>
  <c r="EQ2234" i="1"/>
  <c r="EQ2233" i="1"/>
  <c r="EQ2232" i="1"/>
  <c r="EQ2231" i="1"/>
  <c r="EQ2230" i="1"/>
  <c r="EQ2229" i="1"/>
  <c r="EQ2228" i="1"/>
  <c r="EQ2227" i="1"/>
  <c r="EQ2226" i="1"/>
  <c r="EQ2225" i="1"/>
  <c r="EQ2224" i="1"/>
  <c r="EQ2223" i="1"/>
  <c r="EQ2222" i="1"/>
  <c r="EQ2221" i="1"/>
  <c r="EQ2220" i="1"/>
  <c r="EQ2219" i="1"/>
  <c r="EQ2218" i="1"/>
  <c r="EQ2217" i="1"/>
  <c r="EQ2216" i="1"/>
  <c r="EQ2215" i="1"/>
  <c r="EQ2214" i="1"/>
  <c r="EQ2213" i="1"/>
  <c r="EQ2212" i="1"/>
  <c r="EQ2211" i="1"/>
  <c r="EQ2210" i="1"/>
  <c r="EQ2209" i="1"/>
  <c r="EQ2208" i="1"/>
  <c r="EQ2207" i="1"/>
  <c r="EQ2206" i="1"/>
  <c r="EQ2205" i="1"/>
  <c r="EQ2204" i="1"/>
  <c r="EQ2203" i="1"/>
  <c r="EQ2202" i="1"/>
  <c r="EQ2201" i="1"/>
  <c r="EQ2200" i="1"/>
  <c r="EQ2199" i="1"/>
  <c r="EQ2198" i="1"/>
  <c r="EQ2197" i="1"/>
  <c r="EQ2196" i="1"/>
  <c r="EQ2195" i="1"/>
  <c r="EQ2194" i="1"/>
  <c r="EQ2193" i="1"/>
  <c r="EQ2192" i="1"/>
  <c r="EQ2191" i="1"/>
  <c r="EQ2190" i="1"/>
  <c r="EQ2189" i="1"/>
  <c r="EQ2188" i="1"/>
  <c r="EQ2187" i="1"/>
  <c r="EQ2186" i="1"/>
  <c r="EQ2185" i="1"/>
  <c r="EQ2184" i="1"/>
  <c r="EQ2183" i="1"/>
  <c r="EQ2182" i="1"/>
  <c r="EQ2181" i="1"/>
  <c r="EQ2180" i="1"/>
  <c r="EQ2179" i="1"/>
  <c r="EQ2178" i="1"/>
  <c r="EQ2177" i="1"/>
  <c r="EQ2176" i="1"/>
  <c r="EQ2175" i="1"/>
  <c r="EQ2174" i="1"/>
  <c r="EQ2173" i="1"/>
  <c r="EQ2172" i="1"/>
  <c r="EQ2171" i="1"/>
  <c r="EQ2170" i="1"/>
  <c r="EQ2169" i="1"/>
  <c r="EQ2168" i="1"/>
  <c r="EQ2167" i="1"/>
  <c r="EQ2166" i="1"/>
  <c r="EQ2165" i="1"/>
  <c r="EQ2164" i="1"/>
  <c r="EQ2163" i="1"/>
  <c r="EQ2162" i="1"/>
  <c r="EQ2161" i="1"/>
  <c r="EQ2160" i="1"/>
  <c r="EQ2159" i="1"/>
  <c r="EQ2158" i="1"/>
  <c r="EQ2157" i="1"/>
  <c r="EQ2156" i="1"/>
  <c r="EQ2155" i="1"/>
  <c r="EQ2154" i="1"/>
  <c r="EQ2153" i="1"/>
  <c r="EQ2152" i="1"/>
  <c r="EQ2151" i="1"/>
  <c r="EQ2150" i="1"/>
  <c r="EQ2149" i="1"/>
  <c r="EQ2148" i="1"/>
  <c r="EQ2147" i="1"/>
  <c r="EQ2146" i="1"/>
  <c r="EQ2145" i="1"/>
  <c r="EQ2144" i="1"/>
  <c r="EQ2143" i="1"/>
  <c r="EQ2142" i="1"/>
  <c r="EQ2141" i="1"/>
  <c r="EQ2140" i="1"/>
  <c r="EQ2139" i="1"/>
  <c r="EQ2138" i="1"/>
  <c r="EQ2137" i="1"/>
  <c r="EQ2136" i="1"/>
  <c r="EQ2135" i="1"/>
  <c r="EQ2134" i="1"/>
  <c r="EQ2133" i="1"/>
  <c r="EQ2132" i="1"/>
  <c r="EQ2131" i="1"/>
  <c r="EQ2130" i="1"/>
  <c r="EQ2129" i="1"/>
  <c r="EQ2128" i="1"/>
  <c r="EQ2127" i="1"/>
  <c r="EQ2126" i="1"/>
  <c r="EQ2125" i="1"/>
  <c r="EQ2124" i="1"/>
  <c r="EQ2123" i="1"/>
  <c r="EQ2122" i="1"/>
  <c r="EQ2121" i="1"/>
  <c r="EQ2120" i="1"/>
  <c r="EQ2119" i="1"/>
  <c r="EQ2118" i="1"/>
  <c r="EQ2117" i="1"/>
  <c r="EQ2116" i="1"/>
  <c r="EQ2115" i="1"/>
  <c r="EQ2114" i="1"/>
  <c r="EQ2113" i="1"/>
  <c r="EQ2112" i="1"/>
  <c r="EQ2111" i="1"/>
  <c r="EQ2110" i="1"/>
  <c r="EQ2109" i="1"/>
  <c r="EQ2108" i="1"/>
  <c r="EQ2107" i="1"/>
  <c r="EQ2106" i="1"/>
  <c r="EQ2105" i="1"/>
  <c r="EQ2104" i="1"/>
  <c r="EQ2103" i="1"/>
  <c r="EQ2102" i="1"/>
  <c r="EQ2101" i="1"/>
  <c r="EQ2100" i="1"/>
  <c r="EQ2099" i="1"/>
  <c r="EQ2098" i="1"/>
  <c r="EQ2097" i="1"/>
  <c r="EQ2096" i="1"/>
  <c r="EQ2095" i="1"/>
  <c r="EQ2094" i="1"/>
  <c r="EQ2093" i="1"/>
  <c r="EQ2092" i="1"/>
  <c r="EQ2091" i="1"/>
  <c r="EQ2090" i="1"/>
  <c r="EQ2089" i="1"/>
  <c r="EQ2088" i="1"/>
  <c r="EQ2087" i="1"/>
  <c r="EQ2086" i="1"/>
  <c r="EQ2085" i="1"/>
  <c r="EQ2084" i="1"/>
  <c r="EQ2083" i="1"/>
  <c r="EQ2082" i="1"/>
  <c r="EQ2081" i="1"/>
  <c r="EQ2080" i="1"/>
  <c r="EQ2079" i="1"/>
  <c r="EQ2078" i="1"/>
  <c r="EQ2077" i="1"/>
  <c r="EQ2076" i="1"/>
  <c r="EQ2075" i="1"/>
  <c r="EQ2074" i="1"/>
  <c r="EQ2073" i="1"/>
  <c r="EQ2072" i="1"/>
  <c r="EQ2071" i="1"/>
  <c r="EQ2070" i="1"/>
  <c r="EQ2069" i="1"/>
  <c r="EQ2068" i="1"/>
  <c r="EQ2067" i="1"/>
  <c r="EQ2066" i="1"/>
  <c r="EQ2065" i="1"/>
  <c r="EQ2064" i="1"/>
  <c r="EQ2063" i="1"/>
  <c r="EQ2062" i="1"/>
  <c r="EQ2061" i="1"/>
  <c r="EQ2060" i="1"/>
  <c r="EQ2059" i="1"/>
  <c r="EQ2058" i="1"/>
  <c r="EQ2057" i="1"/>
  <c r="EQ2056" i="1"/>
  <c r="EQ2055" i="1"/>
  <c r="EQ2054" i="1"/>
  <c r="EQ2053" i="1"/>
  <c r="EQ2052" i="1"/>
  <c r="EQ2051" i="1"/>
  <c r="EQ2050" i="1"/>
  <c r="EQ2049" i="1"/>
  <c r="EQ2048" i="1"/>
  <c r="EQ2047" i="1"/>
  <c r="EQ2046" i="1"/>
  <c r="EQ2045" i="1"/>
  <c r="EQ2044" i="1"/>
  <c r="EQ2043" i="1"/>
  <c r="EQ2042" i="1"/>
  <c r="EQ2041" i="1"/>
  <c r="EQ2040" i="1"/>
  <c r="EQ2039" i="1"/>
  <c r="EQ2038" i="1"/>
  <c r="EQ2037" i="1"/>
  <c r="EQ2036" i="1"/>
  <c r="EQ2035" i="1"/>
  <c r="EQ2034" i="1"/>
  <c r="EQ2033" i="1"/>
  <c r="EQ2032" i="1"/>
  <c r="EQ2031" i="1"/>
  <c r="EQ2030" i="1"/>
  <c r="EQ2029" i="1"/>
  <c r="EQ2028" i="1"/>
  <c r="EQ2027" i="1"/>
  <c r="EQ2026" i="1"/>
  <c r="EQ2025" i="1"/>
  <c r="EQ2024" i="1"/>
  <c r="EQ2023" i="1"/>
  <c r="EQ2022" i="1"/>
  <c r="EQ2021" i="1"/>
  <c r="EQ2020" i="1"/>
  <c r="EQ2019" i="1"/>
  <c r="EQ2018" i="1"/>
  <c r="EQ2017" i="1"/>
  <c r="EQ2016" i="1"/>
  <c r="EQ2015" i="1"/>
  <c r="EQ2014" i="1"/>
  <c r="EQ2013" i="1"/>
  <c r="EQ2012" i="1"/>
  <c r="EQ2011" i="1"/>
  <c r="EQ2010" i="1"/>
  <c r="EQ2009" i="1"/>
  <c r="EQ2008" i="1"/>
  <c r="EQ2007" i="1"/>
  <c r="EQ2006" i="1"/>
  <c r="EQ2005" i="1"/>
  <c r="EQ2004" i="1"/>
  <c r="EQ2003" i="1"/>
  <c r="EQ2002" i="1"/>
  <c r="EQ2001" i="1"/>
  <c r="EQ2000" i="1"/>
  <c r="EQ1999" i="1"/>
  <c r="EQ1998" i="1"/>
  <c r="EQ1997" i="1"/>
  <c r="EQ1996" i="1"/>
  <c r="EQ1995" i="1"/>
  <c r="EQ1994" i="1"/>
  <c r="EQ1993" i="1"/>
  <c r="EQ1992" i="1"/>
  <c r="EQ1991" i="1"/>
  <c r="EQ1990" i="1"/>
  <c r="EQ1989" i="1"/>
  <c r="EQ1988" i="1"/>
  <c r="EQ1987" i="1"/>
  <c r="EQ1986" i="1"/>
  <c r="EQ1985" i="1"/>
  <c r="EQ1984" i="1"/>
  <c r="EQ1983" i="1"/>
  <c r="EQ1982" i="1"/>
  <c r="EQ1981" i="1"/>
  <c r="EQ1980" i="1"/>
  <c r="EQ1979" i="1"/>
  <c r="EQ1978" i="1"/>
  <c r="EQ1977" i="1"/>
  <c r="EQ1976" i="1"/>
  <c r="EQ1975" i="1"/>
  <c r="EQ1974" i="1"/>
  <c r="EQ1973" i="1"/>
  <c r="EQ1972" i="1"/>
  <c r="EQ1971" i="1"/>
  <c r="EQ1970" i="1"/>
  <c r="EQ1969" i="1"/>
  <c r="EQ1968" i="1"/>
  <c r="EQ1967" i="1"/>
  <c r="EQ1966" i="1"/>
  <c r="EQ1965" i="1"/>
  <c r="EQ1964" i="1"/>
  <c r="EQ1963" i="1"/>
  <c r="EQ1962" i="1"/>
  <c r="EQ1961" i="1"/>
  <c r="EQ1960" i="1"/>
  <c r="EQ1959" i="1"/>
  <c r="EQ1958" i="1"/>
  <c r="EQ1957" i="1"/>
  <c r="EQ1956" i="1"/>
  <c r="EQ1955" i="1"/>
  <c r="EQ1954" i="1"/>
  <c r="EQ1953" i="1"/>
  <c r="EV1945" i="1" s="1"/>
  <c r="GK109" i="1"/>
  <c r="GL109" i="1" s="1"/>
  <c r="GM109" i="1" s="1"/>
  <c r="GN109" i="1" s="1"/>
  <c r="GO109" i="1" s="1"/>
  <c r="GP109" i="1" s="1"/>
  <c r="GQ109" i="1" s="1"/>
  <c r="GR109" i="1" s="1"/>
  <c r="GS109" i="1" s="1"/>
  <c r="GU108" i="1"/>
  <c r="GT108" i="1"/>
  <c r="GU103" i="1"/>
  <c r="GT103" i="1"/>
  <c r="GU102" i="1"/>
  <c r="GT102" i="1"/>
  <c r="GJ101" i="1"/>
  <c r="GV100" i="1"/>
  <c r="GV101" i="1" s="1"/>
  <c r="GK100" i="1"/>
  <c r="GK101" i="1" s="1"/>
  <c r="FO109" i="1"/>
  <c r="FP109" i="1" s="1"/>
  <c r="FQ109" i="1" s="1"/>
  <c r="FR109" i="1" s="1"/>
  <c r="FS109" i="1" s="1"/>
  <c r="FT109" i="1" s="1"/>
  <c r="FU109" i="1" s="1"/>
  <c r="FV109" i="1" s="1"/>
  <c r="FW109" i="1" s="1"/>
  <c r="FY108" i="1"/>
  <c r="FX108" i="1"/>
  <c r="FY103" i="1"/>
  <c r="FX103" i="1"/>
  <c r="FY102" i="1"/>
  <c r="FX102" i="1"/>
  <c r="FN101" i="1"/>
  <c r="FN103" i="1" s="1"/>
  <c r="FZ100" i="1"/>
  <c r="GA100" i="1" s="1"/>
  <c r="FO100" i="1"/>
  <c r="ES109" i="1"/>
  <c r="ET109" i="1" s="1"/>
  <c r="EU109" i="1" s="1"/>
  <c r="EV109" i="1" s="1"/>
  <c r="EW109" i="1" s="1"/>
  <c r="EX109" i="1" s="1"/>
  <c r="EY109" i="1" s="1"/>
  <c r="EZ109" i="1" s="1"/>
  <c r="FA109" i="1" s="1"/>
  <c r="FC108" i="1"/>
  <c r="FB108" i="1"/>
  <c r="FC103" i="1"/>
  <c r="FB103" i="1"/>
  <c r="FC102" i="1"/>
  <c r="FB102" i="1"/>
  <c r="ER101" i="1"/>
  <c r="ER103" i="1" s="1"/>
  <c r="FD100" i="1"/>
  <c r="FD101" i="1" s="1"/>
  <c r="ES100" i="1"/>
  <c r="ES101" i="1" s="1"/>
  <c r="DW109" i="1"/>
  <c r="DX109" i="1" s="1"/>
  <c r="DY109" i="1" s="1"/>
  <c r="DZ109" i="1" s="1"/>
  <c r="EA109" i="1" s="1"/>
  <c r="EB109" i="1" s="1"/>
  <c r="EC109" i="1" s="1"/>
  <c r="ED109" i="1" s="1"/>
  <c r="EE109" i="1" s="1"/>
  <c r="EG108" i="1"/>
  <c r="EF108" i="1"/>
  <c r="EG103" i="1"/>
  <c r="EF103" i="1"/>
  <c r="EG102" i="1"/>
  <c r="EF102" i="1"/>
  <c r="DV101" i="1"/>
  <c r="DV103" i="1" s="1"/>
  <c r="EH100" i="1"/>
  <c r="EI100" i="1" s="1"/>
  <c r="DW100" i="1"/>
  <c r="DW101" i="1" s="1"/>
  <c r="DA109" i="1"/>
  <c r="DB109" i="1" s="1"/>
  <c r="DC109" i="1" s="1"/>
  <c r="DD109" i="1" s="1"/>
  <c r="DE109" i="1" s="1"/>
  <c r="DF109" i="1" s="1"/>
  <c r="DG109" i="1" s="1"/>
  <c r="DH109" i="1" s="1"/>
  <c r="DI109" i="1" s="1"/>
  <c r="DK108" i="1"/>
  <c r="DJ108" i="1"/>
  <c r="DK103" i="1"/>
  <c r="DJ103" i="1"/>
  <c r="DK102" i="1"/>
  <c r="DJ102" i="1"/>
  <c r="CZ101" i="1"/>
  <c r="CZ103" i="1" s="1"/>
  <c r="DL100" i="1"/>
  <c r="DM100" i="1" s="1"/>
  <c r="DB100" i="1"/>
  <c r="DC100" i="1" s="1"/>
  <c r="DA100" i="1"/>
  <c r="DA101" i="1" s="1"/>
  <c r="CE109" i="1"/>
  <c r="CF109" i="1" s="1"/>
  <c r="CG109" i="1" s="1"/>
  <c r="CH109" i="1" s="1"/>
  <c r="CI109" i="1" s="1"/>
  <c r="CJ109" i="1" s="1"/>
  <c r="CK109" i="1" s="1"/>
  <c r="CL109" i="1" s="1"/>
  <c r="CM109" i="1" s="1"/>
  <c r="CO108" i="1"/>
  <c r="CN108" i="1"/>
  <c r="CO103" i="1"/>
  <c r="CN103" i="1"/>
  <c r="CO102" i="1"/>
  <c r="CN102" i="1"/>
  <c r="CD101" i="1"/>
  <c r="CP100" i="1"/>
  <c r="CQ100" i="1" s="1"/>
  <c r="CE100" i="1"/>
  <c r="CF100" i="1" s="1"/>
  <c r="BS108" i="1"/>
  <c r="BR108" i="1"/>
  <c r="BR111" i="1" s="1"/>
  <c r="BS107" i="1"/>
  <c r="BS103" i="1"/>
  <c r="BR103" i="1"/>
  <c r="BS102" i="1"/>
  <c r="BR102" i="1"/>
  <c r="BR107" i="1" s="1"/>
  <c r="AW108" i="1"/>
  <c r="AV108" i="1"/>
  <c r="AV111" i="1" s="1"/>
  <c r="AW103" i="1"/>
  <c r="AV103" i="1"/>
  <c r="AW102" i="1"/>
  <c r="AV102" i="1"/>
  <c r="AV107" i="1" s="1"/>
  <c r="BI109" i="1"/>
  <c r="BJ109" i="1" s="1"/>
  <c r="BK109" i="1" s="1"/>
  <c r="BL109" i="1" s="1"/>
  <c r="BM109" i="1" s="1"/>
  <c r="BN109" i="1" s="1"/>
  <c r="BO109" i="1" s="1"/>
  <c r="BP109" i="1" s="1"/>
  <c r="BQ109" i="1" s="1"/>
  <c r="BH101" i="1"/>
  <c r="BT100" i="1"/>
  <c r="BU100" i="1" s="1"/>
  <c r="BJ100" i="1"/>
  <c r="BK100" i="1" s="1"/>
  <c r="BI100" i="1"/>
  <c r="BI101" i="1" s="1"/>
  <c r="AA108" i="1"/>
  <c r="Z108" i="1"/>
  <c r="Z112" i="1" s="1"/>
  <c r="AA107" i="1"/>
  <c r="AA103" i="1"/>
  <c r="Z103" i="1"/>
  <c r="AA102" i="1"/>
  <c r="Z102" i="1"/>
  <c r="Z107" i="1" s="1"/>
  <c r="AM109" i="1"/>
  <c r="AN109" i="1" s="1"/>
  <c r="AO109" i="1" s="1"/>
  <c r="AP109" i="1" s="1"/>
  <c r="AQ109" i="1" s="1"/>
  <c r="AR109" i="1" s="1"/>
  <c r="AS109" i="1" s="1"/>
  <c r="AT109" i="1" s="1"/>
  <c r="AU109" i="1" s="1"/>
  <c r="AL101" i="1"/>
  <c r="AX100" i="1"/>
  <c r="AY100" i="1" s="1"/>
  <c r="AM100" i="1"/>
  <c r="AN100" i="1" s="1"/>
  <c r="AB100" i="1"/>
  <c r="AB101" i="1" s="1"/>
  <c r="M108" i="1"/>
  <c r="M103" i="1"/>
  <c r="M102" i="1"/>
  <c r="M107" i="1" s="1"/>
  <c r="Q109" i="1"/>
  <c r="R109" i="1" s="1"/>
  <c r="S109" i="1" s="1"/>
  <c r="T109" i="1" s="1"/>
  <c r="U109" i="1" s="1"/>
  <c r="V109" i="1" s="1"/>
  <c r="W109" i="1" s="1"/>
  <c r="X109" i="1" s="1"/>
  <c r="Y109" i="1" s="1"/>
  <c r="L103" i="1"/>
  <c r="L102" i="1"/>
  <c r="L107" i="1" s="1"/>
  <c r="P101" i="1"/>
  <c r="P102" i="1" s="1"/>
  <c r="Q100" i="1"/>
  <c r="R100" i="1" s="1"/>
  <c r="S100" i="1" s="1"/>
  <c r="T100" i="1" s="1"/>
  <c r="U100" i="1" s="1"/>
  <c r="V100" i="1" s="1"/>
  <c r="W100" i="1" s="1"/>
  <c r="X100" i="1" s="1"/>
  <c r="X101" i="1" s="1"/>
  <c r="X108" i="1" s="1"/>
  <c r="X112" i="1" s="1"/>
  <c r="B1954" i="1"/>
  <c r="AP1954" i="1" s="1"/>
  <c r="B2352" i="1"/>
  <c r="B1955" i="1"/>
  <c r="AP1955" i="1" s="1"/>
  <c r="B2351" i="1"/>
  <c r="B1956" i="1"/>
  <c r="B2350" i="1"/>
  <c r="AP2350" i="1" s="1"/>
  <c r="B1957" i="1"/>
  <c r="AP1957" i="1" s="1"/>
  <c r="B2349" i="1"/>
  <c r="B1958" i="1"/>
  <c r="AP1958" i="1" s="1"/>
  <c r="B2348" i="1"/>
  <c r="B1959" i="1"/>
  <c r="AP1959" i="1" s="1"/>
  <c r="B2347" i="1"/>
  <c r="AB2347" i="1" s="1"/>
  <c r="B1960" i="1"/>
  <c r="B2346" i="1"/>
  <c r="AP2346" i="1" s="1"/>
  <c r="B1961" i="1"/>
  <c r="AP1961" i="1" s="1"/>
  <c r="B2345" i="1"/>
  <c r="B1962" i="1"/>
  <c r="AP1962" i="1" s="1"/>
  <c r="B2344" i="1"/>
  <c r="B1963" i="1"/>
  <c r="AP1963" i="1" s="1"/>
  <c r="B2343" i="1"/>
  <c r="B1964" i="1"/>
  <c r="AB1964" i="1" s="1"/>
  <c r="B2342" i="1"/>
  <c r="AP2342" i="1" s="1"/>
  <c r="B1965" i="1"/>
  <c r="B2341" i="1"/>
  <c r="B1966" i="1"/>
  <c r="AP1966" i="1" s="1"/>
  <c r="B2340" i="1"/>
  <c r="B1967" i="1"/>
  <c r="B2339" i="1"/>
  <c r="B1968" i="1"/>
  <c r="B2338" i="1"/>
  <c r="AP2338" i="1" s="1"/>
  <c r="B1969" i="1"/>
  <c r="B2337" i="1"/>
  <c r="B1970" i="1"/>
  <c r="AP1970" i="1" s="1"/>
  <c r="B2336" i="1"/>
  <c r="B1971" i="1"/>
  <c r="B2335" i="1"/>
  <c r="B1972" i="1"/>
  <c r="B2334" i="1"/>
  <c r="AP2334" i="1" s="1"/>
  <c r="B1973" i="1"/>
  <c r="B2333" i="1"/>
  <c r="B1974" i="1"/>
  <c r="AP1974" i="1" s="1"/>
  <c r="B2332" i="1"/>
  <c r="B1975" i="1"/>
  <c r="B2331" i="1"/>
  <c r="B1976" i="1"/>
  <c r="B2330" i="1"/>
  <c r="B1977" i="1"/>
  <c r="B2329" i="1"/>
  <c r="B1978" i="1"/>
  <c r="AP1978" i="1" s="1"/>
  <c r="B2328" i="1"/>
  <c r="B1979" i="1"/>
  <c r="B2327" i="1"/>
  <c r="B1980" i="1"/>
  <c r="AB1980" i="1" s="1"/>
  <c r="B2326" i="1"/>
  <c r="B1981" i="1"/>
  <c r="B2325" i="1"/>
  <c r="B1982" i="1"/>
  <c r="AP1982" i="1" s="1"/>
  <c r="B2324" i="1"/>
  <c r="B1983" i="1"/>
  <c r="B2323" i="1"/>
  <c r="B1984" i="1"/>
  <c r="B2322" i="1"/>
  <c r="B1985" i="1"/>
  <c r="B2321" i="1"/>
  <c r="B1986" i="1"/>
  <c r="AP1986" i="1" s="1"/>
  <c r="B2320" i="1"/>
  <c r="B1987" i="1"/>
  <c r="B2319" i="1"/>
  <c r="B1988" i="1"/>
  <c r="B2318" i="1"/>
  <c r="AP2318" i="1" s="1"/>
  <c r="B1989" i="1"/>
  <c r="B2317" i="1"/>
  <c r="B1990" i="1"/>
  <c r="AP1990" i="1" s="1"/>
  <c r="B2316" i="1"/>
  <c r="B1991" i="1"/>
  <c r="B2315" i="1"/>
  <c r="B1992" i="1"/>
  <c r="B2314" i="1"/>
  <c r="B1993" i="1"/>
  <c r="B2313" i="1"/>
  <c r="B1994" i="1"/>
  <c r="AP1994" i="1" s="1"/>
  <c r="B2312" i="1"/>
  <c r="B1995" i="1"/>
  <c r="B2311" i="1"/>
  <c r="B1996" i="1"/>
  <c r="AB1996" i="1" s="1"/>
  <c r="B2310" i="1"/>
  <c r="B1997" i="1"/>
  <c r="B2309" i="1"/>
  <c r="B1998" i="1"/>
  <c r="AP1998" i="1" s="1"/>
  <c r="B2308" i="1"/>
  <c r="B1999" i="1"/>
  <c r="B2307" i="1"/>
  <c r="B2000" i="1"/>
  <c r="B2306" i="1"/>
  <c r="B2001" i="1"/>
  <c r="B2305" i="1"/>
  <c r="B2002" i="1"/>
  <c r="AP2002" i="1" s="1"/>
  <c r="B2304" i="1"/>
  <c r="B2003" i="1"/>
  <c r="B2303" i="1"/>
  <c r="B2004" i="1"/>
  <c r="B2302" i="1"/>
  <c r="AP2302" i="1" s="1"/>
  <c r="B2005" i="1"/>
  <c r="B2301" i="1"/>
  <c r="B2006" i="1"/>
  <c r="AP2006" i="1" s="1"/>
  <c r="B2300" i="1"/>
  <c r="B2007" i="1"/>
  <c r="B2299" i="1"/>
  <c r="AB2299" i="1" s="1"/>
  <c r="B2008" i="1"/>
  <c r="B2298" i="1"/>
  <c r="B2009" i="1"/>
  <c r="B2297" i="1"/>
  <c r="B2010" i="1"/>
  <c r="AP2010" i="1" s="1"/>
  <c r="B2296" i="1"/>
  <c r="B2011" i="1"/>
  <c r="B2295" i="1"/>
  <c r="B2012" i="1"/>
  <c r="AB2012" i="1" s="1"/>
  <c r="B2294" i="1"/>
  <c r="B2013" i="1"/>
  <c r="B2293" i="1"/>
  <c r="B2014" i="1"/>
  <c r="AP2014" i="1" s="1"/>
  <c r="B2292" i="1"/>
  <c r="B2015" i="1"/>
  <c r="B2291" i="1"/>
  <c r="B2016" i="1"/>
  <c r="B2290" i="1"/>
  <c r="B2017" i="1"/>
  <c r="B2289" i="1"/>
  <c r="B2018" i="1"/>
  <c r="AP2018" i="1" s="1"/>
  <c r="B2288" i="1"/>
  <c r="B2019" i="1"/>
  <c r="B2287" i="1"/>
  <c r="B2020" i="1"/>
  <c r="B2286" i="1"/>
  <c r="AP2286" i="1" s="1"/>
  <c r="B2021" i="1"/>
  <c r="B2285" i="1"/>
  <c r="B2022" i="1"/>
  <c r="AP2022" i="1" s="1"/>
  <c r="B2284" i="1"/>
  <c r="B2023" i="1"/>
  <c r="B2283" i="1"/>
  <c r="B2024" i="1"/>
  <c r="B2282" i="1"/>
  <c r="B2025" i="1"/>
  <c r="B2281" i="1"/>
  <c r="B2026" i="1"/>
  <c r="AP2026" i="1" s="1"/>
  <c r="B2280" i="1"/>
  <c r="B2027" i="1"/>
  <c r="B2279" i="1"/>
  <c r="B2028" i="1"/>
  <c r="B2278" i="1"/>
  <c r="B2029" i="1"/>
  <c r="B2277" i="1"/>
  <c r="B2030" i="1"/>
  <c r="AP2030" i="1" s="1"/>
  <c r="B2276" i="1"/>
  <c r="B2031" i="1"/>
  <c r="B2275" i="1"/>
  <c r="B2032" i="1"/>
  <c r="B2274" i="1"/>
  <c r="B2033" i="1"/>
  <c r="B2273" i="1"/>
  <c r="B2034" i="1"/>
  <c r="AP2034" i="1" s="1"/>
  <c r="B2272" i="1"/>
  <c r="B2035" i="1"/>
  <c r="B2271" i="1"/>
  <c r="B2036" i="1"/>
  <c r="B2270" i="1"/>
  <c r="AP2270" i="1" s="1"/>
  <c r="B2037" i="1"/>
  <c r="B2269" i="1"/>
  <c r="B2038" i="1"/>
  <c r="AP2038" i="1" s="1"/>
  <c r="B2268" i="1"/>
  <c r="B2039" i="1"/>
  <c r="B2267" i="1"/>
  <c r="B2040" i="1"/>
  <c r="B2266" i="1"/>
  <c r="B2041" i="1"/>
  <c r="B2265" i="1"/>
  <c r="B2042" i="1"/>
  <c r="AP2042" i="1" s="1"/>
  <c r="B2264" i="1"/>
  <c r="B2043" i="1"/>
  <c r="AB2043" i="1" s="1"/>
  <c r="B2263" i="1"/>
  <c r="B2044" i="1"/>
  <c r="B2262" i="1"/>
  <c r="B2045" i="1"/>
  <c r="B2261" i="1"/>
  <c r="B2046" i="1"/>
  <c r="AP2046" i="1" s="1"/>
  <c r="B2260" i="1"/>
  <c r="B2047" i="1"/>
  <c r="B2259" i="1"/>
  <c r="B2048" i="1"/>
  <c r="B2258" i="1"/>
  <c r="B2049" i="1"/>
  <c r="B2257" i="1"/>
  <c r="B2050" i="1"/>
  <c r="AP2050" i="1" s="1"/>
  <c r="B2256" i="1"/>
  <c r="B2051" i="1"/>
  <c r="B2255" i="1"/>
  <c r="B2052" i="1"/>
  <c r="B2254" i="1"/>
  <c r="AP2254" i="1" s="1"/>
  <c r="B2053" i="1"/>
  <c r="B2253" i="1"/>
  <c r="B2054" i="1"/>
  <c r="AP2054" i="1" s="1"/>
  <c r="B2252" i="1"/>
  <c r="B2055" i="1"/>
  <c r="B2251" i="1"/>
  <c r="B2056" i="1"/>
  <c r="B2250" i="1"/>
  <c r="B2057" i="1"/>
  <c r="B2249" i="1"/>
  <c r="B2058" i="1"/>
  <c r="AP2058" i="1" s="1"/>
  <c r="B2248" i="1"/>
  <c r="B2059" i="1"/>
  <c r="B2247" i="1"/>
  <c r="B2060" i="1"/>
  <c r="B2246" i="1"/>
  <c r="B2061" i="1"/>
  <c r="B2245" i="1"/>
  <c r="B2062" i="1"/>
  <c r="AP2062" i="1" s="1"/>
  <c r="B2244" i="1"/>
  <c r="B2063" i="1"/>
  <c r="B2243" i="1"/>
  <c r="B2064" i="1"/>
  <c r="B2242" i="1"/>
  <c r="B2065" i="1"/>
  <c r="B2241" i="1"/>
  <c r="B2066" i="1"/>
  <c r="AP2066" i="1" s="1"/>
  <c r="B2240" i="1"/>
  <c r="B2067" i="1"/>
  <c r="B2239" i="1"/>
  <c r="B2068" i="1"/>
  <c r="B2238" i="1"/>
  <c r="AP2238" i="1" s="1"/>
  <c r="B2069" i="1"/>
  <c r="B2237" i="1"/>
  <c r="B2070" i="1"/>
  <c r="AP2070" i="1" s="1"/>
  <c r="B2236" i="1"/>
  <c r="B2071" i="1"/>
  <c r="B2235" i="1"/>
  <c r="AB2235" i="1" s="1"/>
  <c r="B2072" i="1"/>
  <c r="B2234" i="1"/>
  <c r="B2073" i="1"/>
  <c r="B2233" i="1"/>
  <c r="B2074" i="1"/>
  <c r="AP2074" i="1" s="1"/>
  <c r="B2232" i="1"/>
  <c r="B2075" i="1"/>
  <c r="B2231" i="1"/>
  <c r="B2076" i="1"/>
  <c r="B2230" i="1"/>
  <c r="B2077" i="1"/>
  <c r="B2229" i="1"/>
  <c r="B2078" i="1"/>
  <c r="AP2078" i="1" s="1"/>
  <c r="B2228" i="1"/>
  <c r="B2079" i="1"/>
  <c r="B2227" i="1"/>
  <c r="B2080" i="1"/>
  <c r="B2226" i="1"/>
  <c r="B2081" i="1"/>
  <c r="B2225" i="1"/>
  <c r="B2082" i="1"/>
  <c r="AP2082" i="1" s="1"/>
  <c r="B2224" i="1"/>
  <c r="B2083" i="1"/>
  <c r="B2223" i="1"/>
  <c r="B2084" i="1"/>
  <c r="B2222" i="1"/>
  <c r="AP2222" i="1" s="1"/>
  <c r="B2085" i="1"/>
  <c r="B2221" i="1"/>
  <c r="B2086" i="1"/>
  <c r="AP2086" i="1" s="1"/>
  <c r="B2220" i="1"/>
  <c r="B2087" i="1"/>
  <c r="B2219" i="1"/>
  <c r="B2088" i="1"/>
  <c r="B2218" i="1"/>
  <c r="B2089" i="1"/>
  <c r="B2217" i="1"/>
  <c r="B2090" i="1"/>
  <c r="AP2090" i="1" s="1"/>
  <c r="B2216" i="1"/>
  <c r="B2091" i="1"/>
  <c r="B2215" i="1"/>
  <c r="B2092" i="1"/>
  <c r="B2214" i="1"/>
  <c r="B2093" i="1"/>
  <c r="B2213" i="1"/>
  <c r="B2094" i="1"/>
  <c r="AP2094" i="1" s="1"/>
  <c r="B2212" i="1"/>
  <c r="B2095" i="1"/>
  <c r="B2211" i="1"/>
  <c r="B2096" i="1"/>
  <c r="B2210" i="1"/>
  <c r="B2097" i="1"/>
  <c r="B2209" i="1"/>
  <c r="B2098" i="1"/>
  <c r="AP2098" i="1" s="1"/>
  <c r="B2208" i="1"/>
  <c r="B2099" i="1"/>
  <c r="B2207" i="1"/>
  <c r="B2100" i="1"/>
  <c r="B2206" i="1"/>
  <c r="AP2206" i="1" s="1"/>
  <c r="B2101" i="1"/>
  <c r="B2205" i="1"/>
  <c r="B2102" i="1"/>
  <c r="AP2102" i="1" s="1"/>
  <c r="B2204" i="1"/>
  <c r="B2103" i="1"/>
  <c r="B2203" i="1"/>
  <c r="B2104" i="1"/>
  <c r="B2202" i="1"/>
  <c r="B2105" i="1"/>
  <c r="B2201" i="1"/>
  <c r="B2106" i="1"/>
  <c r="AP2106" i="1" s="1"/>
  <c r="B2200" i="1"/>
  <c r="B2107" i="1"/>
  <c r="AB2107" i="1" s="1"/>
  <c r="B2199" i="1"/>
  <c r="B2108" i="1"/>
  <c r="B2198" i="1"/>
  <c r="B2109" i="1"/>
  <c r="B2197" i="1"/>
  <c r="B2110" i="1"/>
  <c r="AP2110" i="1" s="1"/>
  <c r="B2196" i="1"/>
  <c r="B2111" i="1"/>
  <c r="B2195" i="1"/>
  <c r="B2112" i="1"/>
  <c r="B2194" i="1"/>
  <c r="B2113" i="1"/>
  <c r="B2193" i="1"/>
  <c r="B2114" i="1"/>
  <c r="AP2114" i="1" s="1"/>
  <c r="B2192" i="1"/>
  <c r="B2115" i="1"/>
  <c r="B2191" i="1"/>
  <c r="B2116" i="1"/>
  <c r="B2190" i="1"/>
  <c r="AP2190" i="1" s="1"/>
  <c r="B2117" i="1"/>
  <c r="B2189" i="1"/>
  <c r="B2118" i="1"/>
  <c r="AP2118" i="1" s="1"/>
  <c r="B2188" i="1"/>
  <c r="B2119" i="1"/>
  <c r="B2187" i="1"/>
  <c r="B2120" i="1"/>
  <c r="B2186" i="1"/>
  <c r="B2121" i="1"/>
  <c r="B2185" i="1"/>
  <c r="B2122" i="1"/>
  <c r="AP2122" i="1" s="1"/>
  <c r="B2184" i="1"/>
  <c r="B2123" i="1"/>
  <c r="B2183" i="1"/>
  <c r="B2124" i="1"/>
  <c r="B2182" i="1"/>
  <c r="B2125" i="1"/>
  <c r="B2181" i="1"/>
  <c r="B2126" i="1"/>
  <c r="AP2126" i="1" s="1"/>
  <c r="B2180" i="1"/>
  <c r="B2127" i="1"/>
  <c r="B2179" i="1"/>
  <c r="B2128" i="1"/>
  <c r="B2178" i="1"/>
  <c r="B2129" i="1"/>
  <c r="B2177" i="1"/>
  <c r="B2130" i="1"/>
  <c r="AP2130" i="1" s="1"/>
  <c r="B2176" i="1"/>
  <c r="B2131" i="1"/>
  <c r="B2175" i="1"/>
  <c r="B2132" i="1"/>
  <c r="B2174" i="1"/>
  <c r="AP2174" i="1" s="1"/>
  <c r="B2133" i="1"/>
  <c r="B2173" i="1"/>
  <c r="B2134" i="1"/>
  <c r="AP2134" i="1" s="1"/>
  <c r="B2172" i="1"/>
  <c r="B2135" i="1"/>
  <c r="B2171" i="1"/>
  <c r="AB2171" i="1" s="1"/>
  <c r="B2136" i="1"/>
  <c r="B2170" i="1"/>
  <c r="B2137" i="1"/>
  <c r="B2169" i="1"/>
  <c r="B2138" i="1"/>
  <c r="AP2138" i="1" s="1"/>
  <c r="B2168" i="1"/>
  <c r="B2139" i="1"/>
  <c r="B2167" i="1"/>
  <c r="B2140" i="1"/>
  <c r="B2166" i="1"/>
  <c r="AP2166" i="1" s="1"/>
  <c r="B2141" i="1"/>
  <c r="B2165" i="1"/>
  <c r="B2142" i="1"/>
  <c r="AP2142" i="1" s="1"/>
  <c r="B2164" i="1"/>
  <c r="B2143" i="1"/>
  <c r="B2163" i="1"/>
  <c r="B2144" i="1"/>
  <c r="B2162" i="1"/>
  <c r="AP2162" i="1" s="1"/>
  <c r="B2145" i="1"/>
  <c r="B2161" i="1"/>
  <c r="B2146" i="1"/>
  <c r="AP2146" i="1" s="1"/>
  <c r="B2160" i="1"/>
  <c r="B2147" i="1"/>
  <c r="B2159" i="1"/>
  <c r="B2148" i="1"/>
  <c r="B2158" i="1"/>
  <c r="AP2158" i="1" s="1"/>
  <c r="B2149" i="1"/>
  <c r="B2157" i="1"/>
  <c r="B2150" i="1"/>
  <c r="AP2150" i="1" s="1"/>
  <c r="B2156" i="1"/>
  <c r="B2151" i="1"/>
  <c r="B2155" i="1"/>
  <c r="B2152" i="1"/>
  <c r="B2154" i="1"/>
  <c r="AP2154" i="1" s="1"/>
  <c r="B2153" i="1"/>
  <c r="B1953" i="1"/>
  <c r="B2353" i="1"/>
  <c r="A1950" i="1"/>
  <c r="B1950" i="1" s="1"/>
  <c r="C1950" i="1" s="1"/>
  <c r="D1950" i="1" s="1"/>
  <c r="E1950" i="1" s="1"/>
  <c r="F1950" i="1" s="1"/>
  <c r="G1950" i="1" s="1"/>
  <c r="H1950" i="1" s="1"/>
  <c r="I1950" i="1" s="1"/>
  <c r="J1950" i="1" s="1"/>
  <c r="K1950" i="1" s="1"/>
  <c r="L1950" i="1" s="1"/>
  <c r="M1950" i="1" s="1"/>
  <c r="N1950" i="1" s="1"/>
  <c r="O1950" i="1" s="1"/>
  <c r="P1950" i="1" s="1"/>
  <c r="Q1950" i="1" s="1"/>
  <c r="R1950" i="1" s="1"/>
  <c r="S1950" i="1" s="1"/>
  <c r="T1950" i="1" s="1"/>
  <c r="U1950" i="1" s="1"/>
  <c r="V1950" i="1" s="1"/>
  <c r="W1950" i="1" s="1"/>
  <c r="X1950" i="1" s="1"/>
  <c r="Y1950" i="1" s="1"/>
  <c r="Z1950" i="1" s="1"/>
  <c r="AA1950" i="1" s="1"/>
  <c r="AB1950" i="1" s="1"/>
  <c r="AC1950" i="1" s="1"/>
  <c r="AD1950" i="1" s="1"/>
  <c r="AE1950" i="1" s="1"/>
  <c r="AF1950" i="1" s="1"/>
  <c r="AG1950" i="1" s="1"/>
  <c r="AH1950" i="1" s="1"/>
  <c r="AI1950" i="1" s="1"/>
  <c r="AJ1950" i="1" s="1"/>
  <c r="AK1950" i="1" s="1"/>
  <c r="AL1950" i="1" s="1"/>
  <c r="AM1950" i="1" s="1"/>
  <c r="AN1950" i="1" s="1"/>
  <c r="AO1950" i="1" s="1"/>
  <c r="AP1950" i="1" s="1"/>
  <c r="AQ1950" i="1" s="1"/>
  <c r="AR1950" i="1" s="1"/>
  <c r="AS1950" i="1" s="1"/>
  <c r="AT1950" i="1" s="1"/>
  <c r="AU1950" i="1" s="1"/>
  <c r="AV1950" i="1" s="1"/>
  <c r="AW1950" i="1" s="1"/>
  <c r="AX1950" i="1" s="1"/>
  <c r="AY1950" i="1" s="1"/>
  <c r="AZ1950" i="1" s="1"/>
  <c r="BA1950" i="1" s="1"/>
  <c r="BB1950" i="1" s="1"/>
  <c r="BC1950" i="1" s="1"/>
  <c r="BD1950" i="1" s="1"/>
  <c r="BE1950" i="1" s="1"/>
  <c r="BF1950" i="1" s="1"/>
  <c r="BG1950" i="1" s="1"/>
  <c r="BH1950" i="1" s="1"/>
  <c r="BI1950" i="1" s="1"/>
  <c r="BJ1950" i="1" s="1"/>
  <c r="BK1950" i="1" s="1"/>
  <c r="BL1950" i="1" s="1"/>
  <c r="BM1950" i="1" s="1"/>
  <c r="BN1950" i="1" s="1"/>
  <c r="BO1950" i="1" s="1"/>
  <c r="BP1950" i="1" s="1"/>
  <c r="BQ1950" i="1" s="1"/>
  <c r="BR1950" i="1" s="1"/>
  <c r="BS1950" i="1" s="1"/>
  <c r="BT1950" i="1" s="1"/>
  <c r="BU1950" i="1" s="1"/>
  <c r="BV1950" i="1" s="1"/>
  <c r="BW1950" i="1" s="1"/>
  <c r="BX1950" i="1" s="1"/>
  <c r="BY1950" i="1" s="1"/>
  <c r="BZ1950" i="1" s="1"/>
  <c r="CA1950" i="1" s="1"/>
  <c r="CB1950" i="1" s="1"/>
  <c r="CC1950" i="1" s="1"/>
  <c r="CD1950" i="1" s="1"/>
  <c r="CE1950" i="1" s="1"/>
  <c r="CF1950" i="1" s="1"/>
  <c r="CG1950" i="1" s="1"/>
  <c r="CH1950" i="1" s="1"/>
  <c r="CI1950" i="1" s="1"/>
  <c r="CJ1950" i="1" s="1"/>
  <c r="CK1950" i="1" s="1"/>
  <c r="CL1950" i="1" s="1"/>
  <c r="CM1950" i="1" s="1"/>
  <c r="CN1950" i="1" s="1"/>
  <c r="CO1950" i="1" s="1"/>
  <c r="CP1950" i="1" s="1"/>
  <c r="CQ1950" i="1" s="1"/>
  <c r="CR1950" i="1" s="1"/>
  <c r="CS1950" i="1" s="1"/>
  <c r="CT1950" i="1" s="1"/>
  <c r="CU1950" i="1" s="1"/>
  <c r="CV1950" i="1" s="1"/>
  <c r="CW1950" i="1" s="1"/>
  <c r="CX1950" i="1" s="1"/>
  <c r="CY1950" i="1" s="1"/>
  <c r="CZ1950" i="1" s="1"/>
  <c r="DA1950" i="1" s="1"/>
  <c r="DB1950" i="1" s="1"/>
  <c r="DC1950" i="1" s="1"/>
  <c r="DD1950" i="1" s="1"/>
  <c r="DE1950" i="1" s="1"/>
  <c r="DF1950" i="1" s="1"/>
  <c r="DG1950" i="1" s="1"/>
  <c r="DH1950" i="1" s="1"/>
  <c r="DI1950" i="1" s="1"/>
  <c r="DJ1950" i="1" s="1"/>
  <c r="DK1950" i="1" s="1"/>
  <c r="DL1950" i="1" s="1"/>
  <c r="DM1950" i="1" s="1"/>
  <c r="DN1950" i="1" s="1"/>
  <c r="DO1950" i="1" s="1"/>
  <c r="DP1950" i="1" s="1"/>
  <c r="DQ1950" i="1" s="1"/>
  <c r="DR1950" i="1" s="1"/>
  <c r="DS1950" i="1" s="1"/>
  <c r="DT1950" i="1" s="1"/>
  <c r="DU1950" i="1" s="1"/>
  <c r="DV1950" i="1" s="1"/>
  <c r="DW1950" i="1" s="1"/>
  <c r="DX1950" i="1" s="1"/>
  <c r="DY1950" i="1" s="1"/>
  <c r="DZ1950" i="1" s="1"/>
  <c r="EA1950" i="1" s="1"/>
  <c r="EB1950" i="1" s="1"/>
  <c r="EC1950" i="1" s="1"/>
  <c r="ED1950" i="1" s="1"/>
  <c r="EE1950" i="1" s="1"/>
  <c r="EF1950" i="1" s="1"/>
  <c r="EG1950" i="1" s="1"/>
  <c r="EH1950" i="1" s="1"/>
  <c r="EI1950" i="1" s="1"/>
  <c r="EJ1950" i="1" s="1"/>
  <c r="EK1950" i="1" s="1"/>
  <c r="EL1950" i="1" s="1"/>
  <c r="EM1950" i="1" s="1"/>
  <c r="EN1950" i="1" s="1"/>
  <c r="EO1950" i="1" s="1"/>
  <c r="G16" i="2" a="1"/>
  <c r="F16" i="2" a="1"/>
  <c r="G15" i="2" a="1"/>
  <c r="F15" i="2" a="1"/>
  <c r="W29" i="3" l="1"/>
  <c r="V3" i="3"/>
  <c r="X74" i="3"/>
  <c r="Y74" i="3" s="1"/>
  <c r="X3" i="3"/>
  <c r="Y3" i="3" s="1"/>
  <c r="AA3" i="3"/>
  <c r="AC3" i="3" s="1"/>
  <c r="AA74" i="3"/>
  <c r="AB3" i="3"/>
  <c r="W45" i="3"/>
  <c r="W61" i="3"/>
  <c r="W47" i="3"/>
  <c r="W31" i="3"/>
  <c r="W25" i="3"/>
  <c r="W38" i="3"/>
  <c r="W70" i="3"/>
  <c r="W54" i="3"/>
  <c r="W9" i="3"/>
  <c r="W46" i="3"/>
  <c r="W4" i="3"/>
  <c r="W62" i="3"/>
  <c r="W17" i="3"/>
  <c r="W8" i="3"/>
  <c r="W24" i="3"/>
  <c r="W39" i="3"/>
  <c r="W71" i="3"/>
  <c r="W6" i="3"/>
  <c r="W7" i="3"/>
  <c r="W16" i="3"/>
  <c r="W53" i="3"/>
  <c r="W55" i="3"/>
  <c r="W37" i="3"/>
  <c r="W23" i="3"/>
  <c r="W30" i="3"/>
  <c r="W15" i="3"/>
  <c r="W22" i="3"/>
  <c r="W11" i="3"/>
  <c r="W19" i="3"/>
  <c r="W27" i="3"/>
  <c r="W32" i="3"/>
  <c r="W40" i="3"/>
  <c r="W48" i="3"/>
  <c r="W56" i="3"/>
  <c r="W64" i="3"/>
  <c r="W72" i="3"/>
  <c r="W14" i="3"/>
  <c r="W44" i="3"/>
  <c r="W52" i="3"/>
  <c r="W60" i="3"/>
  <c r="W68" i="3"/>
  <c r="W33" i="3"/>
  <c r="W41" i="3"/>
  <c r="W49" i="3"/>
  <c r="W57" i="3"/>
  <c r="W65" i="3"/>
  <c r="W73" i="3"/>
  <c r="W12" i="3"/>
  <c r="W20" i="3"/>
  <c r="W28" i="3"/>
  <c r="W36" i="3"/>
  <c r="W34" i="3"/>
  <c r="W42" i="3"/>
  <c r="W50" i="3"/>
  <c r="W58" i="3"/>
  <c r="W66" i="3"/>
  <c r="W5" i="3"/>
  <c r="W13" i="3"/>
  <c r="W21" i="3"/>
  <c r="W10" i="3"/>
  <c r="W18" i="3"/>
  <c r="W26" i="3"/>
  <c r="W35" i="3"/>
  <c r="W43" i="3"/>
  <c r="W51" i="3"/>
  <c r="W59" i="3"/>
  <c r="W67" i="3"/>
  <c r="N4" i="3"/>
  <c r="M4" i="3"/>
  <c r="AA72" i="3"/>
  <c r="AB72" i="3" s="1"/>
  <c r="AA71" i="3"/>
  <c r="AB71" i="3" s="1"/>
  <c r="AA64" i="3"/>
  <c r="AB64" i="3" s="1"/>
  <c r="AA63" i="3"/>
  <c r="AB63" i="3" s="1"/>
  <c r="AA56" i="3"/>
  <c r="AB56" i="3" s="1"/>
  <c r="AA55" i="3"/>
  <c r="AB55" i="3" s="1"/>
  <c r="AA48" i="3"/>
  <c r="AB48" i="3" s="1"/>
  <c r="AA47" i="3"/>
  <c r="AB47" i="3" s="1"/>
  <c r="AA40" i="3"/>
  <c r="AB40" i="3" s="1"/>
  <c r="AA39" i="3"/>
  <c r="AB39" i="3" s="1"/>
  <c r="AA32" i="3"/>
  <c r="AB32" i="3" s="1"/>
  <c r="AA31" i="3"/>
  <c r="AB31" i="3" s="1"/>
  <c r="AA73" i="3"/>
  <c r="AB73" i="3" s="1"/>
  <c r="AA66" i="3"/>
  <c r="AB66" i="3" s="1"/>
  <c r="AA65" i="3"/>
  <c r="AB65" i="3" s="1"/>
  <c r="AA58" i="3"/>
  <c r="AB58" i="3" s="1"/>
  <c r="AA57" i="3"/>
  <c r="AB57" i="3" s="1"/>
  <c r="AA50" i="3"/>
  <c r="AB50" i="3" s="1"/>
  <c r="AA49" i="3"/>
  <c r="AB49" i="3" s="1"/>
  <c r="AA42" i="3"/>
  <c r="AB42" i="3" s="1"/>
  <c r="AA41" i="3"/>
  <c r="AB41" i="3" s="1"/>
  <c r="AA34" i="3"/>
  <c r="AB34" i="3" s="1"/>
  <c r="AA33" i="3"/>
  <c r="AB33" i="3" s="1"/>
  <c r="AA68" i="3"/>
  <c r="AB68" i="3" s="1"/>
  <c r="AA67" i="3"/>
  <c r="AB67" i="3" s="1"/>
  <c r="AA60" i="3"/>
  <c r="AB60" i="3" s="1"/>
  <c r="AA59" i="3"/>
  <c r="AB59" i="3" s="1"/>
  <c r="AA52" i="3"/>
  <c r="AB52" i="3" s="1"/>
  <c r="AA51" i="3"/>
  <c r="AB51" i="3" s="1"/>
  <c r="AA44" i="3"/>
  <c r="AB44" i="3" s="1"/>
  <c r="AA43" i="3"/>
  <c r="AB43" i="3" s="1"/>
  <c r="AA62" i="3"/>
  <c r="AB62" i="3" s="1"/>
  <c r="AA45" i="3"/>
  <c r="AB45" i="3" s="1"/>
  <c r="AA37" i="3"/>
  <c r="AB37" i="3" s="1"/>
  <c r="AA29" i="3"/>
  <c r="AB29" i="3" s="1"/>
  <c r="AA26" i="3"/>
  <c r="AB26" i="3" s="1"/>
  <c r="AA25" i="3"/>
  <c r="AB25" i="3" s="1"/>
  <c r="AA18" i="3"/>
  <c r="AB18" i="3" s="1"/>
  <c r="AA17" i="3"/>
  <c r="AB17" i="3" s="1"/>
  <c r="AA10" i="3"/>
  <c r="AB10" i="3" s="1"/>
  <c r="AA9" i="3"/>
  <c r="AB9" i="3" s="1"/>
  <c r="AA70" i="3"/>
  <c r="AB70" i="3" s="1"/>
  <c r="AA53" i="3"/>
  <c r="AB53" i="3" s="1"/>
  <c r="AA38" i="3"/>
  <c r="AB38" i="3" s="1"/>
  <c r="AA28" i="3"/>
  <c r="AB28" i="3" s="1"/>
  <c r="AA27" i="3"/>
  <c r="AB27" i="3" s="1"/>
  <c r="AA20" i="3"/>
  <c r="AB20" i="3" s="1"/>
  <c r="AA19" i="3"/>
  <c r="AB19" i="3" s="1"/>
  <c r="AA12" i="3"/>
  <c r="AB12" i="3" s="1"/>
  <c r="AA11" i="3"/>
  <c r="AB11" i="3" s="1"/>
  <c r="AA61" i="3"/>
  <c r="AB61" i="3" s="1"/>
  <c r="AA46" i="3"/>
  <c r="AB46" i="3" s="1"/>
  <c r="AA54" i="3"/>
  <c r="AB54" i="3" s="1"/>
  <c r="AA14" i="3"/>
  <c r="AB14" i="3" s="1"/>
  <c r="AA13" i="3"/>
  <c r="AB13" i="3" s="1"/>
  <c r="AA69" i="3"/>
  <c r="AB69" i="3" s="1"/>
  <c r="AA35" i="3"/>
  <c r="AB35" i="3" s="1"/>
  <c r="AA16" i="3"/>
  <c r="AB16" i="3" s="1"/>
  <c r="AA15" i="3"/>
  <c r="AB15" i="3" s="1"/>
  <c r="AA30" i="3"/>
  <c r="AB30" i="3" s="1"/>
  <c r="AA22" i="3"/>
  <c r="AB22" i="3" s="1"/>
  <c r="AA21" i="3"/>
  <c r="AB21" i="3" s="1"/>
  <c r="AA6" i="3"/>
  <c r="AB6" i="3" s="1"/>
  <c r="AA5" i="3"/>
  <c r="AB5" i="3" s="1"/>
  <c r="AA4" i="3"/>
  <c r="AB4" i="3" s="1"/>
  <c r="AA36" i="3"/>
  <c r="AB36" i="3" s="1"/>
  <c r="AA24" i="3"/>
  <c r="AB24" i="3" s="1"/>
  <c r="AC56" i="3"/>
  <c r="AA23" i="3"/>
  <c r="AB23" i="3" s="1"/>
  <c r="AA7" i="3"/>
  <c r="AB7" i="3" s="1"/>
  <c r="AA8" i="3"/>
  <c r="AB8" i="3" s="1"/>
  <c r="X67" i="3"/>
  <c r="Y67" i="3" s="1"/>
  <c r="X66" i="3"/>
  <c r="Y66" i="3" s="1"/>
  <c r="X59" i="3"/>
  <c r="Y59" i="3" s="1"/>
  <c r="X58" i="3"/>
  <c r="Y58" i="3" s="1"/>
  <c r="X51" i="3"/>
  <c r="Y51" i="3" s="1"/>
  <c r="X50" i="3"/>
  <c r="Y50" i="3" s="1"/>
  <c r="X43" i="3"/>
  <c r="Y43" i="3" s="1"/>
  <c r="X42" i="3"/>
  <c r="Y42" i="3" s="1"/>
  <c r="X35" i="3"/>
  <c r="Y35" i="3" s="1"/>
  <c r="X34" i="3"/>
  <c r="Y34" i="3" s="1"/>
  <c r="X69" i="3"/>
  <c r="Y69" i="3" s="1"/>
  <c r="X68" i="3"/>
  <c r="Y68" i="3" s="1"/>
  <c r="X61" i="3"/>
  <c r="Y61" i="3" s="1"/>
  <c r="X60" i="3"/>
  <c r="Y60" i="3" s="1"/>
  <c r="X53" i="3"/>
  <c r="Y53" i="3" s="1"/>
  <c r="X52" i="3"/>
  <c r="Y52" i="3" s="1"/>
  <c r="X45" i="3"/>
  <c r="Y45" i="3" s="1"/>
  <c r="X44" i="3"/>
  <c r="Y44" i="3" s="1"/>
  <c r="X37" i="3"/>
  <c r="Y37" i="3" s="1"/>
  <c r="X36" i="3"/>
  <c r="Y36" i="3" s="1"/>
  <c r="X71" i="3"/>
  <c r="Y71" i="3" s="1"/>
  <c r="X70" i="3"/>
  <c r="Y70" i="3" s="1"/>
  <c r="X63" i="3"/>
  <c r="Y63" i="3" s="1"/>
  <c r="X62" i="3"/>
  <c r="Y62" i="3" s="1"/>
  <c r="X55" i="3"/>
  <c r="Y55" i="3" s="1"/>
  <c r="X54" i="3"/>
  <c r="Y54" i="3" s="1"/>
  <c r="X47" i="3"/>
  <c r="Y47" i="3" s="1"/>
  <c r="X46" i="3"/>
  <c r="Y46" i="3" s="1"/>
  <c r="X39" i="3"/>
  <c r="Y39" i="3" s="1"/>
  <c r="X38" i="3"/>
  <c r="Y38" i="3" s="1"/>
  <c r="X73" i="3"/>
  <c r="Y73" i="3" s="1"/>
  <c r="X56" i="3"/>
  <c r="Y56" i="3" s="1"/>
  <c r="X41" i="3"/>
  <c r="Y41" i="3" s="1"/>
  <c r="X33" i="3"/>
  <c r="Y33" i="3" s="1"/>
  <c r="X32" i="3"/>
  <c r="Y32" i="3" s="1"/>
  <c r="X30" i="3"/>
  <c r="Y30" i="3" s="1"/>
  <c r="X28" i="3"/>
  <c r="Y28" i="3" s="1"/>
  <c r="X21" i="3"/>
  <c r="Y21" i="3" s="1"/>
  <c r="X20" i="3"/>
  <c r="Y20" i="3" s="1"/>
  <c r="X13" i="3"/>
  <c r="Y13" i="3" s="1"/>
  <c r="X12" i="3"/>
  <c r="Y12" i="3" s="1"/>
  <c r="X5" i="3"/>
  <c r="Y5" i="3" s="1"/>
  <c r="X64" i="3"/>
  <c r="Y64" i="3" s="1"/>
  <c r="X49" i="3"/>
  <c r="Y49" i="3" s="1"/>
  <c r="X29" i="3"/>
  <c r="Y29" i="3" s="1"/>
  <c r="X23" i="3"/>
  <c r="Y23" i="3" s="1"/>
  <c r="X22" i="3"/>
  <c r="Y22" i="3" s="1"/>
  <c r="X15" i="3"/>
  <c r="Y15" i="3" s="1"/>
  <c r="X14" i="3"/>
  <c r="Y14" i="3" s="1"/>
  <c r="X7" i="3"/>
  <c r="Y7" i="3" s="1"/>
  <c r="X6" i="3"/>
  <c r="Y6" i="3" s="1"/>
  <c r="X4" i="3"/>
  <c r="Y4" i="3" s="1"/>
  <c r="X72" i="3"/>
  <c r="Y72" i="3" s="1"/>
  <c r="X57" i="3"/>
  <c r="Y57" i="3" s="1"/>
  <c r="X40" i="3"/>
  <c r="Y40" i="3" s="1"/>
  <c r="X25" i="3"/>
  <c r="Y25" i="3" s="1"/>
  <c r="X24" i="3"/>
  <c r="Y24" i="3" s="1"/>
  <c r="X31" i="3"/>
  <c r="Y31" i="3" s="1"/>
  <c r="X27" i="3"/>
  <c r="Y27" i="3" s="1"/>
  <c r="X26" i="3"/>
  <c r="Y26" i="3" s="1"/>
  <c r="X11" i="3"/>
  <c r="Y11" i="3" s="1"/>
  <c r="X10" i="3"/>
  <c r="Y10" i="3" s="1"/>
  <c r="X17" i="3"/>
  <c r="Y17" i="3" s="1"/>
  <c r="X16" i="3"/>
  <c r="Y16" i="3" s="1"/>
  <c r="X65" i="3"/>
  <c r="Y65" i="3" s="1"/>
  <c r="X8" i="3"/>
  <c r="Y8" i="3" s="1"/>
  <c r="X19" i="3"/>
  <c r="Y19" i="3" s="1"/>
  <c r="X48" i="3"/>
  <c r="Y48" i="3" s="1"/>
  <c r="X18" i="3"/>
  <c r="Y18" i="3" s="1"/>
  <c r="X9" i="3"/>
  <c r="Y9" i="3" s="1"/>
  <c r="DH99" i="5"/>
  <c r="AP382" i="5"/>
  <c r="AO382" i="5"/>
  <c r="AQ382" i="5" s="1"/>
  <c r="AR382" i="5" s="1"/>
  <c r="AS382" i="5" s="1"/>
  <c r="M342" i="5"/>
  <c r="AO283" i="5"/>
  <c r="AO267" i="5"/>
  <c r="AP283" i="5"/>
  <c r="AO266" i="5"/>
  <c r="AQ266" i="5" s="1"/>
  <c r="AR266" i="5" s="1"/>
  <c r="AS266" i="5" s="1"/>
  <c r="AP266" i="5"/>
  <c r="AO276" i="5"/>
  <c r="AP288" i="5"/>
  <c r="AO286" i="5"/>
  <c r="AQ286" i="5" s="1"/>
  <c r="AR286" i="5" s="1"/>
  <c r="AS286" i="5" s="1"/>
  <c r="AP271" i="5"/>
  <c r="AO281" i="5"/>
  <c r="AP264" i="5"/>
  <c r="AP257" i="5"/>
  <c r="AP249" i="5"/>
  <c r="AP260" i="5"/>
  <c r="AO254" i="5"/>
  <c r="AQ254" i="5" s="1"/>
  <c r="AR254" i="5" s="1"/>
  <c r="AS254" i="5" s="1"/>
  <c r="AO285" i="5"/>
  <c r="AQ285" i="5" s="1"/>
  <c r="AR285" i="5" s="1"/>
  <c r="AS285" i="5" s="1"/>
  <c r="AQ283" i="5"/>
  <c r="AR283" i="5" s="1"/>
  <c r="AS283" i="5" s="1"/>
  <c r="AO288" i="5"/>
  <c r="AQ288" i="5" s="1"/>
  <c r="AR288" i="5" s="1"/>
  <c r="AS288" i="5" s="1"/>
  <c r="AP273" i="5"/>
  <c r="AP281" i="5"/>
  <c r="AO280" i="5"/>
  <c r="AQ280" i="5" s="1"/>
  <c r="AR280" i="5" s="1"/>
  <c r="AS280" i="5" s="1"/>
  <c r="AP280" i="5"/>
  <c r="AO270" i="5"/>
  <c r="AQ270" i="5" s="1"/>
  <c r="AR270" i="5" s="1"/>
  <c r="AS270" i="5" s="1"/>
  <c r="AO275" i="5"/>
  <c r="AQ275" i="5" s="1"/>
  <c r="AR275" i="5" s="1"/>
  <c r="AS275" i="5" s="1"/>
  <c r="AO265" i="5"/>
  <c r="AQ265" i="5" s="1"/>
  <c r="AR265" i="5" s="1"/>
  <c r="AS265" i="5" s="1"/>
  <c r="AO249" i="5"/>
  <c r="AO255" i="5"/>
  <c r="AQ255" i="5" s="1"/>
  <c r="AR255" i="5" s="1"/>
  <c r="AS255" i="5" s="1"/>
  <c r="AP255" i="5"/>
  <c r="AP254" i="5"/>
  <c r="AP285" i="5"/>
  <c r="AO271" i="5"/>
  <c r="AQ271" i="5" s="1"/>
  <c r="AR271" i="5" s="1"/>
  <c r="AS271" i="5" s="1"/>
  <c r="AO253" i="5"/>
  <c r="AQ253" i="5" s="1"/>
  <c r="AR253" i="5" s="1"/>
  <c r="AS253" i="5" s="1"/>
  <c r="AP259" i="5"/>
  <c r="AP274" i="5"/>
  <c r="AO250" i="5"/>
  <c r="AQ250" i="5" s="1"/>
  <c r="AR250" i="5" s="1"/>
  <c r="AS250" i="5" s="1"/>
  <c r="AO245" i="5"/>
  <c r="AQ245" i="5" s="1"/>
  <c r="AR245" i="5" s="1"/>
  <c r="AS245" i="5" s="1"/>
  <c r="AO273" i="5"/>
  <c r="AQ273" i="5" s="1"/>
  <c r="AR273" i="5" s="1"/>
  <c r="AS273" i="5" s="1"/>
  <c r="AO257" i="5"/>
  <c r="AQ257" i="5" s="1"/>
  <c r="AR257" i="5" s="1"/>
  <c r="AS257" i="5" s="1"/>
  <c r="AO268" i="5"/>
  <c r="AQ268" i="5" s="1"/>
  <c r="AR268" i="5" s="1"/>
  <c r="AS268" i="5" s="1"/>
  <c r="AP247" i="5"/>
  <c r="AO244" i="5"/>
  <c r="AQ244" i="5" s="1"/>
  <c r="AR244" i="5" s="1"/>
  <c r="AS244" i="5" s="1"/>
  <c r="AP261" i="5"/>
  <c r="AP265" i="5"/>
  <c r="AP253" i="5"/>
  <c r="AO260" i="5"/>
  <c r="AQ260" i="5" s="1"/>
  <c r="AR260" i="5" s="1"/>
  <c r="AS260" i="5" s="1"/>
  <c r="AP241" i="5"/>
  <c r="AP263" i="5"/>
  <c r="AP278" i="5"/>
  <c r="AP252" i="5"/>
  <c r="AO251" i="5"/>
  <c r="AQ251" i="5" s="1"/>
  <c r="AR251" i="5" s="1"/>
  <c r="AS251" i="5" s="1"/>
  <c r="AP243" i="5"/>
  <c r="AO284" i="5"/>
  <c r="AQ284" i="5" s="1"/>
  <c r="AR284" i="5" s="1"/>
  <c r="AS284" i="5" s="1"/>
  <c r="AP284" i="5"/>
  <c r="AO256" i="5"/>
  <c r="AQ256" i="5" s="1"/>
  <c r="AR256" i="5" s="1"/>
  <c r="AS256" i="5" s="1"/>
  <c r="AO258" i="5"/>
  <c r="AQ258" i="5" s="1"/>
  <c r="AR258" i="5" s="1"/>
  <c r="AS258" i="5" s="1"/>
  <c r="AP287" i="5"/>
  <c r="AP286" i="5"/>
  <c r="AO264" i="5"/>
  <c r="AQ264" i="5" s="1"/>
  <c r="AR264" i="5" s="1"/>
  <c r="AS264" i="5" s="1"/>
  <c r="AO274" i="5"/>
  <c r="AQ274" i="5" s="1"/>
  <c r="AR274" i="5" s="1"/>
  <c r="AS274" i="5" s="1"/>
  <c r="AP268" i="5"/>
  <c r="AP245" i="5"/>
  <c r="AO248" i="5"/>
  <c r="AQ248" i="5" s="1"/>
  <c r="AR248" i="5" s="1"/>
  <c r="AS248" i="5" s="1"/>
  <c r="AP256" i="5"/>
  <c r="AO261" i="5"/>
  <c r="AQ261" i="5" s="1"/>
  <c r="AR261" i="5" s="1"/>
  <c r="AS261" i="5" s="1"/>
  <c r="AP258" i="5"/>
  <c r="AP242" i="5"/>
  <c r="AP239" i="5"/>
  <c r="AO239" i="5"/>
  <c r="AQ239" i="5" s="1"/>
  <c r="AR239" i="5" s="1"/>
  <c r="AS239" i="5" s="1"/>
  <c r="AP269" i="5"/>
  <c r="AO272" i="5"/>
  <c r="AQ272" i="5" s="1"/>
  <c r="AR272" i="5" s="1"/>
  <c r="AS272" i="5" s="1"/>
  <c r="AP279" i="5"/>
  <c r="AO262" i="5"/>
  <c r="AQ262" i="5" s="1"/>
  <c r="AR262" i="5" s="1"/>
  <c r="AS262" i="5" s="1"/>
  <c r="AP240" i="5"/>
  <c r="AP276" i="5"/>
  <c r="AP275" i="5"/>
  <c r="AO282" i="5"/>
  <c r="AQ282" i="5" s="1"/>
  <c r="AR282" i="5" s="1"/>
  <c r="AS282" i="5" s="1"/>
  <c r="AP250" i="5"/>
  <c r="AP248" i="5"/>
  <c r="AO246" i="5"/>
  <c r="AQ246" i="5" s="1"/>
  <c r="AR246" i="5" s="1"/>
  <c r="AS246" i="5" s="1"/>
  <c r="AO263" i="5"/>
  <c r="AQ263" i="5" s="1"/>
  <c r="AR263" i="5" s="1"/>
  <c r="AS263" i="5" s="1"/>
  <c r="AO269" i="5"/>
  <c r="AQ269" i="5" s="1"/>
  <c r="AR269" i="5" s="1"/>
  <c r="AS269" i="5" s="1"/>
  <c r="AO287" i="5"/>
  <c r="AQ287" i="5" s="1"/>
  <c r="AR287" i="5" s="1"/>
  <c r="AS287" i="5" s="1"/>
  <c r="AO247" i="5"/>
  <c r="AQ247" i="5" s="1"/>
  <c r="AR247" i="5" s="1"/>
  <c r="AS247" i="5" s="1"/>
  <c r="AP244" i="5"/>
  <c r="AP277" i="5"/>
  <c r="AO243" i="5"/>
  <c r="AQ243" i="5" s="1"/>
  <c r="AR243" i="5" s="1"/>
  <c r="AS243" i="5" s="1"/>
  <c r="AO259" i="5"/>
  <c r="AQ259" i="5" s="1"/>
  <c r="AR259" i="5" s="1"/>
  <c r="AS259" i="5" s="1"/>
  <c r="AP246" i="5"/>
  <c r="AO278" i="5"/>
  <c r="AQ278" i="5" s="1"/>
  <c r="AR278" i="5" s="1"/>
  <c r="AS278" i="5" s="1"/>
  <c r="AP262" i="5"/>
  <c r="AO252" i="5"/>
  <c r="AQ252" i="5" s="1"/>
  <c r="AR252" i="5" s="1"/>
  <c r="AS252" i="5" s="1"/>
  <c r="AP251" i="5"/>
  <c r="AO240" i="5"/>
  <c r="AQ240" i="5" s="1"/>
  <c r="AR240" i="5" s="1"/>
  <c r="AS240" i="5" s="1"/>
  <c r="AO242" i="5"/>
  <c r="AQ242" i="5" s="1"/>
  <c r="AR242" i="5" s="1"/>
  <c r="AS242" i="5" s="1"/>
  <c r="AO241" i="5"/>
  <c r="AQ241" i="5" s="1"/>
  <c r="AR241" i="5" s="1"/>
  <c r="AS241" i="5" s="1"/>
  <c r="AP282" i="5"/>
  <c r="AO277" i="5"/>
  <c r="AQ277" i="5" s="1"/>
  <c r="AR277" i="5" s="1"/>
  <c r="AS277" i="5" s="1"/>
  <c r="AP272" i="5"/>
  <c r="AO279" i="5"/>
  <c r="AQ279" i="5" s="1"/>
  <c r="AR279" i="5" s="1"/>
  <c r="AS279" i="5" s="1"/>
  <c r="AP267" i="5"/>
  <c r="AQ276" i="5"/>
  <c r="AR276" i="5" s="1"/>
  <c r="AS276" i="5" s="1"/>
  <c r="AQ281" i="5"/>
  <c r="AR281" i="5" s="1"/>
  <c r="AS281" i="5" s="1"/>
  <c r="AQ249" i="5"/>
  <c r="AR249" i="5" s="1"/>
  <c r="AS249" i="5" s="1"/>
  <c r="AP270" i="5"/>
  <c r="AQ267" i="5"/>
  <c r="AR267" i="5" s="1"/>
  <c r="AS267" i="5" s="1"/>
  <c r="AO340" i="5"/>
  <c r="AQ340" i="5" s="1"/>
  <c r="AR340" i="5" s="1"/>
  <c r="AS340" i="5" s="1"/>
  <c r="AO339" i="5"/>
  <c r="AQ339" i="5" s="1"/>
  <c r="AR339" i="5" s="1"/>
  <c r="AS339" i="5" s="1"/>
  <c r="AO336" i="5"/>
  <c r="AQ336" i="5" s="1"/>
  <c r="AR336" i="5" s="1"/>
  <c r="AS336" i="5" s="1"/>
  <c r="AO335" i="5"/>
  <c r="AQ335" i="5" s="1"/>
  <c r="AR335" i="5" s="1"/>
  <c r="AS335" i="5" s="1"/>
  <c r="AO342" i="5"/>
  <c r="AO338" i="5"/>
  <c r="AQ338" i="5" s="1"/>
  <c r="AR338" i="5" s="1"/>
  <c r="AS338" i="5" s="1"/>
  <c r="AO337" i="5"/>
  <c r="AQ337" i="5" s="1"/>
  <c r="AR337" i="5" s="1"/>
  <c r="AS337" i="5" s="1"/>
  <c r="AP334" i="5"/>
  <c r="AO341" i="5"/>
  <c r="AO334" i="5"/>
  <c r="AQ334" i="5" s="1"/>
  <c r="AR334" i="5" s="1"/>
  <c r="AS334" i="5" s="1"/>
  <c r="AP335" i="5"/>
  <c r="AP336" i="5"/>
  <c r="AP337" i="5"/>
  <c r="AP338" i="5"/>
  <c r="AP339" i="5"/>
  <c r="AP340" i="5"/>
  <c r="I341" i="5"/>
  <c r="N341" i="5" s="1"/>
  <c r="O341" i="5" s="1"/>
  <c r="W341" i="5"/>
  <c r="X341" i="5" s="1"/>
  <c r="Y341" i="5" s="1"/>
  <c r="AL341" i="5"/>
  <c r="AM341" i="5" s="1"/>
  <c r="AN341" i="5" s="1"/>
  <c r="R341" i="5"/>
  <c r="S341" i="5" s="1"/>
  <c r="T341" i="5" s="1"/>
  <c r="AQ341" i="5"/>
  <c r="AR341" i="5" s="1"/>
  <c r="AS341" i="5" s="1"/>
  <c r="AG341" i="5"/>
  <c r="AH341" i="5" s="1"/>
  <c r="AI341" i="5" s="1"/>
  <c r="AB341" i="5"/>
  <c r="AC341" i="5" s="1"/>
  <c r="AD341" i="5" s="1"/>
  <c r="K341" i="5"/>
  <c r="G342" i="5"/>
  <c r="AK342" i="5"/>
  <c r="V342" i="5"/>
  <c r="AF342" i="5"/>
  <c r="J342" i="5"/>
  <c r="Q342" i="5"/>
  <c r="H342" i="5"/>
  <c r="AA342" i="5"/>
  <c r="AP342" i="5"/>
  <c r="U342" i="5"/>
  <c r="P342" i="5"/>
  <c r="Z342" i="5"/>
  <c r="F343" i="5"/>
  <c r="AO343" i="5" s="1"/>
  <c r="L343" i="5"/>
  <c r="C343" i="5"/>
  <c r="D343" i="5" s="1"/>
  <c r="E343" i="5"/>
  <c r="A345" i="5"/>
  <c r="B344" i="5"/>
  <c r="AP341" i="5"/>
  <c r="AE342" i="5"/>
  <c r="CQ70" i="5"/>
  <c r="BU70" i="5" s="1"/>
  <c r="BS70" i="5" s="1"/>
  <c r="CQ67" i="5"/>
  <c r="BU67" i="5" s="1"/>
  <c r="BS67" i="5" s="1"/>
  <c r="CQ68" i="5"/>
  <c r="BU68" i="5" s="1"/>
  <c r="BS68" i="5" s="1"/>
  <c r="CQ66" i="5"/>
  <c r="BU66" i="5" s="1"/>
  <c r="BS66" i="5" s="1"/>
  <c r="CQ64" i="5"/>
  <c r="BU64" i="5" s="1"/>
  <c r="BS64" i="5" s="1"/>
  <c r="AJ205" i="5"/>
  <c r="CW19" i="5"/>
  <c r="CZ23" i="5"/>
  <c r="C462" i="5"/>
  <c r="G462" i="5"/>
  <c r="H462" i="5" s="1"/>
  <c r="F462" i="5"/>
  <c r="E462" i="5"/>
  <c r="DF35" i="5"/>
  <c r="DI35" i="5"/>
  <c r="DH35" i="5"/>
  <c r="Q94" i="5"/>
  <c r="T93" i="5"/>
  <c r="DN17" i="5"/>
  <c r="DO17" i="5" s="1"/>
  <c r="DQ17" i="5"/>
  <c r="DP17" i="5"/>
  <c r="DL18" i="5"/>
  <c r="DM18" i="5" s="1"/>
  <c r="DD37" i="5"/>
  <c r="DE36" i="5"/>
  <c r="DA22" i="5"/>
  <c r="CX24" i="5"/>
  <c r="CU20" i="5"/>
  <c r="CR22" i="5"/>
  <c r="CT21" i="5"/>
  <c r="FW6" i="5"/>
  <c r="FW12" i="5" a="1"/>
  <c r="FW12" i="5" s="1"/>
  <c r="FN9" i="5" s="1"/>
  <c r="AP333" i="5"/>
  <c r="AP332" i="5"/>
  <c r="AP331" i="5"/>
  <c r="AP330" i="5"/>
  <c r="AP329" i="5"/>
  <c r="AP328" i="5"/>
  <c r="AP327" i="5"/>
  <c r="AO333" i="5"/>
  <c r="AQ333" i="5" s="1"/>
  <c r="AR333" i="5" s="1"/>
  <c r="AS333" i="5" s="1"/>
  <c r="AO332" i="5"/>
  <c r="AQ332" i="5" s="1"/>
  <c r="AR332" i="5" s="1"/>
  <c r="AS332" i="5" s="1"/>
  <c r="AO331" i="5"/>
  <c r="AQ331" i="5" s="1"/>
  <c r="AR331" i="5" s="1"/>
  <c r="AS331" i="5" s="1"/>
  <c r="AO330" i="5"/>
  <c r="AQ330" i="5" s="1"/>
  <c r="AR330" i="5" s="1"/>
  <c r="AS330" i="5" s="1"/>
  <c r="AO329" i="5"/>
  <c r="AQ329" i="5" s="1"/>
  <c r="AR329" i="5" s="1"/>
  <c r="AS329" i="5" s="1"/>
  <c r="AO328" i="5"/>
  <c r="AQ328" i="5" s="1"/>
  <c r="AR328" i="5" s="1"/>
  <c r="AS328" i="5" s="1"/>
  <c r="AO327" i="5"/>
  <c r="AQ327" i="5" s="1"/>
  <c r="AP326" i="5"/>
  <c r="AP325" i="5"/>
  <c r="AP324" i="5"/>
  <c r="AP323" i="5"/>
  <c r="AP322" i="5"/>
  <c r="AP321" i="5"/>
  <c r="AP320" i="5"/>
  <c r="AP319" i="5"/>
  <c r="AP318" i="5"/>
  <c r="AP317" i="5"/>
  <c r="AP316" i="5"/>
  <c r="AP315" i="5"/>
  <c r="AP314" i="5"/>
  <c r="AP313" i="5"/>
  <c r="AP312" i="5"/>
  <c r="AP311" i="5"/>
  <c r="AP310" i="5"/>
  <c r="AP309" i="5"/>
  <c r="AO326" i="5"/>
  <c r="AQ326" i="5" s="1"/>
  <c r="AO325" i="5"/>
  <c r="AQ325" i="5" s="1"/>
  <c r="AO324" i="5"/>
  <c r="AQ324" i="5" s="1"/>
  <c r="AO323" i="5"/>
  <c r="AQ323" i="5" s="1"/>
  <c r="AO322" i="5"/>
  <c r="AQ322" i="5" s="1"/>
  <c r="AO321" i="5"/>
  <c r="AQ321" i="5" s="1"/>
  <c r="AO320" i="5"/>
  <c r="AQ320" i="5" s="1"/>
  <c r="AO319" i="5"/>
  <c r="AQ319" i="5" s="1"/>
  <c r="AO318" i="5"/>
  <c r="AQ318" i="5" s="1"/>
  <c r="AO317" i="5"/>
  <c r="AQ317" i="5" s="1"/>
  <c r="AO316" i="5"/>
  <c r="AQ316" i="5" s="1"/>
  <c r="AO315" i="5"/>
  <c r="AQ315" i="5" s="1"/>
  <c r="AO314" i="5"/>
  <c r="AQ314" i="5" s="1"/>
  <c r="AO313" i="5"/>
  <c r="AQ313" i="5" s="1"/>
  <c r="AO312" i="5"/>
  <c r="AQ312" i="5" s="1"/>
  <c r="AO311" i="5"/>
  <c r="AQ311" i="5" s="1"/>
  <c r="AR311" i="5" s="1"/>
  <c r="AS311" i="5" s="1"/>
  <c r="AO310" i="5"/>
  <c r="AQ310" i="5" s="1"/>
  <c r="AR310" i="5" s="1"/>
  <c r="AS310" i="5" s="1"/>
  <c r="AO309" i="5"/>
  <c r="AQ309" i="5" s="1"/>
  <c r="AO308" i="5"/>
  <c r="AQ308" i="5" s="1"/>
  <c r="AO307" i="5"/>
  <c r="AQ307" i="5" s="1"/>
  <c r="AO306" i="5"/>
  <c r="AQ306" i="5" s="1"/>
  <c r="AO305" i="5"/>
  <c r="AQ305" i="5" s="1"/>
  <c r="AO304" i="5"/>
  <c r="AQ304" i="5" s="1"/>
  <c r="AO303" i="5"/>
  <c r="AQ303" i="5" s="1"/>
  <c r="AO302" i="5"/>
  <c r="AQ302" i="5" s="1"/>
  <c r="AO301" i="5"/>
  <c r="AQ301" i="5" s="1"/>
  <c r="AR301" i="5" s="1"/>
  <c r="AS301" i="5" s="1"/>
  <c r="AO300" i="5"/>
  <c r="AQ300" i="5" s="1"/>
  <c r="AR300" i="5" s="1"/>
  <c r="AS300" i="5" s="1"/>
  <c r="AO299" i="5"/>
  <c r="AQ299" i="5" s="1"/>
  <c r="AR299" i="5" s="1"/>
  <c r="AS299" i="5" s="1"/>
  <c r="AP307" i="5"/>
  <c r="AP305" i="5"/>
  <c r="AP303" i="5"/>
  <c r="AP301" i="5"/>
  <c r="AP299" i="5"/>
  <c r="AS291" i="5"/>
  <c r="AP298" i="5"/>
  <c r="AP297" i="5"/>
  <c r="AP296" i="5"/>
  <c r="AP295" i="5"/>
  <c r="AP294" i="5"/>
  <c r="AP293" i="5"/>
  <c r="AP308" i="5"/>
  <c r="AP306" i="5"/>
  <c r="AP304" i="5"/>
  <c r="AP302" i="5"/>
  <c r="AP300" i="5"/>
  <c r="AO298" i="5"/>
  <c r="AQ298" i="5" s="1"/>
  <c r="AR298" i="5" s="1"/>
  <c r="AS298" i="5" s="1"/>
  <c r="AO297" i="5"/>
  <c r="AQ297" i="5" s="1"/>
  <c r="AR297" i="5" s="1"/>
  <c r="AS297" i="5" s="1"/>
  <c r="AO296" i="5"/>
  <c r="AQ296" i="5" s="1"/>
  <c r="AR296" i="5" s="1"/>
  <c r="AS296" i="5" s="1"/>
  <c r="AO295" i="5"/>
  <c r="AQ295" i="5" s="1"/>
  <c r="AR295" i="5" s="1"/>
  <c r="AS295" i="5" s="1"/>
  <c r="AO294" i="5"/>
  <c r="AQ294" i="5" s="1"/>
  <c r="AR294" i="5" s="1"/>
  <c r="AS294" i="5" s="1"/>
  <c r="AO293" i="5"/>
  <c r="AQ293" i="5" s="1"/>
  <c r="AR293" i="5" s="1"/>
  <c r="AS293" i="5" s="1"/>
  <c r="AP292" i="5"/>
  <c r="AO292" i="5"/>
  <c r="AQ292" i="5" s="1"/>
  <c r="AR292" i="5" s="1"/>
  <c r="AS292" i="5" s="1"/>
  <c r="AO238" i="5"/>
  <c r="AQ238" i="5" s="1"/>
  <c r="AR238" i="5" s="1"/>
  <c r="AS238" i="5" s="1"/>
  <c r="AO218" i="5"/>
  <c r="AQ218" i="5" s="1"/>
  <c r="AR218" i="5" s="1"/>
  <c r="AS218" i="5" s="1"/>
  <c r="AP237" i="5"/>
  <c r="AO202" i="5"/>
  <c r="AQ202" i="5" s="1"/>
  <c r="AR202" i="5" s="1"/>
  <c r="AS202" i="5" s="1"/>
  <c r="AP201" i="5"/>
  <c r="AO204" i="5"/>
  <c r="AQ204" i="5" s="1"/>
  <c r="AR204" i="5" s="1"/>
  <c r="AS204" i="5" s="1"/>
  <c r="AO237" i="5"/>
  <c r="AQ237" i="5" s="1"/>
  <c r="AR237" i="5" s="1"/>
  <c r="AS237" i="5" s="1"/>
  <c r="AO201" i="5"/>
  <c r="AQ201" i="5" s="1"/>
  <c r="AR201" i="5" s="1"/>
  <c r="AS201" i="5" s="1"/>
  <c r="AP205" i="5"/>
  <c r="AP200" i="5"/>
  <c r="AO205" i="5"/>
  <c r="AP219" i="5"/>
  <c r="AP238" i="5"/>
  <c r="AO199" i="5"/>
  <c r="AQ199" i="5" s="1"/>
  <c r="AR199" i="5" s="1"/>
  <c r="AS199" i="5" s="1"/>
  <c r="AP218" i="5"/>
  <c r="AP204" i="5"/>
  <c r="AO219" i="5"/>
  <c r="AQ219" i="5" s="1"/>
  <c r="AR219" i="5" s="1"/>
  <c r="AS219" i="5" s="1"/>
  <c r="AO203" i="5"/>
  <c r="AQ203" i="5" s="1"/>
  <c r="AR203" i="5" s="1"/>
  <c r="AS203" i="5" s="1"/>
  <c r="AP203" i="5"/>
  <c r="AO200" i="5"/>
  <c r="AQ200" i="5" s="1"/>
  <c r="AR200" i="5" s="1"/>
  <c r="AS200" i="5" s="1"/>
  <c r="AP202" i="5"/>
  <c r="AP199" i="5"/>
  <c r="AM301" i="5"/>
  <c r="AN301" i="5" s="1"/>
  <c r="AL204" i="5"/>
  <c r="AM204" i="5" s="1"/>
  <c r="AN204" i="5" s="1"/>
  <c r="AX198" i="5"/>
  <c r="AZ196" i="5"/>
  <c r="AV197" i="5"/>
  <c r="FV12" i="5"/>
  <c r="FV10" i="5" s="1"/>
  <c r="FU7" i="5"/>
  <c r="FV7" i="5" s="1"/>
  <c r="FT5" i="5" s="1"/>
  <c r="CO25" i="5"/>
  <c r="D14" i="5"/>
  <c r="E13" i="5"/>
  <c r="F13" i="5" s="1"/>
  <c r="G13" i="5" s="1"/>
  <c r="B463" i="5"/>
  <c r="A464" i="5"/>
  <c r="AH9" i="3"/>
  <c r="AG9" i="3"/>
  <c r="F17" i="9"/>
  <c r="FR232" i="5"/>
  <c r="FQ233" i="5"/>
  <c r="GV34" i="5"/>
  <c r="GH34" i="5"/>
  <c r="GF35" i="5"/>
  <c r="GG34" i="5"/>
  <c r="HC40" i="5"/>
  <c r="FW5" i="5"/>
  <c r="FM12" i="5"/>
  <c r="FM13" i="5"/>
  <c r="FV4" i="5"/>
  <c r="FN13" i="5"/>
  <c r="FU4" i="5"/>
  <c r="FK20" i="5"/>
  <c r="FH20" i="5" s="1"/>
  <c r="FZ6" i="5"/>
  <c r="FZ7" i="5" s="1"/>
  <c r="FZ8" i="5" s="1"/>
  <c r="O93" i="5"/>
  <c r="M95" i="5" s="1"/>
  <c r="N95" i="5" s="1"/>
  <c r="O95" i="5" s="1"/>
  <c r="FN12" i="5"/>
  <c r="EA5" i="5"/>
  <c r="EI13" i="5"/>
  <c r="EJ15" i="5"/>
  <c r="EK15" i="5" s="1"/>
  <c r="EL14" i="5"/>
  <c r="K204" i="5"/>
  <c r="R204" i="5"/>
  <c r="S204" i="5" s="1"/>
  <c r="T204" i="5" s="1"/>
  <c r="I204" i="5"/>
  <c r="N204" i="5" s="1"/>
  <c r="O204" i="5" s="1"/>
  <c r="AG204" i="5"/>
  <c r="AH204" i="5" s="1"/>
  <c r="AI204" i="5" s="1"/>
  <c r="FC23" i="5"/>
  <c r="FB23" i="5" a="1"/>
  <c r="FB23" i="5" s="1"/>
  <c r="AB204" i="5"/>
  <c r="AC204" i="5" s="1"/>
  <c r="AD204" i="5" s="1"/>
  <c r="F206" i="5"/>
  <c r="AO206" i="5" s="1"/>
  <c r="L206" i="5"/>
  <c r="W204" i="5"/>
  <c r="X204" i="5" s="1"/>
  <c r="Y204" i="5" s="1"/>
  <c r="G205" i="5"/>
  <c r="H205" i="5"/>
  <c r="J205" i="5"/>
  <c r="P205" i="5"/>
  <c r="Q205" i="5"/>
  <c r="V205" i="5"/>
  <c r="U205" i="5"/>
  <c r="AA205" i="5"/>
  <c r="Z205" i="5"/>
  <c r="H98" i="5"/>
  <c r="I98" i="5" s="1"/>
  <c r="H97" i="5"/>
  <c r="I97" i="5" s="1"/>
  <c r="FA22" i="5"/>
  <c r="EZ22" i="5"/>
  <c r="EY23" i="5"/>
  <c r="EW24" i="5"/>
  <c r="EX23" i="5"/>
  <c r="DE101" i="5"/>
  <c r="DH100" i="5"/>
  <c r="DJ99" i="5"/>
  <c r="DI100" i="5"/>
  <c r="EC12" i="5"/>
  <c r="EE11" i="5"/>
  <c r="EF11" i="5" s="1"/>
  <c r="J94" i="5"/>
  <c r="J96" i="5" s="1"/>
  <c r="K96" i="5" s="1"/>
  <c r="L96" i="5" s="1"/>
  <c r="AH301" i="5"/>
  <c r="AI301" i="5" s="1"/>
  <c r="S301" i="5"/>
  <c r="T301" i="5" s="1"/>
  <c r="AC301" i="5"/>
  <c r="AD301" i="5" s="1"/>
  <c r="X301" i="5"/>
  <c r="Y301" i="5" s="1"/>
  <c r="D301" i="5"/>
  <c r="M301" i="5"/>
  <c r="N301" i="5"/>
  <c r="O301" i="5" s="1"/>
  <c r="D204" i="5"/>
  <c r="H96" i="5"/>
  <c r="I96" i="5" s="1"/>
  <c r="B207" i="5"/>
  <c r="C205" i="5"/>
  <c r="E205" i="5"/>
  <c r="K301" i="5"/>
  <c r="J14" i="5"/>
  <c r="K14" i="5" s="1"/>
  <c r="E302" i="5"/>
  <c r="C302" i="5"/>
  <c r="AM302" i="5" s="1"/>
  <c r="AN302" i="5" s="1"/>
  <c r="H15" i="5"/>
  <c r="I15" i="5" s="1"/>
  <c r="G100" i="5"/>
  <c r="H99" i="5"/>
  <c r="I99" i="5" s="1"/>
  <c r="AD8" i="5"/>
  <c r="AD6" i="5" s="1"/>
  <c r="AD4" i="5" s="1"/>
  <c r="AE6" i="5"/>
  <c r="AC5" i="5"/>
  <c r="AC6" i="5" s="1"/>
  <c r="AF8" i="5"/>
  <c r="AI7" i="5"/>
  <c r="A100" i="5"/>
  <c r="B99" i="5"/>
  <c r="C99" i="5" s="1"/>
  <c r="F5" i="3"/>
  <c r="K5" i="3" s="1"/>
  <c r="L5" i="3"/>
  <c r="P87" i="3"/>
  <c r="B7" i="3"/>
  <c r="D5" i="3"/>
  <c r="K4" i="3"/>
  <c r="AD1" i="3"/>
  <c r="E4" i="3"/>
  <c r="I4" i="3" s="1"/>
  <c r="C6" i="3"/>
  <c r="E5" i="3"/>
  <c r="I5" i="3" s="1"/>
  <c r="K12" i="2"/>
  <c r="K1" i="2" s="1"/>
  <c r="M8" i="2"/>
  <c r="M2" i="2"/>
  <c r="F15" i="2"/>
  <c r="G15" i="2"/>
  <c r="G16" i="2"/>
  <c r="F16" i="2"/>
  <c r="ET100" i="1"/>
  <c r="ET101" i="1" s="1"/>
  <c r="E17" i="2"/>
  <c r="GW100" i="1"/>
  <c r="N14" i="2"/>
  <c r="FE100" i="1"/>
  <c r="FE101" i="1" s="1"/>
  <c r="GL100" i="1"/>
  <c r="GC1945" i="1"/>
  <c r="GD1945" i="1" s="1"/>
  <c r="K5" i="2"/>
  <c r="L4" i="2"/>
  <c r="M11" i="2" s="1"/>
  <c r="M12" i="2" s="1"/>
  <c r="M7" i="2"/>
  <c r="M14" i="2"/>
  <c r="A18" i="2"/>
  <c r="D18" i="2" s="1"/>
  <c r="B17" i="2"/>
  <c r="C17" i="2" s="1"/>
  <c r="B8" i="3"/>
  <c r="H4" i="2"/>
  <c r="AB2318" i="1"/>
  <c r="AB2158" i="1"/>
  <c r="AB2350" i="1"/>
  <c r="AB2190" i="1"/>
  <c r="AB2254" i="1"/>
  <c r="AP2144" i="1"/>
  <c r="AB2144" i="1"/>
  <c r="AP2132" i="1"/>
  <c r="AB2132" i="1"/>
  <c r="AP2120" i="1"/>
  <c r="AB2120" i="1"/>
  <c r="AP2108" i="1"/>
  <c r="AB2108" i="1"/>
  <c r="AP2104" i="1"/>
  <c r="AB2104" i="1"/>
  <c r="AP2100" i="1"/>
  <c r="AB2100" i="1"/>
  <c r="AP2088" i="1"/>
  <c r="AB2088" i="1"/>
  <c r="AP2084" i="1"/>
  <c r="AB2084" i="1"/>
  <c r="AP2072" i="1"/>
  <c r="AB2072" i="1"/>
  <c r="AP2060" i="1"/>
  <c r="AB2060" i="1"/>
  <c r="AP2048" i="1"/>
  <c r="AB2048" i="1"/>
  <c r="AP2036" i="1"/>
  <c r="AB2036" i="1"/>
  <c r="AP2024" i="1"/>
  <c r="AB2024" i="1"/>
  <c r="AB2000" i="1"/>
  <c r="AP2000" i="1"/>
  <c r="AB1984" i="1"/>
  <c r="AP1984" i="1"/>
  <c r="AP1972" i="1"/>
  <c r="AB1972" i="1"/>
  <c r="AP1960" i="1"/>
  <c r="AB1960" i="1"/>
  <c r="AP2153" i="1"/>
  <c r="AB2153" i="1"/>
  <c r="AP2151" i="1"/>
  <c r="AB2151" i="1"/>
  <c r="AP2149" i="1"/>
  <c r="AB2149" i="1"/>
  <c r="AP2147" i="1"/>
  <c r="AB2147" i="1"/>
  <c r="AP2145" i="1"/>
  <c r="AB2145" i="1"/>
  <c r="AP2143" i="1"/>
  <c r="AB2143" i="1"/>
  <c r="AP2141" i="1"/>
  <c r="AB2141" i="1"/>
  <c r="AP2139" i="1"/>
  <c r="AB2139" i="1"/>
  <c r="AP2137" i="1"/>
  <c r="AB2137" i="1"/>
  <c r="AP2135" i="1"/>
  <c r="AB2135" i="1"/>
  <c r="AP2133" i="1"/>
  <c r="AB2133" i="1"/>
  <c r="AP2131" i="1"/>
  <c r="AB2131" i="1"/>
  <c r="AP2129" i="1"/>
  <c r="AB2129" i="1"/>
  <c r="AP2127" i="1"/>
  <c r="AB2127" i="1"/>
  <c r="AP2125" i="1"/>
  <c r="AB2125" i="1"/>
  <c r="AP2123" i="1"/>
  <c r="AB2123" i="1"/>
  <c r="AP2121" i="1"/>
  <c r="AB2121" i="1"/>
  <c r="AP2119" i="1"/>
  <c r="AB2119" i="1"/>
  <c r="AP2117" i="1"/>
  <c r="AB2117" i="1"/>
  <c r="AP2115" i="1"/>
  <c r="AB2115" i="1"/>
  <c r="AP2113" i="1"/>
  <c r="AB2113" i="1"/>
  <c r="AP2111" i="1"/>
  <c r="AB2111" i="1"/>
  <c r="AP2109" i="1"/>
  <c r="AB2109" i="1"/>
  <c r="AP2105" i="1"/>
  <c r="AB2105" i="1"/>
  <c r="AP2103" i="1"/>
  <c r="AB2103" i="1"/>
  <c r="AP2101" i="1"/>
  <c r="AB2101" i="1"/>
  <c r="AP2099" i="1"/>
  <c r="AB2099" i="1"/>
  <c r="AP2097" i="1"/>
  <c r="AB2097" i="1"/>
  <c r="AP2095" i="1"/>
  <c r="AB2095" i="1"/>
  <c r="AP2093" i="1"/>
  <c r="AB2093" i="1"/>
  <c r="AP2091" i="1"/>
  <c r="AB2091" i="1"/>
  <c r="AP2089" i="1"/>
  <c r="AB2089" i="1"/>
  <c r="AP2087" i="1"/>
  <c r="AB2087" i="1"/>
  <c r="AP2085" i="1"/>
  <c r="AB2085" i="1"/>
  <c r="AP2083" i="1"/>
  <c r="AB2083" i="1"/>
  <c r="AP2081" i="1"/>
  <c r="AB2081" i="1"/>
  <c r="AP2079" i="1"/>
  <c r="AB2079" i="1"/>
  <c r="AP2077" i="1"/>
  <c r="AB2077" i="1"/>
  <c r="AP2075" i="1"/>
  <c r="AB2075" i="1"/>
  <c r="AP2073" i="1"/>
  <c r="AB2073" i="1"/>
  <c r="AP2071" i="1"/>
  <c r="AB2071" i="1"/>
  <c r="AP2069" i="1"/>
  <c r="AB2069" i="1"/>
  <c r="AP2067" i="1"/>
  <c r="AB2067" i="1"/>
  <c r="AP2065" i="1"/>
  <c r="AB2065" i="1"/>
  <c r="AP2063" i="1"/>
  <c r="AB2063" i="1"/>
  <c r="AP2061" i="1"/>
  <c r="AB2061" i="1"/>
  <c r="AP2059" i="1"/>
  <c r="AB2059" i="1"/>
  <c r="AP2057" i="1"/>
  <c r="AB2057" i="1"/>
  <c r="AP2055" i="1"/>
  <c r="AB2055" i="1"/>
  <c r="AP2053" i="1"/>
  <c r="AB2053" i="1"/>
  <c r="AP2051" i="1"/>
  <c r="AB2051" i="1"/>
  <c r="AP2049" i="1"/>
  <c r="AB2049" i="1"/>
  <c r="AP2047" i="1"/>
  <c r="AB2047" i="1"/>
  <c r="AP2045" i="1"/>
  <c r="AB2045" i="1"/>
  <c r="AP2041" i="1"/>
  <c r="AB2041" i="1"/>
  <c r="AP2039" i="1"/>
  <c r="AB2039" i="1"/>
  <c r="AP2037" i="1"/>
  <c r="AB2037" i="1"/>
  <c r="AP2035" i="1"/>
  <c r="AB2035" i="1"/>
  <c r="AP2033" i="1"/>
  <c r="AB2033" i="1"/>
  <c r="AP2031" i="1"/>
  <c r="AB2031" i="1"/>
  <c r="AP2029" i="1"/>
  <c r="AB2029" i="1"/>
  <c r="AP2027" i="1"/>
  <c r="AB2027" i="1"/>
  <c r="AP2025" i="1"/>
  <c r="AB2025" i="1"/>
  <c r="AP2023" i="1"/>
  <c r="AB2023" i="1"/>
  <c r="AP2021" i="1"/>
  <c r="AB2021" i="1"/>
  <c r="AP2019" i="1"/>
  <c r="AB2019" i="1"/>
  <c r="AP2017" i="1"/>
  <c r="AB2017" i="1"/>
  <c r="AP2015" i="1"/>
  <c r="AB2015" i="1"/>
  <c r="AP2013" i="1"/>
  <c r="AB2013" i="1"/>
  <c r="AP2011" i="1"/>
  <c r="AB2011" i="1"/>
  <c r="AP2009" i="1"/>
  <c r="AB2009" i="1"/>
  <c r="AP2007" i="1"/>
  <c r="AB2007" i="1"/>
  <c r="AP2005" i="1"/>
  <c r="AB2005" i="1"/>
  <c r="AP2003" i="1"/>
  <c r="AB2003" i="1"/>
  <c r="AP2001" i="1"/>
  <c r="AB2001" i="1"/>
  <c r="AP1999" i="1"/>
  <c r="AB1999" i="1"/>
  <c r="AP1997" i="1"/>
  <c r="AB1997" i="1"/>
  <c r="AP1995" i="1"/>
  <c r="AB1995" i="1"/>
  <c r="AP1993" i="1"/>
  <c r="AB1993" i="1"/>
  <c r="AP1991" i="1"/>
  <c r="AB1991" i="1"/>
  <c r="AP1989" i="1"/>
  <c r="AB1989" i="1"/>
  <c r="AP1987" i="1"/>
  <c r="AB1987" i="1"/>
  <c r="AP1985" i="1"/>
  <c r="AB1985" i="1"/>
  <c r="AP1983" i="1"/>
  <c r="AB1983" i="1"/>
  <c r="AP1981" i="1"/>
  <c r="AB1981" i="1"/>
  <c r="AP1979" i="1"/>
  <c r="AB1979" i="1"/>
  <c r="AP1977" i="1"/>
  <c r="AB1977" i="1"/>
  <c r="AP1975" i="1"/>
  <c r="AB1975" i="1"/>
  <c r="AP1973" i="1"/>
  <c r="AB1973" i="1"/>
  <c r="AP1971" i="1"/>
  <c r="AB1971" i="1"/>
  <c r="AP1969" i="1"/>
  <c r="AB1969" i="1"/>
  <c r="AP1967" i="1"/>
  <c r="AB1967" i="1"/>
  <c r="AP1965" i="1"/>
  <c r="AB1965" i="1"/>
  <c r="GW101" i="1"/>
  <c r="GW103" i="1" s="1"/>
  <c r="GX100" i="1"/>
  <c r="GY100" i="1" s="1"/>
  <c r="GY101" i="1" s="1"/>
  <c r="AB1966" i="1"/>
  <c r="AB1982" i="1"/>
  <c r="AB1998" i="1"/>
  <c r="AB2014" i="1"/>
  <c r="AB2030" i="1"/>
  <c r="AB2046" i="1"/>
  <c r="AB2062" i="1"/>
  <c r="AB2078" i="1"/>
  <c r="AB2094" i="1"/>
  <c r="AB2110" i="1"/>
  <c r="AB2126" i="1"/>
  <c r="AB2142" i="1"/>
  <c r="AP1980" i="1"/>
  <c r="AP2107" i="1"/>
  <c r="AP2156" i="1"/>
  <c r="AB2156" i="1"/>
  <c r="AP2160" i="1"/>
  <c r="AB2160" i="1"/>
  <c r="AP2164" i="1"/>
  <c r="AB2164" i="1"/>
  <c r="AP2168" i="1"/>
  <c r="AB2168" i="1"/>
  <c r="AP2170" i="1"/>
  <c r="AB2170" i="1"/>
  <c r="AP2172" i="1"/>
  <c r="AB2172" i="1"/>
  <c r="AP2176" i="1"/>
  <c r="AB2176" i="1"/>
  <c r="AP2178" i="1"/>
  <c r="AB2178" i="1"/>
  <c r="AP2180" i="1"/>
  <c r="AB2180" i="1"/>
  <c r="AP2182" i="1"/>
  <c r="AB2182" i="1"/>
  <c r="AP2184" i="1"/>
  <c r="AB2184" i="1"/>
  <c r="AP2186" i="1"/>
  <c r="AB2186" i="1"/>
  <c r="AP2188" i="1"/>
  <c r="AB2188" i="1"/>
  <c r="AP2192" i="1"/>
  <c r="AB2192" i="1"/>
  <c r="AP2194" i="1"/>
  <c r="AB2194" i="1"/>
  <c r="AP2196" i="1"/>
  <c r="AB2196" i="1"/>
  <c r="AP2198" i="1"/>
  <c r="AB2198" i="1"/>
  <c r="AP2200" i="1"/>
  <c r="AB2200" i="1"/>
  <c r="AP2202" i="1"/>
  <c r="AB2202" i="1"/>
  <c r="AP2204" i="1"/>
  <c r="AB2204" i="1"/>
  <c r="AP2208" i="1"/>
  <c r="AB2208" i="1"/>
  <c r="AP2210" i="1"/>
  <c r="AB2210" i="1"/>
  <c r="AP2212" i="1"/>
  <c r="AB2212" i="1"/>
  <c r="AP2214" i="1"/>
  <c r="AB2214" i="1"/>
  <c r="AP2216" i="1"/>
  <c r="AB2216" i="1"/>
  <c r="AP2218" i="1"/>
  <c r="AB2218" i="1"/>
  <c r="AP2220" i="1"/>
  <c r="AB2220" i="1"/>
  <c r="AP2224" i="1"/>
  <c r="AB2224" i="1"/>
  <c r="AP2226" i="1"/>
  <c r="AB2226" i="1"/>
  <c r="AP2228" i="1"/>
  <c r="AB2228" i="1"/>
  <c r="AP2230" i="1"/>
  <c r="AB2230" i="1"/>
  <c r="AP2232" i="1"/>
  <c r="AB2232" i="1"/>
  <c r="AP2234" i="1"/>
  <c r="AB2234" i="1"/>
  <c r="AP2236" i="1"/>
  <c r="AB2236" i="1"/>
  <c r="AP2240" i="1"/>
  <c r="AB2240" i="1"/>
  <c r="AP2242" i="1"/>
  <c r="AB2242" i="1"/>
  <c r="AP2244" i="1"/>
  <c r="AB2244" i="1"/>
  <c r="AP2246" i="1"/>
  <c r="AB2246" i="1"/>
  <c r="AP2248" i="1"/>
  <c r="AB2248" i="1"/>
  <c r="AP2250" i="1"/>
  <c r="AB2250" i="1"/>
  <c r="AP2252" i="1"/>
  <c r="AB2252" i="1"/>
  <c r="AP2256" i="1"/>
  <c r="AB2256" i="1"/>
  <c r="AP2258" i="1"/>
  <c r="AB2258" i="1"/>
  <c r="AP2260" i="1"/>
  <c r="AB2260" i="1"/>
  <c r="AP2262" i="1"/>
  <c r="AB2262" i="1"/>
  <c r="AP2264" i="1"/>
  <c r="AB2264" i="1"/>
  <c r="AP2266" i="1"/>
  <c r="AB2266" i="1"/>
  <c r="AP2268" i="1"/>
  <c r="AB2268" i="1"/>
  <c r="AP2272" i="1"/>
  <c r="AB2272" i="1"/>
  <c r="AP2274" i="1"/>
  <c r="AB2274" i="1"/>
  <c r="AP2276" i="1"/>
  <c r="AB2276" i="1"/>
  <c r="AP2278" i="1"/>
  <c r="AB2278" i="1"/>
  <c r="AP2280" i="1"/>
  <c r="AB2280" i="1"/>
  <c r="AP2282" i="1"/>
  <c r="AB2282" i="1"/>
  <c r="AP2284" i="1"/>
  <c r="AB2284" i="1"/>
  <c r="AP2288" i="1"/>
  <c r="AB2288" i="1"/>
  <c r="AP2290" i="1"/>
  <c r="AB2290" i="1"/>
  <c r="AP2292" i="1"/>
  <c r="AB2292" i="1"/>
  <c r="AP2294" i="1"/>
  <c r="AB2294" i="1"/>
  <c r="AP2296" i="1"/>
  <c r="AB2296" i="1"/>
  <c r="AP2298" i="1"/>
  <c r="AB2298" i="1"/>
  <c r="AP2300" i="1"/>
  <c r="AB2300" i="1"/>
  <c r="AP2304" i="1"/>
  <c r="AB2304" i="1"/>
  <c r="AP2306" i="1"/>
  <c r="AB2306" i="1"/>
  <c r="AP2308" i="1"/>
  <c r="AB2308" i="1"/>
  <c r="AP2310" i="1"/>
  <c r="AB2310" i="1"/>
  <c r="AP2312" i="1"/>
  <c r="AB2312" i="1"/>
  <c r="AP2314" i="1"/>
  <c r="AB2314" i="1"/>
  <c r="AP2316" i="1"/>
  <c r="AB2316" i="1"/>
  <c r="AP2320" i="1"/>
  <c r="AB2320" i="1"/>
  <c r="AP2322" i="1"/>
  <c r="AB2322" i="1"/>
  <c r="AP2324" i="1"/>
  <c r="AB2324" i="1"/>
  <c r="AP2326" i="1"/>
  <c r="AB2326" i="1"/>
  <c r="AP2328" i="1"/>
  <c r="AB2328" i="1"/>
  <c r="AP2330" i="1"/>
  <c r="AB2330" i="1"/>
  <c r="AP2332" i="1"/>
  <c r="AB2332" i="1"/>
  <c r="GD1946" i="1"/>
  <c r="AB1954" i="1"/>
  <c r="AB1970" i="1"/>
  <c r="AB1986" i="1"/>
  <c r="AB2002" i="1"/>
  <c r="AB2018" i="1"/>
  <c r="AB2034" i="1"/>
  <c r="AB2050" i="1"/>
  <c r="AB2066" i="1"/>
  <c r="AB2082" i="1"/>
  <c r="AB2098" i="1"/>
  <c r="AB2114" i="1"/>
  <c r="AB2130" i="1"/>
  <c r="AB2146" i="1"/>
  <c r="AB2162" i="1"/>
  <c r="AB2206" i="1"/>
  <c r="AB2270" i="1"/>
  <c r="AB2334" i="1"/>
  <c r="AP1996" i="1"/>
  <c r="AP2171" i="1"/>
  <c r="AP2152" i="1"/>
  <c r="AB2152" i="1"/>
  <c r="AP2148" i="1"/>
  <c r="AB2148" i="1"/>
  <c r="AP2136" i="1"/>
  <c r="AB2136" i="1"/>
  <c r="AP2124" i="1"/>
  <c r="AB2124" i="1"/>
  <c r="AP2096" i="1"/>
  <c r="AB2096" i="1"/>
  <c r="AP2068" i="1"/>
  <c r="AB2068" i="1"/>
  <c r="AP2064" i="1"/>
  <c r="AB2064" i="1"/>
  <c r="AP2044" i="1"/>
  <c r="AB2044" i="1"/>
  <c r="AP2040" i="1"/>
  <c r="AB2040" i="1"/>
  <c r="AP2028" i="1"/>
  <c r="AB2028" i="1"/>
  <c r="AB2016" i="1"/>
  <c r="AP2016" i="1"/>
  <c r="AB1968" i="1"/>
  <c r="AP1968" i="1"/>
  <c r="AP1956" i="1"/>
  <c r="AB1956" i="1"/>
  <c r="AB1958" i="1"/>
  <c r="AB1974" i="1"/>
  <c r="AB1990" i="1"/>
  <c r="AB2006" i="1"/>
  <c r="AB2022" i="1"/>
  <c r="AB2038" i="1"/>
  <c r="AB2054" i="1"/>
  <c r="AB2070" i="1"/>
  <c r="AB2086" i="1"/>
  <c r="AB2102" i="1"/>
  <c r="AB2118" i="1"/>
  <c r="AB2134" i="1"/>
  <c r="AB2150" i="1"/>
  <c r="AB2166" i="1"/>
  <c r="AB2222" i="1"/>
  <c r="AB2286" i="1"/>
  <c r="AP2012" i="1"/>
  <c r="AP2235" i="1"/>
  <c r="AB2353" i="1"/>
  <c r="AP2353" i="1"/>
  <c r="AP2140" i="1"/>
  <c r="AB2140" i="1"/>
  <c r="AP2128" i="1"/>
  <c r="AB2128" i="1"/>
  <c r="AP2116" i="1"/>
  <c r="AB2116" i="1"/>
  <c r="AP2112" i="1"/>
  <c r="AB2112" i="1"/>
  <c r="AP2092" i="1"/>
  <c r="AB2092" i="1"/>
  <c r="AP2080" i="1"/>
  <c r="AB2080" i="1"/>
  <c r="AP2076" i="1"/>
  <c r="AB2076" i="1"/>
  <c r="AP2056" i="1"/>
  <c r="AB2056" i="1"/>
  <c r="AP2052" i="1"/>
  <c r="AB2052" i="1"/>
  <c r="AP2032" i="1"/>
  <c r="AB2032" i="1"/>
  <c r="AP2020" i="1"/>
  <c r="AB2020" i="1"/>
  <c r="AP2008" i="1"/>
  <c r="AB2008" i="1"/>
  <c r="AP2004" i="1"/>
  <c r="AB2004" i="1"/>
  <c r="AP1992" i="1"/>
  <c r="AB1992" i="1"/>
  <c r="AP1988" i="1"/>
  <c r="AB1988" i="1"/>
  <c r="AP1976" i="1"/>
  <c r="AB1976" i="1"/>
  <c r="GL101" i="1"/>
  <c r="GM100" i="1"/>
  <c r="AP1953" i="1"/>
  <c r="AB1953" i="1"/>
  <c r="AP2155" i="1"/>
  <c r="AB2155" i="1"/>
  <c r="AP2157" i="1"/>
  <c r="AB2157" i="1"/>
  <c r="AP2159" i="1"/>
  <c r="AB2159" i="1"/>
  <c r="AP2161" i="1"/>
  <c r="AB2161" i="1"/>
  <c r="AP2163" i="1"/>
  <c r="AB2163" i="1"/>
  <c r="AP2165" i="1"/>
  <c r="AB2165" i="1"/>
  <c r="AP2167" i="1"/>
  <c r="AB2167" i="1"/>
  <c r="AP2169" i="1"/>
  <c r="AB2169" i="1"/>
  <c r="AP2173" i="1"/>
  <c r="AB2173" i="1"/>
  <c r="AP2175" i="1"/>
  <c r="AB2175" i="1"/>
  <c r="AP2177" i="1"/>
  <c r="AB2177" i="1"/>
  <c r="AP2179" i="1"/>
  <c r="AB2179" i="1"/>
  <c r="AP2181" i="1"/>
  <c r="AB2181" i="1"/>
  <c r="AP2183" i="1"/>
  <c r="AB2183" i="1"/>
  <c r="AP2185" i="1"/>
  <c r="AB2185" i="1"/>
  <c r="AB2187" i="1"/>
  <c r="AP2187" i="1"/>
  <c r="AP2189" i="1"/>
  <c r="AB2189" i="1"/>
  <c r="AP2191" i="1"/>
  <c r="AB2191" i="1"/>
  <c r="AP2193" i="1"/>
  <c r="AB2193" i="1"/>
  <c r="AP2195" i="1"/>
  <c r="AB2195" i="1"/>
  <c r="AP2197" i="1"/>
  <c r="AB2197" i="1"/>
  <c r="AP2199" i="1"/>
  <c r="AB2199" i="1"/>
  <c r="AP2201" i="1"/>
  <c r="AB2201" i="1"/>
  <c r="AB2203" i="1"/>
  <c r="AP2203" i="1"/>
  <c r="AP2205" i="1"/>
  <c r="AB2205" i="1"/>
  <c r="AP2207" i="1"/>
  <c r="AB2207" i="1"/>
  <c r="AP2209" i="1"/>
  <c r="AB2209" i="1"/>
  <c r="AP2211" i="1"/>
  <c r="AB2211" i="1"/>
  <c r="AP2213" i="1"/>
  <c r="AB2213" i="1"/>
  <c r="AP2215" i="1"/>
  <c r="AB2215" i="1"/>
  <c r="AP2217" i="1"/>
  <c r="AB2217" i="1"/>
  <c r="AB2219" i="1"/>
  <c r="AP2219" i="1"/>
  <c r="AP2221" i="1"/>
  <c r="AB2221" i="1"/>
  <c r="AP2223" i="1"/>
  <c r="AB2223" i="1"/>
  <c r="AP2225" i="1"/>
  <c r="AB2225" i="1"/>
  <c r="AP2227" i="1"/>
  <c r="AB2227" i="1"/>
  <c r="AP2229" i="1"/>
  <c r="AB2229" i="1"/>
  <c r="AP2231" i="1"/>
  <c r="AB2231" i="1"/>
  <c r="AP2233" i="1"/>
  <c r="AB2233" i="1"/>
  <c r="AP2237" i="1"/>
  <c r="AB2237" i="1"/>
  <c r="AP2239" i="1"/>
  <c r="AB2239" i="1"/>
  <c r="AP2241" i="1"/>
  <c r="AB2241" i="1"/>
  <c r="AP2243" i="1"/>
  <c r="AB2243" i="1"/>
  <c r="AP2245" i="1"/>
  <c r="AB2245" i="1"/>
  <c r="AP2247" i="1"/>
  <c r="AB2247" i="1"/>
  <c r="AP2249" i="1"/>
  <c r="AB2249" i="1"/>
  <c r="AB2251" i="1"/>
  <c r="AP2251" i="1"/>
  <c r="AP2253" i="1"/>
  <c r="AB2253" i="1"/>
  <c r="AP2255" i="1"/>
  <c r="AB2255" i="1"/>
  <c r="AP2257" i="1"/>
  <c r="AB2257" i="1"/>
  <c r="AP2259" i="1"/>
  <c r="AB2259" i="1"/>
  <c r="AP2261" i="1"/>
  <c r="AB2261" i="1"/>
  <c r="AP2263" i="1"/>
  <c r="AB2263" i="1"/>
  <c r="AP2265" i="1"/>
  <c r="AB2265" i="1"/>
  <c r="AB2267" i="1"/>
  <c r="AP2267" i="1"/>
  <c r="AP2269" i="1"/>
  <c r="AB2269" i="1"/>
  <c r="AP2271" i="1"/>
  <c r="AB2271" i="1"/>
  <c r="AP2273" i="1"/>
  <c r="AB2273" i="1"/>
  <c r="AP2275" i="1"/>
  <c r="AB2275" i="1"/>
  <c r="AP2277" i="1"/>
  <c r="AB2277" i="1"/>
  <c r="AP2279" i="1"/>
  <c r="AB2279" i="1"/>
  <c r="AP2281" i="1"/>
  <c r="AB2281" i="1"/>
  <c r="AB2283" i="1"/>
  <c r="AP2283" i="1"/>
  <c r="AP2285" i="1"/>
  <c r="AB2285" i="1"/>
  <c r="AP2287" i="1"/>
  <c r="AB2287" i="1"/>
  <c r="AP2289" i="1"/>
  <c r="AB2289" i="1"/>
  <c r="AP2291" i="1"/>
  <c r="AB2291" i="1"/>
  <c r="AP2293" i="1"/>
  <c r="AB2293" i="1"/>
  <c r="AP2295" i="1"/>
  <c r="AB2295" i="1"/>
  <c r="AP2297" i="1"/>
  <c r="AB2297" i="1"/>
  <c r="AP2301" i="1"/>
  <c r="AB2301" i="1"/>
  <c r="AP2303" i="1"/>
  <c r="AB2303" i="1"/>
  <c r="AP2305" i="1"/>
  <c r="AB2305" i="1"/>
  <c r="AP2307" i="1"/>
  <c r="AB2307" i="1"/>
  <c r="AP2309" i="1"/>
  <c r="AB2309" i="1"/>
  <c r="AP2311" i="1"/>
  <c r="AB2311" i="1"/>
  <c r="AP2313" i="1"/>
  <c r="AB2313" i="1"/>
  <c r="AB2315" i="1"/>
  <c r="AP2315" i="1"/>
  <c r="AP2317" i="1"/>
  <c r="AB2317" i="1"/>
  <c r="AP2319" i="1"/>
  <c r="AB2319" i="1"/>
  <c r="AP2321" i="1"/>
  <c r="AB2321" i="1"/>
  <c r="AP2323" i="1"/>
  <c r="AB2323" i="1"/>
  <c r="AP2325" i="1"/>
  <c r="AB2325" i="1"/>
  <c r="AP2327" i="1"/>
  <c r="AB2327" i="1"/>
  <c r="AP2329" i="1"/>
  <c r="AB2329" i="1"/>
  <c r="AB2331" i="1"/>
  <c r="AP2331" i="1"/>
  <c r="AP2333" i="1"/>
  <c r="AB2333" i="1"/>
  <c r="FO101" i="1"/>
  <c r="FO108" i="1" s="1"/>
  <c r="FP100" i="1"/>
  <c r="FQ100" i="1" s="1"/>
  <c r="FQ101" i="1" s="1"/>
  <c r="AB1962" i="1"/>
  <c r="AB1978" i="1"/>
  <c r="AB1994" i="1"/>
  <c r="AB2010" i="1"/>
  <c r="AB2026" i="1"/>
  <c r="AB2042" i="1"/>
  <c r="AB2058" i="1"/>
  <c r="AB2074" i="1"/>
  <c r="AB2090" i="1"/>
  <c r="AB2106" i="1"/>
  <c r="AB2122" i="1"/>
  <c r="AB2138" i="1"/>
  <c r="AB2154" i="1"/>
  <c r="AB2174" i="1"/>
  <c r="AB2238" i="1"/>
  <c r="AB2302" i="1"/>
  <c r="AP1964" i="1"/>
  <c r="AP2043" i="1"/>
  <c r="AP2299" i="1"/>
  <c r="AP2335" i="1"/>
  <c r="AB2335" i="1"/>
  <c r="AP2337" i="1"/>
  <c r="AB2337" i="1"/>
  <c r="AP2339" i="1"/>
  <c r="AB2339" i="1"/>
  <c r="AP2341" i="1"/>
  <c r="AB2341" i="1"/>
  <c r="AP2343" i="1"/>
  <c r="AB2343" i="1"/>
  <c r="AP2345" i="1"/>
  <c r="AB2345" i="1"/>
  <c r="AP2349" i="1"/>
  <c r="AB2349" i="1"/>
  <c r="AP2351" i="1"/>
  <c r="AB2351" i="1"/>
  <c r="ET1945" i="1"/>
  <c r="EU1945" i="1" s="1"/>
  <c r="EU1946" i="1" s="1"/>
  <c r="AB1955" i="1"/>
  <c r="AB1959" i="1"/>
  <c r="AB1963" i="1"/>
  <c r="AB2338" i="1"/>
  <c r="AB2342" i="1"/>
  <c r="AP2336" i="1"/>
  <c r="AB2336" i="1"/>
  <c r="AP2340" i="1"/>
  <c r="AB2340" i="1"/>
  <c r="AP2344" i="1"/>
  <c r="AB2344" i="1"/>
  <c r="AP2348" i="1"/>
  <c r="AB2348" i="1"/>
  <c r="AP2352" i="1"/>
  <c r="AB2352" i="1"/>
  <c r="DX100" i="1"/>
  <c r="DY100" i="1" s="1"/>
  <c r="DY101" i="1" s="1"/>
  <c r="EU100" i="1"/>
  <c r="FF100" i="1"/>
  <c r="FG100" i="1" s="1"/>
  <c r="FH100" i="1" s="1"/>
  <c r="AB1957" i="1"/>
  <c r="AB1961" i="1"/>
  <c r="AB2346" i="1"/>
  <c r="AP2347" i="1"/>
  <c r="FW1946" i="1"/>
  <c r="B138" i="1"/>
  <c r="B156" i="1" s="1"/>
  <c r="B133" i="1"/>
  <c r="B132" i="1"/>
  <c r="B158" i="1" s="1"/>
  <c r="C130" i="1"/>
  <c r="C131" i="1" s="1"/>
  <c r="D100" i="1"/>
  <c r="E100" i="1" s="1"/>
  <c r="C103" i="1"/>
  <c r="C108" i="1"/>
  <c r="C102" i="1"/>
  <c r="E101" i="1"/>
  <c r="F100" i="1"/>
  <c r="D101" i="1"/>
  <c r="B102" i="1"/>
  <c r="B108" i="1"/>
  <c r="EN2065" i="1"/>
  <c r="EP1950" i="1"/>
  <c r="EQ1950" i="1" s="1"/>
  <c r="ER1950" i="1" s="1"/>
  <c r="ES1950" i="1" s="1"/>
  <c r="ET1950" i="1" s="1"/>
  <c r="EU1950" i="1" s="1"/>
  <c r="EV1950" i="1" s="1"/>
  <c r="EW1950" i="1" s="1"/>
  <c r="EX1950" i="1" s="1"/>
  <c r="EY1950" i="1" s="1"/>
  <c r="EZ1950" i="1" s="1"/>
  <c r="FA1950" i="1" s="1"/>
  <c r="FB1950" i="1" s="1"/>
  <c r="FC1950" i="1" s="1"/>
  <c r="FD1950" i="1" s="1"/>
  <c r="FE1950" i="1" s="1"/>
  <c r="FF1950" i="1" s="1"/>
  <c r="FG1950" i="1" s="1"/>
  <c r="FH1950" i="1" s="1"/>
  <c r="FI1950" i="1" s="1"/>
  <c r="FJ1950" i="1" s="1"/>
  <c r="FK1950" i="1" s="1"/>
  <c r="FL1950" i="1" s="1"/>
  <c r="FM1950" i="1" s="1"/>
  <c r="FN1950" i="1" s="1"/>
  <c r="FO1950" i="1" s="1"/>
  <c r="FP1950" i="1" s="1"/>
  <c r="FQ1950" i="1" s="1"/>
  <c r="FR1950" i="1" s="1"/>
  <c r="FS1950" i="1" s="1"/>
  <c r="FT1950" i="1" s="1"/>
  <c r="FU1950" i="1" s="1"/>
  <c r="FV1950" i="1" s="1"/>
  <c r="FW1950" i="1" s="1"/>
  <c r="FX1950" i="1" s="1"/>
  <c r="FY1950" i="1" s="1"/>
  <c r="FZ1950" i="1" s="1"/>
  <c r="GA1950" i="1" s="1"/>
  <c r="GB1950" i="1" s="1"/>
  <c r="GC1950" i="1" s="1"/>
  <c r="GD1950" i="1" s="1"/>
  <c r="GE1950" i="1" s="1"/>
  <c r="GF1950" i="1" s="1"/>
  <c r="GG1950" i="1" s="1"/>
  <c r="GH1950" i="1" s="1"/>
  <c r="GI1950" i="1" s="1"/>
  <c r="GJ1950" i="1" s="1"/>
  <c r="GK1950" i="1" s="1"/>
  <c r="GL1950" i="1" s="1"/>
  <c r="GM1950" i="1" s="1"/>
  <c r="GN1950" i="1" s="1"/>
  <c r="GO1950" i="1" s="1"/>
  <c r="GP1950" i="1" s="1"/>
  <c r="GQ1950" i="1" s="1"/>
  <c r="GR1950" i="1" s="1"/>
  <c r="GS1950" i="1" s="1"/>
  <c r="GT1950" i="1" s="1"/>
  <c r="GU1950" i="1" s="1"/>
  <c r="GV1950" i="1" s="1"/>
  <c r="GW1950" i="1" s="1"/>
  <c r="GX1950" i="1" s="1"/>
  <c r="GY1950" i="1" s="1"/>
  <c r="GZ1950" i="1" s="1"/>
  <c r="HA1950" i="1" s="1"/>
  <c r="HB1950" i="1" s="1"/>
  <c r="HC1950" i="1" s="1"/>
  <c r="HD1950" i="1" s="1"/>
  <c r="GK108" i="1"/>
  <c r="GK103" i="1"/>
  <c r="GK102" i="1"/>
  <c r="GV108" i="1"/>
  <c r="GV103" i="1"/>
  <c r="GV102" i="1"/>
  <c r="GL108" i="1"/>
  <c r="GL102" i="1"/>
  <c r="GL103" i="1"/>
  <c r="GW102" i="1"/>
  <c r="GZ100" i="1"/>
  <c r="GJ108" i="1"/>
  <c r="GJ102" i="1"/>
  <c r="GT107" i="1"/>
  <c r="GJ103" i="1"/>
  <c r="GU107" i="1"/>
  <c r="GT111" i="1"/>
  <c r="FO103" i="1"/>
  <c r="FR100" i="1"/>
  <c r="GB100" i="1"/>
  <c r="GA101" i="1"/>
  <c r="FP101" i="1"/>
  <c r="FZ101" i="1"/>
  <c r="FX107" i="1"/>
  <c r="FY107" i="1"/>
  <c r="FN108" i="1"/>
  <c r="FN102" i="1"/>
  <c r="FX111" i="1"/>
  <c r="ES108" i="1"/>
  <c r="ES102" i="1"/>
  <c r="ES103" i="1"/>
  <c r="FD108" i="1"/>
  <c r="FD102" i="1"/>
  <c r="FD103" i="1"/>
  <c r="ET108" i="1"/>
  <c r="ET103" i="1"/>
  <c r="ET102" i="1"/>
  <c r="FE108" i="1"/>
  <c r="FE102" i="1"/>
  <c r="FE103" i="1"/>
  <c r="FG101" i="1"/>
  <c r="FB107" i="1"/>
  <c r="FC107" i="1"/>
  <c r="ER108" i="1"/>
  <c r="ER102" i="1"/>
  <c r="FB111" i="1"/>
  <c r="DW108" i="1"/>
  <c r="DW103" i="1"/>
  <c r="DW102" i="1"/>
  <c r="DZ100" i="1"/>
  <c r="EJ100" i="1"/>
  <c r="EI101" i="1"/>
  <c r="DX101" i="1"/>
  <c r="EH101" i="1"/>
  <c r="EF107" i="1"/>
  <c r="EG107" i="1"/>
  <c r="DV108" i="1"/>
  <c r="DV102" i="1"/>
  <c r="EF111" i="1"/>
  <c r="DA108" i="1"/>
  <c r="DA103" i="1"/>
  <c r="DA102" i="1"/>
  <c r="DD100" i="1"/>
  <c r="DC101" i="1"/>
  <c r="DN100" i="1"/>
  <c r="DM101" i="1"/>
  <c r="DB101" i="1"/>
  <c r="DL101" i="1"/>
  <c r="DJ107" i="1"/>
  <c r="DK107" i="1"/>
  <c r="CZ108" i="1"/>
  <c r="CZ102" i="1"/>
  <c r="DJ111" i="1"/>
  <c r="CG100" i="1"/>
  <c r="CF101" i="1"/>
  <c r="CQ101" i="1"/>
  <c r="CR100" i="1"/>
  <c r="CD108" i="1"/>
  <c r="CD102" i="1"/>
  <c r="CE101" i="1"/>
  <c r="CP101" i="1"/>
  <c r="CN107" i="1"/>
  <c r="CD103" i="1"/>
  <c r="CO107" i="1"/>
  <c r="CN111" i="1"/>
  <c r="AW107" i="1"/>
  <c r="BL100" i="1"/>
  <c r="BK101" i="1"/>
  <c r="BV100" i="1"/>
  <c r="BU101" i="1"/>
  <c r="BI108" i="1"/>
  <c r="BI103" i="1"/>
  <c r="BI102" i="1"/>
  <c r="BJ101" i="1"/>
  <c r="BT101" i="1"/>
  <c r="BH108" i="1"/>
  <c r="BH103" i="1"/>
  <c r="BH102" i="1"/>
  <c r="AC100" i="1"/>
  <c r="AD100" i="1" s="1"/>
  <c r="AO100" i="1"/>
  <c r="AN101" i="1"/>
  <c r="AY101" i="1"/>
  <c r="AZ100" i="1"/>
  <c r="AL108" i="1"/>
  <c r="AL103" i="1"/>
  <c r="AL102" i="1"/>
  <c r="AM101" i="1"/>
  <c r="AX101" i="1"/>
  <c r="AB108" i="1"/>
  <c r="AB112" i="1" s="1"/>
  <c r="AB102" i="1"/>
  <c r="AB103" i="1"/>
  <c r="AE100" i="1"/>
  <c r="AD101" i="1"/>
  <c r="Y100" i="1"/>
  <c r="Y101" i="1" s="1"/>
  <c r="P107" i="1"/>
  <c r="P108" i="1"/>
  <c r="P103" i="1"/>
  <c r="X103" i="1"/>
  <c r="X102" i="1"/>
  <c r="Q101" i="1"/>
  <c r="U101" i="1"/>
  <c r="R101" i="1"/>
  <c r="V101" i="1"/>
  <c r="S101" i="1"/>
  <c r="W101" i="1"/>
  <c r="T101" i="1"/>
  <c r="C2282" i="1"/>
  <c r="C2268" i="1"/>
  <c r="C2262" i="1"/>
  <c r="C2256" i="1"/>
  <c r="C2250" i="1"/>
  <c r="C2244" i="1"/>
  <c r="C2242" i="1"/>
  <c r="C2240" i="1"/>
  <c r="C2238" i="1"/>
  <c r="C2236" i="1"/>
  <c r="C2234" i="1"/>
  <c r="C2232" i="1"/>
  <c r="C2230" i="1"/>
  <c r="C2228" i="1"/>
  <c r="C2226" i="1"/>
  <c r="C2224" i="1"/>
  <c r="C2222" i="1"/>
  <c r="C2220" i="1"/>
  <c r="C2218" i="1"/>
  <c r="C2216" i="1"/>
  <c r="C2214" i="1"/>
  <c r="C2212" i="1"/>
  <c r="C2210" i="1"/>
  <c r="C2208" i="1"/>
  <c r="C2206" i="1"/>
  <c r="C2204" i="1"/>
  <c r="C2202" i="1"/>
  <c r="C2200" i="1"/>
  <c r="C2198" i="1"/>
  <c r="C2196" i="1"/>
  <c r="C2194" i="1"/>
  <c r="C2192" i="1"/>
  <c r="C2190" i="1"/>
  <c r="C2188" i="1"/>
  <c r="C2186" i="1"/>
  <c r="C2184" i="1"/>
  <c r="C2182" i="1"/>
  <c r="C2180" i="1"/>
  <c r="C2178" i="1"/>
  <c r="C2176" i="1"/>
  <c r="C2174" i="1"/>
  <c r="C2172" i="1"/>
  <c r="C2170" i="1"/>
  <c r="C2168" i="1"/>
  <c r="C2166" i="1"/>
  <c r="C2164" i="1"/>
  <c r="C2162" i="1"/>
  <c r="C2160" i="1"/>
  <c r="C2158" i="1"/>
  <c r="C2156" i="1"/>
  <c r="C2154" i="1"/>
  <c r="C1954" i="1"/>
  <c r="C1957" i="1"/>
  <c r="C1960" i="1"/>
  <c r="C1963" i="1"/>
  <c r="C1966" i="1"/>
  <c r="C1969" i="1"/>
  <c r="C1975" i="1"/>
  <c r="C1979" i="1"/>
  <c r="C1983" i="1"/>
  <c r="C1985" i="1"/>
  <c r="C1988" i="1"/>
  <c r="C1996" i="1"/>
  <c r="C2002" i="1"/>
  <c r="C2004" i="1"/>
  <c r="C2008" i="1"/>
  <c r="C2012" i="1"/>
  <c r="C2015" i="1"/>
  <c r="C2027" i="1"/>
  <c r="C2033" i="1"/>
  <c r="C2035" i="1"/>
  <c r="C2039" i="1"/>
  <c r="C2043" i="1"/>
  <c r="C2045" i="1"/>
  <c r="C2049" i="1"/>
  <c r="C2053" i="1"/>
  <c r="C2056" i="1"/>
  <c r="C2065" i="1"/>
  <c r="C2071" i="1"/>
  <c r="C2077" i="1"/>
  <c r="C2083" i="1"/>
  <c r="C2310" i="1"/>
  <c r="C2302" i="1"/>
  <c r="C2294" i="1"/>
  <c r="C2286" i="1"/>
  <c r="C1955" i="1"/>
  <c r="C1958" i="1"/>
  <c r="C1961" i="1"/>
  <c r="C1970" i="1"/>
  <c r="C1973" i="1"/>
  <c r="C1976" i="1"/>
  <c r="C1980" i="1"/>
  <c r="C1986" i="1"/>
  <c r="C1989" i="1"/>
  <c r="C1992" i="1"/>
  <c r="C1994" i="1"/>
  <c r="C1999" i="1"/>
  <c r="C2005" i="1"/>
  <c r="C2009" i="1"/>
  <c r="C2013" i="1"/>
  <c r="C2016" i="1"/>
  <c r="C2019" i="1"/>
  <c r="C2022" i="1"/>
  <c r="C2025" i="1"/>
  <c r="C2028" i="1"/>
  <c r="C2034" i="1"/>
  <c r="C2036" i="1"/>
  <c r="C2040" i="1"/>
  <c r="C2046" i="1"/>
  <c r="C2050" i="1"/>
  <c r="C2057" i="1"/>
  <c r="C2059" i="1"/>
  <c r="C2062" i="1"/>
  <c r="C2066" i="1"/>
  <c r="C2069" i="1"/>
  <c r="C2074" i="1"/>
  <c r="C2078" i="1"/>
  <c r="C2288" i="1"/>
  <c r="C2279" i="1"/>
  <c r="C2271" i="1"/>
  <c r="C2263" i="1"/>
  <c r="C2255" i="1"/>
  <c r="C2247" i="1"/>
  <c r="C2239" i="1"/>
  <c r="C2231" i="1"/>
  <c r="C2223" i="1"/>
  <c r="C2215" i="1"/>
  <c r="C2207" i="1"/>
  <c r="C2199" i="1"/>
  <c r="C2191" i="1"/>
  <c r="C2183" i="1"/>
  <c r="C2175" i="1"/>
  <c r="C2167" i="1"/>
  <c r="C2159" i="1"/>
  <c r="C1956" i="1"/>
  <c r="C1962" i="1"/>
  <c r="C1968" i="1"/>
  <c r="C1974" i="1"/>
  <c r="C1982" i="1"/>
  <c r="C1987" i="1"/>
  <c r="C1998" i="1"/>
  <c r="C2011" i="1"/>
  <c r="C2018" i="1"/>
  <c r="C2024" i="1"/>
  <c r="C2030" i="1"/>
  <c r="C2042" i="1"/>
  <c r="C2048" i="1"/>
  <c r="C2055" i="1"/>
  <c r="C2061" i="1"/>
  <c r="C2068" i="1"/>
  <c r="C2073" i="1"/>
  <c r="C2080" i="1"/>
  <c r="C2085" i="1"/>
  <c r="C2092" i="1"/>
  <c r="C2095" i="1"/>
  <c r="C2102" i="1"/>
  <c r="C2104" i="1"/>
  <c r="C2108" i="1"/>
  <c r="C2113" i="1"/>
  <c r="C2119" i="1"/>
  <c r="C2121" i="1"/>
  <c r="C2124" i="1"/>
  <c r="C2129" i="1"/>
  <c r="C2131" i="1"/>
  <c r="C2134" i="1"/>
  <c r="C2136" i="1"/>
  <c r="C2145" i="1"/>
  <c r="C2148" i="1"/>
  <c r="C2151" i="1"/>
  <c r="C2137" i="1"/>
  <c r="C2143" i="1"/>
  <c r="C2312" i="1"/>
  <c r="C2281" i="1"/>
  <c r="C2273" i="1"/>
  <c r="C2265" i="1"/>
  <c r="C2257" i="1"/>
  <c r="C2249" i="1"/>
  <c r="C2241" i="1"/>
  <c r="C2233" i="1"/>
  <c r="C2225" i="1"/>
  <c r="C2217" i="1"/>
  <c r="C2209" i="1"/>
  <c r="C2201" i="1"/>
  <c r="C2193" i="1"/>
  <c r="C2185" i="1"/>
  <c r="C2177" i="1"/>
  <c r="C2169" i="1"/>
  <c r="C2161" i="1"/>
  <c r="C1953" i="1"/>
  <c r="C1964" i="1"/>
  <c r="C1971" i="1"/>
  <c r="C1977" i="1"/>
  <c r="C1984" i="1"/>
  <c r="C1990" i="1"/>
  <c r="C1995" i="1"/>
  <c r="C2000" i="1"/>
  <c r="C2006" i="1"/>
  <c r="C2014" i="1"/>
  <c r="C2020" i="1"/>
  <c r="C2031" i="1"/>
  <c r="C2037" i="1"/>
  <c r="C2044" i="1"/>
  <c r="C2051" i="1"/>
  <c r="C2063" i="1"/>
  <c r="C2070" i="1"/>
  <c r="C2075" i="1"/>
  <c r="C2081" i="1"/>
  <c r="C2086" i="1"/>
  <c r="C2088" i="1"/>
  <c r="C2090" i="1"/>
  <c r="C2093" i="1"/>
  <c r="C2096" i="1"/>
  <c r="C2099" i="1"/>
  <c r="C2105" i="1"/>
  <c r="C2109" i="1"/>
  <c r="C2116" i="1"/>
  <c r="C2122" i="1"/>
  <c r="C2127" i="1"/>
  <c r="C2132" i="1"/>
  <c r="C2140" i="1"/>
  <c r="C2304" i="1"/>
  <c r="C2283" i="1"/>
  <c r="C2275" i="1"/>
  <c r="C2267" i="1"/>
  <c r="C2259" i="1"/>
  <c r="C2251" i="1"/>
  <c r="C2243" i="1"/>
  <c r="C2235" i="1"/>
  <c r="C2227" i="1"/>
  <c r="C2219" i="1"/>
  <c r="C2211" i="1"/>
  <c r="C2203" i="1"/>
  <c r="C2195" i="1"/>
  <c r="C2187" i="1"/>
  <c r="C2179" i="1"/>
  <c r="C2171" i="1"/>
  <c r="C2163" i="1"/>
  <c r="C2155" i="1"/>
  <c r="C1959" i="1"/>
  <c r="C1965" i="1"/>
  <c r="C1972" i="1"/>
  <c r="C1978" i="1"/>
  <c r="C1991" i="1"/>
  <c r="C2001" i="1"/>
  <c r="C2007" i="1"/>
  <c r="C2021" i="1"/>
  <c r="C2026" i="1"/>
  <c r="C2032" i="1"/>
  <c r="C2038" i="1"/>
  <c r="C2052" i="1"/>
  <c r="C2058" i="1"/>
  <c r="C2064" i="1"/>
  <c r="C2076" i="1"/>
  <c r="C2082" i="1"/>
  <c r="C2087" i="1"/>
  <c r="C2094" i="1"/>
  <c r="C2097" i="1"/>
  <c r="C2100" i="1"/>
  <c r="C2103" i="1"/>
  <c r="C2106" i="1"/>
  <c r="C2110" i="1"/>
  <c r="C2112" i="1"/>
  <c r="C2114" i="1"/>
  <c r="C2117" i="1"/>
  <c r="C2120" i="1"/>
  <c r="C2125" i="1"/>
  <c r="C2130" i="1"/>
  <c r="C2133" i="1"/>
  <c r="C2135" i="1"/>
  <c r="C2138" i="1"/>
  <c r="C2141" i="1"/>
  <c r="C2146" i="1"/>
  <c r="C2153" i="1"/>
  <c r="C2296" i="1"/>
  <c r="C2277" i="1"/>
  <c r="C2269" i="1"/>
  <c r="C2261" i="1"/>
  <c r="C2253" i="1"/>
  <c r="C2245" i="1"/>
  <c r="C2237" i="1"/>
  <c r="C2229" i="1"/>
  <c r="C2221" i="1"/>
  <c r="C2213" i="1"/>
  <c r="C2205" i="1"/>
  <c r="C2197" i="1"/>
  <c r="C2189" i="1"/>
  <c r="C2181" i="1"/>
  <c r="C2173" i="1"/>
  <c r="C2165" i="1"/>
  <c r="C2157" i="1"/>
  <c r="C1967" i="1"/>
  <c r="C1981" i="1"/>
  <c r="C1993" i="1"/>
  <c r="C1997" i="1"/>
  <c r="C2003" i="1"/>
  <c r="C2010" i="1"/>
  <c r="C2017" i="1"/>
  <c r="C2023" i="1"/>
  <c r="C2029" i="1"/>
  <c r="C2041" i="1"/>
  <c r="C2047" i="1"/>
  <c r="C2054" i="1"/>
  <c r="C2060" i="1"/>
  <c r="C2139" i="1"/>
  <c r="C2128" i="1"/>
  <c r="C2118" i="1"/>
  <c r="C2084" i="1"/>
  <c r="C2147" i="1"/>
  <c r="C2126" i="1"/>
  <c r="C2115" i="1"/>
  <c r="C2091" i="1"/>
  <c r="C2079" i="1"/>
  <c r="C2150" i="1"/>
  <c r="C2142" i="1"/>
  <c r="C2111" i="1"/>
  <c r="C2098" i="1"/>
  <c r="C2149" i="1"/>
  <c r="C2152" i="1"/>
  <c r="C2144" i="1"/>
  <c r="C2123" i="1"/>
  <c r="C2101" i="1"/>
  <c r="C2089" i="1"/>
  <c r="C2072" i="1"/>
  <c r="C2067" i="1"/>
  <c r="C2107" i="1"/>
  <c r="F17" i="2" a="1"/>
  <c r="G17" i="2" a="1"/>
  <c r="FX12" i="5" l="1"/>
  <c r="EZ3" i="5" s="1"/>
  <c r="FU5" i="5"/>
  <c r="AC33" i="3"/>
  <c r="AC74" i="3"/>
  <c r="AB74" i="3"/>
  <c r="Z3" i="3"/>
  <c r="Z74" i="3"/>
  <c r="AC57" i="3"/>
  <c r="AC40" i="3"/>
  <c r="AC72" i="3"/>
  <c r="AC63" i="3"/>
  <c r="Z59" i="3"/>
  <c r="AC41" i="3"/>
  <c r="AC10" i="3"/>
  <c r="AC26" i="3"/>
  <c r="Z43" i="3"/>
  <c r="Z12" i="3"/>
  <c r="Z4" i="3"/>
  <c r="Z6" i="3"/>
  <c r="AC27" i="3"/>
  <c r="Z13" i="3"/>
  <c r="Z68" i="3"/>
  <c r="Z36" i="3"/>
  <c r="AC31" i="3"/>
  <c r="Z58" i="3"/>
  <c r="AC25" i="3"/>
  <c r="AC65" i="3"/>
  <c r="AC9" i="3"/>
  <c r="AC64" i="3"/>
  <c r="AC32" i="3"/>
  <c r="AC17" i="3"/>
  <c r="AC48" i="3"/>
  <c r="AC16" i="3"/>
  <c r="AC13" i="3"/>
  <c r="AC8" i="3"/>
  <c r="AC24" i="3"/>
  <c r="AC71" i="3"/>
  <c r="AC19" i="3"/>
  <c r="AC7" i="3"/>
  <c r="AC15" i="3"/>
  <c r="AC23" i="3"/>
  <c r="AC5" i="3"/>
  <c r="AC21" i="3"/>
  <c r="AC35" i="3"/>
  <c r="AC43" i="3"/>
  <c r="AC51" i="3"/>
  <c r="AC59" i="3"/>
  <c r="AC67" i="3"/>
  <c r="AC38" i="3"/>
  <c r="AC46" i="3"/>
  <c r="AC54" i="3"/>
  <c r="AC62" i="3"/>
  <c r="AC70" i="3"/>
  <c r="AC36" i="3"/>
  <c r="AC44" i="3"/>
  <c r="AC52" i="3"/>
  <c r="AC60" i="3"/>
  <c r="AC68" i="3"/>
  <c r="AC11" i="3"/>
  <c r="AC18" i="3"/>
  <c r="AC29" i="3"/>
  <c r="AC6" i="3"/>
  <c r="AC14" i="3"/>
  <c r="AC22" i="3"/>
  <c r="AC30" i="3"/>
  <c r="AC4" i="3"/>
  <c r="AC12" i="3"/>
  <c r="AC20" i="3"/>
  <c r="AC28" i="3"/>
  <c r="AC49" i="3"/>
  <c r="AC39" i="3"/>
  <c r="AC47" i="3"/>
  <c r="AC55" i="3"/>
  <c r="AC37" i="3"/>
  <c r="AC45" i="3"/>
  <c r="AC53" i="3"/>
  <c r="AC61" i="3"/>
  <c r="AC69" i="3"/>
  <c r="AC34" i="3"/>
  <c r="AC42" i="3"/>
  <c r="AC50" i="3"/>
  <c r="AC58" i="3"/>
  <c r="AC66" i="3"/>
  <c r="AC73" i="3"/>
  <c r="Z50" i="3"/>
  <c r="Z34" i="3"/>
  <c r="Z22" i="3"/>
  <c r="Z14" i="3"/>
  <c r="Z52" i="3"/>
  <c r="Z17" i="3"/>
  <c r="Z66" i="3"/>
  <c r="Z28" i="3"/>
  <c r="Z9" i="3"/>
  <c r="Z51" i="3"/>
  <c r="Z67" i="3"/>
  <c r="Z35" i="3"/>
  <c r="Z71" i="3"/>
  <c r="Z21" i="3"/>
  <c r="Z33" i="3"/>
  <c r="Z42" i="3"/>
  <c r="Z38" i="3"/>
  <c r="Z70" i="3"/>
  <c r="Z62" i="3"/>
  <c r="Z44" i="3"/>
  <c r="Z73" i="3"/>
  <c r="Z54" i="3"/>
  <c r="Z11" i="3"/>
  <c r="Z5" i="3"/>
  <c r="Z20" i="3"/>
  <c r="Z60" i="3"/>
  <c r="Z41" i="3"/>
  <c r="Z49" i="3"/>
  <c r="Z57" i="3"/>
  <c r="Z46" i="3"/>
  <c r="Z19" i="3"/>
  <c r="Z25" i="3"/>
  <c r="Z65" i="3"/>
  <c r="Z30" i="3"/>
  <c r="Z10" i="3"/>
  <c r="Z18" i="3"/>
  <c r="Z26" i="3"/>
  <c r="Z7" i="3"/>
  <c r="Z15" i="3"/>
  <c r="Z23" i="3"/>
  <c r="Z31" i="3"/>
  <c r="Z39" i="3"/>
  <c r="Z47" i="3"/>
  <c r="Z55" i="3"/>
  <c r="Z63" i="3"/>
  <c r="Z27" i="3"/>
  <c r="Z8" i="3"/>
  <c r="Z16" i="3"/>
  <c r="Z24" i="3"/>
  <c r="Z32" i="3"/>
  <c r="Z40" i="3"/>
  <c r="Z48" i="3"/>
  <c r="Z56" i="3"/>
  <c r="Z64" i="3"/>
  <c r="Z72" i="3"/>
  <c r="Z29" i="3"/>
  <c r="Z37" i="3"/>
  <c r="Z45" i="3"/>
  <c r="Z53" i="3"/>
  <c r="Z61" i="3"/>
  <c r="Z69" i="3"/>
  <c r="M5" i="3"/>
  <c r="N5" i="3"/>
  <c r="AT382" i="5"/>
  <c r="AV382" i="5" s="1"/>
  <c r="AW382" i="5" s="1"/>
  <c r="AX382" i="5" s="1"/>
  <c r="AU382" i="5"/>
  <c r="FW7" i="5"/>
  <c r="AU342" i="5"/>
  <c r="AT283" i="5"/>
  <c r="AU266" i="5"/>
  <c r="AU283" i="5"/>
  <c r="AU276" i="5"/>
  <c r="AT267" i="5"/>
  <c r="AV267" i="5" s="1"/>
  <c r="AW267" i="5" s="1"/>
  <c r="AX267" i="5" s="1"/>
  <c r="AT266" i="5"/>
  <c r="AV266" i="5" s="1"/>
  <c r="AW266" i="5" s="1"/>
  <c r="AX266" i="5" s="1"/>
  <c r="AT276" i="5"/>
  <c r="AV276" i="5" s="1"/>
  <c r="AW276" i="5" s="1"/>
  <c r="AX276" i="5" s="1"/>
  <c r="AU285" i="5"/>
  <c r="AU288" i="5"/>
  <c r="AT286" i="5"/>
  <c r="AV286" i="5" s="1"/>
  <c r="AW286" i="5" s="1"/>
  <c r="AX286" i="5" s="1"/>
  <c r="AU281" i="5"/>
  <c r="AT281" i="5"/>
  <c r="AV281" i="5" s="1"/>
  <c r="AW281" i="5" s="1"/>
  <c r="AX281" i="5" s="1"/>
  <c r="AU280" i="5"/>
  <c r="AT280" i="5"/>
  <c r="AV280" i="5" s="1"/>
  <c r="AW280" i="5" s="1"/>
  <c r="AX280" i="5" s="1"/>
  <c r="AU255" i="5"/>
  <c r="AT255" i="5"/>
  <c r="AV255" i="5" s="1"/>
  <c r="AW255" i="5" s="1"/>
  <c r="AX255" i="5" s="1"/>
  <c r="AT254" i="5"/>
  <c r="AV254" i="5" s="1"/>
  <c r="AW254" i="5" s="1"/>
  <c r="AX254" i="5" s="1"/>
  <c r="AT285" i="5"/>
  <c r="AV285" i="5" s="1"/>
  <c r="AW285" i="5" s="1"/>
  <c r="AX285" i="5" s="1"/>
  <c r="AU287" i="5"/>
  <c r="AT287" i="5"/>
  <c r="AV287" i="5" s="1"/>
  <c r="AW287" i="5" s="1"/>
  <c r="AX287" i="5" s="1"/>
  <c r="AV283" i="5"/>
  <c r="AW283" i="5" s="1"/>
  <c r="AX283" i="5" s="1"/>
  <c r="AU273" i="5"/>
  <c r="AT270" i="5"/>
  <c r="AV270" i="5" s="1"/>
  <c r="AW270" i="5" s="1"/>
  <c r="AX270" i="5" s="1"/>
  <c r="AT275" i="5"/>
  <c r="AV275" i="5" s="1"/>
  <c r="AW275" i="5" s="1"/>
  <c r="AX275" i="5" s="1"/>
  <c r="AU265" i="5"/>
  <c r="AU249" i="5"/>
  <c r="AU259" i="5"/>
  <c r="AT259" i="5"/>
  <c r="AV259" i="5" s="1"/>
  <c r="AW259" i="5" s="1"/>
  <c r="AX259" i="5" s="1"/>
  <c r="AT260" i="5"/>
  <c r="AV260" i="5" s="1"/>
  <c r="AW260" i="5" s="1"/>
  <c r="AX260" i="5" s="1"/>
  <c r="AU268" i="5"/>
  <c r="AT247" i="5"/>
  <c r="AV247" i="5" s="1"/>
  <c r="AW247" i="5" s="1"/>
  <c r="AX247" i="5" s="1"/>
  <c r="AU247" i="5"/>
  <c r="AU244" i="5"/>
  <c r="AT261" i="5"/>
  <c r="AU261" i="5"/>
  <c r="AU286" i="5"/>
  <c r="AU275" i="5"/>
  <c r="AT265" i="5"/>
  <c r="AV265" i="5" s="1"/>
  <c r="AW265" i="5" s="1"/>
  <c r="AX265" i="5" s="1"/>
  <c r="AT264" i="5"/>
  <c r="AV264" i="5" s="1"/>
  <c r="AW264" i="5" s="1"/>
  <c r="AX264" i="5" s="1"/>
  <c r="AU264" i="5"/>
  <c r="AU257" i="5"/>
  <c r="AT268" i="5"/>
  <c r="AV268" i="5" s="1"/>
  <c r="AW268" i="5" s="1"/>
  <c r="AX268" i="5" s="1"/>
  <c r="AT250" i="5"/>
  <c r="AV250" i="5" s="1"/>
  <c r="AW250" i="5" s="1"/>
  <c r="AX250" i="5" s="1"/>
  <c r="AU248" i="5"/>
  <c r="AT245" i="5"/>
  <c r="AV245" i="5" s="1"/>
  <c r="AW245" i="5" s="1"/>
  <c r="AX245" i="5" s="1"/>
  <c r="AT248" i="5"/>
  <c r="AV248" i="5" s="1"/>
  <c r="AW248" i="5" s="1"/>
  <c r="AX248" i="5" s="1"/>
  <c r="AT256" i="5"/>
  <c r="AV256" i="5" s="1"/>
  <c r="AW256" i="5" s="1"/>
  <c r="AX256" i="5" s="1"/>
  <c r="AT258" i="5"/>
  <c r="AV258" i="5" s="1"/>
  <c r="AW258" i="5" s="1"/>
  <c r="AX258" i="5" s="1"/>
  <c r="AU246" i="5"/>
  <c r="AT242" i="5"/>
  <c r="AV242" i="5" s="1"/>
  <c r="AW242" i="5" s="1"/>
  <c r="AX242" i="5" s="1"/>
  <c r="AT239" i="5"/>
  <c r="AV239" i="5" s="1"/>
  <c r="AW239" i="5" s="1"/>
  <c r="AX239" i="5" s="1"/>
  <c r="AU269" i="5"/>
  <c r="AT269" i="5"/>
  <c r="AV269" i="5" s="1"/>
  <c r="AW269" i="5" s="1"/>
  <c r="AX269" i="5" s="1"/>
  <c r="AU272" i="5"/>
  <c r="AT279" i="5"/>
  <c r="AV279" i="5" s="1"/>
  <c r="AW279" i="5" s="1"/>
  <c r="AX279" i="5" s="1"/>
  <c r="AU262" i="5"/>
  <c r="AT240" i="5"/>
  <c r="AV240" i="5" s="1"/>
  <c r="AW240" i="5" s="1"/>
  <c r="AX240" i="5" s="1"/>
  <c r="AT249" i="5"/>
  <c r="AV249" i="5" s="1"/>
  <c r="AW249" i="5" s="1"/>
  <c r="AX249" i="5" s="1"/>
  <c r="AT244" i="5"/>
  <c r="AV244" i="5" s="1"/>
  <c r="AW244" i="5" s="1"/>
  <c r="AX244" i="5" s="1"/>
  <c r="AT246" i="5"/>
  <c r="AV246" i="5" s="1"/>
  <c r="AW246" i="5" s="1"/>
  <c r="AX246" i="5" s="1"/>
  <c r="AU282" i="5"/>
  <c r="AT288" i="5"/>
  <c r="AV288" i="5" s="1"/>
  <c r="AW288" i="5" s="1"/>
  <c r="AX288" i="5" s="1"/>
  <c r="AT273" i="5"/>
  <c r="AV273" i="5" s="1"/>
  <c r="AW273" i="5" s="1"/>
  <c r="AX273" i="5" s="1"/>
  <c r="AT257" i="5"/>
  <c r="AV257" i="5" s="1"/>
  <c r="AW257" i="5" s="1"/>
  <c r="AX257" i="5" s="1"/>
  <c r="AU253" i="5"/>
  <c r="AU274" i="5"/>
  <c r="AU245" i="5"/>
  <c r="AU256" i="5"/>
  <c r="AU240" i="5"/>
  <c r="AT271" i="5"/>
  <c r="AV271" i="5" s="1"/>
  <c r="AW271" i="5" s="1"/>
  <c r="AX271" i="5" s="1"/>
  <c r="AU250" i="5"/>
  <c r="AT282" i="5"/>
  <c r="AV282" i="5" s="1"/>
  <c r="AW282" i="5" s="1"/>
  <c r="AX282" i="5" s="1"/>
  <c r="AT253" i="5"/>
  <c r="AV253" i="5" s="1"/>
  <c r="AW253" i="5" s="1"/>
  <c r="AX253" i="5" s="1"/>
  <c r="AU260" i="5"/>
  <c r="AT277" i="5"/>
  <c r="AV277" i="5" s="1"/>
  <c r="AW277" i="5" s="1"/>
  <c r="AX277" i="5" s="1"/>
  <c r="AU279" i="5"/>
  <c r="AU243" i="5"/>
  <c r="AU271" i="5"/>
  <c r="AU254" i="5"/>
  <c r="AT241" i="5"/>
  <c r="AV241" i="5" s="1"/>
  <c r="AW241" i="5" s="1"/>
  <c r="AX241" i="5" s="1"/>
  <c r="AU263" i="5"/>
  <c r="AT278" i="5"/>
  <c r="AV278" i="5" s="1"/>
  <c r="AW278" i="5" s="1"/>
  <c r="AX278" i="5" s="1"/>
  <c r="AT272" i="5"/>
  <c r="AV272" i="5" s="1"/>
  <c r="AW272" i="5" s="1"/>
  <c r="AX272" i="5" s="1"/>
  <c r="AT252" i="5"/>
  <c r="AV252" i="5" s="1"/>
  <c r="AW252" i="5" s="1"/>
  <c r="AX252" i="5" s="1"/>
  <c r="AT243" i="5"/>
  <c r="AV243" i="5" s="1"/>
  <c r="AW243" i="5" s="1"/>
  <c r="AX243" i="5" s="1"/>
  <c r="AU241" i="5"/>
  <c r="AT263" i="5"/>
  <c r="AV263" i="5" s="1"/>
  <c r="AW263" i="5" s="1"/>
  <c r="AX263" i="5" s="1"/>
  <c r="AU278" i="5"/>
  <c r="AU252" i="5"/>
  <c r="AU251" i="5"/>
  <c r="AT284" i="5"/>
  <c r="AV284" i="5" s="1"/>
  <c r="AW284" i="5" s="1"/>
  <c r="AX284" i="5" s="1"/>
  <c r="AT274" i="5"/>
  <c r="AV274" i="5" s="1"/>
  <c r="AW274" i="5" s="1"/>
  <c r="AX274" i="5" s="1"/>
  <c r="AU258" i="5"/>
  <c r="AU242" i="5"/>
  <c r="AU239" i="5"/>
  <c r="AT262" i="5"/>
  <c r="AV262" i="5" s="1"/>
  <c r="AW262" i="5" s="1"/>
  <c r="AX262" i="5" s="1"/>
  <c r="AT251" i="5"/>
  <c r="AV251" i="5" s="1"/>
  <c r="AW251" i="5" s="1"/>
  <c r="AX251" i="5" s="1"/>
  <c r="AU270" i="5"/>
  <c r="AU267" i="5"/>
  <c r="AU284" i="5"/>
  <c r="AU277" i="5"/>
  <c r="AV261" i="5"/>
  <c r="AW261" i="5" s="1"/>
  <c r="AX261" i="5" s="1"/>
  <c r="AL205" i="5"/>
  <c r="AM205" i="5" s="1"/>
  <c r="AN205" i="5" s="1"/>
  <c r="M343" i="5"/>
  <c r="AT343" i="5"/>
  <c r="AT336" i="5"/>
  <c r="AV336" i="5" s="1"/>
  <c r="AW336" i="5" s="1"/>
  <c r="AX336" i="5" s="1"/>
  <c r="AT335" i="5"/>
  <c r="AV335" i="5" s="1"/>
  <c r="AW335" i="5" s="1"/>
  <c r="AX335" i="5" s="1"/>
  <c r="AT339" i="5"/>
  <c r="AV339" i="5" s="1"/>
  <c r="AW339" i="5" s="1"/>
  <c r="AX339" i="5" s="1"/>
  <c r="AT340" i="5"/>
  <c r="AV340" i="5" s="1"/>
  <c r="AW340" i="5" s="1"/>
  <c r="AX340" i="5" s="1"/>
  <c r="AT342" i="5"/>
  <c r="AT337" i="5"/>
  <c r="AV337" i="5" s="1"/>
  <c r="AW337" i="5" s="1"/>
  <c r="AX337" i="5" s="1"/>
  <c r="AT334" i="5"/>
  <c r="AV334" i="5" s="1"/>
  <c r="AW334" i="5" s="1"/>
  <c r="AX334" i="5" s="1"/>
  <c r="AT341" i="5"/>
  <c r="AV341" i="5" s="1"/>
  <c r="AW341" i="5" s="1"/>
  <c r="AX341" i="5" s="1"/>
  <c r="AT338" i="5"/>
  <c r="AV338" i="5" s="1"/>
  <c r="AW338" i="5" s="1"/>
  <c r="AX338" i="5" s="1"/>
  <c r="AU334" i="5"/>
  <c r="AU335" i="5"/>
  <c r="AU336" i="5"/>
  <c r="AU337" i="5"/>
  <c r="AU338" i="5"/>
  <c r="AU339" i="5"/>
  <c r="AU340" i="5"/>
  <c r="AU341" i="5"/>
  <c r="L344" i="5"/>
  <c r="E344" i="5"/>
  <c r="C344" i="5"/>
  <c r="D344" i="5" s="1"/>
  <c r="F344" i="5"/>
  <c r="AT344" i="5" s="1"/>
  <c r="AQ342" i="5"/>
  <c r="AR342" i="5" s="1"/>
  <c r="AS342" i="5" s="1"/>
  <c r="AL342" i="5"/>
  <c r="AM342" i="5" s="1"/>
  <c r="AN342" i="5" s="1"/>
  <c r="R342" i="5"/>
  <c r="S342" i="5" s="1"/>
  <c r="T342" i="5" s="1"/>
  <c r="W342" i="5"/>
  <c r="X342" i="5" s="1"/>
  <c r="Y342" i="5" s="1"/>
  <c r="AG342" i="5"/>
  <c r="AH342" i="5" s="1"/>
  <c r="AI342" i="5" s="1"/>
  <c r="I342" i="5"/>
  <c r="N342" i="5" s="1"/>
  <c r="O342" i="5" s="1"/>
  <c r="AB342" i="5"/>
  <c r="AC342" i="5" s="1"/>
  <c r="AD342" i="5" s="1"/>
  <c r="AV342" i="5"/>
  <c r="AW342" i="5" s="1"/>
  <c r="AX342" i="5" s="1"/>
  <c r="K342" i="5"/>
  <c r="A346" i="5"/>
  <c r="B345" i="5"/>
  <c r="G343" i="5"/>
  <c r="J343" i="5"/>
  <c r="AP343" i="5"/>
  <c r="AK343" i="5"/>
  <c r="AU343" i="5"/>
  <c r="V343" i="5"/>
  <c r="AF343" i="5"/>
  <c r="AA343" i="5"/>
  <c r="H343" i="5"/>
  <c r="Q343" i="5"/>
  <c r="U343" i="5"/>
  <c r="P343" i="5"/>
  <c r="Z343" i="5"/>
  <c r="AE343" i="5"/>
  <c r="AJ343" i="5"/>
  <c r="CQ76" i="5"/>
  <c r="BU76" i="5" s="1"/>
  <c r="BS76" i="5" s="1"/>
  <c r="CQ71" i="5"/>
  <c r="BU71" i="5" s="1"/>
  <c r="BS71" i="5" s="1"/>
  <c r="CQ72" i="5"/>
  <c r="BU72" i="5" s="1"/>
  <c r="BS72" i="5" s="1"/>
  <c r="CQ77" i="5"/>
  <c r="BU77" i="5" s="1"/>
  <c r="BS77" i="5" s="1"/>
  <c r="CQ69" i="5"/>
  <c r="BU69" i="5" s="1"/>
  <c r="BS69" i="5" s="1"/>
  <c r="CQ73" i="5"/>
  <c r="BU73" i="5" s="1"/>
  <c r="BS73" i="5" s="1"/>
  <c r="CQ78" i="5"/>
  <c r="BU78" i="5" s="1"/>
  <c r="BS78" i="5" s="1"/>
  <c r="CQ80" i="5"/>
  <c r="BU80" i="5" s="1"/>
  <c r="BS80" i="5" s="1"/>
  <c r="CQ75" i="5"/>
  <c r="BU75" i="5" s="1"/>
  <c r="BS75" i="5" s="1"/>
  <c r="AP206" i="5"/>
  <c r="DF36" i="5"/>
  <c r="DI36" i="5"/>
  <c r="DH36" i="5"/>
  <c r="C463" i="5"/>
  <c r="G463" i="5"/>
  <c r="H463" i="5" s="1"/>
  <c r="E463" i="5"/>
  <c r="F463" i="5"/>
  <c r="CW20" i="5"/>
  <c r="CZ24" i="5"/>
  <c r="AK206" i="5"/>
  <c r="AJ206" i="5"/>
  <c r="Q89" i="5"/>
  <c r="Q87" i="5"/>
  <c r="R88" i="5"/>
  <c r="R90" i="5"/>
  <c r="Q88" i="5"/>
  <c r="P90" i="5"/>
  <c r="FL9" i="5"/>
  <c r="T94" i="5"/>
  <c r="W93" i="5"/>
  <c r="R91" i="5"/>
  <c r="R92" i="5" s="1"/>
  <c r="DP18" i="5"/>
  <c r="DN18" i="5"/>
  <c r="DO18" i="5" s="1"/>
  <c r="DQ18" i="5"/>
  <c r="DL19" i="5"/>
  <c r="DM19" i="5" s="1"/>
  <c r="DD38" i="5"/>
  <c r="DE37" i="5"/>
  <c r="DA23" i="5"/>
  <c r="CX25" i="5"/>
  <c r="CU21" i="5"/>
  <c r="CR23" i="5"/>
  <c r="CT22" i="5"/>
  <c r="AQ205" i="5"/>
  <c r="AR205" i="5" s="1"/>
  <c r="AS205" i="5" s="1"/>
  <c r="AT333" i="5"/>
  <c r="AT332" i="5"/>
  <c r="AV332" i="5" s="1"/>
  <c r="AW332" i="5" s="1"/>
  <c r="AX332" i="5" s="1"/>
  <c r="AT331" i="5"/>
  <c r="AV331" i="5" s="1"/>
  <c r="AW331" i="5" s="1"/>
  <c r="AX331" i="5" s="1"/>
  <c r="AT330" i="5"/>
  <c r="AV330" i="5" s="1"/>
  <c r="AW330" i="5" s="1"/>
  <c r="AX330" i="5" s="1"/>
  <c r="AT329" i="5"/>
  <c r="AV329" i="5" s="1"/>
  <c r="AW329" i="5" s="1"/>
  <c r="AX329" i="5" s="1"/>
  <c r="AT328" i="5"/>
  <c r="AV328" i="5" s="1"/>
  <c r="AW328" i="5" s="1"/>
  <c r="AX328" i="5" s="1"/>
  <c r="AT327" i="5"/>
  <c r="AV327" i="5" s="1"/>
  <c r="AU333" i="5"/>
  <c r="AU332" i="5"/>
  <c r="AU331" i="5"/>
  <c r="AU330" i="5"/>
  <c r="AU329" i="5"/>
  <c r="AU328" i="5"/>
  <c r="AU327" i="5"/>
  <c r="AU326" i="5"/>
  <c r="AU325" i="5"/>
  <c r="AU324" i="5"/>
  <c r="AU323" i="5"/>
  <c r="AU322" i="5"/>
  <c r="AU321" i="5"/>
  <c r="AU320" i="5"/>
  <c r="AU319" i="5"/>
  <c r="AU318" i="5"/>
  <c r="AU317" i="5"/>
  <c r="AU316" i="5"/>
  <c r="AU315" i="5"/>
  <c r="AU314" i="5"/>
  <c r="AU313" i="5"/>
  <c r="AU312" i="5"/>
  <c r="AU311" i="5"/>
  <c r="AU310" i="5"/>
  <c r="AT326" i="5"/>
  <c r="AV326" i="5" s="1"/>
  <c r="AT325" i="5"/>
  <c r="AV325" i="5" s="1"/>
  <c r="AT324" i="5"/>
  <c r="AV324" i="5" s="1"/>
  <c r="AT323" i="5"/>
  <c r="AV323" i="5" s="1"/>
  <c r="AT322" i="5"/>
  <c r="AV322" i="5" s="1"/>
  <c r="AT321" i="5"/>
  <c r="AV321" i="5" s="1"/>
  <c r="AT320" i="5"/>
  <c r="AV320" i="5" s="1"/>
  <c r="AT319" i="5"/>
  <c r="AV319" i="5" s="1"/>
  <c r="AT318" i="5"/>
  <c r="AT317" i="5"/>
  <c r="AV317" i="5" s="1"/>
  <c r="AT316" i="5"/>
  <c r="AV316" i="5" s="1"/>
  <c r="AT315" i="5"/>
  <c r="AV315" i="5" s="1"/>
  <c r="AT314" i="5"/>
  <c r="AV314" i="5" s="1"/>
  <c r="AT313" i="5"/>
  <c r="AV313" i="5" s="1"/>
  <c r="AT312" i="5"/>
  <c r="AV312" i="5" s="1"/>
  <c r="AT311" i="5"/>
  <c r="AV311" i="5" s="1"/>
  <c r="AW311" i="5" s="1"/>
  <c r="AX311" i="5" s="1"/>
  <c r="AT310" i="5"/>
  <c r="AV310" i="5" s="1"/>
  <c r="AW310" i="5" s="1"/>
  <c r="AX310" i="5" s="1"/>
  <c r="AT309" i="5"/>
  <c r="AV309" i="5" s="1"/>
  <c r="AT308" i="5"/>
  <c r="AV308" i="5" s="1"/>
  <c r="AT307" i="5"/>
  <c r="AV307" i="5" s="1"/>
  <c r="AT306" i="5"/>
  <c r="AV306" i="5" s="1"/>
  <c r="AT305" i="5"/>
  <c r="AV305" i="5" s="1"/>
  <c r="AT304" i="5"/>
  <c r="AV304" i="5" s="1"/>
  <c r="AT303" i="5"/>
  <c r="AV303" i="5" s="1"/>
  <c r="AT302" i="5"/>
  <c r="AV302" i="5" s="1"/>
  <c r="AW302" i="5" s="1"/>
  <c r="AX302" i="5" s="1"/>
  <c r="AT301" i="5"/>
  <c r="AV301" i="5" s="1"/>
  <c r="AW301" i="5" s="1"/>
  <c r="AX301" i="5" s="1"/>
  <c r="AT300" i="5"/>
  <c r="AV300" i="5" s="1"/>
  <c r="AW300" i="5" s="1"/>
  <c r="AX300" i="5" s="1"/>
  <c r="AT299" i="5"/>
  <c r="AV299" i="5" s="1"/>
  <c r="AW299" i="5" s="1"/>
  <c r="AX299" i="5" s="1"/>
  <c r="AU309" i="5"/>
  <c r="AT298" i="5"/>
  <c r="AV298" i="5" s="1"/>
  <c r="AW298" i="5" s="1"/>
  <c r="AX298" i="5" s="1"/>
  <c r="AT297" i="5"/>
  <c r="AV297" i="5" s="1"/>
  <c r="AW297" i="5" s="1"/>
  <c r="AX297" i="5" s="1"/>
  <c r="AT296" i="5"/>
  <c r="AV296" i="5" s="1"/>
  <c r="AW296" i="5" s="1"/>
  <c r="AX296" i="5" s="1"/>
  <c r="AT295" i="5"/>
  <c r="AV295" i="5" s="1"/>
  <c r="AW295" i="5" s="1"/>
  <c r="AX295" i="5" s="1"/>
  <c r="AT294" i="5"/>
  <c r="AV294" i="5" s="1"/>
  <c r="AW294" i="5" s="1"/>
  <c r="AX294" i="5" s="1"/>
  <c r="AT293" i="5"/>
  <c r="AV293" i="5" s="1"/>
  <c r="AW293" i="5" s="1"/>
  <c r="AX293" i="5" s="1"/>
  <c r="AT292" i="5"/>
  <c r="AU308" i="5"/>
  <c r="AU306" i="5"/>
  <c r="AU304" i="5"/>
  <c r="AU302" i="5"/>
  <c r="AU300" i="5"/>
  <c r="AU307" i="5"/>
  <c r="AU305" i="5"/>
  <c r="AU303" i="5"/>
  <c r="AU301" i="5"/>
  <c r="AU299" i="5"/>
  <c r="AU298" i="5"/>
  <c r="AU297" i="5"/>
  <c r="AU296" i="5"/>
  <c r="AU295" i="5"/>
  <c r="AU294" i="5"/>
  <c r="AU293" i="5"/>
  <c r="AU292" i="5"/>
  <c r="AX291" i="5"/>
  <c r="AT218" i="5"/>
  <c r="AV218" i="5" s="1"/>
  <c r="AW218" i="5" s="1"/>
  <c r="AX218" i="5" s="1"/>
  <c r="AT202" i="5"/>
  <c r="AV202" i="5" s="1"/>
  <c r="AW202" i="5" s="1"/>
  <c r="AX202" i="5" s="1"/>
  <c r="AU219" i="5"/>
  <c r="AU203" i="5"/>
  <c r="AU238" i="5"/>
  <c r="AU201" i="5"/>
  <c r="AT219" i="5"/>
  <c r="AV219" i="5" s="1"/>
  <c r="AW219" i="5" s="1"/>
  <c r="AX219" i="5" s="1"/>
  <c r="AT237" i="5"/>
  <c r="AV237" i="5" s="1"/>
  <c r="AW237" i="5" s="1"/>
  <c r="AX237" i="5" s="1"/>
  <c r="AT201" i="5"/>
  <c r="AV201" i="5" s="1"/>
  <c r="AW201" i="5" s="1"/>
  <c r="AX201" i="5" s="1"/>
  <c r="AT203" i="5"/>
  <c r="AV203" i="5" s="1"/>
  <c r="AW203" i="5" s="1"/>
  <c r="AX203" i="5" s="1"/>
  <c r="AU218" i="5"/>
  <c r="AU206" i="5"/>
  <c r="AT238" i="5"/>
  <c r="AV238" i="5" s="1"/>
  <c r="AW238" i="5" s="1"/>
  <c r="AX238" i="5" s="1"/>
  <c r="AT206" i="5"/>
  <c r="AT205" i="5"/>
  <c r="AV205" i="5" s="1"/>
  <c r="AW205" i="5" s="1"/>
  <c r="AX205" i="5" s="1"/>
  <c r="AU200" i="5"/>
  <c r="AT200" i="5"/>
  <c r="AV200" i="5" s="1"/>
  <c r="AW200" i="5" s="1"/>
  <c r="AX200" i="5" s="1"/>
  <c r="AU202" i="5"/>
  <c r="AU237" i="5"/>
  <c r="AU205" i="5"/>
  <c r="AU204" i="5"/>
  <c r="AT204" i="5"/>
  <c r="AV204" i="5" s="1"/>
  <c r="AW204" i="5" s="1"/>
  <c r="AX204" i="5" s="1"/>
  <c r="AT199" i="5"/>
  <c r="AV199" i="5" s="1"/>
  <c r="AW199" i="5" s="1"/>
  <c r="AX199" i="5" s="1"/>
  <c r="AV333" i="5"/>
  <c r="AW333" i="5" s="1"/>
  <c r="AX333" i="5" s="1"/>
  <c r="AU199" i="5"/>
  <c r="AV292" i="5"/>
  <c r="AW292" i="5" s="1"/>
  <c r="AX292" i="5" s="1"/>
  <c r="AV318" i="5"/>
  <c r="AR302" i="5"/>
  <c r="AS302" i="5" s="1"/>
  <c r="BC198" i="5"/>
  <c r="BA197" i="5"/>
  <c r="CO26" i="5"/>
  <c r="D15" i="5"/>
  <c r="E14" i="5"/>
  <c r="F14" i="5" s="1"/>
  <c r="G14" i="5" s="1"/>
  <c r="B464" i="5"/>
  <c r="A465" i="5"/>
  <c r="AG10" i="3"/>
  <c r="AH10" i="3"/>
  <c r="F18" i="9"/>
  <c r="FR233" i="5"/>
  <c r="FQ234" i="5"/>
  <c r="GV35" i="5"/>
  <c r="GF36" i="5"/>
  <c r="GH35" i="5"/>
  <c r="GG35" i="5"/>
  <c r="HC41" i="5"/>
  <c r="FF12" i="5"/>
  <c r="FJ6" i="5"/>
  <c r="DV29" i="5"/>
  <c r="FO1" i="5"/>
  <c r="FH11" i="5"/>
  <c r="FC5" i="5"/>
  <c r="FJ13" i="5"/>
  <c r="FB5" i="5"/>
  <c r="FK13" i="5"/>
  <c r="M94" i="5"/>
  <c r="M96" i="5" s="1"/>
  <c r="EZ2" i="5"/>
  <c r="FK21" i="5"/>
  <c r="FH21" i="5" s="1"/>
  <c r="FS5" i="5"/>
  <c r="FI11" i="5"/>
  <c r="FG12" i="5"/>
  <c r="FI1" i="5"/>
  <c r="FK1" i="5" s="1"/>
  <c r="FM1" i="5" s="1"/>
  <c r="FI5" i="5"/>
  <c r="FJ5" i="5" s="1"/>
  <c r="FI8" i="5" s="1"/>
  <c r="FL8" i="5" s="1"/>
  <c r="FN8" i="5" s="1"/>
  <c r="FM9" i="5"/>
  <c r="AB205" i="5"/>
  <c r="AC205" i="5" s="1"/>
  <c r="AD205" i="5" s="1"/>
  <c r="W205" i="5"/>
  <c r="R205" i="5"/>
  <c r="S205" i="5" s="1"/>
  <c r="T205" i="5" s="1"/>
  <c r="F207" i="5"/>
  <c r="L207" i="5"/>
  <c r="K205" i="5"/>
  <c r="I205" i="5"/>
  <c r="N205" i="5" s="1"/>
  <c r="O205" i="5" s="1"/>
  <c r="FB24" i="5" a="1"/>
  <c r="FB24" i="5" s="1"/>
  <c r="FC24" i="5"/>
  <c r="H206" i="5"/>
  <c r="J206" i="5"/>
  <c r="G206" i="5"/>
  <c r="U206" i="5"/>
  <c r="Q206" i="5"/>
  <c r="P206" i="5"/>
  <c r="R206" i="5" s="1"/>
  <c r="V206" i="5"/>
  <c r="Z206" i="5"/>
  <c r="AA206" i="5"/>
  <c r="AE206" i="5"/>
  <c r="AG206" i="5" s="1"/>
  <c r="AF206" i="5"/>
  <c r="AG205" i="5"/>
  <c r="EZ23" i="5"/>
  <c r="FA23" i="5"/>
  <c r="EW25" i="5"/>
  <c r="EX24" i="5"/>
  <c r="EY24" i="5"/>
  <c r="J97" i="5"/>
  <c r="J98" i="5" s="1"/>
  <c r="EC13" i="5"/>
  <c r="EE12" i="5"/>
  <c r="EF12" i="5" s="1"/>
  <c r="DE102" i="5"/>
  <c r="DH101" i="5"/>
  <c r="DJ100" i="5"/>
  <c r="DI101" i="5"/>
  <c r="AH302" i="5"/>
  <c r="AI302" i="5" s="1"/>
  <c r="AC302" i="5"/>
  <c r="AD302" i="5" s="1"/>
  <c r="S302" i="5"/>
  <c r="T302" i="5" s="1"/>
  <c r="X302" i="5"/>
  <c r="Y302" i="5" s="1"/>
  <c r="AH205" i="5"/>
  <c r="AI205" i="5" s="1"/>
  <c r="X205" i="5"/>
  <c r="Y205" i="5" s="1"/>
  <c r="M302" i="5"/>
  <c r="D302" i="5"/>
  <c r="N302" i="5"/>
  <c r="O302" i="5" s="1"/>
  <c r="D205" i="5"/>
  <c r="E206" i="5"/>
  <c r="C206" i="5"/>
  <c r="B208" i="5"/>
  <c r="K302" i="5"/>
  <c r="J15" i="5"/>
  <c r="K15" i="5" s="1"/>
  <c r="E303" i="5"/>
  <c r="C303" i="5"/>
  <c r="AM303" i="5" s="1"/>
  <c r="AN303" i="5" s="1"/>
  <c r="H16" i="5"/>
  <c r="I16" i="5" s="1"/>
  <c r="H100" i="5"/>
  <c r="I100" i="5" s="1"/>
  <c r="G101" i="5"/>
  <c r="AL7" i="5"/>
  <c r="AI8" i="5"/>
  <c r="AH6" i="5"/>
  <c r="AF5" i="5"/>
  <c r="AF6" i="5" s="1"/>
  <c r="AG8" i="5"/>
  <c r="AG6" i="5" s="1"/>
  <c r="AG4" i="5" s="1"/>
  <c r="A101" i="5"/>
  <c r="B100" i="5"/>
  <c r="C100" i="5" s="1"/>
  <c r="J5" i="3"/>
  <c r="H5" i="3"/>
  <c r="L6" i="3"/>
  <c r="P88" i="3"/>
  <c r="C7" i="3"/>
  <c r="AF1" i="3"/>
  <c r="F6" i="3"/>
  <c r="G6" i="3"/>
  <c r="D6" i="3"/>
  <c r="C8" i="3"/>
  <c r="I7" i="2"/>
  <c r="O8" i="2"/>
  <c r="O2" i="2"/>
  <c r="B18" i="2"/>
  <c r="C18" i="2" s="1"/>
  <c r="G17" i="2"/>
  <c r="F17" i="2"/>
  <c r="FO102" i="1"/>
  <c r="GW108" i="1"/>
  <c r="AC101" i="1"/>
  <c r="E18" i="2"/>
  <c r="N4" i="2"/>
  <c r="O11" i="2" s="1"/>
  <c r="O12" i="2" s="1"/>
  <c r="O7" i="2"/>
  <c r="O14" i="2"/>
  <c r="GX101" i="1"/>
  <c r="P14" i="2"/>
  <c r="M5" i="2"/>
  <c r="B9" i="3"/>
  <c r="H5" i="2"/>
  <c r="H7" i="2" s="1"/>
  <c r="C15" i="2"/>
  <c r="A19" i="2"/>
  <c r="EU101" i="1"/>
  <c r="EV100" i="1"/>
  <c r="G1943" i="1"/>
  <c r="H1943" i="1" s="1"/>
  <c r="H1944" i="1" s="1"/>
  <c r="H1945" i="1" s="1"/>
  <c r="I1943" i="1"/>
  <c r="FF101" i="1"/>
  <c r="GM101" i="1"/>
  <c r="GM104" i="1" s="1"/>
  <c r="GN100" i="1"/>
  <c r="Z123" i="1"/>
  <c r="Z124" i="1" s="1"/>
  <c r="AA123" i="1"/>
  <c r="AA124" i="1" s="1"/>
  <c r="B110" i="1"/>
  <c r="P119" i="1"/>
  <c r="E110" i="1"/>
  <c r="E1942" i="1"/>
  <c r="D110" i="1"/>
  <c r="X105" i="1"/>
  <c r="P105" i="1"/>
  <c r="C110" i="1"/>
  <c r="FT1943" i="1"/>
  <c r="FS1943" i="1"/>
  <c r="FS1944" i="1" s="1"/>
  <c r="AH2296" i="1"/>
  <c r="AH2288" i="1"/>
  <c r="AH2264" i="1"/>
  <c r="AH2256" i="1"/>
  <c r="AH2232" i="1"/>
  <c r="AH2224" i="1"/>
  <c r="AH2200" i="1"/>
  <c r="AH2192" i="1"/>
  <c r="AH2168" i="1"/>
  <c r="AH2160" i="1"/>
  <c r="AH2136" i="1"/>
  <c r="AH2128" i="1"/>
  <c r="AH2104" i="1"/>
  <c r="AH2096" i="1"/>
  <c r="AH2072" i="1"/>
  <c r="AH2064" i="1"/>
  <c r="AH2040" i="1"/>
  <c r="AH2032" i="1"/>
  <c r="AH2008" i="1"/>
  <c r="AH2000" i="1"/>
  <c r="AH1976" i="1"/>
  <c r="AH1968" i="1"/>
  <c r="AA2351" i="1"/>
  <c r="AA2347" i="1"/>
  <c r="AA2343" i="1"/>
  <c r="AA2339" i="1"/>
  <c r="AA2335" i="1"/>
  <c r="AA2331" i="1"/>
  <c r="AA2327" i="1"/>
  <c r="AA2323" i="1"/>
  <c r="AA2319" i="1"/>
  <c r="AA2315" i="1"/>
  <c r="AA2311" i="1"/>
  <c r="AA2307" i="1"/>
  <c r="AA2303" i="1"/>
  <c r="AH2347" i="1"/>
  <c r="AH2339" i="1"/>
  <c r="AH2315" i="1"/>
  <c r="AH2307" i="1"/>
  <c r="AH2283" i="1"/>
  <c r="AH2275" i="1"/>
  <c r="AH2251" i="1"/>
  <c r="AH2243" i="1"/>
  <c r="AH2219" i="1"/>
  <c r="AH2211" i="1"/>
  <c r="AH2187" i="1"/>
  <c r="AH2179" i="1"/>
  <c r="AH2155" i="1"/>
  <c r="AH2147" i="1"/>
  <c r="AH2123" i="1"/>
  <c r="AH2115" i="1"/>
  <c r="AH2091" i="1"/>
  <c r="AH2083" i="1"/>
  <c r="AH2059" i="1"/>
  <c r="AH2051" i="1"/>
  <c r="AH2027" i="1"/>
  <c r="AH2019" i="1"/>
  <c r="AH1995" i="1"/>
  <c r="AH1987" i="1"/>
  <c r="AH1963" i="1"/>
  <c r="AH1955" i="1"/>
  <c r="AA2353" i="1"/>
  <c r="AA2349" i="1"/>
  <c r="AA2345" i="1"/>
  <c r="AA2341" i="1"/>
  <c r="AA2337" i="1"/>
  <c r="AA2333" i="1"/>
  <c r="AA2329" i="1"/>
  <c r="AA2352" i="1"/>
  <c r="AA2344" i="1"/>
  <c r="AA2336" i="1"/>
  <c r="AA2328" i="1"/>
  <c r="AA2322" i="1"/>
  <c r="AA2317" i="1"/>
  <c r="AA2312" i="1"/>
  <c r="AA2306" i="1"/>
  <c r="AA2301" i="1"/>
  <c r="AA2297" i="1"/>
  <c r="AA2293" i="1"/>
  <c r="AA2289" i="1"/>
  <c r="AA2285" i="1"/>
  <c r="AA2281" i="1"/>
  <c r="AA2277" i="1"/>
  <c r="AA2273" i="1"/>
  <c r="AA2269" i="1"/>
  <c r="AA2265" i="1"/>
  <c r="AA2261" i="1"/>
  <c r="AA2257" i="1"/>
  <c r="AA2253" i="1"/>
  <c r="AA2249" i="1"/>
  <c r="AA2245" i="1"/>
  <c r="AA2241" i="1"/>
  <c r="AA2237" i="1"/>
  <c r="AA2233" i="1"/>
  <c r="AA2229" i="1"/>
  <c r="AA2225" i="1"/>
  <c r="AA2221" i="1"/>
  <c r="AA2217" i="1"/>
  <c r="AA2213" i="1"/>
  <c r="AA2209" i="1"/>
  <c r="AA2205" i="1"/>
  <c r="AA2201" i="1"/>
  <c r="AA2197" i="1"/>
  <c r="AA2193" i="1"/>
  <c r="AA2189" i="1"/>
  <c r="AA2185" i="1"/>
  <c r="AA2181" i="1"/>
  <c r="AA2177" i="1"/>
  <c r="AA2173" i="1"/>
  <c r="AA2169" i="1"/>
  <c r="AA2165" i="1"/>
  <c r="AA2161" i="1"/>
  <c r="AA2157" i="1"/>
  <c r="AA2153" i="1"/>
  <c r="AA2149" i="1"/>
  <c r="AA2145" i="1"/>
  <c r="AA2141" i="1"/>
  <c r="AA2137" i="1"/>
  <c r="AA2133" i="1"/>
  <c r="AA2129" i="1"/>
  <c r="AA2125" i="1"/>
  <c r="AA2121" i="1"/>
  <c r="AA2117" i="1"/>
  <c r="AA2113" i="1"/>
  <c r="AA2109" i="1"/>
  <c r="AA2105" i="1"/>
  <c r="AA2101" i="1"/>
  <c r="AA2097" i="1"/>
  <c r="AA2093" i="1"/>
  <c r="AA2089" i="1"/>
  <c r="AA2085" i="1"/>
  <c r="AA2081" i="1"/>
  <c r="AA2077" i="1"/>
  <c r="AA2073" i="1"/>
  <c r="AA2069" i="1"/>
  <c r="AA2065" i="1"/>
  <c r="AA2061" i="1"/>
  <c r="AA2057" i="1"/>
  <c r="AA2053" i="1"/>
  <c r="AA2049" i="1"/>
  <c r="AA2045" i="1"/>
  <c r="AA2041" i="1"/>
  <c r="AA2037" i="1"/>
  <c r="AA2033" i="1"/>
  <c r="AA2029" i="1"/>
  <c r="AA2025" i="1"/>
  <c r="AA2021" i="1"/>
  <c r="AA2017" i="1"/>
  <c r="AA2013" i="1"/>
  <c r="AA2009" i="1"/>
  <c r="AA2005" i="1"/>
  <c r="AA2001" i="1"/>
  <c r="AA1997" i="1"/>
  <c r="AA1993" i="1"/>
  <c r="AA1989" i="1"/>
  <c r="AA1985" i="1"/>
  <c r="AA1981" i="1"/>
  <c r="AA1977" i="1"/>
  <c r="AA1973" i="1"/>
  <c r="AA1969" i="1"/>
  <c r="AA1965" i="1"/>
  <c r="AA1961" i="1"/>
  <c r="AA1957" i="1"/>
  <c r="AA2350" i="1"/>
  <c r="AA2342" i="1"/>
  <c r="AA2334" i="1"/>
  <c r="AA2326" i="1"/>
  <c r="AA2321" i="1"/>
  <c r="AA2316" i="1"/>
  <c r="AA2310" i="1"/>
  <c r="AA2305" i="1"/>
  <c r="AA2300" i="1"/>
  <c r="AA2296" i="1"/>
  <c r="AA2292" i="1"/>
  <c r="AA2288" i="1"/>
  <c r="AA2284" i="1"/>
  <c r="AA2280" i="1"/>
  <c r="AA2276" i="1"/>
  <c r="AA2272" i="1"/>
  <c r="AA2268" i="1"/>
  <c r="AA2264" i="1"/>
  <c r="AA2260" i="1"/>
  <c r="AA2256" i="1"/>
  <c r="AA2252" i="1"/>
  <c r="AA2248" i="1"/>
  <c r="AA2244" i="1"/>
  <c r="AA2240" i="1"/>
  <c r="AA2236" i="1"/>
  <c r="AA2232" i="1"/>
  <c r="AA2228" i="1"/>
  <c r="AA2224" i="1"/>
  <c r="AA2220" i="1"/>
  <c r="AA2216" i="1"/>
  <c r="AA2212" i="1"/>
  <c r="AA2208" i="1"/>
  <c r="AA2204" i="1"/>
  <c r="AA2200" i="1"/>
  <c r="AA2196" i="1"/>
  <c r="AA2192" i="1"/>
  <c r="AA2188" i="1"/>
  <c r="AA2184" i="1"/>
  <c r="AA2180" i="1"/>
  <c r="AA2176" i="1"/>
  <c r="AA2172" i="1"/>
  <c r="AA2168" i="1"/>
  <c r="AA2164" i="1"/>
  <c r="AA2160" i="1"/>
  <c r="AA2156" i="1"/>
  <c r="AA2152" i="1"/>
  <c r="AA2148" i="1"/>
  <c r="AA2144" i="1"/>
  <c r="AA2140" i="1"/>
  <c r="AA2136" i="1"/>
  <c r="AA2132" i="1"/>
  <c r="AA2128" i="1"/>
  <c r="AA2124" i="1"/>
  <c r="AA2120" i="1"/>
  <c r="AA2116" i="1"/>
  <c r="AA2112" i="1"/>
  <c r="AA2108" i="1"/>
  <c r="AA2104" i="1"/>
  <c r="AA2100" i="1"/>
  <c r="AA2096" i="1"/>
  <c r="AA2092" i="1"/>
  <c r="AA2088" i="1"/>
  <c r="AA2084" i="1"/>
  <c r="AA2080" i="1"/>
  <c r="AA2076" i="1"/>
  <c r="AA2072" i="1"/>
  <c r="AA2068" i="1"/>
  <c r="AA2064" i="1"/>
  <c r="AA2060" i="1"/>
  <c r="AA2056" i="1"/>
  <c r="AA2052" i="1"/>
  <c r="AA2048" i="1"/>
  <c r="AA2044" i="1"/>
  <c r="AA2040" i="1"/>
  <c r="AA2036" i="1"/>
  <c r="AA2032" i="1"/>
  <c r="AA2028" i="1"/>
  <c r="AA2024" i="1"/>
  <c r="AA2020" i="1"/>
  <c r="AA2016" i="1"/>
  <c r="AA2012" i="1"/>
  <c r="AA2008" i="1"/>
  <c r="AA2004" i="1"/>
  <c r="AA2000" i="1"/>
  <c r="AA1996" i="1"/>
  <c r="AA1992" i="1"/>
  <c r="AA1988" i="1"/>
  <c r="AA1984" i="1"/>
  <c r="AA1980" i="1"/>
  <c r="AA1976" i="1"/>
  <c r="AA1972" i="1"/>
  <c r="AA1968" i="1"/>
  <c r="AA1964" i="1"/>
  <c r="AA1960" i="1"/>
  <c r="AA1956" i="1"/>
  <c r="AA2348" i="1"/>
  <c r="AA2340" i="1"/>
  <c r="AA2332" i="1"/>
  <c r="AA2325" i="1"/>
  <c r="AA2320" i="1"/>
  <c r="AA2314" i="1"/>
  <c r="AA2309" i="1"/>
  <c r="AA2304" i="1"/>
  <c r="AA2299" i="1"/>
  <c r="AA2295" i="1"/>
  <c r="AA2291" i="1"/>
  <c r="AA2287" i="1"/>
  <c r="AA2283" i="1"/>
  <c r="AA2279" i="1"/>
  <c r="AA2275" i="1"/>
  <c r="AA2271" i="1"/>
  <c r="AA2267" i="1"/>
  <c r="AA2263" i="1"/>
  <c r="AA2259" i="1"/>
  <c r="AA2255" i="1"/>
  <c r="AA2251" i="1"/>
  <c r="AA2247" i="1"/>
  <c r="AA2243" i="1"/>
  <c r="AA2239" i="1"/>
  <c r="AA2235" i="1"/>
  <c r="AA2231" i="1"/>
  <c r="AA2227" i="1"/>
  <c r="AA2223" i="1"/>
  <c r="AA2219" i="1"/>
  <c r="AA2215" i="1"/>
  <c r="AA2211" i="1"/>
  <c r="AA2207" i="1"/>
  <c r="AA2203" i="1"/>
  <c r="AA2199" i="1"/>
  <c r="AA2195" i="1"/>
  <c r="AA2191" i="1"/>
  <c r="AA2187" i="1"/>
  <c r="AA2183" i="1"/>
  <c r="AA2179" i="1"/>
  <c r="AA2175" i="1"/>
  <c r="AA2171" i="1"/>
  <c r="AA2167" i="1"/>
  <c r="AA2163" i="1"/>
  <c r="AA2159" i="1"/>
  <c r="AA2155" i="1"/>
  <c r="AA2151" i="1"/>
  <c r="AA2147" i="1"/>
  <c r="AA2143" i="1"/>
  <c r="AA2139" i="1"/>
  <c r="AA2135" i="1"/>
  <c r="AA2131" i="1"/>
  <c r="AA2127" i="1"/>
  <c r="AA2123" i="1"/>
  <c r="AA2119" i="1"/>
  <c r="AA2115" i="1"/>
  <c r="AA2111" i="1"/>
  <c r="AA2107" i="1"/>
  <c r="AA2103" i="1"/>
  <c r="AA2099" i="1"/>
  <c r="AA2095" i="1"/>
  <c r="AA2091" i="1"/>
  <c r="AA2087" i="1"/>
  <c r="AA2083" i="1"/>
  <c r="AA2079" i="1"/>
  <c r="AA2075" i="1"/>
  <c r="AA2071" i="1"/>
  <c r="AA2067" i="1"/>
  <c r="AA2063" i="1"/>
  <c r="AA2059" i="1"/>
  <c r="AA2055" i="1"/>
  <c r="AA2051" i="1"/>
  <c r="AA2047" i="1"/>
  <c r="AA2043" i="1"/>
  <c r="AA2039" i="1"/>
  <c r="AA2035" i="1"/>
  <c r="AA2031" i="1"/>
  <c r="AA2027" i="1"/>
  <c r="AA2023" i="1"/>
  <c r="AA2019" i="1"/>
  <c r="AA2015" i="1"/>
  <c r="AA2011" i="1"/>
  <c r="AA2007" i="1"/>
  <c r="AA2003" i="1"/>
  <c r="AA1999" i="1"/>
  <c r="AA1995" i="1"/>
  <c r="AA1991" i="1"/>
  <c r="AA1987" i="1"/>
  <c r="AA1983" i="1"/>
  <c r="AA1979" i="1"/>
  <c r="AA1975" i="1"/>
  <c r="AA1971" i="1"/>
  <c r="AA1967" i="1"/>
  <c r="AA1963" i="1"/>
  <c r="AA1959" i="1"/>
  <c r="AA1955" i="1"/>
  <c r="AA2346" i="1"/>
  <c r="AA2338" i="1"/>
  <c r="AA2330" i="1"/>
  <c r="AA2324" i="1"/>
  <c r="AA2318" i="1"/>
  <c r="AA2313" i="1"/>
  <c r="AA2308" i="1"/>
  <c r="AA2302" i="1"/>
  <c r="AA2298" i="1"/>
  <c r="AA2294" i="1"/>
  <c r="AA2290" i="1"/>
  <c r="AA2286" i="1"/>
  <c r="AA2282" i="1"/>
  <c r="AA2278" i="1"/>
  <c r="AA2274" i="1"/>
  <c r="AA2270" i="1"/>
  <c r="AA2266" i="1"/>
  <c r="AA2262" i="1"/>
  <c r="AA2258" i="1"/>
  <c r="AA2254" i="1"/>
  <c r="AA2250" i="1"/>
  <c r="AA2246" i="1"/>
  <c r="AA2242" i="1"/>
  <c r="AA2238" i="1"/>
  <c r="AA2234" i="1"/>
  <c r="AA2230" i="1"/>
  <c r="AA2226" i="1"/>
  <c r="AA2222" i="1"/>
  <c r="AA2218" i="1"/>
  <c r="AA2214" i="1"/>
  <c r="AA2210" i="1"/>
  <c r="AA2206" i="1"/>
  <c r="AA2202" i="1"/>
  <c r="AA2198" i="1"/>
  <c r="AA2194" i="1"/>
  <c r="AA2190" i="1"/>
  <c r="AA2186" i="1"/>
  <c r="AA2182" i="1"/>
  <c r="AA2178" i="1"/>
  <c r="AA2174" i="1"/>
  <c r="AA2170" i="1"/>
  <c r="AA2166" i="1"/>
  <c r="AA2162" i="1"/>
  <c r="AA2158" i="1"/>
  <c r="AA2154" i="1"/>
  <c r="AA2150" i="1"/>
  <c r="AA2146" i="1"/>
  <c r="AA2142" i="1"/>
  <c r="AA2138" i="1"/>
  <c r="AA2134" i="1"/>
  <c r="AA2130" i="1"/>
  <c r="AA2126" i="1"/>
  <c r="AA2122" i="1"/>
  <c r="AA2118" i="1"/>
  <c r="AA2114" i="1"/>
  <c r="AA2110" i="1"/>
  <c r="AA2106" i="1"/>
  <c r="AA2102" i="1"/>
  <c r="AA2098" i="1"/>
  <c r="AA2094" i="1"/>
  <c r="AA2090" i="1"/>
  <c r="AA2086" i="1"/>
  <c r="AA2082" i="1"/>
  <c r="AA2078" i="1"/>
  <c r="AA2074" i="1"/>
  <c r="AA2070" i="1"/>
  <c r="AA2066" i="1"/>
  <c r="AA2062" i="1"/>
  <c r="AA2058" i="1"/>
  <c r="AA2054" i="1"/>
  <c r="AA2050" i="1"/>
  <c r="AA2046" i="1"/>
  <c r="AA2042" i="1"/>
  <c r="AA2038" i="1"/>
  <c r="AA2034" i="1"/>
  <c r="AA2030" i="1"/>
  <c r="AA2026" i="1"/>
  <c r="AA2022" i="1"/>
  <c r="AA2018" i="1"/>
  <c r="AA2014" i="1"/>
  <c r="AA2010" i="1"/>
  <c r="AA2006" i="1"/>
  <c r="AA2002" i="1"/>
  <c r="AA1998" i="1"/>
  <c r="AA1994" i="1"/>
  <c r="AA1990" i="1"/>
  <c r="AA1986" i="1"/>
  <c r="AA1982" i="1"/>
  <c r="AA1978" i="1"/>
  <c r="AA1974" i="1"/>
  <c r="AA1970" i="1"/>
  <c r="AA1966" i="1"/>
  <c r="AA1962" i="1"/>
  <c r="AA1958" i="1"/>
  <c r="AA1954" i="1"/>
  <c r="ER1944" i="1"/>
  <c r="ER1943" i="1"/>
  <c r="F2138" i="1"/>
  <c r="C1941" i="1"/>
  <c r="FK1941" i="1"/>
  <c r="GF1941" i="1"/>
  <c r="B1942" i="1"/>
  <c r="E106" i="1"/>
  <c r="EK1945" i="1"/>
  <c r="N106" i="1"/>
  <c r="E1943" i="1"/>
  <c r="FR1941" i="1"/>
  <c r="B104" i="1"/>
  <c r="D158" i="1"/>
  <c r="M106" i="1"/>
  <c r="M111" i="1" s="1"/>
  <c r="E1945" i="1"/>
  <c r="FD1941" i="1"/>
  <c r="C106" i="1"/>
  <c r="M145" i="1"/>
  <c r="M146" i="1" s="1"/>
  <c r="M147" i="1" s="1"/>
  <c r="M148" i="1" s="1"/>
  <c r="M134" i="1"/>
  <c r="X106" i="1"/>
  <c r="P106" i="1"/>
  <c r="L106" i="1"/>
  <c r="L111" i="1" s="1"/>
  <c r="FY1941" i="1"/>
  <c r="EW1941" i="1"/>
  <c r="B106" i="1"/>
  <c r="F1943" i="1"/>
  <c r="L145" i="1"/>
  <c r="L146" i="1" s="1"/>
  <c r="L147" i="1" s="1"/>
  <c r="L148" i="1" s="1"/>
  <c r="L134" i="1"/>
  <c r="M136" i="1"/>
  <c r="B134" i="1"/>
  <c r="C104" i="1"/>
  <c r="L136" i="1"/>
  <c r="M135" i="1"/>
  <c r="L135" i="1"/>
  <c r="B136" i="1"/>
  <c r="B142" i="1"/>
  <c r="D130" i="1"/>
  <c r="D131" i="1" s="1"/>
  <c r="B137" i="1"/>
  <c r="B135" i="1"/>
  <c r="F101" i="1"/>
  <c r="AH2330" i="1" s="1"/>
  <c r="G100" i="1"/>
  <c r="E108" i="1"/>
  <c r="E104" i="1"/>
  <c r="E102" i="1"/>
  <c r="E103" i="1"/>
  <c r="C112" i="1"/>
  <c r="B107" i="1"/>
  <c r="C107" i="1"/>
  <c r="C105" i="1"/>
  <c r="B112" i="1"/>
  <c r="D108" i="1"/>
  <c r="D104" i="1"/>
  <c r="D102" i="1"/>
  <c r="D106" i="1" s="1"/>
  <c r="D103" i="1"/>
  <c r="GW106" i="1"/>
  <c r="GK106" i="1"/>
  <c r="GK113" i="1" s="1"/>
  <c r="FY106" i="1"/>
  <c r="FE106" i="1"/>
  <c r="ES106" i="1"/>
  <c r="ES113" i="1" s="1"/>
  <c r="EG106" i="1"/>
  <c r="DA106" i="1"/>
  <c r="DA113" i="1" s="1"/>
  <c r="CO106" i="1"/>
  <c r="BI106" i="1"/>
  <c r="BI113" i="1" s="1"/>
  <c r="AW106" i="1"/>
  <c r="S97" i="1"/>
  <c r="GV106" i="1"/>
  <c r="GJ106" i="1"/>
  <c r="FX106" i="1"/>
  <c r="FP106" i="1"/>
  <c r="FD106" i="1"/>
  <c r="ER106" i="1"/>
  <c r="EF106" i="1"/>
  <c r="CZ106" i="1"/>
  <c r="CN106" i="1"/>
  <c r="BH106" i="1"/>
  <c r="BH113" i="1" s="1"/>
  <c r="AV106" i="1"/>
  <c r="AB106" i="1"/>
  <c r="GU106" i="1"/>
  <c r="FO106" i="1"/>
  <c r="FO113" i="1" s="1"/>
  <c r="FC106" i="1"/>
  <c r="DW106" i="1"/>
  <c r="DW113" i="1" s="1"/>
  <c r="DK106" i="1"/>
  <c r="BS106" i="1"/>
  <c r="AM106" i="1"/>
  <c r="AA106" i="1"/>
  <c r="GT106" i="1"/>
  <c r="GL106" i="1"/>
  <c r="GL113" i="1" s="1"/>
  <c r="FN106" i="1"/>
  <c r="FN113" i="1" s="1"/>
  <c r="FB106" i="1"/>
  <c r="ET106" i="1"/>
  <c r="ET113" i="1" s="1"/>
  <c r="DV106" i="1"/>
  <c r="DV113" i="1" s="1"/>
  <c r="DJ106" i="1"/>
  <c r="CD106" i="1"/>
  <c r="CD113" i="1" s="1"/>
  <c r="BR106" i="1"/>
  <c r="AL106" i="1"/>
  <c r="AL113" i="1" s="1"/>
  <c r="Z106" i="1"/>
  <c r="CZ104" i="1"/>
  <c r="P104" i="1"/>
  <c r="BH104" i="1"/>
  <c r="DV104" i="1"/>
  <c r="FX105" i="1"/>
  <c r="GT105" i="1"/>
  <c r="EM2039" i="1"/>
  <c r="EM1972" i="1"/>
  <c r="EM2042" i="1"/>
  <c r="EM1979" i="1"/>
  <c r="EM2025" i="1"/>
  <c r="EM1962" i="1"/>
  <c r="EM2008" i="1"/>
  <c r="Z105" i="1"/>
  <c r="AW105" i="1"/>
  <c r="ES104" i="1"/>
  <c r="GU105" i="1"/>
  <c r="GW104" i="1"/>
  <c r="GL104" i="1"/>
  <c r="EM2023" i="1"/>
  <c r="EM1956" i="1"/>
  <c r="EM2026" i="1"/>
  <c r="EM1963" i="1"/>
  <c r="EM2009" i="1"/>
  <c r="EM2056" i="1"/>
  <c r="EM1992" i="1"/>
  <c r="M105" i="1"/>
  <c r="FB105" i="1"/>
  <c r="ET104" i="1"/>
  <c r="FY105" i="1"/>
  <c r="FO104" i="1"/>
  <c r="GV104" i="1"/>
  <c r="GK104" i="1"/>
  <c r="EM2007" i="1"/>
  <c r="EM2010" i="1"/>
  <c r="EM2057" i="1"/>
  <c r="EM1993" i="1"/>
  <c r="EM2040" i="1"/>
  <c r="EM1977" i="1"/>
  <c r="L115" i="1"/>
  <c r="L116" i="1" s="1"/>
  <c r="L117" i="1" s="1"/>
  <c r="L118" i="1" s="1"/>
  <c r="AV105" i="1"/>
  <c r="CD104" i="1"/>
  <c r="EF105" i="1"/>
  <c r="FC105" i="1"/>
  <c r="ER104" i="1"/>
  <c r="FD104" i="1"/>
  <c r="EM2055" i="1"/>
  <c r="EM1991" i="1"/>
  <c r="EM2058" i="1"/>
  <c r="EM1994" i="1"/>
  <c r="EM2041" i="1"/>
  <c r="EM1978" i="1"/>
  <c r="EM2024" i="1"/>
  <c r="EM1961" i="1"/>
  <c r="EM2051" i="1"/>
  <c r="EM2035" i="1"/>
  <c r="EM2019" i="1"/>
  <c r="EM2003" i="1"/>
  <c r="EM1987" i="1"/>
  <c r="EM1968" i="1"/>
  <c r="EM2064" i="1"/>
  <c r="EM2054" i="1"/>
  <c r="EM2038" i="1"/>
  <c r="EM2022" i="1"/>
  <c r="EM2006" i="1"/>
  <c r="EM1990" i="1"/>
  <c r="EM1975" i="1"/>
  <c r="EM1959" i="1"/>
  <c r="EM2053" i="1"/>
  <c r="EM2037" i="1"/>
  <c r="EM2021" i="1"/>
  <c r="EM2005" i="1"/>
  <c r="EM1989" i="1"/>
  <c r="EM1974" i="1"/>
  <c r="EM1958" i="1"/>
  <c r="EM2052" i="1"/>
  <c r="EM2036" i="1"/>
  <c r="EM2020" i="1"/>
  <c r="EM2004" i="1"/>
  <c r="EM1988" i="1"/>
  <c r="EM1973" i="1"/>
  <c r="EM1957" i="1"/>
  <c r="FC114" i="1"/>
  <c r="FC115" i="1" s="1"/>
  <c r="FC116" i="1" s="1"/>
  <c r="FC117" i="1" s="1"/>
  <c r="CO114" i="1"/>
  <c r="CO115" i="1" s="1"/>
  <c r="CO116" i="1" s="1"/>
  <c r="CO117" i="1" s="1"/>
  <c r="FX114" i="1"/>
  <c r="FX115" i="1" s="1"/>
  <c r="FX116" i="1" s="1"/>
  <c r="FX117" i="1" s="1"/>
  <c r="EM1953" i="1"/>
  <c r="D1948" i="1"/>
  <c r="E1948" i="1" s="1"/>
  <c r="GX1948" i="1"/>
  <c r="GY1948" i="1" s="1"/>
  <c r="GQ1948" i="1"/>
  <c r="GR1948" i="1" s="1"/>
  <c r="GJ1948" i="1"/>
  <c r="GK1948" i="1" s="1"/>
  <c r="GC1948" i="1"/>
  <c r="GD1948" i="1" s="1"/>
  <c r="FV1948" i="1"/>
  <c r="FW1948" i="1" s="1"/>
  <c r="FO1948" i="1"/>
  <c r="FP1948" i="1" s="1"/>
  <c r="FH1948" i="1"/>
  <c r="FI1948" i="1" s="1"/>
  <c r="ET1948" i="1"/>
  <c r="EU1948" i="1" s="1"/>
  <c r="GT120" i="1"/>
  <c r="GT121" i="1" s="1"/>
  <c r="GU104" i="1"/>
  <c r="FX104" i="1"/>
  <c r="EG120" i="1"/>
  <c r="EG121" i="1" s="1"/>
  <c r="DJ120" i="1"/>
  <c r="DJ121" i="1" s="1"/>
  <c r="DK104" i="1"/>
  <c r="CN104" i="1"/>
  <c r="BS120" i="1"/>
  <c r="BS121" i="1" s="1"/>
  <c r="BS104" i="1"/>
  <c r="AW114" i="1"/>
  <c r="AW115" i="1" s="1"/>
  <c r="AW116" i="1" s="1"/>
  <c r="AW117" i="1" s="1"/>
  <c r="AV104" i="1"/>
  <c r="Z115" i="1"/>
  <c r="Z116" i="1" s="1"/>
  <c r="Z117" i="1" s="1"/>
  <c r="Z118" i="1" s="1"/>
  <c r="AA105" i="1"/>
  <c r="L104" i="1"/>
  <c r="EF120" i="1"/>
  <c r="EF121" i="1" s="1"/>
  <c r="BR120" i="1"/>
  <c r="BR121" i="1" s="1"/>
  <c r="AA104" i="1"/>
  <c r="FA1948" i="1"/>
  <c r="FB1948" i="1" s="1"/>
  <c r="FC120" i="1"/>
  <c r="FC121" i="1" s="1"/>
  <c r="FY120" i="1"/>
  <c r="FY121" i="1" s="1"/>
  <c r="FB120" i="1"/>
  <c r="FB121" i="1" s="1"/>
  <c r="FC104" i="1"/>
  <c r="EF104" i="1"/>
  <c r="CO120" i="1"/>
  <c r="CO121" i="1" s="1"/>
  <c r="BS114" i="1"/>
  <c r="BS115" i="1" s="1"/>
  <c r="BS116" i="1" s="1"/>
  <c r="BS117" i="1" s="1"/>
  <c r="AW120" i="1"/>
  <c r="AW121" i="1" s="1"/>
  <c r="Z104" i="1"/>
  <c r="GT104" i="1"/>
  <c r="DJ104" i="1"/>
  <c r="EN1948" i="1"/>
  <c r="EO1948" i="1" s="1"/>
  <c r="GU120" i="1"/>
  <c r="GU121" i="1" s="1"/>
  <c r="FX120" i="1"/>
  <c r="FX121" i="1" s="1"/>
  <c r="FY104" i="1"/>
  <c r="FB104" i="1"/>
  <c r="DK120" i="1"/>
  <c r="DK121" i="1" s="1"/>
  <c r="CN120" i="1"/>
  <c r="CN121" i="1" s="1"/>
  <c r="CO104" i="1"/>
  <c r="BR114" i="1"/>
  <c r="BR115" i="1" s="1"/>
  <c r="BR116" i="1" s="1"/>
  <c r="BR117" i="1" s="1"/>
  <c r="BS105" i="1"/>
  <c r="AV120" i="1"/>
  <c r="AV121" i="1" s="1"/>
  <c r="AW104" i="1"/>
  <c r="AA115" i="1"/>
  <c r="AA116" i="1" s="1"/>
  <c r="AA117" i="1" s="1"/>
  <c r="AA118" i="1" s="1"/>
  <c r="M104" i="1"/>
  <c r="EG104" i="1"/>
  <c r="BR104" i="1"/>
  <c r="AB104" i="1"/>
  <c r="AL104" i="1"/>
  <c r="BR105" i="1"/>
  <c r="CO105" i="1"/>
  <c r="CN105" i="1"/>
  <c r="DJ105" i="1"/>
  <c r="DA104" i="1"/>
  <c r="EG105" i="1"/>
  <c r="FN104" i="1"/>
  <c r="EM2063" i="1"/>
  <c r="EM2047" i="1"/>
  <c r="EM2031" i="1"/>
  <c r="EM2015" i="1"/>
  <c r="EM1999" i="1"/>
  <c r="EM1983" i="1"/>
  <c r="EM1964" i="1"/>
  <c r="EM2050" i="1"/>
  <c r="EM2034" i="1"/>
  <c r="EM2018" i="1"/>
  <c r="EM2002" i="1"/>
  <c r="EM1986" i="1"/>
  <c r="EM1971" i="1"/>
  <c r="EM1955" i="1"/>
  <c r="EM2049" i="1"/>
  <c r="EM2033" i="1"/>
  <c r="EM2017" i="1"/>
  <c r="EM2001" i="1"/>
  <c r="EM1985" i="1"/>
  <c r="EM1970" i="1"/>
  <c r="EM1954" i="1"/>
  <c r="EM2048" i="1"/>
  <c r="EM2032" i="1"/>
  <c r="EM2016" i="1"/>
  <c r="EM2000" i="1"/>
  <c r="EM1984" i="1"/>
  <c r="EM1969" i="1"/>
  <c r="EF114" i="1"/>
  <c r="EF115" i="1" s="1"/>
  <c r="EF116" i="1" s="1"/>
  <c r="EF117" i="1" s="1"/>
  <c r="DK114" i="1"/>
  <c r="DK115" i="1" s="1"/>
  <c r="DK116" i="1" s="1"/>
  <c r="DK117" i="1" s="1"/>
  <c r="GT114" i="1"/>
  <c r="GT115" i="1" s="1"/>
  <c r="GT116" i="1" s="1"/>
  <c r="GT117" i="1" s="1"/>
  <c r="X104" i="1"/>
  <c r="L105" i="1"/>
  <c r="BI104" i="1"/>
  <c r="AV114" i="1"/>
  <c r="AV115" i="1" s="1"/>
  <c r="AV116" i="1" s="1"/>
  <c r="AV117" i="1" s="1"/>
  <c r="DK105" i="1"/>
  <c r="DW104" i="1"/>
  <c r="EU104" i="1"/>
  <c r="FE104" i="1"/>
  <c r="GJ104" i="1"/>
  <c r="EM2059" i="1"/>
  <c r="EM2043" i="1"/>
  <c r="EM2027" i="1"/>
  <c r="EM2011" i="1"/>
  <c r="EM1995" i="1"/>
  <c r="EM1976" i="1"/>
  <c r="EM1960" i="1"/>
  <c r="EM2062" i="1"/>
  <c r="EM2046" i="1"/>
  <c r="EM2030" i="1"/>
  <c r="EM2014" i="1"/>
  <c r="EM1998" i="1"/>
  <c r="EM1982" i="1"/>
  <c r="EM1967" i="1"/>
  <c r="EM2061" i="1"/>
  <c r="EM2045" i="1"/>
  <c r="EM2029" i="1"/>
  <c r="EM2013" i="1"/>
  <c r="EM1997" i="1"/>
  <c r="EM1981" i="1"/>
  <c r="EM1966" i="1"/>
  <c r="EM2060" i="1"/>
  <c r="EM2044" i="1"/>
  <c r="EM2028" i="1"/>
  <c r="EM2012" i="1"/>
  <c r="EM1996" i="1"/>
  <c r="EM1980" i="1"/>
  <c r="EM1965" i="1"/>
  <c r="CN114" i="1"/>
  <c r="CN115" i="1" s="1"/>
  <c r="CN116" i="1" s="1"/>
  <c r="CN117" i="1" s="1"/>
  <c r="EG114" i="1"/>
  <c r="EG115" i="1" s="1"/>
  <c r="EG116" i="1" s="1"/>
  <c r="EG117" i="1" s="1"/>
  <c r="FB114" i="1"/>
  <c r="FB115" i="1" s="1"/>
  <c r="FB116" i="1" s="1"/>
  <c r="FB117" i="1" s="1"/>
  <c r="FY114" i="1"/>
  <c r="FY115" i="1" s="1"/>
  <c r="FY116" i="1" s="1"/>
  <c r="FY117" i="1" s="1"/>
  <c r="GU114" i="1"/>
  <c r="GU115" i="1" s="1"/>
  <c r="GU116" i="1" s="1"/>
  <c r="GU117" i="1" s="1"/>
  <c r="M115" i="1"/>
  <c r="M116" i="1" s="1"/>
  <c r="M117" i="1" s="1"/>
  <c r="M118" i="1" s="1"/>
  <c r="DJ114" i="1"/>
  <c r="DJ115" i="1" s="1"/>
  <c r="DJ116" i="1" s="1"/>
  <c r="DJ117" i="1" s="1"/>
  <c r="EN2066" i="1"/>
  <c r="EM2065" i="1"/>
  <c r="GJ107" i="1"/>
  <c r="GJ105" i="1"/>
  <c r="GL111" i="1"/>
  <c r="GK107" i="1"/>
  <c r="GK118" i="1" s="1"/>
  <c r="GK119" i="1" s="1"/>
  <c r="GK105" i="1"/>
  <c r="GK111" i="1"/>
  <c r="GX108" i="1"/>
  <c r="GX104" i="1"/>
  <c r="GX102" i="1"/>
  <c r="GX106" i="1" s="1"/>
  <c r="GX103" i="1"/>
  <c r="GJ111" i="1"/>
  <c r="GW111" i="1"/>
  <c r="GY108" i="1"/>
  <c r="GY104" i="1"/>
  <c r="GY102" i="1"/>
  <c r="GY106" i="1" s="1"/>
  <c r="GY103" i="1"/>
  <c r="GW107" i="1"/>
  <c r="GW118" i="1" s="1"/>
  <c r="GW119" i="1" s="1"/>
  <c r="GW105" i="1"/>
  <c r="GL107" i="1"/>
  <c r="GL118" i="1" s="1"/>
  <c r="GL119" i="1" s="1"/>
  <c r="GL105" i="1"/>
  <c r="GV107" i="1"/>
  <c r="GV118" i="1" s="1"/>
  <c r="GV119" i="1" s="1"/>
  <c r="GV105" i="1"/>
  <c r="GV111" i="1"/>
  <c r="HA100" i="1"/>
  <c r="GZ101" i="1"/>
  <c r="FN111" i="1"/>
  <c r="FZ108" i="1"/>
  <c r="FZ104" i="1"/>
  <c r="FZ102" i="1"/>
  <c r="FZ106" i="1" s="1"/>
  <c r="FZ103" i="1"/>
  <c r="FQ108" i="1"/>
  <c r="FQ103" i="1"/>
  <c r="FQ102" i="1"/>
  <c r="FQ106" i="1" s="1"/>
  <c r="FQ104" i="1"/>
  <c r="FN107" i="1"/>
  <c r="FN105" i="1"/>
  <c r="FP108" i="1"/>
  <c r="FP104" i="1"/>
  <c r="FP103" i="1"/>
  <c r="FP102" i="1"/>
  <c r="FS100" i="1"/>
  <c r="FR101" i="1"/>
  <c r="GA108" i="1"/>
  <c r="GA104" i="1"/>
  <c r="GA102" i="1"/>
  <c r="GA106" i="1" s="1"/>
  <c r="GA103" i="1"/>
  <c r="FO111" i="1"/>
  <c r="GC100" i="1"/>
  <c r="GB101" i="1"/>
  <c r="FO107" i="1"/>
  <c r="FO118" i="1" s="1"/>
  <c r="FO119" i="1" s="1"/>
  <c r="FO105" i="1"/>
  <c r="FE107" i="1"/>
  <c r="FE118" i="1" s="1"/>
  <c r="FE119" i="1" s="1"/>
  <c r="FE105" i="1"/>
  <c r="ET107" i="1"/>
  <c r="ET118" i="1" s="1"/>
  <c r="ET105" i="1"/>
  <c r="ET111" i="1"/>
  <c r="ES111" i="1"/>
  <c r="ER107" i="1"/>
  <c r="ER105" i="1"/>
  <c r="FI100" i="1"/>
  <c r="FH101" i="1"/>
  <c r="FE111" i="1"/>
  <c r="FD111" i="1"/>
  <c r="ES107" i="1"/>
  <c r="ES118" i="1" s="1"/>
  <c r="ES105" i="1"/>
  <c r="FF108" i="1"/>
  <c r="FF103" i="1"/>
  <c r="FF104" i="1"/>
  <c r="FF102" i="1"/>
  <c r="FF106" i="1" s="1"/>
  <c r="ER111" i="1"/>
  <c r="FG108" i="1"/>
  <c r="FG104" i="1"/>
  <c r="FG103" i="1"/>
  <c r="FG102" i="1"/>
  <c r="FG106" i="1" s="1"/>
  <c r="FD107" i="1"/>
  <c r="FD118" i="1" s="1"/>
  <c r="FD119" i="1" s="1"/>
  <c r="FD105" i="1"/>
  <c r="DX108" i="1"/>
  <c r="DX103" i="1"/>
  <c r="DX104" i="1"/>
  <c r="DX102" i="1"/>
  <c r="DX106" i="1" s="1"/>
  <c r="DX113" i="1" s="1"/>
  <c r="DY108" i="1"/>
  <c r="DY104" i="1"/>
  <c r="DY102" i="1"/>
  <c r="DY106" i="1" s="1"/>
  <c r="DY113" i="1" s="1"/>
  <c r="DY103" i="1"/>
  <c r="DV111" i="1"/>
  <c r="DZ101" i="1"/>
  <c r="EA100" i="1"/>
  <c r="DV107" i="1"/>
  <c r="DV105" i="1"/>
  <c r="EI108" i="1"/>
  <c r="EI103" i="1"/>
  <c r="EI104" i="1"/>
  <c r="EI102" i="1"/>
  <c r="EI106" i="1" s="1"/>
  <c r="DW107" i="1"/>
  <c r="DW118" i="1" s="1"/>
  <c r="DW105" i="1"/>
  <c r="DW111" i="1"/>
  <c r="EH108" i="1"/>
  <c r="EH104" i="1"/>
  <c r="EH102" i="1"/>
  <c r="EH106" i="1" s="1"/>
  <c r="EH103" i="1"/>
  <c r="EJ101" i="1"/>
  <c r="EK100" i="1"/>
  <c r="CZ111" i="1"/>
  <c r="DB108" i="1"/>
  <c r="DB104" i="1"/>
  <c r="DB103" i="1"/>
  <c r="DB102" i="1"/>
  <c r="DB106" i="1" s="1"/>
  <c r="DC108" i="1"/>
  <c r="DC102" i="1"/>
  <c r="DC106" i="1" s="1"/>
  <c r="DC113" i="1" s="1"/>
  <c r="DC104" i="1"/>
  <c r="DC103" i="1"/>
  <c r="CZ107" i="1"/>
  <c r="CZ105" i="1"/>
  <c r="DD101" i="1"/>
  <c r="DE100" i="1"/>
  <c r="DM108" i="1"/>
  <c r="DM104" i="1"/>
  <c r="DM103" i="1"/>
  <c r="DM102" i="1"/>
  <c r="DM106" i="1" s="1"/>
  <c r="DA107" i="1"/>
  <c r="DA118" i="1" s="1"/>
  <c r="DA105" i="1"/>
  <c r="DA111" i="1"/>
  <c r="DL108" i="1"/>
  <c r="DL104" i="1"/>
  <c r="DL102" i="1"/>
  <c r="DL106" i="1" s="1"/>
  <c r="DL103" i="1"/>
  <c r="DN101" i="1"/>
  <c r="DO100" i="1"/>
  <c r="CQ108" i="1"/>
  <c r="CQ104" i="1"/>
  <c r="CQ103" i="1"/>
  <c r="CQ102" i="1"/>
  <c r="CQ106" i="1" s="1"/>
  <c r="CS100" i="1"/>
  <c r="CR101" i="1"/>
  <c r="CP108" i="1"/>
  <c r="CP104" i="1"/>
  <c r="CP103" i="1"/>
  <c r="CP102" i="1"/>
  <c r="CP106" i="1" s="1"/>
  <c r="CF108" i="1"/>
  <c r="CF102" i="1"/>
  <c r="CF106" i="1" s="1"/>
  <c r="CF104" i="1"/>
  <c r="CF103" i="1"/>
  <c r="CD107" i="1"/>
  <c r="CD105" i="1"/>
  <c r="CE108" i="1"/>
  <c r="CE104" i="1"/>
  <c r="CE103" i="1"/>
  <c r="CE102" i="1"/>
  <c r="CE106" i="1" s="1"/>
  <c r="CD111" i="1"/>
  <c r="CG101" i="1"/>
  <c r="CH100" i="1"/>
  <c r="BT108" i="1"/>
  <c r="BT104" i="1"/>
  <c r="BT103" i="1"/>
  <c r="BT102" i="1"/>
  <c r="BT106" i="1" s="1"/>
  <c r="BU108" i="1"/>
  <c r="BU104" i="1"/>
  <c r="BU103" i="1"/>
  <c r="BU102" i="1"/>
  <c r="BU106" i="1" s="1"/>
  <c r="BJ108" i="1"/>
  <c r="BJ104" i="1"/>
  <c r="BJ103" i="1"/>
  <c r="BJ102" i="1"/>
  <c r="BJ106" i="1" s="1"/>
  <c r="BW100" i="1"/>
  <c r="BV101" i="1"/>
  <c r="BI107" i="1"/>
  <c r="BI118" i="1" s="1"/>
  <c r="BI105" i="1"/>
  <c r="BI111" i="1"/>
  <c r="BK108" i="1"/>
  <c r="BK104" i="1"/>
  <c r="BK103" i="1"/>
  <c r="BK102" i="1"/>
  <c r="BK106" i="1" s="1"/>
  <c r="BK113" i="1" s="1"/>
  <c r="BH107" i="1"/>
  <c r="BH105" i="1"/>
  <c r="BH111" i="1"/>
  <c r="BM100" i="1"/>
  <c r="BL101" i="1"/>
  <c r="BA100" i="1"/>
  <c r="AZ101" i="1"/>
  <c r="AX108" i="1"/>
  <c r="AX104" i="1"/>
  <c r="AX103" i="1"/>
  <c r="AX102" i="1"/>
  <c r="AX106" i="1" s="1"/>
  <c r="AY108" i="1"/>
  <c r="AY104" i="1"/>
  <c r="AY103" i="1"/>
  <c r="AY102" i="1"/>
  <c r="AY106" i="1" s="1"/>
  <c r="AM108" i="1"/>
  <c r="AM104" i="1"/>
  <c r="AM103" i="1"/>
  <c r="AM102" i="1"/>
  <c r="AN108" i="1"/>
  <c r="AN104" i="1"/>
  <c r="AN103" i="1"/>
  <c r="AN102" i="1"/>
  <c r="AN106" i="1" s="1"/>
  <c r="AL107" i="1"/>
  <c r="AL105" i="1"/>
  <c r="AL111" i="1"/>
  <c r="AO101" i="1"/>
  <c r="AP100" i="1"/>
  <c r="AD108" i="1"/>
  <c r="AD112" i="1" s="1"/>
  <c r="AD104" i="1"/>
  <c r="AD103" i="1"/>
  <c r="AD102" i="1"/>
  <c r="AD106" i="1" s="1"/>
  <c r="AC108" i="1"/>
  <c r="AC112" i="1" s="1"/>
  <c r="AC104" i="1"/>
  <c r="AC103" i="1"/>
  <c r="AC102" i="1"/>
  <c r="AC106" i="1" s="1"/>
  <c r="AE101" i="1"/>
  <c r="AF100" i="1"/>
  <c r="AB107" i="1"/>
  <c r="AB119" i="1" s="1"/>
  <c r="AB105" i="1"/>
  <c r="Y104" i="1"/>
  <c r="Y102" i="1"/>
  <c r="Y108" i="1"/>
  <c r="Y103" i="1"/>
  <c r="P112" i="1"/>
  <c r="S108" i="1"/>
  <c r="S104" i="1"/>
  <c r="U108" i="1"/>
  <c r="U104" i="1"/>
  <c r="Q108" i="1"/>
  <c r="Q104" i="1"/>
  <c r="T108" i="1"/>
  <c r="T104" i="1"/>
  <c r="V108" i="1"/>
  <c r="V104" i="1"/>
  <c r="X107" i="1"/>
  <c r="X119" i="1" s="1"/>
  <c r="W108" i="1"/>
  <c r="W104" i="1"/>
  <c r="R108" i="1"/>
  <c r="R104" i="1"/>
  <c r="S102" i="1"/>
  <c r="S105" i="1" s="1"/>
  <c r="S103" i="1"/>
  <c r="U102" i="1"/>
  <c r="U105" i="1" s="1"/>
  <c r="U103" i="1"/>
  <c r="V102" i="1"/>
  <c r="V105" i="1" s="1"/>
  <c r="V103" i="1"/>
  <c r="Q102" i="1"/>
  <c r="Q105" i="1" s="1"/>
  <c r="Q103" i="1"/>
  <c r="T102" i="1"/>
  <c r="T105" i="1" s="1"/>
  <c r="T103" i="1"/>
  <c r="W103" i="1"/>
  <c r="W102" i="1"/>
  <c r="W105" i="1" s="1"/>
  <c r="R102" i="1"/>
  <c r="R105" i="1" s="1"/>
  <c r="R103" i="1"/>
  <c r="C2350" i="1"/>
  <c r="C2252" i="1"/>
  <c r="C2270" i="1"/>
  <c r="C2337" i="1"/>
  <c r="C2316" i="1"/>
  <c r="C2248" i="1"/>
  <c r="C2260" i="1"/>
  <c r="C2274" i="1"/>
  <c r="C2322" i="1"/>
  <c r="C2284" i="1"/>
  <c r="C2291" i="1"/>
  <c r="C2246" i="1"/>
  <c r="C2254" i="1"/>
  <c r="C2264" i="1"/>
  <c r="C2278" i="1"/>
  <c r="C2306" i="1"/>
  <c r="C2313" i="1"/>
  <c r="C2258" i="1"/>
  <c r="C2266" i="1"/>
  <c r="C2276" i="1"/>
  <c r="C2308" i="1"/>
  <c r="C2340" i="1"/>
  <c r="C2327" i="1"/>
  <c r="C2330" i="1"/>
  <c r="C2303" i="1"/>
  <c r="C2272" i="1"/>
  <c r="C2280" i="1"/>
  <c r="C2300" i="1"/>
  <c r="C2298" i="1"/>
  <c r="C2320" i="1"/>
  <c r="C2328" i="1"/>
  <c r="C2336" i="1"/>
  <c r="C2348" i="1"/>
  <c r="C2289" i="1"/>
  <c r="C2299" i="1"/>
  <c r="C2311" i="1"/>
  <c r="C2321" i="1"/>
  <c r="C2353" i="1"/>
  <c r="C2314" i="1"/>
  <c r="C2324" i="1"/>
  <c r="C2332" i="1"/>
  <c r="C2342" i="1"/>
  <c r="C2352" i="1"/>
  <c r="C2295" i="1"/>
  <c r="C2305" i="1"/>
  <c r="C2315" i="1"/>
  <c r="C2335" i="1"/>
  <c r="C2292" i="1"/>
  <c r="C2290" i="1"/>
  <c r="C2318" i="1"/>
  <c r="C2326" i="1"/>
  <c r="C2334" i="1"/>
  <c r="C2344" i="1"/>
  <c r="C2287" i="1"/>
  <c r="C2297" i="1"/>
  <c r="C2307" i="1"/>
  <c r="C2319" i="1"/>
  <c r="C2343" i="1"/>
  <c r="C2338" i="1"/>
  <c r="C2346" i="1"/>
  <c r="C2285" i="1"/>
  <c r="C2293" i="1"/>
  <c r="C2301" i="1"/>
  <c r="C2309" i="1"/>
  <c r="C2317" i="1"/>
  <c r="C2329" i="1"/>
  <c r="C2345" i="1"/>
  <c r="C2323" i="1"/>
  <c r="C2331" i="1"/>
  <c r="C2339" i="1"/>
  <c r="C2347" i="1"/>
  <c r="C2325" i="1"/>
  <c r="C2333" i="1"/>
  <c r="C2341" i="1"/>
  <c r="C2349" i="1"/>
  <c r="C2351" i="1"/>
  <c r="F18" i="2" a="1"/>
  <c r="G18" i="2" a="1"/>
  <c r="FO2" i="5" l="1"/>
  <c r="FV5" i="5"/>
  <c r="FI2" i="5"/>
  <c r="FK2" i="5" s="1"/>
  <c r="FM2" i="5" s="1"/>
  <c r="DV30" i="5"/>
  <c r="FO9" i="5"/>
  <c r="M6" i="3"/>
  <c r="N6" i="3"/>
  <c r="AZ382" i="5"/>
  <c r="AY382" i="5"/>
  <c r="BA382" i="5" s="1"/>
  <c r="BB382" i="5" s="1"/>
  <c r="BC382" i="5" s="1"/>
  <c r="AY343" i="5"/>
  <c r="AZ283" i="5"/>
  <c r="AY266" i="5"/>
  <c r="BA266" i="5" s="1"/>
  <c r="BB266" i="5" s="1"/>
  <c r="BC266" i="5" s="1"/>
  <c r="AY276" i="5"/>
  <c r="BA276" i="5" s="1"/>
  <c r="BB276" i="5" s="1"/>
  <c r="BC276" i="5" s="1"/>
  <c r="AZ276" i="5"/>
  <c r="AY283" i="5"/>
  <c r="BA283" i="5" s="1"/>
  <c r="BB283" i="5" s="1"/>
  <c r="BC283" i="5" s="1"/>
  <c r="AZ266" i="5"/>
  <c r="AY284" i="5"/>
  <c r="BA284" i="5" s="1"/>
  <c r="BB284" i="5" s="1"/>
  <c r="BC284" i="5" s="1"/>
  <c r="AZ287" i="5"/>
  <c r="AY287" i="5"/>
  <c r="BA287" i="5" s="1"/>
  <c r="BB287" i="5" s="1"/>
  <c r="BC287" i="5" s="1"/>
  <c r="AY273" i="5"/>
  <c r="AZ271" i="5"/>
  <c r="AY270" i="5"/>
  <c r="AY265" i="5"/>
  <c r="BA265" i="5" s="1"/>
  <c r="BB265" i="5" s="1"/>
  <c r="BC265" i="5" s="1"/>
  <c r="AZ265" i="5"/>
  <c r="AZ264" i="5"/>
  <c r="AZ257" i="5"/>
  <c r="AY249" i="5"/>
  <c r="BA249" i="5" s="1"/>
  <c r="BB249" i="5" s="1"/>
  <c r="BC249" i="5" s="1"/>
  <c r="AY259" i="5"/>
  <c r="BA259" i="5" s="1"/>
  <c r="BB259" i="5" s="1"/>
  <c r="BC259" i="5" s="1"/>
  <c r="AY285" i="5"/>
  <c r="BA285" i="5" s="1"/>
  <c r="BB285" i="5" s="1"/>
  <c r="BC285" i="5" s="1"/>
  <c r="AZ288" i="5"/>
  <c r="AY288" i="5"/>
  <c r="BA288" i="5" s="1"/>
  <c r="BB288" i="5" s="1"/>
  <c r="BC288" i="5" s="1"/>
  <c r="AZ286" i="5"/>
  <c r="AY271" i="5"/>
  <c r="BA271" i="5" s="1"/>
  <c r="BB271" i="5" s="1"/>
  <c r="BC271" i="5" s="1"/>
  <c r="AY275" i="5"/>
  <c r="BA275" i="5" s="1"/>
  <c r="BB275" i="5" s="1"/>
  <c r="BC275" i="5" s="1"/>
  <c r="AY264" i="5"/>
  <c r="BA264" i="5" s="1"/>
  <c r="BB264" i="5" s="1"/>
  <c r="BC264" i="5" s="1"/>
  <c r="AY253" i="5"/>
  <c r="BA253" i="5" s="1"/>
  <c r="BB253" i="5" s="1"/>
  <c r="BC253" i="5" s="1"/>
  <c r="AZ249" i="5"/>
  <c r="AZ260" i="5"/>
  <c r="AZ254" i="5"/>
  <c r="AY286" i="5"/>
  <c r="BA286" i="5" s="1"/>
  <c r="BB286" i="5" s="1"/>
  <c r="BC286" i="5" s="1"/>
  <c r="AY281" i="5"/>
  <c r="BA281" i="5" s="1"/>
  <c r="BB281" i="5" s="1"/>
  <c r="BC281" i="5" s="1"/>
  <c r="AZ275" i="5"/>
  <c r="AY257" i="5"/>
  <c r="BA257" i="5" s="1"/>
  <c r="BB257" i="5" s="1"/>
  <c r="BC257" i="5" s="1"/>
  <c r="AY255" i="5"/>
  <c r="BA255" i="5" s="1"/>
  <c r="BB255" i="5" s="1"/>
  <c r="BC255" i="5" s="1"/>
  <c r="AZ274" i="5"/>
  <c r="AZ256" i="5"/>
  <c r="AZ285" i="5"/>
  <c r="AZ281" i="5"/>
  <c r="AY260" i="5"/>
  <c r="BA260" i="5" s="1"/>
  <c r="BB260" i="5" s="1"/>
  <c r="BC260" i="5" s="1"/>
  <c r="AZ255" i="5"/>
  <c r="AY254" i="5"/>
  <c r="BA254" i="5" s="1"/>
  <c r="BB254" i="5" s="1"/>
  <c r="BC254" i="5" s="1"/>
  <c r="AZ250" i="5"/>
  <c r="AY245" i="5"/>
  <c r="BA245" i="5" s="1"/>
  <c r="BB245" i="5" s="1"/>
  <c r="BC245" i="5" s="1"/>
  <c r="AY248" i="5"/>
  <c r="BA248" i="5" s="1"/>
  <c r="BB248" i="5" s="1"/>
  <c r="BC248" i="5" s="1"/>
  <c r="AY256" i="5"/>
  <c r="BA256" i="5" s="1"/>
  <c r="BB256" i="5" s="1"/>
  <c r="BC256" i="5" s="1"/>
  <c r="AY261" i="5"/>
  <c r="BA261" i="5" s="1"/>
  <c r="BB261" i="5" s="1"/>
  <c r="BC261" i="5" s="1"/>
  <c r="AY280" i="5"/>
  <c r="BA280" i="5" s="1"/>
  <c r="BB280" i="5" s="1"/>
  <c r="BC280" i="5" s="1"/>
  <c r="AY274" i="5"/>
  <c r="BA274" i="5" s="1"/>
  <c r="BB274" i="5" s="1"/>
  <c r="BC274" i="5" s="1"/>
  <c r="AZ247" i="5"/>
  <c r="AZ244" i="5"/>
  <c r="AZ246" i="5"/>
  <c r="AZ282" i="5"/>
  <c r="AY277" i="5"/>
  <c r="BA277" i="5" s="1"/>
  <c r="BB277" i="5" s="1"/>
  <c r="BC277" i="5" s="1"/>
  <c r="AY278" i="5"/>
  <c r="BA278" i="5" s="1"/>
  <c r="BB278" i="5" s="1"/>
  <c r="BC278" i="5" s="1"/>
  <c r="AY243" i="5"/>
  <c r="BA243" i="5" s="1"/>
  <c r="BB243" i="5" s="1"/>
  <c r="BC243" i="5" s="1"/>
  <c r="AY240" i="5"/>
  <c r="BA240" i="5" s="1"/>
  <c r="BB240" i="5" s="1"/>
  <c r="BC240" i="5" s="1"/>
  <c r="AZ280" i="5"/>
  <c r="AZ253" i="5"/>
  <c r="AY268" i="5"/>
  <c r="BA268" i="5" s="1"/>
  <c r="BB268" i="5" s="1"/>
  <c r="BC268" i="5" s="1"/>
  <c r="AZ248" i="5"/>
  <c r="AY258" i="5"/>
  <c r="BA258" i="5" s="1"/>
  <c r="BB258" i="5" s="1"/>
  <c r="BC258" i="5" s="1"/>
  <c r="AY242" i="5"/>
  <c r="BA242" i="5" s="1"/>
  <c r="BB242" i="5" s="1"/>
  <c r="BC242" i="5" s="1"/>
  <c r="AY241" i="5"/>
  <c r="BA241" i="5" s="1"/>
  <c r="BB241" i="5" s="1"/>
  <c r="BC241" i="5" s="1"/>
  <c r="AZ239" i="5"/>
  <c r="AY239" i="5"/>
  <c r="BA239" i="5" s="1"/>
  <c r="BB239" i="5" s="1"/>
  <c r="BC239" i="5" s="1"/>
  <c r="AZ259" i="5"/>
  <c r="AY250" i="5"/>
  <c r="BA250" i="5" s="1"/>
  <c r="BB250" i="5" s="1"/>
  <c r="BC250" i="5" s="1"/>
  <c r="AZ258" i="5"/>
  <c r="AZ241" i="5"/>
  <c r="AY282" i="5"/>
  <c r="BA282" i="5" s="1"/>
  <c r="BB282" i="5" s="1"/>
  <c r="BC282" i="5" s="1"/>
  <c r="AZ278" i="5"/>
  <c r="AY279" i="5"/>
  <c r="BA279" i="5" s="1"/>
  <c r="BB279" i="5" s="1"/>
  <c r="BC279" i="5" s="1"/>
  <c r="AZ252" i="5"/>
  <c r="AZ251" i="5"/>
  <c r="AY251" i="5"/>
  <c r="BA251" i="5" s="1"/>
  <c r="BB251" i="5" s="1"/>
  <c r="BC251" i="5" s="1"/>
  <c r="AY247" i="5"/>
  <c r="BA247" i="5" s="1"/>
  <c r="BB247" i="5" s="1"/>
  <c r="BC247" i="5" s="1"/>
  <c r="AZ261" i="5"/>
  <c r="AY263" i="5"/>
  <c r="BA263" i="5" s="1"/>
  <c r="BB263" i="5" s="1"/>
  <c r="BC263" i="5" s="1"/>
  <c r="AZ268" i="5"/>
  <c r="AY246" i="5"/>
  <c r="BA246" i="5" s="1"/>
  <c r="BB246" i="5" s="1"/>
  <c r="BC246" i="5" s="1"/>
  <c r="AZ242" i="5"/>
  <c r="AZ277" i="5"/>
  <c r="AY272" i="5"/>
  <c r="BA272" i="5" s="1"/>
  <c r="BB272" i="5" s="1"/>
  <c r="BC272" i="5" s="1"/>
  <c r="AZ262" i="5"/>
  <c r="AZ243" i="5"/>
  <c r="AZ245" i="5"/>
  <c r="AZ263" i="5"/>
  <c r="AZ272" i="5"/>
  <c r="AZ279" i="5"/>
  <c r="AY244" i="5"/>
  <c r="BA244" i="5" s="1"/>
  <c r="BB244" i="5" s="1"/>
  <c r="BC244" i="5" s="1"/>
  <c r="AZ269" i="5"/>
  <c r="AY262" i="5"/>
  <c r="BA262" i="5" s="1"/>
  <c r="BB262" i="5" s="1"/>
  <c r="BC262" i="5" s="1"/>
  <c r="AZ273" i="5"/>
  <c r="AY269" i="5"/>
  <c r="BA269" i="5" s="1"/>
  <c r="BB269" i="5" s="1"/>
  <c r="BC269" i="5" s="1"/>
  <c r="AY252" i="5"/>
  <c r="BA252" i="5" s="1"/>
  <c r="BB252" i="5" s="1"/>
  <c r="BC252" i="5" s="1"/>
  <c r="AZ240" i="5"/>
  <c r="AZ270" i="5"/>
  <c r="AZ267" i="5"/>
  <c r="AZ284" i="5"/>
  <c r="BA270" i="5"/>
  <c r="BB270" i="5" s="1"/>
  <c r="BC270" i="5" s="1"/>
  <c r="BA273" i="5"/>
  <c r="BB273" i="5" s="1"/>
  <c r="BC273" i="5" s="1"/>
  <c r="AY267" i="5"/>
  <c r="BA267" i="5" s="1"/>
  <c r="BB267" i="5" s="1"/>
  <c r="BC267" i="5" s="1"/>
  <c r="AZ343" i="5"/>
  <c r="A347" i="5"/>
  <c r="B346" i="5"/>
  <c r="M344" i="5"/>
  <c r="G344" i="5"/>
  <c r="V344" i="5"/>
  <c r="H344" i="5"/>
  <c r="AU344" i="5"/>
  <c r="J344" i="5"/>
  <c r="AZ344" i="5"/>
  <c r="AP344" i="5"/>
  <c r="AK344" i="5"/>
  <c r="Q344" i="5"/>
  <c r="AF344" i="5"/>
  <c r="AA344" i="5"/>
  <c r="P344" i="5"/>
  <c r="U344" i="5"/>
  <c r="Z344" i="5"/>
  <c r="AJ344" i="5"/>
  <c r="AE344" i="5"/>
  <c r="AO344" i="5"/>
  <c r="AY340" i="5"/>
  <c r="BA340" i="5" s="1"/>
  <c r="BB340" i="5" s="1"/>
  <c r="BC340" i="5" s="1"/>
  <c r="AY339" i="5"/>
  <c r="AY336" i="5"/>
  <c r="BA336" i="5" s="1"/>
  <c r="BB336" i="5" s="1"/>
  <c r="BC336" i="5" s="1"/>
  <c r="AY342" i="5"/>
  <c r="BA342" i="5" s="1"/>
  <c r="BB342" i="5" s="1"/>
  <c r="BC342" i="5" s="1"/>
  <c r="AY344" i="5"/>
  <c r="AZ334" i="5"/>
  <c r="AY334" i="5"/>
  <c r="BA334" i="5" s="1"/>
  <c r="BB334" i="5" s="1"/>
  <c r="BC334" i="5" s="1"/>
  <c r="AY338" i="5"/>
  <c r="BA338" i="5" s="1"/>
  <c r="BB338" i="5" s="1"/>
  <c r="BC338" i="5" s="1"/>
  <c r="AY337" i="5"/>
  <c r="BA337" i="5" s="1"/>
  <c r="BB337" i="5" s="1"/>
  <c r="BC337" i="5" s="1"/>
  <c r="AY341" i="5"/>
  <c r="BA341" i="5" s="1"/>
  <c r="BB341" i="5" s="1"/>
  <c r="BC341" i="5" s="1"/>
  <c r="AY335" i="5"/>
  <c r="BA335" i="5" s="1"/>
  <c r="BB335" i="5" s="1"/>
  <c r="BC335" i="5" s="1"/>
  <c r="AZ335" i="5"/>
  <c r="AZ336" i="5"/>
  <c r="AZ337" i="5"/>
  <c r="AZ338" i="5"/>
  <c r="AZ339" i="5"/>
  <c r="AZ340" i="5"/>
  <c r="BA339" i="5"/>
  <c r="BB339" i="5" s="1"/>
  <c r="BC339" i="5" s="1"/>
  <c r="AZ341" i="5"/>
  <c r="AZ342" i="5"/>
  <c r="W343" i="5"/>
  <c r="X343" i="5" s="1"/>
  <c r="Y343" i="5" s="1"/>
  <c r="BA343" i="5"/>
  <c r="BB343" i="5" s="1"/>
  <c r="BC343" i="5" s="1"/>
  <c r="AV343" i="5"/>
  <c r="AW343" i="5" s="1"/>
  <c r="AX343" i="5" s="1"/>
  <c r="R343" i="5"/>
  <c r="S343" i="5" s="1"/>
  <c r="T343" i="5" s="1"/>
  <c r="AG343" i="5"/>
  <c r="AH343" i="5" s="1"/>
  <c r="AI343" i="5" s="1"/>
  <c r="AQ343" i="5"/>
  <c r="AR343" i="5" s="1"/>
  <c r="AS343" i="5" s="1"/>
  <c r="AB343" i="5"/>
  <c r="AC343" i="5" s="1"/>
  <c r="AD343" i="5" s="1"/>
  <c r="I343" i="5"/>
  <c r="N343" i="5" s="1"/>
  <c r="O343" i="5" s="1"/>
  <c r="AL343" i="5"/>
  <c r="AM343" i="5" s="1"/>
  <c r="AN343" i="5" s="1"/>
  <c r="K343" i="5"/>
  <c r="F345" i="5"/>
  <c r="E345" i="5"/>
  <c r="L345" i="5"/>
  <c r="C345" i="5"/>
  <c r="D345" i="5" s="1"/>
  <c r="CQ74" i="5"/>
  <c r="BU74" i="5" s="1"/>
  <c r="BS74" i="5" s="1"/>
  <c r="CQ79" i="5"/>
  <c r="BU79" i="5" s="1"/>
  <c r="BS79" i="5" s="1"/>
  <c r="C464" i="5"/>
  <c r="E464" i="5"/>
  <c r="G464" i="5"/>
  <c r="H464" i="5" s="1"/>
  <c r="F464" i="5"/>
  <c r="DF37" i="5"/>
  <c r="DH37" i="5"/>
  <c r="DI37" i="5"/>
  <c r="U90" i="5"/>
  <c r="U88" i="5"/>
  <c r="S90" i="5"/>
  <c r="T88" i="5"/>
  <c r="T87" i="5"/>
  <c r="T89" i="5"/>
  <c r="AJ207" i="5"/>
  <c r="AK207" i="5"/>
  <c r="AO207" i="5"/>
  <c r="AP207" i="5"/>
  <c r="AU207" i="5"/>
  <c r="AT207" i="5"/>
  <c r="CW21" i="5"/>
  <c r="CZ25" i="5"/>
  <c r="Z93" i="5"/>
  <c r="W94" i="5"/>
  <c r="R94" i="5"/>
  <c r="R93" i="5"/>
  <c r="P95" i="5" s="1"/>
  <c r="Q95" i="5" s="1"/>
  <c r="R95" i="5" s="1"/>
  <c r="U91" i="5"/>
  <c r="U92" i="5" s="1"/>
  <c r="DQ19" i="5"/>
  <c r="DP19" i="5"/>
  <c r="DN19" i="5"/>
  <c r="DO19" i="5" s="1"/>
  <c r="DL20" i="5"/>
  <c r="DM20" i="5" s="1"/>
  <c r="DD39" i="5"/>
  <c r="DE38" i="5"/>
  <c r="DA24" i="5"/>
  <c r="CX26" i="5"/>
  <c r="CU22" i="5"/>
  <c r="CR24" i="5"/>
  <c r="CT23" i="5"/>
  <c r="AV206" i="5"/>
  <c r="AW206" i="5" s="1"/>
  <c r="AX206" i="5" s="1"/>
  <c r="AQ206" i="5"/>
  <c r="AR206" i="5" s="1"/>
  <c r="AS206" i="5" s="1"/>
  <c r="AL206" i="5"/>
  <c r="AM206" i="5" s="1"/>
  <c r="AN206" i="5" s="1"/>
  <c r="AW303" i="5"/>
  <c r="AX303" i="5" s="1"/>
  <c r="AR303" i="5"/>
  <c r="AS303" i="5" s="1"/>
  <c r="AZ333" i="5"/>
  <c r="AZ332" i="5"/>
  <c r="AZ331" i="5"/>
  <c r="AZ330" i="5"/>
  <c r="AZ329" i="5"/>
  <c r="AZ328" i="5"/>
  <c r="AZ327" i="5"/>
  <c r="AY333" i="5"/>
  <c r="BA333" i="5" s="1"/>
  <c r="BB333" i="5" s="1"/>
  <c r="BC333" i="5" s="1"/>
  <c r="AY332" i="5"/>
  <c r="BA332" i="5" s="1"/>
  <c r="BB332" i="5" s="1"/>
  <c r="BC332" i="5" s="1"/>
  <c r="AY331" i="5"/>
  <c r="BA331" i="5" s="1"/>
  <c r="BB331" i="5" s="1"/>
  <c r="BC331" i="5" s="1"/>
  <c r="AY330" i="5"/>
  <c r="BA330" i="5" s="1"/>
  <c r="AY329" i="5"/>
  <c r="BA329" i="5" s="1"/>
  <c r="BB329" i="5" s="1"/>
  <c r="BC329" i="5" s="1"/>
  <c r="AY328" i="5"/>
  <c r="BA328" i="5" s="1"/>
  <c r="BB328" i="5" s="1"/>
  <c r="BC328" i="5" s="1"/>
  <c r="AY327" i="5"/>
  <c r="BA327" i="5" s="1"/>
  <c r="BB327" i="5" s="1"/>
  <c r="BC327" i="5" s="1"/>
  <c r="BB330" i="5"/>
  <c r="BC330" i="5" s="1"/>
  <c r="AY326" i="5"/>
  <c r="BA326" i="5" s="1"/>
  <c r="BB326" i="5" s="1"/>
  <c r="BC326" i="5" s="1"/>
  <c r="AY325" i="5"/>
  <c r="BA325" i="5" s="1"/>
  <c r="BB325" i="5" s="1"/>
  <c r="BC325" i="5" s="1"/>
  <c r="AY324" i="5"/>
  <c r="BA324" i="5" s="1"/>
  <c r="BB324" i="5" s="1"/>
  <c r="BC324" i="5" s="1"/>
  <c r="AY323" i="5"/>
  <c r="BA323" i="5" s="1"/>
  <c r="AY322" i="5"/>
  <c r="BA322" i="5" s="1"/>
  <c r="BB322" i="5" s="1"/>
  <c r="BC322" i="5" s="1"/>
  <c r="AY321" i="5"/>
  <c r="BA321" i="5" s="1"/>
  <c r="BB321" i="5" s="1"/>
  <c r="BC321" i="5" s="1"/>
  <c r="AY320" i="5"/>
  <c r="BA320" i="5" s="1"/>
  <c r="BB320" i="5" s="1"/>
  <c r="BC320" i="5" s="1"/>
  <c r="AY319" i="5"/>
  <c r="BA319" i="5" s="1"/>
  <c r="BB319" i="5" s="1"/>
  <c r="BC319" i="5" s="1"/>
  <c r="AY318" i="5"/>
  <c r="BA318" i="5" s="1"/>
  <c r="BB318" i="5" s="1"/>
  <c r="BC318" i="5" s="1"/>
  <c r="AY317" i="5"/>
  <c r="BA317" i="5" s="1"/>
  <c r="BB317" i="5" s="1"/>
  <c r="BC317" i="5" s="1"/>
  <c r="AY316" i="5"/>
  <c r="BA316" i="5" s="1"/>
  <c r="BB316" i="5" s="1"/>
  <c r="BC316" i="5" s="1"/>
  <c r="AY315" i="5"/>
  <c r="BA315" i="5" s="1"/>
  <c r="BB315" i="5" s="1"/>
  <c r="BC315" i="5" s="1"/>
  <c r="AY314" i="5"/>
  <c r="BA314" i="5" s="1"/>
  <c r="BB314" i="5" s="1"/>
  <c r="BC314" i="5" s="1"/>
  <c r="AY313" i="5"/>
  <c r="BA313" i="5" s="1"/>
  <c r="BB313" i="5" s="1"/>
  <c r="BC313" i="5" s="1"/>
  <c r="AY312" i="5"/>
  <c r="BA312" i="5" s="1"/>
  <c r="BB312" i="5" s="1"/>
  <c r="BC312" i="5" s="1"/>
  <c r="AY311" i="5"/>
  <c r="BA311" i="5" s="1"/>
  <c r="BB311" i="5" s="1"/>
  <c r="BC311" i="5" s="1"/>
  <c r="AY310" i="5"/>
  <c r="BA310" i="5" s="1"/>
  <c r="BB310" i="5" s="1"/>
  <c r="BC310" i="5" s="1"/>
  <c r="AY309" i="5"/>
  <c r="BA309" i="5" s="1"/>
  <c r="BB309" i="5" s="1"/>
  <c r="BC309" i="5" s="1"/>
  <c r="BB323" i="5"/>
  <c r="BC323" i="5" s="1"/>
  <c r="AZ326" i="5"/>
  <c r="AZ325" i="5"/>
  <c r="AZ324" i="5"/>
  <c r="AZ323" i="5"/>
  <c r="AZ322" i="5"/>
  <c r="AZ321" i="5"/>
  <c r="AZ320" i="5"/>
  <c r="AZ319" i="5"/>
  <c r="AZ318" i="5"/>
  <c r="AZ317" i="5"/>
  <c r="AZ316" i="5"/>
  <c r="AZ315" i="5"/>
  <c r="AZ314" i="5"/>
  <c r="AZ313" i="5"/>
  <c r="AZ312" i="5"/>
  <c r="AZ311" i="5"/>
  <c r="AZ310" i="5"/>
  <c r="AZ309" i="5"/>
  <c r="AZ308" i="5"/>
  <c r="AZ307" i="5"/>
  <c r="AZ306" i="5"/>
  <c r="AZ305" i="5"/>
  <c r="AZ304" i="5"/>
  <c r="AZ303" i="5"/>
  <c r="AZ302" i="5"/>
  <c r="AZ301" i="5"/>
  <c r="AZ300" i="5"/>
  <c r="AZ299" i="5"/>
  <c r="AY308" i="5"/>
  <c r="BA308" i="5" s="1"/>
  <c r="BB308" i="5" s="1"/>
  <c r="BC308" i="5" s="1"/>
  <c r="AY306" i="5"/>
  <c r="BA306" i="5" s="1"/>
  <c r="BB306" i="5" s="1"/>
  <c r="BC306" i="5" s="1"/>
  <c r="AY304" i="5"/>
  <c r="BA304" i="5" s="1"/>
  <c r="BB304" i="5" s="1"/>
  <c r="BC304" i="5" s="1"/>
  <c r="AY302" i="5"/>
  <c r="BA302" i="5" s="1"/>
  <c r="BB302" i="5" s="1"/>
  <c r="BC302" i="5" s="1"/>
  <c r="AY300" i="5"/>
  <c r="BA300" i="5" s="1"/>
  <c r="BB300" i="5" s="1"/>
  <c r="BC300" i="5" s="1"/>
  <c r="AZ298" i="5"/>
  <c r="AZ297" i="5"/>
  <c r="AZ296" i="5"/>
  <c r="AZ295" i="5"/>
  <c r="AZ294" i="5"/>
  <c r="AZ293" i="5"/>
  <c r="AZ292" i="5"/>
  <c r="AY298" i="5"/>
  <c r="BA298" i="5" s="1"/>
  <c r="BB298" i="5" s="1"/>
  <c r="BC298" i="5" s="1"/>
  <c r="AY297" i="5"/>
  <c r="BA297" i="5" s="1"/>
  <c r="BB297" i="5" s="1"/>
  <c r="BC297" i="5" s="1"/>
  <c r="AY296" i="5"/>
  <c r="BA296" i="5" s="1"/>
  <c r="BB296" i="5" s="1"/>
  <c r="BC296" i="5" s="1"/>
  <c r="AY295" i="5"/>
  <c r="BA295" i="5" s="1"/>
  <c r="BB295" i="5" s="1"/>
  <c r="BC295" i="5" s="1"/>
  <c r="AY294" i="5"/>
  <c r="BA294" i="5" s="1"/>
  <c r="AY293" i="5"/>
  <c r="BA293" i="5" s="1"/>
  <c r="BB293" i="5" s="1"/>
  <c r="BC293" i="5" s="1"/>
  <c r="AY292" i="5"/>
  <c r="BA292" i="5" s="1"/>
  <c r="BB292" i="5" s="1"/>
  <c r="BC292" i="5" s="1"/>
  <c r="AY307" i="5"/>
  <c r="BA307" i="5" s="1"/>
  <c r="BB307" i="5" s="1"/>
  <c r="BC307" i="5" s="1"/>
  <c r="AY305" i="5"/>
  <c r="BA305" i="5" s="1"/>
  <c r="BB305" i="5" s="1"/>
  <c r="BC305" i="5" s="1"/>
  <c r="AY303" i="5"/>
  <c r="BA303" i="5" s="1"/>
  <c r="BB303" i="5" s="1"/>
  <c r="BC303" i="5" s="1"/>
  <c r="AY301" i="5"/>
  <c r="BA301" i="5" s="1"/>
  <c r="BB301" i="5" s="1"/>
  <c r="BC301" i="5" s="1"/>
  <c r="AY299" i="5"/>
  <c r="BA299" i="5" s="1"/>
  <c r="BB299" i="5" s="1"/>
  <c r="BC299" i="5" s="1"/>
  <c r="BB294" i="5"/>
  <c r="BC294" i="5" s="1"/>
  <c r="BC291" i="5"/>
  <c r="AZ205" i="5"/>
  <c r="AY202" i="5"/>
  <c r="BA202" i="5" s="1"/>
  <c r="BB202" i="5" s="1"/>
  <c r="BC202" i="5" s="1"/>
  <c r="AY237" i="5"/>
  <c r="BA237" i="5" s="1"/>
  <c r="BB237" i="5" s="1"/>
  <c r="BC237" i="5" s="1"/>
  <c r="AZ207" i="5"/>
  <c r="AY204" i="5"/>
  <c r="BA204" i="5" s="1"/>
  <c r="BB204" i="5" s="1"/>
  <c r="BC204" i="5" s="1"/>
  <c r="AY238" i="5"/>
  <c r="BA238" i="5" s="1"/>
  <c r="BB238" i="5" s="1"/>
  <c r="BC238" i="5" s="1"/>
  <c r="AZ201" i="5"/>
  <c r="AY205" i="5"/>
  <c r="BA205" i="5" s="1"/>
  <c r="BB205" i="5" s="1"/>
  <c r="BC205" i="5" s="1"/>
  <c r="AY201" i="5"/>
  <c r="BA201" i="5" s="1"/>
  <c r="BB201" i="5" s="1"/>
  <c r="BC201" i="5" s="1"/>
  <c r="AZ206" i="5"/>
  <c r="AZ203" i="5"/>
  <c r="AY200" i="5"/>
  <c r="BA200" i="5" s="1"/>
  <c r="BB200" i="5" s="1"/>
  <c r="BC200" i="5" s="1"/>
  <c r="AZ218" i="5"/>
  <c r="AY207" i="5"/>
  <c r="AY199" i="5"/>
  <c r="BA199" i="5" s="1"/>
  <c r="BB199" i="5" s="1"/>
  <c r="BC199" i="5" s="1"/>
  <c r="AZ237" i="5"/>
  <c r="AZ204" i="5"/>
  <c r="AZ200" i="5"/>
  <c r="AY219" i="5"/>
  <c r="BA219" i="5" s="1"/>
  <c r="BB219" i="5" s="1"/>
  <c r="BC219" i="5" s="1"/>
  <c r="AZ202" i="5"/>
  <c r="AZ219" i="5"/>
  <c r="AY218" i="5"/>
  <c r="BA218" i="5" s="1"/>
  <c r="BB218" i="5" s="1"/>
  <c r="BC218" i="5" s="1"/>
  <c r="AY206" i="5"/>
  <c r="BA206" i="5" s="1"/>
  <c r="BB206" i="5" s="1"/>
  <c r="BC206" i="5" s="1"/>
  <c r="AZ238" i="5"/>
  <c r="AY203" i="5"/>
  <c r="BA203" i="5" s="1"/>
  <c r="BB203" i="5" s="1"/>
  <c r="BC203" i="5" s="1"/>
  <c r="AZ199" i="5"/>
  <c r="CO27" i="5"/>
  <c r="D16" i="5"/>
  <c r="E15" i="5"/>
  <c r="B465" i="5"/>
  <c r="A466" i="5"/>
  <c r="AG11" i="3"/>
  <c r="AH11" i="3"/>
  <c r="F19" i="9"/>
  <c r="FR234" i="5"/>
  <c r="FQ235" i="5"/>
  <c r="GV36" i="5"/>
  <c r="GF37" i="5"/>
  <c r="GH36" i="5"/>
  <c r="GG36" i="5"/>
  <c r="FQ1" i="5"/>
  <c r="FS1" i="5" s="1"/>
  <c r="FS4" i="5" s="1"/>
  <c r="HC42" i="5"/>
  <c r="EZ5" i="5" a="1"/>
  <c r="EZ5" i="5" s="1"/>
  <c r="EZ6" i="5" s="1" a="1"/>
  <c r="EZ6" i="5" s="1"/>
  <c r="FK22" i="5"/>
  <c r="FH22" i="5" s="1"/>
  <c r="M97" i="5"/>
  <c r="N96" i="5"/>
  <c r="O96" i="5" s="1"/>
  <c r="FM4" i="5"/>
  <c r="FJ12" i="5"/>
  <c r="FC25" i="5"/>
  <c r="FB25" i="5" a="1"/>
  <c r="FB25" i="5" s="1"/>
  <c r="I206" i="5"/>
  <c r="N206" i="5" s="1"/>
  <c r="O206" i="5" s="1"/>
  <c r="K206" i="5"/>
  <c r="F208" i="5"/>
  <c r="L208" i="5"/>
  <c r="AB206" i="5"/>
  <c r="AC206" i="5" s="1"/>
  <c r="AD206" i="5" s="1"/>
  <c r="W206" i="5"/>
  <c r="X206" i="5" s="1"/>
  <c r="Y206" i="5" s="1"/>
  <c r="FJ8" i="5"/>
  <c r="H207" i="5"/>
  <c r="G207" i="5"/>
  <c r="J207" i="5"/>
  <c r="Q207" i="5"/>
  <c r="V207" i="5"/>
  <c r="P207" i="5"/>
  <c r="U207" i="5"/>
  <c r="W207" i="5" s="1"/>
  <c r="Z207" i="5"/>
  <c r="AA207" i="5"/>
  <c r="AE207" i="5"/>
  <c r="AF207" i="5"/>
  <c r="K97" i="5"/>
  <c r="L97" i="5" s="1"/>
  <c r="FA24" i="5"/>
  <c r="EZ24" i="5"/>
  <c r="EX25" i="5"/>
  <c r="EY25" i="5"/>
  <c r="EW26" i="5"/>
  <c r="EC14" i="5"/>
  <c r="EE13" i="5"/>
  <c r="EF13" i="5" s="1"/>
  <c r="DE103" i="5"/>
  <c r="DH102" i="5"/>
  <c r="DI102" i="5"/>
  <c r="DJ101" i="5"/>
  <c r="AH303" i="5"/>
  <c r="AI303" i="5" s="1"/>
  <c r="S303" i="5"/>
  <c r="T303" i="5" s="1"/>
  <c r="AC303" i="5"/>
  <c r="AD303" i="5" s="1"/>
  <c r="X303" i="5"/>
  <c r="Y303" i="5" s="1"/>
  <c r="S206" i="5"/>
  <c r="T206" i="5" s="1"/>
  <c r="AH206" i="5"/>
  <c r="AI206" i="5" s="1"/>
  <c r="D303" i="5"/>
  <c r="M303" i="5"/>
  <c r="N303" i="5"/>
  <c r="O303" i="5" s="1"/>
  <c r="D206" i="5"/>
  <c r="F15" i="5"/>
  <c r="G15" i="5" s="1"/>
  <c r="C207" i="5"/>
  <c r="E207" i="5"/>
  <c r="B209" i="5"/>
  <c r="K303" i="5"/>
  <c r="J16" i="5"/>
  <c r="K16" i="5" s="1"/>
  <c r="E304" i="5"/>
  <c r="C304" i="5"/>
  <c r="H17" i="5"/>
  <c r="I17" i="5" s="1"/>
  <c r="G102" i="5"/>
  <c r="H101" i="5"/>
  <c r="I101" i="5" s="1"/>
  <c r="J99" i="5"/>
  <c r="K98" i="5"/>
  <c r="L98" i="5" s="1"/>
  <c r="AK6" i="5"/>
  <c r="AJ8" i="5"/>
  <c r="AJ6" i="5" s="1"/>
  <c r="AJ4" i="5" s="1"/>
  <c r="AI5" i="5"/>
  <c r="AI6" i="5" s="1"/>
  <c r="AO7" i="5"/>
  <c r="AO8" i="5" s="1"/>
  <c r="AL8" i="5"/>
  <c r="A102" i="5"/>
  <c r="B101" i="5"/>
  <c r="C101" i="5" s="1"/>
  <c r="J6" i="3"/>
  <c r="H6" i="3"/>
  <c r="L7" i="3"/>
  <c r="N7" i="3" s="1"/>
  <c r="L8" i="3"/>
  <c r="N8" i="3" s="1"/>
  <c r="D8" i="3"/>
  <c r="P89" i="3"/>
  <c r="D7" i="3"/>
  <c r="G7" i="3"/>
  <c r="F7" i="3"/>
  <c r="AH1" i="3"/>
  <c r="AE2" i="3"/>
  <c r="K6" i="3"/>
  <c r="C9" i="3"/>
  <c r="E6" i="3"/>
  <c r="I6" i="3" s="1"/>
  <c r="G8" i="3"/>
  <c r="F8" i="3"/>
  <c r="I1" i="2"/>
  <c r="I15" i="2" s="1"/>
  <c r="M1" i="2"/>
  <c r="Q8" i="2"/>
  <c r="Q2" i="2"/>
  <c r="G18" i="2"/>
  <c r="F18" i="2"/>
  <c r="E19" i="2"/>
  <c r="AH1971" i="1"/>
  <c r="AH2003" i="1"/>
  <c r="AH2035" i="1"/>
  <c r="AH2067" i="1"/>
  <c r="AH2099" i="1"/>
  <c r="AH2131" i="1"/>
  <c r="AH2163" i="1"/>
  <c r="AH2195" i="1"/>
  <c r="AH2227" i="1"/>
  <c r="AH2259" i="1"/>
  <c r="AH2291" i="1"/>
  <c r="AH2323" i="1"/>
  <c r="AH1984" i="1"/>
  <c r="AH2016" i="1"/>
  <c r="AH2048" i="1"/>
  <c r="AH2080" i="1"/>
  <c r="AH2112" i="1"/>
  <c r="AH2144" i="1"/>
  <c r="AH2176" i="1"/>
  <c r="AH2208" i="1"/>
  <c r="AH2240" i="1"/>
  <c r="AH2272" i="1"/>
  <c r="AH2304" i="1"/>
  <c r="AH1979" i="1"/>
  <c r="AH2011" i="1"/>
  <c r="AH2043" i="1"/>
  <c r="AH2075" i="1"/>
  <c r="AH2107" i="1"/>
  <c r="AH2139" i="1"/>
  <c r="AH2171" i="1"/>
  <c r="AH2203" i="1"/>
  <c r="AH2235" i="1"/>
  <c r="AH2267" i="1"/>
  <c r="AH2299" i="1"/>
  <c r="AH2331" i="1"/>
  <c r="AH1960" i="1"/>
  <c r="AH1992" i="1"/>
  <c r="AH2024" i="1"/>
  <c r="AH2056" i="1"/>
  <c r="AH2088" i="1"/>
  <c r="AH2120" i="1"/>
  <c r="AH2152" i="1"/>
  <c r="AH2184" i="1"/>
  <c r="AH2216" i="1"/>
  <c r="AH2248" i="1"/>
  <c r="AH2280" i="1"/>
  <c r="P4" i="2"/>
  <c r="Q11" i="2" s="1"/>
  <c r="Q12" i="2" s="1"/>
  <c r="Q7" i="2"/>
  <c r="R14" i="2"/>
  <c r="N5" i="2"/>
  <c r="I5" i="2" s="1"/>
  <c r="O5" i="2"/>
  <c r="B10" i="3"/>
  <c r="H10" i="2"/>
  <c r="I9" i="2" s="1"/>
  <c r="H9" i="2"/>
  <c r="H8" i="2"/>
  <c r="J5" i="2"/>
  <c r="D19" i="2"/>
  <c r="B19" i="2"/>
  <c r="A20" i="2"/>
  <c r="S106" i="1"/>
  <c r="S113" i="1" s="1"/>
  <c r="F110" i="1"/>
  <c r="AH2352" i="1"/>
  <c r="AH2344" i="1"/>
  <c r="AH2336" i="1"/>
  <c r="AH2328" i="1"/>
  <c r="AH2320" i="1"/>
  <c r="AH2312" i="1"/>
  <c r="AH2350" i="1"/>
  <c r="AH2342" i="1"/>
  <c r="AH2334" i="1"/>
  <c r="AH2326" i="1"/>
  <c r="AH2318" i="1"/>
  <c r="AH2310" i="1"/>
  <c r="AH2348" i="1"/>
  <c r="AH2340" i="1"/>
  <c r="AH2332" i="1"/>
  <c r="AH2324" i="1"/>
  <c r="AH2316" i="1"/>
  <c r="AH2308" i="1"/>
  <c r="W106" i="1"/>
  <c r="W113" i="1" s="1"/>
  <c r="Q106" i="1"/>
  <c r="Q113" i="1" s="1"/>
  <c r="R106" i="1"/>
  <c r="R113" i="1" s="1"/>
  <c r="AH1957" i="1"/>
  <c r="AH1965" i="1"/>
  <c r="AH1973" i="1"/>
  <c r="AH1981" i="1"/>
  <c r="AH1989" i="1"/>
  <c r="AH1997" i="1"/>
  <c r="AH2005" i="1"/>
  <c r="AH2013" i="1"/>
  <c r="AH2021" i="1"/>
  <c r="AH2029" i="1"/>
  <c r="AH2037" i="1"/>
  <c r="AH2045" i="1"/>
  <c r="AH2053" i="1"/>
  <c r="AH2061" i="1"/>
  <c r="AH2069" i="1"/>
  <c r="AH2077" i="1"/>
  <c r="AH2085" i="1"/>
  <c r="AH2093" i="1"/>
  <c r="AH2101" i="1"/>
  <c r="AH2109" i="1"/>
  <c r="AH2117" i="1"/>
  <c r="AH2125" i="1"/>
  <c r="AH2133" i="1"/>
  <c r="AH2141" i="1"/>
  <c r="AH2149" i="1"/>
  <c r="AH2157" i="1"/>
  <c r="AH2165" i="1"/>
  <c r="AH2173" i="1"/>
  <c r="AH2181" i="1"/>
  <c r="AH2189" i="1"/>
  <c r="AH2197" i="1"/>
  <c r="AH2205" i="1"/>
  <c r="AH2213" i="1"/>
  <c r="AH2221" i="1"/>
  <c r="AH2229" i="1"/>
  <c r="AH2237" i="1"/>
  <c r="AH2245" i="1"/>
  <c r="AH2253" i="1"/>
  <c r="AH2261" i="1"/>
  <c r="AH2269" i="1"/>
  <c r="AH2277" i="1"/>
  <c r="AH2285" i="1"/>
  <c r="AH2293" i="1"/>
  <c r="AH2301" i="1"/>
  <c r="AH2309" i="1"/>
  <c r="AH2317" i="1"/>
  <c r="AH2325" i="1"/>
  <c r="AH2333" i="1"/>
  <c r="AH2341" i="1"/>
  <c r="AH2349" i="1"/>
  <c r="AH1954" i="1"/>
  <c r="AH1962" i="1"/>
  <c r="AH1970" i="1"/>
  <c r="AH1978" i="1"/>
  <c r="AH1986" i="1"/>
  <c r="AH1994" i="1"/>
  <c r="AH2002" i="1"/>
  <c r="AH2010" i="1"/>
  <c r="AH2018" i="1"/>
  <c r="AH2026" i="1"/>
  <c r="AH2034" i="1"/>
  <c r="AH2042" i="1"/>
  <c r="AH2050" i="1"/>
  <c r="AH2058" i="1"/>
  <c r="AH2066" i="1"/>
  <c r="AH2074" i="1"/>
  <c r="AH2082" i="1"/>
  <c r="AH2090" i="1"/>
  <c r="AH2098" i="1"/>
  <c r="AH2106" i="1"/>
  <c r="AH2114" i="1"/>
  <c r="AH2122" i="1"/>
  <c r="AH2130" i="1"/>
  <c r="AH2138" i="1"/>
  <c r="AH2146" i="1"/>
  <c r="AH2154" i="1"/>
  <c r="AH2162" i="1"/>
  <c r="AH2170" i="1"/>
  <c r="AH2178" i="1"/>
  <c r="AH2186" i="1"/>
  <c r="AH2194" i="1"/>
  <c r="AH2202" i="1"/>
  <c r="AH2210" i="1"/>
  <c r="AH2218" i="1"/>
  <c r="AH2226" i="1"/>
  <c r="AH2234" i="1"/>
  <c r="AH2242" i="1"/>
  <c r="AH2250" i="1"/>
  <c r="AH2258" i="1"/>
  <c r="AH2266" i="1"/>
  <c r="AH2274" i="1"/>
  <c r="AH2282" i="1"/>
  <c r="AH2290" i="1"/>
  <c r="AH2298" i="1"/>
  <c r="AH2306" i="1"/>
  <c r="AH2338" i="1"/>
  <c r="U106" i="1"/>
  <c r="U113" i="1" s="1"/>
  <c r="V106" i="1"/>
  <c r="V113" i="1" s="1"/>
  <c r="AH1959" i="1"/>
  <c r="AH1967" i="1"/>
  <c r="AH1975" i="1"/>
  <c r="AH1983" i="1"/>
  <c r="AH1991" i="1"/>
  <c r="AH1999" i="1"/>
  <c r="AH2007" i="1"/>
  <c r="AH2015" i="1"/>
  <c r="AH2023" i="1"/>
  <c r="AH2031" i="1"/>
  <c r="AH2039" i="1"/>
  <c r="AH2047" i="1"/>
  <c r="AH2055" i="1"/>
  <c r="AH2063" i="1"/>
  <c r="AH2071" i="1"/>
  <c r="AH2079" i="1"/>
  <c r="AH2087" i="1"/>
  <c r="AH2095" i="1"/>
  <c r="AH2103" i="1"/>
  <c r="AH2111" i="1"/>
  <c r="AH2119" i="1"/>
  <c r="AH2127" i="1"/>
  <c r="AH2135" i="1"/>
  <c r="AH2143" i="1"/>
  <c r="AH2151" i="1"/>
  <c r="AH2159" i="1"/>
  <c r="AH2167" i="1"/>
  <c r="AH2175" i="1"/>
  <c r="AH2183" i="1"/>
  <c r="AH2191" i="1"/>
  <c r="AH2199" i="1"/>
  <c r="AH2207" i="1"/>
  <c r="AH2215" i="1"/>
  <c r="AH2223" i="1"/>
  <c r="AH2231" i="1"/>
  <c r="AH2239" i="1"/>
  <c r="AH2247" i="1"/>
  <c r="AH2255" i="1"/>
  <c r="AH2263" i="1"/>
  <c r="AH2271" i="1"/>
  <c r="AH2279" i="1"/>
  <c r="AH2287" i="1"/>
  <c r="AH2295" i="1"/>
  <c r="AH2303" i="1"/>
  <c r="AH2311" i="1"/>
  <c r="AH2319" i="1"/>
  <c r="AH2327" i="1"/>
  <c r="AH2335" i="1"/>
  <c r="AH2343" i="1"/>
  <c r="AH2351" i="1"/>
  <c r="AH1956" i="1"/>
  <c r="AH1964" i="1"/>
  <c r="AH1972" i="1"/>
  <c r="AH1980" i="1"/>
  <c r="AH1988" i="1"/>
  <c r="AH1996" i="1"/>
  <c r="AH2004" i="1"/>
  <c r="AH2012" i="1"/>
  <c r="AH2020" i="1"/>
  <c r="AH2028" i="1"/>
  <c r="AH2036" i="1"/>
  <c r="AH2044" i="1"/>
  <c r="AH2052" i="1"/>
  <c r="AH2060" i="1"/>
  <c r="AH2068" i="1"/>
  <c r="AH2076" i="1"/>
  <c r="AH2084" i="1"/>
  <c r="AH2092" i="1"/>
  <c r="AH2100" i="1"/>
  <c r="AH2108" i="1"/>
  <c r="AH2116" i="1"/>
  <c r="AH2124" i="1"/>
  <c r="AH2132" i="1"/>
  <c r="AH2140" i="1"/>
  <c r="AH2148" i="1"/>
  <c r="AH2156" i="1"/>
  <c r="AH2164" i="1"/>
  <c r="AH2172" i="1"/>
  <c r="AH2180" i="1"/>
  <c r="AH2188" i="1"/>
  <c r="AH2196" i="1"/>
  <c r="AH2204" i="1"/>
  <c r="AH2212" i="1"/>
  <c r="AH2220" i="1"/>
  <c r="AH2228" i="1"/>
  <c r="AH2236" i="1"/>
  <c r="AH2244" i="1"/>
  <c r="AH2252" i="1"/>
  <c r="AH2260" i="1"/>
  <c r="AH2268" i="1"/>
  <c r="AH2276" i="1"/>
  <c r="AH2284" i="1"/>
  <c r="AH2292" i="1"/>
  <c r="AH2300" i="1"/>
  <c r="AH2314" i="1"/>
  <c r="AH2346" i="1"/>
  <c r="B157" i="1"/>
  <c r="Y105" i="1"/>
  <c r="T106" i="1"/>
  <c r="T113" i="1" s="1"/>
  <c r="Y106" i="1"/>
  <c r="AH1961" i="1"/>
  <c r="AH1969" i="1"/>
  <c r="AH1977" i="1"/>
  <c r="AH1985" i="1"/>
  <c r="AH1993" i="1"/>
  <c r="AH2001" i="1"/>
  <c r="AH2009" i="1"/>
  <c r="AH2017" i="1"/>
  <c r="AH2025" i="1"/>
  <c r="AH2033" i="1"/>
  <c r="AH2041" i="1"/>
  <c r="AH2049" i="1"/>
  <c r="AH2057" i="1"/>
  <c r="AH2065" i="1"/>
  <c r="AH2073" i="1"/>
  <c r="AH2081" i="1"/>
  <c r="AH2089" i="1"/>
  <c r="AH2097" i="1"/>
  <c r="AH2105" i="1"/>
  <c r="AH2113" i="1"/>
  <c r="AH2121" i="1"/>
  <c r="AH2129" i="1"/>
  <c r="AH2137" i="1"/>
  <c r="AH2145" i="1"/>
  <c r="AH2153" i="1"/>
  <c r="AH2161" i="1"/>
  <c r="AH2169" i="1"/>
  <c r="AH2177" i="1"/>
  <c r="AH2185" i="1"/>
  <c r="AH2193" i="1"/>
  <c r="AH2201" i="1"/>
  <c r="AH2209" i="1"/>
  <c r="AH2217" i="1"/>
  <c r="AH2225" i="1"/>
  <c r="AH2233" i="1"/>
  <c r="AH2241" i="1"/>
  <c r="AH2249" i="1"/>
  <c r="AH2257" i="1"/>
  <c r="AH2265" i="1"/>
  <c r="AH2273" i="1"/>
  <c r="AH2281" i="1"/>
  <c r="AH2289" i="1"/>
  <c r="AH2297" i="1"/>
  <c r="AH2305" i="1"/>
  <c r="AH2313" i="1"/>
  <c r="AH2321" i="1"/>
  <c r="AH2329" i="1"/>
  <c r="AH2337" i="1"/>
  <c r="AH2345" i="1"/>
  <c r="AH2353" i="1"/>
  <c r="AH1958" i="1"/>
  <c r="AH1966" i="1"/>
  <c r="AH1974" i="1"/>
  <c r="AH1982" i="1"/>
  <c r="AH1990" i="1"/>
  <c r="AH1998" i="1"/>
  <c r="AH2006" i="1"/>
  <c r="AH2014" i="1"/>
  <c r="AH2022" i="1"/>
  <c r="AH2030" i="1"/>
  <c r="AH2038" i="1"/>
  <c r="AH2046" i="1"/>
  <c r="AH2054" i="1"/>
  <c r="AH2062" i="1"/>
  <c r="AH2070" i="1"/>
  <c r="AH2078" i="1"/>
  <c r="AH2086" i="1"/>
  <c r="AH2094" i="1"/>
  <c r="AH2102" i="1"/>
  <c r="AH2110" i="1"/>
  <c r="AH2118" i="1"/>
  <c r="AH2126" i="1"/>
  <c r="AH2134" i="1"/>
  <c r="AH2142" i="1"/>
  <c r="AH2150" i="1"/>
  <c r="AH2158" i="1"/>
  <c r="AH2166" i="1"/>
  <c r="AH2174" i="1"/>
  <c r="AH2182" i="1"/>
  <c r="AH2190" i="1"/>
  <c r="AH2198" i="1"/>
  <c r="AH2206" i="1"/>
  <c r="AH2214" i="1"/>
  <c r="AH2222" i="1"/>
  <c r="AH2230" i="1"/>
  <c r="AH2238" i="1"/>
  <c r="AH2246" i="1"/>
  <c r="AH2254" i="1"/>
  <c r="AH2262" i="1"/>
  <c r="AH2270" i="1"/>
  <c r="AH2278" i="1"/>
  <c r="AH2286" i="1"/>
  <c r="AH2294" i="1"/>
  <c r="AH2302" i="1"/>
  <c r="AH2322" i="1"/>
  <c r="GO100" i="1"/>
  <c r="GN101" i="1"/>
  <c r="EW100" i="1"/>
  <c r="EV101" i="1"/>
  <c r="GM102" i="1"/>
  <c r="GM103" i="1"/>
  <c r="GM108" i="1"/>
  <c r="GM111" i="1" s="1"/>
  <c r="EU108" i="1"/>
  <c r="EU111" i="1" s="1"/>
  <c r="EU103" i="1"/>
  <c r="EU102" i="1"/>
  <c r="CE113" i="1"/>
  <c r="AB113" i="1"/>
  <c r="AD114" i="1"/>
  <c r="AB111" i="1"/>
  <c r="AB120" i="1"/>
  <c r="AB121" i="1" s="1"/>
  <c r="AB114" i="1"/>
  <c r="AC114" i="1"/>
  <c r="X113" i="1"/>
  <c r="X120" i="1" s="1"/>
  <c r="FQ2351" i="1"/>
  <c r="FT2351" i="1" s="1"/>
  <c r="FU2351" i="1" s="1"/>
  <c r="FQ2347" i="1"/>
  <c r="FT2347" i="1" s="1"/>
  <c r="FU2347" i="1" s="1"/>
  <c r="FQ2343" i="1"/>
  <c r="FT2343" i="1" s="1"/>
  <c r="FU2343" i="1" s="1"/>
  <c r="FQ2339" i="1"/>
  <c r="FT2339" i="1" s="1"/>
  <c r="FU2339" i="1" s="1"/>
  <c r="FQ2335" i="1"/>
  <c r="FT2335" i="1" s="1"/>
  <c r="FU2335" i="1" s="1"/>
  <c r="FQ2331" i="1"/>
  <c r="FT2331" i="1" s="1"/>
  <c r="FU2331" i="1" s="1"/>
  <c r="FQ2327" i="1"/>
  <c r="FT2327" i="1" s="1"/>
  <c r="FU2327" i="1" s="1"/>
  <c r="FQ2323" i="1"/>
  <c r="FT2323" i="1" s="1"/>
  <c r="FU2323" i="1" s="1"/>
  <c r="FQ2319" i="1"/>
  <c r="FT2319" i="1" s="1"/>
  <c r="FU2319" i="1" s="1"/>
  <c r="FQ2315" i="1"/>
  <c r="FT2315" i="1" s="1"/>
  <c r="FU2315" i="1" s="1"/>
  <c r="FQ2311" i="1"/>
  <c r="FT2311" i="1" s="1"/>
  <c r="FU2311" i="1" s="1"/>
  <c r="FQ2307" i="1"/>
  <c r="FT2307" i="1" s="1"/>
  <c r="FU2307" i="1" s="1"/>
  <c r="FQ2303" i="1"/>
  <c r="FT2303" i="1" s="1"/>
  <c r="FU2303" i="1" s="1"/>
  <c r="FQ2299" i="1"/>
  <c r="FT2299" i="1" s="1"/>
  <c r="FU2299" i="1" s="1"/>
  <c r="FQ2295" i="1"/>
  <c r="FT2295" i="1" s="1"/>
  <c r="FU2295" i="1" s="1"/>
  <c r="FQ2291" i="1"/>
  <c r="FT2291" i="1" s="1"/>
  <c r="FU2291" i="1" s="1"/>
  <c r="FQ2287" i="1"/>
  <c r="FT2287" i="1" s="1"/>
  <c r="FU2287" i="1" s="1"/>
  <c r="FQ2283" i="1"/>
  <c r="FT2283" i="1" s="1"/>
  <c r="FU2283" i="1" s="1"/>
  <c r="FQ2279" i="1"/>
  <c r="FT2279" i="1" s="1"/>
  <c r="FU2279" i="1" s="1"/>
  <c r="FQ2275" i="1"/>
  <c r="FT2275" i="1" s="1"/>
  <c r="FU2275" i="1" s="1"/>
  <c r="FQ2271" i="1"/>
  <c r="FT2271" i="1" s="1"/>
  <c r="FU2271" i="1" s="1"/>
  <c r="FQ2267" i="1"/>
  <c r="FT2267" i="1" s="1"/>
  <c r="FU2267" i="1" s="1"/>
  <c r="FQ2263" i="1"/>
  <c r="FT2263" i="1" s="1"/>
  <c r="FU2263" i="1" s="1"/>
  <c r="FQ2259" i="1"/>
  <c r="FT2259" i="1" s="1"/>
  <c r="FU2259" i="1" s="1"/>
  <c r="FQ2255" i="1"/>
  <c r="FT2255" i="1" s="1"/>
  <c r="FU2255" i="1" s="1"/>
  <c r="FQ2350" i="1"/>
  <c r="FT2350" i="1" s="1"/>
  <c r="FU2350" i="1" s="1"/>
  <c r="FQ2346" i="1"/>
  <c r="FT2346" i="1" s="1"/>
  <c r="FU2346" i="1" s="1"/>
  <c r="FQ2342" i="1"/>
  <c r="FT2342" i="1" s="1"/>
  <c r="FU2342" i="1" s="1"/>
  <c r="FQ2338" i="1"/>
  <c r="FT2338" i="1" s="1"/>
  <c r="FU2338" i="1" s="1"/>
  <c r="FQ2334" i="1"/>
  <c r="FT2334" i="1" s="1"/>
  <c r="FU2334" i="1" s="1"/>
  <c r="FQ2330" i="1"/>
  <c r="FT2330" i="1" s="1"/>
  <c r="FU2330" i="1" s="1"/>
  <c r="FQ2326" i="1"/>
  <c r="FT2326" i="1" s="1"/>
  <c r="FU2326" i="1" s="1"/>
  <c r="FQ2322" i="1"/>
  <c r="FT2322" i="1" s="1"/>
  <c r="FU2322" i="1" s="1"/>
  <c r="FQ2318" i="1"/>
  <c r="FT2318" i="1" s="1"/>
  <c r="FU2318" i="1" s="1"/>
  <c r="FQ2314" i="1"/>
  <c r="FT2314" i="1" s="1"/>
  <c r="FU2314" i="1" s="1"/>
  <c r="FQ2310" i="1"/>
  <c r="FT2310" i="1" s="1"/>
  <c r="FU2310" i="1" s="1"/>
  <c r="FQ2306" i="1"/>
  <c r="FT2306" i="1" s="1"/>
  <c r="FU2306" i="1" s="1"/>
  <c r="FQ2302" i="1"/>
  <c r="FT2302" i="1" s="1"/>
  <c r="FU2302" i="1" s="1"/>
  <c r="FQ2298" i="1"/>
  <c r="FT2298" i="1" s="1"/>
  <c r="FU2298" i="1" s="1"/>
  <c r="FQ2294" i="1"/>
  <c r="FT2294" i="1" s="1"/>
  <c r="FU2294" i="1" s="1"/>
  <c r="FQ2290" i="1"/>
  <c r="FT2290" i="1" s="1"/>
  <c r="FU2290" i="1" s="1"/>
  <c r="FQ2286" i="1"/>
  <c r="FT2286" i="1" s="1"/>
  <c r="FU2286" i="1" s="1"/>
  <c r="FQ2282" i="1"/>
  <c r="FT2282" i="1" s="1"/>
  <c r="FU2282" i="1" s="1"/>
  <c r="FQ2353" i="1"/>
  <c r="FT2353" i="1" s="1"/>
  <c r="FU2353" i="1" s="1"/>
  <c r="FQ2349" i="1"/>
  <c r="FT2349" i="1" s="1"/>
  <c r="FU2349" i="1" s="1"/>
  <c r="FQ2345" i="1"/>
  <c r="FT2345" i="1" s="1"/>
  <c r="FU2345" i="1" s="1"/>
  <c r="FQ2341" i="1"/>
  <c r="FT2341" i="1" s="1"/>
  <c r="FU2341" i="1" s="1"/>
  <c r="FQ2337" i="1"/>
  <c r="FT2337" i="1" s="1"/>
  <c r="FU2337" i="1" s="1"/>
  <c r="FQ2333" i="1"/>
  <c r="FT2333" i="1" s="1"/>
  <c r="FU2333" i="1" s="1"/>
  <c r="FQ2329" i="1"/>
  <c r="FT2329" i="1" s="1"/>
  <c r="FU2329" i="1" s="1"/>
  <c r="FQ2325" i="1"/>
  <c r="FT2325" i="1" s="1"/>
  <c r="FU2325" i="1" s="1"/>
  <c r="FQ2321" i="1"/>
  <c r="FT2321" i="1" s="1"/>
  <c r="FU2321" i="1" s="1"/>
  <c r="FQ2317" i="1"/>
  <c r="FT2317" i="1" s="1"/>
  <c r="FU2317" i="1" s="1"/>
  <c r="FQ2313" i="1"/>
  <c r="FT2313" i="1" s="1"/>
  <c r="FU2313" i="1" s="1"/>
  <c r="FQ2309" i="1"/>
  <c r="FT2309" i="1" s="1"/>
  <c r="FU2309" i="1" s="1"/>
  <c r="FQ2305" i="1"/>
  <c r="FT2305" i="1" s="1"/>
  <c r="FU2305" i="1" s="1"/>
  <c r="FQ2301" i="1"/>
  <c r="FT2301" i="1" s="1"/>
  <c r="FU2301" i="1" s="1"/>
  <c r="FQ2352" i="1"/>
  <c r="FT2352" i="1" s="1"/>
  <c r="FU2352" i="1" s="1"/>
  <c r="FQ2348" i="1"/>
  <c r="FT2348" i="1" s="1"/>
  <c r="FU2348" i="1" s="1"/>
  <c r="FQ2344" i="1"/>
  <c r="FT2344" i="1" s="1"/>
  <c r="FU2344" i="1" s="1"/>
  <c r="FQ2340" i="1"/>
  <c r="FT2340" i="1" s="1"/>
  <c r="FU2340" i="1" s="1"/>
  <c r="FQ2336" i="1"/>
  <c r="FT2336" i="1" s="1"/>
  <c r="FU2336" i="1" s="1"/>
  <c r="FQ2332" i="1"/>
  <c r="FT2332" i="1" s="1"/>
  <c r="FU2332" i="1" s="1"/>
  <c r="FQ2328" i="1"/>
  <c r="FT2328" i="1" s="1"/>
  <c r="FU2328" i="1" s="1"/>
  <c r="FQ2316" i="1"/>
  <c r="FT2316" i="1" s="1"/>
  <c r="FU2316" i="1" s="1"/>
  <c r="FQ2312" i="1"/>
  <c r="FT2312" i="1" s="1"/>
  <c r="FU2312" i="1" s="1"/>
  <c r="FQ2297" i="1"/>
  <c r="FT2297" i="1" s="1"/>
  <c r="FU2297" i="1" s="1"/>
  <c r="FQ2289" i="1"/>
  <c r="FT2289" i="1" s="1"/>
  <c r="FU2289" i="1" s="1"/>
  <c r="FQ2281" i="1"/>
  <c r="FT2281" i="1" s="1"/>
  <c r="FU2281" i="1" s="1"/>
  <c r="FQ2276" i="1"/>
  <c r="FT2276" i="1" s="1"/>
  <c r="FU2276" i="1" s="1"/>
  <c r="FQ2270" i="1"/>
  <c r="FT2270" i="1" s="1"/>
  <c r="FU2270" i="1" s="1"/>
  <c r="FQ2265" i="1"/>
  <c r="FT2265" i="1" s="1"/>
  <c r="FU2265" i="1" s="1"/>
  <c r="FQ2260" i="1"/>
  <c r="FT2260" i="1" s="1"/>
  <c r="FU2260" i="1" s="1"/>
  <c r="FQ2254" i="1"/>
  <c r="FT2254" i="1" s="1"/>
  <c r="FU2254" i="1" s="1"/>
  <c r="FQ2250" i="1"/>
  <c r="FT2250" i="1" s="1"/>
  <c r="FU2250" i="1" s="1"/>
  <c r="FQ2246" i="1"/>
  <c r="FT2246" i="1" s="1"/>
  <c r="FU2246" i="1" s="1"/>
  <c r="FQ2242" i="1"/>
  <c r="FT2242" i="1" s="1"/>
  <c r="FU2242" i="1" s="1"/>
  <c r="FQ2238" i="1"/>
  <c r="FT2238" i="1" s="1"/>
  <c r="FU2238" i="1" s="1"/>
  <c r="FQ2234" i="1"/>
  <c r="FT2234" i="1" s="1"/>
  <c r="FU2234" i="1" s="1"/>
  <c r="FQ2230" i="1"/>
  <c r="FT2230" i="1" s="1"/>
  <c r="FU2230" i="1" s="1"/>
  <c r="FQ2226" i="1"/>
  <c r="FT2226" i="1" s="1"/>
  <c r="FU2226" i="1" s="1"/>
  <c r="FQ2222" i="1"/>
  <c r="FT2222" i="1" s="1"/>
  <c r="FU2222" i="1" s="1"/>
  <c r="FQ2218" i="1"/>
  <c r="FT2218" i="1" s="1"/>
  <c r="FU2218" i="1" s="1"/>
  <c r="FQ2214" i="1"/>
  <c r="FT2214" i="1" s="1"/>
  <c r="FU2214" i="1" s="1"/>
  <c r="FQ2210" i="1"/>
  <c r="FT2210" i="1" s="1"/>
  <c r="FU2210" i="1" s="1"/>
  <c r="FQ2206" i="1"/>
  <c r="FT2206" i="1" s="1"/>
  <c r="FU2206" i="1" s="1"/>
  <c r="FQ2202" i="1"/>
  <c r="FT2202" i="1" s="1"/>
  <c r="FU2202" i="1" s="1"/>
  <c r="FQ2198" i="1"/>
  <c r="FT2198" i="1" s="1"/>
  <c r="FU2198" i="1" s="1"/>
  <c r="FQ2194" i="1"/>
  <c r="FT2194" i="1" s="1"/>
  <c r="FU2194" i="1" s="1"/>
  <c r="FQ2190" i="1"/>
  <c r="FT2190" i="1" s="1"/>
  <c r="FU2190" i="1" s="1"/>
  <c r="FQ2186" i="1"/>
  <c r="FT2186" i="1" s="1"/>
  <c r="FU2186" i="1" s="1"/>
  <c r="FQ2182" i="1"/>
  <c r="FT2182" i="1" s="1"/>
  <c r="FU2182" i="1" s="1"/>
  <c r="FQ2178" i="1"/>
  <c r="FT2178" i="1" s="1"/>
  <c r="FU2178" i="1" s="1"/>
  <c r="FQ2174" i="1"/>
  <c r="FT2174" i="1" s="1"/>
  <c r="FU2174" i="1" s="1"/>
  <c r="FQ2170" i="1"/>
  <c r="FT2170" i="1" s="1"/>
  <c r="FU2170" i="1" s="1"/>
  <c r="FQ2166" i="1"/>
  <c r="FT2166" i="1" s="1"/>
  <c r="FU2166" i="1" s="1"/>
  <c r="FQ2162" i="1"/>
  <c r="FT2162" i="1" s="1"/>
  <c r="FU2162" i="1" s="1"/>
  <c r="FQ2158" i="1"/>
  <c r="FT2158" i="1" s="1"/>
  <c r="FU2158" i="1" s="1"/>
  <c r="FQ2154" i="1"/>
  <c r="FT2154" i="1" s="1"/>
  <c r="FU2154" i="1" s="1"/>
  <c r="FQ2150" i="1"/>
  <c r="FT2150" i="1" s="1"/>
  <c r="FU2150" i="1" s="1"/>
  <c r="FQ2146" i="1"/>
  <c r="FT2146" i="1" s="1"/>
  <c r="FU2146" i="1" s="1"/>
  <c r="FQ2142" i="1"/>
  <c r="FT2142" i="1" s="1"/>
  <c r="FU2142" i="1" s="1"/>
  <c r="FQ2138" i="1"/>
  <c r="FT2138" i="1" s="1"/>
  <c r="FU2138" i="1" s="1"/>
  <c r="FQ2134" i="1"/>
  <c r="FT2134" i="1" s="1"/>
  <c r="FU2134" i="1" s="1"/>
  <c r="FQ2130" i="1"/>
  <c r="FT2130" i="1" s="1"/>
  <c r="FU2130" i="1" s="1"/>
  <c r="FQ2126" i="1"/>
  <c r="FT2126" i="1" s="1"/>
  <c r="FU2126" i="1" s="1"/>
  <c r="FQ2122" i="1"/>
  <c r="FT2122" i="1" s="1"/>
  <c r="FU2122" i="1" s="1"/>
  <c r="FQ2118" i="1"/>
  <c r="FT2118" i="1" s="1"/>
  <c r="FU2118" i="1" s="1"/>
  <c r="FQ2114" i="1"/>
  <c r="FT2114" i="1" s="1"/>
  <c r="FU2114" i="1" s="1"/>
  <c r="FQ2110" i="1"/>
  <c r="FT2110" i="1" s="1"/>
  <c r="FU2110" i="1" s="1"/>
  <c r="FQ2106" i="1"/>
  <c r="FT2106" i="1" s="1"/>
  <c r="FU2106" i="1" s="1"/>
  <c r="FQ2102" i="1"/>
  <c r="FT2102" i="1" s="1"/>
  <c r="FU2102" i="1" s="1"/>
  <c r="FQ2098" i="1"/>
  <c r="FT2098" i="1" s="1"/>
  <c r="FU2098" i="1" s="1"/>
  <c r="FQ2094" i="1"/>
  <c r="FT2094" i="1" s="1"/>
  <c r="FU2094" i="1" s="1"/>
  <c r="FQ2090" i="1"/>
  <c r="FT2090" i="1" s="1"/>
  <c r="FU2090" i="1" s="1"/>
  <c r="FQ2086" i="1"/>
  <c r="FT2086" i="1" s="1"/>
  <c r="FU2086" i="1" s="1"/>
  <c r="FQ2082" i="1"/>
  <c r="FT2082" i="1" s="1"/>
  <c r="FU2082" i="1" s="1"/>
  <c r="FQ2078" i="1"/>
  <c r="FT2078" i="1" s="1"/>
  <c r="FU2078" i="1" s="1"/>
  <c r="FQ2074" i="1"/>
  <c r="FT2074" i="1" s="1"/>
  <c r="FU2074" i="1" s="1"/>
  <c r="FQ2070" i="1"/>
  <c r="FT2070" i="1" s="1"/>
  <c r="FU2070" i="1" s="1"/>
  <c r="FQ2066" i="1"/>
  <c r="FT2066" i="1" s="1"/>
  <c r="FU2066" i="1" s="1"/>
  <c r="FQ2062" i="1"/>
  <c r="FT2062" i="1" s="1"/>
  <c r="FU2062" i="1" s="1"/>
  <c r="FQ2058" i="1"/>
  <c r="FT2058" i="1" s="1"/>
  <c r="FU2058" i="1" s="1"/>
  <c r="FQ2054" i="1"/>
  <c r="FT2054" i="1" s="1"/>
  <c r="FU2054" i="1" s="1"/>
  <c r="FQ2050" i="1"/>
  <c r="FT2050" i="1" s="1"/>
  <c r="FU2050" i="1" s="1"/>
  <c r="FQ2046" i="1"/>
  <c r="FT2046" i="1" s="1"/>
  <c r="FU2046" i="1" s="1"/>
  <c r="FQ2042" i="1"/>
  <c r="FT2042" i="1" s="1"/>
  <c r="FU2042" i="1" s="1"/>
  <c r="FQ2038" i="1"/>
  <c r="FT2038" i="1" s="1"/>
  <c r="FU2038" i="1" s="1"/>
  <c r="FQ2034" i="1"/>
  <c r="FT2034" i="1" s="1"/>
  <c r="FU2034" i="1" s="1"/>
  <c r="FQ2030" i="1"/>
  <c r="FT2030" i="1" s="1"/>
  <c r="FU2030" i="1" s="1"/>
  <c r="FQ2026" i="1"/>
  <c r="FT2026" i="1" s="1"/>
  <c r="FU2026" i="1" s="1"/>
  <c r="FQ2022" i="1"/>
  <c r="FT2022" i="1" s="1"/>
  <c r="FU2022" i="1" s="1"/>
  <c r="FQ2018" i="1"/>
  <c r="FT2018" i="1" s="1"/>
  <c r="FU2018" i="1" s="1"/>
  <c r="FQ2014" i="1"/>
  <c r="FT2014" i="1" s="1"/>
  <c r="FU2014" i="1" s="1"/>
  <c r="FQ2010" i="1"/>
  <c r="FT2010" i="1" s="1"/>
  <c r="FU2010" i="1" s="1"/>
  <c r="FQ2006" i="1"/>
  <c r="FT2006" i="1" s="1"/>
  <c r="FU2006" i="1" s="1"/>
  <c r="FQ2002" i="1"/>
  <c r="FT2002" i="1" s="1"/>
  <c r="FU2002" i="1" s="1"/>
  <c r="FQ1998" i="1"/>
  <c r="FT1998" i="1" s="1"/>
  <c r="FU1998" i="1" s="1"/>
  <c r="FQ1994" i="1"/>
  <c r="FT1994" i="1" s="1"/>
  <c r="FU1994" i="1" s="1"/>
  <c r="FQ1990" i="1"/>
  <c r="FT1990" i="1" s="1"/>
  <c r="FU1990" i="1" s="1"/>
  <c r="FQ1986" i="1"/>
  <c r="FT1986" i="1" s="1"/>
  <c r="FU1986" i="1" s="1"/>
  <c r="FQ1982" i="1"/>
  <c r="FT1982" i="1" s="1"/>
  <c r="FU1982" i="1" s="1"/>
  <c r="FQ1978" i="1"/>
  <c r="FT1978" i="1" s="1"/>
  <c r="FU1978" i="1" s="1"/>
  <c r="FQ1974" i="1"/>
  <c r="FT1974" i="1" s="1"/>
  <c r="FU1974" i="1" s="1"/>
  <c r="FQ1970" i="1"/>
  <c r="FT1970" i="1" s="1"/>
  <c r="FU1970" i="1" s="1"/>
  <c r="FQ1966" i="1"/>
  <c r="FT1966" i="1" s="1"/>
  <c r="FU1966" i="1" s="1"/>
  <c r="FQ1962" i="1"/>
  <c r="FT1962" i="1" s="1"/>
  <c r="FU1962" i="1" s="1"/>
  <c r="FQ1958" i="1"/>
  <c r="FT1958" i="1" s="1"/>
  <c r="FU1958" i="1" s="1"/>
  <c r="FQ1954" i="1"/>
  <c r="FT1954" i="1" s="1"/>
  <c r="FU1954" i="1" s="1"/>
  <c r="FQ2324" i="1"/>
  <c r="FT2324" i="1" s="1"/>
  <c r="FU2324" i="1" s="1"/>
  <c r="FQ2308" i="1"/>
  <c r="FT2308" i="1" s="1"/>
  <c r="FU2308" i="1" s="1"/>
  <c r="FQ2296" i="1"/>
  <c r="FT2296" i="1" s="1"/>
  <c r="FU2296" i="1" s="1"/>
  <c r="FQ2288" i="1"/>
  <c r="FT2288" i="1" s="1"/>
  <c r="FU2288" i="1" s="1"/>
  <c r="FQ2280" i="1"/>
  <c r="FT2280" i="1" s="1"/>
  <c r="FU2280" i="1" s="1"/>
  <c r="FQ2274" i="1"/>
  <c r="FT2274" i="1" s="1"/>
  <c r="FU2274" i="1" s="1"/>
  <c r="FQ2269" i="1"/>
  <c r="FT2269" i="1" s="1"/>
  <c r="FU2269" i="1" s="1"/>
  <c r="FQ2264" i="1"/>
  <c r="FT2264" i="1" s="1"/>
  <c r="FU2264" i="1" s="1"/>
  <c r="FQ2258" i="1"/>
  <c r="FT2258" i="1" s="1"/>
  <c r="FU2258" i="1" s="1"/>
  <c r="FQ2253" i="1"/>
  <c r="FT2253" i="1" s="1"/>
  <c r="FU2253" i="1" s="1"/>
  <c r="FQ2249" i="1"/>
  <c r="FT2249" i="1" s="1"/>
  <c r="FU2249" i="1" s="1"/>
  <c r="FQ2245" i="1"/>
  <c r="FT2245" i="1" s="1"/>
  <c r="FU2245" i="1" s="1"/>
  <c r="FQ2241" i="1"/>
  <c r="FT2241" i="1" s="1"/>
  <c r="FU2241" i="1" s="1"/>
  <c r="FQ2237" i="1"/>
  <c r="FT2237" i="1" s="1"/>
  <c r="FU2237" i="1" s="1"/>
  <c r="FQ2233" i="1"/>
  <c r="FT2233" i="1" s="1"/>
  <c r="FU2233" i="1" s="1"/>
  <c r="FQ2229" i="1"/>
  <c r="FT2229" i="1" s="1"/>
  <c r="FU2229" i="1" s="1"/>
  <c r="FQ2225" i="1"/>
  <c r="FT2225" i="1" s="1"/>
  <c r="FU2225" i="1" s="1"/>
  <c r="FQ2221" i="1"/>
  <c r="FT2221" i="1" s="1"/>
  <c r="FU2221" i="1" s="1"/>
  <c r="FQ2217" i="1"/>
  <c r="FT2217" i="1" s="1"/>
  <c r="FU2217" i="1" s="1"/>
  <c r="FQ2213" i="1"/>
  <c r="FT2213" i="1" s="1"/>
  <c r="FU2213" i="1" s="1"/>
  <c r="FQ2209" i="1"/>
  <c r="FT2209" i="1" s="1"/>
  <c r="FU2209" i="1" s="1"/>
  <c r="FQ2205" i="1"/>
  <c r="FT2205" i="1" s="1"/>
  <c r="FU2205" i="1" s="1"/>
  <c r="FQ2201" i="1"/>
  <c r="FT2201" i="1" s="1"/>
  <c r="FU2201" i="1" s="1"/>
  <c r="FQ2197" i="1"/>
  <c r="FT2197" i="1" s="1"/>
  <c r="FU2197" i="1" s="1"/>
  <c r="FQ2193" i="1"/>
  <c r="FT2193" i="1" s="1"/>
  <c r="FU2193" i="1" s="1"/>
  <c r="FQ2189" i="1"/>
  <c r="FT2189" i="1" s="1"/>
  <c r="FU2189" i="1" s="1"/>
  <c r="FQ2185" i="1"/>
  <c r="FT2185" i="1" s="1"/>
  <c r="FU2185" i="1" s="1"/>
  <c r="FQ2181" i="1"/>
  <c r="FT2181" i="1" s="1"/>
  <c r="FU2181" i="1" s="1"/>
  <c r="FQ2177" i="1"/>
  <c r="FT2177" i="1" s="1"/>
  <c r="FU2177" i="1" s="1"/>
  <c r="FQ2173" i="1"/>
  <c r="FT2173" i="1" s="1"/>
  <c r="FU2173" i="1" s="1"/>
  <c r="FQ2169" i="1"/>
  <c r="FT2169" i="1" s="1"/>
  <c r="FU2169" i="1" s="1"/>
  <c r="FQ2165" i="1"/>
  <c r="FT2165" i="1" s="1"/>
  <c r="FU2165" i="1" s="1"/>
  <c r="FQ2161" i="1"/>
  <c r="FT2161" i="1" s="1"/>
  <c r="FU2161" i="1" s="1"/>
  <c r="FQ2157" i="1"/>
  <c r="FT2157" i="1" s="1"/>
  <c r="FU2157" i="1" s="1"/>
  <c r="FQ2153" i="1"/>
  <c r="FT2153" i="1" s="1"/>
  <c r="FU2153" i="1" s="1"/>
  <c r="FQ2149" i="1"/>
  <c r="FT2149" i="1" s="1"/>
  <c r="FU2149" i="1" s="1"/>
  <c r="FQ2145" i="1"/>
  <c r="FT2145" i="1" s="1"/>
  <c r="FU2145" i="1" s="1"/>
  <c r="FQ2141" i="1"/>
  <c r="FT2141" i="1" s="1"/>
  <c r="FU2141" i="1" s="1"/>
  <c r="FQ2137" i="1"/>
  <c r="FT2137" i="1" s="1"/>
  <c r="FU2137" i="1" s="1"/>
  <c r="FQ2133" i="1"/>
  <c r="FT2133" i="1" s="1"/>
  <c r="FU2133" i="1" s="1"/>
  <c r="FQ2129" i="1"/>
  <c r="FT2129" i="1" s="1"/>
  <c r="FU2129" i="1" s="1"/>
  <c r="FQ2125" i="1"/>
  <c r="FT2125" i="1" s="1"/>
  <c r="FU2125" i="1" s="1"/>
  <c r="FQ2121" i="1"/>
  <c r="FT2121" i="1" s="1"/>
  <c r="FU2121" i="1" s="1"/>
  <c r="FQ2117" i="1"/>
  <c r="FT2117" i="1" s="1"/>
  <c r="FU2117" i="1" s="1"/>
  <c r="FQ2113" i="1"/>
  <c r="FT2113" i="1" s="1"/>
  <c r="FU2113" i="1" s="1"/>
  <c r="FQ2109" i="1"/>
  <c r="FT2109" i="1" s="1"/>
  <c r="FU2109" i="1" s="1"/>
  <c r="FQ2105" i="1"/>
  <c r="FT2105" i="1" s="1"/>
  <c r="FU2105" i="1" s="1"/>
  <c r="FQ2101" i="1"/>
  <c r="FT2101" i="1" s="1"/>
  <c r="FU2101" i="1" s="1"/>
  <c r="FQ2097" i="1"/>
  <c r="FT2097" i="1" s="1"/>
  <c r="FU2097" i="1" s="1"/>
  <c r="FQ2093" i="1"/>
  <c r="FT2093" i="1" s="1"/>
  <c r="FU2093" i="1" s="1"/>
  <c r="FQ2089" i="1"/>
  <c r="FT2089" i="1" s="1"/>
  <c r="FU2089" i="1" s="1"/>
  <c r="FQ2085" i="1"/>
  <c r="FT2085" i="1" s="1"/>
  <c r="FU2085" i="1" s="1"/>
  <c r="FQ2081" i="1"/>
  <c r="FT2081" i="1" s="1"/>
  <c r="FU2081" i="1" s="1"/>
  <c r="FQ2077" i="1"/>
  <c r="FT2077" i="1" s="1"/>
  <c r="FU2077" i="1" s="1"/>
  <c r="FQ2073" i="1"/>
  <c r="FT2073" i="1" s="1"/>
  <c r="FU2073" i="1" s="1"/>
  <c r="FQ2069" i="1"/>
  <c r="FT2069" i="1" s="1"/>
  <c r="FU2069" i="1" s="1"/>
  <c r="FQ2065" i="1"/>
  <c r="FT2065" i="1" s="1"/>
  <c r="FU2065" i="1" s="1"/>
  <c r="FQ2061" i="1"/>
  <c r="FT2061" i="1" s="1"/>
  <c r="FU2061" i="1" s="1"/>
  <c r="FQ2057" i="1"/>
  <c r="FT2057" i="1" s="1"/>
  <c r="FU2057" i="1" s="1"/>
  <c r="FQ2053" i="1"/>
  <c r="FT2053" i="1" s="1"/>
  <c r="FU2053" i="1" s="1"/>
  <c r="FQ2049" i="1"/>
  <c r="FT2049" i="1" s="1"/>
  <c r="FU2049" i="1" s="1"/>
  <c r="FQ2045" i="1"/>
  <c r="FT2045" i="1" s="1"/>
  <c r="FU2045" i="1" s="1"/>
  <c r="FQ2041" i="1"/>
  <c r="FT2041" i="1" s="1"/>
  <c r="FU2041" i="1" s="1"/>
  <c r="FQ2037" i="1"/>
  <c r="FT2037" i="1" s="1"/>
  <c r="FU2037" i="1" s="1"/>
  <c r="FQ2033" i="1"/>
  <c r="FT2033" i="1" s="1"/>
  <c r="FU2033" i="1" s="1"/>
  <c r="FQ2029" i="1"/>
  <c r="FT2029" i="1" s="1"/>
  <c r="FU2029" i="1" s="1"/>
  <c r="FQ2025" i="1"/>
  <c r="FT2025" i="1" s="1"/>
  <c r="FU2025" i="1" s="1"/>
  <c r="FQ2021" i="1"/>
  <c r="FT2021" i="1" s="1"/>
  <c r="FU2021" i="1" s="1"/>
  <c r="FQ2017" i="1"/>
  <c r="FT2017" i="1" s="1"/>
  <c r="FU2017" i="1" s="1"/>
  <c r="FQ2013" i="1"/>
  <c r="FT2013" i="1" s="1"/>
  <c r="FU2013" i="1" s="1"/>
  <c r="FQ2009" i="1"/>
  <c r="FT2009" i="1" s="1"/>
  <c r="FU2009" i="1" s="1"/>
  <c r="FQ2005" i="1"/>
  <c r="FT2005" i="1" s="1"/>
  <c r="FU2005" i="1" s="1"/>
  <c r="FQ2001" i="1"/>
  <c r="FT2001" i="1" s="1"/>
  <c r="FU2001" i="1" s="1"/>
  <c r="FQ1997" i="1"/>
  <c r="FT1997" i="1" s="1"/>
  <c r="FU1997" i="1" s="1"/>
  <c r="FQ1993" i="1"/>
  <c r="FT1993" i="1" s="1"/>
  <c r="FU1993" i="1" s="1"/>
  <c r="FQ1989" i="1"/>
  <c r="FT1989" i="1" s="1"/>
  <c r="FU1989" i="1" s="1"/>
  <c r="FQ1985" i="1"/>
  <c r="FT1985" i="1" s="1"/>
  <c r="FU1985" i="1" s="1"/>
  <c r="FQ1981" i="1"/>
  <c r="FT1981" i="1" s="1"/>
  <c r="FU1981" i="1" s="1"/>
  <c r="FQ1977" i="1"/>
  <c r="FT1977" i="1" s="1"/>
  <c r="FU1977" i="1" s="1"/>
  <c r="FQ1973" i="1"/>
  <c r="FT1973" i="1" s="1"/>
  <c r="FU1973" i="1" s="1"/>
  <c r="FQ1969" i="1"/>
  <c r="FT1969" i="1" s="1"/>
  <c r="FU1969" i="1" s="1"/>
  <c r="FQ1965" i="1"/>
  <c r="FT1965" i="1" s="1"/>
  <c r="FU1965" i="1" s="1"/>
  <c r="FQ1961" i="1"/>
  <c r="FT1961" i="1" s="1"/>
  <c r="FU1961" i="1" s="1"/>
  <c r="FQ1957" i="1"/>
  <c r="FT1957" i="1" s="1"/>
  <c r="FU1957" i="1" s="1"/>
  <c r="FQ1953" i="1"/>
  <c r="FT1953" i="1" s="1"/>
  <c r="FU1953" i="1" s="1"/>
  <c r="FQ2320" i="1"/>
  <c r="FT2320" i="1" s="1"/>
  <c r="FU2320" i="1" s="1"/>
  <c r="FQ2304" i="1"/>
  <c r="FT2304" i="1" s="1"/>
  <c r="FU2304" i="1" s="1"/>
  <c r="FQ2293" i="1"/>
  <c r="FT2293" i="1" s="1"/>
  <c r="FU2293" i="1" s="1"/>
  <c r="FQ2285" i="1"/>
  <c r="FT2285" i="1" s="1"/>
  <c r="FU2285" i="1" s="1"/>
  <c r="FQ2278" i="1"/>
  <c r="FT2278" i="1" s="1"/>
  <c r="FU2278" i="1" s="1"/>
  <c r="FQ2273" i="1"/>
  <c r="FT2273" i="1" s="1"/>
  <c r="FU2273" i="1" s="1"/>
  <c r="FQ2268" i="1"/>
  <c r="FT2268" i="1" s="1"/>
  <c r="FU2268" i="1" s="1"/>
  <c r="FQ2262" i="1"/>
  <c r="FT2262" i="1" s="1"/>
  <c r="FU2262" i="1" s="1"/>
  <c r="FQ2257" i="1"/>
  <c r="FT2257" i="1" s="1"/>
  <c r="FU2257" i="1" s="1"/>
  <c r="FQ2252" i="1"/>
  <c r="FT2252" i="1" s="1"/>
  <c r="FU2252" i="1" s="1"/>
  <c r="FQ2248" i="1"/>
  <c r="FT2248" i="1" s="1"/>
  <c r="FU2248" i="1" s="1"/>
  <c r="FQ2244" i="1"/>
  <c r="FT2244" i="1" s="1"/>
  <c r="FU2244" i="1" s="1"/>
  <c r="FQ2240" i="1"/>
  <c r="FT2240" i="1" s="1"/>
  <c r="FU2240" i="1" s="1"/>
  <c r="FQ2236" i="1"/>
  <c r="FT2236" i="1" s="1"/>
  <c r="FU2236" i="1" s="1"/>
  <c r="FQ2232" i="1"/>
  <c r="FT2232" i="1" s="1"/>
  <c r="FU2232" i="1" s="1"/>
  <c r="FQ2228" i="1"/>
  <c r="FT2228" i="1" s="1"/>
  <c r="FU2228" i="1" s="1"/>
  <c r="FQ2224" i="1"/>
  <c r="FT2224" i="1" s="1"/>
  <c r="FU2224" i="1" s="1"/>
  <c r="FQ2220" i="1"/>
  <c r="FT2220" i="1" s="1"/>
  <c r="FU2220" i="1" s="1"/>
  <c r="FQ2216" i="1"/>
  <c r="FT2216" i="1" s="1"/>
  <c r="FU2216" i="1" s="1"/>
  <c r="FQ2212" i="1"/>
  <c r="FT2212" i="1" s="1"/>
  <c r="FU2212" i="1" s="1"/>
  <c r="FQ2208" i="1"/>
  <c r="FT2208" i="1" s="1"/>
  <c r="FU2208" i="1" s="1"/>
  <c r="FQ2204" i="1"/>
  <c r="FT2204" i="1" s="1"/>
  <c r="FU2204" i="1" s="1"/>
  <c r="FQ2200" i="1"/>
  <c r="FT2200" i="1" s="1"/>
  <c r="FU2200" i="1" s="1"/>
  <c r="FQ2196" i="1"/>
  <c r="FT2196" i="1" s="1"/>
  <c r="FU2196" i="1" s="1"/>
  <c r="FQ2192" i="1"/>
  <c r="FT2192" i="1" s="1"/>
  <c r="FU2192" i="1" s="1"/>
  <c r="FQ2188" i="1"/>
  <c r="FT2188" i="1" s="1"/>
  <c r="FU2188" i="1" s="1"/>
  <c r="FQ2184" i="1"/>
  <c r="FT2184" i="1" s="1"/>
  <c r="FU2184" i="1" s="1"/>
  <c r="FQ2180" i="1"/>
  <c r="FT2180" i="1" s="1"/>
  <c r="FU2180" i="1" s="1"/>
  <c r="FQ2176" i="1"/>
  <c r="FT2176" i="1" s="1"/>
  <c r="FU2176" i="1" s="1"/>
  <c r="FQ2172" i="1"/>
  <c r="FT2172" i="1" s="1"/>
  <c r="FU2172" i="1" s="1"/>
  <c r="FQ2168" i="1"/>
  <c r="FT2168" i="1" s="1"/>
  <c r="FU2168" i="1" s="1"/>
  <c r="FQ2164" i="1"/>
  <c r="FT2164" i="1" s="1"/>
  <c r="FU2164" i="1" s="1"/>
  <c r="FQ2160" i="1"/>
  <c r="FT2160" i="1" s="1"/>
  <c r="FU2160" i="1" s="1"/>
  <c r="FQ2156" i="1"/>
  <c r="FT2156" i="1" s="1"/>
  <c r="FU2156" i="1" s="1"/>
  <c r="FQ2152" i="1"/>
  <c r="FT2152" i="1" s="1"/>
  <c r="FU2152" i="1" s="1"/>
  <c r="FQ2148" i="1"/>
  <c r="FT2148" i="1" s="1"/>
  <c r="FU2148" i="1" s="1"/>
  <c r="FQ2144" i="1"/>
  <c r="FT2144" i="1" s="1"/>
  <c r="FU2144" i="1" s="1"/>
  <c r="FQ2140" i="1"/>
  <c r="FT2140" i="1" s="1"/>
  <c r="FU2140" i="1" s="1"/>
  <c r="FQ2136" i="1"/>
  <c r="FT2136" i="1" s="1"/>
  <c r="FU2136" i="1" s="1"/>
  <c r="FQ2132" i="1"/>
  <c r="FT2132" i="1" s="1"/>
  <c r="FU2132" i="1" s="1"/>
  <c r="FQ2128" i="1"/>
  <c r="FT2128" i="1" s="1"/>
  <c r="FU2128" i="1" s="1"/>
  <c r="FQ2124" i="1"/>
  <c r="FT2124" i="1" s="1"/>
  <c r="FU2124" i="1" s="1"/>
  <c r="FQ2120" i="1"/>
  <c r="FT2120" i="1" s="1"/>
  <c r="FU2120" i="1" s="1"/>
  <c r="FQ2116" i="1"/>
  <c r="FT2116" i="1" s="1"/>
  <c r="FU2116" i="1" s="1"/>
  <c r="FQ2112" i="1"/>
  <c r="FT2112" i="1" s="1"/>
  <c r="FU2112" i="1" s="1"/>
  <c r="FQ2108" i="1"/>
  <c r="FT2108" i="1" s="1"/>
  <c r="FU2108" i="1" s="1"/>
  <c r="FQ2104" i="1"/>
  <c r="FT2104" i="1" s="1"/>
  <c r="FU2104" i="1" s="1"/>
  <c r="FQ2100" i="1"/>
  <c r="FT2100" i="1" s="1"/>
  <c r="FU2100" i="1" s="1"/>
  <c r="FQ2096" i="1"/>
  <c r="FT2096" i="1" s="1"/>
  <c r="FU2096" i="1" s="1"/>
  <c r="FQ2092" i="1"/>
  <c r="FT2092" i="1" s="1"/>
  <c r="FU2092" i="1" s="1"/>
  <c r="FQ2088" i="1"/>
  <c r="FT2088" i="1" s="1"/>
  <c r="FU2088" i="1" s="1"/>
  <c r="FQ2084" i="1"/>
  <c r="FT2084" i="1" s="1"/>
  <c r="FU2084" i="1" s="1"/>
  <c r="FQ2080" i="1"/>
  <c r="FT2080" i="1" s="1"/>
  <c r="FU2080" i="1" s="1"/>
  <c r="FQ2076" i="1"/>
  <c r="FT2076" i="1" s="1"/>
  <c r="FU2076" i="1" s="1"/>
  <c r="FQ2072" i="1"/>
  <c r="FT2072" i="1" s="1"/>
  <c r="FU2072" i="1" s="1"/>
  <c r="FQ2068" i="1"/>
  <c r="FT2068" i="1" s="1"/>
  <c r="FU2068" i="1" s="1"/>
  <c r="FQ2064" i="1"/>
  <c r="FT2064" i="1" s="1"/>
  <c r="FU2064" i="1" s="1"/>
  <c r="FQ2060" i="1"/>
  <c r="FT2060" i="1" s="1"/>
  <c r="FU2060" i="1" s="1"/>
  <c r="FQ2056" i="1"/>
  <c r="FT2056" i="1" s="1"/>
  <c r="FU2056" i="1" s="1"/>
  <c r="FQ2052" i="1"/>
  <c r="FT2052" i="1" s="1"/>
  <c r="FU2052" i="1" s="1"/>
  <c r="FQ2048" i="1"/>
  <c r="FT2048" i="1" s="1"/>
  <c r="FU2048" i="1" s="1"/>
  <c r="FQ2044" i="1"/>
  <c r="FT2044" i="1" s="1"/>
  <c r="FU2044" i="1" s="1"/>
  <c r="FQ2040" i="1"/>
  <c r="FT2040" i="1" s="1"/>
  <c r="FU2040" i="1" s="1"/>
  <c r="FQ2036" i="1"/>
  <c r="FT2036" i="1" s="1"/>
  <c r="FU2036" i="1" s="1"/>
  <c r="FQ2032" i="1"/>
  <c r="FT2032" i="1" s="1"/>
  <c r="FU2032" i="1" s="1"/>
  <c r="FQ2028" i="1"/>
  <c r="FT2028" i="1" s="1"/>
  <c r="FU2028" i="1" s="1"/>
  <c r="FQ2024" i="1"/>
  <c r="FT2024" i="1" s="1"/>
  <c r="FU2024" i="1" s="1"/>
  <c r="FQ2020" i="1"/>
  <c r="FT2020" i="1" s="1"/>
  <c r="FU2020" i="1" s="1"/>
  <c r="FQ2016" i="1"/>
  <c r="FT2016" i="1" s="1"/>
  <c r="FU2016" i="1" s="1"/>
  <c r="FQ2012" i="1"/>
  <c r="FT2012" i="1" s="1"/>
  <c r="FU2012" i="1" s="1"/>
  <c r="FQ2008" i="1"/>
  <c r="FT2008" i="1" s="1"/>
  <c r="FU2008" i="1" s="1"/>
  <c r="FQ2004" i="1"/>
  <c r="FT2004" i="1" s="1"/>
  <c r="FU2004" i="1" s="1"/>
  <c r="FQ2000" i="1"/>
  <c r="FT2000" i="1" s="1"/>
  <c r="FU2000" i="1" s="1"/>
  <c r="FQ1996" i="1"/>
  <c r="FT1996" i="1" s="1"/>
  <c r="FU1996" i="1" s="1"/>
  <c r="FQ1992" i="1"/>
  <c r="FT1992" i="1" s="1"/>
  <c r="FU1992" i="1" s="1"/>
  <c r="FQ2284" i="1"/>
  <c r="FT2284" i="1" s="1"/>
  <c r="FU2284" i="1" s="1"/>
  <c r="FQ2261" i="1"/>
  <c r="FT2261" i="1" s="1"/>
  <c r="FU2261" i="1" s="1"/>
  <c r="FQ2243" i="1"/>
  <c r="FT2243" i="1" s="1"/>
  <c r="FU2243" i="1" s="1"/>
  <c r="FQ2227" i="1"/>
  <c r="FT2227" i="1" s="1"/>
  <c r="FU2227" i="1" s="1"/>
  <c r="FQ2211" i="1"/>
  <c r="FT2211" i="1" s="1"/>
  <c r="FU2211" i="1" s="1"/>
  <c r="FQ2195" i="1"/>
  <c r="FT2195" i="1" s="1"/>
  <c r="FU2195" i="1" s="1"/>
  <c r="FQ2179" i="1"/>
  <c r="FT2179" i="1" s="1"/>
  <c r="FU2179" i="1" s="1"/>
  <c r="FQ2163" i="1"/>
  <c r="FT2163" i="1" s="1"/>
  <c r="FU2163" i="1" s="1"/>
  <c r="FQ2147" i="1"/>
  <c r="FT2147" i="1" s="1"/>
  <c r="FU2147" i="1" s="1"/>
  <c r="FQ2131" i="1"/>
  <c r="FT2131" i="1" s="1"/>
  <c r="FU2131" i="1" s="1"/>
  <c r="FQ2115" i="1"/>
  <c r="FT2115" i="1" s="1"/>
  <c r="FU2115" i="1" s="1"/>
  <c r="FQ2099" i="1"/>
  <c r="FT2099" i="1" s="1"/>
  <c r="FU2099" i="1" s="1"/>
  <c r="FQ2083" i="1"/>
  <c r="FT2083" i="1" s="1"/>
  <c r="FU2083" i="1" s="1"/>
  <c r="FQ2067" i="1"/>
  <c r="FT2067" i="1" s="1"/>
  <c r="FU2067" i="1" s="1"/>
  <c r="FQ2051" i="1"/>
  <c r="FT2051" i="1" s="1"/>
  <c r="FU2051" i="1" s="1"/>
  <c r="FQ2035" i="1"/>
  <c r="FT2035" i="1" s="1"/>
  <c r="FU2035" i="1" s="1"/>
  <c r="FQ2019" i="1"/>
  <c r="FT2019" i="1" s="1"/>
  <c r="FU2019" i="1" s="1"/>
  <c r="FQ2003" i="1"/>
  <c r="FT2003" i="1" s="1"/>
  <c r="FU2003" i="1" s="1"/>
  <c r="FQ1988" i="1"/>
  <c r="FT1988" i="1" s="1"/>
  <c r="FU1988" i="1" s="1"/>
  <c r="FQ1980" i="1"/>
  <c r="FT1980" i="1" s="1"/>
  <c r="FU1980" i="1" s="1"/>
  <c r="FQ1972" i="1"/>
  <c r="FT1972" i="1" s="1"/>
  <c r="FU1972" i="1" s="1"/>
  <c r="FQ1964" i="1"/>
  <c r="FT1964" i="1" s="1"/>
  <c r="FU1964" i="1" s="1"/>
  <c r="FQ1956" i="1"/>
  <c r="FT1956" i="1" s="1"/>
  <c r="FU1956" i="1" s="1"/>
  <c r="FQ2277" i="1"/>
  <c r="FT2277" i="1" s="1"/>
  <c r="FU2277" i="1" s="1"/>
  <c r="FQ2256" i="1"/>
  <c r="FT2256" i="1" s="1"/>
  <c r="FU2256" i="1" s="1"/>
  <c r="FQ2239" i="1"/>
  <c r="FT2239" i="1" s="1"/>
  <c r="FU2239" i="1" s="1"/>
  <c r="FQ2223" i="1"/>
  <c r="FT2223" i="1" s="1"/>
  <c r="FU2223" i="1" s="1"/>
  <c r="FQ2207" i="1"/>
  <c r="FT2207" i="1" s="1"/>
  <c r="FU2207" i="1" s="1"/>
  <c r="FQ2191" i="1"/>
  <c r="FT2191" i="1" s="1"/>
  <c r="FU2191" i="1" s="1"/>
  <c r="FQ2175" i="1"/>
  <c r="FT2175" i="1" s="1"/>
  <c r="FU2175" i="1" s="1"/>
  <c r="FQ2159" i="1"/>
  <c r="FT2159" i="1" s="1"/>
  <c r="FU2159" i="1" s="1"/>
  <c r="FQ2143" i="1"/>
  <c r="FT2143" i="1" s="1"/>
  <c r="FU2143" i="1" s="1"/>
  <c r="FQ2127" i="1"/>
  <c r="FT2127" i="1" s="1"/>
  <c r="FU2127" i="1" s="1"/>
  <c r="FQ2111" i="1"/>
  <c r="FT2111" i="1" s="1"/>
  <c r="FU2111" i="1" s="1"/>
  <c r="FQ2095" i="1"/>
  <c r="FT2095" i="1" s="1"/>
  <c r="FU2095" i="1" s="1"/>
  <c r="FQ2079" i="1"/>
  <c r="FT2079" i="1" s="1"/>
  <c r="FU2079" i="1" s="1"/>
  <c r="FQ2063" i="1"/>
  <c r="FT2063" i="1" s="1"/>
  <c r="FU2063" i="1" s="1"/>
  <c r="FQ2047" i="1"/>
  <c r="FT2047" i="1" s="1"/>
  <c r="FU2047" i="1" s="1"/>
  <c r="FQ2031" i="1"/>
  <c r="FT2031" i="1" s="1"/>
  <c r="FU2031" i="1" s="1"/>
  <c r="FQ2015" i="1"/>
  <c r="FT2015" i="1" s="1"/>
  <c r="FU2015" i="1" s="1"/>
  <c r="FQ1999" i="1"/>
  <c r="FT1999" i="1" s="1"/>
  <c r="FU1999" i="1" s="1"/>
  <c r="FQ1987" i="1"/>
  <c r="FT1987" i="1" s="1"/>
  <c r="FU1987" i="1" s="1"/>
  <c r="FQ1979" i="1"/>
  <c r="FT1979" i="1" s="1"/>
  <c r="FU1979" i="1" s="1"/>
  <c r="FQ1971" i="1"/>
  <c r="FT1971" i="1" s="1"/>
  <c r="FU1971" i="1" s="1"/>
  <c r="FQ1963" i="1"/>
  <c r="FT1963" i="1" s="1"/>
  <c r="FU1963" i="1" s="1"/>
  <c r="FQ1955" i="1"/>
  <c r="FT1955" i="1" s="1"/>
  <c r="FU1955" i="1" s="1"/>
  <c r="FQ2300" i="1"/>
  <c r="FT2300" i="1" s="1"/>
  <c r="FU2300" i="1" s="1"/>
  <c r="FQ2272" i="1"/>
  <c r="FT2272" i="1" s="1"/>
  <c r="FU2272" i="1" s="1"/>
  <c r="FQ2251" i="1"/>
  <c r="FT2251" i="1" s="1"/>
  <c r="FU2251" i="1" s="1"/>
  <c r="FQ2235" i="1"/>
  <c r="FT2235" i="1" s="1"/>
  <c r="FU2235" i="1" s="1"/>
  <c r="FQ2219" i="1"/>
  <c r="FT2219" i="1" s="1"/>
  <c r="FU2219" i="1" s="1"/>
  <c r="FQ2203" i="1"/>
  <c r="FT2203" i="1" s="1"/>
  <c r="FU2203" i="1" s="1"/>
  <c r="FQ2187" i="1"/>
  <c r="FT2187" i="1" s="1"/>
  <c r="FU2187" i="1" s="1"/>
  <c r="FQ2171" i="1"/>
  <c r="FT2171" i="1" s="1"/>
  <c r="FU2171" i="1" s="1"/>
  <c r="FQ2155" i="1"/>
  <c r="FT2155" i="1" s="1"/>
  <c r="FU2155" i="1" s="1"/>
  <c r="FQ2139" i="1"/>
  <c r="FT2139" i="1" s="1"/>
  <c r="FU2139" i="1" s="1"/>
  <c r="FQ2123" i="1"/>
  <c r="FT2123" i="1" s="1"/>
  <c r="FU2123" i="1" s="1"/>
  <c r="FQ2107" i="1"/>
  <c r="FT2107" i="1" s="1"/>
  <c r="FU2107" i="1" s="1"/>
  <c r="FQ2091" i="1"/>
  <c r="FT2091" i="1" s="1"/>
  <c r="FU2091" i="1" s="1"/>
  <c r="FQ2075" i="1"/>
  <c r="FT2075" i="1" s="1"/>
  <c r="FU2075" i="1" s="1"/>
  <c r="FQ2059" i="1"/>
  <c r="FT2059" i="1" s="1"/>
  <c r="FU2059" i="1" s="1"/>
  <c r="FQ2043" i="1"/>
  <c r="FT2043" i="1" s="1"/>
  <c r="FU2043" i="1" s="1"/>
  <c r="FQ2027" i="1"/>
  <c r="FT2027" i="1" s="1"/>
  <c r="FU2027" i="1" s="1"/>
  <c r="FQ2011" i="1"/>
  <c r="FT2011" i="1" s="1"/>
  <c r="FU2011" i="1" s="1"/>
  <c r="FQ1995" i="1"/>
  <c r="FT1995" i="1" s="1"/>
  <c r="FU1995" i="1" s="1"/>
  <c r="FQ1984" i="1"/>
  <c r="FT1984" i="1" s="1"/>
  <c r="FU1984" i="1" s="1"/>
  <c r="FQ1976" i="1"/>
  <c r="FT1976" i="1" s="1"/>
  <c r="FU1976" i="1" s="1"/>
  <c r="FQ1968" i="1"/>
  <c r="FT1968" i="1" s="1"/>
  <c r="FU1968" i="1" s="1"/>
  <c r="FQ1960" i="1"/>
  <c r="FT1960" i="1" s="1"/>
  <c r="FU1960" i="1" s="1"/>
  <c r="FQ2292" i="1"/>
  <c r="FT2292" i="1" s="1"/>
  <c r="FU2292" i="1" s="1"/>
  <c r="FQ2266" i="1"/>
  <c r="FT2266" i="1" s="1"/>
  <c r="FU2266" i="1" s="1"/>
  <c r="FQ2247" i="1"/>
  <c r="FT2247" i="1" s="1"/>
  <c r="FU2247" i="1" s="1"/>
  <c r="FQ2231" i="1"/>
  <c r="FT2231" i="1" s="1"/>
  <c r="FU2231" i="1" s="1"/>
  <c r="FQ2215" i="1"/>
  <c r="FT2215" i="1" s="1"/>
  <c r="FU2215" i="1" s="1"/>
  <c r="FQ2199" i="1"/>
  <c r="FT2199" i="1" s="1"/>
  <c r="FU2199" i="1" s="1"/>
  <c r="FQ2183" i="1"/>
  <c r="FT2183" i="1" s="1"/>
  <c r="FU2183" i="1" s="1"/>
  <c r="FQ2167" i="1"/>
  <c r="FT2167" i="1" s="1"/>
  <c r="FU2167" i="1" s="1"/>
  <c r="FQ2151" i="1"/>
  <c r="FT2151" i="1" s="1"/>
  <c r="FU2151" i="1" s="1"/>
  <c r="FQ2135" i="1"/>
  <c r="FT2135" i="1" s="1"/>
  <c r="FU2135" i="1" s="1"/>
  <c r="FQ2119" i="1"/>
  <c r="FT2119" i="1" s="1"/>
  <c r="FU2119" i="1" s="1"/>
  <c r="FQ2103" i="1"/>
  <c r="FT2103" i="1" s="1"/>
  <c r="FU2103" i="1" s="1"/>
  <c r="FQ2087" i="1"/>
  <c r="FT2087" i="1" s="1"/>
  <c r="FU2087" i="1" s="1"/>
  <c r="FQ2071" i="1"/>
  <c r="FT2071" i="1" s="1"/>
  <c r="FU2071" i="1" s="1"/>
  <c r="FQ2055" i="1"/>
  <c r="FT2055" i="1" s="1"/>
  <c r="FU2055" i="1" s="1"/>
  <c r="FQ2039" i="1"/>
  <c r="FT2039" i="1" s="1"/>
  <c r="FU2039" i="1" s="1"/>
  <c r="FQ2023" i="1"/>
  <c r="FT2023" i="1" s="1"/>
  <c r="FU2023" i="1" s="1"/>
  <c r="FQ2007" i="1"/>
  <c r="FT2007" i="1" s="1"/>
  <c r="FU2007" i="1" s="1"/>
  <c r="FQ1991" i="1"/>
  <c r="FT1991" i="1" s="1"/>
  <c r="FU1991" i="1" s="1"/>
  <c r="FQ1983" i="1"/>
  <c r="FT1983" i="1" s="1"/>
  <c r="FU1983" i="1" s="1"/>
  <c r="FQ1975" i="1"/>
  <c r="FT1975" i="1" s="1"/>
  <c r="FU1975" i="1" s="1"/>
  <c r="FQ1967" i="1"/>
  <c r="FT1967" i="1" s="1"/>
  <c r="FU1967" i="1" s="1"/>
  <c r="FQ1959" i="1"/>
  <c r="FT1959" i="1" s="1"/>
  <c r="FU1959" i="1" s="1"/>
  <c r="P113" i="1"/>
  <c r="P120" i="1" s="1"/>
  <c r="DB113" i="1"/>
  <c r="FQ113" i="1"/>
  <c r="E2350" i="1"/>
  <c r="G2350" i="1" s="1"/>
  <c r="E2346" i="1"/>
  <c r="E2342" i="1"/>
  <c r="G2342" i="1" s="1"/>
  <c r="E2338" i="1"/>
  <c r="G2338" i="1" s="1"/>
  <c r="E2334" i="1"/>
  <c r="E2330" i="1"/>
  <c r="G2330" i="1" s="1"/>
  <c r="E2326" i="1"/>
  <c r="G2326" i="1" s="1"/>
  <c r="E2322" i="1"/>
  <c r="G2322" i="1" s="1"/>
  <c r="E2318" i="1"/>
  <c r="G2318" i="1" s="1"/>
  <c r="E2314" i="1"/>
  <c r="E2310" i="1"/>
  <c r="G2310" i="1" s="1"/>
  <c r="E2306" i="1"/>
  <c r="G2306" i="1" s="1"/>
  <c r="E2302" i="1"/>
  <c r="G2302" i="1" s="1"/>
  <c r="E2298" i="1"/>
  <c r="E2294" i="1"/>
  <c r="G2294" i="1" s="1"/>
  <c r="E2349" i="1"/>
  <c r="G2349" i="1" s="1"/>
  <c r="E2344" i="1"/>
  <c r="G2344" i="1" s="1"/>
  <c r="E2339" i="1"/>
  <c r="E2333" i="1"/>
  <c r="G2333" i="1" s="1"/>
  <c r="E2328" i="1"/>
  <c r="G2328" i="1" s="1"/>
  <c r="E2323" i="1"/>
  <c r="G2323" i="1" s="1"/>
  <c r="E2317" i="1"/>
  <c r="G2317" i="1" s="1"/>
  <c r="E2312" i="1"/>
  <c r="G2312" i="1" s="1"/>
  <c r="E2307" i="1"/>
  <c r="G2307" i="1" s="1"/>
  <c r="E2301" i="1"/>
  <c r="G2301" i="1" s="1"/>
  <c r="E2296" i="1"/>
  <c r="E2291" i="1"/>
  <c r="G2291" i="1" s="1"/>
  <c r="E2287" i="1"/>
  <c r="G2287" i="1" s="1"/>
  <c r="E2283" i="1"/>
  <c r="G2283" i="1" s="1"/>
  <c r="E2279" i="1"/>
  <c r="E2275" i="1"/>
  <c r="G2275" i="1" s="1"/>
  <c r="E2271" i="1"/>
  <c r="G2271" i="1" s="1"/>
  <c r="E2267" i="1"/>
  <c r="E2263" i="1"/>
  <c r="E2259" i="1"/>
  <c r="G2259" i="1" s="1"/>
  <c r="E2255" i="1"/>
  <c r="G2255" i="1" s="1"/>
  <c r="E2251" i="1"/>
  <c r="G2251" i="1" s="1"/>
  <c r="E2247" i="1"/>
  <c r="E2243" i="1"/>
  <c r="G2243" i="1" s="1"/>
  <c r="E2239" i="1"/>
  <c r="G2239" i="1" s="1"/>
  <c r="E2235" i="1"/>
  <c r="G2235" i="1" s="1"/>
  <c r="E2231" i="1"/>
  <c r="E2227" i="1"/>
  <c r="G2227" i="1" s="1"/>
  <c r="E2223" i="1"/>
  <c r="G2223" i="1" s="1"/>
  <c r="E2219" i="1"/>
  <c r="E2215" i="1"/>
  <c r="E2211" i="1"/>
  <c r="G2211" i="1" s="1"/>
  <c r="E2207" i="1"/>
  <c r="G2207" i="1" s="1"/>
  <c r="E2203" i="1"/>
  <c r="G2203" i="1" s="1"/>
  <c r="E2199" i="1"/>
  <c r="G2199" i="1" s="1"/>
  <c r="E2195" i="1"/>
  <c r="G2195" i="1" s="1"/>
  <c r="E2191" i="1"/>
  <c r="G2191" i="1" s="1"/>
  <c r="E2187" i="1"/>
  <c r="E2183" i="1"/>
  <c r="E2179" i="1"/>
  <c r="G2179" i="1" s="1"/>
  <c r="E2175" i="1"/>
  <c r="G2175" i="1" s="1"/>
  <c r="E2171" i="1"/>
  <c r="G2171" i="1" s="1"/>
  <c r="E2167" i="1"/>
  <c r="E2163" i="1"/>
  <c r="G2163" i="1" s="1"/>
  <c r="E2159" i="1"/>
  <c r="G2159" i="1" s="1"/>
  <c r="E2155" i="1"/>
  <c r="E2151" i="1"/>
  <c r="E2147" i="1"/>
  <c r="G2147" i="1" s="1"/>
  <c r="E2143" i="1"/>
  <c r="G2143" i="1" s="1"/>
  <c r="E2139" i="1"/>
  <c r="E2135" i="1"/>
  <c r="G2135" i="1" s="1"/>
  <c r="E2131" i="1"/>
  <c r="G2131" i="1" s="1"/>
  <c r="E2127" i="1"/>
  <c r="G2127" i="1" s="1"/>
  <c r="E2123" i="1"/>
  <c r="E2119" i="1"/>
  <c r="G2119" i="1" s="1"/>
  <c r="E2115" i="1"/>
  <c r="G2115" i="1" s="1"/>
  <c r="E2111" i="1"/>
  <c r="G2111" i="1" s="1"/>
  <c r="E2107" i="1"/>
  <c r="E2103" i="1"/>
  <c r="G2103" i="1" s="1"/>
  <c r="E2099" i="1"/>
  <c r="G2099" i="1" s="1"/>
  <c r="E2095" i="1"/>
  <c r="G2095" i="1" s="1"/>
  <c r="E2091" i="1"/>
  <c r="E2087" i="1"/>
  <c r="G2087" i="1" s="1"/>
  <c r="E2083" i="1"/>
  <c r="G2083" i="1" s="1"/>
  <c r="E2079" i="1"/>
  <c r="G2079" i="1" s="1"/>
  <c r="E2075" i="1"/>
  <c r="E2071" i="1"/>
  <c r="G2071" i="1" s="1"/>
  <c r="E2067" i="1"/>
  <c r="G2067" i="1" s="1"/>
  <c r="E2063" i="1"/>
  <c r="G2063" i="1" s="1"/>
  <c r="E2059" i="1"/>
  <c r="E2055" i="1"/>
  <c r="G2055" i="1" s="1"/>
  <c r="E2051" i="1"/>
  <c r="G2051" i="1" s="1"/>
  <c r="E2047" i="1"/>
  <c r="G2047" i="1" s="1"/>
  <c r="E2043" i="1"/>
  <c r="E2039" i="1"/>
  <c r="G2039" i="1" s="1"/>
  <c r="E2035" i="1"/>
  <c r="G2035" i="1" s="1"/>
  <c r="E2031" i="1"/>
  <c r="G2031" i="1" s="1"/>
  <c r="E2027" i="1"/>
  <c r="E2023" i="1"/>
  <c r="G2023" i="1" s="1"/>
  <c r="E2019" i="1"/>
  <c r="G2019" i="1" s="1"/>
  <c r="E2015" i="1"/>
  <c r="G2015" i="1" s="1"/>
  <c r="E2011" i="1"/>
  <c r="E2007" i="1"/>
  <c r="G2007" i="1" s="1"/>
  <c r="E2003" i="1"/>
  <c r="G2003" i="1" s="1"/>
  <c r="E1999" i="1"/>
  <c r="G1999" i="1" s="1"/>
  <c r="E1995" i="1"/>
  <c r="E1991" i="1"/>
  <c r="G1991" i="1" s="1"/>
  <c r="E1987" i="1"/>
  <c r="G1987" i="1" s="1"/>
  <c r="E1983" i="1"/>
  <c r="G1983" i="1" s="1"/>
  <c r="E1979" i="1"/>
  <c r="E1975" i="1"/>
  <c r="G1975" i="1" s="1"/>
  <c r="E1971" i="1"/>
  <c r="G1971" i="1" s="1"/>
  <c r="E1967" i="1"/>
  <c r="G1967" i="1" s="1"/>
  <c r="E1963" i="1"/>
  <c r="E1959" i="1"/>
  <c r="G1959" i="1" s="1"/>
  <c r="E1955" i="1"/>
  <c r="G1955" i="1" s="1"/>
  <c r="E2352" i="1"/>
  <c r="G2352" i="1" s="1"/>
  <c r="E2347" i="1"/>
  <c r="G2347" i="1" s="1"/>
  <c r="E2341" i="1"/>
  <c r="E2336" i="1"/>
  <c r="G2336" i="1" s="1"/>
  <c r="E2331" i="1"/>
  <c r="G2331" i="1" s="1"/>
  <c r="E2325" i="1"/>
  <c r="E2320" i="1"/>
  <c r="E2315" i="1"/>
  <c r="G2315" i="1" s="1"/>
  <c r="E2309" i="1"/>
  <c r="G2309" i="1" s="1"/>
  <c r="E2304" i="1"/>
  <c r="G2304" i="1" s="1"/>
  <c r="E2299" i="1"/>
  <c r="E2293" i="1"/>
  <c r="G2293" i="1" s="1"/>
  <c r="E2289" i="1"/>
  <c r="G2289" i="1" s="1"/>
  <c r="E2285" i="1"/>
  <c r="G2285" i="1" s="1"/>
  <c r="E2281" i="1"/>
  <c r="E2277" i="1"/>
  <c r="G2277" i="1" s="1"/>
  <c r="E2273" i="1"/>
  <c r="G2273" i="1" s="1"/>
  <c r="E2269" i="1"/>
  <c r="G2269" i="1" s="1"/>
  <c r="E2265" i="1"/>
  <c r="E2261" i="1"/>
  <c r="G2261" i="1" s="1"/>
  <c r="E2257" i="1"/>
  <c r="G2257" i="1" s="1"/>
  <c r="E2253" i="1"/>
  <c r="E2249" i="1"/>
  <c r="E2245" i="1"/>
  <c r="G2245" i="1" s="1"/>
  <c r="E2241" i="1"/>
  <c r="G2241" i="1" s="1"/>
  <c r="E2237" i="1"/>
  <c r="E2233" i="1"/>
  <c r="E2229" i="1"/>
  <c r="G2229" i="1" s="1"/>
  <c r="E2225" i="1"/>
  <c r="G2225" i="1" s="1"/>
  <c r="E2221" i="1"/>
  <c r="G2221" i="1" s="1"/>
  <c r="E2217" i="1"/>
  <c r="E2213" i="1"/>
  <c r="G2213" i="1" s="1"/>
  <c r="E2209" i="1"/>
  <c r="G2209" i="1" s="1"/>
  <c r="E2205" i="1"/>
  <c r="G2205" i="1" s="1"/>
  <c r="E2201" i="1"/>
  <c r="E2197" i="1"/>
  <c r="G2197" i="1" s="1"/>
  <c r="E2193" i="1"/>
  <c r="G2193" i="1" s="1"/>
  <c r="E2189" i="1"/>
  <c r="E2185" i="1"/>
  <c r="E2181" i="1"/>
  <c r="G2181" i="1" s="1"/>
  <c r="E2177" i="1"/>
  <c r="G2177" i="1" s="1"/>
  <c r="E2173" i="1"/>
  <c r="E2169" i="1"/>
  <c r="E2165" i="1"/>
  <c r="E2161" i="1"/>
  <c r="G2161" i="1" s="1"/>
  <c r="E2157" i="1"/>
  <c r="G2157" i="1" s="1"/>
  <c r="E2153" i="1"/>
  <c r="E2149" i="1"/>
  <c r="G2149" i="1" s="1"/>
  <c r="E2145" i="1"/>
  <c r="G2145" i="1" s="1"/>
  <c r="E2141" i="1"/>
  <c r="E2137" i="1"/>
  <c r="E2133" i="1"/>
  <c r="G2133" i="1" s="1"/>
  <c r="E2129" i="1"/>
  <c r="G2129" i="1" s="1"/>
  <c r="E2125" i="1"/>
  <c r="E2121" i="1"/>
  <c r="E2351" i="1"/>
  <c r="E2340" i="1"/>
  <c r="G2340" i="1" s="1"/>
  <c r="E2329" i="1"/>
  <c r="G2329" i="1" s="1"/>
  <c r="E2319" i="1"/>
  <c r="E2308" i="1"/>
  <c r="E2297" i="1"/>
  <c r="G2297" i="1" s="1"/>
  <c r="E2288" i="1"/>
  <c r="E2280" i="1"/>
  <c r="E2272" i="1"/>
  <c r="E2264" i="1"/>
  <c r="G2264" i="1" s="1"/>
  <c r="E2256" i="1"/>
  <c r="E2248" i="1"/>
  <c r="E2240" i="1"/>
  <c r="E2232" i="1"/>
  <c r="G2232" i="1" s="1"/>
  <c r="E2224" i="1"/>
  <c r="E2216" i="1"/>
  <c r="E2208" i="1"/>
  <c r="G2208" i="1" s="1"/>
  <c r="E2200" i="1"/>
  <c r="G2200" i="1" s="1"/>
  <c r="E2192" i="1"/>
  <c r="E2184" i="1"/>
  <c r="E2176" i="1"/>
  <c r="E2168" i="1"/>
  <c r="G2168" i="1" s="1"/>
  <c r="E2160" i="1"/>
  <c r="E2152" i="1"/>
  <c r="E2144" i="1"/>
  <c r="G2144" i="1" s="1"/>
  <c r="E2136" i="1"/>
  <c r="G2136" i="1" s="1"/>
  <c r="E2128" i="1"/>
  <c r="G2128" i="1" s="1"/>
  <c r="E2120" i="1"/>
  <c r="E2114" i="1"/>
  <c r="G2114" i="1" s="1"/>
  <c r="E2109" i="1"/>
  <c r="G2109" i="1" s="1"/>
  <c r="E2104" i="1"/>
  <c r="E2098" i="1"/>
  <c r="E2093" i="1"/>
  <c r="G2093" i="1" s="1"/>
  <c r="E2088" i="1"/>
  <c r="G2088" i="1" s="1"/>
  <c r="E2082" i="1"/>
  <c r="G2082" i="1" s="1"/>
  <c r="E2077" i="1"/>
  <c r="E2072" i="1"/>
  <c r="G2072" i="1" s="1"/>
  <c r="E2066" i="1"/>
  <c r="G2066" i="1" s="1"/>
  <c r="E2061" i="1"/>
  <c r="G2061" i="1" s="1"/>
  <c r="E2056" i="1"/>
  <c r="E2050" i="1"/>
  <c r="G2050" i="1" s="1"/>
  <c r="E2045" i="1"/>
  <c r="G2045" i="1" s="1"/>
  <c r="E2040" i="1"/>
  <c r="G2040" i="1" s="1"/>
  <c r="E2034" i="1"/>
  <c r="E2029" i="1"/>
  <c r="E2024" i="1"/>
  <c r="G2024" i="1" s="1"/>
  <c r="E2018" i="1"/>
  <c r="E2013" i="1"/>
  <c r="E2008" i="1"/>
  <c r="G2008" i="1" s="1"/>
  <c r="E2002" i="1"/>
  <c r="G2002" i="1" s="1"/>
  <c r="E1997" i="1"/>
  <c r="E1992" i="1"/>
  <c r="E1986" i="1"/>
  <c r="G1986" i="1" s="1"/>
  <c r="E1981" i="1"/>
  <c r="G1981" i="1" s="1"/>
  <c r="E1976" i="1"/>
  <c r="G1976" i="1" s="1"/>
  <c r="E1970" i="1"/>
  <c r="E1965" i="1"/>
  <c r="G1965" i="1" s="1"/>
  <c r="E1960" i="1"/>
  <c r="G1960" i="1" s="1"/>
  <c r="E1954" i="1"/>
  <c r="E2348" i="1"/>
  <c r="E2337" i="1"/>
  <c r="G2337" i="1" s="1"/>
  <c r="E2327" i="1"/>
  <c r="G2327" i="1" s="1"/>
  <c r="E2316" i="1"/>
  <c r="E2305" i="1"/>
  <c r="E2295" i="1"/>
  <c r="G2295" i="1" s="1"/>
  <c r="E2286" i="1"/>
  <c r="G2286" i="1" s="1"/>
  <c r="E2278" i="1"/>
  <c r="E2270" i="1"/>
  <c r="E2262" i="1"/>
  <c r="E2254" i="1"/>
  <c r="G2254" i="1" s="1"/>
  <c r="E2246" i="1"/>
  <c r="E2238" i="1"/>
  <c r="E2230" i="1"/>
  <c r="G2230" i="1" s="1"/>
  <c r="E2222" i="1"/>
  <c r="G2222" i="1" s="1"/>
  <c r="E2214" i="1"/>
  <c r="G2214" i="1" s="1"/>
  <c r="E2206" i="1"/>
  <c r="E2198" i="1"/>
  <c r="E2190" i="1"/>
  <c r="G2190" i="1" s="1"/>
  <c r="E2182" i="1"/>
  <c r="G2182" i="1" s="1"/>
  <c r="E2174" i="1"/>
  <c r="E2166" i="1"/>
  <c r="E2158" i="1"/>
  <c r="G2158" i="1" s="1"/>
  <c r="E2150" i="1"/>
  <c r="G2150" i="1" s="1"/>
  <c r="E2142" i="1"/>
  <c r="E2134" i="1"/>
  <c r="G2134" i="1" s="1"/>
  <c r="E2126" i="1"/>
  <c r="G2126" i="1" s="1"/>
  <c r="E2118" i="1"/>
  <c r="G2118" i="1" s="1"/>
  <c r="E2113" i="1"/>
  <c r="E2108" i="1"/>
  <c r="E2102" i="1"/>
  <c r="G2102" i="1" s="1"/>
  <c r="E2097" i="1"/>
  <c r="E2092" i="1"/>
  <c r="E2086" i="1"/>
  <c r="G2086" i="1" s="1"/>
  <c r="E2081" i="1"/>
  <c r="E2076" i="1"/>
  <c r="E2070" i="1"/>
  <c r="E2065" i="1"/>
  <c r="E2060" i="1"/>
  <c r="G2060" i="1" s="1"/>
  <c r="E2054" i="1"/>
  <c r="E2049" i="1"/>
  <c r="E2044" i="1"/>
  <c r="G2044" i="1" s="1"/>
  <c r="E2038" i="1"/>
  <c r="G2038" i="1" s="1"/>
  <c r="E2033" i="1"/>
  <c r="E2028" i="1"/>
  <c r="E2022" i="1"/>
  <c r="G2022" i="1" s="1"/>
  <c r="E2017" i="1"/>
  <c r="G2017" i="1" s="1"/>
  <c r="E2012" i="1"/>
  <c r="E2006" i="1"/>
  <c r="E2001" i="1"/>
  <c r="E1996" i="1"/>
  <c r="E1990" i="1"/>
  <c r="G1990" i="1" s="1"/>
  <c r="E1985" i="1"/>
  <c r="E1980" i="1"/>
  <c r="G1980" i="1" s="1"/>
  <c r="E1974" i="1"/>
  <c r="G1974" i="1" s="1"/>
  <c r="E1969" i="1"/>
  <c r="E1964" i="1"/>
  <c r="E1958" i="1"/>
  <c r="G1958" i="1" s="1"/>
  <c r="E2345" i="1"/>
  <c r="G2345" i="1" s="1"/>
  <c r="E2335" i="1"/>
  <c r="E2324" i="1"/>
  <c r="E2313" i="1"/>
  <c r="E2303" i="1"/>
  <c r="G2303" i="1" s="1"/>
  <c r="E2292" i="1"/>
  <c r="E2284" i="1"/>
  <c r="E2276" i="1"/>
  <c r="E2268" i="1"/>
  <c r="G2268" i="1" s="1"/>
  <c r="E2260" i="1"/>
  <c r="E2252" i="1"/>
  <c r="E2244" i="1"/>
  <c r="E2236" i="1"/>
  <c r="G2236" i="1" s="1"/>
  <c r="E2228" i="1"/>
  <c r="E2220" i="1"/>
  <c r="E2212" i="1"/>
  <c r="E2204" i="1"/>
  <c r="E2196" i="1"/>
  <c r="E2188" i="1"/>
  <c r="E2180" i="1"/>
  <c r="E2172" i="1"/>
  <c r="G2172" i="1" s="1"/>
  <c r="E2164" i="1"/>
  <c r="E2156" i="1"/>
  <c r="E2148" i="1"/>
  <c r="E2140" i="1"/>
  <c r="G2140" i="1" s="1"/>
  <c r="E2132" i="1"/>
  <c r="E2124" i="1"/>
  <c r="E2117" i="1"/>
  <c r="E2112" i="1"/>
  <c r="G2112" i="1" s="1"/>
  <c r="E2106" i="1"/>
  <c r="E2101" i="1"/>
  <c r="E2096" i="1"/>
  <c r="E2090" i="1"/>
  <c r="E2085" i="1"/>
  <c r="E2080" i="1"/>
  <c r="E2074" i="1"/>
  <c r="E2069" i="1"/>
  <c r="G2069" i="1" s="1"/>
  <c r="E2064" i="1"/>
  <c r="E2058" i="1"/>
  <c r="E2053" i="1"/>
  <c r="G2053" i="1" s="1"/>
  <c r="E2048" i="1"/>
  <c r="G2048" i="1" s="1"/>
  <c r="E2042" i="1"/>
  <c r="E2037" i="1"/>
  <c r="E2032" i="1"/>
  <c r="E2026" i="1"/>
  <c r="G2026" i="1" s="1"/>
  <c r="E2021" i="1"/>
  <c r="E2016" i="1"/>
  <c r="E2010" i="1"/>
  <c r="E2005" i="1"/>
  <c r="G2005" i="1" s="1"/>
  <c r="E2000" i="1"/>
  <c r="G2000" i="1" s="1"/>
  <c r="E1994" i="1"/>
  <c r="E1989" i="1"/>
  <c r="E1984" i="1"/>
  <c r="G1984" i="1" s="1"/>
  <c r="E1978" i="1"/>
  <c r="E1973" i="1"/>
  <c r="E1968" i="1"/>
  <c r="E1962" i="1"/>
  <c r="E1957" i="1"/>
  <c r="E2353" i="1"/>
  <c r="E2343" i="1"/>
  <c r="E2332" i="1"/>
  <c r="E2321" i="1"/>
  <c r="G2321" i="1" s="1"/>
  <c r="E2311" i="1"/>
  <c r="E2300" i="1"/>
  <c r="G2300" i="1" s="1"/>
  <c r="E2290" i="1"/>
  <c r="G2290" i="1" s="1"/>
  <c r="E2282" i="1"/>
  <c r="E2274" i="1"/>
  <c r="E2266" i="1"/>
  <c r="E2258" i="1"/>
  <c r="G2258" i="1" s="1"/>
  <c r="E2250" i="1"/>
  <c r="G2250" i="1" s="1"/>
  <c r="E2242" i="1"/>
  <c r="E2234" i="1"/>
  <c r="E2226" i="1"/>
  <c r="G2226" i="1" s="1"/>
  <c r="E2218" i="1"/>
  <c r="E2210" i="1"/>
  <c r="E2202" i="1"/>
  <c r="E2194" i="1"/>
  <c r="E2186" i="1"/>
  <c r="G2186" i="1" s="1"/>
  <c r="E2178" i="1"/>
  <c r="E2170" i="1"/>
  <c r="E2162" i="1"/>
  <c r="G2162" i="1" s="1"/>
  <c r="E2154" i="1"/>
  <c r="E2146" i="1"/>
  <c r="E2138" i="1"/>
  <c r="E2130" i="1"/>
  <c r="G2130" i="1" s="1"/>
  <c r="E2122" i="1"/>
  <c r="E2116" i="1"/>
  <c r="E2110" i="1"/>
  <c r="E2105" i="1"/>
  <c r="E2100" i="1"/>
  <c r="E2094" i="1"/>
  <c r="E2089" i="1"/>
  <c r="E2084" i="1"/>
  <c r="G2084" i="1" s="1"/>
  <c r="E2078" i="1"/>
  <c r="E2073" i="1"/>
  <c r="E2068" i="1"/>
  <c r="E2062" i="1"/>
  <c r="G2062" i="1" s="1"/>
  <c r="E2057" i="1"/>
  <c r="E2052" i="1"/>
  <c r="E2046" i="1"/>
  <c r="E2041" i="1"/>
  <c r="G2041" i="1" s="1"/>
  <c r="E2036" i="1"/>
  <c r="E2030" i="1"/>
  <c r="E2025" i="1"/>
  <c r="E2020" i="1"/>
  <c r="E2014" i="1"/>
  <c r="E2009" i="1"/>
  <c r="E2004" i="1"/>
  <c r="E1998" i="1"/>
  <c r="E1993" i="1"/>
  <c r="E1988" i="1"/>
  <c r="E1982" i="1"/>
  <c r="E1977" i="1"/>
  <c r="G1977" i="1" s="1"/>
  <c r="E1972" i="1"/>
  <c r="E1966" i="1"/>
  <c r="E1961" i="1"/>
  <c r="E1956" i="1"/>
  <c r="G1956" i="1" s="1"/>
  <c r="C109" i="1"/>
  <c r="B109" i="1"/>
  <c r="FP113" i="1"/>
  <c r="B139" i="1"/>
  <c r="AM113" i="1"/>
  <c r="C138" i="1"/>
  <c r="C134" i="1"/>
  <c r="C133" i="1"/>
  <c r="C132" i="1"/>
  <c r="C136" i="1" s="1"/>
  <c r="E130" i="1"/>
  <c r="D112" i="1"/>
  <c r="E112" i="1"/>
  <c r="D107" i="1"/>
  <c r="D109" i="1" s="1"/>
  <c r="D105" i="1"/>
  <c r="E107" i="1"/>
  <c r="E109" i="1" s="1"/>
  <c r="E105" i="1"/>
  <c r="G101" i="1"/>
  <c r="H100" i="1"/>
  <c r="F103" i="1"/>
  <c r="F108" i="1"/>
  <c r="F104" i="1"/>
  <c r="F102" i="1"/>
  <c r="F106" i="1" s="1"/>
  <c r="BH112" i="1"/>
  <c r="BH118" i="1" s="1"/>
  <c r="BH119" i="1" s="1"/>
  <c r="ES112" i="1"/>
  <c r="FO112" i="1"/>
  <c r="DA112" i="1"/>
  <c r="BI112" i="1"/>
  <c r="E1953" i="1"/>
  <c r="DW112" i="1"/>
  <c r="AL112" i="1"/>
  <c r="AL118" i="1" s="1"/>
  <c r="AL119" i="1" s="1"/>
  <c r="DV112" i="1"/>
  <c r="DV118" i="1" s="1"/>
  <c r="DV119" i="1" s="1"/>
  <c r="FI2353" i="1"/>
  <c r="FL2353" i="1" s="1"/>
  <c r="FN2353" i="1" s="1"/>
  <c r="FI2352" i="1"/>
  <c r="FL2352" i="1" s="1"/>
  <c r="FN2352" i="1" s="1"/>
  <c r="FI2351" i="1"/>
  <c r="FL2351" i="1" s="1"/>
  <c r="FN2351" i="1" s="1"/>
  <c r="FI2350" i="1"/>
  <c r="FL2350" i="1" s="1"/>
  <c r="FN2350" i="1" s="1"/>
  <c r="FI2349" i="1"/>
  <c r="FL2349" i="1" s="1"/>
  <c r="FN2349" i="1" s="1"/>
  <c r="FI2348" i="1"/>
  <c r="FL2348" i="1" s="1"/>
  <c r="FN2348" i="1" s="1"/>
  <c r="FI2347" i="1"/>
  <c r="FL2347" i="1" s="1"/>
  <c r="FN2347" i="1" s="1"/>
  <c r="FI2346" i="1"/>
  <c r="FL2346" i="1" s="1"/>
  <c r="FN2346" i="1" s="1"/>
  <c r="FI2345" i="1"/>
  <c r="FL2345" i="1" s="1"/>
  <c r="FN2345" i="1" s="1"/>
  <c r="FI2344" i="1"/>
  <c r="FL2344" i="1" s="1"/>
  <c r="FN2344" i="1" s="1"/>
  <c r="FI2343" i="1"/>
  <c r="FL2343" i="1" s="1"/>
  <c r="FN2343" i="1" s="1"/>
  <c r="FI2342" i="1"/>
  <c r="FL2342" i="1" s="1"/>
  <c r="FN2342" i="1" s="1"/>
  <c r="FI2341" i="1"/>
  <c r="FL2341" i="1" s="1"/>
  <c r="FN2341" i="1" s="1"/>
  <c r="FI2340" i="1"/>
  <c r="FL2340" i="1" s="1"/>
  <c r="FN2340" i="1" s="1"/>
  <c r="FI2339" i="1"/>
  <c r="FL2339" i="1" s="1"/>
  <c r="FN2339" i="1" s="1"/>
  <c r="FI2338" i="1"/>
  <c r="FL2338" i="1" s="1"/>
  <c r="FN2338" i="1" s="1"/>
  <c r="FI2337" i="1"/>
  <c r="FL2337" i="1" s="1"/>
  <c r="FN2337" i="1" s="1"/>
  <c r="FI2336" i="1"/>
  <c r="FL2336" i="1" s="1"/>
  <c r="FN2336" i="1" s="1"/>
  <c r="FI2335" i="1"/>
  <c r="FL2335" i="1" s="1"/>
  <c r="FN2335" i="1" s="1"/>
  <c r="FI2334" i="1"/>
  <c r="FL2334" i="1" s="1"/>
  <c r="FN2334" i="1" s="1"/>
  <c r="FI2333" i="1"/>
  <c r="FL2333" i="1" s="1"/>
  <c r="FN2333" i="1" s="1"/>
  <c r="FI2332" i="1"/>
  <c r="FL2332" i="1" s="1"/>
  <c r="FN2332" i="1" s="1"/>
  <c r="FI2331" i="1"/>
  <c r="FL2331" i="1" s="1"/>
  <c r="FN2331" i="1" s="1"/>
  <c r="FI2330" i="1"/>
  <c r="FL2330" i="1" s="1"/>
  <c r="FN2330" i="1" s="1"/>
  <c r="FI2329" i="1"/>
  <c r="FL2329" i="1" s="1"/>
  <c r="FN2329" i="1" s="1"/>
  <c r="FI2328" i="1"/>
  <c r="FL2328" i="1" s="1"/>
  <c r="FN2328" i="1" s="1"/>
  <c r="FI2327" i="1"/>
  <c r="FL2327" i="1" s="1"/>
  <c r="FN2327" i="1" s="1"/>
  <c r="FI2326" i="1"/>
  <c r="FL2326" i="1" s="1"/>
  <c r="FN2326" i="1" s="1"/>
  <c r="FI2325" i="1"/>
  <c r="FL2325" i="1" s="1"/>
  <c r="FN2325" i="1" s="1"/>
  <c r="FI2324" i="1"/>
  <c r="FL2324" i="1" s="1"/>
  <c r="FN2324" i="1" s="1"/>
  <c r="FI2323" i="1"/>
  <c r="FL2323" i="1" s="1"/>
  <c r="FN2323" i="1" s="1"/>
  <c r="FI2322" i="1"/>
  <c r="FL2322" i="1" s="1"/>
  <c r="FN2322" i="1" s="1"/>
  <c r="FI2321" i="1"/>
  <c r="FL2321" i="1" s="1"/>
  <c r="FN2321" i="1" s="1"/>
  <c r="FI2320" i="1"/>
  <c r="FL2320" i="1" s="1"/>
  <c r="FN2320" i="1" s="1"/>
  <c r="FI2319" i="1"/>
  <c r="FL2319" i="1" s="1"/>
  <c r="FN2319" i="1" s="1"/>
  <c r="FI2318" i="1"/>
  <c r="FL2318" i="1" s="1"/>
  <c r="FN2318" i="1" s="1"/>
  <c r="FI2317" i="1"/>
  <c r="FL2317" i="1" s="1"/>
  <c r="FN2317" i="1" s="1"/>
  <c r="FI2316" i="1"/>
  <c r="FL2316" i="1" s="1"/>
  <c r="FN2316" i="1" s="1"/>
  <c r="FI2315" i="1"/>
  <c r="FL2315" i="1" s="1"/>
  <c r="FN2315" i="1" s="1"/>
  <c r="FI2314" i="1"/>
  <c r="FL2314" i="1" s="1"/>
  <c r="FN2314" i="1" s="1"/>
  <c r="FI2313" i="1"/>
  <c r="FL2313" i="1" s="1"/>
  <c r="FN2313" i="1" s="1"/>
  <c r="FI2312" i="1"/>
  <c r="FL2312" i="1" s="1"/>
  <c r="FN2312" i="1" s="1"/>
  <c r="FI2311" i="1"/>
  <c r="FL2311" i="1" s="1"/>
  <c r="FN2311" i="1" s="1"/>
  <c r="FI2310" i="1"/>
  <c r="FL2310" i="1" s="1"/>
  <c r="FN2310" i="1" s="1"/>
  <c r="FI2309" i="1"/>
  <c r="FL2309" i="1" s="1"/>
  <c r="FN2309" i="1" s="1"/>
  <c r="FI2308" i="1"/>
  <c r="FL2308" i="1" s="1"/>
  <c r="FN2308" i="1" s="1"/>
  <c r="FI2307" i="1"/>
  <c r="FL2307" i="1" s="1"/>
  <c r="FN2307" i="1" s="1"/>
  <c r="FI2306" i="1"/>
  <c r="FL2306" i="1" s="1"/>
  <c r="FN2306" i="1" s="1"/>
  <c r="FI2305" i="1"/>
  <c r="FL2305" i="1" s="1"/>
  <c r="FN2305" i="1" s="1"/>
  <c r="FI2304" i="1"/>
  <c r="FL2304" i="1" s="1"/>
  <c r="FN2304" i="1" s="1"/>
  <c r="FI2303" i="1"/>
  <c r="FL2303" i="1" s="1"/>
  <c r="FN2303" i="1" s="1"/>
  <c r="FI2302" i="1"/>
  <c r="FL2302" i="1" s="1"/>
  <c r="FN2302" i="1" s="1"/>
  <c r="FI2301" i="1"/>
  <c r="FL2301" i="1" s="1"/>
  <c r="FN2301" i="1" s="1"/>
  <c r="FI2300" i="1"/>
  <c r="FL2300" i="1" s="1"/>
  <c r="FN2300" i="1" s="1"/>
  <c r="FI2299" i="1"/>
  <c r="FL2299" i="1" s="1"/>
  <c r="FN2299" i="1" s="1"/>
  <c r="FI2298" i="1"/>
  <c r="FL2298" i="1" s="1"/>
  <c r="FN2298" i="1" s="1"/>
  <c r="FI2297" i="1"/>
  <c r="FL2297" i="1" s="1"/>
  <c r="FN2297" i="1" s="1"/>
  <c r="FI2296" i="1"/>
  <c r="FL2296" i="1" s="1"/>
  <c r="FN2296" i="1" s="1"/>
  <c r="FI2295" i="1"/>
  <c r="FL2295" i="1" s="1"/>
  <c r="FN2295" i="1" s="1"/>
  <c r="FI2294" i="1"/>
  <c r="FL2294" i="1" s="1"/>
  <c r="FN2294" i="1" s="1"/>
  <c r="FI2293" i="1"/>
  <c r="FL2293" i="1" s="1"/>
  <c r="FN2293" i="1" s="1"/>
  <c r="FI2292" i="1"/>
  <c r="FL2292" i="1" s="1"/>
  <c r="FN2292" i="1" s="1"/>
  <c r="FI2291" i="1"/>
  <c r="FL2291" i="1" s="1"/>
  <c r="FN2291" i="1" s="1"/>
  <c r="FI2290" i="1"/>
  <c r="FL2290" i="1" s="1"/>
  <c r="FN2290" i="1" s="1"/>
  <c r="FI2289" i="1"/>
  <c r="FL2289" i="1" s="1"/>
  <c r="FN2289" i="1" s="1"/>
  <c r="FI2288" i="1"/>
  <c r="FL2288" i="1" s="1"/>
  <c r="FN2288" i="1" s="1"/>
  <c r="FI2287" i="1"/>
  <c r="FL2287" i="1" s="1"/>
  <c r="FN2287" i="1" s="1"/>
  <c r="FI2286" i="1"/>
  <c r="FL2286" i="1" s="1"/>
  <c r="FN2286" i="1" s="1"/>
  <c r="FI2285" i="1"/>
  <c r="FL2285" i="1" s="1"/>
  <c r="FN2285" i="1" s="1"/>
  <c r="FI2284" i="1"/>
  <c r="FL2284" i="1" s="1"/>
  <c r="FN2284" i="1" s="1"/>
  <c r="FI2283" i="1"/>
  <c r="FL2283" i="1" s="1"/>
  <c r="FN2283" i="1" s="1"/>
  <c r="FI2282" i="1"/>
  <c r="FL2282" i="1" s="1"/>
  <c r="FN2282" i="1" s="1"/>
  <c r="FI2281" i="1"/>
  <c r="FL2281" i="1" s="1"/>
  <c r="FN2281" i="1" s="1"/>
  <c r="FI2280" i="1"/>
  <c r="FL2280" i="1" s="1"/>
  <c r="FN2280" i="1" s="1"/>
  <c r="FI2279" i="1"/>
  <c r="FL2279" i="1" s="1"/>
  <c r="FN2279" i="1" s="1"/>
  <c r="FI2278" i="1"/>
  <c r="FL2278" i="1" s="1"/>
  <c r="FN2278" i="1" s="1"/>
  <c r="FI2277" i="1"/>
  <c r="FL2277" i="1" s="1"/>
  <c r="FN2277" i="1" s="1"/>
  <c r="FI2276" i="1"/>
  <c r="FL2276" i="1" s="1"/>
  <c r="FN2276" i="1" s="1"/>
  <c r="FI2275" i="1"/>
  <c r="FL2275" i="1" s="1"/>
  <c r="FN2275" i="1" s="1"/>
  <c r="FI2274" i="1"/>
  <c r="FL2274" i="1" s="1"/>
  <c r="FN2274" i="1" s="1"/>
  <c r="FI2273" i="1"/>
  <c r="FL2273" i="1" s="1"/>
  <c r="FN2273" i="1" s="1"/>
  <c r="FI2272" i="1"/>
  <c r="FL2272" i="1" s="1"/>
  <c r="FN2272" i="1" s="1"/>
  <c r="FI2271" i="1"/>
  <c r="FL2271" i="1" s="1"/>
  <c r="FN2271" i="1" s="1"/>
  <c r="FI2270" i="1"/>
  <c r="FL2270" i="1" s="1"/>
  <c r="FN2270" i="1" s="1"/>
  <c r="FI2269" i="1"/>
  <c r="FL2269" i="1" s="1"/>
  <c r="FN2269" i="1" s="1"/>
  <c r="FI2268" i="1"/>
  <c r="FL2268" i="1" s="1"/>
  <c r="FN2268" i="1" s="1"/>
  <c r="FI2267" i="1"/>
  <c r="FL2267" i="1" s="1"/>
  <c r="FN2267" i="1" s="1"/>
  <c r="FI2266" i="1"/>
  <c r="FL2266" i="1" s="1"/>
  <c r="FN2266" i="1" s="1"/>
  <c r="FI2265" i="1"/>
  <c r="FL2265" i="1" s="1"/>
  <c r="FN2265" i="1" s="1"/>
  <c r="FI2264" i="1"/>
  <c r="FL2264" i="1" s="1"/>
  <c r="FN2264" i="1" s="1"/>
  <c r="FI2263" i="1"/>
  <c r="FL2263" i="1" s="1"/>
  <c r="FN2263" i="1" s="1"/>
  <c r="FI2262" i="1"/>
  <c r="FL2262" i="1" s="1"/>
  <c r="FN2262" i="1" s="1"/>
  <c r="FI2261" i="1"/>
  <c r="FL2261" i="1" s="1"/>
  <c r="FN2261" i="1" s="1"/>
  <c r="FI2260" i="1"/>
  <c r="FL2260" i="1" s="1"/>
  <c r="FN2260" i="1" s="1"/>
  <c r="FI2259" i="1"/>
  <c r="FL2259" i="1" s="1"/>
  <c r="FN2259" i="1" s="1"/>
  <c r="FI2258" i="1"/>
  <c r="FL2258" i="1" s="1"/>
  <c r="FN2258" i="1" s="1"/>
  <c r="FI2257" i="1"/>
  <c r="FL2257" i="1" s="1"/>
  <c r="FN2257" i="1" s="1"/>
  <c r="FI2256" i="1"/>
  <c r="FL2256" i="1" s="1"/>
  <c r="FN2256" i="1" s="1"/>
  <c r="FI2255" i="1"/>
  <c r="FL2255" i="1" s="1"/>
  <c r="FN2255" i="1" s="1"/>
  <c r="FI2254" i="1"/>
  <c r="FL2254" i="1" s="1"/>
  <c r="FN2254" i="1" s="1"/>
  <c r="FI2253" i="1"/>
  <c r="FL2253" i="1" s="1"/>
  <c r="FN2253" i="1" s="1"/>
  <c r="FI2252" i="1"/>
  <c r="FL2252" i="1" s="1"/>
  <c r="FN2252" i="1" s="1"/>
  <c r="FI2251" i="1"/>
  <c r="FL2251" i="1" s="1"/>
  <c r="FN2251" i="1" s="1"/>
  <c r="FI2250" i="1"/>
  <c r="FL2250" i="1" s="1"/>
  <c r="FN2250" i="1" s="1"/>
  <c r="FI2249" i="1"/>
  <c r="FL2249" i="1" s="1"/>
  <c r="FN2249" i="1" s="1"/>
  <c r="FI2248" i="1"/>
  <c r="FL2248" i="1" s="1"/>
  <c r="FN2248" i="1" s="1"/>
  <c r="FI2247" i="1"/>
  <c r="FL2247" i="1" s="1"/>
  <c r="FN2247" i="1" s="1"/>
  <c r="FI2246" i="1"/>
  <c r="FL2246" i="1" s="1"/>
  <c r="FN2246" i="1" s="1"/>
  <c r="FI2245" i="1"/>
  <c r="FL2245" i="1" s="1"/>
  <c r="FN2245" i="1" s="1"/>
  <c r="FI2244" i="1"/>
  <c r="FL2244" i="1" s="1"/>
  <c r="FN2244" i="1" s="1"/>
  <c r="FI2243" i="1"/>
  <c r="FL2243" i="1" s="1"/>
  <c r="FN2243" i="1" s="1"/>
  <c r="FI2242" i="1"/>
  <c r="FL2242" i="1" s="1"/>
  <c r="FN2242" i="1" s="1"/>
  <c r="FI2241" i="1"/>
  <c r="FL2241" i="1" s="1"/>
  <c r="FN2241" i="1" s="1"/>
  <c r="FI2240" i="1"/>
  <c r="FL2240" i="1" s="1"/>
  <c r="FN2240" i="1" s="1"/>
  <c r="FI2239" i="1"/>
  <c r="FL2239" i="1" s="1"/>
  <c r="FN2239" i="1" s="1"/>
  <c r="FI2238" i="1"/>
  <c r="FL2238" i="1" s="1"/>
  <c r="FN2238" i="1" s="1"/>
  <c r="FI2237" i="1"/>
  <c r="FL2237" i="1" s="1"/>
  <c r="FN2237" i="1" s="1"/>
  <c r="FI2236" i="1"/>
  <c r="FL2236" i="1" s="1"/>
  <c r="FN2236" i="1" s="1"/>
  <c r="FI2235" i="1"/>
  <c r="FL2235" i="1" s="1"/>
  <c r="FN2235" i="1" s="1"/>
  <c r="FI2234" i="1"/>
  <c r="FL2234" i="1" s="1"/>
  <c r="FN2234" i="1" s="1"/>
  <c r="FI2233" i="1"/>
  <c r="FL2233" i="1" s="1"/>
  <c r="FN2233" i="1" s="1"/>
  <c r="FI2232" i="1"/>
  <c r="FL2232" i="1" s="1"/>
  <c r="FN2232" i="1" s="1"/>
  <c r="FI2231" i="1"/>
  <c r="FL2231" i="1" s="1"/>
  <c r="FN2231" i="1" s="1"/>
  <c r="FI2230" i="1"/>
  <c r="FL2230" i="1" s="1"/>
  <c r="FN2230" i="1" s="1"/>
  <c r="FI2229" i="1"/>
  <c r="FL2229" i="1" s="1"/>
  <c r="FN2229" i="1" s="1"/>
  <c r="FI2228" i="1"/>
  <c r="FL2228" i="1" s="1"/>
  <c r="FN2228" i="1" s="1"/>
  <c r="FI2227" i="1"/>
  <c r="FL2227" i="1" s="1"/>
  <c r="FN2227" i="1" s="1"/>
  <c r="FI2226" i="1"/>
  <c r="FL2226" i="1" s="1"/>
  <c r="FN2226" i="1" s="1"/>
  <c r="FI2225" i="1"/>
  <c r="FL2225" i="1" s="1"/>
  <c r="FN2225" i="1" s="1"/>
  <c r="FI2224" i="1"/>
  <c r="FL2224" i="1" s="1"/>
  <c r="FN2224" i="1" s="1"/>
  <c r="FI2223" i="1"/>
  <c r="FL2223" i="1" s="1"/>
  <c r="FN2223" i="1" s="1"/>
  <c r="FI2222" i="1"/>
  <c r="FL2222" i="1" s="1"/>
  <c r="FN2222" i="1" s="1"/>
  <c r="FI2221" i="1"/>
  <c r="FL2221" i="1" s="1"/>
  <c r="FN2221" i="1" s="1"/>
  <c r="FI2220" i="1"/>
  <c r="FL2220" i="1" s="1"/>
  <c r="FN2220" i="1" s="1"/>
  <c r="FI2219" i="1"/>
  <c r="FL2219" i="1" s="1"/>
  <c r="FN2219" i="1" s="1"/>
  <c r="FI2218" i="1"/>
  <c r="FL2218" i="1" s="1"/>
  <c r="FN2218" i="1" s="1"/>
  <c r="FI2217" i="1"/>
  <c r="FL2217" i="1" s="1"/>
  <c r="FN2217" i="1" s="1"/>
  <c r="FI2216" i="1"/>
  <c r="FL2216" i="1" s="1"/>
  <c r="FN2216" i="1" s="1"/>
  <c r="FI2215" i="1"/>
  <c r="FL2215" i="1" s="1"/>
  <c r="FN2215" i="1" s="1"/>
  <c r="FI2214" i="1"/>
  <c r="FL2214" i="1" s="1"/>
  <c r="FN2214" i="1" s="1"/>
  <c r="FI2213" i="1"/>
  <c r="FL2213" i="1" s="1"/>
  <c r="FN2213" i="1" s="1"/>
  <c r="FI2212" i="1"/>
  <c r="FL2212" i="1" s="1"/>
  <c r="FN2212" i="1" s="1"/>
  <c r="FI2211" i="1"/>
  <c r="FL2211" i="1" s="1"/>
  <c r="FN2211" i="1" s="1"/>
  <c r="FI2210" i="1"/>
  <c r="FL2210" i="1" s="1"/>
  <c r="FN2210" i="1" s="1"/>
  <c r="FI2209" i="1"/>
  <c r="FL2209" i="1" s="1"/>
  <c r="FN2209" i="1" s="1"/>
  <c r="FI2208" i="1"/>
  <c r="FL2208" i="1" s="1"/>
  <c r="FN2208" i="1" s="1"/>
  <c r="FI2207" i="1"/>
  <c r="FL2207" i="1" s="1"/>
  <c r="FN2207" i="1" s="1"/>
  <c r="FI2206" i="1"/>
  <c r="FL2206" i="1" s="1"/>
  <c r="FN2206" i="1" s="1"/>
  <c r="FI2205" i="1"/>
  <c r="FL2205" i="1" s="1"/>
  <c r="FN2205" i="1" s="1"/>
  <c r="FI2204" i="1"/>
  <c r="FL2204" i="1" s="1"/>
  <c r="FN2204" i="1" s="1"/>
  <c r="FI2203" i="1"/>
  <c r="FL2203" i="1" s="1"/>
  <c r="FN2203" i="1" s="1"/>
  <c r="FI2202" i="1"/>
  <c r="FL2202" i="1" s="1"/>
  <c r="FN2202" i="1" s="1"/>
  <c r="FI2201" i="1"/>
  <c r="FL2201" i="1" s="1"/>
  <c r="FN2201" i="1" s="1"/>
  <c r="FI2200" i="1"/>
  <c r="FL2200" i="1" s="1"/>
  <c r="FN2200" i="1" s="1"/>
  <c r="FI2199" i="1"/>
  <c r="FL2199" i="1" s="1"/>
  <c r="FN2199" i="1" s="1"/>
  <c r="FI2198" i="1"/>
  <c r="FL2198" i="1" s="1"/>
  <c r="FN2198" i="1" s="1"/>
  <c r="FI2197" i="1"/>
  <c r="FL2197" i="1" s="1"/>
  <c r="FN2197" i="1" s="1"/>
  <c r="FI2196" i="1"/>
  <c r="FL2196" i="1" s="1"/>
  <c r="FN2196" i="1" s="1"/>
  <c r="FI2195" i="1"/>
  <c r="FL2195" i="1" s="1"/>
  <c r="FN2195" i="1" s="1"/>
  <c r="FI2194" i="1"/>
  <c r="FL2194" i="1" s="1"/>
  <c r="FN2194" i="1" s="1"/>
  <c r="FI2193" i="1"/>
  <c r="FL2193" i="1" s="1"/>
  <c r="FN2193" i="1" s="1"/>
  <c r="FI2192" i="1"/>
  <c r="FL2192" i="1" s="1"/>
  <c r="FN2192" i="1" s="1"/>
  <c r="FI2191" i="1"/>
  <c r="FL2191" i="1" s="1"/>
  <c r="FN2191" i="1" s="1"/>
  <c r="FI2190" i="1"/>
  <c r="FL2190" i="1" s="1"/>
  <c r="FN2190" i="1" s="1"/>
  <c r="FI2189" i="1"/>
  <c r="FL2189" i="1" s="1"/>
  <c r="FN2189" i="1" s="1"/>
  <c r="FI2188" i="1"/>
  <c r="FL2188" i="1" s="1"/>
  <c r="FN2188" i="1" s="1"/>
  <c r="FI2187" i="1"/>
  <c r="FL2187" i="1" s="1"/>
  <c r="FN2187" i="1" s="1"/>
  <c r="FI2186" i="1"/>
  <c r="FL2186" i="1" s="1"/>
  <c r="FN2186" i="1" s="1"/>
  <c r="FI2185" i="1"/>
  <c r="FL2185" i="1" s="1"/>
  <c r="FN2185" i="1" s="1"/>
  <c r="FI2184" i="1"/>
  <c r="FL2184" i="1" s="1"/>
  <c r="FN2184" i="1" s="1"/>
  <c r="FI2183" i="1"/>
  <c r="FL2183" i="1" s="1"/>
  <c r="FN2183" i="1" s="1"/>
  <c r="FI2182" i="1"/>
  <c r="FL2182" i="1" s="1"/>
  <c r="FN2182" i="1" s="1"/>
  <c r="FI2181" i="1"/>
  <c r="FL2181" i="1" s="1"/>
  <c r="FN2181" i="1" s="1"/>
  <c r="FI2180" i="1"/>
  <c r="FL2180" i="1" s="1"/>
  <c r="FN2180" i="1" s="1"/>
  <c r="FI2179" i="1"/>
  <c r="FL2179" i="1" s="1"/>
  <c r="FN2179" i="1" s="1"/>
  <c r="FI2178" i="1"/>
  <c r="FL2178" i="1" s="1"/>
  <c r="FN2178" i="1" s="1"/>
  <c r="FI2177" i="1"/>
  <c r="FL2177" i="1" s="1"/>
  <c r="FN2177" i="1" s="1"/>
  <c r="FI2176" i="1"/>
  <c r="FL2176" i="1" s="1"/>
  <c r="FN2176" i="1" s="1"/>
  <c r="FI2175" i="1"/>
  <c r="FL2175" i="1" s="1"/>
  <c r="FN2175" i="1" s="1"/>
  <c r="FI2174" i="1"/>
  <c r="FL2174" i="1" s="1"/>
  <c r="FN2174" i="1" s="1"/>
  <c r="FI2173" i="1"/>
  <c r="FL2173" i="1" s="1"/>
  <c r="FN2173" i="1" s="1"/>
  <c r="FI2172" i="1"/>
  <c r="FL2172" i="1" s="1"/>
  <c r="FN2172" i="1" s="1"/>
  <c r="FI2171" i="1"/>
  <c r="FL2171" i="1" s="1"/>
  <c r="FN2171" i="1" s="1"/>
  <c r="FI2170" i="1"/>
  <c r="FL2170" i="1" s="1"/>
  <c r="FN2170" i="1" s="1"/>
  <c r="FI2169" i="1"/>
  <c r="FL2169" i="1" s="1"/>
  <c r="FN2169" i="1" s="1"/>
  <c r="FI2168" i="1"/>
  <c r="FL2168" i="1" s="1"/>
  <c r="FN2168" i="1" s="1"/>
  <c r="FI2167" i="1"/>
  <c r="FL2167" i="1" s="1"/>
  <c r="FN2167" i="1" s="1"/>
  <c r="FI2166" i="1"/>
  <c r="FL2166" i="1" s="1"/>
  <c r="FN2166" i="1" s="1"/>
  <c r="FI2165" i="1"/>
  <c r="FL2165" i="1" s="1"/>
  <c r="FN2165" i="1" s="1"/>
  <c r="FI2164" i="1"/>
  <c r="FL2164" i="1" s="1"/>
  <c r="FN2164" i="1" s="1"/>
  <c r="FI2163" i="1"/>
  <c r="FL2163" i="1" s="1"/>
  <c r="FN2163" i="1" s="1"/>
  <c r="FI2162" i="1"/>
  <c r="FL2162" i="1" s="1"/>
  <c r="FN2162" i="1" s="1"/>
  <c r="FI2161" i="1"/>
  <c r="FL2161" i="1" s="1"/>
  <c r="FN2161" i="1" s="1"/>
  <c r="FI2160" i="1"/>
  <c r="FL2160" i="1" s="1"/>
  <c r="FN2160" i="1" s="1"/>
  <c r="FI2159" i="1"/>
  <c r="FL2159" i="1" s="1"/>
  <c r="FN2159" i="1" s="1"/>
  <c r="FI2158" i="1"/>
  <c r="FL2158" i="1" s="1"/>
  <c r="FN2158" i="1" s="1"/>
  <c r="FI2157" i="1"/>
  <c r="FL2157" i="1" s="1"/>
  <c r="FN2157" i="1" s="1"/>
  <c r="FI2156" i="1"/>
  <c r="FL2156" i="1" s="1"/>
  <c r="FN2156" i="1" s="1"/>
  <c r="FI2155" i="1"/>
  <c r="FL2155" i="1" s="1"/>
  <c r="FN2155" i="1" s="1"/>
  <c r="FI2154" i="1"/>
  <c r="FL2154" i="1" s="1"/>
  <c r="FN2154" i="1" s="1"/>
  <c r="FI2153" i="1"/>
  <c r="FL2153" i="1" s="1"/>
  <c r="FN2153" i="1" s="1"/>
  <c r="FI2152" i="1"/>
  <c r="FL2152" i="1" s="1"/>
  <c r="FN2152" i="1" s="1"/>
  <c r="FI2151" i="1"/>
  <c r="FL2151" i="1" s="1"/>
  <c r="FN2151" i="1" s="1"/>
  <c r="FI2150" i="1"/>
  <c r="FL2150" i="1" s="1"/>
  <c r="FN2150" i="1" s="1"/>
  <c r="FI2149" i="1"/>
  <c r="FL2149" i="1" s="1"/>
  <c r="FN2149" i="1" s="1"/>
  <c r="FI2148" i="1"/>
  <c r="FL2148" i="1" s="1"/>
  <c r="FN2148" i="1" s="1"/>
  <c r="FI2147" i="1"/>
  <c r="FL2147" i="1" s="1"/>
  <c r="FN2147" i="1" s="1"/>
  <c r="FI2146" i="1"/>
  <c r="FL2146" i="1" s="1"/>
  <c r="FN2146" i="1" s="1"/>
  <c r="FI2145" i="1"/>
  <c r="FL2145" i="1" s="1"/>
  <c r="FN2145" i="1" s="1"/>
  <c r="FI2144" i="1"/>
  <c r="FL2144" i="1" s="1"/>
  <c r="FN2144" i="1" s="1"/>
  <c r="FI2143" i="1"/>
  <c r="FL2143" i="1" s="1"/>
  <c r="FN2143" i="1" s="1"/>
  <c r="FI2142" i="1"/>
  <c r="FL2142" i="1" s="1"/>
  <c r="FN2142" i="1" s="1"/>
  <c r="FI2141" i="1"/>
  <c r="FL2141" i="1" s="1"/>
  <c r="FN2141" i="1" s="1"/>
  <c r="FI2140" i="1"/>
  <c r="FL2140" i="1" s="1"/>
  <c r="FN2140" i="1" s="1"/>
  <c r="FI2139" i="1"/>
  <c r="FL2139" i="1" s="1"/>
  <c r="FN2139" i="1" s="1"/>
  <c r="FI2138" i="1"/>
  <c r="FL2138" i="1" s="1"/>
  <c r="FN2138" i="1" s="1"/>
  <c r="FI2137" i="1"/>
  <c r="FL2137" i="1" s="1"/>
  <c r="FN2137" i="1" s="1"/>
  <c r="FI2136" i="1"/>
  <c r="FL2136" i="1" s="1"/>
  <c r="FN2136" i="1" s="1"/>
  <c r="FI2135" i="1"/>
  <c r="FL2135" i="1" s="1"/>
  <c r="FN2135" i="1" s="1"/>
  <c r="FI2134" i="1"/>
  <c r="FL2134" i="1" s="1"/>
  <c r="FN2134" i="1" s="1"/>
  <c r="FI2133" i="1"/>
  <c r="FL2133" i="1" s="1"/>
  <c r="FN2133" i="1" s="1"/>
  <c r="FI2132" i="1"/>
  <c r="FL2132" i="1" s="1"/>
  <c r="FN2132" i="1" s="1"/>
  <c r="FI2131" i="1"/>
  <c r="FL2131" i="1" s="1"/>
  <c r="FN2131" i="1" s="1"/>
  <c r="FI2130" i="1"/>
  <c r="FL2130" i="1" s="1"/>
  <c r="FN2130" i="1" s="1"/>
  <c r="FI2129" i="1"/>
  <c r="FL2129" i="1" s="1"/>
  <c r="FN2129" i="1" s="1"/>
  <c r="FI2128" i="1"/>
  <c r="FL2128" i="1" s="1"/>
  <c r="FN2128" i="1" s="1"/>
  <c r="FI2127" i="1"/>
  <c r="FL2127" i="1" s="1"/>
  <c r="FN2127" i="1" s="1"/>
  <c r="FI2126" i="1"/>
  <c r="FL2126" i="1" s="1"/>
  <c r="FN2126" i="1" s="1"/>
  <c r="FI2125" i="1"/>
  <c r="FL2125" i="1" s="1"/>
  <c r="FN2125" i="1" s="1"/>
  <c r="FI2124" i="1"/>
  <c r="FL2124" i="1" s="1"/>
  <c r="FN2124" i="1" s="1"/>
  <c r="FI2123" i="1"/>
  <c r="FL2123" i="1" s="1"/>
  <c r="FN2123" i="1" s="1"/>
  <c r="FI2122" i="1"/>
  <c r="FL2122" i="1" s="1"/>
  <c r="FN2122" i="1" s="1"/>
  <c r="FI2121" i="1"/>
  <c r="FL2121" i="1" s="1"/>
  <c r="FN2121" i="1" s="1"/>
  <c r="FI2120" i="1"/>
  <c r="FL2120" i="1" s="1"/>
  <c r="FN2120" i="1" s="1"/>
  <c r="FI2119" i="1"/>
  <c r="FL2119" i="1" s="1"/>
  <c r="FN2119" i="1" s="1"/>
  <c r="FI2118" i="1"/>
  <c r="FL2118" i="1" s="1"/>
  <c r="FN2118" i="1" s="1"/>
  <c r="FI2117" i="1"/>
  <c r="FL2117" i="1" s="1"/>
  <c r="FN2117" i="1" s="1"/>
  <c r="FI2116" i="1"/>
  <c r="FL2116" i="1" s="1"/>
  <c r="FN2116" i="1" s="1"/>
  <c r="FI2115" i="1"/>
  <c r="FL2115" i="1" s="1"/>
  <c r="FN2115" i="1" s="1"/>
  <c r="FI2114" i="1"/>
  <c r="FL2114" i="1" s="1"/>
  <c r="FN2114" i="1" s="1"/>
  <c r="FI2113" i="1"/>
  <c r="FL2113" i="1" s="1"/>
  <c r="FN2113" i="1" s="1"/>
  <c r="FI2112" i="1"/>
  <c r="FL2112" i="1" s="1"/>
  <c r="FN2112" i="1" s="1"/>
  <c r="FI2111" i="1"/>
  <c r="FL2111" i="1" s="1"/>
  <c r="FN2111" i="1" s="1"/>
  <c r="FI2110" i="1"/>
  <c r="FL2110" i="1" s="1"/>
  <c r="FN2110" i="1" s="1"/>
  <c r="FI2109" i="1"/>
  <c r="FL2109" i="1" s="1"/>
  <c r="FN2109" i="1" s="1"/>
  <c r="FI2108" i="1"/>
  <c r="FL2108" i="1" s="1"/>
  <c r="FN2108" i="1" s="1"/>
  <c r="FI2107" i="1"/>
  <c r="FL2107" i="1" s="1"/>
  <c r="FN2107" i="1" s="1"/>
  <c r="FI2106" i="1"/>
  <c r="FL2106" i="1" s="1"/>
  <c r="FN2106" i="1" s="1"/>
  <c r="FI2105" i="1"/>
  <c r="FL2105" i="1" s="1"/>
  <c r="FN2105" i="1" s="1"/>
  <c r="FI2104" i="1"/>
  <c r="FL2104" i="1" s="1"/>
  <c r="FN2104" i="1" s="1"/>
  <c r="FI2103" i="1"/>
  <c r="FL2103" i="1" s="1"/>
  <c r="FN2103" i="1" s="1"/>
  <c r="FI2102" i="1"/>
  <c r="FL2102" i="1" s="1"/>
  <c r="FN2102" i="1" s="1"/>
  <c r="FI2101" i="1"/>
  <c r="FL2101" i="1" s="1"/>
  <c r="FN2101" i="1" s="1"/>
  <c r="FI2100" i="1"/>
  <c r="FL2100" i="1" s="1"/>
  <c r="FN2100" i="1" s="1"/>
  <c r="FI2099" i="1"/>
  <c r="FL2099" i="1" s="1"/>
  <c r="FN2099" i="1" s="1"/>
  <c r="FI2098" i="1"/>
  <c r="FL2098" i="1" s="1"/>
  <c r="FN2098" i="1" s="1"/>
  <c r="FI2097" i="1"/>
  <c r="FL2097" i="1" s="1"/>
  <c r="FN2097" i="1" s="1"/>
  <c r="FI2096" i="1"/>
  <c r="FL2096" i="1" s="1"/>
  <c r="FN2096" i="1" s="1"/>
  <c r="FI2095" i="1"/>
  <c r="FL2095" i="1" s="1"/>
  <c r="FN2095" i="1" s="1"/>
  <c r="FI2094" i="1"/>
  <c r="FL2094" i="1" s="1"/>
  <c r="FN2094" i="1" s="1"/>
  <c r="FI2093" i="1"/>
  <c r="FL2093" i="1" s="1"/>
  <c r="FN2093" i="1" s="1"/>
  <c r="FI2092" i="1"/>
  <c r="FL2092" i="1" s="1"/>
  <c r="FN2092" i="1" s="1"/>
  <c r="FI2091" i="1"/>
  <c r="FL2091" i="1" s="1"/>
  <c r="FN2091" i="1" s="1"/>
  <c r="FI2090" i="1"/>
  <c r="FL2090" i="1" s="1"/>
  <c r="FN2090" i="1" s="1"/>
  <c r="FI2089" i="1"/>
  <c r="FL2089" i="1" s="1"/>
  <c r="FN2089" i="1" s="1"/>
  <c r="FI2088" i="1"/>
  <c r="FL2088" i="1" s="1"/>
  <c r="FN2088" i="1" s="1"/>
  <c r="FI2087" i="1"/>
  <c r="FL2087" i="1" s="1"/>
  <c r="FN2087" i="1" s="1"/>
  <c r="FI2086" i="1"/>
  <c r="FL2086" i="1" s="1"/>
  <c r="FN2086" i="1" s="1"/>
  <c r="FI2085" i="1"/>
  <c r="FL2085" i="1" s="1"/>
  <c r="FN2085" i="1" s="1"/>
  <c r="FI2084" i="1"/>
  <c r="FL2084" i="1" s="1"/>
  <c r="FN2084" i="1" s="1"/>
  <c r="FI2083" i="1"/>
  <c r="FL2083" i="1" s="1"/>
  <c r="FN2083" i="1" s="1"/>
  <c r="FI2082" i="1"/>
  <c r="FL2082" i="1" s="1"/>
  <c r="FN2082" i="1" s="1"/>
  <c r="FI2081" i="1"/>
  <c r="FL2081" i="1" s="1"/>
  <c r="FN2081" i="1" s="1"/>
  <c r="FI2080" i="1"/>
  <c r="FL2080" i="1" s="1"/>
  <c r="FN2080" i="1" s="1"/>
  <c r="FI2079" i="1"/>
  <c r="FL2079" i="1" s="1"/>
  <c r="FN2079" i="1" s="1"/>
  <c r="FI2078" i="1"/>
  <c r="FL2078" i="1" s="1"/>
  <c r="FN2078" i="1" s="1"/>
  <c r="FI2077" i="1"/>
  <c r="FL2077" i="1" s="1"/>
  <c r="FN2077" i="1" s="1"/>
  <c r="FI2076" i="1"/>
  <c r="FL2076" i="1" s="1"/>
  <c r="FN2076" i="1" s="1"/>
  <c r="FI2075" i="1"/>
  <c r="FL2075" i="1" s="1"/>
  <c r="FN2075" i="1" s="1"/>
  <c r="FI2074" i="1"/>
  <c r="FL2074" i="1" s="1"/>
  <c r="FN2074" i="1" s="1"/>
  <c r="FI2073" i="1"/>
  <c r="FL2073" i="1" s="1"/>
  <c r="FN2073" i="1" s="1"/>
  <c r="FI2072" i="1"/>
  <c r="FL2072" i="1" s="1"/>
  <c r="FN2072" i="1" s="1"/>
  <c r="FI2068" i="1"/>
  <c r="FL2068" i="1" s="1"/>
  <c r="FN2068" i="1" s="1"/>
  <c r="FI2064" i="1"/>
  <c r="FL2064" i="1" s="1"/>
  <c r="FN2064" i="1" s="1"/>
  <c r="FI2060" i="1"/>
  <c r="FL2060" i="1" s="1"/>
  <c r="FN2060" i="1" s="1"/>
  <c r="FI2056" i="1"/>
  <c r="FL2056" i="1" s="1"/>
  <c r="FN2056" i="1" s="1"/>
  <c r="FI2052" i="1"/>
  <c r="FL2052" i="1" s="1"/>
  <c r="FN2052" i="1" s="1"/>
  <c r="FI2069" i="1"/>
  <c r="FL2069" i="1" s="1"/>
  <c r="FN2069" i="1" s="1"/>
  <c r="FI2065" i="1"/>
  <c r="FL2065" i="1" s="1"/>
  <c r="FN2065" i="1" s="1"/>
  <c r="FI2061" i="1"/>
  <c r="FL2061" i="1" s="1"/>
  <c r="FN2061" i="1" s="1"/>
  <c r="FI2057" i="1"/>
  <c r="FL2057" i="1" s="1"/>
  <c r="FN2057" i="1" s="1"/>
  <c r="FI2053" i="1"/>
  <c r="FL2053" i="1" s="1"/>
  <c r="FN2053" i="1" s="1"/>
  <c r="FI2070" i="1"/>
  <c r="FL2070" i="1" s="1"/>
  <c r="FN2070" i="1" s="1"/>
  <c r="FI2066" i="1"/>
  <c r="FL2066" i="1" s="1"/>
  <c r="FN2066" i="1" s="1"/>
  <c r="FI2062" i="1"/>
  <c r="FL2062" i="1" s="1"/>
  <c r="FN2062" i="1" s="1"/>
  <c r="FI2058" i="1"/>
  <c r="FL2058" i="1" s="1"/>
  <c r="FN2058" i="1" s="1"/>
  <c r="FI2054" i="1"/>
  <c r="FL2054" i="1" s="1"/>
  <c r="FN2054" i="1" s="1"/>
  <c r="FI2071" i="1"/>
  <c r="FL2071" i="1" s="1"/>
  <c r="FN2071" i="1" s="1"/>
  <c r="FI2067" i="1"/>
  <c r="FL2067" i="1" s="1"/>
  <c r="FN2067" i="1" s="1"/>
  <c r="FI2063" i="1"/>
  <c r="FL2063" i="1" s="1"/>
  <c r="FN2063" i="1" s="1"/>
  <c r="FI2059" i="1"/>
  <c r="FL2059" i="1" s="1"/>
  <c r="FN2059" i="1" s="1"/>
  <c r="FI2055" i="1"/>
  <c r="FL2055" i="1" s="1"/>
  <c r="FN2055" i="1" s="1"/>
  <c r="FI2051" i="1"/>
  <c r="FL2051" i="1" s="1"/>
  <c r="FN2051" i="1" s="1"/>
  <c r="FI2050" i="1"/>
  <c r="FL2050" i="1" s="1"/>
  <c r="FN2050" i="1" s="1"/>
  <c r="FI2049" i="1"/>
  <c r="FL2049" i="1" s="1"/>
  <c r="FN2049" i="1" s="1"/>
  <c r="FI2048" i="1"/>
  <c r="FL2048" i="1" s="1"/>
  <c r="FN2048" i="1" s="1"/>
  <c r="FI2047" i="1"/>
  <c r="FL2047" i="1" s="1"/>
  <c r="FN2047" i="1" s="1"/>
  <c r="FI2046" i="1"/>
  <c r="FL2046" i="1" s="1"/>
  <c r="FN2046" i="1" s="1"/>
  <c r="FI2045" i="1"/>
  <c r="FL2045" i="1" s="1"/>
  <c r="FN2045" i="1" s="1"/>
  <c r="FI2044" i="1"/>
  <c r="FL2044" i="1" s="1"/>
  <c r="FN2044" i="1" s="1"/>
  <c r="FI2043" i="1"/>
  <c r="FL2043" i="1" s="1"/>
  <c r="FN2043" i="1" s="1"/>
  <c r="FI2042" i="1"/>
  <c r="FL2042" i="1" s="1"/>
  <c r="FN2042" i="1" s="1"/>
  <c r="FI2041" i="1"/>
  <c r="FL2041" i="1" s="1"/>
  <c r="FN2041" i="1" s="1"/>
  <c r="FI2040" i="1"/>
  <c r="FL2040" i="1" s="1"/>
  <c r="FN2040" i="1" s="1"/>
  <c r="FI2039" i="1"/>
  <c r="FL2039" i="1" s="1"/>
  <c r="FN2039" i="1" s="1"/>
  <c r="FI2038" i="1"/>
  <c r="FL2038" i="1" s="1"/>
  <c r="FN2038" i="1" s="1"/>
  <c r="FI2037" i="1"/>
  <c r="FL2037" i="1" s="1"/>
  <c r="FN2037" i="1" s="1"/>
  <c r="FI2036" i="1"/>
  <c r="FL2036" i="1" s="1"/>
  <c r="FN2036" i="1" s="1"/>
  <c r="FI2035" i="1"/>
  <c r="FL2035" i="1" s="1"/>
  <c r="FN2035" i="1" s="1"/>
  <c r="FI2034" i="1"/>
  <c r="FL2034" i="1" s="1"/>
  <c r="FN2034" i="1" s="1"/>
  <c r="FI2033" i="1"/>
  <c r="FL2033" i="1" s="1"/>
  <c r="FN2033" i="1" s="1"/>
  <c r="FI2032" i="1"/>
  <c r="FL2032" i="1" s="1"/>
  <c r="FN2032" i="1" s="1"/>
  <c r="FI2031" i="1"/>
  <c r="FL2031" i="1" s="1"/>
  <c r="FN2031" i="1" s="1"/>
  <c r="FI2030" i="1"/>
  <c r="FL2030" i="1" s="1"/>
  <c r="FN2030" i="1" s="1"/>
  <c r="FI2029" i="1"/>
  <c r="FL2029" i="1" s="1"/>
  <c r="FN2029" i="1" s="1"/>
  <c r="FI2028" i="1"/>
  <c r="FL2028" i="1" s="1"/>
  <c r="FN2028" i="1" s="1"/>
  <c r="FI2027" i="1"/>
  <c r="FL2027" i="1" s="1"/>
  <c r="FN2027" i="1" s="1"/>
  <c r="FI2026" i="1"/>
  <c r="FL2026" i="1" s="1"/>
  <c r="FN2026" i="1" s="1"/>
  <c r="FI2025" i="1"/>
  <c r="FL2025" i="1" s="1"/>
  <c r="FN2025" i="1" s="1"/>
  <c r="FI2024" i="1"/>
  <c r="FL2024" i="1" s="1"/>
  <c r="FN2024" i="1" s="1"/>
  <c r="FI2023" i="1"/>
  <c r="FL2023" i="1" s="1"/>
  <c r="FN2023" i="1" s="1"/>
  <c r="FI2022" i="1"/>
  <c r="FL2022" i="1" s="1"/>
  <c r="FN2022" i="1" s="1"/>
  <c r="FI2021" i="1"/>
  <c r="FL2021" i="1" s="1"/>
  <c r="FN2021" i="1" s="1"/>
  <c r="FI2020" i="1"/>
  <c r="FL2020" i="1" s="1"/>
  <c r="FN2020" i="1" s="1"/>
  <c r="FI2019" i="1"/>
  <c r="FL2019" i="1" s="1"/>
  <c r="FN2019" i="1" s="1"/>
  <c r="FI2018" i="1"/>
  <c r="FL2018" i="1" s="1"/>
  <c r="FN2018" i="1" s="1"/>
  <c r="FI2017" i="1"/>
  <c r="FL2017" i="1" s="1"/>
  <c r="FN2017" i="1" s="1"/>
  <c r="FI2016" i="1"/>
  <c r="FL2016" i="1" s="1"/>
  <c r="FN2016" i="1" s="1"/>
  <c r="FI2015" i="1"/>
  <c r="FL2015" i="1" s="1"/>
  <c r="FN2015" i="1" s="1"/>
  <c r="FI2014" i="1"/>
  <c r="FL2014" i="1" s="1"/>
  <c r="FN2014" i="1" s="1"/>
  <c r="FI2013" i="1"/>
  <c r="FL2013" i="1" s="1"/>
  <c r="FN2013" i="1" s="1"/>
  <c r="FI2012" i="1"/>
  <c r="FL2012" i="1" s="1"/>
  <c r="FN2012" i="1" s="1"/>
  <c r="FI2011" i="1"/>
  <c r="FL2011" i="1" s="1"/>
  <c r="FN2011" i="1" s="1"/>
  <c r="FI2010" i="1"/>
  <c r="FL2010" i="1" s="1"/>
  <c r="FN2010" i="1" s="1"/>
  <c r="FI2009" i="1"/>
  <c r="FL2009" i="1" s="1"/>
  <c r="FN2009" i="1" s="1"/>
  <c r="FI2008" i="1"/>
  <c r="FL2008" i="1" s="1"/>
  <c r="FN2008" i="1" s="1"/>
  <c r="FI2007" i="1"/>
  <c r="FL2007" i="1" s="1"/>
  <c r="FN2007" i="1" s="1"/>
  <c r="FI2006" i="1"/>
  <c r="FL2006" i="1" s="1"/>
  <c r="FN2006" i="1" s="1"/>
  <c r="FI2005" i="1"/>
  <c r="FL2005" i="1" s="1"/>
  <c r="FN2005" i="1" s="1"/>
  <c r="FI2004" i="1"/>
  <c r="FL2004" i="1" s="1"/>
  <c r="FN2004" i="1" s="1"/>
  <c r="FI2003" i="1"/>
  <c r="FL2003" i="1" s="1"/>
  <c r="FN2003" i="1" s="1"/>
  <c r="FI2002" i="1"/>
  <c r="FL2002" i="1" s="1"/>
  <c r="FN2002" i="1" s="1"/>
  <c r="FI2001" i="1"/>
  <c r="FL2001" i="1" s="1"/>
  <c r="FN2001" i="1" s="1"/>
  <c r="FI2000" i="1"/>
  <c r="FL2000" i="1" s="1"/>
  <c r="FN2000" i="1" s="1"/>
  <c r="FI1999" i="1"/>
  <c r="FL1999" i="1" s="1"/>
  <c r="FN1999" i="1" s="1"/>
  <c r="FI1998" i="1"/>
  <c r="FL1998" i="1" s="1"/>
  <c r="FN1998" i="1" s="1"/>
  <c r="FI1997" i="1"/>
  <c r="FL1997" i="1" s="1"/>
  <c r="FN1997" i="1" s="1"/>
  <c r="FI1996" i="1"/>
  <c r="FL1996" i="1" s="1"/>
  <c r="FN1996" i="1" s="1"/>
  <c r="FI1995" i="1"/>
  <c r="FL1995" i="1" s="1"/>
  <c r="FN1995" i="1" s="1"/>
  <c r="FI1994" i="1"/>
  <c r="FL1994" i="1" s="1"/>
  <c r="FN1994" i="1" s="1"/>
  <c r="FI1993" i="1"/>
  <c r="FL1993" i="1" s="1"/>
  <c r="FN1993" i="1" s="1"/>
  <c r="FI1992" i="1"/>
  <c r="FL1992" i="1" s="1"/>
  <c r="FN1992" i="1" s="1"/>
  <c r="FI1991" i="1"/>
  <c r="FL1991" i="1" s="1"/>
  <c r="FN1991" i="1" s="1"/>
  <c r="FI1990" i="1"/>
  <c r="FL1990" i="1" s="1"/>
  <c r="FN1990" i="1" s="1"/>
  <c r="FI1989" i="1"/>
  <c r="FL1989" i="1" s="1"/>
  <c r="FN1989" i="1" s="1"/>
  <c r="FI1988" i="1"/>
  <c r="FL1988" i="1" s="1"/>
  <c r="FN1988" i="1" s="1"/>
  <c r="FI1987" i="1"/>
  <c r="FL1987" i="1" s="1"/>
  <c r="FN1987" i="1" s="1"/>
  <c r="FI1986" i="1"/>
  <c r="FL1986" i="1" s="1"/>
  <c r="FN1986" i="1" s="1"/>
  <c r="FI1985" i="1"/>
  <c r="FL1985" i="1" s="1"/>
  <c r="FN1985" i="1" s="1"/>
  <c r="FI1984" i="1"/>
  <c r="FL1984" i="1" s="1"/>
  <c r="FN1984" i="1" s="1"/>
  <c r="FI1983" i="1"/>
  <c r="FL1983" i="1" s="1"/>
  <c r="FN1983" i="1" s="1"/>
  <c r="FI1982" i="1"/>
  <c r="FL1982" i="1" s="1"/>
  <c r="FN1982" i="1" s="1"/>
  <c r="FI1981" i="1"/>
  <c r="FL1981" i="1" s="1"/>
  <c r="FN1981" i="1" s="1"/>
  <c r="FI1980" i="1"/>
  <c r="FL1980" i="1" s="1"/>
  <c r="FN1980" i="1" s="1"/>
  <c r="FI1979" i="1"/>
  <c r="FL1979" i="1" s="1"/>
  <c r="FN1979" i="1" s="1"/>
  <c r="FI1978" i="1"/>
  <c r="FL1978" i="1" s="1"/>
  <c r="FN1978" i="1" s="1"/>
  <c r="FI1977" i="1"/>
  <c r="FL1977" i="1" s="1"/>
  <c r="FN1977" i="1" s="1"/>
  <c r="FI1976" i="1"/>
  <c r="FL1976" i="1" s="1"/>
  <c r="FN1976" i="1" s="1"/>
  <c r="FI1975" i="1"/>
  <c r="FL1975" i="1" s="1"/>
  <c r="FN1975" i="1" s="1"/>
  <c r="FI1974" i="1"/>
  <c r="FL1974" i="1" s="1"/>
  <c r="FN1974" i="1" s="1"/>
  <c r="FI1973" i="1"/>
  <c r="FL1973" i="1" s="1"/>
  <c r="FN1973" i="1" s="1"/>
  <c r="FI1972" i="1"/>
  <c r="FL1972" i="1" s="1"/>
  <c r="FN1972" i="1" s="1"/>
  <c r="FI1971" i="1"/>
  <c r="FL1971" i="1" s="1"/>
  <c r="FN1971" i="1" s="1"/>
  <c r="FI1970" i="1"/>
  <c r="FL1970" i="1" s="1"/>
  <c r="FN1970" i="1" s="1"/>
  <c r="FI1969" i="1"/>
  <c r="FL1969" i="1" s="1"/>
  <c r="FN1969" i="1" s="1"/>
  <c r="FI1968" i="1"/>
  <c r="FL1968" i="1" s="1"/>
  <c r="FN1968" i="1" s="1"/>
  <c r="FI1967" i="1"/>
  <c r="FL1967" i="1" s="1"/>
  <c r="FN1967" i="1" s="1"/>
  <c r="FI1966" i="1"/>
  <c r="FL1966" i="1" s="1"/>
  <c r="FN1966" i="1" s="1"/>
  <c r="FI1965" i="1"/>
  <c r="FL1965" i="1" s="1"/>
  <c r="FN1965" i="1" s="1"/>
  <c r="FI1964" i="1"/>
  <c r="FL1964" i="1" s="1"/>
  <c r="FN1964" i="1" s="1"/>
  <c r="FI1963" i="1"/>
  <c r="FL1963" i="1" s="1"/>
  <c r="FN1963" i="1" s="1"/>
  <c r="FI1962" i="1"/>
  <c r="FL1962" i="1" s="1"/>
  <c r="FN1962" i="1" s="1"/>
  <c r="FI1961" i="1"/>
  <c r="FL1961" i="1" s="1"/>
  <c r="FN1961" i="1" s="1"/>
  <c r="FI1960" i="1"/>
  <c r="FL1960" i="1" s="1"/>
  <c r="FN1960" i="1" s="1"/>
  <c r="FI1959" i="1"/>
  <c r="FL1959" i="1" s="1"/>
  <c r="FN1959" i="1" s="1"/>
  <c r="FI1958" i="1"/>
  <c r="FL1958" i="1" s="1"/>
  <c r="FN1958" i="1" s="1"/>
  <c r="FI1957" i="1"/>
  <c r="FL1957" i="1" s="1"/>
  <c r="FN1957" i="1" s="1"/>
  <c r="FI1956" i="1"/>
  <c r="FL1956" i="1" s="1"/>
  <c r="FN1956" i="1" s="1"/>
  <c r="FI1955" i="1"/>
  <c r="FL1955" i="1" s="1"/>
  <c r="FN1955" i="1" s="1"/>
  <c r="FI1954" i="1"/>
  <c r="FL1954" i="1" s="1"/>
  <c r="FN1954" i="1" s="1"/>
  <c r="FI1953" i="1"/>
  <c r="FL1953" i="1" s="1"/>
  <c r="FN1953" i="1" s="1"/>
  <c r="CD112" i="1"/>
  <c r="CD118" i="1" s="1"/>
  <c r="CD119" i="1" s="1"/>
  <c r="X114" i="1"/>
  <c r="X111" i="1" s="1"/>
  <c r="X124" i="1" s="1"/>
  <c r="BI119" i="1"/>
  <c r="Q129" i="1"/>
  <c r="Q150" i="1" s="1"/>
  <c r="DA119" i="1"/>
  <c r="Q131" i="1"/>
  <c r="Q152" i="1" s="1"/>
  <c r="DW119" i="1"/>
  <c r="Q132" i="1"/>
  <c r="Q153" i="1" s="1"/>
  <c r="ES119" i="1"/>
  <c r="Q133" i="1"/>
  <c r="Q154" i="1" s="1"/>
  <c r="ET119" i="1"/>
  <c r="R133" i="1"/>
  <c r="R154" i="1" s="1"/>
  <c r="P114" i="1"/>
  <c r="P111" i="1" s="1"/>
  <c r="P124" i="1" s="1"/>
  <c r="FB2353" i="1"/>
  <c r="FE2353" i="1" s="1"/>
  <c r="FG2353" i="1" s="1"/>
  <c r="FB2351" i="1"/>
  <c r="FE2351" i="1" s="1"/>
  <c r="FG2351" i="1" s="1"/>
  <c r="FB2349" i="1"/>
  <c r="FE2349" i="1" s="1"/>
  <c r="FG2349" i="1" s="1"/>
  <c r="FB2347" i="1"/>
  <c r="FE2347" i="1" s="1"/>
  <c r="FG2347" i="1" s="1"/>
  <c r="FB2345" i="1"/>
  <c r="FE2345" i="1" s="1"/>
  <c r="FG2345" i="1" s="1"/>
  <c r="FB2343" i="1"/>
  <c r="FE2343" i="1" s="1"/>
  <c r="FG2343" i="1" s="1"/>
  <c r="FB2341" i="1"/>
  <c r="FE2341" i="1" s="1"/>
  <c r="FG2341" i="1" s="1"/>
  <c r="FB2339" i="1"/>
  <c r="FE2339" i="1" s="1"/>
  <c r="FG2339" i="1" s="1"/>
  <c r="FB2337" i="1"/>
  <c r="FE2337" i="1" s="1"/>
  <c r="FG2337" i="1" s="1"/>
  <c r="FB2335" i="1"/>
  <c r="FE2335" i="1" s="1"/>
  <c r="FG2335" i="1" s="1"/>
  <c r="FB2333" i="1"/>
  <c r="FE2333" i="1" s="1"/>
  <c r="FG2333" i="1" s="1"/>
  <c r="FB2331" i="1"/>
  <c r="FE2331" i="1" s="1"/>
  <c r="FG2331" i="1" s="1"/>
  <c r="FB2329" i="1"/>
  <c r="FE2329" i="1" s="1"/>
  <c r="FG2329" i="1" s="1"/>
  <c r="FB2327" i="1"/>
  <c r="FE2327" i="1" s="1"/>
  <c r="FG2327" i="1" s="1"/>
  <c r="FB2325" i="1"/>
  <c r="FE2325" i="1" s="1"/>
  <c r="FG2325" i="1" s="1"/>
  <c r="FB2323" i="1"/>
  <c r="FE2323" i="1" s="1"/>
  <c r="FG2323" i="1" s="1"/>
  <c r="FB2321" i="1"/>
  <c r="FE2321" i="1" s="1"/>
  <c r="FG2321" i="1" s="1"/>
  <c r="FB2319" i="1"/>
  <c r="FE2319" i="1" s="1"/>
  <c r="FG2319" i="1" s="1"/>
  <c r="FB2317" i="1"/>
  <c r="FE2317" i="1" s="1"/>
  <c r="FG2317" i="1" s="1"/>
  <c r="FB2315" i="1"/>
  <c r="FE2315" i="1" s="1"/>
  <c r="FG2315" i="1" s="1"/>
  <c r="FB2313" i="1"/>
  <c r="FE2313" i="1" s="1"/>
  <c r="FG2313" i="1" s="1"/>
  <c r="FB2311" i="1"/>
  <c r="FE2311" i="1" s="1"/>
  <c r="FG2311" i="1" s="1"/>
  <c r="FB2309" i="1"/>
  <c r="FE2309" i="1" s="1"/>
  <c r="FG2309" i="1" s="1"/>
  <c r="FB2307" i="1"/>
  <c r="FE2307" i="1" s="1"/>
  <c r="FG2307" i="1" s="1"/>
  <c r="FB2305" i="1"/>
  <c r="FE2305" i="1" s="1"/>
  <c r="FG2305" i="1" s="1"/>
  <c r="FB2303" i="1"/>
  <c r="FE2303" i="1" s="1"/>
  <c r="FG2303" i="1" s="1"/>
  <c r="FB2301" i="1"/>
  <c r="FE2301" i="1" s="1"/>
  <c r="FG2301" i="1" s="1"/>
  <c r="FB2299" i="1"/>
  <c r="FE2299" i="1" s="1"/>
  <c r="FG2299" i="1" s="1"/>
  <c r="FB2297" i="1"/>
  <c r="FE2297" i="1" s="1"/>
  <c r="FG2297" i="1" s="1"/>
  <c r="FB2295" i="1"/>
  <c r="FE2295" i="1" s="1"/>
  <c r="FG2295" i="1" s="1"/>
  <c r="FB2293" i="1"/>
  <c r="FE2293" i="1" s="1"/>
  <c r="FG2293" i="1" s="1"/>
  <c r="FB2291" i="1"/>
  <c r="FE2291" i="1" s="1"/>
  <c r="FG2291" i="1" s="1"/>
  <c r="FB2289" i="1"/>
  <c r="FE2289" i="1" s="1"/>
  <c r="FG2289" i="1" s="1"/>
  <c r="FB2287" i="1"/>
  <c r="FE2287" i="1" s="1"/>
  <c r="FG2287" i="1" s="1"/>
  <c r="FB2285" i="1"/>
  <c r="FE2285" i="1" s="1"/>
  <c r="FG2285" i="1" s="1"/>
  <c r="FB2283" i="1"/>
  <c r="FE2283" i="1" s="1"/>
  <c r="FG2283" i="1" s="1"/>
  <c r="FB2281" i="1"/>
  <c r="FE2281" i="1" s="1"/>
  <c r="FG2281" i="1" s="1"/>
  <c r="FB2279" i="1"/>
  <c r="FE2279" i="1" s="1"/>
  <c r="FG2279" i="1" s="1"/>
  <c r="FB2277" i="1"/>
  <c r="FE2277" i="1" s="1"/>
  <c r="FG2277" i="1" s="1"/>
  <c r="FB2275" i="1"/>
  <c r="FE2275" i="1" s="1"/>
  <c r="FG2275" i="1" s="1"/>
  <c r="FB2273" i="1"/>
  <c r="FE2273" i="1" s="1"/>
  <c r="FG2273" i="1" s="1"/>
  <c r="FB2271" i="1"/>
  <c r="FE2271" i="1" s="1"/>
  <c r="FG2271" i="1" s="1"/>
  <c r="FB2269" i="1"/>
  <c r="FE2269" i="1" s="1"/>
  <c r="FG2269" i="1" s="1"/>
  <c r="FB2267" i="1"/>
  <c r="FE2267" i="1" s="1"/>
  <c r="FG2267" i="1" s="1"/>
  <c r="FB2265" i="1"/>
  <c r="FE2265" i="1" s="1"/>
  <c r="FG2265" i="1" s="1"/>
  <c r="FB2263" i="1"/>
  <c r="FE2263" i="1" s="1"/>
  <c r="FG2263" i="1" s="1"/>
  <c r="FB2261" i="1"/>
  <c r="FE2261" i="1" s="1"/>
  <c r="FG2261" i="1" s="1"/>
  <c r="FB2259" i="1"/>
  <c r="FE2259" i="1" s="1"/>
  <c r="FG2259" i="1" s="1"/>
  <c r="FB2257" i="1"/>
  <c r="FE2257" i="1" s="1"/>
  <c r="FG2257" i="1" s="1"/>
  <c r="FB2255" i="1"/>
  <c r="FE2255" i="1" s="1"/>
  <c r="FG2255" i="1" s="1"/>
  <c r="FB2253" i="1"/>
  <c r="FE2253" i="1" s="1"/>
  <c r="FG2253" i="1" s="1"/>
  <c r="FB2251" i="1"/>
  <c r="FE2251" i="1" s="1"/>
  <c r="FG2251" i="1" s="1"/>
  <c r="FB2249" i="1"/>
  <c r="FE2249" i="1" s="1"/>
  <c r="FG2249" i="1" s="1"/>
  <c r="FB2247" i="1"/>
  <c r="FE2247" i="1" s="1"/>
  <c r="FG2247" i="1" s="1"/>
  <c r="FB2245" i="1"/>
  <c r="FE2245" i="1" s="1"/>
  <c r="FG2245" i="1" s="1"/>
  <c r="FB2243" i="1"/>
  <c r="FE2243" i="1" s="1"/>
  <c r="FG2243" i="1" s="1"/>
  <c r="FB2241" i="1"/>
  <c r="FE2241" i="1" s="1"/>
  <c r="FG2241" i="1" s="1"/>
  <c r="FB2239" i="1"/>
  <c r="FE2239" i="1" s="1"/>
  <c r="FG2239" i="1" s="1"/>
  <c r="FB2237" i="1"/>
  <c r="FE2237" i="1" s="1"/>
  <c r="FG2237" i="1" s="1"/>
  <c r="FB2235" i="1"/>
  <c r="FE2235" i="1" s="1"/>
  <c r="FG2235" i="1" s="1"/>
  <c r="FB2233" i="1"/>
  <c r="FE2233" i="1" s="1"/>
  <c r="FG2233" i="1" s="1"/>
  <c r="FB2231" i="1"/>
  <c r="FE2231" i="1" s="1"/>
  <c r="FG2231" i="1" s="1"/>
  <c r="FB2229" i="1"/>
  <c r="FE2229" i="1" s="1"/>
  <c r="FG2229" i="1" s="1"/>
  <c r="FB2227" i="1"/>
  <c r="FE2227" i="1" s="1"/>
  <c r="FG2227" i="1" s="1"/>
  <c r="FB2225" i="1"/>
  <c r="FE2225" i="1" s="1"/>
  <c r="FG2225" i="1" s="1"/>
  <c r="FB2223" i="1"/>
  <c r="FE2223" i="1" s="1"/>
  <c r="FG2223" i="1" s="1"/>
  <c r="FB2221" i="1"/>
  <c r="FE2221" i="1" s="1"/>
  <c r="FG2221" i="1" s="1"/>
  <c r="FB2219" i="1"/>
  <c r="FE2219" i="1" s="1"/>
  <c r="FG2219" i="1" s="1"/>
  <c r="FB2217" i="1"/>
  <c r="FE2217" i="1" s="1"/>
  <c r="FG2217" i="1" s="1"/>
  <c r="FB2215" i="1"/>
  <c r="FE2215" i="1" s="1"/>
  <c r="FG2215" i="1" s="1"/>
  <c r="FB2213" i="1"/>
  <c r="FE2213" i="1" s="1"/>
  <c r="FG2213" i="1" s="1"/>
  <c r="FB2211" i="1"/>
  <c r="FE2211" i="1" s="1"/>
  <c r="FG2211" i="1" s="1"/>
  <c r="FB2209" i="1"/>
  <c r="FE2209" i="1" s="1"/>
  <c r="FG2209" i="1" s="1"/>
  <c r="FB2207" i="1"/>
  <c r="FE2207" i="1" s="1"/>
  <c r="FG2207" i="1" s="1"/>
  <c r="FB2205" i="1"/>
  <c r="FE2205" i="1" s="1"/>
  <c r="FG2205" i="1" s="1"/>
  <c r="FB2203" i="1"/>
  <c r="FE2203" i="1" s="1"/>
  <c r="FG2203" i="1" s="1"/>
  <c r="FB2201" i="1"/>
  <c r="FE2201" i="1" s="1"/>
  <c r="FG2201" i="1" s="1"/>
  <c r="FB2199" i="1"/>
  <c r="FE2199" i="1" s="1"/>
  <c r="FG2199" i="1" s="1"/>
  <c r="FB2197" i="1"/>
  <c r="FE2197" i="1" s="1"/>
  <c r="FG2197" i="1" s="1"/>
  <c r="FB2195" i="1"/>
  <c r="FE2195" i="1" s="1"/>
  <c r="FG2195" i="1" s="1"/>
  <c r="FB2193" i="1"/>
  <c r="FE2193" i="1" s="1"/>
  <c r="FG2193" i="1" s="1"/>
  <c r="FB2191" i="1"/>
  <c r="FE2191" i="1" s="1"/>
  <c r="FG2191" i="1" s="1"/>
  <c r="FB2189" i="1"/>
  <c r="FE2189" i="1" s="1"/>
  <c r="FG2189" i="1" s="1"/>
  <c r="FB2187" i="1"/>
  <c r="FE2187" i="1" s="1"/>
  <c r="FG2187" i="1" s="1"/>
  <c r="FB2185" i="1"/>
  <c r="FE2185" i="1" s="1"/>
  <c r="FG2185" i="1" s="1"/>
  <c r="FB2183" i="1"/>
  <c r="FE2183" i="1" s="1"/>
  <c r="FG2183" i="1" s="1"/>
  <c r="FB2181" i="1"/>
  <c r="FE2181" i="1" s="1"/>
  <c r="FG2181" i="1" s="1"/>
  <c r="FB2179" i="1"/>
  <c r="FE2179" i="1" s="1"/>
  <c r="FG2179" i="1" s="1"/>
  <c r="FB2177" i="1"/>
  <c r="FE2177" i="1" s="1"/>
  <c r="FG2177" i="1" s="1"/>
  <c r="FB2175" i="1"/>
  <c r="FE2175" i="1" s="1"/>
  <c r="FG2175" i="1" s="1"/>
  <c r="FB2173" i="1"/>
  <c r="FE2173" i="1" s="1"/>
  <c r="FG2173" i="1" s="1"/>
  <c r="FB2171" i="1"/>
  <c r="FE2171" i="1" s="1"/>
  <c r="FG2171" i="1" s="1"/>
  <c r="FB2169" i="1"/>
  <c r="FE2169" i="1" s="1"/>
  <c r="FG2169" i="1" s="1"/>
  <c r="FB2167" i="1"/>
  <c r="FE2167" i="1" s="1"/>
  <c r="FG2167" i="1" s="1"/>
  <c r="FB2165" i="1"/>
  <c r="FE2165" i="1" s="1"/>
  <c r="FG2165" i="1" s="1"/>
  <c r="FB2163" i="1"/>
  <c r="FE2163" i="1" s="1"/>
  <c r="FG2163" i="1" s="1"/>
  <c r="FB2161" i="1"/>
  <c r="FE2161" i="1" s="1"/>
  <c r="FG2161" i="1" s="1"/>
  <c r="FB2159" i="1"/>
  <c r="FE2159" i="1" s="1"/>
  <c r="FG2159" i="1" s="1"/>
  <c r="FB2157" i="1"/>
  <c r="FE2157" i="1" s="1"/>
  <c r="FG2157" i="1" s="1"/>
  <c r="FB2155" i="1"/>
  <c r="FE2155" i="1" s="1"/>
  <c r="FG2155" i="1" s="1"/>
  <c r="FB2153" i="1"/>
  <c r="FE2153" i="1" s="1"/>
  <c r="FG2153" i="1" s="1"/>
  <c r="FB2151" i="1"/>
  <c r="FE2151" i="1" s="1"/>
  <c r="FG2151" i="1" s="1"/>
  <c r="FB2149" i="1"/>
  <c r="FE2149" i="1" s="1"/>
  <c r="FG2149" i="1" s="1"/>
  <c r="FB2147" i="1"/>
  <c r="FE2147" i="1" s="1"/>
  <c r="FG2147" i="1" s="1"/>
  <c r="FB2145" i="1"/>
  <c r="FE2145" i="1" s="1"/>
  <c r="FG2145" i="1" s="1"/>
  <c r="FB2143" i="1"/>
  <c r="FE2143" i="1" s="1"/>
  <c r="FG2143" i="1" s="1"/>
  <c r="FB2141" i="1"/>
  <c r="FE2141" i="1" s="1"/>
  <c r="FG2141" i="1" s="1"/>
  <c r="FB2139" i="1"/>
  <c r="FE2139" i="1" s="1"/>
  <c r="FG2139" i="1" s="1"/>
  <c r="FB2137" i="1"/>
  <c r="FE2137" i="1" s="1"/>
  <c r="FG2137" i="1" s="1"/>
  <c r="FB2135" i="1"/>
  <c r="FE2135" i="1" s="1"/>
  <c r="FG2135" i="1" s="1"/>
  <c r="FB2133" i="1"/>
  <c r="FE2133" i="1" s="1"/>
  <c r="FG2133" i="1" s="1"/>
  <c r="FB2131" i="1"/>
  <c r="FE2131" i="1" s="1"/>
  <c r="FG2131" i="1" s="1"/>
  <c r="FB2129" i="1"/>
  <c r="FE2129" i="1" s="1"/>
  <c r="FG2129" i="1" s="1"/>
  <c r="FB2127" i="1"/>
  <c r="FE2127" i="1" s="1"/>
  <c r="FG2127" i="1" s="1"/>
  <c r="FB2125" i="1"/>
  <c r="FE2125" i="1" s="1"/>
  <c r="FG2125" i="1" s="1"/>
  <c r="FB2123" i="1"/>
  <c r="FE2123" i="1" s="1"/>
  <c r="FG2123" i="1" s="1"/>
  <c r="FB2121" i="1"/>
  <c r="FE2121" i="1" s="1"/>
  <c r="FG2121" i="1" s="1"/>
  <c r="FB2119" i="1"/>
  <c r="FE2119" i="1" s="1"/>
  <c r="FG2119" i="1" s="1"/>
  <c r="FB2117" i="1"/>
  <c r="FE2117" i="1" s="1"/>
  <c r="FG2117" i="1" s="1"/>
  <c r="FB2115" i="1"/>
  <c r="FE2115" i="1" s="1"/>
  <c r="FG2115" i="1" s="1"/>
  <c r="FB2113" i="1"/>
  <c r="FE2113" i="1" s="1"/>
  <c r="FG2113" i="1" s="1"/>
  <c r="FB2111" i="1"/>
  <c r="FE2111" i="1" s="1"/>
  <c r="FG2111" i="1" s="1"/>
  <c r="FB2109" i="1"/>
  <c r="FE2109" i="1" s="1"/>
  <c r="FG2109" i="1" s="1"/>
  <c r="FB2107" i="1"/>
  <c r="FE2107" i="1" s="1"/>
  <c r="FG2107" i="1" s="1"/>
  <c r="FB2105" i="1"/>
  <c r="FE2105" i="1" s="1"/>
  <c r="FG2105" i="1" s="1"/>
  <c r="FB2103" i="1"/>
  <c r="FE2103" i="1" s="1"/>
  <c r="FG2103" i="1" s="1"/>
  <c r="FB2101" i="1"/>
  <c r="FE2101" i="1" s="1"/>
  <c r="FG2101" i="1" s="1"/>
  <c r="FB2099" i="1"/>
  <c r="FE2099" i="1" s="1"/>
  <c r="FG2099" i="1" s="1"/>
  <c r="FB2097" i="1"/>
  <c r="FE2097" i="1" s="1"/>
  <c r="FG2097" i="1" s="1"/>
  <c r="FB2095" i="1"/>
  <c r="FE2095" i="1" s="1"/>
  <c r="FG2095" i="1" s="1"/>
  <c r="FB2093" i="1"/>
  <c r="FE2093" i="1" s="1"/>
  <c r="FG2093" i="1" s="1"/>
  <c r="FB2091" i="1"/>
  <c r="FE2091" i="1" s="1"/>
  <c r="FG2091" i="1" s="1"/>
  <c r="FB2089" i="1"/>
  <c r="FE2089" i="1" s="1"/>
  <c r="FG2089" i="1" s="1"/>
  <c r="FB2087" i="1"/>
  <c r="FE2087" i="1" s="1"/>
  <c r="FG2087" i="1" s="1"/>
  <c r="FB2085" i="1"/>
  <c r="FE2085" i="1" s="1"/>
  <c r="FG2085" i="1" s="1"/>
  <c r="FB2083" i="1"/>
  <c r="FE2083" i="1" s="1"/>
  <c r="FG2083" i="1" s="1"/>
  <c r="FB2081" i="1"/>
  <c r="FE2081" i="1" s="1"/>
  <c r="FG2081" i="1" s="1"/>
  <c r="FB2079" i="1"/>
  <c r="FE2079" i="1" s="1"/>
  <c r="FG2079" i="1" s="1"/>
  <c r="FB2077" i="1"/>
  <c r="FE2077" i="1" s="1"/>
  <c r="FG2077" i="1" s="1"/>
  <c r="FB2075" i="1"/>
  <c r="FE2075" i="1" s="1"/>
  <c r="FG2075" i="1" s="1"/>
  <c r="FB2073" i="1"/>
  <c r="FE2073" i="1" s="1"/>
  <c r="FG2073" i="1" s="1"/>
  <c r="FB2071" i="1"/>
  <c r="FE2071" i="1" s="1"/>
  <c r="FG2071" i="1" s="1"/>
  <c r="FB2069" i="1"/>
  <c r="FE2069" i="1" s="1"/>
  <c r="FG2069" i="1" s="1"/>
  <c r="FB2067" i="1"/>
  <c r="FE2067" i="1" s="1"/>
  <c r="FG2067" i="1" s="1"/>
  <c r="FB2065" i="1"/>
  <c r="FE2065" i="1" s="1"/>
  <c r="FG2065" i="1" s="1"/>
  <c r="FB2063" i="1"/>
  <c r="FE2063" i="1" s="1"/>
  <c r="FG2063" i="1" s="1"/>
  <c r="FB2061" i="1"/>
  <c r="FE2061" i="1" s="1"/>
  <c r="FG2061" i="1" s="1"/>
  <c r="FB2059" i="1"/>
  <c r="FE2059" i="1" s="1"/>
  <c r="FG2059" i="1" s="1"/>
  <c r="FB2057" i="1"/>
  <c r="FE2057" i="1" s="1"/>
  <c r="FG2057" i="1" s="1"/>
  <c r="FB2055" i="1"/>
  <c r="FE2055" i="1" s="1"/>
  <c r="FG2055" i="1" s="1"/>
  <c r="FB2053" i="1"/>
  <c r="FE2053" i="1" s="1"/>
  <c r="FG2053" i="1" s="1"/>
  <c r="FB2051" i="1"/>
  <c r="FE2051" i="1" s="1"/>
  <c r="FG2051" i="1" s="1"/>
  <c r="FB2049" i="1"/>
  <c r="FE2049" i="1" s="1"/>
  <c r="FG2049" i="1" s="1"/>
  <c r="FB2047" i="1"/>
  <c r="FE2047" i="1" s="1"/>
  <c r="FG2047" i="1" s="1"/>
  <c r="FB2045" i="1"/>
  <c r="FE2045" i="1" s="1"/>
  <c r="FG2045" i="1" s="1"/>
  <c r="FB2043" i="1"/>
  <c r="FE2043" i="1" s="1"/>
  <c r="FG2043" i="1" s="1"/>
  <c r="FB2041" i="1"/>
  <c r="FE2041" i="1" s="1"/>
  <c r="FG2041" i="1" s="1"/>
  <c r="FB2039" i="1"/>
  <c r="FE2039" i="1" s="1"/>
  <c r="FG2039" i="1" s="1"/>
  <c r="FB2037" i="1"/>
  <c r="FE2037" i="1" s="1"/>
  <c r="FG2037" i="1" s="1"/>
  <c r="FB2035" i="1"/>
  <c r="FE2035" i="1" s="1"/>
  <c r="FG2035" i="1" s="1"/>
  <c r="FB2033" i="1"/>
  <c r="FE2033" i="1" s="1"/>
  <c r="FG2033" i="1" s="1"/>
  <c r="FB2031" i="1"/>
  <c r="FE2031" i="1" s="1"/>
  <c r="FG2031" i="1" s="1"/>
  <c r="FB2029" i="1"/>
  <c r="FE2029" i="1" s="1"/>
  <c r="FG2029" i="1" s="1"/>
  <c r="FB2027" i="1"/>
  <c r="FE2027" i="1" s="1"/>
  <c r="FG2027" i="1" s="1"/>
  <c r="FB2025" i="1"/>
  <c r="FE2025" i="1" s="1"/>
  <c r="FG2025" i="1" s="1"/>
  <c r="FB2023" i="1"/>
  <c r="FE2023" i="1" s="1"/>
  <c r="FG2023" i="1" s="1"/>
  <c r="FB2021" i="1"/>
  <c r="FE2021" i="1" s="1"/>
  <c r="FG2021" i="1" s="1"/>
  <c r="FB2019" i="1"/>
  <c r="FE2019" i="1" s="1"/>
  <c r="FG2019" i="1" s="1"/>
  <c r="FB2017" i="1"/>
  <c r="FE2017" i="1" s="1"/>
  <c r="FG2017" i="1" s="1"/>
  <c r="FB2015" i="1"/>
  <c r="FE2015" i="1" s="1"/>
  <c r="FG2015" i="1" s="1"/>
  <c r="FB2013" i="1"/>
  <c r="FE2013" i="1" s="1"/>
  <c r="FG2013" i="1" s="1"/>
  <c r="FB2011" i="1"/>
  <c r="FE2011" i="1" s="1"/>
  <c r="FG2011" i="1" s="1"/>
  <c r="FB2009" i="1"/>
  <c r="FE2009" i="1" s="1"/>
  <c r="FG2009" i="1" s="1"/>
  <c r="FB2007" i="1"/>
  <c r="FE2007" i="1" s="1"/>
  <c r="FG2007" i="1" s="1"/>
  <c r="FB2005" i="1"/>
  <c r="FE2005" i="1" s="1"/>
  <c r="FG2005" i="1" s="1"/>
  <c r="FB2003" i="1"/>
  <c r="FE2003" i="1" s="1"/>
  <c r="FG2003" i="1" s="1"/>
  <c r="FB2001" i="1"/>
  <c r="FE2001" i="1" s="1"/>
  <c r="FG2001" i="1" s="1"/>
  <c r="FB1999" i="1"/>
  <c r="FE1999" i="1" s="1"/>
  <c r="FG1999" i="1" s="1"/>
  <c r="FB1997" i="1"/>
  <c r="FE1997" i="1" s="1"/>
  <c r="FG1997" i="1" s="1"/>
  <c r="FB1995" i="1"/>
  <c r="FE1995" i="1" s="1"/>
  <c r="FG1995" i="1" s="1"/>
  <c r="FB1993" i="1"/>
  <c r="FE1993" i="1" s="1"/>
  <c r="FG1993" i="1" s="1"/>
  <c r="FB1991" i="1"/>
  <c r="FE1991" i="1" s="1"/>
  <c r="FG1991" i="1" s="1"/>
  <c r="FB1989" i="1"/>
  <c r="FE1989" i="1" s="1"/>
  <c r="FG1989" i="1" s="1"/>
  <c r="FB1987" i="1"/>
  <c r="FE1987" i="1" s="1"/>
  <c r="FG1987" i="1" s="1"/>
  <c r="FB1985" i="1"/>
  <c r="FE1985" i="1" s="1"/>
  <c r="FG1985" i="1" s="1"/>
  <c r="FB1983" i="1"/>
  <c r="FE1983" i="1" s="1"/>
  <c r="FG1983" i="1" s="1"/>
  <c r="FB1981" i="1"/>
  <c r="FE1981" i="1" s="1"/>
  <c r="FG1981" i="1" s="1"/>
  <c r="FB1979" i="1"/>
  <c r="FE1979" i="1" s="1"/>
  <c r="FG1979" i="1" s="1"/>
  <c r="FB1977" i="1"/>
  <c r="FE1977" i="1" s="1"/>
  <c r="FG1977" i="1" s="1"/>
  <c r="FB1975" i="1"/>
  <c r="FE1975" i="1" s="1"/>
  <c r="FG1975" i="1" s="1"/>
  <c r="FB1973" i="1"/>
  <c r="FE1973" i="1" s="1"/>
  <c r="FG1973" i="1" s="1"/>
  <c r="FB1971" i="1"/>
  <c r="FE1971" i="1" s="1"/>
  <c r="FG1971" i="1" s="1"/>
  <c r="FB1969" i="1"/>
  <c r="FE1969" i="1" s="1"/>
  <c r="FG1969" i="1" s="1"/>
  <c r="FB1967" i="1"/>
  <c r="FE1967" i="1" s="1"/>
  <c r="FG1967" i="1" s="1"/>
  <c r="FB1965" i="1"/>
  <c r="FE1965" i="1" s="1"/>
  <c r="FG1965" i="1" s="1"/>
  <c r="FB1963" i="1"/>
  <c r="FE1963" i="1" s="1"/>
  <c r="FG1963" i="1" s="1"/>
  <c r="FB1961" i="1"/>
  <c r="FE1961" i="1" s="1"/>
  <c r="FG1961" i="1" s="1"/>
  <c r="FB1959" i="1"/>
  <c r="FE1959" i="1" s="1"/>
  <c r="FG1959" i="1" s="1"/>
  <c r="FB1957" i="1"/>
  <c r="FE1957" i="1" s="1"/>
  <c r="FG1957" i="1" s="1"/>
  <c r="FB1955" i="1"/>
  <c r="FE1955" i="1" s="1"/>
  <c r="FG1955" i="1" s="1"/>
  <c r="FB1953" i="1"/>
  <c r="FE1953" i="1" s="1"/>
  <c r="FG1953" i="1" s="1"/>
  <c r="FB1954" i="1"/>
  <c r="FE1954" i="1" s="1"/>
  <c r="FG1954" i="1" s="1"/>
  <c r="FB2352" i="1"/>
  <c r="FE2352" i="1" s="1"/>
  <c r="FG2352" i="1" s="1"/>
  <c r="FB2350" i="1"/>
  <c r="FE2350" i="1" s="1"/>
  <c r="FG2350" i="1" s="1"/>
  <c r="FB2348" i="1"/>
  <c r="FE2348" i="1" s="1"/>
  <c r="FG2348" i="1" s="1"/>
  <c r="FB2346" i="1"/>
  <c r="FE2346" i="1" s="1"/>
  <c r="FG2346" i="1" s="1"/>
  <c r="FB2344" i="1"/>
  <c r="FE2344" i="1" s="1"/>
  <c r="FG2344" i="1" s="1"/>
  <c r="FB2342" i="1"/>
  <c r="FE2342" i="1" s="1"/>
  <c r="FG2342" i="1" s="1"/>
  <c r="FB2340" i="1"/>
  <c r="FE2340" i="1" s="1"/>
  <c r="FG2340" i="1" s="1"/>
  <c r="FB2338" i="1"/>
  <c r="FE2338" i="1" s="1"/>
  <c r="FG2338" i="1" s="1"/>
  <c r="FB2336" i="1"/>
  <c r="FE2336" i="1" s="1"/>
  <c r="FG2336" i="1" s="1"/>
  <c r="FB2334" i="1"/>
  <c r="FE2334" i="1" s="1"/>
  <c r="FG2334" i="1" s="1"/>
  <c r="FB2332" i="1"/>
  <c r="FE2332" i="1" s="1"/>
  <c r="FG2332" i="1" s="1"/>
  <c r="FB2330" i="1"/>
  <c r="FE2330" i="1" s="1"/>
  <c r="FG2330" i="1" s="1"/>
  <c r="FB2328" i="1"/>
  <c r="FE2328" i="1" s="1"/>
  <c r="FG2328" i="1" s="1"/>
  <c r="FB2326" i="1"/>
  <c r="FE2326" i="1" s="1"/>
  <c r="FG2326" i="1" s="1"/>
  <c r="FB2324" i="1"/>
  <c r="FE2324" i="1" s="1"/>
  <c r="FG2324" i="1" s="1"/>
  <c r="FB2322" i="1"/>
  <c r="FE2322" i="1" s="1"/>
  <c r="FG2322" i="1" s="1"/>
  <c r="FB2320" i="1"/>
  <c r="FE2320" i="1" s="1"/>
  <c r="FG2320" i="1" s="1"/>
  <c r="FB2318" i="1"/>
  <c r="FE2318" i="1" s="1"/>
  <c r="FG2318" i="1" s="1"/>
  <c r="FB2316" i="1"/>
  <c r="FE2316" i="1" s="1"/>
  <c r="FG2316" i="1" s="1"/>
  <c r="FB2314" i="1"/>
  <c r="FE2314" i="1" s="1"/>
  <c r="FG2314" i="1" s="1"/>
  <c r="FB2312" i="1"/>
  <c r="FE2312" i="1" s="1"/>
  <c r="FG2312" i="1" s="1"/>
  <c r="FB2310" i="1"/>
  <c r="FE2310" i="1" s="1"/>
  <c r="FG2310" i="1" s="1"/>
  <c r="FB2308" i="1"/>
  <c r="FE2308" i="1" s="1"/>
  <c r="FG2308" i="1" s="1"/>
  <c r="FB2306" i="1"/>
  <c r="FE2306" i="1" s="1"/>
  <c r="FG2306" i="1" s="1"/>
  <c r="FB2304" i="1"/>
  <c r="FE2304" i="1" s="1"/>
  <c r="FG2304" i="1" s="1"/>
  <c r="FB2302" i="1"/>
  <c r="FE2302" i="1" s="1"/>
  <c r="FG2302" i="1" s="1"/>
  <c r="FB2300" i="1"/>
  <c r="FE2300" i="1" s="1"/>
  <c r="FG2300" i="1" s="1"/>
  <c r="FB2298" i="1"/>
  <c r="FE2298" i="1" s="1"/>
  <c r="FG2298" i="1" s="1"/>
  <c r="FB2296" i="1"/>
  <c r="FE2296" i="1" s="1"/>
  <c r="FG2296" i="1" s="1"/>
  <c r="FB2294" i="1"/>
  <c r="FE2294" i="1" s="1"/>
  <c r="FG2294" i="1" s="1"/>
  <c r="FB2292" i="1"/>
  <c r="FE2292" i="1" s="1"/>
  <c r="FG2292" i="1" s="1"/>
  <c r="FB2290" i="1"/>
  <c r="FE2290" i="1" s="1"/>
  <c r="FG2290" i="1" s="1"/>
  <c r="FB2288" i="1"/>
  <c r="FE2288" i="1" s="1"/>
  <c r="FG2288" i="1" s="1"/>
  <c r="FB2286" i="1"/>
  <c r="FE2286" i="1" s="1"/>
  <c r="FG2286" i="1" s="1"/>
  <c r="FB2284" i="1"/>
  <c r="FE2284" i="1" s="1"/>
  <c r="FG2284" i="1" s="1"/>
  <c r="FB2282" i="1"/>
  <c r="FE2282" i="1" s="1"/>
  <c r="FG2282" i="1" s="1"/>
  <c r="FB2280" i="1"/>
  <c r="FE2280" i="1" s="1"/>
  <c r="FG2280" i="1" s="1"/>
  <c r="FB2278" i="1"/>
  <c r="FE2278" i="1" s="1"/>
  <c r="FG2278" i="1" s="1"/>
  <c r="FB2276" i="1"/>
  <c r="FE2276" i="1" s="1"/>
  <c r="FG2276" i="1" s="1"/>
  <c r="FB2274" i="1"/>
  <c r="FE2274" i="1" s="1"/>
  <c r="FG2274" i="1" s="1"/>
  <c r="FB2272" i="1"/>
  <c r="FE2272" i="1" s="1"/>
  <c r="FG2272" i="1" s="1"/>
  <c r="FB2270" i="1"/>
  <c r="FE2270" i="1" s="1"/>
  <c r="FG2270" i="1" s="1"/>
  <c r="FB2268" i="1"/>
  <c r="FE2268" i="1" s="1"/>
  <c r="FG2268" i="1" s="1"/>
  <c r="FB2266" i="1"/>
  <c r="FE2266" i="1" s="1"/>
  <c r="FG2266" i="1" s="1"/>
  <c r="FB2264" i="1"/>
  <c r="FE2264" i="1" s="1"/>
  <c r="FG2264" i="1" s="1"/>
  <c r="FB2262" i="1"/>
  <c r="FE2262" i="1" s="1"/>
  <c r="FG2262" i="1" s="1"/>
  <c r="FB2260" i="1"/>
  <c r="FE2260" i="1" s="1"/>
  <c r="FG2260" i="1" s="1"/>
  <c r="FB2258" i="1"/>
  <c r="FE2258" i="1" s="1"/>
  <c r="FG2258" i="1" s="1"/>
  <c r="FB2256" i="1"/>
  <c r="FE2256" i="1" s="1"/>
  <c r="FG2256" i="1" s="1"/>
  <c r="FB2254" i="1"/>
  <c r="FE2254" i="1" s="1"/>
  <c r="FG2254" i="1" s="1"/>
  <c r="FB2252" i="1"/>
  <c r="FE2252" i="1" s="1"/>
  <c r="FG2252" i="1" s="1"/>
  <c r="FB2250" i="1"/>
  <c r="FE2250" i="1" s="1"/>
  <c r="FG2250" i="1" s="1"/>
  <c r="FB2248" i="1"/>
  <c r="FE2248" i="1" s="1"/>
  <c r="FG2248" i="1" s="1"/>
  <c r="FB2246" i="1"/>
  <c r="FE2246" i="1" s="1"/>
  <c r="FG2246" i="1" s="1"/>
  <c r="FB2244" i="1"/>
  <c r="FE2244" i="1" s="1"/>
  <c r="FG2244" i="1" s="1"/>
  <c r="FB2242" i="1"/>
  <c r="FE2242" i="1" s="1"/>
  <c r="FG2242" i="1" s="1"/>
  <c r="FB2240" i="1"/>
  <c r="FE2240" i="1" s="1"/>
  <c r="FG2240" i="1" s="1"/>
  <c r="FB2238" i="1"/>
  <c r="FE2238" i="1" s="1"/>
  <c r="FG2238" i="1" s="1"/>
  <c r="FB2236" i="1"/>
  <c r="FE2236" i="1" s="1"/>
  <c r="FG2236" i="1" s="1"/>
  <c r="FB2234" i="1"/>
  <c r="FE2234" i="1" s="1"/>
  <c r="FG2234" i="1" s="1"/>
  <c r="FB2232" i="1"/>
  <c r="FE2232" i="1" s="1"/>
  <c r="FG2232" i="1" s="1"/>
  <c r="FB2230" i="1"/>
  <c r="FE2230" i="1" s="1"/>
  <c r="FG2230" i="1" s="1"/>
  <c r="FB2228" i="1"/>
  <c r="FE2228" i="1" s="1"/>
  <c r="FG2228" i="1" s="1"/>
  <c r="FB2226" i="1"/>
  <c r="FE2226" i="1" s="1"/>
  <c r="FG2226" i="1" s="1"/>
  <c r="FB2224" i="1"/>
  <c r="FE2224" i="1" s="1"/>
  <c r="FG2224" i="1" s="1"/>
  <c r="FB2222" i="1"/>
  <c r="FE2222" i="1" s="1"/>
  <c r="FG2222" i="1" s="1"/>
  <c r="FB2220" i="1"/>
  <c r="FE2220" i="1" s="1"/>
  <c r="FG2220" i="1" s="1"/>
  <c r="FB2218" i="1"/>
  <c r="FE2218" i="1" s="1"/>
  <c r="FG2218" i="1" s="1"/>
  <c r="FB2216" i="1"/>
  <c r="FE2216" i="1" s="1"/>
  <c r="FG2216" i="1" s="1"/>
  <c r="FB2214" i="1"/>
  <c r="FE2214" i="1" s="1"/>
  <c r="FG2214" i="1" s="1"/>
  <c r="FB2212" i="1"/>
  <c r="FE2212" i="1" s="1"/>
  <c r="FG2212" i="1" s="1"/>
  <c r="FB2210" i="1"/>
  <c r="FE2210" i="1" s="1"/>
  <c r="FG2210" i="1" s="1"/>
  <c r="FB2208" i="1"/>
  <c r="FE2208" i="1" s="1"/>
  <c r="FG2208" i="1" s="1"/>
  <c r="FB2206" i="1"/>
  <c r="FE2206" i="1" s="1"/>
  <c r="FG2206" i="1" s="1"/>
  <c r="FB2204" i="1"/>
  <c r="FE2204" i="1" s="1"/>
  <c r="FG2204" i="1" s="1"/>
  <c r="FB2202" i="1"/>
  <c r="FE2202" i="1" s="1"/>
  <c r="FG2202" i="1" s="1"/>
  <c r="FB2200" i="1"/>
  <c r="FE2200" i="1" s="1"/>
  <c r="FG2200" i="1" s="1"/>
  <c r="FB2198" i="1"/>
  <c r="FE2198" i="1" s="1"/>
  <c r="FG2198" i="1" s="1"/>
  <c r="FB2196" i="1"/>
  <c r="FE2196" i="1" s="1"/>
  <c r="FG2196" i="1" s="1"/>
  <c r="FB2194" i="1"/>
  <c r="FE2194" i="1" s="1"/>
  <c r="FG2194" i="1" s="1"/>
  <c r="FB2192" i="1"/>
  <c r="FE2192" i="1" s="1"/>
  <c r="FG2192" i="1" s="1"/>
  <c r="FB2190" i="1"/>
  <c r="FE2190" i="1" s="1"/>
  <c r="FG2190" i="1" s="1"/>
  <c r="FB2188" i="1"/>
  <c r="FE2188" i="1" s="1"/>
  <c r="FG2188" i="1" s="1"/>
  <c r="FB2186" i="1"/>
  <c r="FE2186" i="1" s="1"/>
  <c r="FG2186" i="1" s="1"/>
  <c r="FB2184" i="1"/>
  <c r="FE2184" i="1" s="1"/>
  <c r="FG2184" i="1" s="1"/>
  <c r="FB2182" i="1"/>
  <c r="FE2182" i="1" s="1"/>
  <c r="FG2182" i="1" s="1"/>
  <c r="FB2180" i="1"/>
  <c r="FE2180" i="1" s="1"/>
  <c r="FG2180" i="1" s="1"/>
  <c r="FB2178" i="1"/>
  <c r="FE2178" i="1" s="1"/>
  <c r="FG2178" i="1" s="1"/>
  <c r="FB2176" i="1"/>
  <c r="FE2176" i="1" s="1"/>
  <c r="FG2176" i="1" s="1"/>
  <c r="FB2174" i="1"/>
  <c r="FE2174" i="1" s="1"/>
  <c r="FG2174" i="1" s="1"/>
  <c r="FB2172" i="1"/>
  <c r="FE2172" i="1" s="1"/>
  <c r="FG2172" i="1" s="1"/>
  <c r="FB2170" i="1"/>
  <c r="FE2170" i="1" s="1"/>
  <c r="FG2170" i="1" s="1"/>
  <c r="FB2168" i="1"/>
  <c r="FE2168" i="1" s="1"/>
  <c r="FG2168" i="1" s="1"/>
  <c r="FB2166" i="1"/>
  <c r="FE2166" i="1" s="1"/>
  <c r="FG2166" i="1" s="1"/>
  <c r="FB2164" i="1"/>
  <c r="FE2164" i="1" s="1"/>
  <c r="FG2164" i="1" s="1"/>
  <c r="FB2162" i="1"/>
  <c r="FE2162" i="1" s="1"/>
  <c r="FG2162" i="1" s="1"/>
  <c r="FB2160" i="1"/>
  <c r="FE2160" i="1" s="1"/>
  <c r="FG2160" i="1" s="1"/>
  <c r="FB2158" i="1"/>
  <c r="FE2158" i="1" s="1"/>
  <c r="FG2158" i="1" s="1"/>
  <c r="FB2156" i="1"/>
  <c r="FE2156" i="1" s="1"/>
  <c r="FG2156" i="1" s="1"/>
  <c r="FB2154" i="1"/>
  <c r="FE2154" i="1" s="1"/>
  <c r="FG2154" i="1" s="1"/>
  <c r="FB2152" i="1"/>
  <c r="FE2152" i="1" s="1"/>
  <c r="FG2152" i="1" s="1"/>
  <c r="FB2150" i="1"/>
  <c r="FE2150" i="1" s="1"/>
  <c r="FG2150" i="1" s="1"/>
  <c r="FB2148" i="1"/>
  <c r="FE2148" i="1" s="1"/>
  <c r="FG2148" i="1" s="1"/>
  <c r="FB2146" i="1"/>
  <c r="FE2146" i="1" s="1"/>
  <c r="FG2146" i="1" s="1"/>
  <c r="FB2144" i="1"/>
  <c r="FE2144" i="1" s="1"/>
  <c r="FG2144" i="1" s="1"/>
  <c r="FB2142" i="1"/>
  <c r="FE2142" i="1" s="1"/>
  <c r="FG2142" i="1" s="1"/>
  <c r="FB2140" i="1"/>
  <c r="FE2140" i="1" s="1"/>
  <c r="FG2140" i="1" s="1"/>
  <c r="FB2138" i="1"/>
  <c r="FE2138" i="1" s="1"/>
  <c r="FG2138" i="1" s="1"/>
  <c r="FB2136" i="1"/>
  <c r="FE2136" i="1" s="1"/>
  <c r="FG2136" i="1" s="1"/>
  <c r="FB2134" i="1"/>
  <c r="FE2134" i="1" s="1"/>
  <c r="FG2134" i="1" s="1"/>
  <c r="FB2132" i="1"/>
  <c r="FE2132" i="1" s="1"/>
  <c r="FG2132" i="1" s="1"/>
  <c r="FB2130" i="1"/>
  <c r="FE2130" i="1" s="1"/>
  <c r="FG2130" i="1" s="1"/>
  <c r="FB2128" i="1"/>
  <c r="FE2128" i="1" s="1"/>
  <c r="FG2128" i="1" s="1"/>
  <c r="FB2126" i="1"/>
  <c r="FE2126" i="1" s="1"/>
  <c r="FG2126" i="1" s="1"/>
  <c r="FB2124" i="1"/>
  <c r="FE2124" i="1" s="1"/>
  <c r="FG2124" i="1" s="1"/>
  <c r="FB2122" i="1"/>
  <c r="FE2122" i="1" s="1"/>
  <c r="FG2122" i="1" s="1"/>
  <c r="FB2120" i="1"/>
  <c r="FE2120" i="1" s="1"/>
  <c r="FG2120" i="1" s="1"/>
  <c r="FB2118" i="1"/>
  <c r="FE2118" i="1" s="1"/>
  <c r="FG2118" i="1" s="1"/>
  <c r="FB2116" i="1"/>
  <c r="FE2116" i="1" s="1"/>
  <c r="FG2116" i="1" s="1"/>
  <c r="FB2114" i="1"/>
  <c r="FE2114" i="1" s="1"/>
  <c r="FG2114" i="1" s="1"/>
  <c r="FB2112" i="1"/>
  <c r="FE2112" i="1" s="1"/>
  <c r="FG2112" i="1" s="1"/>
  <c r="FB2110" i="1"/>
  <c r="FE2110" i="1" s="1"/>
  <c r="FG2110" i="1" s="1"/>
  <c r="FB2108" i="1"/>
  <c r="FE2108" i="1" s="1"/>
  <c r="FG2108" i="1" s="1"/>
  <c r="FB2106" i="1"/>
  <c r="FE2106" i="1" s="1"/>
  <c r="FG2106" i="1" s="1"/>
  <c r="FB2104" i="1"/>
  <c r="FE2104" i="1" s="1"/>
  <c r="FG2104" i="1" s="1"/>
  <c r="FB2102" i="1"/>
  <c r="FE2102" i="1" s="1"/>
  <c r="FG2102" i="1" s="1"/>
  <c r="FB2100" i="1"/>
  <c r="FE2100" i="1" s="1"/>
  <c r="FG2100" i="1" s="1"/>
  <c r="FB2098" i="1"/>
  <c r="FE2098" i="1" s="1"/>
  <c r="FG2098" i="1" s="1"/>
  <c r="FB2096" i="1"/>
  <c r="FE2096" i="1" s="1"/>
  <c r="FG2096" i="1" s="1"/>
  <c r="FB2094" i="1"/>
  <c r="FE2094" i="1" s="1"/>
  <c r="FG2094" i="1" s="1"/>
  <c r="FB2092" i="1"/>
  <c r="FE2092" i="1" s="1"/>
  <c r="FG2092" i="1" s="1"/>
  <c r="FB2090" i="1"/>
  <c r="FE2090" i="1" s="1"/>
  <c r="FG2090" i="1" s="1"/>
  <c r="FB2088" i="1"/>
  <c r="FE2088" i="1" s="1"/>
  <c r="FG2088" i="1" s="1"/>
  <c r="FB2086" i="1"/>
  <c r="FE2086" i="1" s="1"/>
  <c r="FG2086" i="1" s="1"/>
  <c r="FB2084" i="1"/>
  <c r="FE2084" i="1" s="1"/>
  <c r="FG2084" i="1" s="1"/>
  <c r="FB2082" i="1"/>
  <c r="FE2082" i="1" s="1"/>
  <c r="FG2082" i="1" s="1"/>
  <c r="FB2080" i="1"/>
  <c r="FE2080" i="1" s="1"/>
  <c r="FG2080" i="1" s="1"/>
  <c r="FB2078" i="1"/>
  <c r="FE2078" i="1" s="1"/>
  <c r="FG2078" i="1" s="1"/>
  <c r="FB2076" i="1"/>
  <c r="FE2076" i="1" s="1"/>
  <c r="FG2076" i="1" s="1"/>
  <c r="FB2074" i="1"/>
  <c r="FE2074" i="1" s="1"/>
  <c r="FG2074" i="1" s="1"/>
  <c r="FB2072" i="1"/>
  <c r="FE2072" i="1" s="1"/>
  <c r="FG2072" i="1" s="1"/>
  <c r="FB2070" i="1"/>
  <c r="FE2070" i="1" s="1"/>
  <c r="FG2070" i="1" s="1"/>
  <c r="FB2068" i="1"/>
  <c r="FE2068" i="1" s="1"/>
  <c r="FG2068" i="1" s="1"/>
  <c r="FB2066" i="1"/>
  <c r="FE2066" i="1" s="1"/>
  <c r="FG2066" i="1" s="1"/>
  <c r="FB2064" i="1"/>
  <c r="FE2064" i="1" s="1"/>
  <c r="FG2064" i="1" s="1"/>
  <c r="FB2062" i="1"/>
  <c r="FE2062" i="1" s="1"/>
  <c r="FG2062" i="1" s="1"/>
  <c r="FB2060" i="1"/>
  <c r="FE2060" i="1" s="1"/>
  <c r="FG2060" i="1" s="1"/>
  <c r="FB2058" i="1"/>
  <c r="FE2058" i="1" s="1"/>
  <c r="FG2058" i="1" s="1"/>
  <c r="FB2056" i="1"/>
  <c r="FE2056" i="1" s="1"/>
  <c r="FG2056" i="1" s="1"/>
  <c r="FB2054" i="1"/>
  <c r="FE2054" i="1" s="1"/>
  <c r="FG2054" i="1" s="1"/>
  <c r="FB2052" i="1"/>
  <c r="FE2052" i="1" s="1"/>
  <c r="FG2052" i="1" s="1"/>
  <c r="FB2050" i="1"/>
  <c r="FE2050" i="1" s="1"/>
  <c r="FG2050" i="1" s="1"/>
  <c r="FB2048" i="1"/>
  <c r="FE2048" i="1" s="1"/>
  <c r="FG2048" i="1" s="1"/>
  <c r="FB2046" i="1"/>
  <c r="FE2046" i="1" s="1"/>
  <c r="FG2046" i="1" s="1"/>
  <c r="FB2044" i="1"/>
  <c r="FE2044" i="1" s="1"/>
  <c r="FG2044" i="1" s="1"/>
  <c r="FB2042" i="1"/>
  <c r="FE2042" i="1" s="1"/>
  <c r="FG2042" i="1" s="1"/>
  <c r="FB2040" i="1"/>
  <c r="FE2040" i="1" s="1"/>
  <c r="FG2040" i="1" s="1"/>
  <c r="FB2038" i="1"/>
  <c r="FE2038" i="1" s="1"/>
  <c r="FG2038" i="1" s="1"/>
  <c r="FB2036" i="1"/>
  <c r="FE2036" i="1" s="1"/>
  <c r="FG2036" i="1" s="1"/>
  <c r="FB2034" i="1"/>
  <c r="FE2034" i="1" s="1"/>
  <c r="FG2034" i="1" s="1"/>
  <c r="FB2032" i="1"/>
  <c r="FE2032" i="1" s="1"/>
  <c r="FG2032" i="1" s="1"/>
  <c r="FB2030" i="1"/>
  <c r="FE2030" i="1" s="1"/>
  <c r="FG2030" i="1" s="1"/>
  <c r="FB2028" i="1"/>
  <c r="FE2028" i="1" s="1"/>
  <c r="FG2028" i="1" s="1"/>
  <c r="FB2026" i="1"/>
  <c r="FE2026" i="1" s="1"/>
  <c r="FG2026" i="1" s="1"/>
  <c r="FB2024" i="1"/>
  <c r="FE2024" i="1" s="1"/>
  <c r="FG2024" i="1" s="1"/>
  <c r="FB2022" i="1"/>
  <c r="FE2022" i="1" s="1"/>
  <c r="FG2022" i="1" s="1"/>
  <c r="FB2020" i="1"/>
  <c r="FE2020" i="1" s="1"/>
  <c r="FG2020" i="1" s="1"/>
  <c r="FB2018" i="1"/>
  <c r="FE2018" i="1" s="1"/>
  <c r="FG2018" i="1" s="1"/>
  <c r="FB2016" i="1"/>
  <c r="FE2016" i="1" s="1"/>
  <c r="FG2016" i="1" s="1"/>
  <c r="FB2014" i="1"/>
  <c r="FE2014" i="1" s="1"/>
  <c r="FG2014" i="1" s="1"/>
  <c r="FB2012" i="1"/>
  <c r="FE2012" i="1" s="1"/>
  <c r="FG2012" i="1" s="1"/>
  <c r="FB2010" i="1"/>
  <c r="FE2010" i="1" s="1"/>
  <c r="FG2010" i="1" s="1"/>
  <c r="FB2008" i="1"/>
  <c r="FE2008" i="1" s="1"/>
  <c r="FG2008" i="1" s="1"/>
  <c r="FB2006" i="1"/>
  <c r="FE2006" i="1" s="1"/>
  <c r="FG2006" i="1" s="1"/>
  <c r="FB2004" i="1"/>
  <c r="FE2004" i="1" s="1"/>
  <c r="FG2004" i="1" s="1"/>
  <c r="FB2002" i="1"/>
  <c r="FE2002" i="1" s="1"/>
  <c r="FG2002" i="1" s="1"/>
  <c r="FB2000" i="1"/>
  <c r="FE2000" i="1" s="1"/>
  <c r="FG2000" i="1" s="1"/>
  <c r="FB1998" i="1"/>
  <c r="FE1998" i="1" s="1"/>
  <c r="FG1998" i="1" s="1"/>
  <c r="FB1996" i="1"/>
  <c r="FE1996" i="1" s="1"/>
  <c r="FG1996" i="1" s="1"/>
  <c r="FB1994" i="1"/>
  <c r="FE1994" i="1" s="1"/>
  <c r="FG1994" i="1" s="1"/>
  <c r="FB1992" i="1"/>
  <c r="FE1992" i="1" s="1"/>
  <c r="FG1992" i="1" s="1"/>
  <c r="FB1990" i="1"/>
  <c r="FE1990" i="1" s="1"/>
  <c r="FG1990" i="1" s="1"/>
  <c r="FB1988" i="1"/>
  <c r="FE1988" i="1" s="1"/>
  <c r="FG1988" i="1" s="1"/>
  <c r="FB1986" i="1"/>
  <c r="FE1986" i="1" s="1"/>
  <c r="FG1986" i="1" s="1"/>
  <c r="FB1984" i="1"/>
  <c r="FE1984" i="1" s="1"/>
  <c r="FG1984" i="1" s="1"/>
  <c r="FB1982" i="1"/>
  <c r="FE1982" i="1" s="1"/>
  <c r="FG1982" i="1" s="1"/>
  <c r="FB1980" i="1"/>
  <c r="FE1980" i="1" s="1"/>
  <c r="FG1980" i="1" s="1"/>
  <c r="FB1978" i="1"/>
  <c r="FE1978" i="1" s="1"/>
  <c r="FG1978" i="1" s="1"/>
  <c r="FB1976" i="1"/>
  <c r="FE1976" i="1" s="1"/>
  <c r="FG1976" i="1" s="1"/>
  <c r="FB1974" i="1"/>
  <c r="FE1974" i="1" s="1"/>
  <c r="FG1974" i="1" s="1"/>
  <c r="FB1972" i="1"/>
  <c r="FE1972" i="1" s="1"/>
  <c r="FG1972" i="1" s="1"/>
  <c r="FB1970" i="1"/>
  <c r="FE1970" i="1" s="1"/>
  <c r="FG1970" i="1" s="1"/>
  <c r="FB1968" i="1"/>
  <c r="FE1968" i="1" s="1"/>
  <c r="FG1968" i="1" s="1"/>
  <c r="FB1966" i="1"/>
  <c r="FE1966" i="1" s="1"/>
  <c r="FG1966" i="1" s="1"/>
  <c r="FB1964" i="1"/>
  <c r="FE1964" i="1" s="1"/>
  <c r="FG1964" i="1" s="1"/>
  <c r="FB1962" i="1"/>
  <c r="FE1962" i="1" s="1"/>
  <c r="FG1962" i="1" s="1"/>
  <c r="FB1960" i="1"/>
  <c r="FE1960" i="1" s="1"/>
  <c r="FG1960" i="1" s="1"/>
  <c r="FB1958" i="1"/>
  <c r="FE1958" i="1" s="1"/>
  <c r="FG1958" i="1" s="1"/>
  <c r="FB1956" i="1"/>
  <c r="FE1956" i="1" s="1"/>
  <c r="FG1956" i="1" s="1"/>
  <c r="EO2351" i="1"/>
  <c r="EO2347" i="1"/>
  <c r="EO2343" i="1"/>
  <c r="EO2339" i="1"/>
  <c r="EO2335" i="1"/>
  <c r="EO2331" i="1"/>
  <c r="EO2327" i="1"/>
  <c r="EO2323" i="1"/>
  <c r="EO2319" i="1"/>
  <c r="EO2315" i="1"/>
  <c r="EO2311" i="1"/>
  <c r="EO2307" i="1"/>
  <c r="EO2303" i="1"/>
  <c r="EO2299" i="1"/>
  <c r="EO2295" i="1"/>
  <c r="EO2291" i="1"/>
  <c r="EO2287" i="1"/>
  <c r="EO2283" i="1"/>
  <c r="EO2279" i="1"/>
  <c r="EO2275" i="1"/>
  <c r="EO2271" i="1"/>
  <c r="EO2267" i="1"/>
  <c r="EO2263" i="1"/>
  <c r="EO2259" i="1"/>
  <c r="EO2255" i="1"/>
  <c r="EO2251" i="1"/>
  <c r="EO2247" i="1"/>
  <c r="EO2243" i="1"/>
  <c r="EO2239" i="1"/>
  <c r="EO2235" i="1"/>
  <c r="EO2231" i="1"/>
  <c r="EO2227" i="1"/>
  <c r="EO2223" i="1"/>
  <c r="EO2219" i="1"/>
  <c r="EO2215" i="1"/>
  <c r="EO2211" i="1"/>
  <c r="EO2207" i="1"/>
  <c r="EO2203" i="1"/>
  <c r="EO2199" i="1"/>
  <c r="EO2195" i="1"/>
  <c r="EO2191" i="1"/>
  <c r="EO2187" i="1"/>
  <c r="EO2183" i="1"/>
  <c r="EO2179" i="1"/>
  <c r="EO2175" i="1"/>
  <c r="EO2171" i="1"/>
  <c r="EO2167" i="1"/>
  <c r="EO2163" i="1"/>
  <c r="EO2159" i="1"/>
  <c r="EO2155" i="1"/>
  <c r="EO2151" i="1"/>
  <c r="EO2147" i="1"/>
  <c r="EO2143" i="1"/>
  <c r="EO2139" i="1"/>
  <c r="EO2135" i="1"/>
  <c r="EO2131" i="1"/>
  <c r="EO2127" i="1"/>
  <c r="EO2123" i="1"/>
  <c r="EO2119" i="1"/>
  <c r="EO2115" i="1"/>
  <c r="EO2111" i="1"/>
  <c r="EO2107" i="1"/>
  <c r="EO2103" i="1"/>
  <c r="EO2099" i="1"/>
  <c r="EO2095" i="1"/>
  <c r="EO2091" i="1"/>
  <c r="EO2087" i="1"/>
  <c r="EO2083" i="1"/>
  <c r="EO2079" i="1"/>
  <c r="EO2075" i="1"/>
  <c r="EO2350" i="1"/>
  <c r="EO2346" i="1"/>
  <c r="EO2342" i="1"/>
  <c r="EO2338" i="1"/>
  <c r="EO2334" i="1"/>
  <c r="EO2330" i="1"/>
  <c r="EO2326" i="1"/>
  <c r="EO2322" i="1"/>
  <c r="EO2318" i="1"/>
  <c r="EO2314" i="1"/>
  <c r="EO2310" i="1"/>
  <c r="EO2306" i="1"/>
  <c r="EO2353" i="1"/>
  <c r="EO2349" i="1"/>
  <c r="EO2345" i="1"/>
  <c r="EO2341" i="1"/>
  <c r="EO2337" i="1"/>
  <c r="EO2333" i="1"/>
  <c r="EO2329" i="1"/>
  <c r="EO2325" i="1"/>
  <c r="EO2321" i="1"/>
  <c r="EO2317" i="1"/>
  <c r="EO2313" i="1"/>
  <c r="EO2309" i="1"/>
  <c r="EO2305" i="1"/>
  <c r="EO2301" i="1"/>
  <c r="EO2297" i="1"/>
  <c r="EO2293" i="1"/>
  <c r="EO2289" i="1"/>
  <c r="EO2285" i="1"/>
  <c r="EO2281" i="1"/>
  <c r="EO2277" i="1"/>
  <c r="EO2273" i="1"/>
  <c r="EO2269" i="1"/>
  <c r="EO2265" i="1"/>
  <c r="EO2261" i="1"/>
  <c r="EO2257" i="1"/>
  <c r="EO2253" i="1"/>
  <c r="EO2249" i="1"/>
  <c r="EO2245" i="1"/>
  <c r="EO2241" i="1"/>
  <c r="EO2237" i="1"/>
  <c r="EO2233" i="1"/>
  <c r="EO2229" i="1"/>
  <c r="EO2225" i="1"/>
  <c r="EO2221" i="1"/>
  <c r="EO2217" i="1"/>
  <c r="EO2213" i="1"/>
  <c r="EO2209" i="1"/>
  <c r="EO2205" i="1"/>
  <c r="EO2201" i="1"/>
  <c r="EO2197" i="1"/>
  <c r="EO2193" i="1"/>
  <c r="EO2189" i="1"/>
  <c r="EO2185" i="1"/>
  <c r="EO2181" i="1"/>
  <c r="EO2177" i="1"/>
  <c r="EO2173" i="1"/>
  <c r="EO2169" i="1"/>
  <c r="EO2165" i="1"/>
  <c r="EO2161" i="1"/>
  <c r="EO2157" i="1"/>
  <c r="EO2153" i="1"/>
  <c r="EO2149" i="1"/>
  <c r="EO2145" i="1"/>
  <c r="EO2141" i="1"/>
  <c r="EO2137" i="1"/>
  <c r="EO2133" i="1"/>
  <c r="EO2129" i="1"/>
  <c r="EO2125" i="1"/>
  <c r="EO2121" i="1"/>
  <c r="EO2117" i="1"/>
  <c r="EO2113" i="1"/>
  <c r="EO2109" i="1"/>
  <c r="EO2105" i="1"/>
  <c r="EO2101" i="1"/>
  <c r="EO2097" i="1"/>
  <c r="EO2093" i="1"/>
  <c r="EO2089" i="1"/>
  <c r="EO2085" i="1"/>
  <c r="EO2081" i="1"/>
  <c r="EO2077" i="1"/>
  <c r="EO2352" i="1"/>
  <c r="EO2348" i="1"/>
  <c r="EO2344" i="1"/>
  <c r="EO2340" i="1"/>
  <c r="EO2336" i="1"/>
  <c r="EO2332" i="1"/>
  <c r="EO2328" i="1"/>
  <c r="EO2324" i="1"/>
  <c r="EO2320" i="1"/>
  <c r="EO2316" i="1"/>
  <c r="EO2312" i="1"/>
  <c r="EO2308" i="1"/>
  <c r="EO2304" i="1"/>
  <c r="EO2300" i="1"/>
  <c r="EO2296" i="1"/>
  <c r="EO2292" i="1"/>
  <c r="EO2288" i="1"/>
  <c r="EO2284" i="1"/>
  <c r="EO2280" i="1"/>
  <c r="EO2276" i="1"/>
  <c r="EO2272" i="1"/>
  <c r="EO2268" i="1"/>
  <c r="EO2264" i="1"/>
  <c r="EO2260" i="1"/>
  <c r="EO2256" i="1"/>
  <c r="EO2252" i="1"/>
  <c r="EO2248" i="1"/>
  <c r="EO2244" i="1"/>
  <c r="EO2240" i="1"/>
  <c r="EO2236" i="1"/>
  <c r="EO2232" i="1"/>
  <c r="EO2228" i="1"/>
  <c r="EO2224" i="1"/>
  <c r="EO2220" i="1"/>
  <c r="EO2216" i="1"/>
  <c r="EO2212" i="1"/>
  <c r="EO2208" i="1"/>
  <c r="EO2204" i="1"/>
  <c r="EO2200" i="1"/>
  <c r="EO2196" i="1"/>
  <c r="EO2192" i="1"/>
  <c r="EO2188" i="1"/>
  <c r="EO2184" i="1"/>
  <c r="EO2180" i="1"/>
  <c r="EO2176" i="1"/>
  <c r="EO2290" i="1"/>
  <c r="EO2274" i="1"/>
  <c r="EO2258" i="1"/>
  <c r="EO2242" i="1"/>
  <c r="EO2226" i="1"/>
  <c r="EO2210" i="1"/>
  <c r="EO2194" i="1"/>
  <c r="EO2178" i="1"/>
  <c r="EO2168" i="1"/>
  <c r="EO2160" i="1"/>
  <c r="EO2152" i="1"/>
  <c r="EO2144" i="1"/>
  <c r="EO2136" i="1"/>
  <c r="EO2128" i="1"/>
  <c r="EO2120" i="1"/>
  <c r="EO2112" i="1"/>
  <c r="EO2104" i="1"/>
  <c r="EO2096" i="1"/>
  <c r="EO2088" i="1"/>
  <c r="EO2080" i="1"/>
  <c r="EO2073" i="1"/>
  <c r="EO2069" i="1"/>
  <c r="EO2065" i="1"/>
  <c r="EO2061" i="1"/>
  <c r="EO2057" i="1"/>
  <c r="EO2053" i="1"/>
  <c r="EO2049" i="1"/>
  <c r="EO2045" i="1"/>
  <c r="EO2041" i="1"/>
  <c r="EO2037" i="1"/>
  <c r="EO2033" i="1"/>
  <c r="EO2029" i="1"/>
  <c r="EO2025" i="1"/>
  <c r="EO2021" i="1"/>
  <c r="EO2017" i="1"/>
  <c r="EO2013" i="1"/>
  <c r="EO2009" i="1"/>
  <c r="EO2005" i="1"/>
  <c r="EO2001" i="1"/>
  <c r="EO1997" i="1"/>
  <c r="EO1993" i="1"/>
  <c r="EO1989" i="1"/>
  <c r="EO1985" i="1"/>
  <c r="EO1981" i="1"/>
  <c r="EO1977" i="1"/>
  <c r="EO1973" i="1"/>
  <c r="EO1969" i="1"/>
  <c r="EO1965" i="1"/>
  <c r="EO1961" i="1"/>
  <c r="EO1957" i="1"/>
  <c r="EO2302" i="1"/>
  <c r="EO2286" i="1"/>
  <c r="EO2270" i="1"/>
  <c r="EO2254" i="1"/>
  <c r="EO2238" i="1"/>
  <c r="EO2222" i="1"/>
  <c r="EO2206" i="1"/>
  <c r="EO2190" i="1"/>
  <c r="EO2174" i="1"/>
  <c r="EO2166" i="1"/>
  <c r="EO2158" i="1"/>
  <c r="EO2150" i="1"/>
  <c r="EO2142" i="1"/>
  <c r="EO2134" i="1"/>
  <c r="EO2126" i="1"/>
  <c r="EO2118" i="1"/>
  <c r="EO2110" i="1"/>
  <c r="EO2102" i="1"/>
  <c r="EO2094" i="1"/>
  <c r="EO2086" i="1"/>
  <c r="EO2078" i="1"/>
  <c r="EO2072" i="1"/>
  <c r="EO2068" i="1"/>
  <c r="EO2064" i="1"/>
  <c r="EO2060" i="1"/>
  <c r="EO2056" i="1"/>
  <c r="EO2052" i="1"/>
  <c r="EO2048" i="1"/>
  <c r="EO2044" i="1"/>
  <c r="EO2040" i="1"/>
  <c r="EO2036" i="1"/>
  <c r="EO2032" i="1"/>
  <c r="EO2028" i="1"/>
  <c r="EO2024" i="1"/>
  <c r="EO2020" i="1"/>
  <c r="EO2016" i="1"/>
  <c r="EO2012" i="1"/>
  <c r="EO2008" i="1"/>
  <c r="EO2004" i="1"/>
  <c r="EO2000" i="1"/>
  <c r="EO1996" i="1"/>
  <c r="EO1992" i="1"/>
  <c r="EO1988" i="1"/>
  <c r="EO1984" i="1"/>
  <c r="EO1980" i="1"/>
  <c r="EO1976" i="1"/>
  <c r="EO1972" i="1"/>
  <c r="EO1968" i="1"/>
  <c r="EO1964" i="1"/>
  <c r="EO1960" i="1"/>
  <c r="EO1956" i="1"/>
  <c r="EO2298" i="1"/>
  <c r="EO2282" i="1"/>
  <c r="EO2266" i="1"/>
  <c r="EO2250" i="1"/>
  <c r="EO2234" i="1"/>
  <c r="EO2218" i="1"/>
  <c r="EO2202" i="1"/>
  <c r="EO2186" i="1"/>
  <c r="EO2172" i="1"/>
  <c r="EO2164" i="1"/>
  <c r="EO2156" i="1"/>
  <c r="EO2148" i="1"/>
  <c r="EO2140" i="1"/>
  <c r="EO2132" i="1"/>
  <c r="EO2124" i="1"/>
  <c r="EO2116" i="1"/>
  <c r="EO2108" i="1"/>
  <c r="EO2100" i="1"/>
  <c r="EO2092" i="1"/>
  <c r="EO2084" i="1"/>
  <c r="EO2076" i="1"/>
  <c r="EO2071" i="1"/>
  <c r="EO2067" i="1"/>
  <c r="EO2063" i="1"/>
  <c r="EO2059" i="1"/>
  <c r="EO2055" i="1"/>
  <c r="EO2051" i="1"/>
  <c r="EO2047" i="1"/>
  <c r="EO2043" i="1"/>
  <c r="EO2039" i="1"/>
  <c r="EO2035" i="1"/>
  <c r="EO2031" i="1"/>
  <c r="EO2027" i="1"/>
  <c r="EO2023" i="1"/>
  <c r="EO2019" i="1"/>
  <c r="EO2015" i="1"/>
  <c r="EO2011" i="1"/>
  <c r="EO2007" i="1"/>
  <c r="EO2003" i="1"/>
  <c r="EO1999" i="1"/>
  <c r="EO1995" i="1"/>
  <c r="EO1991" i="1"/>
  <c r="EO1987" i="1"/>
  <c r="EO1983" i="1"/>
  <c r="EO1979" i="1"/>
  <c r="EO1975" i="1"/>
  <c r="EO2294" i="1"/>
  <c r="EO2278" i="1"/>
  <c r="EO2262" i="1"/>
  <c r="EO2246" i="1"/>
  <c r="EO2230" i="1"/>
  <c r="EO2214" i="1"/>
  <c r="EO2198" i="1"/>
  <c r="EO2182" i="1"/>
  <c r="EO2170" i="1"/>
  <c r="EO2162" i="1"/>
  <c r="EO2154" i="1"/>
  <c r="EO2146" i="1"/>
  <c r="EO2138" i="1"/>
  <c r="EO2130" i="1"/>
  <c r="EO2122" i="1"/>
  <c r="EO2114" i="1"/>
  <c r="EO2106" i="1"/>
  <c r="EO2098" i="1"/>
  <c r="EO2090" i="1"/>
  <c r="EO2082" i="1"/>
  <c r="EO2074" i="1"/>
  <c r="EO2070" i="1"/>
  <c r="EO2066" i="1"/>
  <c r="EO2062" i="1"/>
  <c r="EO2058" i="1"/>
  <c r="EO2054" i="1"/>
  <c r="EO2050" i="1"/>
  <c r="EO2046" i="1"/>
  <c r="EO2042" i="1"/>
  <c r="EO2038" i="1"/>
  <c r="EO2034" i="1"/>
  <c r="EO2030" i="1"/>
  <c r="EO2026" i="1"/>
  <c r="EO2022" i="1"/>
  <c r="EO2018" i="1"/>
  <c r="EO2014" i="1"/>
  <c r="EO2010" i="1"/>
  <c r="EO2006" i="1"/>
  <c r="EO2002" i="1"/>
  <c r="EO1998" i="1"/>
  <c r="EO1994" i="1"/>
  <c r="EO1990" i="1"/>
  <c r="EO1986" i="1"/>
  <c r="EO1982" i="1"/>
  <c r="EO1978" i="1"/>
  <c r="EO1974" i="1"/>
  <c r="EO1970" i="1"/>
  <c r="EO1966" i="1"/>
  <c r="EO1962" i="1"/>
  <c r="EO1958" i="1"/>
  <c r="EO1954" i="1"/>
  <c r="EO1959" i="1"/>
  <c r="EO1971" i="1"/>
  <c r="EO1955" i="1"/>
  <c r="EO1967" i="1"/>
  <c r="EO1963" i="1"/>
  <c r="EO1953" i="1"/>
  <c r="EU2307" i="1"/>
  <c r="EX2307" i="1" s="1"/>
  <c r="EU2247" i="1"/>
  <c r="EX2247" i="1" s="1"/>
  <c r="EU2215" i="1"/>
  <c r="EX2215" i="1" s="1"/>
  <c r="EU2195" i="1"/>
  <c r="EX2195" i="1" s="1"/>
  <c r="EU2179" i="1"/>
  <c r="EX2179" i="1" s="1"/>
  <c r="EU2163" i="1"/>
  <c r="EX2163" i="1" s="1"/>
  <c r="EU2147" i="1"/>
  <c r="EX2147" i="1" s="1"/>
  <c r="EU2131" i="1"/>
  <c r="EX2131" i="1" s="1"/>
  <c r="EU2115" i="1"/>
  <c r="EX2115" i="1" s="1"/>
  <c r="EU2099" i="1"/>
  <c r="EX2099" i="1" s="1"/>
  <c r="EU2083" i="1"/>
  <c r="EX2083" i="1" s="1"/>
  <c r="EU2067" i="1"/>
  <c r="EX2067" i="1" s="1"/>
  <c r="EU2051" i="1"/>
  <c r="EX2051" i="1" s="1"/>
  <c r="EU2037" i="1"/>
  <c r="EX2037" i="1" s="1"/>
  <c r="EU2031" i="1"/>
  <c r="EX2031" i="1" s="1"/>
  <c r="EU2026" i="1"/>
  <c r="EX2026" i="1" s="1"/>
  <c r="EU2021" i="1"/>
  <c r="EX2021" i="1" s="1"/>
  <c r="EU2016" i="1"/>
  <c r="EX2016" i="1" s="1"/>
  <c r="EU2012" i="1"/>
  <c r="EX2012" i="1" s="1"/>
  <c r="EU2008" i="1"/>
  <c r="EX2008" i="1" s="1"/>
  <c r="EU2004" i="1"/>
  <c r="EX2004" i="1" s="1"/>
  <c r="EU2000" i="1"/>
  <c r="EX2000" i="1" s="1"/>
  <c r="EU1996" i="1"/>
  <c r="EX1996" i="1" s="1"/>
  <c r="EU1992" i="1"/>
  <c r="EX1992" i="1" s="1"/>
  <c r="EU1988" i="1"/>
  <c r="EX1988" i="1" s="1"/>
  <c r="EU1984" i="1"/>
  <c r="EX1984" i="1" s="1"/>
  <c r="EU1980" i="1"/>
  <c r="EX1980" i="1" s="1"/>
  <c r="EU1976" i="1"/>
  <c r="EX1976" i="1" s="1"/>
  <c r="EU1972" i="1"/>
  <c r="EX1972" i="1" s="1"/>
  <c r="EU1968" i="1"/>
  <c r="EX1968" i="1" s="1"/>
  <c r="EU1964" i="1"/>
  <c r="EX1964" i="1" s="1"/>
  <c r="EU1960" i="1"/>
  <c r="EX1960" i="1" s="1"/>
  <c r="EU1956" i="1"/>
  <c r="EX1956" i="1" s="1"/>
  <c r="EU2207" i="1"/>
  <c r="EX2207" i="1" s="1"/>
  <c r="EU2175" i="1"/>
  <c r="EX2175" i="1" s="1"/>
  <c r="EU2127" i="1"/>
  <c r="EX2127" i="1" s="1"/>
  <c r="EU2095" i="1"/>
  <c r="EX2095" i="1" s="1"/>
  <c r="EU2047" i="1"/>
  <c r="EX2047" i="1" s="1"/>
  <c r="EU2025" i="1"/>
  <c r="EX2025" i="1" s="1"/>
  <c r="EU2019" i="1"/>
  <c r="EX2019" i="1" s="1"/>
  <c r="EU2007" i="1"/>
  <c r="EX2007" i="1" s="1"/>
  <c r="EU1999" i="1"/>
  <c r="EX1999" i="1" s="1"/>
  <c r="EU1987" i="1"/>
  <c r="EX1987" i="1" s="1"/>
  <c r="EU1979" i="1"/>
  <c r="EX1979" i="1" s="1"/>
  <c r="EU1971" i="1"/>
  <c r="EX1971" i="1" s="1"/>
  <c r="EU1959" i="1"/>
  <c r="EX1959" i="1" s="1"/>
  <c r="EU2279" i="1"/>
  <c r="EX2279" i="1" s="1"/>
  <c r="EU2231" i="1"/>
  <c r="EX2231" i="1" s="1"/>
  <c r="EU2203" i="1"/>
  <c r="EX2203" i="1" s="1"/>
  <c r="EU2187" i="1"/>
  <c r="EX2187" i="1" s="1"/>
  <c r="EU2171" i="1"/>
  <c r="EX2171" i="1" s="1"/>
  <c r="EU2155" i="1"/>
  <c r="EX2155" i="1" s="1"/>
  <c r="EU2139" i="1"/>
  <c r="EX2139" i="1" s="1"/>
  <c r="EU2123" i="1"/>
  <c r="EX2123" i="1" s="1"/>
  <c r="EU2107" i="1"/>
  <c r="EX2107" i="1" s="1"/>
  <c r="EU2091" i="1"/>
  <c r="EX2091" i="1" s="1"/>
  <c r="EU2075" i="1"/>
  <c r="EX2075" i="1" s="1"/>
  <c r="EU2059" i="1"/>
  <c r="EX2059" i="1" s="1"/>
  <c r="EU2043" i="1"/>
  <c r="EX2043" i="1" s="1"/>
  <c r="EU2034" i="1"/>
  <c r="EX2034" i="1" s="1"/>
  <c r="EU2029" i="1"/>
  <c r="EX2029" i="1" s="1"/>
  <c r="EU2023" i="1"/>
  <c r="EX2023" i="1" s="1"/>
  <c r="EU2018" i="1"/>
  <c r="EX2018" i="1" s="1"/>
  <c r="EU2014" i="1"/>
  <c r="EX2014" i="1" s="1"/>
  <c r="EU2010" i="1"/>
  <c r="EX2010" i="1" s="1"/>
  <c r="EU2006" i="1"/>
  <c r="EX2006" i="1" s="1"/>
  <c r="EU2002" i="1"/>
  <c r="EX2002" i="1" s="1"/>
  <c r="EU1998" i="1"/>
  <c r="EX1998" i="1" s="1"/>
  <c r="EU1994" i="1"/>
  <c r="EX1994" i="1" s="1"/>
  <c r="EU1990" i="1"/>
  <c r="EX1990" i="1" s="1"/>
  <c r="EU1986" i="1"/>
  <c r="EX1986" i="1" s="1"/>
  <c r="EU1982" i="1"/>
  <c r="EX1982" i="1" s="1"/>
  <c r="EU1978" i="1"/>
  <c r="EX1978" i="1" s="1"/>
  <c r="EU1974" i="1"/>
  <c r="EX1974" i="1" s="1"/>
  <c r="EU1970" i="1"/>
  <c r="EX1970" i="1" s="1"/>
  <c r="EU1966" i="1"/>
  <c r="EX1966" i="1" s="1"/>
  <c r="EU1962" i="1"/>
  <c r="EX1962" i="1" s="1"/>
  <c r="EU1958" i="1"/>
  <c r="EX1958" i="1" s="1"/>
  <c r="EU1954" i="1"/>
  <c r="EX1954" i="1" s="1"/>
  <c r="EU2235" i="1"/>
  <c r="EX2235" i="1" s="1"/>
  <c r="EU2191" i="1"/>
  <c r="EX2191" i="1" s="1"/>
  <c r="EU2143" i="1"/>
  <c r="EX2143" i="1" s="1"/>
  <c r="EU2111" i="1"/>
  <c r="EX2111" i="1" s="1"/>
  <c r="EU2063" i="1"/>
  <c r="EX2063" i="1" s="1"/>
  <c r="EU2030" i="1"/>
  <c r="EX2030" i="1" s="1"/>
  <c r="EU2015" i="1"/>
  <c r="EX2015" i="1" s="1"/>
  <c r="EU2003" i="1"/>
  <c r="EX2003" i="1" s="1"/>
  <c r="EU1991" i="1"/>
  <c r="EX1991" i="1" s="1"/>
  <c r="EU1975" i="1"/>
  <c r="EX1975" i="1" s="1"/>
  <c r="EU1963" i="1"/>
  <c r="EX1963" i="1" s="1"/>
  <c r="EU2263" i="1"/>
  <c r="EX2263" i="1" s="1"/>
  <c r="EU2219" i="1"/>
  <c r="EX2219" i="1" s="1"/>
  <c r="EU2199" i="1"/>
  <c r="EX2199" i="1" s="1"/>
  <c r="EU2183" i="1"/>
  <c r="EX2183" i="1" s="1"/>
  <c r="EU2167" i="1"/>
  <c r="EX2167" i="1" s="1"/>
  <c r="EU2151" i="1"/>
  <c r="EX2151" i="1" s="1"/>
  <c r="EU2135" i="1"/>
  <c r="EX2135" i="1" s="1"/>
  <c r="EU2119" i="1"/>
  <c r="EX2119" i="1" s="1"/>
  <c r="EU2103" i="1"/>
  <c r="EX2103" i="1" s="1"/>
  <c r="EU2087" i="1"/>
  <c r="EX2087" i="1" s="1"/>
  <c r="EU2071" i="1"/>
  <c r="EX2071" i="1" s="1"/>
  <c r="EU2055" i="1"/>
  <c r="EX2055" i="1" s="1"/>
  <c r="EU2039" i="1"/>
  <c r="EX2039" i="1" s="1"/>
  <c r="EU2033" i="1"/>
  <c r="EX2033" i="1" s="1"/>
  <c r="EU2027" i="1"/>
  <c r="EX2027" i="1" s="1"/>
  <c r="EU2022" i="1"/>
  <c r="EX2022" i="1" s="1"/>
  <c r="EU2017" i="1"/>
  <c r="EX2017" i="1" s="1"/>
  <c r="EU2013" i="1"/>
  <c r="EX2013" i="1" s="1"/>
  <c r="EU2009" i="1"/>
  <c r="EX2009" i="1" s="1"/>
  <c r="EU2005" i="1"/>
  <c r="EX2005" i="1" s="1"/>
  <c r="EU2001" i="1"/>
  <c r="EX2001" i="1" s="1"/>
  <c r="EU1997" i="1"/>
  <c r="EX1997" i="1" s="1"/>
  <c r="EU1993" i="1"/>
  <c r="EX1993" i="1" s="1"/>
  <c r="EU1989" i="1"/>
  <c r="EX1989" i="1" s="1"/>
  <c r="EU1985" i="1"/>
  <c r="EX1985" i="1" s="1"/>
  <c r="EU1981" i="1"/>
  <c r="EX1981" i="1" s="1"/>
  <c r="EU1977" i="1"/>
  <c r="EX1977" i="1" s="1"/>
  <c r="EU1973" i="1"/>
  <c r="EX1973" i="1" s="1"/>
  <c r="EU1969" i="1"/>
  <c r="EX1969" i="1" s="1"/>
  <c r="EU1965" i="1"/>
  <c r="EX1965" i="1" s="1"/>
  <c r="EU1961" i="1"/>
  <c r="EX1961" i="1" s="1"/>
  <c r="EU1957" i="1"/>
  <c r="EX1957" i="1" s="1"/>
  <c r="EU1953" i="1"/>
  <c r="EX1953" i="1" s="1"/>
  <c r="EZ1953" i="1" s="1"/>
  <c r="EU2295" i="1"/>
  <c r="EX2295" i="1" s="1"/>
  <c r="EU2159" i="1"/>
  <c r="EX2159" i="1" s="1"/>
  <c r="EU2079" i="1"/>
  <c r="EX2079" i="1" s="1"/>
  <c r="EU2035" i="1"/>
  <c r="EX2035" i="1" s="1"/>
  <c r="EU2011" i="1"/>
  <c r="EX2011" i="1" s="1"/>
  <c r="EU1995" i="1"/>
  <c r="EX1995" i="1" s="1"/>
  <c r="EU1983" i="1"/>
  <c r="EX1983" i="1" s="1"/>
  <c r="EU1967" i="1"/>
  <c r="EX1967" i="1" s="1"/>
  <c r="EU1955" i="1"/>
  <c r="EX1955" i="1" s="1"/>
  <c r="EU2270" i="1"/>
  <c r="EX2270" i="1" s="1"/>
  <c r="EU2094" i="1"/>
  <c r="EX2094" i="1" s="1"/>
  <c r="EU2317" i="1"/>
  <c r="EX2317" i="1" s="1"/>
  <c r="EU2253" i="1"/>
  <c r="EX2253" i="1" s="1"/>
  <c r="EU2157" i="1"/>
  <c r="EX2157" i="1" s="1"/>
  <c r="EU2077" i="1"/>
  <c r="EX2077" i="1" s="1"/>
  <c r="EU2251" i="1"/>
  <c r="EX2251" i="1" s="1"/>
  <c r="EU2223" i="1"/>
  <c r="EX2223" i="1" s="1"/>
  <c r="EU2287" i="1"/>
  <c r="EX2287" i="1" s="1"/>
  <c r="EU2243" i="1"/>
  <c r="EX2243" i="1" s="1"/>
  <c r="EU2352" i="1"/>
  <c r="EX2352" i="1" s="1"/>
  <c r="EU2336" i="1"/>
  <c r="EX2336" i="1" s="1"/>
  <c r="EU2320" i="1"/>
  <c r="EX2320" i="1" s="1"/>
  <c r="EU2304" i="1"/>
  <c r="EX2304" i="1" s="1"/>
  <c r="EU2288" i="1"/>
  <c r="EX2288" i="1" s="1"/>
  <c r="EU2272" i="1"/>
  <c r="EX2272" i="1" s="1"/>
  <c r="EU2256" i="1"/>
  <c r="EX2256" i="1" s="1"/>
  <c r="EU2240" i="1"/>
  <c r="EX2240" i="1" s="1"/>
  <c r="EU2224" i="1"/>
  <c r="EX2224" i="1" s="1"/>
  <c r="EU2208" i="1"/>
  <c r="EX2208" i="1" s="1"/>
  <c r="EU2192" i="1"/>
  <c r="EX2192" i="1" s="1"/>
  <c r="EU2176" i="1"/>
  <c r="EX2176" i="1" s="1"/>
  <c r="EU2160" i="1"/>
  <c r="EX2160" i="1" s="1"/>
  <c r="EU2144" i="1"/>
  <c r="EX2144" i="1" s="1"/>
  <c r="EU2128" i="1"/>
  <c r="EX2128" i="1" s="1"/>
  <c r="EU2112" i="1"/>
  <c r="EX2112" i="1" s="1"/>
  <c r="EU2096" i="1"/>
  <c r="EX2096" i="1" s="1"/>
  <c r="EU2080" i="1"/>
  <c r="EX2080" i="1" s="1"/>
  <c r="EU2064" i="1"/>
  <c r="EX2064" i="1" s="1"/>
  <c r="EU2048" i="1"/>
  <c r="EX2048" i="1" s="1"/>
  <c r="EU2032" i="1"/>
  <c r="EX2032" i="1" s="1"/>
  <c r="EU2351" i="1"/>
  <c r="EX2351" i="1" s="1"/>
  <c r="EU2335" i="1"/>
  <c r="EX2335" i="1" s="1"/>
  <c r="EU2319" i="1"/>
  <c r="EX2319" i="1" s="1"/>
  <c r="EU2346" i="1"/>
  <c r="EX2346" i="1" s="1"/>
  <c r="EU2330" i="1"/>
  <c r="EX2330" i="1" s="1"/>
  <c r="EU2314" i="1"/>
  <c r="EX2314" i="1" s="1"/>
  <c r="EU2298" i="1"/>
  <c r="EX2298" i="1" s="1"/>
  <c r="EU2282" i="1"/>
  <c r="EX2282" i="1" s="1"/>
  <c r="EU2266" i="1"/>
  <c r="EX2266" i="1" s="1"/>
  <c r="EU2250" i="1"/>
  <c r="EX2250" i="1" s="1"/>
  <c r="EU2234" i="1"/>
  <c r="EX2234" i="1" s="1"/>
  <c r="EU2218" i="1"/>
  <c r="EX2218" i="1" s="1"/>
  <c r="EU2202" i="1"/>
  <c r="EX2202" i="1" s="1"/>
  <c r="EU2186" i="1"/>
  <c r="EX2186" i="1" s="1"/>
  <c r="EU2170" i="1"/>
  <c r="EX2170" i="1" s="1"/>
  <c r="EU2154" i="1"/>
  <c r="EX2154" i="1" s="1"/>
  <c r="EU2138" i="1"/>
  <c r="EX2138" i="1" s="1"/>
  <c r="EU2122" i="1"/>
  <c r="EX2122" i="1" s="1"/>
  <c r="EU2106" i="1"/>
  <c r="EX2106" i="1" s="1"/>
  <c r="EU2090" i="1"/>
  <c r="EX2090" i="1" s="1"/>
  <c r="EU2074" i="1"/>
  <c r="EX2074" i="1" s="1"/>
  <c r="EU2058" i="1"/>
  <c r="EX2058" i="1" s="1"/>
  <c r="EU2042" i="1"/>
  <c r="EX2042" i="1" s="1"/>
  <c r="EU2345" i="1"/>
  <c r="EX2345" i="1" s="1"/>
  <c r="EU2329" i="1"/>
  <c r="EX2329" i="1" s="1"/>
  <c r="EU2313" i="1"/>
  <c r="EX2313" i="1" s="1"/>
  <c r="EU2297" i="1"/>
  <c r="EX2297" i="1" s="1"/>
  <c r="EU2281" i="1"/>
  <c r="EX2281" i="1" s="1"/>
  <c r="EU2265" i="1"/>
  <c r="EX2265" i="1" s="1"/>
  <c r="EU2249" i="1"/>
  <c r="EX2249" i="1" s="1"/>
  <c r="EU2233" i="1"/>
  <c r="EX2233" i="1" s="1"/>
  <c r="EU2217" i="1"/>
  <c r="EX2217" i="1" s="1"/>
  <c r="EU2201" i="1"/>
  <c r="EX2201" i="1" s="1"/>
  <c r="EU2185" i="1"/>
  <c r="EX2185" i="1" s="1"/>
  <c r="EU2169" i="1"/>
  <c r="EX2169" i="1" s="1"/>
  <c r="EU2153" i="1"/>
  <c r="EX2153" i="1" s="1"/>
  <c r="EU2137" i="1"/>
  <c r="EX2137" i="1" s="1"/>
  <c r="EU2121" i="1"/>
  <c r="EX2121" i="1" s="1"/>
  <c r="EU2105" i="1"/>
  <c r="EX2105" i="1" s="1"/>
  <c r="EU2089" i="1"/>
  <c r="EX2089" i="1" s="1"/>
  <c r="EU2073" i="1"/>
  <c r="EX2073" i="1" s="1"/>
  <c r="EU2057" i="1"/>
  <c r="EX2057" i="1" s="1"/>
  <c r="EU2041" i="1"/>
  <c r="EX2041" i="1" s="1"/>
  <c r="EU2283" i="1"/>
  <c r="EX2283" i="1" s="1"/>
  <c r="EU2275" i="1"/>
  <c r="EX2275" i="1" s="1"/>
  <c r="EU2328" i="1"/>
  <c r="EX2328" i="1" s="1"/>
  <c r="EU2296" i="1"/>
  <c r="EX2296" i="1" s="1"/>
  <c r="EU2264" i="1"/>
  <c r="EX2264" i="1" s="1"/>
  <c r="EU2248" i="1"/>
  <c r="EX2248" i="1" s="1"/>
  <c r="EU2216" i="1"/>
  <c r="EX2216" i="1" s="1"/>
  <c r="EU2168" i="1"/>
  <c r="EX2168" i="1" s="1"/>
  <c r="EU2136" i="1"/>
  <c r="EX2136" i="1" s="1"/>
  <c r="EU2104" i="1"/>
  <c r="EX2104" i="1" s="1"/>
  <c r="EU2072" i="1"/>
  <c r="EX2072" i="1" s="1"/>
  <c r="EU2040" i="1"/>
  <c r="EX2040" i="1" s="1"/>
  <c r="EU2343" i="1"/>
  <c r="EX2343" i="1" s="1"/>
  <c r="EU2311" i="1"/>
  <c r="EX2311" i="1" s="1"/>
  <c r="EU2322" i="1"/>
  <c r="EX2322" i="1" s="1"/>
  <c r="EU2290" i="1"/>
  <c r="EX2290" i="1" s="1"/>
  <c r="EU2242" i="1"/>
  <c r="EX2242" i="1" s="1"/>
  <c r="EU2210" i="1"/>
  <c r="EX2210" i="1" s="1"/>
  <c r="EU2178" i="1"/>
  <c r="EX2178" i="1" s="1"/>
  <c r="EU2130" i="1"/>
  <c r="EX2130" i="1" s="1"/>
  <c r="EU2098" i="1"/>
  <c r="EX2098" i="1" s="1"/>
  <c r="EU2066" i="1"/>
  <c r="EX2066" i="1" s="1"/>
  <c r="EU2353" i="1"/>
  <c r="EX2353" i="1" s="1"/>
  <c r="EZ2353" i="1" s="1"/>
  <c r="EU2305" i="1"/>
  <c r="EX2305" i="1" s="1"/>
  <c r="EU2273" i="1"/>
  <c r="EX2273" i="1" s="1"/>
  <c r="EU2241" i="1"/>
  <c r="EX2241" i="1" s="1"/>
  <c r="EU2209" i="1"/>
  <c r="EX2209" i="1" s="1"/>
  <c r="EU2177" i="1"/>
  <c r="EX2177" i="1" s="1"/>
  <c r="EU2129" i="1"/>
  <c r="EX2129" i="1" s="1"/>
  <c r="EU2081" i="1"/>
  <c r="EX2081" i="1" s="1"/>
  <c r="EU2291" i="1"/>
  <c r="EX2291" i="1" s="1"/>
  <c r="EU2308" i="1"/>
  <c r="EX2308" i="1" s="1"/>
  <c r="EU2244" i="1"/>
  <c r="EX2244" i="1" s="1"/>
  <c r="EU2196" i="1"/>
  <c r="EX2196" i="1" s="1"/>
  <c r="EU2148" i="1"/>
  <c r="EX2148" i="1" s="1"/>
  <c r="EU2100" i="1"/>
  <c r="EX2100" i="1" s="1"/>
  <c r="EU2068" i="1"/>
  <c r="EX2068" i="1" s="1"/>
  <c r="EU2036" i="1"/>
  <c r="EX2036" i="1" s="1"/>
  <c r="EU2323" i="1"/>
  <c r="EX2323" i="1" s="1"/>
  <c r="EU2334" i="1"/>
  <c r="EX2334" i="1" s="1"/>
  <c r="EU2286" i="1"/>
  <c r="EX2286" i="1" s="1"/>
  <c r="EU2222" i="1"/>
  <c r="EX2222" i="1" s="1"/>
  <c r="EU2190" i="1"/>
  <c r="EX2190" i="1" s="1"/>
  <c r="EU2158" i="1"/>
  <c r="EX2158" i="1" s="1"/>
  <c r="EU2126" i="1"/>
  <c r="EX2126" i="1" s="1"/>
  <c r="EU2046" i="1"/>
  <c r="EX2046" i="1" s="1"/>
  <c r="EU2301" i="1"/>
  <c r="EX2301" i="1" s="1"/>
  <c r="EU2237" i="1"/>
  <c r="EX2237" i="1" s="1"/>
  <c r="EU2189" i="1"/>
  <c r="EX2189" i="1" s="1"/>
  <c r="EU2125" i="1"/>
  <c r="EX2125" i="1" s="1"/>
  <c r="EU2045" i="1"/>
  <c r="EX2045" i="1" s="1"/>
  <c r="EU2267" i="1"/>
  <c r="EX2267" i="1" s="1"/>
  <c r="EU2239" i="1"/>
  <c r="EX2239" i="1" s="1"/>
  <c r="EU2303" i="1"/>
  <c r="EX2303" i="1" s="1"/>
  <c r="EU2259" i="1"/>
  <c r="EX2259" i="1" s="1"/>
  <c r="EU2348" i="1"/>
  <c r="EX2348" i="1" s="1"/>
  <c r="EU2332" i="1"/>
  <c r="EX2332" i="1" s="1"/>
  <c r="EU2316" i="1"/>
  <c r="EX2316" i="1" s="1"/>
  <c r="EU2300" i="1"/>
  <c r="EX2300" i="1" s="1"/>
  <c r="EU2284" i="1"/>
  <c r="EX2284" i="1" s="1"/>
  <c r="EU2268" i="1"/>
  <c r="EX2268" i="1" s="1"/>
  <c r="EU2252" i="1"/>
  <c r="EX2252" i="1" s="1"/>
  <c r="EU2236" i="1"/>
  <c r="EX2236" i="1" s="1"/>
  <c r="EU2220" i="1"/>
  <c r="EX2220" i="1" s="1"/>
  <c r="EU2204" i="1"/>
  <c r="EX2204" i="1" s="1"/>
  <c r="EU2188" i="1"/>
  <c r="EX2188" i="1" s="1"/>
  <c r="EU2172" i="1"/>
  <c r="EX2172" i="1" s="1"/>
  <c r="EU2156" i="1"/>
  <c r="EX2156" i="1" s="1"/>
  <c r="EU2140" i="1"/>
  <c r="EX2140" i="1" s="1"/>
  <c r="EU2124" i="1"/>
  <c r="EX2124" i="1" s="1"/>
  <c r="EU2108" i="1"/>
  <c r="EX2108" i="1" s="1"/>
  <c r="EU2092" i="1"/>
  <c r="EX2092" i="1" s="1"/>
  <c r="EU2076" i="1"/>
  <c r="EX2076" i="1" s="1"/>
  <c r="EU2060" i="1"/>
  <c r="EX2060" i="1" s="1"/>
  <c r="EU2044" i="1"/>
  <c r="EX2044" i="1" s="1"/>
  <c r="EU2028" i="1"/>
  <c r="EX2028" i="1" s="1"/>
  <c r="EU2347" i="1"/>
  <c r="EX2347" i="1" s="1"/>
  <c r="EU2331" i="1"/>
  <c r="EX2331" i="1" s="1"/>
  <c r="EU2315" i="1"/>
  <c r="EX2315" i="1" s="1"/>
  <c r="EU2342" i="1"/>
  <c r="EX2342" i="1" s="1"/>
  <c r="EU2326" i="1"/>
  <c r="EX2326" i="1" s="1"/>
  <c r="EU2310" i="1"/>
  <c r="EX2310" i="1" s="1"/>
  <c r="EU2294" i="1"/>
  <c r="EX2294" i="1" s="1"/>
  <c r="EU2278" i="1"/>
  <c r="EX2278" i="1" s="1"/>
  <c r="EU2262" i="1"/>
  <c r="EX2262" i="1" s="1"/>
  <c r="EU2246" i="1"/>
  <c r="EX2246" i="1" s="1"/>
  <c r="EU2230" i="1"/>
  <c r="EX2230" i="1" s="1"/>
  <c r="EU2214" i="1"/>
  <c r="EX2214" i="1" s="1"/>
  <c r="EU2198" i="1"/>
  <c r="EX2198" i="1" s="1"/>
  <c r="EU2182" i="1"/>
  <c r="EX2182" i="1" s="1"/>
  <c r="EU2166" i="1"/>
  <c r="EX2166" i="1" s="1"/>
  <c r="EU2150" i="1"/>
  <c r="EX2150" i="1" s="1"/>
  <c r="EU2134" i="1"/>
  <c r="EX2134" i="1" s="1"/>
  <c r="EU2118" i="1"/>
  <c r="EX2118" i="1" s="1"/>
  <c r="EU2102" i="1"/>
  <c r="EX2102" i="1" s="1"/>
  <c r="EU2086" i="1"/>
  <c r="EX2086" i="1" s="1"/>
  <c r="EU2070" i="1"/>
  <c r="EX2070" i="1" s="1"/>
  <c r="EU2054" i="1"/>
  <c r="EX2054" i="1" s="1"/>
  <c r="EU2038" i="1"/>
  <c r="EX2038" i="1" s="1"/>
  <c r="EU2341" i="1"/>
  <c r="EX2341" i="1" s="1"/>
  <c r="EU2325" i="1"/>
  <c r="EX2325" i="1" s="1"/>
  <c r="EU2309" i="1"/>
  <c r="EX2309" i="1" s="1"/>
  <c r="EU2293" i="1"/>
  <c r="EX2293" i="1" s="1"/>
  <c r="EU2277" i="1"/>
  <c r="EX2277" i="1" s="1"/>
  <c r="EU2261" i="1"/>
  <c r="EX2261" i="1" s="1"/>
  <c r="EU2245" i="1"/>
  <c r="EX2245" i="1" s="1"/>
  <c r="EU2229" i="1"/>
  <c r="EX2229" i="1" s="1"/>
  <c r="EU2213" i="1"/>
  <c r="EX2213" i="1" s="1"/>
  <c r="EU2197" i="1"/>
  <c r="EX2197" i="1" s="1"/>
  <c r="EU2181" i="1"/>
  <c r="EX2181" i="1" s="1"/>
  <c r="EU2165" i="1"/>
  <c r="EX2165" i="1" s="1"/>
  <c r="EU2149" i="1"/>
  <c r="EX2149" i="1" s="1"/>
  <c r="EU2133" i="1"/>
  <c r="EX2133" i="1" s="1"/>
  <c r="EU2117" i="1"/>
  <c r="EX2117" i="1" s="1"/>
  <c r="EU2101" i="1"/>
  <c r="EX2101" i="1" s="1"/>
  <c r="EU2085" i="1"/>
  <c r="EX2085" i="1" s="1"/>
  <c r="EU2069" i="1"/>
  <c r="EX2069" i="1" s="1"/>
  <c r="EU2053" i="1"/>
  <c r="EX2053" i="1" s="1"/>
  <c r="EU2255" i="1"/>
  <c r="EX2255" i="1" s="1"/>
  <c r="EU2344" i="1"/>
  <c r="EX2344" i="1" s="1"/>
  <c r="EU2312" i="1"/>
  <c r="EX2312" i="1" s="1"/>
  <c r="EU2280" i="1"/>
  <c r="EX2280" i="1" s="1"/>
  <c r="EU2232" i="1"/>
  <c r="EX2232" i="1" s="1"/>
  <c r="EU2200" i="1"/>
  <c r="EX2200" i="1" s="1"/>
  <c r="EU2152" i="1"/>
  <c r="EX2152" i="1" s="1"/>
  <c r="EU2120" i="1"/>
  <c r="EX2120" i="1" s="1"/>
  <c r="EU2088" i="1"/>
  <c r="EX2088" i="1" s="1"/>
  <c r="EU2056" i="1"/>
  <c r="EX2056" i="1" s="1"/>
  <c r="EU2024" i="1"/>
  <c r="EX2024" i="1" s="1"/>
  <c r="EU2327" i="1"/>
  <c r="EX2327" i="1" s="1"/>
  <c r="EU2338" i="1"/>
  <c r="EX2338" i="1" s="1"/>
  <c r="EU2306" i="1"/>
  <c r="EX2306" i="1" s="1"/>
  <c r="EU2258" i="1"/>
  <c r="EX2258" i="1" s="1"/>
  <c r="EU2226" i="1"/>
  <c r="EX2226" i="1" s="1"/>
  <c r="EU2194" i="1"/>
  <c r="EX2194" i="1" s="1"/>
  <c r="EU2162" i="1"/>
  <c r="EX2162" i="1" s="1"/>
  <c r="EU2146" i="1"/>
  <c r="EX2146" i="1" s="1"/>
  <c r="EU2114" i="1"/>
  <c r="EX2114" i="1" s="1"/>
  <c r="EU2082" i="1"/>
  <c r="EX2082" i="1" s="1"/>
  <c r="EU2050" i="1"/>
  <c r="EX2050" i="1" s="1"/>
  <c r="EU2337" i="1"/>
  <c r="EX2337" i="1" s="1"/>
  <c r="EU2321" i="1"/>
  <c r="EX2321" i="1" s="1"/>
  <c r="EU2289" i="1"/>
  <c r="EX2289" i="1" s="1"/>
  <c r="EU2257" i="1"/>
  <c r="EX2257" i="1" s="1"/>
  <c r="EU2225" i="1"/>
  <c r="EX2225" i="1" s="1"/>
  <c r="EU2193" i="1"/>
  <c r="EX2193" i="1" s="1"/>
  <c r="EU2161" i="1"/>
  <c r="EX2161" i="1" s="1"/>
  <c r="EU2113" i="1"/>
  <c r="EX2113" i="1" s="1"/>
  <c r="EU2097" i="1"/>
  <c r="EX2097" i="1" s="1"/>
  <c r="EU2065" i="1"/>
  <c r="EX2065" i="1" s="1"/>
  <c r="EU2049" i="1"/>
  <c r="EX2049" i="1" s="1"/>
  <c r="EU2299" i="1"/>
  <c r="EX2299" i="1" s="1"/>
  <c r="EU2271" i="1"/>
  <c r="EX2271" i="1" s="1"/>
  <c r="EU2227" i="1"/>
  <c r="EX2227" i="1" s="1"/>
  <c r="EU2324" i="1"/>
  <c r="EX2324" i="1" s="1"/>
  <c r="EU2292" i="1"/>
  <c r="EX2292" i="1" s="1"/>
  <c r="EU2260" i="1"/>
  <c r="EX2260" i="1" s="1"/>
  <c r="EU2212" i="1"/>
  <c r="EX2212" i="1" s="1"/>
  <c r="EU2164" i="1"/>
  <c r="EX2164" i="1" s="1"/>
  <c r="EU2116" i="1"/>
  <c r="EX2116" i="1" s="1"/>
  <c r="EU2052" i="1"/>
  <c r="EX2052" i="1" s="1"/>
  <c r="EU2339" i="1"/>
  <c r="EX2339" i="1" s="1"/>
  <c r="EU2350" i="1"/>
  <c r="EX2350" i="1" s="1"/>
  <c r="EU2302" i="1"/>
  <c r="EX2302" i="1" s="1"/>
  <c r="EU2238" i="1"/>
  <c r="EX2238" i="1" s="1"/>
  <c r="EU2174" i="1"/>
  <c r="EX2174" i="1" s="1"/>
  <c r="EU2110" i="1"/>
  <c r="EX2110" i="1" s="1"/>
  <c r="EU2062" i="1"/>
  <c r="EX2062" i="1" s="1"/>
  <c r="EU2333" i="1"/>
  <c r="EX2333" i="1" s="1"/>
  <c r="EU2269" i="1"/>
  <c r="EX2269" i="1" s="1"/>
  <c r="EU2221" i="1"/>
  <c r="EX2221" i="1" s="1"/>
  <c r="EU2173" i="1"/>
  <c r="EX2173" i="1" s="1"/>
  <c r="EU2109" i="1"/>
  <c r="EX2109" i="1" s="1"/>
  <c r="EU2061" i="1"/>
  <c r="EX2061" i="1" s="1"/>
  <c r="EU2211" i="1"/>
  <c r="EX2211" i="1" s="1"/>
  <c r="EU2184" i="1"/>
  <c r="EX2184" i="1" s="1"/>
  <c r="EU2274" i="1"/>
  <c r="EX2274" i="1" s="1"/>
  <c r="EU2145" i="1"/>
  <c r="EX2145" i="1" s="1"/>
  <c r="EU2340" i="1"/>
  <c r="EX2340" i="1" s="1"/>
  <c r="EU2276" i="1"/>
  <c r="EX2276" i="1" s="1"/>
  <c r="EU2228" i="1"/>
  <c r="EX2228" i="1" s="1"/>
  <c r="EU2180" i="1"/>
  <c r="EX2180" i="1" s="1"/>
  <c r="EU2132" i="1"/>
  <c r="EX2132" i="1" s="1"/>
  <c r="EU2084" i="1"/>
  <c r="EX2084" i="1" s="1"/>
  <c r="EU2020" i="1"/>
  <c r="EX2020" i="1" s="1"/>
  <c r="EU2318" i="1"/>
  <c r="EX2318" i="1" s="1"/>
  <c r="EU2254" i="1"/>
  <c r="EX2254" i="1" s="1"/>
  <c r="EU2206" i="1"/>
  <c r="EX2206" i="1" s="1"/>
  <c r="EU2142" i="1"/>
  <c r="EX2142" i="1" s="1"/>
  <c r="EU2078" i="1"/>
  <c r="EX2078" i="1" s="1"/>
  <c r="EU2349" i="1"/>
  <c r="EX2349" i="1" s="1"/>
  <c r="EU2285" i="1"/>
  <c r="EX2285" i="1" s="1"/>
  <c r="EU2205" i="1"/>
  <c r="EX2205" i="1" s="1"/>
  <c r="EU2141" i="1"/>
  <c r="EX2141" i="1" s="1"/>
  <c r="EU2093" i="1"/>
  <c r="EX2093" i="1" s="1"/>
  <c r="GR2348" i="1"/>
  <c r="GU2348" i="1" s="1"/>
  <c r="GW2348" i="1" s="1"/>
  <c r="GR2343" i="1"/>
  <c r="GU2343" i="1" s="1"/>
  <c r="GW2343" i="1" s="1"/>
  <c r="GR2338" i="1"/>
  <c r="GU2338" i="1" s="1"/>
  <c r="GW2338" i="1" s="1"/>
  <c r="GR2337" i="1"/>
  <c r="GU2337" i="1" s="1"/>
  <c r="GW2337" i="1" s="1"/>
  <c r="GR2332" i="1"/>
  <c r="GU2332" i="1" s="1"/>
  <c r="GW2332" i="1" s="1"/>
  <c r="GR2327" i="1"/>
  <c r="GU2327" i="1" s="1"/>
  <c r="GW2327" i="1" s="1"/>
  <c r="GR2351" i="1"/>
  <c r="GU2351" i="1" s="1"/>
  <c r="GW2351" i="1" s="1"/>
  <c r="GR2346" i="1"/>
  <c r="GU2346" i="1" s="1"/>
  <c r="GW2346" i="1" s="1"/>
  <c r="GR2345" i="1"/>
  <c r="GU2345" i="1" s="1"/>
  <c r="GW2345" i="1" s="1"/>
  <c r="GR2340" i="1"/>
  <c r="GU2340" i="1" s="1"/>
  <c r="GW2340" i="1" s="1"/>
  <c r="GR2335" i="1"/>
  <c r="GU2335" i="1" s="1"/>
  <c r="GW2335" i="1" s="1"/>
  <c r="GR2344" i="1"/>
  <c r="GU2344" i="1" s="1"/>
  <c r="GW2344" i="1" s="1"/>
  <c r="GR2342" i="1"/>
  <c r="GU2342" i="1" s="1"/>
  <c r="GW2342" i="1" s="1"/>
  <c r="GR2333" i="1"/>
  <c r="GU2333" i="1" s="1"/>
  <c r="GW2333" i="1" s="1"/>
  <c r="GR2331" i="1"/>
  <c r="GU2331" i="1" s="1"/>
  <c r="GW2331" i="1" s="1"/>
  <c r="GR2328" i="1"/>
  <c r="GU2328" i="1" s="1"/>
  <c r="GW2328" i="1" s="1"/>
  <c r="GR2325" i="1"/>
  <c r="GU2325" i="1" s="1"/>
  <c r="GW2325" i="1" s="1"/>
  <c r="GR2320" i="1"/>
  <c r="GU2320" i="1" s="1"/>
  <c r="GW2320" i="1" s="1"/>
  <c r="GR2315" i="1"/>
  <c r="GU2315" i="1" s="1"/>
  <c r="GW2315" i="1" s="1"/>
  <c r="GR2310" i="1"/>
  <c r="GU2310" i="1" s="1"/>
  <c r="GW2310" i="1" s="1"/>
  <c r="GR2309" i="1"/>
  <c r="GU2309" i="1" s="1"/>
  <c r="GW2309" i="1" s="1"/>
  <c r="GR2304" i="1"/>
  <c r="GU2304" i="1" s="1"/>
  <c r="GW2304" i="1" s="1"/>
  <c r="GR2299" i="1"/>
  <c r="GU2299" i="1" s="1"/>
  <c r="GW2299" i="1" s="1"/>
  <c r="GR2294" i="1"/>
  <c r="GU2294" i="1" s="1"/>
  <c r="GW2294" i="1" s="1"/>
  <c r="GR2293" i="1"/>
  <c r="GU2293" i="1" s="1"/>
  <c r="GW2293" i="1" s="1"/>
  <c r="GR2288" i="1"/>
  <c r="GU2288" i="1" s="1"/>
  <c r="GW2288" i="1" s="1"/>
  <c r="GR2283" i="1"/>
  <c r="GU2283" i="1" s="1"/>
  <c r="GW2283" i="1" s="1"/>
  <c r="GR2278" i="1"/>
  <c r="GU2278" i="1" s="1"/>
  <c r="GW2278" i="1" s="1"/>
  <c r="GR2277" i="1"/>
  <c r="GU2277" i="1" s="1"/>
  <c r="GW2277" i="1" s="1"/>
  <c r="GR2272" i="1"/>
  <c r="GU2272" i="1" s="1"/>
  <c r="GW2272" i="1" s="1"/>
  <c r="GR2267" i="1"/>
  <c r="GU2267" i="1" s="1"/>
  <c r="GW2267" i="1" s="1"/>
  <c r="GR2262" i="1"/>
  <c r="GU2262" i="1" s="1"/>
  <c r="GW2262" i="1" s="1"/>
  <c r="GR2261" i="1"/>
  <c r="GU2261" i="1" s="1"/>
  <c r="GW2261" i="1" s="1"/>
  <c r="GR2256" i="1"/>
  <c r="GU2256" i="1" s="1"/>
  <c r="GW2256" i="1" s="1"/>
  <c r="GR2251" i="1"/>
  <c r="GU2251" i="1" s="1"/>
  <c r="GW2251" i="1" s="1"/>
  <c r="GR2336" i="1"/>
  <c r="GU2336" i="1" s="1"/>
  <c r="GW2336" i="1" s="1"/>
  <c r="GR2334" i="1"/>
  <c r="GU2334" i="1" s="1"/>
  <c r="GW2334" i="1" s="1"/>
  <c r="GR2329" i="1"/>
  <c r="GU2329" i="1" s="1"/>
  <c r="GW2329" i="1" s="1"/>
  <c r="GR2326" i="1"/>
  <c r="GU2326" i="1" s="1"/>
  <c r="GW2326" i="1" s="1"/>
  <c r="GR2322" i="1"/>
  <c r="GU2322" i="1" s="1"/>
  <c r="GW2322" i="1" s="1"/>
  <c r="GR2321" i="1"/>
  <c r="GU2321" i="1" s="1"/>
  <c r="GW2321" i="1" s="1"/>
  <c r="GR2316" i="1"/>
  <c r="GU2316" i="1" s="1"/>
  <c r="GW2316" i="1" s="1"/>
  <c r="GR2311" i="1"/>
  <c r="GU2311" i="1" s="1"/>
  <c r="GW2311" i="1" s="1"/>
  <c r="GR2306" i="1"/>
  <c r="GU2306" i="1" s="1"/>
  <c r="GW2306" i="1" s="1"/>
  <c r="GR2305" i="1"/>
  <c r="GU2305" i="1" s="1"/>
  <c r="GW2305" i="1" s="1"/>
  <c r="GR2300" i="1"/>
  <c r="GU2300" i="1" s="1"/>
  <c r="GW2300" i="1" s="1"/>
  <c r="GR2295" i="1"/>
  <c r="GU2295" i="1" s="1"/>
  <c r="GW2295" i="1" s="1"/>
  <c r="GR2290" i="1"/>
  <c r="GU2290" i="1" s="1"/>
  <c r="GW2290" i="1" s="1"/>
  <c r="GR2289" i="1"/>
  <c r="GU2289" i="1" s="1"/>
  <c r="GW2289" i="1" s="1"/>
  <c r="GR2284" i="1"/>
  <c r="GU2284" i="1" s="1"/>
  <c r="GW2284" i="1" s="1"/>
  <c r="GR2279" i="1"/>
  <c r="GU2279" i="1" s="1"/>
  <c r="GW2279" i="1" s="1"/>
  <c r="GR2274" i="1"/>
  <c r="GU2274" i="1" s="1"/>
  <c r="GW2274" i="1" s="1"/>
  <c r="GR2273" i="1"/>
  <c r="GU2273" i="1" s="1"/>
  <c r="GW2273" i="1" s="1"/>
  <c r="GR2268" i="1"/>
  <c r="GU2268" i="1" s="1"/>
  <c r="GW2268" i="1" s="1"/>
  <c r="GR2263" i="1"/>
  <c r="GU2263" i="1" s="1"/>
  <c r="GW2263" i="1" s="1"/>
  <c r="GR2258" i="1"/>
  <c r="GU2258" i="1" s="1"/>
  <c r="GW2258" i="1" s="1"/>
  <c r="GR2257" i="1"/>
  <c r="GU2257" i="1" s="1"/>
  <c r="GW2257" i="1" s="1"/>
  <c r="GR2252" i="1"/>
  <c r="GU2252" i="1" s="1"/>
  <c r="GW2252" i="1" s="1"/>
  <c r="GR2247" i="1"/>
  <c r="GU2247" i="1" s="1"/>
  <c r="GW2247" i="1" s="1"/>
  <c r="GR2242" i="1"/>
  <c r="GU2242" i="1" s="1"/>
  <c r="GW2242" i="1" s="1"/>
  <c r="GR2241" i="1"/>
  <c r="GU2241" i="1" s="1"/>
  <c r="GW2241" i="1" s="1"/>
  <c r="GR2236" i="1"/>
  <c r="GU2236" i="1" s="1"/>
  <c r="GW2236" i="1" s="1"/>
  <c r="GR2231" i="1"/>
  <c r="GU2231" i="1" s="1"/>
  <c r="GW2231" i="1" s="1"/>
  <c r="GR2226" i="1"/>
  <c r="GU2226" i="1" s="1"/>
  <c r="GW2226" i="1" s="1"/>
  <c r="GR2225" i="1"/>
  <c r="GU2225" i="1" s="1"/>
  <c r="GW2225" i="1" s="1"/>
  <c r="GR2220" i="1"/>
  <c r="GU2220" i="1" s="1"/>
  <c r="GW2220" i="1" s="1"/>
  <c r="GR2215" i="1"/>
  <c r="GU2215" i="1" s="1"/>
  <c r="GW2215" i="1" s="1"/>
  <c r="GR2210" i="1"/>
  <c r="GU2210" i="1" s="1"/>
  <c r="GW2210" i="1" s="1"/>
  <c r="GR2209" i="1"/>
  <c r="GU2209" i="1" s="1"/>
  <c r="GW2209" i="1" s="1"/>
  <c r="GR2204" i="1"/>
  <c r="GU2204" i="1" s="1"/>
  <c r="GW2204" i="1" s="1"/>
  <c r="GR2199" i="1"/>
  <c r="GU2199" i="1" s="1"/>
  <c r="GW2199" i="1" s="1"/>
  <c r="GR2194" i="1"/>
  <c r="GU2194" i="1" s="1"/>
  <c r="GW2194" i="1" s="1"/>
  <c r="GR2193" i="1"/>
  <c r="GU2193" i="1" s="1"/>
  <c r="GW2193" i="1" s="1"/>
  <c r="GR2188" i="1"/>
  <c r="GU2188" i="1" s="1"/>
  <c r="GW2188" i="1" s="1"/>
  <c r="GR2183" i="1"/>
  <c r="GU2183" i="1" s="1"/>
  <c r="GW2183" i="1" s="1"/>
  <c r="GR2178" i="1"/>
  <c r="GU2178" i="1" s="1"/>
  <c r="GW2178" i="1" s="1"/>
  <c r="GR2177" i="1"/>
  <c r="GU2177" i="1" s="1"/>
  <c r="GW2177" i="1" s="1"/>
  <c r="GR2172" i="1"/>
  <c r="GU2172" i="1" s="1"/>
  <c r="GW2172" i="1" s="1"/>
  <c r="GR2167" i="1"/>
  <c r="GU2167" i="1" s="1"/>
  <c r="GW2167" i="1" s="1"/>
  <c r="GR2162" i="1"/>
  <c r="GU2162" i="1" s="1"/>
  <c r="GW2162" i="1" s="1"/>
  <c r="GR2161" i="1"/>
  <c r="GU2161" i="1" s="1"/>
  <c r="GW2161" i="1" s="1"/>
  <c r="GR2156" i="1"/>
  <c r="GU2156" i="1" s="1"/>
  <c r="GW2156" i="1" s="1"/>
  <c r="GR2151" i="1"/>
  <c r="GU2151" i="1" s="1"/>
  <c r="GW2151" i="1" s="1"/>
  <c r="GR2146" i="1"/>
  <c r="GU2146" i="1" s="1"/>
  <c r="GW2146" i="1" s="1"/>
  <c r="GR2145" i="1"/>
  <c r="GU2145" i="1" s="1"/>
  <c r="GW2145" i="1" s="1"/>
  <c r="GR2140" i="1"/>
  <c r="GU2140" i="1" s="1"/>
  <c r="GW2140" i="1" s="1"/>
  <c r="GR2135" i="1"/>
  <c r="GU2135" i="1" s="1"/>
  <c r="GW2135" i="1" s="1"/>
  <c r="GR2130" i="1"/>
  <c r="GU2130" i="1" s="1"/>
  <c r="GW2130" i="1" s="1"/>
  <c r="GR2129" i="1"/>
  <c r="GU2129" i="1" s="1"/>
  <c r="GW2129" i="1" s="1"/>
  <c r="GR2124" i="1"/>
  <c r="GU2124" i="1" s="1"/>
  <c r="GW2124" i="1" s="1"/>
  <c r="GR2349" i="1"/>
  <c r="GU2349" i="1" s="1"/>
  <c r="GW2349" i="1" s="1"/>
  <c r="GR2347" i="1"/>
  <c r="GU2347" i="1" s="1"/>
  <c r="GW2347" i="1" s="1"/>
  <c r="GR2330" i="1"/>
  <c r="GU2330" i="1" s="1"/>
  <c r="GW2330" i="1" s="1"/>
  <c r="GR2323" i="1"/>
  <c r="GU2323" i="1" s="1"/>
  <c r="GW2323" i="1" s="1"/>
  <c r="GR2318" i="1"/>
  <c r="GU2318" i="1" s="1"/>
  <c r="GW2318" i="1" s="1"/>
  <c r="GR2317" i="1"/>
  <c r="GU2317" i="1" s="1"/>
  <c r="GW2317" i="1" s="1"/>
  <c r="GR2312" i="1"/>
  <c r="GU2312" i="1" s="1"/>
  <c r="GW2312" i="1" s="1"/>
  <c r="GR2307" i="1"/>
  <c r="GU2307" i="1" s="1"/>
  <c r="GW2307" i="1" s="1"/>
  <c r="GR2302" i="1"/>
  <c r="GU2302" i="1" s="1"/>
  <c r="GW2302" i="1" s="1"/>
  <c r="GR2301" i="1"/>
  <c r="GU2301" i="1" s="1"/>
  <c r="GW2301" i="1" s="1"/>
  <c r="GR2296" i="1"/>
  <c r="GU2296" i="1" s="1"/>
  <c r="GW2296" i="1" s="1"/>
  <c r="GR2291" i="1"/>
  <c r="GU2291" i="1" s="1"/>
  <c r="GW2291" i="1" s="1"/>
  <c r="GR2286" i="1"/>
  <c r="GU2286" i="1" s="1"/>
  <c r="GW2286" i="1" s="1"/>
  <c r="GR2285" i="1"/>
  <c r="GU2285" i="1" s="1"/>
  <c r="GW2285" i="1" s="1"/>
  <c r="GR2280" i="1"/>
  <c r="GU2280" i="1" s="1"/>
  <c r="GW2280" i="1" s="1"/>
  <c r="GR2275" i="1"/>
  <c r="GU2275" i="1" s="1"/>
  <c r="GW2275" i="1" s="1"/>
  <c r="GR2270" i="1"/>
  <c r="GU2270" i="1" s="1"/>
  <c r="GW2270" i="1" s="1"/>
  <c r="GR2269" i="1"/>
  <c r="GU2269" i="1" s="1"/>
  <c r="GW2269" i="1" s="1"/>
  <c r="GR2264" i="1"/>
  <c r="GU2264" i="1" s="1"/>
  <c r="GW2264" i="1" s="1"/>
  <c r="GR2259" i="1"/>
  <c r="GU2259" i="1" s="1"/>
  <c r="GW2259" i="1" s="1"/>
  <c r="GR2254" i="1"/>
  <c r="GU2254" i="1" s="1"/>
  <c r="GW2254" i="1" s="1"/>
  <c r="GR2253" i="1"/>
  <c r="GU2253" i="1" s="1"/>
  <c r="GW2253" i="1" s="1"/>
  <c r="GR2248" i="1"/>
  <c r="GU2248" i="1" s="1"/>
  <c r="GW2248" i="1" s="1"/>
  <c r="GR2243" i="1"/>
  <c r="GU2243" i="1" s="1"/>
  <c r="GW2243" i="1" s="1"/>
  <c r="GR2238" i="1"/>
  <c r="GU2238" i="1" s="1"/>
  <c r="GW2238" i="1" s="1"/>
  <c r="GR2237" i="1"/>
  <c r="GU2237" i="1" s="1"/>
  <c r="GW2237" i="1" s="1"/>
  <c r="GR2232" i="1"/>
  <c r="GU2232" i="1" s="1"/>
  <c r="GW2232" i="1" s="1"/>
  <c r="GR2227" i="1"/>
  <c r="GU2227" i="1" s="1"/>
  <c r="GW2227" i="1" s="1"/>
  <c r="GR2222" i="1"/>
  <c r="GU2222" i="1" s="1"/>
  <c r="GW2222" i="1" s="1"/>
  <c r="GR2221" i="1"/>
  <c r="GU2221" i="1" s="1"/>
  <c r="GW2221" i="1" s="1"/>
  <c r="GR2216" i="1"/>
  <c r="GU2216" i="1" s="1"/>
  <c r="GW2216" i="1" s="1"/>
  <c r="GR2211" i="1"/>
  <c r="GU2211" i="1" s="1"/>
  <c r="GW2211" i="1" s="1"/>
  <c r="GR2206" i="1"/>
  <c r="GU2206" i="1" s="1"/>
  <c r="GW2206" i="1" s="1"/>
  <c r="GR2205" i="1"/>
  <c r="GU2205" i="1" s="1"/>
  <c r="GW2205" i="1" s="1"/>
  <c r="GR2200" i="1"/>
  <c r="GU2200" i="1" s="1"/>
  <c r="GW2200" i="1" s="1"/>
  <c r="GR2195" i="1"/>
  <c r="GU2195" i="1" s="1"/>
  <c r="GW2195" i="1" s="1"/>
  <c r="GR2190" i="1"/>
  <c r="GU2190" i="1" s="1"/>
  <c r="GW2190" i="1" s="1"/>
  <c r="GR2189" i="1"/>
  <c r="GU2189" i="1" s="1"/>
  <c r="GW2189" i="1" s="1"/>
  <c r="GR2184" i="1"/>
  <c r="GU2184" i="1" s="1"/>
  <c r="GW2184" i="1" s="1"/>
  <c r="GR2179" i="1"/>
  <c r="GU2179" i="1" s="1"/>
  <c r="GW2179" i="1" s="1"/>
  <c r="GR2174" i="1"/>
  <c r="GU2174" i="1" s="1"/>
  <c r="GW2174" i="1" s="1"/>
  <c r="GR2173" i="1"/>
  <c r="GU2173" i="1" s="1"/>
  <c r="GW2173" i="1" s="1"/>
  <c r="GR2168" i="1"/>
  <c r="GU2168" i="1" s="1"/>
  <c r="GW2168" i="1" s="1"/>
  <c r="GR2163" i="1"/>
  <c r="GU2163" i="1" s="1"/>
  <c r="GW2163" i="1" s="1"/>
  <c r="GR2158" i="1"/>
  <c r="GU2158" i="1" s="1"/>
  <c r="GW2158" i="1" s="1"/>
  <c r="GR2157" i="1"/>
  <c r="GU2157" i="1" s="1"/>
  <c r="GW2157" i="1" s="1"/>
  <c r="GR2152" i="1"/>
  <c r="GU2152" i="1" s="1"/>
  <c r="GW2152" i="1" s="1"/>
  <c r="GR2147" i="1"/>
  <c r="GU2147" i="1" s="1"/>
  <c r="GW2147" i="1" s="1"/>
  <c r="GR2142" i="1"/>
  <c r="GU2142" i="1" s="1"/>
  <c r="GW2142" i="1" s="1"/>
  <c r="GR2141" i="1"/>
  <c r="GU2141" i="1" s="1"/>
  <c r="GW2141" i="1" s="1"/>
  <c r="GR2136" i="1"/>
  <c r="GU2136" i="1" s="1"/>
  <c r="GW2136" i="1" s="1"/>
  <c r="GR2131" i="1"/>
  <c r="GU2131" i="1" s="1"/>
  <c r="GW2131" i="1" s="1"/>
  <c r="GR2126" i="1"/>
  <c r="GU2126" i="1" s="1"/>
  <c r="GW2126" i="1" s="1"/>
  <c r="GR2125" i="1"/>
  <c r="GU2125" i="1" s="1"/>
  <c r="GW2125" i="1" s="1"/>
  <c r="GR2352" i="1"/>
  <c r="GU2352" i="1" s="1"/>
  <c r="GW2352" i="1" s="1"/>
  <c r="GR2350" i="1"/>
  <c r="GU2350" i="1" s="1"/>
  <c r="GW2350" i="1" s="1"/>
  <c r="GR2341" i="1"/>
  <c r="GU2341" i="1" s="1"/>
  <c r="GW2341" i="1" s="1"/>
  <c r="GR2339" i="1"/>
  <c r="GU2339" i="1" s="1"/>
  <c r="GW2339" i="1" s="1"/>
  <c r="GR2324" i="1"/>
  <c r="GU2324" i="1" s="1"/>
  <c r="GW2324" i="1" s="1"/>
  <c r="GR2319" i="1"/>
  <c r="GU2319" i="1" s="1"/>
  <c r="GW2319" i="1" s="1"/>
  <c r="GR2314" i="1"/>
  <c r="GU2314" i="1" s="1"/>
  <c r="GW2314" i="1" s="1"/>
  <c r="GR2313" i="1"/>
  <c r="GU2313" i="1" s="1"/>
  <c r="GW2313" i="1" s="1"/>
  <c r="GR2308" i="1"/>
  <c r="GU2308" i="1" s="1"/>
  <c r="GW2308" i="1" s="1"/>
  <c r="GR2303" i="1"/>
  <c r="GU2303" i="1" s="1"/>
  <c r="GW2303" i="1" s="1"/>
  <c r="GR2298" i="1"/>
  <c r="GU2298" i="1" s="1"/>
  <c r="GW2298" i="1" s="1"/>
  <c r="GR2297" i="1"/>
  <c r="GU2297" i="1" s="1"/>
  <c r="GW2297" i="1" s="1"/>
  <c r="GR2292" i="1"/>
  <c r="GU2292" i="1" s="1"/>
  <c r="GW2292" i="1" s="1"/>
  <c r="GR2287" i="1"/>
  <c r="GU2287" i="1" s="1"/>
  <c r="GW2287" i="1" s="1"/>
  <c r="GR2282" i="1"/>
  <c r="GU2282" i="1" s="1"/>
  <c r="GW2282" i="1" s="1"/>
  <c r="GR2281" i="1"/>
  <c r="GU2281" i="1" s="1"/>
  <c r="GW2281" i="1" s="1"/>
  <c r="GR2276" i="1"/>
  <c r="GU2276" i="1" s="1"/>
  <c r="GW2276" i="1" s="1"/>
  <c r="GR2271" i="1"/>
  <c r="GU2271" i="1" s="1"/>
  <c r="GW2271" i="1" s="1"/>
  <c r="GR2266" i="1"/>
  <c r="GU2266" i="1" s="1"/>
  <c r="GW2266" i="1" s="1"/>
  <c r="GR2265" i="1"/>
  <c r="GU2265" i="1" s="1"/>
  <c r="GW2265" i="1" s="1"/>
  <c r="GR2260" i="1"/>
  <c r="GU2260" i="1" s="1"/>
  <c r="GW2260" i="1" s="1"/>
  <c r="GR2255" i="1"/>
  <c r="GU2255" i="1" s="1"/>
  <c r="GW2255" i="1" s="1"/>
  <c r="GR2250" i="1"/>
  <c r="GU2250" i="1" s="1"/>
  <c r="GW2250" i="1" s="1"/>
  <c r="GR2249" i="1"/>
  <c r="GU2249" i="1" s="1"/>
  <c r="GW2249" i="1" s="1"/>
  <c r="GR2244" i="1"/>
  <c r="GU2244" i="1" s="1"/>
  <c r="GW2244" i="1" s="1"/>
  <c r="GR2239" i="1"/>
  <c r="GU2239" i="1" s="1"/>
  <c r="GW2239" i="1" s="1"/>
  <c r="GR2234" i="1"/>
  <c r="GU2234" i="1" s="1"/>
  <c r="GW2234" i="1" s="1"/>
  <c r="GR2233" i="1"/>
  <c r="GU2233" i="1" s="1"/>
  <c r="GW2233" i="1" s="1"/>
  <c r="GR2228" i="1"/>
  <c r="GU2228" i="1" s="1"/>
  <c r="GW2228" i="1" s="1"/>
  <c r="GR2223" i="1"/>
  <c r="GU2223" i="1" s="1"/>
  <c r="GW2223" i="1" s="1"/>
  <c r="GR2218" i="1"/>
  <c r="GU2218" i="1" s="1"/>
  <c r="GW2218" i="1" s="1"/>
  <c r="GR2217" i="1"/>
  <c r="GU2217" i="1" s="1"/>
  <c r="GW2217" i="1" s="1"/>
  <c r="GR2212" i="1"/>
  <c r="GU2212" i="1" s="1"/>
  <c r="GW2212" i="1" s="1"/>
  <c r="GR2207" i="1"/>
  <c r="GU2207" i="1" s="1"/>
  <c r="GW2207" i="1" s="1"/>
  <c r="GR2202" i="1"/>
  <c r="GU2202" i="1" s="1"/>
  <c r="GW2202" i="1" s="1"/>
  <c r="GR2201" i="1"/>
  <c r="GU2201" i="1" s="1"/>
  <c r="GW2201" i="1" s="1"/>
  <c r="GR2196" i="1"/>
  <c r="GU2196" i="1" s="1"/>
  <c r="GW2196" i="1" s="1"/>
  <c r="GR2191" i="1"/>
  <c r="GU2191" i="1" s="1"/>
  <c r="GW2191" i="1" s="1"/>
  <c r="GR2186" i="1"/>
  <c r="GU2186" i="1" s="1"/>
  <c r="GW2186" i="1" s="1"/>
  <c r="GR2185" i="1"/>
  <c r="GU2185" i="1" s="1"/>
  <c r="GW2185" i="1" s="1"/>
  <c r="GR2180" i="1"/>
  <c r="GU2180" i="1" s="1"/>
  <c r="GW2180" i="1" s="1"/>
  <c r="GR2175" i="1"/>
  <c r="GU2175" i="1" s="1"/>
  <c r="GW2175" i="1" s="1"/>
  <c r="GR2170" i="1"/>
  <c r="GU2170" i="1" s="1"/>
  <c r="GW2170" i="1" s="1"/>
  <c r="GR2169" i="1"/>
  <c r="GU2169" i="1" s="1"/>
  <c r="GW2169" i="1" s="1"/>
  <c r="GR2164" i="1"/>
  <c r="GU2164" i="1" s="1"/>
  <c r="GW2164" i="1" s="1"/>
  <c r="GR2159" i="1"/>
  <c r="GU2159" i="1" s="1"/>
  <c r="GW2159" i="1" s="1"/>
  <c r="GR2154" i="1"/>
  <c r="GU2154" i="1" s="1"/>
  <c r="GW2154" i="1" s="1"/>
  <c r="GR2153" i="1"/>
  <c r="GU2153" i="1" s="1"/>
  <c r="GW2153" i="1" s="1"/>
  <c r="GR2148" i="1"/>
  <c r="GU2148" i="1" s="1"/>
  <c r="GW2148" i="1" s="1"/>
  <c r="GR2143" i="1"/>
  <c r="GU2143" i="1" s="1"/>
  <c r="GW2143" i="1" s="1"/>
  <c r="GR2138" i="1"/>
  <c r="GU2138" i="1" s="1"/>
  <c r="GW2138" i="1" s="1"/>
  <c r="GR2137" i="1"/>
  <c r="GU2137" i="1" s="1"/>
  <c r="GW2137" i="1" s="1"/>
  <c r="GR2132" i="1"/>
  <c r="GU2132" i="1" s="1"/>
  <c r="GW2132" i="1" s="1"/>
  <c r="GR2127" i="1"/>
  <c r="GU2127" i="1" s="1"/>
  <c r="GW2127" i="1" s="1"/>
  <c r="GR2122" i="1"/>
  <c r="GU2122" i="1" s="1"/>
  <c r="GW2122" i="1" s="1"/>
  <c r="GR2121" i="1"/>
  <c r="GU2121" i="1" s="1"/>
  <c r="GW2121" i="1" s="1"/>
  <c r="GR2116" i="1"/>
  <c r="GU2116" i="1" s="1"/>
  <c r="GW2116" i="1" s="1"/>
  <c r="GR2111" i="1"/>
  <c r="GU2111" i="1" s="1"/>
  <c r="GW2111" i="1" s="1"/>
  <c r="GR2246" i="1"/>
  <c r="GU2246" i="1" s="1"/>
  <c r="GW2246" i="1" s="1"/>
  <c r="GR2213" i="1"/>
  <c r="GU2213" i="1" s="1"/>
  <c r="GW2213" i="1" s="1"/>
  <c r="GR2192" i="1"/>
  <c r="GU2192" i="1" s="1"/>
  <c r="GW2192" i="1" s="1"/>
  <c r="GR2187" i="1"/>
  <c r="GU2187" i="1" s="1"/>
  <c r="GW2187" i="1" s="1"/>
  <c r="GR2182" i="1"/>
  <c r="GU2182" i="1" s="1"/>
  <c r="GW2182" i="1" s="1"/>
  <c r="GR2149" i="1"/>
  <c r="GU2149" i="1" s="1"/>
  <c r="GW2149" i="1" s="1"/>
  <c r="GR2128" i="1"/>
  <c r="GU2128" i="1" s="1"/>
  <c r="GW2128" i="1" s="1"/>
  <c r="GR2123" i="1"/>
  <c r="GU2123" i="1" s="1"/>
  <c r="GW2123" i="1" s="1"/>
  <c r="GR2119" i="1"/>
  <c r="GU2119" i="1" s="1"/>
  <c r="GW2119" i="1" s="1"/>
  <c r="GR2115" i="1"/>
  <c r="GU2115" i="1" s="1"/>
  <c r="GW2115" i="1" s="1"/>
  <c r="GR2112" i="1"/>
  <c r="GU2112" i="1" s="1"/>
  <c r="GW2112" i="1" s="1"/>
  <c r="GR2109" i="1"/>
  <c r="GU2109" i="1" s="1"/>
  <c r="GW2109" i="1" s="1"/>
  <c r="GR2104" i="1"/>
  <c r="GU2104" i="1" s="1"/>
  <c r="GW2104" i="1" s="1"/>
  <c r="GR2099" i="1"/>
  <c r="GU2099" i="1" s="1"/>
  <c r="GW2099" i="1" s="1"/>
  <c r="GR2094" i="1"/>
  <c r="GU2094" i="1" s="1"/>
  <c r="GW2094" i="1" s="1"/>
  <c r="GR2093" i="1"/>
  <c r="GU2093" i="1" s="1"/>
  <c r="GW2093" i="1" s="1"/>
  <c r="GR2088" i="1"/>
  <c r="GU2088" i="1" s="1"/>
  <c r="GW2088" i="1" s="1"/>
  <c r="GR2083" i="1"/>
  <c r="GU2083" i="1" s="1"/>
  <c r="GW2083" i="1" s="1"/>
  <c r="GR2078" i="1"/>
  <c r="GU2078" i="1" s="1"/>
  <c r="GW2078" i="1" s="1"/>
  <c r="GR2077" i="1"/>
  <c r="GU2077" i="1" s="1"/>
  <c r="GW2077" i="1" s="1"/>
  <c r="GR2072" i="1"/>
  <c r="GU2072" i="1" s="1"/>
  <c r="GW2072" i="1" s="1"/>
  <c r="GR2067" i="1"/>
  <c r="GU2067" i="1" s="1"/>
  <c r="GW2067" i="1" s="1"/>
  <c r="GR2062" i="1"/>
  <c r="GU2062" i="1" s="1"/>
  <c r="GW2062" i="1" s="1"/>
  <c r="GR2061" i="1"/>
  <c r="GU2061" i="1" s="1"/>
  <c r="GW2061" i="1" s="1"/>
  <c r="GR2056" i="1"/>
  <c r="GU2056" i="1" s="1"/>
  <c r="GW2056" i="1" s="1"/>
  <c r="GR2051" i="1"/>
  <c r="GU2051" i="1" s="1"/>
  <c r="GW2051" i="1" s="1"/>
  <c r="GR2050" i="1"/>
  <c r="GU2050" i="1" s="1"/>
  <c r="GW2050" i="1" s="1"/>
  <c r="GR2049" i="1"/>
  <c r="GU2049" i="1" s="1"/>
  <c r="GW2049" i="1" s="1"/>
  <c r="GR2043" i="1"/>
  <c r="GU2043" i="1" s="1"/>
  <c r="GW2043" i="1" s="1"/>
  <c r="GR2042" i="1"/>
  <c r="GU2042" i="1" s="1"/>
  <c r="GW2042" i="1" s="1"/>
  <c r="GR2041" i="1"/>
  <c r="GU2041" i="1" s="1"/>
  <c r="GW2041" i="1" s="1"/>
  <c r="GR2036" i="1"/>
  <c r="GU2036" i="1" s="1"/>
  <c r="GW2036" i="1" s="1"/>
  <c r="GR2029" i="1"/>
  <c r="GU2029" i="1" s="1"/>
  <c r="GW2029" i="1" s="1"/>
  <c r="GR2022" i="1"/>
  <c r="GU2022" i="1" s="1"/>
  <c r="GW2022" i="1" s="1"/>
  <c r="GR2017" i="1"/>
  <c r="GU2017" i="1" s="1"/>
  <c r="GW2017" i="1" s="1"/>
  <c r="GR2012" i="1"/>
  <c r="GU2012" i="1" s="1"/>
  <c r="GW2012" i="1" s="1"/>
  <c r="GR2011" i="1"/>
  <c r="GU2011" i="1" s="1"/>
  <c r="GW2011" i="1" s="1"/>
  <c r="GR2006" i="1"/>
  <c r="GU2006" i="1" s="1"/>
  <c r="GW2006" i="1" s="1"/>
  <c r="GR2001" i="1"/>
  <c r="GU2001" i="1" s="1"/>
  <c r="GW2001" i="1" s="1"/>
  <c r="GR1996" i="1"/>
  <c r="GU1996" i="1" s="1"/>
  <c r="GW1996" i="1" s="1"/>
  <c r="GR1995" i="1"/>
  <c r="GU1995" i="1" s="1"/>
  <c r="GW1995" i="1" s="1"/>
  <c r="GR1990" i="1"/>
  <c r="GU1990" i="1" s="1"/>
  <c r="GW1990" i="1" s="1"/>
  <c r="GR1985" i="1"/>
  <c r="GU1985" i="1" s="1"/>
  <c r="GW1985" i="1" s="1"/>
  <c r="GR1980" i="1"/>
  <c r="GU1980" i="1" s="1"/>
  <c r="GW1980" i="1" s="1"/>
  <c r="GR1979" i="1"/>
  <c r="GU1979" i="1" s="1"/>
  <c r="GW1979" i="1" s="1"/>
  <c r="GR1974" i="1"/>
  <c r="GU1974" i="1" s="1"/>
  <c r="GW1974" i="1" s="1"/>
  <c r="GR1969" i="1"/>
  <c r="GU1969" i="1" s="1"/>
  <c r="GW1969" i="1" s="1"/>
  <c r="GR1964" i="1"/>
  <c r="GU1964" i="1" s="1"/>
  <c r="GW1964" i="1" s="1"/>
  <c r="GR1963" i="1"/>
  <c r="GU1963" i="1" s="1"/>
  <c r="GW1963" i="1" s="1"/>
  <c r="GR1958" i="1"/>
  <c r="GU1958" i="1" s="1"/>
  <c r="GW1958" i="1" s="1"/>
  <c r="GR1953" i="1"/>
  <c r="GU1953" i="1" s="1"/>
  <c r="GW1953" i="1" s="1"/>
  <c r="GR2240" i="1"/>
  <c r="GU2240" i="1" s="1"/>
  <c r="GW2240" i="1" s="1"/>
  <c r="GR2235" i="1"/>
  <c r="GU2235" i="1" s="1"/>
  <c r="GW2235" i="1" s="1"/>
  <c r="GR2230" i="1"/>
  <c r="GU2230" i="1" s="1"/>
  <c r="GW2230" i="1" s="1"/>
  <c r="GR2197" i="1"/>
  <c r="GU2197" i="1" s="1"/>
  <c r="GW2197" i="1" s="1"/>
  <c r="GR2176" i="1"/>
  <c r="GU2176" i="1" s="1"/>
  <c r="GW2176" i="1" s="1"/>
  <c r="GR2171" i="1"/>
  <c r="GU2171" i="1" s="1"/>
  <c r="GW2171" i="1" s="1"/>
  <c r="GR2166" i="1"/>
  <c r="GU2166" i="1" s="1"/>
  <c r="GW2166" i="1" s="1"/>
  <c r="GR2133" i="1"/>
  <c r="GU2133" i="1" s="1"/>
  <c r="GW2133" i="1" s="1"/>
  <c r="GR2113" i="1"/>
  <c r="GU2113" i="1" s="1"/>
  <c r="GW2113" i="1" s="1"/>
  <c r="GR2110" i="1"/>
  <c r="GU2110" i="1" s="1"/>
  <c r="GW2110" i="1" s="1"/>
  <c r="GR2106" i="1"/>
  <c r="GU2106" i="1" s="1"/>
  <c r="GW2106" i="1" s="1"/>
  <c r="GR2105" i="1"/>
  <c r="GU2105" i="1" s="1"/>
  <c r="GW2105" i="1" s="1"/>
  <c r="GR2100" i="1"/>
  <c r="GU2100" i="1" s="1"/>
  <c r="GW2100" i="1" s="1"/>
  <c r="GR2095" i="1"/>
  <c r="GU2095" i="1" s="1"/>
  <c r="GW2095" i="1" s="1"/>
  <c r="GR2090" i="1"/>
  <c r="GU2090" i="1" s="1"/>
  <c r="GW2090" i="1" s="1"/>
  <c r="GR2089" i="1"/>
  <c r="GU2089" i="1" s="1"/>
  <c r="GW2089" i="1" s="1"/>
  <c r="GR2084" i="1"/>
  <c r="GU2084" i="1" s="1"/>
  <c r="GW2084" i="1" s="1"/>
  <c r="GR2079" i="1"/>
  <c r="GU2079" i="1" s="1"/>
  <c r="GW2079" i="1" s="1"/>
  <c r="GR2074" i="1"/>
  <c r="GU2074" i="1" s="1"/>
  <c r="GW2074" i="1" s="1"/>
  <c r="GR2073" i="1"/>
  <c r="GU2073" i="1" s="1"/>
  <c r="GW2073" i="1" s="1"/>
  <c r="GR2068" i="1"/>
  <c r="GU2068" i="1" s="1"/>
  <c r="GW2068" i="1" s="1"/>
  <c r="GR2063" i="1"/>
  <c r="GU2063" i="1" s="1"/>
  <c r="GW2063" i="1" s="1"/>
  <c r="GR2058" i="1"/>
  <c r="GU2058" i="1" s="1"/>
  <c r="GW2058" i="1" s="1"/>
  <c r="GR2057" i="1"/>
  <c r="GU2057" i="1" s="1"/>
  <c r="GW2057" i="1" s="1"/>
  <c r="GR2052" i="1"/>
  <c r="GU2052" i="1" s="1"/>
  <c r="GW2052" i="1" s="1"/>
  <c r="GR2044" i="1"/>
  <c r="GU2044" i="1" s="1"/>
  <c r="GW2044" i="1" s="1"/>
  <c r="GR2037" i="1"/>
  <c r="GU2037" i="1" s="1"/>
  <c r="GW2037" i="1" s="1"/>
  <c r="GR2031" i="1"/>
  <c r="GU2031" i="1" s="1"/>
  <c r="GW2031" i="1" s="1"/>
  <c r="GR2030" i="1"/>
  <c r="GU2030" i="1" s="1"/>
  <c r="GW2030" i="1" s="1"/>
  <c r="GR2024" i="1"/>
  <c r="GU2024" i="1" s="1"/>
  <c r="GW2024" i="1" s="1"/>
  <c r="GR2023" i="1"/>
  <c r="GU2023" i="1" s="1"/>
  <c r="GW2023" i="1" s="1"/>
  <c r="GR2018" i="1"/>
  <c r="GU2018" i="1" s="1"/>
  <c r="GW2018" i="1" s="1"/>
  <c r="GR2013" i="1"/>
  <c r="GU2013" i="1" s="1"/>
  <c r="GW2013" i="1" s="1"/>
  <c r="GR2008" i="1"/>
  <c r="GU2008" i="1" s="1"/>
  <c r="GW2008" i="1" s="1"/>
  <c r="GR2007" i="1"/>
  <c r="GU2007" i="1" s="1"/>
  <c r="GW2007" i="1" s="1"/>
  <c r="GR2002" i="1"/>
  <c r="GU2002" i="1" s="1"/>
  <c r="GW2002" i="1" s="1"/>
  <c r="GR1997" i="1"/>
  <c r="GU1997" i="1" s="1"/>
  <c r="GW1997" i="1" s="1"/>
  <c r="GR1992" i="1"/>
  <c r="GU1992" i="1" s="1"/>
  <c r="GW1992" i="1" s="1"/>
  <c r="GR1991" i="1"/>
  <c r="GU1991" i="1" s="1"/>
  <c r="GW1991" i="1" s="1"/>
  <c r="GR1986" i="1"/>
  <c r="GU1986" i="1" s="1"/>
  <c r="GW1986" i="1" s="1"/>
  <c r="GR1981" i="1"/>
  <c r="GU1981" i="1" s="1"/>
  <c r="GW1981" i="1" s="1"/>
  <c r="GR1976" i="1"/>
  <c r="GU1976" i="1" s="1"/>
  <c r="GW1976" i="1" s="1"/>
  <c r="GR1975" i="1"/>
  <c r="GU1975" i="1" s="1"/>
  <c r="GW1975" i="1" s="1"/>
  <c r="GR1970" i="1"/>
  <c r="GU1970" i="1" s="1"/>
  <c r="GW1970" i="1" s="1"/>
  <c r="GR1965" i="1"/>
  <c r="GU1965" i="1" s="1"/>
  <c r="GW1965" i="1" s="1"/>
  <c r="GR1960" i="1"/>
  <c r="GU1960" i="1" s="1"/>
  <c r="GW1960" i="1" s="1"/>
  <c r="GR1959" i="1"/>
  <c r="GU1959" i="1" s="1"/>
  <c r="GW1959" i="1" s="1"/>
  <c r="GR1954" i="1"/>
  <c r="GU1954" i="1" s="1"/>
  <c r="GW1954" i="1" s="1"/>
  <c r="GR2245" i="1"/>
  <c r="GU2245" i="1" s="1"/>
  <c r="GW2245" i="1" s="1"/>
  <c r="GR2224" i="1"/>
  <c r="GU2224" i="1" s="1"/>
  <c r="GW2224" i="1" s="1"/>
  <c r="GR2219" i="1"/>
  <c r="GU2219" i="1" s="1"/>
  <c r="GW2219" i="1" s="1"/>
  <c r="GR2214" i="1"/>
  <c r="GU2214" i="1" s="1"/>
  <c r="GW2214" i="1" s="1"/>
  <c r="GR2181" i="1"/>
  <c r="GU2181" i="1" s="1"/>
  <c r="GW2181" i="1" s="1"/>
  <c r="GR2160" i="1"/>
  <c r="GU2160" i="1" s="1"/>
  <c r="GW2160" i="1" s="1"/>
  <c r="GR2155" i="1"/>
  <c r="GU2155" i="1" s="1"/>
  <c r="GW2155" i="1" s="1"/>
  <c r="GR2150" i="1"/>
  <c r="GU2150" i="1" s="1"/>
  <c r="GW2150" i="1" s="1"/>
  <c r="GR2120" i="1"/>
  <c r="GU2120" i="1" s="1"/>
  <c r="GW2120" i="1" s="1"/>
  <c r="GR2114" i="1"/>
  <c r="GU2114" i="1" s="1"/>
  <c r="GW2114" i="1" s="1"/>
  <c r="GR2107" i="1"/>
  <c r="GU2107" i="1" s="1"/>
  <c r="GW2107" i="1" s="1"/>
  <c r="GR2102" i="1"/>
  <c r="GU2102" i="1" s="1"/>
  <c r="GW2102" i="1" s="1"/>
  <c r="GR2101" i="1"/>
  <c r="GU2101" i="1" s="1"/>
  <c r="GW2101" i="1" s="1"/>
  <c r="GR2096" i="1"/>
  <c r="GU2096" i="1" s="1"/>
  <c r="GW2096" i="1" s="1"/>
  <c r="GR2091" i="1"/>
  <c r="GU2091" i="1" s="1"/>
  <c r="GW2091" i="1" s="1"/>
  <c r="GR2086" i="1"/>
  <c r="GU2086" i="1" s="1"/>
  <c r="GW2086" i="1" s="1"/>
  <c r="GR2085" i="1"/>
  <c r="GU2085" i="1" s="1"/>
  <c r="GW2085" i="1" s="1"/>
  <c r="GR2080" i="1"/>
  <c r="GU2080" i="1" s="1"/>
  <c r="GW2080" i="1" s="1"/>
  <c r="GR2075" i="1"/>
  <c r="GU2075" i="1" s="1"/>
  <c r="GW2075" i="1" s="1"/>
  <c r="GR2070" i="1"/>
  <c r="GU2070" i="1" s="1"/>
  <c r="GW2070" i="1" s="1"/>
  <c r="GR2069" i="1"/>
  <c r="GU2069" i="1" s="1"/>
  <c r="GW2069" i="1" s="1"/>
  <c r="GR2064" i="1"/>
  <c r="GU2064" i="1" s="1"/>
  <c r="GW2064" i="1" s="1"/>
  <c r="GR2059" i="1"/>
  <c r="GU2059" i="1" s="1"/>
  <c r="GW2059" i="1" s="1"/>
  <c r="GR2054" i="1"/>
  <c r="GU2054" i="1" s="1"/>
  <c r="GW2054" i="1" s="1"/>
  <c r="GR2053" i="1"/>
  <c r="GU2053" i="1" s="1"/>
  <c r="GW2053" i="1" s="1"/>
  <c r="GR2047" i="1"/>
  <c r="GU2047" i="1" s="1"/>
  <c r="GW2047" i="1" s="1"/>
  <c r="GR2046" i="1"/>
  <c r="GU2046" i="1" s="1"/>
  <c r="GW2046" i="1" s="1"/>
  <c r="GR2045" i="1"/>
  <c r="GU2045" i="1" s="1"/>
  <c r="GW2045" i="1" s="1"/>
  <c r="GR2039" i="1"/>
  <c r="GU2039" i="1" s="1"/>
  <c r="GW2039" i="1" s="1"/>
  <c r="GR2038" i="1"/>
  <c r="GU2038" i="1" s="1"/>
  <c r="GW2038" i="1" s="1"/>
  <c r="GR2032" i="1"/>
  <c r="GU2032" i="1" s="1"/>
  <c r="GW2032" i="1" s="1"/>
  <c r="GR2027" i="1"/>
  <c r="GU2027" i="1" s="1"/>
  <c r="GW2027" i="1" s="1"/>
  <c r="GR2026" i="1"/>
  <c r="GU2026" i="1" s="1"/>
  <c r="GW2026" i="1" s="1"/>
  <c r="GR2025" i="1"/>
  <c r="GU2025" i="1" s="1"/>
  <c r="GW2025" i="1" s="1"/>
  <c r="GR2020" i="1"/>
  <c r="GU2020" i="1" s="1"/>
  <c r="GW2020" i="1" s="1"/>
  <c r="GR2019" i="1"/>
  <c r="GU2019" i="1" s="1"/>
  <c r="GW2019" i="1" s="1"/>
  <c r="GR2014" i="1"/>
  <c r="GU2014" i="1" s="1"/>
  <c r="GW2014" i="1" s="1"/>
  <c r="GR2009" i="1"/>
  <c r="GU2009" i="1" s="1"/>
  <c r="GW2009" i="1" s="1"/>
  <c r="GR2004" i="1"/>
  <c r="GU2004" i="1" s="1"/>
  <c r="GW2004" i="1" s="1"/>
  <c r="GR2003" i="1"/>
  <c r="GU2003" i="1" s="1"/>
  <c r="GW2003" i="1" s="1"/>
  <c r="GR1998" i="1"/>
  <c r="GU1998" i="1" s="1"/>
  <c r="GW1998" i="1" s="1"/>
  <c r="GR1993" i="1"/>
  <c r="GU1993" i="1" s="1"/>
  <c r="GW1993" i="1" s="1"/>
  <c r="GR1988" i="1"/>
  <c r="GU1988" i="1" s="1"/>
  <c r="GW1988" i="1" s="1"/>
  <c r="GR1987" i="1"/>
  <c r="GU1987" i="1" s="1"/>
  <c r="GW1987" i="1" s="1"/>
  <c r="GR1982" i="1"/>
  <c r="GU1982" i="1" s="1"/>
  <c r="GW1982" i="1" s="1"/>
  <c r="GR1977" i="1"/>
  <c r="GU1977" i="1" s="1"/>
  <c r="GW1977" i="1" s="1"/>
  <c r="GR1972" i="1"/>
  <c r="GU1972" i="1" s="1"/>
  <c r="GW1972" i="1" s="1"/>
  <c r="GR1971" i="1"/>
  <c r="GU1971" i="1" s="1"/>
  <c r="GW1971" i="1" s="1"/>
  <c r="GR1966" i="1"/>
  <c r="GU1966" i="1" s="1"/>
  <c r="GW1966" i="1" s="1"/>
  <c r="GR1961" i="1"/>
  <c r="GU1961" i="1" s="1"/>
  <c r="GW1961" i="1" s="1"/>
  <c r="GR1956" i="1"/>
  <c r="GU1956" i="1" s="1"/>
  <c r="GW1956" i="1" s="1"/>
  <c r="GR1955" i="1"/>
  <c r="GU1955" i="1" s="1"/>
  <c r="GW1955" i="1" s="1"/>
  <c r="GR2229" i="1"/>
  <c r="GU2229" i="1" s="1"/>
  <c r="GW2229" i="1" s="1"/>
  <c r="GR2208" i="1"/>
  <c r="GU2208" i="1" s="1"/>
  <c r="GW2208" i="1" s="1"/>
  <c r="GR2203" i="1"/>
  <c r="GU2203" i="1" s="1"/>
  <c r="GW2203" i="1" s="1"/>
  <c r="GR2198" i="1"/>
  <c r="GU2198" i="1" s="1"/>
  <c r="GW2198" i="1" s="1"/>
  <c r="GR2165" i="1"/>
  <c r="GU2165" i="1" s="1"/>
  <c r="GW2165" i="1" s="1"/>
  <c r="GR2144" i="1"/>
  <c r="GU2144" i="1" s="1"/>
  <c r="GW2144" i="1" s="1"/>
  <c r="GR2139" i="1"/>
  <c r="GU2139" i="1" s="1"/>
  <c r="GW2139" i="1" s="1"/>
  <c r="GR2134" i="1"/>
  <c r="GU2134" i="1" s="1"/>
  <c r="GW2134" i="1" s="1"/>
  <c r="GR2118" i="1"/>
  <c r="GU2118" i="1" s="1"/>
  <c r="GW2118" i="1" s="1"/>
  <c r="GR2117" i="1"/>
  <c r="GU2117" i="1" s="1"/>
  <c r="GW2117" i="1" s="1"/>
  <c r="GR2108" i="1"/>
  <c r="GU2108" i="1" s="1"/>
  <c r="GW2108" i="1" s="1"/>
  <c r="GR2103" i="1"/>
  <c r="GU2103" i="1" s="1"/>
  <c r="GW2103" i="1" s="1"/>
  <c r="GR2098" i="1"/>
  <c r="GU2098" i="1" s="1"/>
  <c r="GW2098" i="1" s="1"/>
  <c r="GR2097" i="1"/>
  <c r="GU2097" i="1" s="1"/>
  <c r="GW2097" i="1" s="1"/>
  <c r="GR2092" i="1"/>
  <c r="GU2092" i="1" s="1"/>
  <c r="GW2092" i="1" s="1"/>
  <c r="GR2087" i="1"/>
  <c r="GU2087" i="1" s="1"/>
  <c r="GW2087" i="1" s="1"/>
  <c r="GR2082" i="1"/>
  <c r="GU2082" i="1" s="1"/>
  <c r="GW2082" i="1" s="1"/>
  <c r="GR2081" i="1"/>
  <c r="GU2081" i="1" s="1"/>
  <c r="GW2081" i="1" s="1"/>
  <c r="GR2076" i="1"/>
  <c r="GU2076" i="1" s="1"/>
  <c r="GW2076" i="1" s="1"/>
  <c r="GR2071" i="1"/>
  <c r="GU2071" i="1" s="1"/>
  <c r="GW2071" i="1" s="1"/>
  <c r="GR2066" i="1"/>
  <c r="GU2066" i="1" s="1"/>
  <c r="GW2066" i="1" s="1"/>
  <c r="GR2065" i="1"/>
  <c r="GU2065" i="1" s="1"/>
  <c r="GW2065" i="1" s="1"/>
  <c r="GR2060" i="1"/>
  <c r="GU2060" i="1" s="1"/>
  <c r="GW2060" i="1" s="1"/>
  <c r="GR2055" i="1"/>
  <c r="GU2055" i="1" s="1"/>
  <c r="GW2055" i="1" s="1"/>
  <c r="GR2048" i="1"/>
  <c r="GU2048" i="1" s="1"/>
  <c r="GW2048" i="1" s="1"/>
  <c r="GR2040" i="1"/>
  <c r="GU2040" i="1" s="1"/>
  <c r="GW2040" i="1" s="1"/>
  <c r="GR2035" i="1"/>
  <c r="GU2035" i="1" s="1"/>
  <c r="GW2035" i="1" s="1"/>
  <c r="GR2034" i="1"/>
  <c r="GU2034" i="1" s="1"/>
  <c r="GW2034" i="1" s="1"/>
  <c r="GR2033" i="1"/>
  <c r="GU2033" i="1" s="1"/>
  <c r="GW2033" i="1" s="1"/>
  <c r="GR2028" i="1"/>
  <c r="GU2028" i="1" s="1"/>
  <c r="GW2028" i="1" s="1"/>
  <c r="GR2021" i="1"/>
  <c r="GU2021" i="1" s="1"/>
  <c r="GW2021" i="1" s="1"/>
  <c r="GR2016" i="1"/>
  <c r="GU2016" i="1" s="1"/>
  <c r="GW2016" i="1" s="1"/>
  <c r="GR2015" i="1"/>
  <c r="GU2015" i="1" s="1"/>
  <c r="GW2015" i="1" s="1"/>
  <c r="GR2010" i="1"/>
  <c r="GU2010" i="1" s="1"/>
  <c r="GW2010" i="1" s="1"/>
  <c r="GR2005" i="1"/>
  <c r="GU2005" i="1" s="1"/>
  <c r="GW2005" i="1" s="1"/>
  <c r="GR2000" i="1"/>
  <c r="GU2000" i="1" s="1"/>
  <c r="GW2000" i="1" s="1"/>
  <c r="GR1999" i="1"/>
  <c r="GU1999" i="1" s="1"/>
  <c r="GW1999" i="1" s="1"/>
  <c r="GR1994" i="1"/>
  <c r="GU1994" i="1" s="1"/>
  <c r="GW1994" i="1" s="1"/>
  <c r="GR1989" i="1"/>
  <c r="GU1989" i="1" s="1"/>
  <c r="GW1989" i="1" s="1"/>
  <c r="GR1984" i="1"/>
  <c r="GU1984" i="1" s="1"/>
  <c r="GW1984" i="1" s="1"/>
  <c r="GR1983" i="1"/>
  <c r="GU1983" i="1" s="1"/>
  <c r="GW1983" i="1" s="1"/>
  <c r="GR1978" i="1"/>
  <c r="GU1978" i="1" s="1"/>
  <c r="GW1978" i="1" s="1"/>
  <c r="GR1973" i="1"/>
  <c r="GU1973" i="1" s="1"/>
  <c r="GW1973" i="1" s="1"/>
  <c r="GR1968" i="1"/>
  <c r="GU1968" i="1" s="1"/>
  <c r="GW1968" i="1" s="1"/>
  <c r="GR1967" i="1"/>
  <c r="GU1967" i="1" s="1"/>
  <c r="GW1967" i="1" s="1"/>
  <c r="GR1962" i="1"/>
  <c r="GU1962" i="1" s="1"/>
  <c r="GW1962" i="1" s="1"/>
  <c r="GR1957" i="1"/>
  <c r="GU1957" i="1" s="1"/>
  <c r="GW1957" i="1" s="1"/>
  <c r="GD2351" i="1"/>
  <c r="GG2351" i="1" s="1"/>
  <c r="GI2351" i="1" s="1"/>
  <c r="GD2347" i="1"/>
  <c r="GG2347" i="1" s="1"/>
  <c r="GI2347" i="1" s="1"/>
  <c r="GD2343" i="1"/>
  <c r="GG2343" i="1" s="1"/>
  <c r="GI2343" i="1" s="1"/>
  <c r="GD2339" i="1"/>
  <c r="GG2339" i="1" s="1"/>
  <c r="GI2339" i="1" s="1"/>
  <c r="GD2335" i="1"/>
  <c r="GG2335" i="1" s="1"/>
  <c r="GI2335" i="1" s="1"/>
  <c r="GD2331" i="1"/>
  <c r="GG2331" i="1" s="1"/>
  <c r="GI2331" i="1" s="1"/>
  <c r="GD2327" i="1"/>
  <c r="GG2327" i="1" s="1"/>
  <c r="GI2327" i="1" s="1"/>
  <c r="GD2323" i="1"/>
  <c r="GG2323" i="1" s="1"/>
  <c r="GI2323" i="1" s="1"/>
  <c r="GD2319" i="1"/>
  <c r="GG2319" i="1" s="1"/>
  <c r="GI2319" i="1" s="1"/>
  <c r="GD2315" i="1"/>
  <c r="GG2315" i="1" s="1"/>
  <c r="GI2315" i="1" s="1"/>
  <c r="GD2311" i="1"/>
  <c r="GG2311" i="1" s="1"/>
  <c r="GI2311" i="1" s="1"/>
  <c r="GD2307" i="1"/>
  <c r="GG2307" i="1" s="1"/>
  <c r="GI2307" i="1" s="1"/>
  <c r="GD2303" i="1"/>
  <c r="GG2303" i="1" s="1"/>
  <c r="GI2303" i="1" s="1"/>
  <c r="GD2299" i="1"/>
  <c r="GG2299" i="1" s="1"/>
  <c r="GI2299" i="1" s="1"/>
  <c r="GD2295" i="1"/>
  <c r="GG2295" i="1" s="1"/>
  <c r="GI2295" i="1" s="1"/>
  <c r="GD2291" i="1"/>
  <c r="GG2291" i="1" s="1"/>
  <c r="GI2291" i="1" s="1"/>
  <c r="GD2287" i="1"/>
  <c r="GG2287" i="1" s="1"/>
  <c r="GI2287" i="1" s="1"/>
  <c r="GD2283" i="1"/>
  <c r="GG2283" i="1" s="1"/>
  <c r="GI2283" i="1" s="1"/>
  <c r="GD2279" i="1"/>
  <c r="GG2279" i="1" s="1"/>
  <c r="GI2279" i="1" s="1"/>
  <c r="GD2275" i="1"/>
  <c r="GG2275" i="1" s="1"/>
  <c r="GI2275" i="1" s="1"/>
  <c r="GD2271" i="1"/>
  <c r="GG2271" i="1" s="1"/>
  <c r="GI2271" i="1" s="1"/>
  <c r="GD2267" i="1"/>
  <c r="GG2267" i="1" s="1"/>
  <c r="GI2267" i="1" s="1"/>
  <c r="GD2263" i="1"/>
  <c r="GG2263" i="1" s="1"/>
  <c r="GI2263" i="1" s="1"/>
  <c r="GD2259" i="1"/>
  <c r="GG2259" i="1" s="1"/>
  <c r="GI2259" i="1" s="1"/>
  <c r="GD2255" i="1"/>
  <c r="GG2255" i="1" s="1"/>
  <c r="GI2255" i="1" s="1"/>
  <c r="GD2251" i="1"/>
  <c r="GG2251" i="1" s="1"/>
  <c r="GI2251" i="1" s="1"/>
  <c r="GD2247" i="1"/>
  <c r="GG2247" i="1" s="1"/>
  <c r="GI2247" i="1" s="1"/>
  <c r="GD2243" i="1"/>
  <c r="GG2243" i="1" s="1"/>
  <c r="GI2243" i="1" s="1"/>
  <c r="GD2239" i="1"/>
  <c r="GG2239" i="1" s="1"/>
  <c r="GI2239" i="1" s="1"/>
  <c r="GD2235" i="1"/>
  <c r="GG2235" i="1" s="1"/>
  <c r="GI2235" i="1" s="1"/>
  <c r="GD2231" i="1"/>
  <c r="GG2231" i="1" s="1"/>
  <c r="GI2231" i="1" s="1"/>
  <c r="GD2227" i="1"/>
  <c r="GG2227" i="1" s="1"/>
  <c r="GI2227" i="1" s="1"/>
  <c r="GD2223" i="1"/>
  <c r="GG2223" i="1" s="1"/>
  <c r="GI2223" i="1" s="1"/>
  <c r="GD2219" i="1"/>
  <c r="GG2219" i="1" s="1"/>
  <c r="GI2219" i="1" s="1"/>
  <c r="GD2215" i="1"/>
  <c r="GG2215" i="1" s="1"/>
  <c r="GI2215" i="1" s="1"/>
  <c r="GD2211" i="1"/>
  <c r="GG2211" i="1" s="1"/>
  <c r="GI2211" i="1" s="1"/>
  <c r="GD2207" i="1"/>
  <c r="GG2207" i="1" s="1"/>
  <c r="GI2207" i="1" s="1"/>
  <c r="GD2203" i="1"/>
  <c r="GG2203" i="1" s="1"/>
  <c r="GI2203" i="1" s="1"/>
  <c r="GD2199" i="1"/>
  <c r="GG2199" i="1" s="1"/>
  <c r="GI2199" i="1" s="1"/>
  <c r="GD2198" i="1"/>
  <c r="GG2198" i="1" s="1"/>
  <c r="GI2198" i="1" s="1"/>
  <c r="GD2197" i="1"/>
  <c r="GG2197" i="1" s="1"/>
  <c r="GI2197" i="1" s="1"/>
  <c r="GD2196" i="1"/>
  <c r="GG2196" i="1" s="1"/>
  <c r="GI2196" i="1" s="1"/>
  <c r="GD2195" i="1"/>
  <c r="GG2195" i="1" s="1"/>
  <c r="GI2195" i="1" s="1"/>
  <c r="GD2194" i="1"/>
  <c r="GG2194" i="1" s="1"/>
  <c r="GI2194" i="1" s="1"/>
  <c r="GD2193" i="1"/>
  <c r="GG2193" i="1" s="1"/>
  <c r="GI2193" i="1" s="1"/>
  <c r="GD2192" i="1"/>
  <c r="GG2192" i="1" s="1"/>
  <c r="GI2192" i="1" s="1"/>
  <c r="GD2191" i="1"/>
  <c r="GG2191" i="1" s="1"/>
  <c r="GI2191" i="1" s="1"/>
  <c r="GD2190" i="1"/>
  <c r="GG2190" i="1" s="1"/>
  <c r="GI2190" i="1" s="1"/>
  <c r="GD2189" i="1"/>
  <c r="GG2189" i="1" s="1"/>
  <c r="GI2189" i="1" s="1"/>
  <c r="GD2188" i="1"/>
  <c r="GG2188" i="1" s="1"/>
  <c r="GI2188" i="1" s="1"/>
  <c r="GD2187" i="1"/>
  <c r="GG2187" i="1" s="1"/>
  <c r="GI2187" i="1" s="1"/>
  <c r="GD2186" i="1"/>
  <c r="GG2186" i="1" s="1"/>
  <c r="GI2186" i="1" s="1"/>
  <c r="GD2185" i="1"/>
  <c r="GG2185" i="1" s="1"/>
  <c r="GI2185" i="1" s="1"/>
  <c r="GD2184" i="1"/>
  <c r="GG2184" i="1" s="1"/>
  <c r="GI2184" i="1" s="1"/>
  <c r="GD2183" i="1"/>
  <c r="GG2183" i="1" s="1"/>
  <c r="GI2183" i="1" s="1"/>
  <c r="GD2182" i="1"/>
  <c r="GG2182" i="1" s="1"/>
  <c r="GI2182" i="1" s="1"/>
  <c r="GD2181" i="1"/>
  <c r="GG2181" i="1" s="1"/>
  <c r="GI2181" i="1" s="1"/>
  <c r="GD2180" i="1"/>
  <c r="GG2180" i="1" s="1"/>
  <c r="GI2180" i="1" s="1"/>
  <c r="GD2179" i="1"/>
  <c r="GG2179" i="1" s="1"/>
  <c r="GI2179" i="1" s="1"/>
  <c r="GD2178" i="1"/>
  <c r="GG2178" i="1" s="1"/>
  <c r="GI2178" i="1" s="1"/>
  <c r="GD2177" i="1"/>
  <c r="GG2177" i="1" s="1"/>
  <c r="GI2177" i="1" s="1"/>
  <c r="GD2176" i="1"/>
  <c r="GG2176" i="1" s="1"/>
  <c r="GI2176" i="1" s="1"/>
  <c r="GD2175" i="1"/>
  <c r="GG2175" i="1" s="1"/>
  <c r="GI2175" i="1" s="1"/>
  <c r="GD2174" i="1"/>
  <c r="GG2174" i="1" s="1"/>
  <c r="GI2174" i="1" s="1"/>
  <c r="GD2173" i="1"/>
  <c r="GG2173" i="1" s="1"/>
  <c r="GI2173" i="1" s="1"/>
  <c r="GD2172" i="1"/>
  <c r="GG2172" i="1" s="1"/>
  <c r="GI2172" i="1" s="1"/>
  <c r="GD2171" i="1"/>
  <c r="GG2171" i="1" s="1"/>
  <c r="GI2171" i="1" s="1"/>
  <c r="GD2170" i="1"/>
  <c r="GG2170" i="1" s="1"/>
  <c r="GI2170" i="1" s="1"/>
  <c r="GD2169" i="1"/>
  <c r="GG2169" i="1" s="1"/>
  <c r="GI2169" i="1" s="1"/>
  <c r="GD2168" i="1"/>
  <c r="GG2168" i="1" s="1"/>
  <c r="GI2168" i="1" s="1"/>
  <c r="GD2167" i="1"/>
  <c r="GG2167" i="1" s="1"/>
  <c r="GI2167" i="1" s="1"/>
  <c r="GD2166" i="1"/>
  <c r="GG2166" i="1" s="1"/>
  <c r="GI2166" i="1" s="1"/>
  <c r="GD2165" i="1"/>
  <c r="GG2165" i="1" s="1"/>
  <c r="GI2165" i="1" s="1"/>
  <c r="GD2164" i="1"/>
  <c r="GG2164" i="1" s="1"/>
  <c r="GI2164" i="1" s="1"/>
  <c r="GD2163" i="1"/>
  <c r="GG2163" i="1" s="1"/>
  <c r="GI2163" i="1" s="1"/>
  <c r="GD2162" i="1"/>
  <c r="GG2162" i="1" s="1"/>
  <c r="GI2162" i="1" s="1"/>
  <c r="GD2161" i="1"/>
  <c r="GG2161" i="1" s="1"/>
  <c r="GI2161" i="1" s="1"/>
  <c r="GD2160" i="1"/>
  <c r="GG2160" i="1" s="1"/>
  <c r="GI2160" i="1" s="1"/>
  <c r="GD2352" i="1"/>
  <c r="GG2352" i="1" s="1"/>
  <c r="GI2352" i="1" s="1"/>
  <c r="GD2348" i="1"/>
  <c r="GG2348" i="1" s="1"/>
  <c r="GI2348" i="1" s="1"/>
  <c r="GD2344" i="1"/>
  <c r="GG2344" i="1" s="1"/>
  <c r="GI2344" i="1" s="1"/>
  <c r="GD2340" i="1"/>
  <c r="GG2340" i="1" s="1"/>
  <c r="GI2340" i="1" s="1"/>
  <c r="GD2336" i="1"/>
  <c r="GG2336" i="1" s="1"/>
  <c r="GI2336" i="1" s="1"/>
  <c r="GD2332" i="1"/>
  <c r="GG2332" i="1" s="1"/>
  <c r="GI2332" i="1" s="1"/>
  <c r="GD2328" i="1"/>
  <c r="GG2328" i="1" s="1"/>
  <c r="GI2328" i="1" s="1"/>
  <c r="GD2324" i="1"/>
  <c r="GG2324" i="1" s="1"/>
  <c r="GI2324" i="1" s="1"/>
  <c r="GD2320" i="1"/>
  <c r="GG2320" i="1" s="1"/>
  <c r="GI2320" i="1" s="1"/>
  <c r="GD2316" i="1"/>
  <c r="GG2316" i="1" s="1"/>
  <c r="GI2316" i="1" s="1"/>
  <c r="GD2312" i="1"/>
  <c r="GG2312" i="1" s="1"/>
  <c r="GI2312" i="1" s="1"/>
  <c r="GD2308" i="1"/>
  <c r="GG2308" i="1" s="1"/>
  <c r="GI2308" i="1" s="1"/>
  <c r="GD2304" i="1"/>
  <c r="GG2304" i="1" s="1"/>
  <c r="GI2304" i="1" s="1"/>
  <c r="GD2300" i="1"/>
  <c r="GG2300" i="1" s="1"/>
  <c r="GI2300" i="1" s="1"/>
  <c r="GD2296" i="1"/>
  <c r="GG2296" i="1" s="1"/>
  <c r="GI2296" i="1" s="1"/>
  <c r="GD2292" i="1"/>
  <c r="GG2292" i="1" s="1"/>
  <c r="GI2292" i="1" s="1"/>
  <c r="GD2288" i="1"/>
  <c r="GG2288" i="1" s="1"/>
  <c r="GI2288" i="1" s="1"/>
  <c r="GD2284" i="1"/>
  <c r="GG2284" i="1" s="1"/>
  <c r="GI2284" i="1" s="1"/>
  <c r="GD2280" i="1"/>
  <c r="GG2280" i="1" s="1"/>
  <c r="GI2280" i="1" s="1"/>
  <c r="GD2276" i="1"/>
  <c r="GG2276" i="1" s="1"/>
  <c r="GI2276" i="1" s="1"/>
  <c r="GD2272" i="1"/>
  <c r="GG2272" i="1" s="1"/>
  <c r="GI2272" i="1" s="1"/>
  <c r="GD2268" i="1"/>
  <c r="GG2268" i="1" s="1"/>
  <c r="GI2268" i="1" s="1"/>
  <c r="GD2264" i="1"/>
  <c r="GG2264" i="1" s="1"/>
  <c r="GI2264" i="1" s="1"/>
  <c r="GD2260" i="1"/>
  <c r="GG2260" i="1" s="1"/>
  <c r="GI2260" i="1" s="1"/>
  <c r="GD2256" i="1"/>
  <c r="GG2256" i="1" s="1"/>
  <c r="GI2256" i="1" s="1"/>
  <c r="GD2252" i="1"/>
  <c r="GG2252" i="1" s="1"/>
  <c r="GI2252" i="1" s="1"/>
  <c r="GD2248" i="1"/>
  <c r="GG2248" i="1" s="1"/>
  <c r="GI2248" i="1" s="1"/>
  <c r="GD2244" i="1"/>
  <c r="GG2244" i="1" s="1"/>
  <c r="GI2244" i="1" s="1"/>
  <c r="GD2240" i="1"/>
  <c r="GG2240" i="1" s="1"/>
  <c r="GI2240" i="1" s="1"/>
  <c r="GD2236" i="1"/>
  <c r="GG2236" i="1" s="1"/>
  <c r="GI2236" i="1" s="1"/>
  <c r="GD2232" i="1"/>
  <c r="GG2232" i="1" s="1"/>
  <c r="GI2232" i="1" s="1"/>
  <c r="GD2228" i="1"/>
  <c r="GG2228" i="1" s="1"/>
  <c r="GI2228" i="1" s="1"/>
  <c r="GD2224" i="1"/>
  <c r="GG2224" i="1" s="1"/>
  <c r="GI2224" i="1" s="1"/>
  <c r="GD2220" i="1"/>
  <c r="GG2220" i="1" s="1"/>
  <c r="GI2220" i="1" s="1"/>
  <c r="GD2216" i="1"/>
  <c r="GG2216" i="1" s="1"/>
  <c r="GI2216" i="1" s="1"/>
  <c r="GD2212" i="1"/>
  <c r="GG2212" i="1" s="1"/>
  <c r="GI2212" i="1" s="1"/>
  <c r="GD2208" i="1"/>
  <c r="GG2208" i="1" s="1"/>
  <c r="GI2208" i="1" s="1"/>
  <c r="GD2204" i="1"/>
  <c r="GG2204" i="1" s="1"/>
  <c r="GI2204" i="1" s="1"/>
  <c r="GD2200" i="1"/>
  <c r="GG2200" i="1" s="1"/>
  <c r="GI2200" i="1" s="1"/>
  <c r="GD2349" i="1"/>
  <c r="GG2349" i="1" s="1"/>
  <c r="GI2349" i="1" s="1"/>
  <c r="GD2345" i="1"/>
  <c r="GG2345" i="1" s="1"/>
  <c r="GI2345" i="1" s="1"/>
  <c r="GD2341" i="1"/>
  <c r="GG2341" i="1" s="1"/>
  <c r="GI2341" i="1" s="1"/>
  <c r="GD2337" i="1"/>
  <c r="GG2337" i="1" s="1"/>
  <c r="GI2337" i="1" s="1"/>
  <c r="GD2333" i="1"/>
  <c r="GG2333" i="1" s="1"/>
  <c r="GI2333" i="1" s="1"/>
  <c r="GD2329" i="1"/>
  <c r="GG2329" i="1" s="1"/>
  <c r="GI2329" i="1" s="1"/>
  <c r="GD2325" i="1"/>
  <c r="GG2325" i="1" s="1"/>
  <c r="GI2325" i="1" s="1"/>
  <c r="GD2321" i="1"/>
  <c r="GG2321" i="1" s="1"/>
  <c r="GI2321" i="1" s="1"/>
  <c r="GD2317" i="1"/>
  <c r="GG2317" i="1" s="1"/>
  <c r="GI2317" i="1" s="1"/>
  <c r="GD2313" i="1"/>
  <c r="GG2313" i="1" s="1"/>
  <c r="GI2313" i="1" s="1"/>
  <c r="GD2309" i="1"/>
  <c r="GG2309" i="1" s="1"/>
  <c r="GI2309" i="1" s="1"/>
  <c r="GD2305" i="1"/>
  <c r="GG2305" i="1" s="1"/>
  <c r="GI2305" i="1" s="1"/>
  <c r="GD2301" i="1"/>
  <c r="GG2301" i="1" s="1"/>
  <c r="GI2301" i="1" s="1"/>
  <c r="GD2297" i="1"/>
  <c r="GG2297" i="1" s="1"/>
  <c r="GI2297" i="1" s="1"/>
  <c r="GD2293" i="1"/>
  <c r="GG2293" i="1" s="1"/>
  <c r="GI2293" i="1" s="1"/>
  <c r="GD2289" i="1"/>
  <c r="GG2289" i="1" s="1"/>
  <c r="GI2289" i="1" s="1"/>
  <c r="GD2285" i="1"/>
  <c r="GG2285" i="1" s="1"/>
  <c r="GI2285" i="1" s="1"/>
  <c r="GD2281" i="1"/>
  <c r="GG2281" i="1" s="1"/>
  <c r="GI2281" i="1" s="1"/>
  <c r="GD2277" i="1"/>
  <c r="GG2277" i="1" s="1"/>
  <c r="GI2277" i="1" s="1"/>
  <c r="GD2273" i="1"/>
  <c r="GG2273" i="1" s="1"/>
  <c r="GI2273" i="1" s="1"/>
  <c r="GD2269" i="1"/>
  <c r="GG2269" i="1" s="1"/>
  <c r="GI2269" i="1" s="1"/>
  <c r="GD2265" i="1"/>
  <c r="GG2265" i="1" s="1"/>
  <c r="GI2265" i="1" s="1"/>
  <c r="GD2261" i="1"/>
  <c r="GG2261" i="1" s="1"/>
  <c r="GI2261" i="1" s="1"/>
  <c r="GD2257" i="1"/>
  <c r="GG2257" i="1" s="1"/>
  <c r="GI2257" i="1" s="1"/>
  <c r="GD2253" i="1"/>
  <c r="GG2253" i="1" s="1"/>
  <c r="GI2253" i="1" s="1"/>
  <c r="GD2249" i="1"/>
  <c r="GG2249" i="1" s="1"/>
  <c r="GI2249" i="1" s="1"/>
  <c r="GD2245" i="1"/>
  <c r="GG2245" i="1" s="1"/>
  <c r="GI2245" i="1" s="1"/>
  <c r="GD2241" i="1"/>
  <c r="GG2241" i="1" s="1"/>
  <c r="GI2241" i="1" s="1"/>
  <c r="GD2237" i="1"/>
  <c r="GG2237" i="1" s="1"/>
  <c r="GI2237" i="1" s="1"/>
  <c r="GD2233" i="1"/>
  <c r="GG2233" i="1" s="1"/>
  <c r="GI2233" i="1" s="1"/>
  <c r="GD2229" i="1"/>
  <c r="GG2229" i="1" s="1"/>
  <c r="GI2229" i="1" s="1"/>
  <c r="GD2225" i="1"/>
  <c r="GG2225" i="1" s="1"/>
  <c r="GI2225" i="1" s="1"/>
  <c r="GD2221" i="1"/>
  <c r="GG2221" i="1" s="1"/>
  <c r="GI2221" i="1" s="1"/>
  <c r="GD2217" i="1"/>
  <c r="GG2217" i="1" s="1"/>
  <c r="GI2217" i="1" s="1"/>
  <c r="GD2213" i="1"/>
  <c r="GG2213" i="1" s="1"/>
  <c r="GI2213" i="1" s="1"/>
  <c r="GD2209" i="1"/>
  <c r="GG2209" i="1" s="1"/>
  <c r="GI2209" i="1" s="1"/>
  <c r="GD2205" i="1"/>
  <c r="GG2205" i="1" s="1"/>
  <c r="GI2205" i="1" s="1"/>
  <c r="GD2201" i="1"/>
  <c r="GG2201" i="1" s="1"/>
  <c r="GI2201" i="1" s="1"/>
  <c r="GD2350" i="1"/>
  <c r="GG2350" i="1" s="1"/>
  <c r="GI2350" i="1" s="1"/>
  <c r="GD2346" i="1"/>
  <c r="GG2346" i="1" s="1"/>
  <c r="GI2346" i="1" s="1"/>
  <c r="GD2342" i="1"/>
  <c r="GG2342" i="1" s="1"/>
  <c r="GI2342" i="1" s="1"/>
  <c r="GD2338" i="1"/>
  <c r="GG2338" i="1" s="1"/>
  <c r="GI2338" i="1" s="1"/>
  <c r="GD2334" i="1"/>
  <c r="GG2334" i="1" s="1"/>
  <c r="GI2334" i="1" s="1"/>
  <c r="GD2330" i="1"/>
  <c r="GG2330" i="1" s="1"/>
  <c r="GI2330" i="1" s="1"/>
  <c r="GD2326" i="1"/>
  <c r="GG2326" i="1" s="1"/>
  <c r="GI2326" i="1" s="1"/>
  <c r="GD2322" i="1"/>
  <c r="GG2322" i="1" s="1"/>
  <c r="GI2322" i="1" s="1"/>
  <c r="GD2318" i="1"/>
  <c r="GG2318" i="1" s="1"/>
  <c r="GI2318" i="1" s="1"/>
  <c r="GD2314" i="1"/>
  <c r="GG2314" i="1" s="1"/>
  <c r="GI2314" i="1" s="1"/>
  <c r="GD2310" i="1"/>
  <c r="GG2310" i="1" s="1"/>
  <c r="GI2310" i="1" s="1"/>
  <c r="GD2306" i="1"/>
  <c r="GG2306" i="1" s="1"/>
  <c r="GI2306" i="1" s="1"/>
  <c r="GD2302" i="1"/>
  <c r="GG2302" i="1" s="1"/>
  <c r="GI2302" i="1" s="1"/>
  <c r="GD2298" i="1"/>
  <c r="GG2298" i="1" s="1"/>
  <c r="GI2298" i="1" s="1"/>
  <c r="GD2294" i="1"/>
  <c r="GG2294" i="1" s="1"/>
  <c r="GI2294" i="1" s="1"/>
  <c r="GD2290" i="1"/>
  <c r="GG2290" i="1" s="1"/>
  <c r="GI2290" i="1" s="1"/>
  <c r="GD2286" i="1"/>
  <c r="GG2286" i="1" s="1"/>
  <c r="GI2286" i="1" s="1"/>
  <c r="GD2282" i="1"/>
  <c r="GG2282" i="1" s="1"/>
  <c r="GI2282" i="1" s="1"/>
  <c r="GD2278" i="1"/>
  <c r="GG2278" i="1" s="1"/>
  <c r="GI2278" i="1" s="1"/>
  <c r="GD2274" i="1"/>
  <c r="GG2274" i="1" s="1"/>
  <c r="GI2274" i="1" s="1"/>
  <c r="GD2270" i="1"/>
  <c r="GG2270" i="1" s="1"/>
  <c r="GI2270" i="1" s="1"/>
  <c r="GD2266" i="1"/>
  <c r="GG2266" i="1" s="1"/>
  <c r="GI2266" i="1" s="1"/>
  <c r="GD2262" i="1"/>
  <c r="GG2262" i="1" s="1"/>
  <c r="GI2262" i="1" s="1"/>
  <c r="GD2258" i="1"/>
  <c r="GG2258" i="1" s="1"/>
  <c r="GI2258" i="1" s="1"/>
  <c r="GD2254" i="1"/>
  <c r="GG2254" i="1" s="1"/>
  <c r="GI2254" i="1" s="1"/>
  <c r="GD2250" i="1"/>
  <c r="GG2250" i="1" s="1"/>
  <c r="GI2250" i="1" s="1"/>
  <c r="GD2246" i="1"/>
  <c r="GG2246" i="1" s="1"/>
  <c r="GI2246" i="1" s="1"/>
  <c r="GD2242" i="1"/>
  <c r="GG2242" i="1" s="1"/>
  <c r="GI2242" i="1" s="1"/>
  <c r="GD2238" i="1"/>
  <c r="GG2238" i="1" s="1"/>
  <c r="GI2238" i="1" s="1"/>
  <c r="GD2234" i="1"/>
  <c r="GG2234" i="1" s="1"/>
  <c r="GI2234" i="1" s="1"/>
  <c r="GD2230" i="1"/>
  <c r="GG2230" i="1" s="1"/>
  <c r="GI2230" i="1" s="1"/>
  <c r="GD2226" i="1"/>
  <c r="GG2226" i="1" s="1"/>
  <c r="GI2226" i="1" s="1"/>
  <c r="GD2222" i="1"/>
  <c r="GG2222" i="1" s="1"/>
  <c r="GI2222" i="1" s="1"/>
  <c r="GD2218" i="1"/>
  <c r="GG2218" i="1" s="1"/>
  <c r="GI2218" i="1" s="1"/>
  <c r="GD2214" i="1"/>
  <c r="GG2214" i="1" s="1"/>
  <c r="GI2214" i="1" s="1"/>
  <c r="GD2210" i="1"/>
  <c r="GG2210" i="1" s="1"/>
  <c r="GI2210" i="1" s="1"/>
  <c r="GD2206" i="1"/>
  <c r="GG2206" i="1" s="1"/>
  <c r="GI2206" i="1" s="1"/>
  <c r="GD2202" i="1"/>
  <c r="GG2202" i="1" s="1"/>
  <c r="GI2202" i="1" s="1"/>
  <c r="GD1953" i="1"/>
  <c r="GG1953" i="1" s="1"/>
  <c r="GI1953" i="1" s="1"/>
  <c r="GD2155" i="1"/>
  <c r="GG2155" i="1" s="1"/>
  <c r="GI2155" i="1" s="1"/>
  <c r="GD2151" i="1"/>
  <c r="GG2151" i="1" s="1"/>
  <c r="GI2151" i="1" s="1"/>
  <c r="GD2147" i="1"/>
  <c r="GG2147" i="1" s="1"/>
  <c r="GI2147" i="1" s="1"/>
  <c r="GD2143" i="1"/>
  <c r="GG2143" i="1" s="1"/>
  <c r="GI2143" i="1" s="1"/>
  <c r="GD2139" i="1"/>
  <c r="GG2139" i="1" s="1"/>
  <c r="GI2139" i="1" s="1"/>
  <c r="GD2135" i="1"/>
  <c r="GG2135" i="1" s="1"/>
  <c r="GI2135" i="1" s="1"/>
  <c r="GD2131" i="1"/>
  <c r="GG2131" i="1" s="1"/>
  <c r="GI2131" i="1" s="1"/>
  <c r="GD2127" i="1"/>
  <c r="GG2127" i="1" s="1"/>
  <c r="GI2127" i="1" s="1"/>
  <c r="GD2123" i="1"/>
  <c r="GG2123" i="1" s="1"/>
  <c r="GI2123" i="1" s="1"/>
  <c r="GD2119" i="1"/>
  <c r="GG2119" i="1" s="1"/>
  <c r="GI2119" i="1" s="1"/>
  <c r="GD2115" i="1"/>
  <c r="GG2115" i="1" s="1"/>
  <c r="GI2115" i="1" s="1"/>
  <c r="GD2111" i="1"/>
  <c r="GG2111" i="1" s="1"/>
  <c r="GI2111" i="1" s="1"/>
  <c r="GD2107" i="1"/>
  <c r="GG2107" i="1" s="1"/>
  <c r="GI2107" i="1" s="1"/>
  <c r="GD2103" i="1"/>
  <c r="GG2103" i="1" s="1"/>
  <c r="GI2103" i="1" s="1"/>
  <c r="GD2099" i="1"/>
  <c r="GG2099" i="1" s="1"/>
  <c r="GI2099" i="1" s="1"/>
  <c r="GD2095" i="1"/>
  <c r="GG2095" i="1" s="1"/>
  <c r="GI2095" i="1" s="1"/>
  <c r="GD2091" i="1"/>
  <c r="GG2091" i="1" s="1"/>
  <c r="GI2091" i="1" s="1"/>
  <c r="GD2087" i="1"/>
  <c r="GG2087" i="1" s="1"/>
  <c r="GI2087" i="1" s="1"/>
  <c r="GD2158" i="1"/>
  <c r="GG2158" i="1" s="1"/>
  <c r="GI2158" i="1" s="1"/>
  <c r="GD2156" i="1"/>
  <c r="GG2156" i="1" s="1"/>
  <c r="GI2156" i="1" s="1"/>
  <c r="GD2152" i="1"/>
  <c r="GG2152" i="1" s="1"/>
  <c r="GI2152" i="1" s="1"/>
  <c r="GD2148" i="1"/>
  <c r="GG2148" i="1" s="1"/>
  <c r="GI2148" i="1" s="1"/>
  <c r="GD2144" i="1"/>
  <c r="GG2144" i="1" s="1"/>
  <c r="GI2144" i="1" s="1"/>
  <c r="GD2140" i="1"/>
  <c r="GG2140" i="1" s="1"/>
  <c r="GI2140" i="1" s="1"/>
  <c r="GD2136" i="1"/>
  <c r="GG2136" i="1" s="1"/>
  <c r="GI2136" i="1" s="1"/>
  <c r="GD2132" i="1"/>
  <c r="GG2132" i="1" s="1"/>
  <c r="GI2132" i="1" s="1"/>
  <c r="GD2128" i="1"/>
  <c r="GG2128" i="1" s="1"/>
  <c r="GI2128" i="1" s="1"/>
  <c r="GD2124" i="1"/>
  <c r="GG2124" i="1" s="1"/>
  <c r="GI2124" i="1" s="1"/>
  <c r="GD2120" i="1"/>
  <c r="GG2120" i="1" s="1"/>
  <c r="GI2120" i="1" s="1"/>
  <c r="GD2116" i="1"/>
  <c r="GG2116" i="1" s="1"/>
  <c r="GI2116" i="1" s="1"/>
  <c r="GD2112" i="1"/>
  <c r="GG2112" i="1" s="1"/>
  <c r="GI2112" i="1" s="1"/>
  <c r="GD2108" i="1"/>
  <c r="GG2108" i="1" s="1"/>
  <c r="GI2108" i="1" s="1"/>
  <c r="GD2104" i="1"/>
  <c r="GG2104" i="1" s="1"/>
  <c r="GI2104" i="1" s="1"/>
  <c r="GD2100" i="1"/>
  <c r="GG2100" i="1" s="1"/>
  <c r="GI2100" i="1" s="1"/>
  <c r="GD2096" i="1"/>
  <c r="GG2096" i="1" s="1"/>
  <c r="GI2096" i="1" s="1"/>
  <c r="GD2092" i="1"/>
  <c r="GG2092" i="1" s="1"/>
  <c r="GI2092" i="1" s="1"/>
  <c r="GD2088" i="1"/>
  <c r="GG2088" i="1" s="1"/>
  <c r="GI2088" i="1" s="1"/>
  <c r="GD2153" i="1"/>
  <c r="GG2153" i="1" s="1"/>
  <c r="GI2153" i="1" s="1"/>
  <c r="GD2149" i="1"/>
  <c r="GG2149" i="1" s="1"/>
  <c r="GI2149" i="1" s="1"/>
  <c r="GD2145" i="1"/>
  <c r="GG2145" i="1" s="1"/>
  <c r="GI2145" i="1" s="1"/>
  <c r="GD2141" i="1"/>
  <c r="GG2141" i="1" s="1"/>
  <c r="GI2141" i="1" s="1"/>
  <c r="GD2137" i="1"/>
  <c r="GG2137" i="1" s="1"/>
  <c r="GI2137" i="1" s="1"/>
  <c r="GD2133" i="1"/>
  <c r="GG2133" i="1" s="1"/>
  <c r="GI2133" i="1" s="1"/>
  <c r="GD2129" i="1"/>
  <c r="GG2129" i="1" s="1"/>
  <c r="GI2129" i="1" s="1"/>
  <c r="GD2125" i="1"/>
  <c r="GG2125" i="1" s="1"/>
  <c r="GI2125" i="1" s="1"/>
  <c r="GD2121" i="1"/>
  <c r="GG2121" i="1" s="1"/>
  <c r="GI2121" i="1" s="1"/>
  <c r="GD2117" i="1"/>
  <c r="GG2117" i="1" s="1"/>
  <c r="GI2117" i="1" s="1"/>
  <c r="GD2113" i="1"/>
  <c r="GG2113" i="1" s="1"/>
  <c r="GI2113" i="1" s="1"/>
  <c r="GD2109" i="1"/>
  <c r="GG2109" i="1" s="1"/>
  <c r="GI2109" i="1" s="1"/>
  <c r="GD2105" i="1"/>
  <c r="GG2105" i="1" s="1"/>
  <c r="GI2105" i="1" s="1"/>
  <c r="GD2101" i="1"/>
  <c r="GG2101" i="1" s="1"/>
  <c r="GI2101" i="1" s="1"/>
  <c r="GD2097" i="1"/>
  <c r="GG2097" i="1" s="1"/>
  <c r="GI2097" i="1" s="1"/>
  <c r="GD2093" i="1"/>
  <c r="GG2093" i="1" s="1"/>
  <c r="GI2093" i="1" s="1"/>
  <c r="GD2089" i="1"/>
  <c r="GG2089" i="1" s="1"/>
  <c r="GI2089" i="1" s="1"/>
  <c r="GD2085" i="1"/>
  <c r="GG2085" i="1" s="1"/>
  <c r="GI2085" i="1" s="1"/>
  <c r="GD2084" i="1"/>
  <c r="GG2084" i="1" s="1"/>
  <c r="GI2084" i="1" s="1"/>
  <c r="GD2083" i="1"/>
  <c r="GG2083" i="1" s="1"/>
  <c r="GI2083" i="1" s="1"/>
  <c r="GD2082" i="1"/>
  <c r="GG2082" i="1" s="1"/>
  <c r="GI2082" i="1" s="1"/>
  <c r="GD2081" i="1"/>
  <c r="GG2081" i="1" s="1"/>
  <c r="GI2081" i="1" s="1"/>
  <c r="GD2080" i="1"/>
  <c r="GG2080" i="1" s="1"/>
  <c r="GI2080" i="1" s="1"/>
  <c r="GD2079" i="1"/>
  <c r="GG2079" i="1" s="1"/>
  <c r="GI2079" i="1" s="1"/>
  <c r="GD2078" i="1"/>
  <c r="GG2078" i="1" s="1"/>
  <c r="GI2078" i="1" s="1"/>
  <c r="GD2077" i="1"/>
  <c r="GG2077" i="1" s="1"/>
  <c r="GI2077" i="1" s="1"/>
  <c r="GD2076" i="1"/>
  <c r="GG2076" i="1" s="1"/>
  <c r="GI2076" i="1" s="1"/>
  <c r="GD2075" i="1"/>
  <c r="GG2075" i="1" s="1"/>
  <c r="GI2075" i="1" s="1"/>
  <c r="GD2074" i="1"/>
  <c r="GG2074" i="1" s="1"/>
  <c r="GI2074" i="1" s="1"/>
  <c r="GD2073" i="1"/>
  <c r="GG2073" i="1" s="1"/>
  <c r="GI2073" i="1" s="1"/>
  <c r="GD2072" i="1"/>
  <c r="GG2072" i="1" s="1"/>
  <c r="GI2072" i="1" s="1"/>
  <c r="GD2071" i="1"/>
  <c r="GG2071" i="1" s="1"/>
  <c r="GI2071" i="1" s="1"/>
  <c r="GD2070" i="1"/>
  <c r="GG2070" i="1" s="1"/>
  <c r="GI2070" i="1" s="1"/>
  <c r="GD2069" i="1"/>
  <c r="GG2069" i="1" s="1"/>
  <c r="GI2069" i="1" s="1"/>
  <c r="GD2068" i="1"/>
  <c r="GG2068" i="1" s="1"/>
  <c r="GI2068" i="1" s="1"/>
  <c r="GD2067" i="1"/>
  <c r="GG2067" i="1" s="1"/>
  <c r="GI2067" i="1" s="1"/>
  <c r="GD2066" i="1"/>
  <c r="GG2066" i="1" s="1"/>
  <c r="GI2066" i="1" s="1"/>
  <c r="GD2065" i="1"/>
  <c r="GG2065" i="1" s="1"/>
  <c r="GI2065" i="1" s="1"/>
  <c r="GD2064" i="1"/>
  <c r="GG2064" i="1" s="1"/>
  <c r="GI2064" i="1" s="1"/>
  <c r="GD2063" i="1"/>
  <c r="GG2063" i="1" s="1"/>
  <c r="GI2063" i="1" s="1"/>
  <c r="GD2062" i="1"/>
  <c r="GG2062" i="1" s="1"/>
  <c r="GI2062" i="1" s="1"/>
  <c r="GD2061" i="1"/>
  <c r="GG2061" i="1" s="1"/>
  <c r="GI2061" i="1" s="1"/>
  <c r="GD2060" i="1"/>
  <c r="GG2060" i="1" s="1"/>
  <c r="GI2060" i="1" s="1"/>
  <c r="GD2059" i="1"/>
  <c r="GG2059" i="1" s="1"/>
  <c r="GI2059" i="1" s="1"/>
  <c r="GD2058" i="1"/>
  <c r="GG2058" i="1" s="1"/>
  <c r="GI2058" i="1" s="1"/>
  <c r="GD2057" i="1"/>
  <c r="GG2057" i="1" s="1"/>
  <c r="GI2057" i="1" s="1"/>
  <c r="GD2056" i="1"/>
  <c r="GG2056" i="1" s="1"/>
  <c r="GI2056" i="1" s="1"/>
  <c r="GD2055" i="1"/>
  <c r="GG2055" i="1" s="1"/>
  <c r="GI2055" i="1" s="1"/>
  <c r="GD2054" i="1"/>
  <c r="GG2054" i="1" s="1"/>
  <c r="GI2054" i="1" s="1"/>
  <c r="GD2053" i="1"/>
  <c r="GG2053" i="1" s="1"/>
  <c r="GI2053" i="1" s="1"/>
  <c r="GD2052" i="1"/>
  <c r="GG2052" i="1" s="1"/>
  <c r="GI2052" i="1" s="1"/>
  <c r="GD2051" i="1"/>
  <c r="GG2051" i="1" s="1"/>
  <c r="GI2051" i="1" s="1"/>
  <c r="GD2050" i="1"/>
  <c r="GG2050" i="1" s="1"/>
  <c r="GI2050" i="1" s="1"/>
  <c r="GD2049" i="1"/>
  <c r="GG2049" i="1" s="1"/>
  <c r="GI2049" i="1" s="1"/>
  <c r="GD2048" i="1"/>
  <c r="GG2048" i="1" s="1"/>
  <c r="GI2048" i="1" s="1"/>
  <c r="GD2047" i="1"/>
  <c r="GG2047" i="1" s="1"/>
  <c r="GI2047" i="1" s="1"/>
  <c r="GD2046" i="1"/>
  <c r="GG2046" i="1" s="1"/>
  <c r="GI2046" i="1" s="1"/>
  <c r="GD2045" i="1"/>
  <c r="GG2045" i="1" s="1"/>
  <c r="GI2045" i="1" s="1"/>
  <c r="GD2044" i="1"/>
  <c r="GG2044" i="1" s="1"/>
  <c r="GI2044" i="1" s="1"/>
  <c r="GD2043" i="1"/>
  <c r="GG2043" i="1" s="1"/>
  <c r="GI2043" i="1" s="1"/>
  <c r="GD2042" i="1"/>
  <c r="GG2042" i="1" s="1"/>
  <c r="GI2042" i="1" s="1"/>
  <c r="GD2041" i="1"/>
  <c r="GG2041" i="1" s="1"/>
  <c r="GI2041" i="1" s="1"/>
  <c r="GD2040" i="1"/>
  <c r="GG2040" i="1" s="1"/>
  <c r="GI2040" i="1" s="1"/>
  <c r="GD2039" i="1"/>
  <c r="GG2039" i="1" s="1"/>
  <c r="GI2039" i="1" s="1"/>
  <c r="GD2038" i="1"/>
  <c r="GG2038" i="1" s="1"/>
  <c r="GI2038" i="1" s="1"/>
  <c r="GD2037" i="1"/>
  <c r="GG2037" i="1" s="1"/>
  <c r="GI2037" i="1" s="1"/>
  <c r="GD2036" i="1"/>
  <c r="GG2036" i="1" s="1"/>
  <c r="GI2036" i="1" s="1"/>
  <c r="GD2035" i="1"/>
  <c r="GG2035" i="1" s="1"/>
  <c r="GI2035" i="1" s="1"/>
  <c r="GD2034" i="1"/>
  <c r="GG2034" i="1" s="1"/>
  <c r="GI2034" i="1" s="1"/>
  <c r="GD2033" i="1"/>
  <c r="GG2033" i="1" s="1"/>
  <c r="GI2033" i="1" s="1"/>
  <c r="GD2032" i="1"/>
  <c r="GG2032" i="1" s="1"/>
  <c r="GI2032" i="1" s="1"/>
  <c r="GD2031" i="1"/>
  <c r="GG2031" i="1" s="1"/>
  <c r="GI2031" i="1" s="1"/>
  <c r="GD2030" i="1"/>
  <c r="GG2030" i="1" s="1"/>
  <c r="GI2030" i="1" s="1"/>
  <c r="GD2029" i="1"/>
  <c r="GG2029" i="1" s="1"/>
  <c r="GI2029" i="1" s="1"/>
  <c r="GD2028" i="1"/>
  <c r="GG2028" i="1" s="1"/>
  <c r="GI2028" i="1" s="1"/>
  <c r="GD2027" i="1"/>
  <c r="GG2027" i="1" s="1"/>
  <c r="GI2027" i="1" s="1"/>
  <c r="GD2026" i="1"/>
  <c r="GG2026" i="1" s="1"/>
  <c r="GI2026" i="1" s="1"/>
  <c r="GD2025" i="1"/>
  <c r="GG2025" i="1" s="1"/>
  <c r="GI2025" i="1" s="1"/>
  <c r="GD2024" i="1"/>
  <c r="GG2024" i="1" s="1"/>
  <c r="GI2024" i="1" s="1"/>
  <c r="GD2023" i="1"/>
  <c r="GG2023" i="1" s="1"/>
  <c r="GI2023" i="1" s="1"/>
  <c r="GD2022" i="1"/>
  <c r="GG2022" i="1" s="1"/>
  <c r="GI2022" i="1" s="1"/>
  <c r="GD2021" i="1"/>
  <c r="GG2021" i="1" s="1"/>
  <c r="GI2021" i="1" s="1"/>
  <c r="GD2020" i="1"/>
  <c r="GG2020" i="1" s="1"/>
  <c r="GI2020" i="1" s="1"/>
  <c r="GD2019" i="1"/>
  <c r="GG2019" i="1" s="1"/>
  <c r="GI2019" i="1" s="1"/>
  <c r="GD2018" i="1"/>
  <c r="GG2018" i="1" s="1"/>
  <c r="GI2018" i="1" s="1"/>
  <c r="GD2017" i="1"/>
  <c r="GG2017" i="1" s="1"/>
  <c r="GI2017" i="1" s="1"/>
  <c r="GD2016" i="1"/>
  <c r="GG2016" i="1" s="1"/>
  <c r="GI2016" i="1" s="1"/>
  <c r="GD2015" i="1"/>
  <c r="GG2015" i="1" s="1"/>
  <c r="GI2015" i="1" s="1"/>
  <c r="GD2014" i="1"/>
  <c r="GG2014" i="1" s="1"/>
  <c r="GI2014" i="1" s="1"/>
  <c r="GD2013" i="1"/>
  <c r="GG2013" i="1" s="1"/>
  <c r="GI2013" i="1" s="1"/>
  <c r="GD2012" i="1"/>
  <c r="GG2012" i="1" s="1"/>
  <c r="GI2012" i="1" s="1"/>
  <c r="GD2011" i="1"/>
  <c r="GG2011" i="1" s="1"/>
  <c r="GI2011" i="1" s="1"/>
  <c r="GD2010" i="1"/>
  <c r="GG2010" i="1" s="1"/>
  <c r="GI2010" i="1" s="1"/>
  <c r="GD2009" i="1"/>
  <c r="GG2009" i="1" s="1"/>
  <c r="GI2009" i="1" s="1"/>
  <c r="GD2008" i="1"/>
  <c r="GG2008" i="1" s="1"/>
  <c r="GI2008" i="1" s="1"/>
  <c r="GD2007" i="1"/>
  <c r="GG2007" i="1" s="1"/>
  <c r="GI2007" i="1" s="1"/>
  <c r="GD2006" i="1"/>
  <c r="GG2006" i="1" s="1"/>
  <c r="GI2006" i="1" s="1"/>
  <c r="GD2005" i="1"/>
  <c r="GG2005" i="1" s="1"/>
  <c r="GI2005" i="1" s="1"/>
  <c r="GD2004" i="1"/>
  <c r="GG2004" i="1" s="1"/>
  <c r="GI2004" i="1" s="1"/>
  <c r="GD2003" i="1"/>
  <c r="GG2003" i="1" s="1"/>
  <c r="GI2003" i="1" s="1"/>
  <c r="GD2002" i="1"/>
  <c r="GG2002" i="1" s="1"/>
  <c r="GI2002" i="1" s="1"/>
  <c r="GD2001" i="1"/>
  <c r="GG2001" i="1" s="1"/>
  <c r="GI2001" i="1" s="1"/>
  <c r="GD2000" i="1"/>
  <c r="GG2000" i="1" s="1"/>
  <c r="GI2000" i="1" s="1"/>
  <c r="GD1999" i="1"/>
  <c r="GG1999" i="1" s="1"/>
  <c r="GI1999" i="1" s="1"/>
  <c r="GD1998" i="1"/>
  <c r="GG1998" i="1" s="1"/>
  <c r="GI1998" i="1" s="1"/>
  <c r="GD1997" i="1"/>
  <c r="GG1997" i="1" s="1"/>
  <c r="GI1997" i="1" s="1"/>
  <c r="GD1996" i="1"/>
  <c r="GG1996" i="1" s="1"/>
  <c r="GI1996" i="1" s="1"/>
  <c r="GD1995" i="1"/>
  <c r="GG1995" i="1" s="1"/>
  <c r="GI1995" i="1" s="1"/>
  <c r="GD1994" i="1"/>
  <c r="GG1994" i="1" s="1"/>
  <c r="GI1994" i="1" s="1"/>
  <c r="GD1993" i="1"/>
  <c r="GG1993" i="1" s="1"/>
  <c r="GI1993" i="1" s="1"/>
  <c r="GD1992" i="1"/>
  <c r="GG1992" i="1" s="1"/>
  <c r="GI1992" i="1" s="1"/>
  <c r="GD1991" i="1"/>
  <c r="GG1991" i="1" s="1"/>
  <c r="GI1991" i="1" s="1"/>
  <c r="GD1990" i="1"/>
  <c r="GG1990" i="1" s="1"/>
  <c r="GI1990" i="1" s="1"/>
  <c r="GD1989" i="1"/>
  <c r="GG1989" i="1" s="1"/>
  <c r="GI1989" i="1" s="1"/>
  <c r="GD1988" i="1"/>
  <c r="GG1988" i="1" s="1"/>
  <c r="GI1988" i="1" s="1"/>
  <c r="GD1987" i="1"/>
  <c r="GG1987" i="1" s="1"/>
  <c r="GI1987" i="1" s="1"/>
  <c r="GD1986" i="1"/>
  <c r="GG1986" i="1" s="1"/>
  <c r="GI1986" i="1" s="1"/>
  <c r="GD1985" i="1"/>
  <c r="GG1985" i="1" s="1"/>
  <c r="GI1985" i="1" s="1"/>
  <c r="GD1984" i="1"/>
  <c r="GG1984" i="1" s="1"/>
  <c r="GI1984" i="1" s="1"/>
  <c r="GD1983" i="1"/>
  <c r="GG1983" i="1" s="1"/>
  <c r="GI1983" i="1" s="1"/>
  <c r="GD1982" i="1"/>
  <c r="GG1982" i="1" s="1"/>
  <c r="GI1982" i="1" s="1"/>
  <c r="GD1981" i="1"/>
  <c r="GG1981" i="1" s="1"/>
  <c r="GI1981" i="1" s="1"/>
  <c r="GD1980" i="1"/>
  <c r="GG1980" i="1" s="1"/>
  <c r="GI1980" i="1" s="1"/>
  <c r="GD1979" i="1"/>
  <c r="GG1979" i="1" s="1"/>
  <c r="GI1979" i="1" s="1"/>
  <c r="GD1978" i="1"/>
  <c r="GG1978" i="1" s="1"/>
  <c r="GI1978" i="1" s="1"/>
  <c r="GD1977" i="1"/>
  <c r="GG1977" i="1" s="1"/>
  <c r="GI1977" i="1" s="1"/>
  <c r="GD1976" i="1"/>
  <c r="GG1976" i="1" s="1"/>
  <c r="GI1976" i="1" s="1"/>
  <c r="GD1975" i="1"/>
  <c r="GG1975" i="1" s="1"/>
  <c r="GI1975" i="1" s="1"/>
  <c r="GD1974" i="1"/>
  <c r="GG1974" i="1" s="1"/>
  <c r="GI1974" i="1" s="1"/>
  <c r="GD1973" i="1"/>
  <c r="GG1973" i="1" s="1"/>
  <c r="GI1973" i="1" s="1"/>
  <c r="GD1972" i="1"/>
  <c r="GG1972" i="1" s="1"/>
  <c r="GI1972" i="1" s="1"/>
  <c r="GD1971" i="1"/>
  <c r="GG1971" i="1" s="1"/>
  <c r="GI1971" i="1" s="1"/>
  <c r="GD1970" i="1"/>
  <c r="GG1970" i="1" s="1"/>
  <c r="GI1970" i="1" s="1"/>
  <c r="GD1969" i="1"/>
  <c r="GG1969" i="1" s="1"/>
  <c r="GI1969" i="1" s="1"/>
  <c r="GD1968" i="1"/>
  <c r="GG1968" i="1" s="1"/>
  <c r="GI1968" i="1" s="1"/>
  <c r="GD1967" i="1"/>
  <c r="GG1967" i="1" s="1"/>
  <c r="GI1967" i="1" s="1"/>
  <c r="GD1966" i="1"/>
  <c r="GG1966" i="1" s="1"/>
  <c r="GI1966" i="1" s="1"/>
  <c r="GD1965" i="1"/>
  <c r="GG1965" i="1" s="1"/>
  <c r="GI1965" i="1" s="1"/>
  <c r="GD1964" i="1"/>
  <c r="GG1964" i="1" s="1"/>
  <c r="GI1964" i="1" s="1"/>
  <c r="GD1963" i="1"/>
  <c r="GG1963" i="1" s="1"/>
  <c r="GI1963" i="1" s="1"/>
  <c r="GD1962" i="1"/>
  <c r="GG1962" i="1" s="1"/>
  <c r="GI1962" i="1" s="1"/>
  <c r="GD1961" i="1"/>
  <c r="GG1961" i="1" s="1"/>
  <c r="GI1961" i="1" s="1"/>
  <c r="GD1960" i="1"/>
  <c r="GG1960" i="1" s="1"/>
  <c r="GI1960" i="1" s="1"/>
  <c r="GD1959" i="1"/>
  <c r="GG1959" i="1" s="1"/>
  <c r="GI1959" i="1" s="1"/>
  <c r="GD1958" i="1"/>
  <c r="GG1958" i="1" s="1"/>
  <c r="GI1958" i="1" s="1"/>
  <c r="GD1957" i="1"/>
  <c r="GG1957" i="1" s="1"/>
  <c r="GI1957" i="1" s="1"/>
  <c r="GD1956" i="1"/>
  <c r="GG1956" i="1" s="1"/>
  <c r="GI1956" i="1" s="1"/>
  <c r="GD1955" i="1"/>
  <c r="GG1955" i="1" s="1"/>
  <c r="GI1955" i="1" s="1"/>
  <c r="GD1954" i="1"/>
  <c r="GG1954" i="1" s="1"/>
  <c r="GI1954" i="1" s="1"/>
  <c r="GD2159" i="1"/>
  <c r="GG2159" i="1" s="1"/>
  <c r="GI2159" i="1" s="1"/>
  <c r="GD2157" i="1"/>
  <c r="GG2157" i="1" s="1"/>
  <c r="GI2157" i="1" s="1"/>
  <c r="GD2154" i="1"/>
  <c r="GG2154" i="1" s="1"/>
  <c r="GI2154" i="1" s="1"/>
  <c r="GD2150" i="1"/>
  <c r="GG2150" i="1" s="1"/>
  <c r="GI2150" i="1" s="1"/>
  <c r="GD2146" i="1"/>
  <c r="GG2146" i="1" s="1"/>
  <c r="GI2146" i="1" s="1"/>
  <c r="GD2142" i="1"/>
  <c r="GG2142" i="1" s="1"/>
  <c r="GI2142" i="1" s="1"/>
  <c r="GD2138" i="1"/>
  <c r="GG2138" i="1" s="1"/>
  <c r="GI2138" i="1" s="1"/>
  <c r="GD2134" i="1"/>
  <c r="GG2134" i="1" s="1"/>
  <c r="GI2134" i="1" s="1"/>
  <c r="GD2130" i="1"/>
  <c r="GG2130" i="1" s="1"/>
  <c r="GI2130" i="1" s="1"/>
  <c r="GD2126" i="1"/>
  <c r="GG2126" i="1" s="1"/>
  <c r="GI2126" i="1" s="1"/>
  <c r="GD2122" i="1"/>
  <c r="GG2122" i="1" s="1"/>
  <c r="GI2122" i="1" s="1"/>
  <c r="GD2118" i="1"/>
  <c r="GG2118" i="1" s="1"/>
  <c r="GI2118" i="1" s="1"/>
  <c r="GD2114" i="1"/>
  <c r="GG2114" i="1" s="1"/>
  <c r="GI2114" i="1" s="1"/>
  <c r="GD2110" i="1"/>
  <c r="GG2110" i="1" s="1"/>
  <c r="GI2110" i="1" s="1"/>
  <c r="GD2106" i="1"/>
  <c r="GG2106" i="1" s="1"/>
  <c r="GI2106" i="1" s="1"/>
  <c r="GD2102" i="1"/>
  <c r="GG2102" i="1" s="1"/>
  <c r="GI2102" i="1" s="1"/>
  <c r="GD2098" i="1"/>
  <c r="GG2098" i="1" s="1"/>
  <c r="GI2098" i="1" s="1"/>
  <c r="GD2094" i="1"/>
  <c r="GG2094" i="1" s="1"/>
  <c r="GI2094" i="1" s="1"/>
  <c r="GD2090" i="1"/>
  <c r="GG2090" i="1" s="1"/>
  <c r="GI2090" i="1" s="1"/>
  <c r="GD2086" i="1"/>
  <c r="GG2086" i="1" s="1"/>
  <c r="GI2086" i="1" s="1"/>
  <c r="GK2350" i="1"/>
  <c r="GN2350" i="1" s="1"/>
  <c r="GP2350" i="1" s="1"/>
  <c r="GK2346" i="1"/>
  <c r="GN2346" i="1" s="1"/>
  <c r="GP2346" i="1" s="1"/>
  <c r="GK2342" i="1"/>
  <c r="GN2342" i="1" s="1"/>
  <c r="GP2342" i="1" s="1"/>
  <c r="GK2338" i="1"/>
  <c r="GN2338" i="1" s="1"/>
  <c r="GP2338" i="1" s="1"/>
  <c r="GK2334" i="1"/>
  <c r="GN2334" i="1" s="1"/>
  <c r="GP2334" i="1" s="1"/>
  <c r="GK2330" i="1"/>
  <c r="GN2330" i="1" s="1"/>
  <c r="GP2330" i="1" s="1"/>
  <c r="GK2326" i="1"/>
  <c r="GN2326" i="1" s="1"/>
  <c r="GP2326" i="1" s="1"/>
  <c r="GK2322" i="1"/>
  <c r="GN2322" i="1" s="1"/>
  <c r="GP2322" i="1" s="1"/>
  <c r="GK2318" i="1"/>
  <c r="GN2318" i="1" s="1"/>
  <c r="GP2318" i="1" s="1"/>
  <c r="GK2314" i="1"/>
  <c r="GN2314" i="1" s="1"/>
  <c r="GP2314" i="1" s="1"/>
  <c r="GK2310" i="1"/>
  <c r="GN2310" i="1" s="1"/>
  <c r="GP2310" i="1" s="1"/>
  <c r="GK2306" i="1"/>
  <c r="GN2306" i="1" s="1"/>
  <c r="GP2306" i="1" s="1"/>
  <c r="GK2302" i="1"/>
  <c r="GN2302" i="1" s="1"/>
  <c r="GP2302" i="1" s="1"/>
  <c r="GK2298" i="1"/>
  <c r="GN2298" i="1" s="1"/>
  <c r="GP2298" i="1" s="1"/>
  <c r="GK2294" i="1"/>
  <c r="GN2294" i="1" s="1"/>
  <c r="GP2294" i="1" s="1"/>
  <c r="GK2290" i="1"/>
  <c r="GN2290" i="1" s="1"/>
  <c r="GP2290" i="1" s="1"/>
  <c r="GK2286" i="1"/>
  <c r="GN2286" i="1" s="1"/>
  <c r="GP2286" i="1" s="1"/>
  <c r="GK2282" i="1"/>
  <c r="GN2282" i="1" s="1"/>
  <c r="GP2282" i="1" s="1"/>
  <c r="GK2278" i="1"/>
  <c r="GN2278" i="1" s="1"/>
  <c r="GP2278" i="1" s="1"/>
  <c r="GK2274" i="1"/>
  <c r="GN2274" i="1" s="1"/>
  <c r="GP2274" i="1" s="1"/>
  <c r="GK2270" i="1"/>
  <c r="GN2270" i="1" s="1"/>
  <c r="GP2270" i="1" s="1"/>
  <c r="GK2266" i="1"/>
  <c r="GN2266" i="1" s="1"/>
  <c r="GP2266" i="1" s="1"/>
  <c r="GK2262" i="1"/>
  <c r="GN2262" i="1" s="1"/>
  <c r="GP2262" i="1" s="1"/>
  <c r="GK2258" i="1"/>
  <c r="GN2258" i="1" s="1"/>
  <c r="GP2258" i="1" s="1"/>
  <c r="GK2254" i="1"/>
  <c r="GN2254" i="1" s="1"/>
  <c r="GP2254" i="1" s="1"/>
  <c r="GK2250" i="1"/>
  <c r="GN2250" i="1" s="1"/>
  <c r="GP2250" i="1" s="1"/>
  <c r="GK2246" i="1"/>
  <c r="GN2246" i="1" s="1"/>
  <c r="GP2246" i="1" s="1"/>
  <c r="GK2242" i="1"/>
  <c r="GN2242" i="1" s="1"/>
  <c r="GP2242" i="1" s="1"/>
  <c r="GK2238" i="1"/>
  <c r="GN2238" i="1" s="1"/>
  <c r="GP2238" i="1" s="1"/>
  <c r="GK2234" i="1"/>
  <c r="GN2234" i="1" s="1"/>
  <c r="GP2234" i="1" s="1"/>
  <c r="GK2230" i="1"/>
  <c r="GN2230" i="1" s="1"/>
  <c r="GP2230" i="1" s="1"/>
  <c r="GK2226" i="1"/>
  <c r="GN2226" i="1" s="1"/>
  <c r="GP2226" i="1" s="1"/>
  <c r="GK2222" i="1"/>
  <c r="GN2222" i="1" s="1"/>
  <c r="GP2222" i="1" s="1"/>
  <c r="GK2218" i="1"/>
  <c r="GN2218" i="1" s="1"/>
  <c r="GP2218" i="1" s="1"/>
  <c r="GK2214" i="1"/>
  <c r="GN2214" i="1" s="1"/>
  <c r="GP2214" i="1" s="1"/>
  <c r="GK2210" i="1"/>
  <c r="GN2210" i="1" s="1"/>
  <c r="GP2210" i="1" s="1"/>
  <c r="GK2206" i="1"/>
  <c r="GN2206" i="1" s="1"/>
  <c r="GP2206" i="1" s="1"/>
  <c r="GK2202" i="1"/>
  <c r="GN2202" i="1" s="1"/>
  <c r="GP2202" i="1" s="1"/>
  <c r="GK2198" i="1"/>
  <c r="GN2198" i="1" s="1"/>
  <c r="GP2198" i="1" s="1"/>
  <c r="GK2194" i="1"/>
  <c r="GN2194" i="1" s="1"/>
  <c r="GP2194" i="1" s="1"/>
  <c r="GK2190" i="1"/>
  <c r="GN2190" i="1" s="1"/>
  <c r="GP2190" i="1" s="1"/>
  <c r="GK2186" i="1"/>
  <c r="GN2186" i="1" s="1"/>
  <c r="GP2186" i="1" s="1"/>
  <c r="GK2182" i="1"/>
  <c r="GN2182" i="1" s="1"/>
  <c r="GP2182" i="1" s="1"/>
  <c r="GK2178" i="1"/>
  <c r="GN2178" i="1" s="1"/>
  <c r="GP2178" i="1" s="1"/>
  <c r="GK2174" i="1"/>
  <c r="GN2174" i="1" s="1"/>
  <c r="GP2174" i="1" s="1"/>
  <c r="GK2170" i="1"/>
  <c r="GN2170" i="1" s="1"/>
  <c r="GP2170" i="1" s="1"/>
  <c r="GK2166" i="1"/>
  <c r="GN2166" i="1" s="1"/>
  <c r="GP2166" i="1" s="1"/>
  <c r="GK2162" i="1"/>
  <c r="GN2162" i="1" s="1"/>
  <c r="GP2162" i="1" s="1"/>
  <c r="GK2158" i="1"/>
  <c r="GN2158" i="1" s="1"/>
  <c r="GP2158" i="1" s="1"/>
  <c r="GK2154" i="1"/>
  <c r="GN2154" i="1" s="1"/>
  <c r="GP2154" i="1" s="1"/>
  <c r="GK2150" i="1"/>
  <c r="GN2150" i="1" s="1"/>
  <c r="GP2150" i="1" s="1"/>
  <c r="GK2146" i="1"/>
  <c r="GN2146" i="1" s="1"/>
  <c r="GP2146" i="1" s="1"/>
  <c r="GK2142" i="1"/>
  <c r="GN2142" i="1" s="1"/>
  <c r="GP2142" i="1" s="1"/>
  <c r="GK2138" i="1"/>
  <c r="GN2138" i="1" s="1"/>
  <c r="GP2138" i="1" s="1"/>
  <c r="GK2134" i="1"/>
  <c r="GN2134" i="1" s="1"/>
  <c r="GP2134" i="1" s="1"/>
  <c r="GK2130" i="1"/>
  <c r="GN2130" i="1" s="1"/>
  <c r="GP2130" i="1" s="1"/>
  <c r="GK2126" i="1"/>
  <c r="GN2126" i="1" s="1"/>
  <c r="GP2126" i="1" s="1"/>
  <c r="GK2122" i="1"/>
  <c r="GN2122" i="1" s="1"/>
  <c r="GP2122" i="1" s="1"/>
  <c r="GK2118" i="1"/>
  <c r="GN2118" i="1" s="1"/>
  <c r="GP2118" i="1" s="1"/>
  <c r="GK2114" i="1"/>
  <c r="GN2114" i="1" s="1"/>
  <c r="GP2114" i="1" s="1"/>
  <c r="GK2110" i="1"/>
  <c r="GN2110" i="1" s="1"/>
  <c r="GP2110" i="1" s="1"/>
  <c r="GK2106" i="1"/>
  <c r="GN2106" i="1" s="1"/>
  <c r="GP2106" i="1" s="1"/>
  <c r="GK2102" i="1"/>
  <c r="GN2102" i="1" s="1"/>
  <c r="GP2102" i="1" s="1"/>
  <c r="GK2098" i="1"/>
  <c r="GN2098" i="1" s="1"/>
  <c r="GP2098" i="1" s="1"/>
  <c r="GK2094" i="1"/>
  <c r="GN2094" i="1" s="1"/>
  <c r="GP2094" i="1" s="1"/>
  <c r="GK2090" i="1"/>
  <c r="GN2090" i="1" s="1"/>
  <c r="GP2090" i="1" s="1"/>
  <c r="GK2086" i="1"/>
  <c r="GN2086" i="1" s="1"/>
  <c r="GP2086" i="1" s="1"/>
  <c r="GK2082" i="1"/>
  <c r="GN2082" i="1" s="1"/>
  <c r="GP2082" i="1" s="1"/>
  <c r="GK2078" i="1"/>
  <c r="GN2078" i="1" s="1"/>
  <c r="GP2078" i="1" s="1"/>
  <c r="GK2074" i="1"/>
  <c r="GN2074" i="1" s="1"/>
  <c r="GP2074" i="1" s="1"/>
  <c r="GK2070" i="1"/>
  <c r="GN2070" i="1" s="1"/>
  <c r="GP2070" i="1" s="1"/>
  <c r="GK2066" i="1"/>
  <c r="GN2066" i="1" s="1"/>
  <c r="GP2066" i="1" s="1"/>
  <c r="GK2062" i="1"/>
  <c r="GN2062" i="1" s="1"/>
  <c r="GP2062" i="1" s="1"/>
  <c r="GK2058" i="1"/>
  <c r="GN2058" i="1" s="1"/>
  <c r="GP2058" i="1" s="1"/>
  <c r="GK2054" i="1"/>
  <c r="GN2054" i="1" s="1"/>
  <c r="GP2054" i="1" s="1"/>
  <c r="GK2050" i="1"/>
  <c r="GN2050" i="1" s="1"/>
  <c r="GP2050" i="1" s="1"/>
  <c r="GK2046" i="1"/>
  <c r="GN2046" i="1" s="1"/>
  <c r="GP2046" i="1" s="1"/>
  <c r="GK2042" i="1"/>
  <c r="GN2042" i="1" s="1"/>
  <c r="GP2042" i="1" s="1"/>
  <c r="GK2038" i="1"/>
  <c r="GN2038" i="1" s="1"/>
  <c r="GP2038" i="1" s="1"/>
  <c r="GK2034" i="1"/>
  <c r="GN2034" i="1" s="1"/>
  <c r="GP2034" i="1" s="1"/>
  <c r="GK2030" i="1"/>
  <c r="GN2030" i="1" s="1"/>
  <c r="GP2030" i="1" s="1"/>
  <c r="GK2026" i="1"/>
  <c r="GN2026" i="1" s="1"/>
  <c r="GP2026" i="1" s="1"/>
  <c r="GK2022" i="1"/>
  <c r="GN2022" i="1" s="1"/>
  <c r="GP2022" i="1" s="1"/>
  <c r="GK2018" i="1"/>
  <c r="GN2018" i="1" s="1"/>
  <c r="GP2018" i="1" s="1"/>
  <c r="GK2014" i="1"/>
  <c r="GN2014" i="1" s="1"/>
  <c r="GP2014" i="1" s="1"/>
  <c r="GK2010" i="1"/>
  <c r="GN2010" i="1" s="1"/>
  <c r="GP2010" i="1" s="1"/>
  <c r="GK2006" i="1"/>
  <c r="GN2006" i="1" s="1"/>
  <c r="GP2006" i="1" s="1"/>
  <c r="GK2002" i="1"/>
  <c r="GN2002" i="1" s="1"/>
  <c r="GP2002" i="1" s="1"/>
  <c r="GK2351" i="1"/>
  <c r="GN2351" i="1" s="1"/>
  <c r="GP2351" i="1" s="1"/>
  <c r="GK2347" i="1"/>
  <c r="GN2347" i="1" s="1"/>
  <c r="GP2347" i="1" s="1"/>
  <c r="GK2343" i="1"/>
  <c r="GN2343" i="1" s="1"/>
  <c r="GP2343" i="1" s="1"/>
  <c r="GK2339" i="1"/>
  <c r="GN2339" i="1" s="1"/>
  <c r="GP2339" i="1" s="1"/>
  <c r="GK2335" i="1"/>
  <c r="GN2335" i="1" s="1"/>
  <c r="GP2335" i="1" s="1"/>
  <c r="GK2331" i="1"/>
  <c r="GN2331" i="1" s="1"/>
  <c r="GP2331" i="1" s="1"/>
  <c r="GK2327" i="1"/>
  <c r="GN2327" i="1" s="1"/>
  <c r="GP2327" i="1" s="1"/>
  <c r="GK2323" i="1"/>
  <c r="GN2323" i="1" s="1"/>
  <c r="GP2323" i="1" s="1"/>
  <c r="GK2319" i="1"/>
  <c r="GN2319" i="1" s="1"/>
  <c r="GP2319" i="1" s="1"/>
  <c r="GK2315" i="1"/>
  <c r="GN2315" i="1" s="1"/>
  <c r="GP2315" i="1" s="1"/>
  <c r="GK2311" i="1"/>
  <c r="GN2311" i="1" s="1"/>
  <c r="GP2311" i="1" s="1"/>
  <c r="GK2307" i="1"/>
  <c r="GN2307" i="1" s="1"/>
  <c r="GP2307" i="1" s="1"/>
  <c r="GK2303" i="1"/>
  <c r="GN2303" i="1" s="1"/>
  <c r="GP2303" i="1" s="1"/>
  <c r="GK2299" i="1"/>
  <c r="GN2299" i="1" s="1"/>
  <c r="GP2299" i="1" s="1"/>
  <c r="GK2295" i="1"/>
  <c r="GN2295" i="1" s="1"/>
  <c r="GP2295" i="1" s="1"/>
  <c r="GK2291" i="1"/>
  <c r="GN2291" i="1" s="1"/>
  <c r="GP2291" i="1" s="1"/>
  <c r="GK2287" i="1"/>
  <c r="GN2287" i="1" s="1"/>
  <c r="GP2287" i="1" s="1"/>
  <c r="GK2283" i="1"/>
  <c r="GN2283" i="1" s="1"/>
  <c r="GP2283" i="1" s="1"/>
  <c r="GK2279" i="1"/>
  <c r="GN2279" i="1" s="1"/>
  <c r="GP2279" i="1" s="1"/>
  <c r="GK2275" i="1"/>
  <c r="GN2275" i="1" s="1"/>
  <c r="GP2275" i="1" s="1"/>
  <c r="GK2271" i="1"/>
  <c r="GN2271" i="1" s="1"/>
  <c r="GP2271" i="1" s="1"/>
  <c r="GK2267" i="1"/>
  <c r="GN2267" i="1" s="1"/>
  <c r="GP2267" i="1" s="1"/>
  <c r="GK2263" i="1"/>
  <c r="GN2263" i="1" s="1"/>
  <c r="GP2263" i="1" s="1"/>
  <c r="GK2259" i="1"/>
  <c r="GN2259" i="1" s="1"/>
  <c r="GP2259" i="1" s="1"/>
  <c r="GK2255" i="1"/>
  <c r="GN2255" i="1" s="1"/>
  <c r="GP2255" i="1" s="1"/>
  <c r="GK2251" i="1"/>
  <c r="GN2251" i="1" s="1"/>
  <c r="GP2251" i="1" s="1"/>
  <c r="GK2247" i="1"/>
  <c r="GN2247" i="1" s="1"/>
  <c r="GP2247" i="1" s="1"/>
  <c r="GK2243" i="1"/>
  <c r="GN2243" i="1" s="1"/>
  <c r="GP2243" i="1" s="1"/>
  <c r="GK2239" i="1"/>
  <c r="GN2239" i="1" s="1"/>
  <c r="GP2239" i="1" s="1"/>
  <c r="GK2235" i="1"/>
  <c r="GN2235" i="1" s="1"/>
  <c r="GP2235" i="1" s="1"/>
  <c r="GK2231" i="1"/>
  <c r="GN2231" i="1" s="1"/>
  <c r="GP2231" i="1" s="1"/>
  <c r="GK2227" i="1"/>
  <c r="GN2227" i="1" s="1"/>
  <c r="GP2227" i="1" s="1"/>
  <c r="GK2223" i="1"/>
  <c r="GN2223" i="1" s="1"/>
  <c r="GP2223" i="1" s="1"/>
  <c r="GK2219" i="1"/>
  <c r="GN2219" i="1" s="1"/>
  <c r="GP2219" i="1" s="1"/>
  <c r="GK2215" i="1"/>
  <c r="GN2215" i="1" s="1"/>
  <c r="GP2215" i="1" s="1"/>
  <c r="GK2211" i="1"/>
  <c r="GN2211" i="1" s="1"/>
  <c r="GP2211" i="1" s="1"/>
  <c r="GK2207" i="1"/>
  <c r="GN2207" i="1" s="1"/>
  <c r="GP2207" i="1" s="1"/>
  <c r="GK2203" i="1"/>
  <c r="GN2203" i="1" s="1"/>
  <c r="GP2203" i="1" s="1"/>
  <c r="GK2199" i="1"/>
  <c r="GN2199" i="1" s="1"/>
  <c r="GP2199" i="1" s="1"/>
  <c r="GK2195" i="1"/>
  <c r="GN2195" i="1" s="1"/>
  <c r="GP2195" i="1" s="1"/>
  <c r="GK2191" i="1"/>
  <c r="GN2191" i="1" s="1"/>
  <c r="GP2191" i="1" s="1"/>
  <c r="GK2187" i="1"/>
  <c r="GN2187" i="1" s="1"/>
  <c r="GP2187" i="1" s="1"/>
  <c r="GK2183" i="1"/>
  <c r="GN2183" i="1" s="1"/>
  <c r="GP2183" i="1" s="1"/>
  <c r="GK2179" i="1"/>
  <c r="GN2179" i="1" s="1"/>
  <c r="GP2179" i="1" s="1"/>
  <c r="GK2175" i="1"/>
  <c r="GN2175" i="1" s="1"/>
  <c r="GP2175" i="1" s="1"/>
  <c r="GK2352" i="1"/>
  <c r="GN2352" i="1" s="1"/>
  <c r="GP2352" i="1" s="1"/>
  <c r="GK2348" i="1"/>
  <c r="GN2348" i="1" s="1"/>
  <c r="GP2348" i="1" s="1"/>
  <c r="GK2344" i="1"/>
  <c r="GN2344" i="1" s="1"/>
  <c r="GP2344" i="1" s="1"/>
  <c r="GK2340" i="1"/>
  <c r="GN2340" i="1" s="1"/>
  <c r="GP2340" i="1" s="1"/>
  <c r="GK2336" i="1"/>
  <c r="GN2336" i="1" s="1"/>
  <c r="GP2336" i="1" s="1"/>
  <c r="GK2332" i="1"/>
  <c r="GN2332" i="1" s="1"/>
  <c r="GP2332" i="1" s="1"/>
  <c r="GK2328" i="1"/>
  <c r="GN2328" i="1" s="1"/>
  <c r="GP2328" i="1" s="1"/>
  <c r="GK2324" i="1"/>
  <c r="GN2324" i="1" s="1"/>
  <c r="GP2324" i="1" s="1"/>
  <c r="GK2320" i="1"/>
  <c r="GN2320" i="1" s="1"/>
  <c r="GP2320" i="1" s="1"/>
  <c r="GK2316" i="1"/>
  <c r="GN2316" i="1" s="1"/>
  <c r="GP2316" i="1" s="1"/>
  <c r="GK2312" i="1"/>
  <c r="GN2312" i="1" s="1"/>
  <c r="GP2312" i="1" s="1"/>
  <c r="GK2308" i="1"/>
  <c r="GN2308" i="1" s="1"/>
  <c r="GP2308" i="1" s="1"/>
  <c r="GK2304" i="1"/>
  <c r="GN2304" i="1" s="1"/>
  <c r="GP2304" i="1" s="1"/>
  <c r="GK2300" i="1"/>
  <c r="GN2300" i="1" s="1"/>
  <c r="GP2300" i="1" s="1"/>
  <c r="GK2296" i="1"/>
  <c r="GN2296" i="1" s="1"/>
  <c r="GP2296" i="1" s="1"/>
  <c r="GK2292" i="1"/>
  <c r="GN2292" i="1" s="1"/>
  <c r="GP2292" i="1" s="1"/>
  <c r="GK2288" i="1"/>
  <c r="GN2288" i="1" s="1"/>
  <c r="GP2288" i="1" s="1"/>
  <c r="GK2284" i="1"/>
  <c r="GN2284" i="1" s="1"/>
  <c r="GP2284" i="1" s="1"/>
  <c r="GK2280" i="1"/>
  <c r="GN2280" i="1" s="1"/>
  <c r="GP2280" i="1" s="1"/>
  <c r="GK2276" i="1"/>
  <c r="GN2276" i="1" s="1"/>
  <c r="GP2276" i="1" s="1"/>
  <c r="GK2272" i="1"/>
  <c r="GN2272" i="1" s="1"/>
  <c r="GP2272" i="1" s="1"/>
  <c r="GK2268" i="1"/>
  <c r="GN2268" i="1" s="1"/>
  <c r="GP2268" i="1" s="1"/>
  <c r="GK2264" i="1"/>
  <c r="GN2264" i="1" s="1"/>
  <c r="GP2264" i="1" s="1"/>
  <c r="GK2260" i="1"/>
  <c r="GN2260" i="1" s="1"/>
  <c r="GP2260" i="1" s="1"/>
  <c r="GK2256" i="1"/>
  <c r="GN2256" i="1" s="1"/>
  <c r="GP2256" i="1" s="1"/>
  <c r="GK2252" i="1"/>
  <c r="GN2252" i="1" s="1"/>
  <c r="GP2252" i="1" s="1"/>
  <c r="GK2248" i="1"/>
  <c r="GN2248" i="1" s="1"/>
  <c r="GP2248" i="1" s="1"/>
  <c r="GK2244" i="1"/>
  <c r="GN2244" i="1" s="1"/>
  <c r="GP2244" i="1" s="1"/>
  <c r="GK2240" i="1"/>
  <c r="GN2240" i="1" s="1"/>
  <c r="GP2240" i="1" s="1"/>
  <c r="GK2236" i="1"/>
  <c r="GN2236" i="1" s="1"/>
  <c r="GP2236" i="1" s="1"/>
  <c r="GK2232" i="1"/>
  <c r="GN2232" i="1" s="1"/>
  <c r="GP2232" i="1" s="1"/>
  <c r="GK2228" i="1"/>
  <c r="GN2228" i="1" s="1"/>
  <c r="GP2228" i="1" s="1"/>
  <c r="GK2224" i="1"/>
  <c r="GN2224" i="1" s="1"/>
  <c r="GP2224" i="1" s="1"/>
  <c r="GK2220" i="1"/>
  <c r="GN2220" i="1" s="1"/>
  <c r="GP2220" i="1" s="1"/>
  <c r="GK2216" i="1"/>
  <c r="GN2216" i="1" s="1"/>
  <c r="GP2216" i="1" s="1"/>
  <c r="GK2212" i="1"/>
  <c r="GN2212" i="1" s="1"/>
  <c r="GP2212" i="1" s="1"/>
  <c r="GK2208" i="1"/>
  <c r="GN2208" i="1" s="1"/>
  <c r="GP2208" i="1" s="1"/>
  <c r="GK2204" i="1"/>
  <c r="GN2204" i="1" s="1"/>
  <c r="GP2204" i="1" s="1"/>
  <c r="GK2200" i="1"/>
  <c r="GN2200" i="1" s="1"/>
  <c r="GP2200" i="1" s="1"/>
  <c r="GK2196" i="1"/>
  <c r="GN2196" i="1" s="1"/>
  <c r="GP2196" i="1" s="1"/>
  <c r="GK2192" i="1"/>
  <c r="GN2192" i="1" s="1"/>
  <c r="GP2192" i="1" s="1"/>
  <c r="GK2188" i="1"/>
  <c r="GN2188" i="1" s="1"/>
  <c r="GP2188" i="1" s="1"/>
  <c r="GK2184" i="1"/>
  <c r="GN2184" i="1" s="1"/>
  <c r="GP2184" i="1" s="1"/>
  <c r="GK2180" i="1"/>
  <c r="GN2180" i="1" s="1"/>
  <c r="GP2180" i="1" s="1"/>
  <c r="GK2176" i="1"/>
  <c r="GN2176" i="1" s="1"/>
  <c r="GP2176" i="1" s="1"/>
  <c r="GK2172" i="1"/>
  <c r="GN2172" i="1" s="1"/>
  <c r="GP2172" i="1" s="1"/>
  <c r="GK2168" i="1"/>
  <c r="GN2168" i="1" s="1"/>
  <c r="GP2168" i="1" s="1"/>
  <c r="GK2164" i="1"/>
  <c r="GN2164" i="1" s="1"/>
  <c r="GP2164" i="1" s="1"/>
  <c r="GK2160" i="1"/>
  <c r="GN2160" i="1" s="1"/>
  <c r="GP2160" i="1" s="1"/>
  <c r="GK2156" i="1"/>
  <c r="GN2156" i="1" s="1"/>
  <c r="GP2156" i="1" s="1"/>
  <c r="GK2152" i="1"/>
  <c r="GN2152" i="1" s="1"/>
  <c r="GP2152" i="1" s="1"/>
  <c r="GK2148" i="1"/>
  <c r="GN2148" i="1" s="1"/>
  <c r="GP2148" i="1" s="1"/>
  <c r="GK2144" i="1"/>
  <c r="GN2144" i="1" s="1"/>
  <c r="GP2144" i="1" s="1"/>
  <c r="GK2140" i="1"/>
  <c r="GN2140" i="1" s="1"/>
  <c r="GP2140" i="1" s="1"/>
  <c r="GK2136" i="1"/>
  <c r="GN2136" i="1" s="1"/>
  <c r="GP2136" i="1" s="1"/>
  <c r="GK2132" i="1"/>
  <c r="GN2132" i="1" s="1"/>
  <c r="GP2132" i="1" s="1"/>
  <c r="GK2128" i="1"/>
  <c r="GN2128" i="1" s="1"/>
  <c r="GP2128" i="1" s="1"/>
  <c r="GK2124" i="1"/>
  <c r="GN2124" i="1" s="1"/>
  <c r="GP2124" i="1" s="1"/>
  <c r="GK2120" i="1"/>
  <c r="GN2120" i="1" s="1"/>
  <c r="GP2120" i="1" s="1"/>
  <c r="GK2116" i="1"/>
  <c r="GN2116" i="1" s="1"/>
  <c r="GP2116" i="1" s="1"/>
  <c r="GK2112" i="1"/>
  <c r="GN2112" i="1" s="1"/>
  <c r="GP2112" i="1" s="1"/>
  <c r="GK2108" i="1"/>
  <c r="GN2108" i="1" s="1"/>
  <c r="GP2108" i="1" s="1"/>
  <c r="GK2104" i="1"/>
  <c r="GN2104" i="1" s="1"/>
  <c r="GP2104" i="1" s="1"/>
  <c r="GK2100" i="1"/>
  <c r="GN2100" i="1" s="1"/>
  <c r="GP2100" i="1" s="1"/>
  <c r="GK2096" i="1"/>
  <c r="GN2096" i="1" s="1"/>
  <c r="GP2096" i="1" s="1"/>
  <c r="GK2092" i="1"/>
  <c r="GN2092" i="1" s="1"/>
  <c r="GP2092" i="1" s="1"/>
  <c r="GK2088" i="1"/>
  <c r="GN2088" i="1" s="1"/>
  <c r="GP2088" i="1" s="1"/>
  <c r="GK2084" i="1"/>
  <c r="GN2084" i="1" s="1"/>
  <c r="GP2084" i="1" s="1"/>
  <c r="GK2080" i="1"/>
  <c r="GN2080" i="1" s="1"/>
  <c r="GP2080" i="1" s="1"/>
  <c r="GK2076" i="1"/>
  <c r="GN2076" i="1" s="1"/>
  <c r="GP2076" i="1" s="1"/>
  <c r="GK2072" i="1"/>
  <c r="GN2072" i="1" s="1"/>
  <c r="GP2072" i="1" s="1"/>
  <c r="GK2068" i="1"/>
  <c r="GN2068" i="1" s="1"/>
  <c r="GP2068" i="1" s="1"/>
  <c r="GK2064" i="1"/>
  <c r="GN2064" i="1" s="1"/>
  <c r="GP2064" i="1" s="1"/>
  <c r="GK2060" i="1"/>
  <c r="GN2060" i="1" s="1"/>
  <c r="GP2060" i="1" s="1"/>
  <c r="GK2056" i="1"/>
  <c r="GN2056" i="1" s="1"/>
  <c r="GP2056" i="1" s="1"/>
  <c r="GK2052" i="1"/>
  <c r="GN2052" i="1" s="1"/>
  <c r="GP2052" i="1" s="1"/>
  <c r="GK2048" i="1"/>
  <c r="GN2048" i="1" s="1"/>
  <c r="GP2048" i="1" s="1"/>
  <c r="GK2044" i="1"/>
  <c r="GN2044" i="1" s="1"/>
  <c r="GP2044" i="1" s="1"/>
  <c r="GK2040" i="1"/>
  <c r="GN2040" i="1" s="1"/>
  <c r="GP2040" i="1" s="1"/>
  <c r="GK2036" i="1"/>
  <c r="GN2036" i="1" s="1"/>
  <c r="GP2036" i="1" s="1"/>
  <c r="GK2032" i="1"/>
  <c r="GN2032" i="1" s="1"/>
  <c r="GP2032" i="1" s="1"/>
  <c r="GK2028" i="1"/>
  <c r="GN2028" i="1" s="1"/>
  <c r="GP2028" i="1" s="1"/>
  <c r="GK2024" i="1"/>
  <c r="GN2024" i="1" s="1"/>
  <c r="GP2024" i="1" s="1"/>
  <c r="GK2015" i="1"/>
  <c r="GN2015" i="1" s="1"/>
  <c r="GP2015" i="1" s="1"/>
  <c r="GK2007" i="1"/>
  <c r="GN2007" i="1" s="1"/>
  <c r="GP2007" i="1" s="1"/>
  <c r="GK1999" i="1"/>
  <c r="GN1999" i="1" s="1"/>
  <c r="GP1999" i="1" s="1"/>
  <c r="GK1995" i="1"/>
  <c r="GN1995" i="1" s="1"/>
  <c r="GP1995" i="1" s="1"/>
  <c r="GK1991" i="1"/>
  <c r="GN1991" i="1" s="1"/>
  <c r="GP1991" i="1" s="1"/>
  <c r="GK1987" i="1"/>
  <c r="GN1987" i="1" s="1"/>
  <c r="GP1987" i="1" s="1"/>
  <c r="GK1983" i="1"/>
  <c r="GN1983" i="1" s="1"/>
  <c r="GP1983" i="1" s="1"/>
  <c r="GK1979" i="1"/>
  <c r="GN1979" i="1" s="1"/>
  <c r="GP1979" i="1" s="1"/>
  <c r="GK1975" i="1"/>
  <c r="GN1975" i="1" s="1"/>
  <c r="GP1975" i="1" s="1"/>
  <c r="GK1971" i="1"/>
  <c r="GN1971" i="1" s="1"/>
  <c r="GP1971" i="1" s="1"/>
  <c r="GK1967" i="1"/>
  <c r="GN1967" i="1" s="1"/>
  <c r="GP1967" i="1" s="1"/>
  <c r="GK1963" i="1"/>
  <c r="GN1963" i="1" s="1"/>
  <c r="GP1963" i="1" s="1"/>
  <c r="GK1959" i="1"/>
  <c r="GN1959" i="1" s="1"/>
  <c r="GP1959" i="1" s="1"/>
  <c r="GK1955" i="1"/>
  <c r="GN1955" i="1" s="1"/>
  <c r="GP1955" i="1" s="1"/>
  <c r="GK2349" i="1"/>
  <c r="GN2349" i="1" s="1"/>
  <c r="GP2349" i="1" s="1"/>
  <c r="GK2341" i="1"/>
  <c r="GN2341" i="1" s="1"/>
  <c r="GP2341" i="1" s="1"/>
  <c r="GK2333" i="1"/>
  <c r="GN2333" i="1" s="1"/>
  <c r="GP2333" i="1" s="1"/>
  <c r="GK2325" i="1"/>
  <c r="GN2325" i="1" s="1"/>
  <c r="GP2325" i="1" s="1"/>
  <c r="GK2317" i="1"/>
  <c r="GN2317" i="1" s="1"/>
  <c r="GP2317" i="1" s="1"/>
  <c r="GK2309" i="1"/>
  <c r="GN2309" i="1" s="1"/>
  <c r="GP2309" i="1" s="1"/>
  <c r="GK2301" i="1"/>
  <c r="GN2301" i="1" s="1"/>
  <c r="GP2301" i="1" s="1"/>
  <c r="GK2293" i="1"/>
  <c r="GN2293" i="1" s="1"/>
  <c r="GP2293" i="1" s="1"/>
  <c r="GK2285" i="1"/>
  <c r="GN2285" i="1" s="1"/>
  <c r="GP2285" i="1" s="1"/>
  <c r="GK2277" i="1"/>
  <c r="GN2277" i="1" s="1"/>
  <c r="GP2277" i="1" s="1"/>
  <c r="GK2269" i="1"/>
  <c r="GN2269" i="1" s="1"/>
  <c r="GP2269" i="1" s="1"/>
  <c r="GK2261" i="1"/>
  <c r="GN2261" i="1" s="1"/>
  <c r="GP2261" i="1" s="1"/>
  <c r="GK2253" i="1"/>
  <c r="GN2253" i="1" s="1"/>
  <c r="GP2253" i="1" s="1"/>
  <c r="GK2245" i="1"/>
  <c r="GN2245" i="1" s="1"/>
  <c r="GP2245" i="1" s="1"/>
  <c r="GK2237" i="1"/>
  <c r="GN2237" i="1" s="1"/>
  <c r="GP2237" i="1" s="1"/>
  <c r="GK2229" i="1"/>
  <c r="GN2229" i="1" s="1"/>
  <c r="GP2229" i="1" s="1"/>
  <c r="GK2221" i="1"/>
  <c r="GN2221" i="1" s="1"/>
  <c r="GP2221" i="1" s="1"/>
  <c r="GK2213" i="1"/>
  <c r="GN2213" i="1" s="1"/>
  <c r="GP2213" i="1" s="1"/>
  <c r="GK2205" i="1"/>
  <c r="GN2205" i="1" s="1"/>
  <c r="GP2205" i="1" s="1"/>
  <c r="GK2197" i="1"/>
  <c r="GN2197" i="1" s="1"/>
  <c r="GP2197" i="1" s="1"/>
  <c r="GK2189" i="1"/>
  <c r="GN2189" i="1" s="1"/>
  <c r="GP2189" i="1" s="1"/>
  <c r="GK2181" i="1"/>
  <c r="GN2181" i="1" s="1"/>
  <c r="GP2181" i="1" s="1"/>
  <c r="GK2173" i="1"/>
  <c r="GN2173" i="1" s="1"/>
  <c r="GP2173" i="1" s="1"/>
  <c r="GK2171" i="1"/>
  <c r="GN2171" i="1" s="1"/>
  <c r="GP2171" i="1" s="1"/>
  <c r="GK2169" i="1"/>
  <c r="GN2169" i="1" s="1"/>
  <c r="GP2169" i="1" s="1"/>
  <c r="GK2167" i="1"/>
  <c r="GN2167" i="1" s="1"/>
  <c r="GP2167" i="1" s="1"/>
  <c r="GK2165" i="1"/>
  <c r="GN2165" i="1" s="1"/>
  <c r="GP2165" i="1" s="1"/>
  <c r="GK2163" i="1"/>
  <c r="GN2163" i="1" s="1"/>
  <c r="GP2163" i="1" s="1"/>
  <c r="GK2161" i="1"/>
  <c r="GN2161" i="1" s="1"/>
  <c r="GP2161" i="1" s="1"/>
  <c r="GK2159" i="1"/>
  <c r="GN2159" i="1" s="1"/>
  <c r="GP2159" i="1" s="1"/>
  <c r="GK2157" i="1"/>
  <c r="GN2157" i="1" s="1"/>
  <c r="GP2157" i="1" s="1"/>
  <c r="GK2155" i="1"/>
  <c r="GN2155" i="1" s="1"/>
  <c r="GP2155" i="1" s="1"/>
  <c r="GK2153" i="1"/>
  <c r="GN2153" i="1" s="1"/>
  <c r="GP2153" i="1" s="1"/>
  <c r="GK2151" i="1"/>
  <c r="GN2151" i="1" s="1"/>
  <c r="GP2151" i="1" s="1"/>
  <c r="GK2149" i="1"/>
  <c r="GN2149" i="1" s="1"/>
  <c r="GP2149" i="1" s="1"/>
  <c r="GK2147" i="1"/>
  <c r="GN2147" i="1" s="1"/>
  <c r="GP2147" i="1" s="1"/>
  <c r="GK2145" i="1"/>
  <c r="GN2145" i="1" s="1"/>
  <c r="GP2145" i="1" s="1"/>
  <c r="GK2143" i="1"/>
  <c r="GN2143" i="1" s="1"/>
  <c r="GP2143" i="1" s="1"/>
  <c r="GK2141" i="1"/>
  <c r="GN2141" i="1" s="1"/>
  <c r="GP2141" i="1" s="1"/>
  <c r="GK2139" i="1"/>
  <c r="GN2139" i="1" s="1"/>
  <c r="GP2139" i="1" s="1"/>
  <c r="GK2137" i="1"/>
  <c r="GN2137" i="1" s="1"/>
  <c r="GP2137" i="1" s="1"/>
  <c r="GK2135" i="1"/>
  <c r="GN2135" i="1" s="1"/>
  <c r="GP2135" i="1" s="1"/>
  <c r="GK2133" i="1"/>
  <c r="GN2133" i="1" s="1"/>
  <c r="GP2133" i="1" s="1"/>
  <c r="GK2131" i="1"/>
  <c r="GN2131" i="1" s="1"/>
  <c r="GP2131" i="1" s="1"/>
  <c r="GK2129" i="1"/>
  <c r="GN2129" i="1" s="1"/>
  <c r="GP2129" i="1" s="1"/>
  <c r="GK2127" i="1"/>
  <c r="GN2127" i="1" s="1"/>
  <c r="GP2127" i="1" s="1"/>
  <c r="GK2125" i="1"/>
  <c r="GN2125" i="1" s="1"/>
  <c r="GP2125" i="1" s="1"/>
  <c r="GK2123" i="1"/>
  <c r="GN2123" i="1" s="1"/>
  <c r="GP2123" i="1" s="1"/>
  <c r="GK2121" i="1"/>
  <c r="GN2121" i="1" s="1"/>
  <c r="GP2121" i="1" s="1"/>
  <c r="GK2119" i="1"/>
  <c r="GN2119" i="1" s="1"/>
  <c r="GP2119" i="1" s="1"/>
  <c r="GK2117" i="1"/>
  <c r="GN2117" i="1" s="1"/>
  <c r="GP2117" i="1" s="1"/>
  <c r="GK2115" i="1"/>
  <c r="GN2115" i="1" s="1"/>
  <c r="GP2115" i="1" s="1"/>
  <c r="GK2113" i="1"/>
  <c r="GN2113" i="1" s="1"/>
  <c r="GP2113" i="1" s="1"/>
  <c r="GK2111" i="1"/>
  <c r="GN2111" i="1" s="1"/>
  <c r="GP2111" i="1" s="1"/>
  <c r="GK2109" i="1"/>
  <c r="GN2109" i="1" s="1"/>
  <c r="GP2109" i="1" s="1"/>
  <c r="GK2107" i="1"/>
  <c r="GN2107" i="1" s="1"/>
  <c r="GP2107" i="1" s="1"/>
  <c r="GK2105" i="1"/>
  <c r="GN2105" i="1" s="1"/>
  <c r="GP2105" i="1" s="1"/>
  <c r="GK2103" i="1"/>
  <c r="GN2103" i="1" s="1"/>
  <c r="GP2103" i="1" s="1"/>
  <c r="GK2101" i="1"/>
  <c r="GN2101" i="1" s="1"/>
  <c r="GP2101" i="1" s="1"/>
  <c r="GK2099" i="1"/>
  <c r="GN2099" i="1" s="1"/>
  <c r="GP2099" i="1" s="1"/>
  <c r="GK2097" i="1"/>
  <c r="GN2097" i="1" s="1"/>
  <c r="GP2097" i="1" s="1"/>
  <c r="GK2095" i="1"/>
  <c r="GN2095" i="1" s="1"/>
  <c r="GP2095" i="1" s="1"/>
  <c r="GK2093" i="1"/>
  <c r="GN2093" i="1" s="1"/>
  <c r="GP2093" i="1" s="1"/>
  <c r="GK2091" i="1"/>
  <c r="GN2091" i="1" s="1"/>
  <c r="GP2091" i="1" s="1"/>
  <c r="GK2089" i="1"/>
  <c r="GN2089" i="1" s="1"/>
  <c r="GP2089" i="1" s="1"/>
  <c r="GK2087" i="1"/>
  <c r="GN2087" i="1" s="1"/>
  <c r="GP2087" i="1" s="1"/>
  <c r="GK2085" i="1"/>
  <c r="GN2085" i="1" s="1"/>
  <c r="GP2085" i="1" s="1"/>
  <c r="GK2083" i="1"/>
  <c r="GN2083" i="1" s="1"/>
  <c r="GP2083" i="1" s="1"/>
  <c r="GK2081" i="1"/>
  <c r="GN2081" i="1" s="1"/>
  <c r="GP2081" i="1" s="1"/>
  <c r="GK2079" i="1"/>
  <c r="GN2079" i="1" s="1"/>
  <c r="GP2079" i="1" s="1"/>
  <c r="GK2077" i="1"/>
  <c r="GN2077" i="1" s="1"/>
  <c r="GP2077" i="1" s="1"/>
  <c r="GK2075" i="1"/>
  <c r="GN2075" i="1" s="1"/>
  <c r="GP2075" i="1" s="1"/>
  <c r="GK2073" i="1"/>
  <c r="GN2073" i="1" s="1"/>
  <c r="GP2073" i="1" s="1"/>
  <c r="GK2071" i="1"/>
  <c r="GN2071" i="1" s="1"/>
  <c r="GP2071" i="1" s="1"/>
  <c r="GK2069" i="1"/>
  <c r="GN2069" i="1" s="1"/>
  <c r="GP2069" i="1" s="1"/>
  <c r="GK2067" i="1"/>
  <c r="GN2067" i="1" s="1"/>
  <c r="GP2067" i="1" s="1"/>
  <c r="GK2065" i="1"/>
  <c r="GN2065" i="1" s="1"/>
  <c r="GP2065" i="1" s="1"/>
  <c r="GK2063" i="1"/>
  <c r="GN2063" i="1" s="1"/>
  <c r="GP2063" i="1" s="1"/>
  <c r="GK2061" i="1"/>
  <c r="GN2061" i="1" s="1"/>
  <c r="GP2061" i="1" s="1"/>
  <c r="GK2059" i="1"/>
  <c r="GN2059" i="1" s="1"/>
  <c r="GP2059" i="1" s="1"/>
  <c r="GK2057" i="1"/>
  <c r="GN2057" i="1" s="1"/>
  <c r="GP2057" i="1" s="1"/>
  <c r="GK2055" i="1"/>
  <c r="GN2055" i="1" s="1"/>
  <c r="GP2055" i="1" s="1"/>
  <c r="GK2053" i="1"/>
  <c r="GN2053" i="1" s="1"/>
  <c r="GP2053" i="1" s="1"/>
  <c r="GK2051" i="1"/>
  <c r="GN2051" i="1" s="1"/>
  <c r="GP2051" i="1" s="1"/>
  <c r="GK2049" i="1"/>
  <c r="GN2049" i="1" s="1"/>
  <c r="GP2049" i="1" s="1"/>
  <c r="GK2047" i="1"/>
  <c r="GN2047" i="1" s="1"/>
  <c r="GP2047" i="1" s="1"/>
  <c r="GK2045" i="1"/>
  <c r="GN2045" i="1" s="1"/>
  <c r="GP2045" i="1" s="1"/>
  <c r="GK2043" i="1"/>
  <c r="GN2043" i="1" s="1"/>
  <c r="GP2043" i="1" s="1"/>
  <c r="GK2041" i="1"/>
  <c r="GN2041" i="1" s="1"/>
  <c r="GP2041" i="1" s="1"/>
  <c r="GK2039" i="1"/>
  <c r="GN2039" i="1" s="1"/>
  <c r="GP2039" i="1" s="1"/>
  <c r="GK2037" i="1"/>
  <c r="GN2037" i="1" s="1"/>
  <c r="GP2037" i="1" s="1"/>
  <c r="GK2035" i="1"/>
  <c r="GN2035" i="1" s="1"/>
  <c r="GP2035" i="1" s="1"/>
  <c r="GK2033" i="1"/>
  <c r="GN2033" i="1" s="1"/>
  <c r="GP2033" i="1" s="1"/>
  <c r="GK2031" i="1"/>
  <c r="GN2031" i="1" s="1"/>
  <c r="GP2031" i="1" s="1"/>
  <c r="GK2029" i="1"/>
  <c r="GN2029" i="1" s="1"/>
  <c r="GP2029" i="1" s="1"/>
  <c r="GK2027" i="1"/>
  <c r="GN2027" i="1" s="1"/>
  <c r="GP2027" i="1" s="1"/>
  <c r="GK2025" i="1"/>
  <c r="GN2025" i="1" s="1"/>
  <c r="GP2025" i="1" s="1"/>
  <c r="GK2023" i="1"/>
  <c r="GN2023" i="1" s="1"/>
  <c r="GP2023" i="1" s="1"/>
  <c r="GK2021" i="1"/>
  <c r="GN2021" i="1" s="1"/>
  <c r="GP2021" i="1" s="1"/>
  <c r="GK2016" i="1"/>
  <c r="GN2016" i="1" s="1"/>
  <c r="GP2016" i="1" s="1"/>
  <c r="GK2013" i="1"/>
  <c r="GN2013" i="1" s="1"/>
  <c r="GP2013" i="1" s="1"/>
  <c r="GK2008" i="1"/>
  <c r="GN2008" i="1" s="1"/>
  <c r="GP2008" i="1" s="1"/>
  <c r="GK2005" i="1"/>
  <c r="GN2005" i="1" s="1"/>
  <c r="GP2005" i="1" s="1"/>
  <c r="GK2000" i="1"/>
  <c r="GN2000" i="1" s="1"/>
  <c r="GP2000" i="1" s="1"/>
  <c r="GK1996" i="1"/>
  <c r="GN1996" i="1" s="1"/>
  <c r="GP1996" i="1" s="1"/>
  <c r="GK1992" i="1"/>
  <c r="GN1992" i="1" s="1"/>
  <c r="GP1992" i="1" s="1"/>
  <c r="GK1988" i="1"/>
  <c r="GN1988" i="1" s="1"/>
  <c r="GP1988" i="1" s="1"/>
  <c r="GK1984" i="1"/>
  <c r="GN1984" i="1" s="1"/>
  <c r="GP1984" i="1" s="1"/>
  <c r="GK1980" i="1"/>
  <c r="GN1980" i="1" s="1"/>
  <c r="GP1980" i="1" s="1"/>
  <c r="GK1976" i="1"/>
  <c r="GN1976" i="1" s="1"/>
  <c r="GP1976" i="1" s="1"/>
  <c r="GK1972" i="1"/>
  <c r="GN1972" i="1" s="1"/>
  <c r="GP1972" i="1" s="1"/>
  <c r="GK1968" i="1"/>
  <c r="GN1968" i="1" s="1"/>
  <c r="GP1968" i="1" s="1"/>
  <c r="GK1964" i="1"/>
  <c r="GN1964" i="1" s="1"/>
  <c r="GP1964" i="1" s="1"/>
  <c r="GK1960" i="1"/>
  <c r="GN1960" i="1" s="1"/>
  <c r="GP1960" i="1" s="1"/>
  <c r="GK1956" i="1"/>
  <c r="GN1956" i="1" s="1"/>
  <c r="GP1956" i="1" s="1"/>
  <c r="GK2019" i="1"/>
  <c r="GN2019" i="1" s="1"/>
  <c r="GP2019" i="1" s="1"/>
  <c r="GK2011" i="1"/>
  <c r="GN2011" i="1" s="1"/>
  <c r="GP2011" i="1" s="1"/>
  <c r="GK2003" i="1"/>
  <c r="GN2003" i="1" s="1"/>
  <c r="GP2003" i="1" s="1"/>
  <c r="GK1997" i="1"/>
  <c r="GN1997" i="1" s="1"/>
  <c r="GP1997" i="1" s="1"/>
  <c r="GK1993" i="1"/>
  <c r="GN1993" i="1" s="1"/>
  <c r="GP1993" i="1" s="1"/>
  <c r="GK1989" i="1"/>
  <c r="GN1989" i="1" s="1"/>
  <c r="GP1989" i="1" s="1"/>
  <c r="GK1985" i="1"/>
  <c r="GN1985" i="1" s="1"/>
  <c r="GP1985" i="1" s="1"/>
  <c r="GK1981" i="1"/>
  <c r="GN1981" i="1" s="1"/>
  <c r="GP1981" i="1" s="1"/>
  <c r="GK1977" i="1"/>
  <c r="GN1977" i="1" s="1"/>
  <c r="GP1977" i="1" s="1"/>
  <c r="GK1973" i="1"/>
  <c r="GN1973" i="1" s="1"/>
  <c r="GP1973" i="1" s="1"/>
  <c r="GK1969" i="1"/>
  <c r="GN1969" i="1" s="1"/>
  <c r="GP1969" i="1" s="1"/>
  <c r="GK1965" i="1"/>
  <c r="GN1965" i="1" s="1"/>
  <c r="GP1965" i="1" s="1"/>
  <c r="GK1961" i="1"/>
  <c r="GN1961" i="1" s="1"/>
  <c r="GP1961" i="1" s="1"/>
  <c r="GK1957" i="1"/>
  <c r="GN1957" i="1" s="1"/>
  <c r="GP1957" i="1" s="1"/>
  <c r="GK1953" i="1"/>
  <c r="GN1953" i="1" s="1"/>
  <c r="GP1953" i="1" s="1"/>
  <c r="GK2345" i="1"/>
  <c r="GN2345" i="1" s="1"/>
  <c r="GP2345" i="1" s="1"/>
  <c r="GK2337" i="1"/>
  <c r="GN2337" i="1" s="1"/>
  <c r="GP2337" i="1" s="1"/>
  <c r="GK2329" i="1"/>
  <c r="GN2329" i="1" s="1"/>
  <c r="GP2329" i="1" s="1"/>
  <c r="GK2321" i="1"/>
  <c r="GN2321" i="1" s="1"/>
  <c r="GP2321" i="1" s="1"/>
  <c r="GK2313" i="1"/>
  <c r="GN2313" i="1" s="1"/>
  <c r="GP2313" i="1" s="1"/>
  <c r="GK2305" i="1"/>
  <c r="GN2305" i="1" s="1"/>
  <c r="GP2305" i="1" s="1"/>
  <c r="GK2297" i="1"/>
  <c r="GN2297" i="1" s="1"/>
  <c r="GP2297" i="1" s="1"/>
  <c r="GK2289" i="1"/>
  <c r="GN2289" i="1" s="1"/>
  <c r="GP2289" i="1" s="1"/>
  <c r="GK2281" i="1"/>
  <c r="GN2281" i="1" s="1"/>
  <c r="GP2281" i="1" s="1"/>
  <c r="GK2273" i="1"/>
  <c r="GN2273" i="1" s="1"/>
  <c r="GP2273" i="1" s="1"/>
  <c r="GK2265" i="1"/>
  <c r="GN2265" i="1" s="1"/>
  <c r="GP2265" i="1" s="1"/>
  <c r="GK2257" i="1"/>
  <c r="GN2257" i="1" s="1"/>
  <c r="GP2257" i="1" s="1"/>
  <c r="GK2249" i="1"/>
  <c r="GN2249" i="1" s="1"/>
  <c r="GP2249" i="1" s="1"/>
  <c r="GK2241" i="1"/>
  <c r="GN2241" i="1" s="1"/>
  <c r="GP2241" i="1" s="1"/>
  <c r="GK2233" i="1"/>
  <c r="GN2233" i="1" s="1"/>
  <c r="GP2233" i="1" s="1"/>
  <c r="GK2225" i="1"/>
  <c r="GN2225" i="1" s="1"/>
  <c r="GP2225" i="1" s="1"/>
  <c r="GK2217" i="1"/>
  <c r="GN2217" i="1" s="1"/>
  <c r="GP2217" i="1" s="1"/>
  <c r="GK2209" i="1"/>
  <c r="GN2209" i="1" s="1"/>
  <c r="GP2209" i="1" s="1"/>
  <c r="GK2201" i="1"/>
  <c r="GN2201" i="1" s="1"/>
  <c r="GP2201" i="1" s="1"/>
  <c r="GK2193" i="1"/>
  <c r="GN2193" i="1" s="1"/>
  <c r="GP2193" i="1" s="1"/>
  <c r="GK2185" i="1"/>
  <c r="GN2185" i="1" s="1"/>
  <c r="GP2185" i="1" s="1"/>
  <c r="GK2177" i="1"/>
  <c r="GN2177" i="1" s="1"/>
  <c r="GP2177" i="1" s="1"/>
  <c r="GK2020" i="1"/>
  <c r="GN2020" i="1" s="1"/>
  <c r="GP2020" i="1" s="1"/>
  <c r="GK2017" i="1"/>
  <c r="GN2017" i="1" s="1"/>
  <c r="GP2017" i="1" s="1"/>
  <c r="GK2012" i="1"/>
  <c r="GN2012" i="1" s="1"/>
  <c r="GP2012" i="1" s="1"/>
  <c r="GK2009" i="1"/>
  <c r="GN2009" i="1" s="1"/>
  <c r="GP2009" i="1" s="1"/>
  <c r="GK2004" i="1"/>
  <c r="GN2004" i="1" s="1"/>
  <c r="GP2004" i="1" s="1"/>
  <c r="GK2001" i="1"/>
  <c r="GN2001" i="1" s="1"/>
  <c r="GP2001" i="1" s="1"/>
  <c r="GK1998" i="1"/>
  <c r="GN1998" i="1" s="1"/>
  <c r="GP1998" i="1" s="1"/>
  <c r="GK1994" i="1"/>
  <c r="GN1994" i="1" s="1"/>
  <c r="GP1994" i="1" s="1"/>
  <c r="GK1990" i="1"/>
  <c r="GN1990" i="1" s="1"/>
  <c r="GP1990" i="1" s="1"/>
  <c r="GK1986" i="1"/>
  <c r="GN1986" i="1" s="1"/>
  <c r="GP1986" i="1" s="1"/>
  <c r="GK1982" i="1"/>
  <c r="GN1982" i="1" s="1"/>
  <c r="GP1982" i="1" s="1"/>
  <c r="GK1978" i="1"/>
  <c r="GN1978" i="1" s="1"/>
  <c r="GP1978" i="1" s="1"/>
  <c r="GK1974" i="1"/>
  <c r="GN1974" i="1" s="1"/>
  <c r="GP1974" i="1" s="1"/>
  <c r="GK1970" i="1"/>
  <c r="GN1970" i="1" s="1"/>
  <c r="GP1970" i="1" s="1"/>
  <c r="GK1966" i="1"/>
  <c r="GN1966" i="1" s="1"/>
  <c r="GP1966" i="1" s="1"/>
  <c r="GK1962" i="1"/>
  <c r="GN1962" i="1" s="1"/>
  <c r="GP1962" i="1" s="1"/>
  <c r="GK1958" i="1"/>
  <c r="GN1958" i="1" s="1"/>
  <c r="GP1958" i="1" s="1"/>
  <c r="GK1954" i="1"/>
  <c r="GN1954" i="1" s="1"/>
  <c r="GP1954" i="1" s="1"/>
  <c r="GY2349" i="1"/>
  <c r="HB2349" i="1" s="1"/>
  <c r="HD2349" i="1" s="1"/>
  <c r="GY2344" i="1"/>
  <c r="HB2344" i="1" s="1"/>
  <c r="HD2344" i="1" s="1"/>
  <c r="GY2339" i="1"/>
  <c r="HB2339" i="1" s="1"/>
  <c r="HD2339" i="1" s="1"/>
  <c r="GY2338" i="1"/>
  <c r="HB2338" i="1" s="1"/>
  <c r="HD2338" i="1" s="1"/>
  <c r="GY2333" i="1"/>
  <c r="HB2333" i="1" s="1"/>
  <c r="HD2333" i="1" s="1"/>
  <c r="GY2328" i="1"/>
  <c r="HB2328" i="1" s="1"/>
  <c r="HD2328" i="1" s="1"/>
  <c r="GY2323" i="1"/>
  <c r="HB2323" i="1" s="1"/>
  <c r="HD2323" i="1" s="1"/>
  <c r="GY2322" i="1"/>
  <c r="HB2322" i="1" s="1"/>
  <c r="HD2322" i="1" s="1"/>
  <c r="GY2317" i="1"/>
  <c r="HB2317" i="1" s="1"/>
  <c r="HD2317" i="1" s="1"/>
  <c r="GY2312" i="1"/>
  <c r="HB2312" i="1" s="1"/>
  <c r="HD2312" i="1" s="1"/>
  <c r="GY2305" i="1"/>
  <c r="HB2305" i="1" s="1"/>
  <c r="HD2305" i="1" s="1"/>
  <c r="GY2351" i="1"/>
  <c r="HB2351" i="1" s="1"/>
  <c r="HD2351" i="1" s="1"/>
  <c r="GY2350" i="1"/>
  <c r="HB2350" i="1" s="1"/>
  <c r="HD2350" i="1" s="1"/>
  <c r="GY2345" i="1"/>
  <c r="HB2345" i="1" s="1"/>
  <c r="HD2345" i="1" s="1"/>
  <c r="GY2340" i="1"/>
  <c r="HB2340" i="1" s="1"/>
  <c r="HD2340" i="1" s="1"/>
  <c r="GY2335" i="1"/>
  <c r="HB2335" i="1" s="1"/>
  <c r="HD2335" i="1" s="1"/>
  <c r="GY2348" i="1"/>
  <c r="HB2348" i="1" s="1"/>
  <c r="HD2348" i="1" s="1"/>
  <c r="GY2343" i="1"/>
  <c r="HB2343" i="1" s="1"/>
  <c r="HD2343" i="1" s="1"/>
  <c r="GY2342" i="1"/>
  <c r="HB2342" i="1" s="1"/>
  <c r="HD2342" i="1" s="1"/>
  <c r="GY2337" i="1"/>
  <c r="HB2337" i="1" s="1"/>
  <c r="HD2337" i="1" s="1"/>
  <c r="GY2332" i="1"/>
  <c r="HB2332" i="1" s="1"/>
  <c r="HD2332" i="1" s="1"/>
  <c r="GY2327" i="1"/>
  <c r="HB2327" i="1" s="1"/>
  <c r="HD2327" i="1" s="1"/>
  <c r="GY2326" i="1"/>
  <c r="HB2326" i="1" s="1"/>
  <c r="HD2326" i="1" s="1"/>
  <c r="GY2321" i="1"/>
  <c r="HB2321" i="1" s="1"/>
  <c r="HD2321" i="1" s="1"/>
  <c r="GY2316" i="1"/>
  <c r="HB2316" i="1" s="1"/>
  <c r="HD2316" i="1" s="1"/>
  <c r="GY2311" i="1"/>
  <c r="HB2311" i="1" s="1"/>
  <c r="HD2311" i="1" s="1"/>
  <c r="GY2310" i="1"/>
  <c r="HB2310" i="1" s="1"/>
  <c r="HD2310" i="1" s="1"/>
  <c r="GY2309" i="1"/>
  <c r="HB2309" i="1" s="1"/>
  <c r="HD2309" i="1" s="1"/>
  <c r="GY2341" i="1"/>
  <c r="HB2341" i="1" s="1"/>
  <c r="HD2341" i="1" s="1"/>
  <c r="GY2336" i="1"/>
  <c r="HB2336" i="1" s="1"/>
  <c r="HD2336" i="1" s="1"/>
  <c r="GY2334" i="1"/>
  <c r="HB2334" i="1" s="1"/>
  <c r="HD2334" i="1" s="1"/>
  <c r="GY2330" i="1"/>
  <c r="HB2330" i="1" s="1"/>
  <c r="HD2330" i="1" s="1"/>
  <c r="GY2324" i="1"/>
  <c r="HB2324" i="1" s="1"/>
  <c r="HD2324" i="1" s="1"/>
  <c r="GY2315" i="1"/>
  <c r="HB2315" i="1" s="1"/>
  <c r="HD2315" i="1" s="1"/>
  <c r="GY2313" i="1"/>
  <c r="HB2313" i="1" s="1"/>
  <c r="HD2313" i="1" s="1"/>
  <c r="GY2307" i="1"/>
  <c r="HB2307" i="1" s="1"/>
  <c r="HD2307" i="1" s="1"/>
  <c r="GY2304" i="1"/>
  <c r="HB2304" i="1" s="1"/>
  <c r="HD2304" i="1" s="1"/>
  <c r="GY2300" i="1"/>
  <c r="HB2300" i="1" s="1"/>
  <c r="HD2300" i="1" s="1"/>
  <c r="GY2295" i="1"/>
  <c r="HB2295" i="1" s="1"/>
  <c r="HD2295" i="1" s="1"/>
  <c r="GY2294" i="1"/>
  <c r="HB2294" i="1" s="1"/>
  <c r="HD2294" i="1" s="1"/>
  <c r="GY2293" i="1"/>
  <c r="HB2293" i="1" s="1"/>
  <c r="HD2293" i="1" s="1"/>
  <c r="GY2288" i="1"/>
  <c r="HB2288" i="1" s="1"/>
  <c r="HD2288" i="1" s="1"/>
  <c r="GY2281" i="1"/>
  <c r="HB2281" i="1" s="1"/>
  <c r="HD2281" i="1" s="1"/>
  <c r="GY2275" i="1"/>
  <c r="HB2275" i="1" s="1"/>
  <c r="HD2275" i="1" s="1"/>
  <c r="GY2274" i="1"/>
  <c r="HB2274" i="1" s="1"/>
  <c r="HD2274" i="1" s="1"/>
  <c r="GY2268" i="1"/>
  <c r="HB2268" i="1" s="1"/>
  <c r="HD2268" i="1" s="1"/>
  <c r="GY2263" i="1"/>
  <c r="HB2263" i="1" s="1"/>
  <c r="HD2263" i="1" s="1"/>
  <c r="GY2262" i="1"/>
  <c r="HB2262" i="1" s="1"/>
  <c r="HD2262" i="1" s="1"/>
  <c r="GY2261" i="1"/>
  <c r="HB2261" i="1" s="1"/>
  <c r="HD2261" i="1" s="1"/>
  <c r="GY2256" i="1"/>
  <c r="HB2256" i="1" s="1"/>
  <c r="HD2256" i="1" s="1"/>
  <c r="GY2249" i="1"/>
  <c r="HB2249" i="1" s="1"/>
  <c r="HD2249" i="1" s="1"/>
  <c r="GY2243" i="1"/>
  <c r="HB2243" i="1" s="1"/>
  <c r="HD2243" i="1" s="1"/>
  <c r="GY2346" i="1"/>
  <c r="HB2346" i="1" s="1"/>
  <c r="HD2346" i="1" s="1"/>
  <c r="GY2320" i="1"/>
  <c r="HB2320" i="1" s="1"/>
  <c r="HD2320" i="1" s="1"/>
  <c r="GY2302" i="1"/>
  <c r="HB2302" i="1" s="1"/>
  <c r="HD2302" i="1" s="1"/>
  <c r="GY2301" i="1"/>
  <c r="HB2301" i="1" s="1"/>
  <c r="HD2301" i="1" s="1"/>
  <c r="GY2296" i="1"/>
  <c r="HB2296" i="1" s="1"/>
  <c r="HD2296" i="1" s="1"/>
  <c r="GY2289" i="1"/>
  <c r="HB2289" i="1" s="1"/>
  <c r="HD2289" i="1" s="1"/>
  <c r="GY2283" i="1"/>
  <c r="HB2283" i="1" s="1"/>
  <c r="HD2283" i="1" s="1"/>
  <c r="GY2282" i="1"/>
  <c r="HB2282" i="1" s="1"/>
  <c r="HD2282" i="1" s="1"/>
  <c r="GY2276" i="1"/>
  <c r="HB2276" i="1" s="1"/>
  <c r="HD2276" i="1" s="1"/>
  <c r="GY2271" i="1"/>
  <c r="HB2271" i="1" s="1"/>
  <c r="HD2271" i="1" s="1"/>
  <c r="GY2270" i="1"/>
  <c r="HB2270" i="1" s="1"/>
  <c r="HD2270" i="1" s="1"/>
  <c r="GY2269" i="1"/>
  <c r="HB2269" i="1" s="1"/>
  <c r="HD2269" i="1" s="1"/>
  <c r="GY2264" i="1"/>
  <c r="HB2264" i="1" s="1"/>
  <c r="HD2264" i="1" s="1"/>
  <c r="GY2257" i="1"/>
  <c r="HB2257" i="1" s="1"/>
  <c r="HD2257" i="1" s="1"/>
  <c r="GY2251" i="1"/>
  <c r="HB2251" i="1" s="1"/>
  <c r="HD2251" i="1" s="1"/>
  <c r="GY2250" i="1"/>
  <c r="HB2250" i="1" s="1"/>
  <c r="HD2250" i="1" s="1"/>
  <c r="GY2244" i="1"/>
  <c r="HB2244" i="1" s="1"/>
  <c r="HD2244" i="1" s="1"/>
  <c r="GY2239" i="1"/>
  <c r="HB2239" i="1" s="1"/>
  <c r="HD2239" i="1" s="1"/>
  <c r="GY2238" i="1"/>
  <c r="HB2238" i="1" s="1"/>
  <c r="HD2238" i="1" s="1"/>
  <c r="GY2237" i="1"/>
  <c r="HB2237" i="1" s="1"/>
  <c r="HD2237" i="1" s="1"/>
  <c r="GY2232" i="1"/>
  <c r="HB2232" i="1" s="1"/>
  <c r="HD2232" i="1" s="1"/>
  <c r="GY2225" i="1"/>
  <c r="HB2225" i="1" s="1"/>
  <c r="HD2225" i="1" s="1"/>
  <c r="GY2219" i="1"/>
  <c r="HB2219" i="1" s="1"/>
  <c r="HD2219" i="1" s="1"/>
  <c r="GY2218" i="1"/>
  <c r="HB2218" i="1" s="1"/>
  <c r="HD2218" i="1" s="1"/>
  <c r="GY2212" i="1"/>
  <c r="HB2212" i="1" s="1"/>
  <c r="HD2212" i="1" s="1"/>
  <c r="GY2207" i="1"/>
  <c r="HB2207" i="1" s="1"/>
  <c r="HD2207" i="1" s="1"/>
  <c r="GY2206" i="1"/>
  <c r="HB2206" i="1" s="1"/>
  <c r="HD2206" i="1" s="1"/>
  <c r="GY2205" i="1"/>
  <c r="HB2205" i="1" s="1"/>
  <c r="HD2205" i="1" s="1"/>
  <c r="GY2200" i="1"/>
  <c r="HB2200" i="1" s="1"/>
  <c r="HD2200" i="1" s="1"/>
  <c r="GY2187" i="1"/>
  <c r="HB2187" i="1" s="1"/>
  <c r="HD2187" i="1" s="1"/>
  <c r="GY2183" i="1"/>
  <c r="HB2183" i="1" s="1"/>
  <c r="HD2183" i="1" s="1"/>
  <c r="GY2182" i="1"/>
  <c r="HB2182" i="1" s="1"/>
  <c r="HD2182" i="1" s="1"/>
  <c r="GY2176" i="1"/>
  <c r="HB2176" i="1" s="1"/>
  <c r="HD2176" i="1" s="1"/>
  <c r="GY2171" i="1"/>
  <c r="HB2171" i="1" s="1"/>
  <c r="HD2171" i="1" s="1"/>
  <c r="GY2170" i="1"/>
  <c r="HB2170" i="1" s="1"/>
  <c r="HD2170" i="1" s="1"/>
  <c r="GY2169" i="1"/>
  <c r="HB2169" i="1" s="1"/>
  <c r="HD2169" i="1" s="1"/>
  <c r="GY2164" i="1"/>
  <c r="HB2164" i="1" s="1"/>
  <c r="HD2164" i="1" s="1"/>
  <c r="GY2157" i="1"/>
  <c r="HB2157" i="1" s="1"/>
  <c r="HD2157" i="1" s="1"/>
  <c r="GY2154" i="1"/>
  <c r="HB2154" i="1" s="1"/>
  <c r="HD2154" i="1" s="1"/>
  <c r="GY2144" i="1"/>
  <c r="HB2144" i="1" s="1"/>
  <c r="HD2144" i="1" s="1"/>
  <c r="GY2143" i="1"/>
  <c r="HB2143" i="1" s="1"/>
  <c r="HD2143" i="1" s="1"/>
  <c r="GY2141" i="1"/>
  <c r="HB2141" i="1" s="1"/>
  <c r="HD2141" i="1" s="1"/>
  <c r="GY2138" i="1"/>
  <c r="HB2138" i="1" s="1"/>
  <c r="HD2138" i="1" s="1"/>
  <c r="GY2131" i="1"/>
  <c r="HB2131" i="1" s="1"/>
  <c r="HD2131" i="1" s="1"/>
  <c r="GY2130" i="1"/>
  <c r="HB2130" i="1" s="1"/>
  <c r="HD2130" i="1" s="1"/>
  <c r="GY2124" i="1"/>
  <c r="HB2124" i="1" s="1"/>
  <c r="HD2124" i="1" s="1"/>
  <c r="GY2121" i="1"/>
  <c r="HB2121" i="1" s="1"/>
  <c r="HD2121" i="1" s="1"/>
  <c r="GY2120" i="1"/>
  <c r="HB2120" i="1" s="1"/>
  <c r="HD2120" i="1" s="1"/>
  <c r="GY2119" i="1"/>
  <c r="HB2119" i="1" s="1"/>
  <c r="HD2119" i="1" s="1"/>
  <c r="GY2117" i="1"/>
  <c r="HB2117" i="1" s="1"/>
  <c r="HD2117" i="1" s="1"/>
  <c r="GY2110" i="1"/>
  <c r="HB2110" i="1" s="1"/>
  <c r="HD2110" i="1" s="1"/>
  <c r="GY2331" i="1"/>
  <c r="HB2331" i="1" s="1"/>
  <c r="HD2331" i="1" s="1"/>
  <c r="GY2329" i="1"/>
  <c r="HB2329" i="1" s="1"/>
  <c r="HD2329" i="1" s="1"/>
  <c r="GY2325" i="1"/>
  <c r="HB2325" i="1" s="1"/>
  <c r="HD2325" i="1" s="1"/>
  <c r="GY2318" i="1"/>
  <c r="HB2318" i="1" s="1"/>
  <c r="HD2318" i="1" s="1"/>
  <c r="GY2314" i="1"/>
  <c r="HB2314" i="1" s="1"/>
  <c r="HD2314" i="1" s="1"/>
  <c r="GY2308" i="1"/>
  <c r="HB2308" i="1" s="1"/>
  <c r="HD2308" i="1" s="1"/>
  <c r="GY2303" i="1"/>
  <c r="HB2303" i="1" s="1"/>
  <c r="HD2303" i="1" s="1"/>
  <c r="GY2297" i="1"/>
  <c r="HB2297" i="1" s="1"/>
  <c r="HD2297" i="1" s="1"/>
  <c r="GY2291" i="1"/>
  <c r="HB2291" i="1" s="1"/>
  <c r="HD2291" i="1" s="1"/>
  <c r="GY2290" i="1"/>
  <c r="HB2290" i="1" s="1"/>
  <c r="HD2290" i="1" s="1"/>
  <c r="GY2284" i="1"/>
  <c r="HB2284" i="1" s="1"/>
  <c r="HD2284" i="1" s="1"/>
  <c r="GY2279" i="1"/>
  <c r="HB2279" i="1" s="1"/>
  <c r="HD2279" i="1" s="1"/>
  <c r="GY2278" i="1"/>
  <c r="HB2278" i="1" s="1"/>
  <c r="HD2278" i="1" s="1"/>
  <c r="GY2277" i="1"/>
  <c r="HB2277" i="1" s="1"/>
  <c r="HD2277" i="1" s="1"/>
  <c r="GY2272" i="1"/>
  <c r="HB2272" i="1" s="1"/>
  <c r="HD2272" i="1" s="1"/>
  <c r="GY2265" i="1"/>
  <c r="HB2265" i="1" s="1"/>
  <c r="HD2265" i="1" s="1"/>
  <c r="GY2259" i="1"/>
  <c r="HB2259" i="1" s="1"/>
  <c r="HD2259" i="1" s="1"/>
  <c r="GY2258" i="1"/>
  <c r="HB2258" i="1" s="1"/>
  <c r="HD2258" i="1" s="1"/>
  <c r="GY2252" i="1"/>
  <c r="HB2252" i="1" s="1"/>
  <c r="HD2252" i="1" s="1"/>
  <c r="GY2247" i="1"/>
  <c r="HB2247" i="1" s="1"/>
  <c r="HD2247" i="1" s="1"/>
  <c r="GY2246" i="1"/>
  <c r="HB2246" i="1" s="1"/>
  <c r="HD2246" i="1" s="1"/>
  <c r="GY2245" i="1"/>
  <c r="HB2245" i="1" s="1"/>
  <c r="HD2245" i="1" s="1"/>
  <c r="GY2240" i="1"/>
  <c r="HB2240" i="1" s="1"/>
  <c r="HD2240" i="1" s="1"/>
  <c r="GY2233" i="1"/>
  <c r="HB2233" i="1" s="1"/>
  <c r="HD2233" i="1" s="1"/>
  <c r="GY2227" i="1"/>
  <c r="HB2227" i="1" s="1"/>
  <c r="HD2227" i="1" s="1"/>
  <c r="GY2226" i="1"/>
  <c r="HB2226" i="1" s="1"/>
  <c r="HD2226" i="1" s="1"/>
  <c r="GY2220" i="1"/>
  <c r="HB2220" i="1" s="1"/>
  <c r="HD2220" i="1" s="1"/>
  <c r="GY2215" i="1"/>
  <c r="HB2215" i="1" s="1"/>
  <c r="HD2215" i="1" s="1"/>
  <c r="GY2214" i="1"/>
  <c r="HB2214" i="1" s="1"/>
  <c r="HD2214" i="1" s="1"/>
  <c r="GY2213" i="1"/>
  <c r="HB2213" i="1" s="1"/>
  <c r="HD2213" i="1" s="1"/>
  <c r="GY2208" i="1"/>
  <c r="HB2208" i="1" s="1"/>
  <c r="HD2208" i="1" s="1"/>
  <c r="GY2201" i="1"/>
  <c r="HB2201" i="1" s="1"/>
  <c r="HD2201" i="1" s="1"/>
  <c r="GY2184" i="1"/>
  <c r="HB2184" i="1" s="1"/>
  <c r="HD2184" i="1" s="1"/>
  <c r="GY2179" i="1"/>
  <c r="HB2179" i="1" s="1"/>
  <c r="HD2179" i="1" s="1"/>
  <c r="GY2178" i="1"/>
  <c r="HB2178" i="1" s="1"/>
  <c r="HD2178" i="1" s="1"/>
  <c r="GY2177" i="1"/>
  <c r="HB2177" i="1" s="1"/>
  <c r="HD2177" i="1" s="1"/>
  <c r="GY2172" i="1"/>
  <c r="HB2172" i="1" s="1"/>
  <c r="HD2172" i="1" s="1"/>
  <c r="GY2165" i="1"/>
  <c r="HB2165" i="1" s="1"/>
  <c r="HD2165" i="1" s="1"/>
  <c r="GY2159" i="1"/>
  <c r="HB2159" i="1" s="1"/>
  <c r="HD2159" i="1" s="1"/>
  <c r="GY2158" i="1"/>
  <c r="HB2158" i="1" s="1"/>
  <c r="HD2158" i="1" s="1"/>
  <c r="GY2148" i="1"/>
  <c r="HB2148" i="1" s="1"/>
  <c r="HD2148" i="1" s="1"/>
  <c r="GY2147" i="1"/>
  <c r="HB2147" i="1" s="1"/>
  <c r="HD2147" i="1" s="1"/>
  <c r="GY2145" i="1"/>
  <c r="HB2145" i="1" s="1"/>
  <c r="HD2145" i="1" s="1"/>
  <c r="GY2142" i="1"/>
  <c r="HB2142" i="1" s="1"/>
  <c r="HD2142" i="1" s="1"/>
  <c r="GY2132" i="1"/>
  <c r="HB2132" i="1" s="1"/>
  <c r="HD2132" i="1" s="1"/>
  <c r="GY2129" i="1"/>
  <c r="HB2129" i="1" s="1"/>
  <c r="HD2129" i="1" s="1"/>
  <c r="GY2128" i="1"/>
  <c r="HB2128" i="1" s="1"/>
  <c r="HD2128" i="1" s="1"/>
  <c r="GY2127" i="1"/>
  <c r="HB2127" i="1" s="1"/>
  <c r="HD2127" i="1" s="1"/>
  <c r="GY2125" i="1"/>
  <c r="HB2125" i="1" s="1"/>
  <c r="HD2125" i="1" s="1"/>
  <c r="GY2118" i="1"/>
  <c r="HB2118" i="1" s="1"/>
  <c r="HD2118" i="1" s="1"/>
  <c r="GY2352" i="1"/>
  <c r="HB2352" i="1" s="1"/>
  <c r="HD2352" i="1" s="1"/>
  <c r="GY2347" i="1"/>
  <c r="HB2347" i="1" s="1"/>
  <c r="HD2347" i="1" s="1"/>
  <c r="GY2319" i="1"/>
  <c r="HB2319" i="1" s="1"/>
  <c r="HD2319" i="1" s="1"/>
  <c r="GY2306" i="1"/>
  <c r="HB2306" i="1" s="1"/>
  <c r="HD2306" i="1" s="1"/>
  <c r="GY2299" i="1"/>
  <c r="HB2299" i="1" s="1"/>
  <c r="HD2299" i="1" s="1"/>
  <c r="GY2298" i="1"/>
  <c r="HB2298" i="1" s="1"/>
  <c r="HD2298" i="1" s="1"/>
  <c r="GY2292" i="1"/>
  <c r="HB2292" i="1" s="1"/>
  <c r="HD2292" i="1" s="1"/>
  <c r="GY2287" i="1"/>
  <c r="HB2287" i="1" s="1"/>
  <c r="HD2287" i="1" s="1"/>
  <c r="GY2286" i="1"/>
  <c r="HB2286" i="1" s="1"/>
  <c r="HD2286" i="1" s="1"/>
  <c r="GY2285" i="1"/>
  <c r="HB2285" i="1" s="1"/>
  <c r="HD2285" i="1" s="1"/>
  <c r="GY2280" i="1"/>
  <c r="HB2280" i="1" s="1"/>
  <c r="HD2280" i="1" s="1"/>
  <c r="GY2273" i="1"/>
  <c r="HB2273" i="1" s="1"/>
  <c r="HD2273" i="1" s="1"/>
  <c r="GY2267" i="1"/>
  <c r="HB2267" i="1" s="1"/>
  <c r="HD2267" i="1" s="1"/>
  <c r="GY2266" i="1"/>
  <c r="HB2266" i="1" s="1"/>
  <c r="HD2266" i="1" s="1"/>
  <c r="GY2260" i="1"/>
  <c r="HB2260" i="1" s="1"/>
  <c r="HD2260" i="1" s="1"/>
  <c r="GY2255" i="1"/>
  <c r="HB2255" i="1" s="1"/>
  <c r="HD2255" i="1" s="1"/>
  <c r="GY2254" i="1"/>
  <c r="HB2254" i="1" s="1"/>
  <c r="HD2254" i="1" s="1"/>
  <c r="GY2253" i="1"/>
  <c r="HB2253" i="1" s="1"/>
  <c r="HD2253" i="1" s="1"/>
  <c r="GY2248" i="1"/>
  <c r="HB2248" i="1" s="1"/>
  <c r="HD2248" i="1" s="1"/>
  <c r="GY2241" i="1"/>
  <c r="HB2241" i="1" s="1"/>
  <c r="HD2241" i="1" s="1"/>
  <c r="GY2235" i="1"/>
  <c r="HB2235" i="1" s="1"/>
  <c r="HD2235" i="1" s="1"/>
  <c r="GY2234" i="1"/>
  <c r="HB2234" i="1" s="1"/>
  <c r="HD2234" i="1" s="1"/>
  <c r="GY2228" i="1"/>
  <c r="HB2228" i="1" s="1"/>
  <c r="HD2228" i="1" s="1"/>
  <c r="GY2223" i="1"/>
  <c r="HB2223" i="1" s="1"/>
  <c r="HD2223" i="1" s="1"/>
  <c r="GY2222" i="1"/>
  <c r="HB2222" i="1" s="1"/>
  <c r="HD2222" i="1" s="1"/>
  <c r="GY2221" i="1"/>
  <c r="HB2221" i="1" s="1"/>
  <c r="HD2221" i="1" s="1"/>
  <c r="GY2216" i="1"/>
  <c r="HB2216" i="1" s="1"/>
  <c r="HD2216" i="1" s="1"/>
  <c r="GY2209" i="1"/>
  <c r="HB2209" i="1" s="1"/>
  <c r="HD2209" i="1" s="1"/>
  <c r="GY2203" i="1"/>
  <c r="HB2203" i="1" s="1"/>
  <c r="HD2203" i="1" s="1"/>
  <c r="GY2202" i="1"/>
  <c r="HB2202" i="1" s="1"/>
  <c r="HD2202" i="1" s="1"/>
  <c r="GY2185" i="1"/>
  <c r="HB2185" i="1" s="1"/>
  <c r="HD2185" i="1" s="1"/>
  <c r="GY2180" i="1"/>
  <c r="HB2180" i="1" s="1"/>
  <c r="HD2180" i="1" s="1"/>
  <c r="GY2173" i="1"/>
  <c r="HB2173" i="1" s="1"/>
  <c r="HD2173" i="1" s="1"/>
  <c r="GY2167" i="1"/>
  <c r="HB2167" i="1" s="1"/>
  <c r="HD2167" i="1" s="1"/>
  <c r="GY2166" i="1"/>
  <c r="HB2166" i="1" s="1"/>
  <c r="HD2166" i="1" s="1"/>
  <c r="GY2160" i="1"/>
  <c r="HB2160" i="1" s="1"/>
  <c r="HD2160" i="1" s="1"/>
  <c r="GY2152" i="1"/>
  <c r="HB2152" i="1" s="1"/>
  <c r="HD2152" i="1" s="1"/>
  <c r="GY2151" i="1"/>
  <c r="HB2151" i="1" s="1"/>
  <c r="HD2151" i="1" s="1"/>
  <c r="GY2149" i="1"/>
  <c r="HB2149" i="1" s="1"/>
  <c r="HD2149" i="1" s="1"/>
  <c r="GY2146" i="1"/>
  <c r="HB2146" i="1" s="1"/>
  <c r="HD2146" i="1" s="1"/>
  <c r="GY2136" i="1"/>
  <c r="HB2136" i="1" s="1"/>
  <c r="HD2136" i="1" s="1"/>
  <c r="GY2242" i="1"/>
  <c r="HB2242" i="1" s="1"/>
  <c r="HD2242" i="1" s="1"/>
  <c r="GY2236" i="1"/>
  <c r="HB2236" i="1" s="1"/>
  <c r="HD2236" i="1" s="1"/>
  <c r="GY2231" i="1"/>
  <c r="HB2231" i="1" s="1"/>
  <c r="HD2231" i="1" s="1"/>
  <c r="GY2229" i="1"/>
  <c r="HB2229" i="1" s="1"/>
  <c r="HD2229" i="1" s="1"/>
  <c r="GY2224" i="1"/>
  <c r="HB2224" i="1" s="1"/>
  <c r="HD2224" i="1" s="1"/>
  <c r="GY2186" i="1"/>
  <c r="HB2186" i="1" s="1"/>
  <c r="HD2186" i="1" s="1"/>
  <c r="GY2153" i="1"/>
  <c r="HB2153" i="1" s="1"/>
  <c r="HD2153" i="1" s="1"/>
  <c r="GY2139" i="1"/>
  <c r="HB2139" i="1" s="1"/>
  <c r="HD2139" i="1" s="1"/>
  <c r="GY2133" i="1"/>
  <c r="HB2133" i="1" s="1"/>
  <c r="HD2133" i="1" s="1"/>
  <c r="GY2116" i="1"/>
  <c r="HB2116" i="1" s="1"/>
  <c r="HD2116" i="1" s="1"/>
  <c r="GY2113" i="1"/>
  <c r="HB2113" i="1" s="1"/>
  <c r="HD2113" i="1" s="1"/>
  <c r="GY2109" i="1"/>
  <c r="HB2109" i="1" s="1"/>
  <c r="HD2109" i="1" s="1"/>
  <c r="GY2104" i="1"/>
  <c r="HB2104" i="1" s="1"/>
  <c r="HD2104" i="1" s="1"/>
  <c r="GY2100" i="1"/>
  <c r="HB2100" i="1" s="1"/>
  <c r="HD2100" i="1" s="1"/>
  <c r="GY2097" i="1"/>
  <c r="HB2097" i="1" s="1"/>
  <c r="HD2097" i="1" s="1"/>
  <c r="GY2096" i="1"/>
  <c r="HB2096" i="1" s="1"/>
  <c r="HD2096" i="1" s="1"/>
  <c r="GY2095" i="1"/>
  <c r="HB2095" i="1" s="1"/>
  <c r="HD2095" i="1" s="1"/>
  <c r="GY2093" i="1"/>
  <c r="HB2093" i="1" s="1"/>
  <c r="HD2093" i="1" s="1"/>
  <c r="GY2086" i="1"/>
  <c r="HB2086" i="1" s="1"/>
  <c r="HD2086" i="1" s="1"/>
  <c r="GY2075" i="1"/>
  <c r="HB2075" i="1" s="1"/>
  <c r="HD2075" i="1" s="1"/>
  <c r="GY2074" i="1"/>
  <c r="HB2074" i="1" s="1"/>
  <c r="HD2074" i="1" s="1"/>
  <c r="GY2068" i="1"/>
  <c r="HB2068" i="1" s="1"/>
  <c r="HD2068" i="1" s="1"/>
  <c r="GY2065" i="1"/>
  <c r="HB2065" i="1" s="1"/>
  <c r="HD2065" i="1" s="1"/>
  <c r="GY2064" i="1"/>
  <c r="HB2064" i="1" s="1"/>
  <c r="HD2064" i="1" s="1"/>
  <c r="GY2063" i="1"/>
  <c r="HB2063" i="1" s="1"/>
  <c r="HD2063" i="1" s="1"/>
  <c r="GY2061" i="1"/>
  <c r="HB2061" i="1" s="1"/>
  <c r="HD2061" i="1" s="1"/>
  <c r="GY2054" i="1"/>
  <c r="HB2054" i="1" s="1"/>
  <c r="HD2054" i="1" s="1"/>
  <c r="GY2046" i="1"/>
  <c r="HB2046" i="1" s="1"/>
  <c r="HD2046" i="1" s="1"/>
  <c r="GY2045" i="1"/>
  <c r="HB2045" i="1" s="1"/>
  <c r="HD2045" i="1" s="1"/>
  <c r="GY2043" i="1"/>
  <c r="HB2043" i="1" s="1"/>
  <c r="HD2043" i="1" s="1"/>
  <c r="GY2211" i="1"/>
  <c r="HB2211" i="1" s="1"/>
  <c r="HD2211" i="1" s="1"/>
  <c r="GY2198" i="1"/>
  <c r="HB2198" i="1" s="1"/>
  <c r="HD2198" i="1" s="1"/>
  <c r="GY2196" i="1"/>
  <c r="HB2196" i="1" s="1"/>
  <c r="HD2196" i="1" s="1"/>
  <c r="GY2194" i="1"/>
  <c r="HB2194" i="1" s="1"/>
  <c r="HD2194" i="1" s="1"/>
  <c r="GY2192" i="1"/>
  <c r="HB2192" i="1" s="1"/>
  <c r="HD2192" i="1" s="1"/>
  <c r="GY2190" i="1"/>
  <c r="HB2190" i="1" s="1"/>
  <c r="HD2190" i="1" s="1"/>
  <c r="GY2188" i="1"/>
  <c r="HB2188" i="1" s="1"/>
  <c r="HD2188" i="1" s="1"/>
  <c r="GY2175" i="1"/>
  <c r="HB2175" i="1" s="1"/>
  <c r="HD2175" i="1" s="1"/>
  <c r="GY2162" i="1"/>
  <c r="HB2162" i="1" s="1"/>
  <c r="HD2162" i="1" s="1"/>
  <c r="GY2155" i="1"/>
  <c r="HB2155" i="1" s="1"/>
  <c r="HD2155" i="1" s="1"/>
  <c r="GY2123" i="1"/>
  <c r="HB2123" i="1" s="1"/>
  <c r="HD2123" i="1" s="1"/>
  <c r="GY2114" i="1"/>
  <c r="HB2114" i="1" s="1"/>
  <c r="HD2114" i="1" s="1"/>
  <c r="GY2107" i="1"/>
  <c r="HB2107" i="1" s="1"/>
  <c r="HD2107" i="1" s="1"/>
  <c r="GY2106" i="1"/>
  <c r="HB2106" i="1" s="1"/>
  <c r="HD2106" i="1" s="1"/>
  <c r="GY2105" i="1"/>
  <c r="HB2105" i="1" s="1"/>
  <c r="HD2105" i="1" s="1"/>
  <c r="GY2101" i="1"/>
  <c r="HB2101" i="1" s="1"/>
  <c r="HD2101" i="1" s="1"/>
  <c r="GY2094" i="1"/>
  <c r="HB2094" i="1" s="1"/>
  <c r="HD2094" i="1" s="1"/>
  <c r="GY2083" i="1"/>
  <c r="HB2083" i="1" s="1"/>
  <c r="HD2083" i="1" s="1"/>
  <c r="GY2082" i="1"/>
  <c r="HB2082" i="1" s="1"/>
  <c r="HD2082" i="1" s="1"/>
  <c r="GY2076" i="1"/>
  <c r="HB2076" i="1" s="1"/>
  <c r="HD2076" i="1" s="1"/>
  <c r="GY2073" i="1"/>
  <c r="HB2073" i="1" s="1"/>
  <c r="HD2073" i="1" s="1"/>
  <c r="GY2072" i="1"/>
  <c r="HB2072" i="1" s="1"/>
  <c r="HD2072" i="1" s="1"/>
  <c r="GY2071" i="1"/>
  <c r="HB2071" i="1" s="1"/>
  <c r="HD2071" i="1" s="1"/>
  <c r="GY2069" i="1"/>
  <c r="HB2069" i="1" s="1"/>
  <c r="HD2069" i="1" s="1"/>
  <c r="GY2062" i="1"/>
  <c r="HB2062" i="1" s="1"/>
  <c r="HD2062" i="1" s="1"/>
  <c r="GY2051" i="1"/>
  <c r="HB2051" i="1" s="1"/>
  <c r="HD2051" i="1" s="1"/>
  <c r="GY2050" i="1"/>
  <c r="HB2050" i="1" s="1"/>
  <c r="HD2050" i="1" s="1"/>
  <c r="GY2047" i="1"/>
  <c r="HB2047" i="1" s="1"/>
  <c r="HD2047" i="1" s="1"/>
  <c r="GY2044" i="1"/>
  <c r="HB2044" i="1" s="1"/>
  <c r="HD2044" i="1" s="1"/>
  <c r="GY2034" i="1"/>
  <c r="HB2034" i="1" s="1"/>
  <c r="HD2034" i="1" s="1"/>
  <c r="GY2033" i="1"/>
  <c r="HB2033" i="1" s="1"/>
  <c r="HD2033" i="1" s="1"/>
  <c r="GY2031" i="1"/>
  <c r="HB2031" i="1" s="1"/>
  <c r="HD2031" i="1" s="1"/>
  <c r="GY2028" i="1"/>
  <c r="HB2028" i="1" s="1"/>
  <c r="HD2028" i="1" s="1"/>
  <c r="GY2018" i="1"/>
  <c r="HB2018" i="1" s="1"/>
  <c r="HD2018" i="1" s="1"/>
  <c r="GY2017" i="1"/>
  <c r="HB2017" i="1" s="1"/>
  <c r="HD2017" i="1" s="1"/>
  <c r="GY2015" i="1"/>
  <c r="HB2015" i="1" s="1"/>
  <c r="HD2015" i="1" s="1"/>
  <c r="GY2012" i="1"/>
  <c r="HB2012" i="1" s="1"/>
  <c r="HD2012" i="1" s="1"/>
  <c r="GY2002" i="1"/>
  <c r="HB2002" i="1" s="1"/>
  <c r="HD2002" i="1" s="1"/>
  <c r="GY2001" i="1"/>
  <c r="HB2001" i="1" s="1"/>
  <c r="HD2001" i="1" s="1"/>
  <c r="GY1999" i="1"/>
  <c r="HB1999" i="1" s="1"/>
  <c r="HD1999" i="1" s="1"/>
  <c r="GY1996" i="1"/>
  <c r="HB1996" i="1" s="1"/>
  <c r="HD1996" i="1" s="1"/>
  <c r="GY1986" i="1"/>
  <c r="HB1986" i="1" s="1"/>
  <c r="HD1986" i="1" s="1"/>
  <c r="GY1985" i="1"/>
  <c r="HB1985" i="1" s="1"/>
  <c r="HD1985" i="1" s="1"/>
  <c r="GY1983" i="1"/>
  <c r="HB1983" i="1" s="1"/>
  <c r="HD1983" i="1" s="1"/>
  <c r="GY1980" i="1"/>
  <c r="HB1980" i="1" s="1"/>
  <c r="HD1980" i="1" s="1"/>
  <c r="GY1970" i="1"/>
  <c r="HB1970" i="1" s="1"/>
  <c r="HD1970" i="1" s="1"/>
  <c r="GY1969" i="1"/>
  <c r="HB1969" i="1" s="1"/>
  <c r="HD1969" i="1" s="1"/>
  <c r="GY1967" i="1"/>
  <c r="HB1967" i="1" s="1"/>
  <c r="HD1967" i="1" s="1"/>
  <c r="GY1964" i="1"/>
  <c r="HB1964" i="1" s="1"/>
  <c r="HD1964" i="1" s="1"/>
  <c r="GY1954" i="1"/>
  <c r="HB1954" i="1" s="1"/>
  <c r="HD1954" i="1" s="1"/>
  <c r="GY1953" i="1"/>
  <c r="HB1953" i="1" s="1"/>
  <c r="HD1953" i="1" s="1"/>
  <c r="GY2230" i="1"/>
  <c r="HB2230" i="1" s="1"/>
  <c r="HD2230" i="1" s="1"/>
  <c r="GY2150" i="1"/>
  <c r="HB2150" i="1" s="1"/>
  <c r="HD2150" i="1" s="1"/>
  <c r="GY2140" i="1"/>
  <c r="HB2140" i="1" s="1"/>
  <c r="HD2140" i="1" s="1"/>
  <c r="GY2134" i="1"/>
  <c r="HB2134" i="1" s="1"/>
  <c r="HD2134" i="1" s="1"/>
  <c r="GY2115" i="1"/>
  <c r="HB2115" i="1" s="1"/>
  <c r="HD2115" i="1" s="1"/>
  <c r="GY2111" i="1"/>
  <c r="HB2111" i="1" s="1"/>
  <c r="HD2111" i="1" s="1"/>
  <c r="GY2108" i="1"/>
  <c r="HB2108" i="1" s="1"/>
  <c r="HD2108" i="1" s="1"/>
  <c r="GY2091" i="1"/>
  <c r="HB2091" i="1" s="1"/>
  <c r="HD2091" i="1" s="1"/>
  <c r="GY2090" i="1"/>
  <c r="HB2090" i="1" s="1"/>
  <c r="HD2090" i="1" s="1"/>
  <c r="GY2084" i="1"/>
  <c r="HB2084" i="1" s="1"/>
  <c r="HD2084" i="1" s="1"/>
  <c r="GY2081" i="1"/>
  <c r="HB2081" i="1" s="1"/>
  <c r="HD2081" i="1" s="1"/>
  <c r="GY2080" i="1"/>
  <c r="HB2080" i="1" s="1"/>
  <c r="HD2080" i="1" s="1"/>
  <c r="GY2079" i="1"/>
  <c r="HB2079" i="1" s="1"/>
  <c r="HD2079" i="1" s="1"/>
  <c r="GY2077" i="1"/>
  <c r="HB2077" i="1" s="1"/>
  <c r="HD2077" i="1" s="1"/>
  <c r="GY2070" i="1"/>
  <c r="HB2070" i="1" s="1"/>
  <c r="HD2070" i="1" s="1"/>
  <c r="GY2059" i="1"/>
  <c r="HB2059" i="1" s="1"/>
  <c r="HD2059" i="1" s="1"/>
  <c r="GY2058" i="1"/>
  <c r="HB2058" i="1" s="1"/>
  <c r="HD2058" i="1" s="1"/>
  <c r="GY2052" i="1"/>
  <c r="HB2052" i="1" s="1"/>
  <c r="HD2052" i="1" s="1"/>
  <c r="GY2049" i="1"/>
  <c r="HB2049" i="1" s="1"/>
  <c r="HD2049" i="1" s="1"/>
  <c r="GY2048" i="1"/>
  <c r="HB2048" i="1" s="1"/>
  <c r="HD2048" i="1" s="1"/>
  <c r="GY2038" i="1"/>
  <c r="HB2038" i="1" s="1"/>
  <c r="HD2038" i="1" s="1"/>
  <c r="GY2037" i="1"/>
  <c r="HB2037" i="1" s="1"/>
  <c r="HD2037" i="1" s="1"/>
  <c r="GY2035" i="1"/>
  <c r="HB2035" i="1" s="1"/>
  <c r="HD2035" i="1" s="1"/>
  <c r="GY2032" i="1"/>
  <c r="HB2032" i="1" s="1"/>
  <c r="HD2032" i="1" s="1"/>
  <c r="GY2022" i="1"/>
  <c r="HB2022" i="1" s="1"/>
  <c r="HD2022" i="1" s="1"/>
  <c r="GY2021" i="1"/>
  <c r="HB2021" i="1" s="1"/>
  <c r="HD2021" i="1" s="1"/>
  <c r="GY2019" i="1"/>
  <c r="HB2019" i="1" s="1"/>
  <c r="HD2019" i="1" s="1"/>
  <c r="GY2016" i="1"/>
  <c r="HB2016" i="1" s="1"/>
  <c r="HD2016" i="1" s="1"/>
  <c r="GY2006" i="1"/>
  <c r="HB2006" i="1" s="1"/>
  <c r="HD2006" i="1" s="1"/>
  <c r="GY2005" i="1"/>
  <c r="HB2005" i="1" s="1"/>
  <c r="HD2005" i="1" s="1"/>
  <c r="GY2003" i="1"/>
  <c r="HB2003" i="1" s="1"/>
  <c r="HD2003" i="1" s="1"/>
  <c r="GY2000" i="1"/>
  <c r="HB2000" i="1" s="1"/>
  <c r="HD2000" i="1" s="1"/>
  <c r="GY1990" i="1"/>
  <c r="HB1990" i="1" s="1"/>
  <c r="HD1990" i="1" s="1"/>
  <c r="GY1989" i="1"/>
  <c r="HB1989" i="1" s="1"/>
  <c r="HD1989" i="1" s="1"/>
  <c r="GY1987" i="1"/>
  <c r="HB1987" i="1" s="1"/>
  <c r="HD1987" i="1" s="1"/>
  <c r="GY1984" i="1"/>
  <c r="HB1984" i="1" s="1"/>
  <c r="HD1984" i="1" s="1"/>
  <c r="GY2217" i="1"/>
  <c r="HB2217" i="1" s="1"/>
  <c r="HD2217" i="1" s="1"/>
  <c r="GY2210" i="1"/>
  <c r="HB2210" i="1" s="1"/>
  <c r="HD2210" i="1" s="1"/>
  <c r="GY2204" i="1"/>
  <c r="HB2204" i="1" s="1"/>
  <c r="HD2204" i="1" s="1"/>
  <c r="GY2199" i="1"/>
  <c r="HB2199" i="1" s="1"/>
  <c r="HD2199" i="1" s="1"/>
  <c r="GY2197" i="1"/>
  <c r="HB2197" i="1" s="1"/>
  <c r="HD2197" i="1" s="1"/>
  <c r="GY2195" i="1"/>
  <c r="HB2195" i="1" s="1"/>
  <c r="HD2195" i="1" s="1"/>
  <c r="GY2193" i="1"/>
  <c r="HB2193" i="1" s="1"/>
  <c r="HD2193" i="1" s="1"/>
  <c r="GY2191" i="1"/>
  <c r="HB2191" i="1" s="1"/>
  <c r="HD2191" i="1" s="1"/>
  <c r="GY2189" i="1"/>
  <c r="HB2189" i="1" s="1"/>
  <c r="HD2189" i="1" s="1"/>
  <c r="GY2181" i="1"/>
  <c r="HB2181" i="1" s="1"/>
  <c r="HD2181" i="1" s="1"/>
  <c r="GY2174" i="1"/>
  <c r="HB2174" i="1" s="1"/>
  <c r="HD2174" i="1" s="1"/>
  <c r="GY2168" i="1"/>
  <c r="HB2168" i="1" s="1"/>
  <c r="HD2168" i="1" s="1"/>
  <c r="GY2163" i="1"/>
  <c r="HB2163" i="1" s="1"/>
  <c r="HD2163" i="1" s="1"/>
  <c r="GY2161" i="1"/>
  <c r="HB2161" i="1" s="1"/>
  <c r="HD2161" i="1" s="1"/>
  <c r="GY2156" i="1"/>
  <c r="HB2156" i="1" s="1"/>
  <c r="HD2156" i="1" s="1"/>
  <c r="GY2137" i="1"/>
  <c r="HB2137" i="1" s="1"/>
  <c r="HD2137" i="1" s="1"/>
  <c r="GY2135" i="1"/>
  <c r="HB2135" i="1" s="1"/>
  <c r="HD2135" i="1" s="1"/>
  <c r="GY2126" i="1"/>
  <c r="HB2126" i="1" s="1"/>
  <c r="HD2126" i="1" s="1"/>
  <c r="GY2122" i="1"/>
  <c r="HB2122" i="1" s="1"/>
  <c r="HD2122" i="1" s="1"/>
  <c r="GY2112" i="1"/>
  <c r="HB2112" i="1" s="1"/>
  <c r="HD2112" i="1" s="1"/>
  <c r="GY2103" i="1"/>
  <c r="HB2103" i="1" s="1"/>
  <c r="HD2103" i="1" s="1"/>
  <c r="GY2102" i="1"/>
  <c r="HB2102" i="1" s="1"/>
  <c r="HD2102" i="1" s="1"/>
  <c r="GY2099" i="1"/>
  <c r="HB2099" i="1" s="1"/>
  <c r="HD2099" i="1" s="1"/>
  <c r="GY2098" i="1"/>
  <c r="HB2098" i="1" s="1"/>
  <c r="HD2098" i="1" s="1"/>
  <c r="GY2092" i="1"/>
  <c r="HB2092" i="1" s="1"/>
  <c r="HD2092" i="1" s="1"/>
  <c r="GY2089" i="1"/>
  <c r="HB2089" i="1" s="1"/>
  <c r="HD2089" i="1" s="1"/>
  <c r="GY2088" i="1"/>
  <c r="HB2088" i="1" s="1"/>
  <c r="HD2088" i="1" s="1"/>
  <c r="GY2087" i="1"/>
  <c r="HB2087" i="1" s="1"/>
  <c r="HD2087" i="1" s="1"/>
  <c r="GY2085" i="1"/>
  <c r="HB2085" i="1" s="1"/>
  <c r="HD2085" i="1" s="1"/>
  <c r="GY2078" i="1"/>
  <c r="HB2078" i="1" s="1"/>
  <c r="HD2078" i="1" s="1"/>
  <c r="GY2067" i="1"/>
  <c r="HB2067" i="1" s="1"/>
  <c r="HD2067" i="1" s="1"/>
  <c r="GY2066" i="1"/>
  <c r="HB2066" i="1" s="1"/>
  <c r="HD2066" i="1" s="1"/>
  <c r="GY2060" i="1"/>
  <c r="HB2060" i="1" s="1"/>
  <c r="HD2060" i="1" s="1"/>
  <c r="GY2057" i="1"/>
  <c r="HB2057" i="1" s="1"/>
  <c r="HD2057" i="1" s="1"/>
  <c r="GY2056" i="1"/>
  <c r="HB2056" i="1" s="1"/>
  <c r="HD2056" i="1" s="1"/>
  <c r="GY2055" i="1"/>
  <c r="HB2055" i="1" s="1"/>
  <c r="HD2055" i="1" s="1"/>
  <c r="GY2053" i="1"/>
  <c r="HB2053" i="1" s="1"/>
  <c r="HD2053" i="1" s="1"/>
  <c r="GY2042" i="1"/>
  <c r="HB2042" i="1" s="1"/>
  <c r="HD2042" i="1" s="1"/>
  <c r="GY2041" i="1"/>
  <c r="HB2041" i="1" s="1"/>
  <c r="HD2041" i="1" s="1"/>
  <c r="GY2039" i="1"/>
  <c r="HB2039" i="1" s="1"/>
  <c r="HD2039" i="1" s="1"/>
  <c r="GY2036" i="1"/>
  <c r="HB2036" i="1" s="1"/>
  <c r="HD2036" i="1" s="1"/>
  <c r="GY2026" i="1"/>
  <c r="HB2026" i="1" s="1"/>
  <c r="HD2026" i="1" s="1"/>
  <c r="GY2025" i="1"/>
  <c r="HB2025" i="1" s="1"/>
  <c r="HD2025" i="1" s="1"/>
  <c r="GY2023" i="1"/>
  <c r="HB2023" i="1" s="1"/>
  <c r="HD2023" i="1" s="1"/>
  <c r="GY2020" i="1"/>
  <c r="HB2020" i="1" s="1"/>
  <c r="HD2020" i="1" s="1"/>
  <c r="GY2010" i="1"/>
  <c r="HB2010" i="1" s="1"/>
  <c r="HD2010" i="1" s="1"/>
  <c r="GY2009" i="1"/>
  <c r="HB2009" i="1" s="1"/>
  <c r="HD2009" i="1" s="1"/>
  <c r="GY2007" i="1"/>
  <c r="HB2007" i="1" s="1"/>
  <c r="HD2007" i="1" s="1"/>
  <c r="GY2004" i="1"/>
  <c r="HB2004" i="1" s="1"/>
  <c r="HD2004" i="1" s="1"/>
  <c r="GY1994" i="1"/>
  <c r="HB1994" i="1" s="1"/>
  <c r="HD1994" i="1" s="1"/>
  <c r="GY1993" i="1"/>
  <c r="HB1993" i="1" s="1"/>
  <c r="HD1993" i="1" s="1"/>
  <c r="GY1991" i="1"/>
  <c r="HB1991" i="1" s="1"/>
  <c r="HD1991" i="1" s="1"/>
  <c r="GY1988" i="1"/>
  <c r="HB1988" i="1" s="1"/>
  <c r="HD1988" i="1" s="1"/>
  <c r="GY1978" i="1"/>
  <c r="HB1978" i="1" s="1"/>
  <c r="HD1978" i="1" s="1"/>
  <c r="GY1977" i="1"/>
  <c r="HB1977" i="1" s="1"/>
  <c r="HD1977" i="1" s="1"/>
  <c r="GY1975" i="1"/>
  <c r="HB1975" i="1" s="1"/>
  <c r="HD1975" i="1" s="1"/>
  <c r="GY1972" i="1"/>
  <c r="HB1972" i="1" s="1"/>
  <c r="HD1972" i="1" s="1"/>
  <c r="GY1962" i="1"/>
  <c r="HB1962" i="1" s="1"/>
  <c r="HD1962" i="1" s="1"/>
  <c r="GY1961" i="1"/>
  <c r="HB1961" i="1" s="1"/>
  <c r="HD1961" i="1" s="1"/>
  <c r="GY1959" i="1"/>
  <c r="HB1959" i="1" s="1"/>
  <c r="HD1959" i="1" s="1"/>
  <c r="GY1956" i="1"/>
  <c r="HB1956" i="1" s="1"/>
  <c r="HD1956" i="1" s="1"/>
  <c r="GY2027" i="1"/>
  <c r="HB2027" i="1" s="1"/>
  <c r="HD2027" i="1" s="1"/>
  <c r="GY2013" i="1"/>
  <c r="HB2013" i="1" s="1"/>
  <c r="HD2013" i="1" s="1"/>
  <c r="GY1992" i="1"/>
  <c r="HB1992" i="1" s="1"/>
  <c r="HD1992" i="1" s="1"/>
  <c r="GY1982" i="1"/>
  <c r="HB1982" i="1" s="1"/>
  <c r="HD1982" i="1" s="1"/>
  <c r="GY1957" i="1"/>
  <c r="HB1957" i="1" s="1"/>
  <c r="HD1957" i="1" s="1"/>
  <c r="GY2029" i="1"/>
  <c r="HB2029" i="1" s="1"/>
  <c r="HD2029" i="1" s="1"/>
  <c r="GY2008" i="1"/>
  <c r="HB2008" i="1" s="1"/>
  <c r="HD2008" i="1" s="1"/>
  <c r="GY1998" i="1"/>
  <c r="HB1998" i="1" s="1"/>
  <c r="HD1998" i="1" s="1"/>
  <c r="GY1979" i="1"/>
  <c r="HB1979" i="1" s="1"/>
  <c r="HD1979" i="1" s="1"/>
  <c r="GY1965" i="1"/>
  <c r="HB1965" i="1" s="1"/>
  <c r="HD1965" i="1" s="1"/>
  <c r="GY1960" i="1"/>
  <c r="HB1960" i="1" s="1"/>
  <c r="HD1960" i="1" s="1"/>
  <c r="GY1958" i="1"/>
  <c r="HB1958" i="1" s="1"/>
  <c r="HD1958" i="1" s="1"/>
  <c r="GY1955" i="1"/>
  <c r="HB1955" i="1" s="1"/>
  <c r="HD1955" i="1" s="1"/>
  <c r="GY2024" i="1"/>
  <c r="HB2024" i="1" s="1"/>
  <c r="HD2024" i="1" s="1"/>
  <c r="GY2014" i="1"/>
  <c r="HB2014" i="1" s="1"/>
  <c r="HD2014" i="1" s="1"/>
  <c r="GY1995" i="1"/>
  <c r="HB1995" i="1" s="1"/>
  <c r="HD1995" i="1" s="1"/>
  <c r="GY1981" i="1"/>
  <c r="HB1981" i="1" s="1"/>
  <c r="HD1981" i="1" s="1"/>
  <c r="GY1973" i="1"/>
  <c r="HB1973" i="1" s="1"/>
  <c r="HD1973" i="1" s="1"/>
  <c r="GY1968" i="1"/>
  <c r="HB1968" i="1" s="1"/>
  <c r="HD1968" i="1" s="1"/>
  <c r="GY1966" i="1"/>
  <c r="HB1966" i="1" s="1"/>
  <c r="HD1966" i="1" s="1"/>
  <c r="GY1963" i="1"/>
  <c r="HB1963" i="1" s="1"/>
  <c r="HD1963" i="1" s="1"/>
  <c r="GY2040" i="1"/>
  <c r="HB2040" i="1" s="1"/>
  <c r="HD2040" i="1" s="1"/>
  <c r="GY2030" i="1"/>
  <c r="HB2030" i="1" s="1"/>
  <c r="HD2030" i="1" s="1"/>
  <c r="GY2011" i="1"/>
  <c r="HB2011" i="1" s="1"/>
  <c r="HD2011" i="1" s="1"/>
  <c r="GY1997" i="1"/>
  <c r="HB1997" i="1" s="1"/>
  <c r="HD1997" i="1" s="1"/>
  <c r="GY1976" i="1"/>
  <c r="HB1976" i="1" s="1"/>
  <c r="HD1976" i="1" s="1"/>
  <c r="GY1974" i="1"/>
  <c r="HB1974" i="1" s="1"/>
  <c r="HD1974" i="1" s="1"/>
  <c r="GY1971" i="1"/>
  <c r="HB1971" i="1" s="1"/>
  <c r="HD1971" i="1" s="1"/>
  <c r="FP2353" i="1"/>
  <c r="FS2353" i="1" s="1"/>
  <c r="FP2351" i="1"/>
  <c r="FS2351" i="1" s="1"/>
  <c r="FP2349" i="1"/>
  <c r="FS2349" i="1" s="1"/>
  <c r="FP2347" i="1"/>
  <c r="FS2347" i="1" s="1"/>
  <c r="FP2345" i="1"/>
  <c r="FS2345" i="1" s="1"/>
  <c r="FP2343" i="1"/>
  <c r="FS2343" i="1" s="1"/>
  <c r="FP2341" i="1"/>
  <c r="FS2341" i="1" s="1"/>
  <c r="FP2339" i="1"/>
  <c r="FS2339" i="1" s="1"/>
  <c r="FP2337" i="1"/>
  <c r="FS2337" i="1" s="1"/>
  <c r="FP2335" i="1"/>
  <c r="FS2335" i="1" s="1"/>
  <c r="FP2333" i="1"/>
  <c r="FS2333" i="1" s="1"/>
  <c r="FP2331" i="1"/>
  <c r="FS2331" i="1" s="1"/>
  <c r="FP2329" i="1"/>
  <c r="FS2329" i="1" s="1"/>
  <c r="FP2327" i="1"/>
  <c r="FS2327" i="1" s="1"/>
  <c r="FP2325" i="1"/>
  <c r="FS2325" i="1" s="1"/>
  <c r="FP2323" i="1"/>
  <c r="FS2323" i="1" s="1"/>
  <c r="FP2321" i="1"/>
  <c r="FS2321" i="1" s="1"/>
  <c r="FP2319" i="1"/>
  <c r="FS2319" i="1" s="1"/>
  <c r="FP2317" i="1"/>
  <c r="FS2317" i="1" s="1"/>
  <c r="FP2315" i="1"/>
  <c r="FS2315" i="1" s="1"/>
  <c r="FP2313" i="1"/>
  <c r="FS2313" i="1" s="1"/>
  <c r="FP2311" i="1"/>
  <c r="FS2311" i="1" s="1"/>
  <c r="FP2309" i="1"/>
  <c r="FS2309" i="1" s="1"/>
  <c r="FP2307" i="1"/>
  <c r="FS2307" i="1" s="1"/>
  <c r="FP2305" i="1"/>
  <c r="FS2305" i="1" s="1"/>
  <c r="FP2303" i="1"/>
  <c r="FS2303" i="1" s="1"/>
  <c r="FP2301" i="1"/>
  <c r="FS2301" i="1" s="1"/>
  <c r="FP2299" i="1"/>
  <c r="FS2299" i="1" s="1"/>
  <c r="FP2297" i="1"/>
  <c r="FS2297" i="1" s="1"/>
  <c r="FP2295" i="1"/>
  <c r="FS2295" i="1" s="1"/>
  <c r="FP2293" i="1"/>
  <c r="FS2293" i="1" s="1"/>
  <c r="FP2291" i="1"/>
  <c r="FS2291" i="1" s="1"/>
  <c r="FP2289" i="1"/>
  <c r="FS2289" i="1" s="1"/>
  <c r="FP2287" i="1"/>
  <c r="FS2287" i="1" s="1"/>
  <c r="FP2285" i="1"/>
  <c r="FS2285" i="1" s="1"/>
  <c r="FP2283" i="1"/>
  <c r="FS2283" i="1" s="1"/>
  <c r="FP2281" i="1"/>
  <c r="FS2281" i="1" s="1"/>
  <c r="FP2279" i="1"/>
  <c r="FS2279" i="1" s="1"/>
  <c r="FP2277" i="1"/>
  <c r="FS2277" i="1" s="1"/>
  <c r="FP2275" i="1"/>
  <c r="FS2275" i="1" s="1"/>
  <c r="FP2273" i="1"/>
  <c r="FS2273" i="1" s="1"/>
  <c r="FP2271" i="1"/>
  <c r="FS2271" i="1" s="1"/>
  <c r="FP2352" i="1"/>
  <c r="FS2352" i="1" s="1"/>
  <c r="FP2350" i="1"/>
  <c r="FS2350" i="1" s="1"/>
  <c r="FP2348" i="1"/>
  <c r="FS2348" i="1" s="1"/>
  <c r="FP2346" i="1"/>
  <c r="FS2346" i="1" s="1"/>
  <c r="FP2344" i="1"/>
  <c r="FS2344" i="1" s="1"/>
  <c r="FP2342" i="1"/>
  <c r="FS2342" i="1" s="1"/>
  <c r="FP2340" i="1"/>
  <c r="FS2340" i="1" s="1"/>
  <c r="FP2338" i="1"/>
  <c r="FS2338" i="1" s="1"/>
  <c r="FP2336" i="1"/>
  <c r="FS2336" i="1" s="1"/>
  <c r="FP2334" i="1"/>
  <c r="FS2334" i="1" s="1"/>
  <c r="FP2332" i="1"/>
  <c r="FS2332" i="1" s="1"/>
  <c r="FP2330" i="1"/>
  <c r="FS2330" i="1" s="1"/>
  <c r="FP2328" i="1"/>
  <c r="FS2328" i="1" s="1"/>
  <c r="FP2326" i="1"/>
  <c r="FS2326" i="1" s="1"/>
  <c r="FP2324" i="1"/>
  <c r="FS2324" i="1" s="1"/>
  <c r="FP2322" i="1"/>
  <c r="FS2322" i="1" s="1"/>
  <c r="FP2320" i="1"/>
  <c r="FS2320" i="1" s="1"/>
  <c r="FP2318" i="1"/>
  <c r="FS2318" i="1" s="1"/>
  <c r="FP2316" i="1"/>
  <c r="FS2316" i="1" s="1"/>
  <c r="FP2314" i="1"/>
  <c r="FS2314" i="1" s="1"/>
  <c r="FP2312" i="1"/>
  <c r="FS2312" i="1" s="1"/>
  <c r="FP2310" i="1"/>
  <c r="FS2310" i="1" s="1"/>
  <c r="FP2308" i="1"/>
  <c r="FS2308" i="1" s="1"/>
  <c r="FP2306" i="1"/>
  <c r="FS2306" i="1" s="1"/>
  <c r="FP2304" i="1"/>
  <c r="FS2304" i="1" s="1"/>
  <c r="FP2302" i="1"/>
  <c r="FS2302" i="1" s="1"/>
  <c r="FP2300" i="1"/>
  <c r="FS2300" i="1" s="1"/>
  <c r="FP2298" i="1"/>
  <c r="FS2298" i="1" s="1"/>
  <c r="FP2296" i="1"/>
  <c r="FS2296" i="1" s="1"/>
  <c r="FP2294" i="1"/>
  <c r="FS2294" i="1" s="1"/>
  <c r="FP2292" i="1"/>
  <c r="FS2292" i="1" s="1"/>
  <c r="FP2290" i="1"/>
  <c r="FS2290" i="1" s="1"/>
  <c r="FP2288" i="1"/>
  <c r="FS2288" i="1" s="1"/>
  <c r="FP2286" i="1"/>
  <c r="FS2286" i="1" s="1"/>
  <c r="FP2284" i="1"/>
  <c r="FS2284" i="1" s="1"/>
  <c r="FP2282" i="1"/>
  <c r="FS2282" i="1" s="1"/>
  <c r="FP2280" i="1"/>
  <c r="FS2280" i="1" s="1"/>
  <c r="FP2278" i="1"/>
  <c r="FS2278" i="1" s="1"/>
  <c r="FP2276" i="1"/>
  <c r="FS2276" i="1" s="1"/>
  <c r="FP2274" i="1"/>
  <c r="FS2274" i="1" s="1"/>
  <c r="FP2272" i="1"/>
  <c r="FS2272" i="1" s="1"/>
  <c r="FP2270" i="1"/>
  <c r="FS2270" i="1" s="1"/>
  <c r="FP2268" i="1"/>
  <c r="FS2268" i="1" s="1"/>
  <c r="FP2266" i="1"/>
  <c r="FS2266" i="1" s="1"/>
  <c r="FP2264" i="1"/>
  <c r="FS2264" i="1" s="1"/>
  <c r="FP2262" i="1"/>
  <c r="FS2262" i="1" s="1"/>
  <c r="FP2260" i="1"/>
  <c r="FS2260" i="1" s="1"/>
  <c r="FP2258" i="1"/>
  <c r="FS2258" i="1" s="1"/>
  <c r="FP2256" i="1"/>
  <c r="FS2256" i="1" s="1"/>
  <c r="FP2254" i="1"/>
  <c r="FS2254" i="1" s="1"/>
  <c r="FP2252" i="1"/>
  <c r="FS2252" i="1" s="1"/>
  <c r="FP2250" i="1"/>
  <c r="FS2250" i="1" s="1"/>
  <c r="FP2248" i="1"/>
  <c r="FS2248" i="1" s="1"/>
  <c r="FP2246" i="1"/>
  <c r="FS2246" i="1" s="1"/>
  <c r="FP2244" i="1"/>
  <c r="FS2244" i="1" s="1"/>
  <c r="FP2242" i="1"/>
  <c r="FS2242" i="1" s="1"/>
  <c r="FP2240" i="1"/>
  <c r="FS2240" i="1" s="1"/>
  <c r="FP2238" i="1"/>
  <c r="FS2238" i="1" s="1"/>
  <c r="FP2236" i="1"/>
  <c r="FS2236" i="1" s="1"/>
  <c r="FP2234" i="1"/>
  <c r="FS2234" i="1" s="1"/>
  <c r="FP2232" i="1"/>
  <c r="FS2232" i="1" s="1"/>
  <c r="FP2230" i="1"/>
  <c r="FS2230" i="1" s="1"/>
  <c r="FP2228" i="1"/>
  <c r="FS2228" i="1" s="1"/>
  <c r="FP2226" i="1"/>
  <c r="FS2226" i="1" s="1"/>
  <c r="FP2224" i="1"/>
  <c r="FS2224" i="1" s="1"/>
  <c r="FP2222" i="1"/>
  <c r="FS2222" i="1" s="1"/>
  <c r="FP2220" i="1"/>
  <c r="FS2220" i="1" s="1"/>
  <c r="FP2218" i="1"/>
  <c r="FS2218" i="1" s="1"/>
  <c r="FP2216" i="1"/>
  <c r="FS2216" i="1" s="1"/>
  <c r="FP2214" i="1"/>
  <c r="FS2214" i="1" s="1"/>
  <c r="FP2212" i="1"/>
  <c r="FS2212" i="1" s="1"/>
  <c r="FP2210" i="1"/>
  <c r="FS2210" i="1" s="1"/>
  <c r="FP2208" i="1"/>
  <c r="FS2208" i="1" s="1"/>
  <c r="FP2206" i="1"/>
  <c r="FS2206" i="1" s="1"/>
  <c r="FP2204" i="1"/>
  <c r="FS2204" i="1" s="1"/>
  <c r="FP2202" i="1"/>
  <c r="FS2202" i="1" s="1"/>
  <c r="FP2200" i="1"/>
  <c r="FS2200" i="1" s="1"/>
  <c r="FP2198" i="1"/>
  <c r="FS2198" i="1" s="1"/>
  <c r="FP2196" i="1"/>
  <c r="FS2196" i="1" s="1"/>
  <c r="FP2194" i="1"/>
  <c r="FS2194" i="1" s="1"/>
  <c r="FP2192" i="1"/>
  <c r="FS2192" i="1" s="1"/>
  <c r="FP2190" i="1"/>
  <c r="FS2190" i="1" s="1"/>
  <c r="FP2188" i="1"/>
  <c r="FS2188" i="1" s="1"/>
  <c r="FP2186" i="1"/>
  <c r="FS2186" i="1" s="1"/>
  <c r="FP2184" i="1"/>
  <c r="FS2184" i="1" s="1"/>
  <c r="FP2182" i="1"/>
  <c r="FS2182" i="1" s="1"/>
  <c r="FP2180" i="1"/>
  <c r="FS2180" i="1" s="1"/>
  <c r="FP2178" i="1"/>
  <c r="FS2178" i="1" s="1"/>
  <c r="FP2176" i="1"/>
  <c r="FS2176" i="1" s="1"/>
  <c r="FP2174" i="1"/>
  <c r="FS2174" i="1" s="1"/>
  <c r="FP2172" i="1"/>
  <c r="FS2172" i="1" s="1"/>
  <c r="FP2170" i="1"/>
  <c r="FS2170" i="1" s="1"/>
  <c r="FP2168" i="1"/>
  <c r="FS2168" i="1" s="1"/>
  <c r="FP2166" i="1"/>
  <c r="FS2166" i="1" s="1"/>
  <c r="FP2164" i="1"/>
  <c r="FS2164" i="1" s="1"/>
  <c r="FP2162" i="1"/>
  <c r="FS2162" i="1" s="1"/>
  <c r="FP2160" i="1"/>
  <c r="FS2160" i="1" s="1"/>
  <c r="FP2158" i="1"/>
  <c r="FS2158" i="1" s="1"/>
  <c r="FP2156" i="1"/>
  <c r="FS2156" i="1" s="1"/>
  <c r="FP2154" i="1"/>
  <c r="FS2154" i="1" s="1"/>
  <c r="FP2152" i="1"/>
  <c r="FS2152" i="1" s="1"/>
  <c r="FP2150" i="1"/>
  <c r="FS2150" i="1" s="1"/>
  <c r="FP2148" i="1"/>
  <c r="FS2148" i="1" s="1"/>
  <c r="FP2146" i="1"/>
  <c r="FS2146" i="1" s="1"/>
  <c r="FP2144" i="1"/>
  <c r="FS2144" i="1" s="1"/>
  <c r="FP2142" i="1"/>
  <c r="FS2142" i="1" s="1"/>
  <c r="FP2140" i="1"/>
  <c r="FS2140" i="1" s="1"/>
  <c r="FP2138" i="1"/>
  <c r="FS2138" i="1" s="1"/>
  <c r="FP2136" i="1"/>
  <c r="FS2136" i="1" s="1"/>
  <c r="FP2134" i="1"/>
  <c r="FS2134" i="1" s="1"/>
  <c r="FP2132" i="1"/>
  <c r="FS2132" i="1" s="1"/>
  <c r="FP2130" i="1"/>
  <c r="FS2130" i="1" s="1"/>
  <c r="FP2128" i="1"/>
  <c r="FS2128" i="1" s="1"/>
  <c r="FP2126" i="1"/>
  <c r="FS2126" i="1" s="1"/>
  <c r="FP2124" i="1"/>
  <c r="FS2124" i="1" s="1"/>
  <c r="FP2122" i="1"/>
  <c r="FS2122" i="1" s="1"/>
  <c r="FP2120" i="1"/>
  <c r="FS2120" i="1" s="1"/>
  <c r="FP2118" i="1"/>
  <c r="FS2118" i="1" s="1"/>
  <c r="FP2116" i="1"/>
  <c r="FS2116" i="1" s="1"/>
  <c r="FP2114" i="1"/>
  <c r="FS2114" i="1" s="1"/>
  <c r="FP2112" i="1"/>
  <c r="FS2112" i="1" s="1"/>
  <c r="FP2110" i="1"/>
  <c r="FS2110" i="1" s="1"/>
  <c r="FP2108" i="1"/>
  <c r="FS2108" i="1" s="1"/>
  <c r="FP2106" i="1"/>
  <c r="FS2106" i="1" s="1"/>
  <c r="FP2104" i="1"/>
  <c r="FS2104" i="1" s="1"/>
  <c r="FP2102" i="1"/>
  <c r="FS2102" i="1" s="1"/>
  <c r="FP2100" i="1"/>
  <c r="FS2100" i="1" s="1"/>
  <c r="FP2098" i="1"/>
  <c r="FS2098" i="1" s="1"/>
  <c r="FP2096" i="1"/>
  <c r="FS2096" i="1" s="1"/>
  <c r="FP2094" i="1"/>
  <c r="FS2094" i="1" s="1"/>
  <c r="FP2092" i="1"/>
  <c r="FS2092" i="1" s="1"/>
  <c r="FP2090" i="1"/>
  <c r="FS2090" i="1" s="1"/>
  <c r="FP2088" i="1"/>
  <c r="FS2088" i="1" s="1"/>
  <c r="FP2086" i="1"/>
  <c r="FS2086" i="1" s="1"/>
  <c r="FP2084" i="1"/>
  <c r="FS2084" i="1" s="1"/>
  <c r="FP2082" i="1"/>
  <c r="FS2082" i="1" s="1"/>
  <c r="FP2080" i="1"/>
  <c r="FS2080" i="1" s="1"/>
  <c r="FP2078" i="1"/>
  <c r="FS2078" i="1" s="1"/>
  <c r="FP2076" i="1"/>
  <c r="FS2076" i="1" s="1"/>
  <c r="FP2074" i="1"/>
  <c r="FS2074" i="1" s="1"/>
  <c r="FP2072" i="1"/>
  <c r="FS2072" i="1" s="1"/>
  <c r="FP2070" i="1"/>
  <c r="FS2070" i="1" s="1"/>
  <c r="FP2068" i="1"/>
  <c r="FS2068" i="1" s="1"/>
  <c r="FP2066" i="1"/>
  <c r="FS2066" i="1" s="1"/>
  <c r="FP2064" i="1"/>
  <c r="FS2064" i="1" s="1"/>
  <c r="FP2062" i="1"/>
  <c r="FS2062" i="1" s="1"/>
  <c r="FP2060" i="1"/>
  <c r="FS2060" i="1" s="1"/>
  <c r="FP2058" i="1"/>
  <c r="FS2058" i="1" s="1"/>
  <c r="FP2056" i="1"/>
  <c r="FS2056" i="1" s="1"/>
  <c r="FP2054" i="1"/>
  <c r="FS2054" i="1" s="1"/>
  <c r="FP2052" i="1"/>
  <c r="FS2052" i="1" s="1"/>
  <c r="FP2050" i="1"/>
  <c r="FS2050" i="1" s="1"/>
  <c r="FP2048" i="1"/>
  <c r="FS2048" i="1" s="1"/>
  <c r="FP2046" i="1"/>
  <c r="FS2046" i="1" s="1"/>
  <c r="FP2044" i="1"/>
  <c r="FS2044" i="1" s="1"/>
  <c r="FP2042" i="1"/>
  <c r="FS2042" i="1" s="1"/>
  <c r="FP2040" i="1"/>
  <c r="FS2040" i="1" s="1"/>
  <c r="FP2038" i="1"/>
  <c r="FS2038" i="1" s="1"/>
  <c r="FP2036" i="1"/>
  <c r="FS2036" i="1" s="1"/>
  <c r="FP2034" i="1"/>
  <c r="FS2034" i="1" s="1"/>
  <c r="FP2032" i="1"/>
  <c r="FS2032" i="1" s="1"/>
  <c r="FP2030" i="1"/>
  <c r="FS2030" i="1" s="1"/>
  <c r="FP2028" i="1"/>
  <c r="FS2028" i="1" s="1"/>
  <c r="FP2026" i="1"/>
  <c r="FS2026" i="1" s="1"/>
  <c r="FP2024" i="1"/>
  <c r="FS2024" i="1" s="1"/>
  <c r="FP2022" i="1"/>
  <c r="FS2022" i="1" s="1"/>
  <c r="FP2020" i="1"/>
  <c r="FS2020" i="1" s="1"/>
  <c r="FP2018" i="1"/>
  <c r="FS2018" i="1" s="1"/>
  <c r="FP2016" i="1"/>
  <c r="FS2016" i="1" s="1"/>
  <c r="FP2014" i="1"/>
  <c r="FS2014" i="1" s="1"/>
  <c r="FP2012" i="1"/>
  <c r="FS2012" i="1" s="1"/>
  <c r="FP2010" i="1"/>
  <c r="FS2010" i="1" s="1"/>
  <c r="FP2008" i="1"/>
  <c r="FS2008" i="1" s="1"/>
  <c r="FP2006" i="1"/>
  <c r="FS2006" i="1" s="1"/>
  <c r="FP2004" i="1"/>
  <c r="FS2004" i="1" s="1"/>
  <c r="FP2002" i="1"/>
  <c r="FS2002" i="1" s="1"/>
  <c r="FP2000" i="1"/>
  <c r="FS2000" i="1" s="1"/>
  <c r="FP1998" i="1"/>
  <c r="FS1998" i="1" s="1"/>
  <c r="FP1996" i="1"/>
  <c r="FS1996" i="1" s="1"/>
  <c r="FP1994" i="1"/>
  <c r="FS1994" i="1" s="1"/>
  <c r="FP1992" i="1"/>
  <c r="FS1992" i="1" s="1"/>
  <c r="FP1990" i="1"/>
  <c r="FS1990" i="1" s="1"/>
  <c r="FP1988" i="1"/>
  <c r="FS1988" i="1" s="1"/>
  <c r="FP1986" i="1"/>
  <c r="FS1986" i="1" s="1"/>
  <c r="FP1984" i="1"/>
  <c r="FS1984" i="1" s="1"/>
  <c r="FP1982" i="1"/>
  <c r="FS1982" i="1" s="1"/>
  <c r="FP1980" i="1"/>
  <c r="FS1980" i="1" s="1"/>
  <c r="FP1978" i="1"/>
  <c r="FS1978" i="1" s="1"/>
  <c r="FP1976" i="1"/>
  <c r="FS1976" i="1" s="1"/>
  <c r="FP1974" i="1"/>
  <c r="FS1974" i="1" s="1"/>
  <c r="FP1972" i="1"/>
  <c r="FS1972" i="1" s="1"/>
  <c r="FP1970" i="1"/>
  <c r="FS1970" i="1" s="1"/>
  <c r="FP1968" i="1"/>
  <c r="FS1968" i="1" s="1"/>
  <c r="FP1966" i="1"/>
  <c r="FS1966" i="1" s="1"/>
  <c r="FP1964" i="1"/>
  <c r="FS1964" i="1" s="1"/>
  <c r="FP1962" i="1"/>
  <c r="FS1962" i="1" s="1"/>
  <c r="FP1960" i="1"/>
  <c r="FS1960" i="1" s="1"/>
  <c r="FP1958" i="1"/>
  <c r="FS1958" i="1" s="1"/>
  <c r="FP1956" i="1"/>
  <c r="FS1956" i="1" s="1"/>
  <c r="FP1954" i="1"/>
  <c r="FS1954" i="1" s="1"/>
  <c r="FP2263" i="1"/>
  <c r="FS2263" i="1" s="1"/>
  <c r="FP2255" i="1"/>
  <c r="FS2255" i="1" s="1"/>
  <c r="FP2247" i="1"/>
  <c r="FS2247" i="1" s="1"/>
  <c r="FP2239" i="1"/>
  <c r="FS2239" i="1" s="1"/>
  <c r="FP2231" i="1"/>
  <c r="FS2231" i="1" s="1"/>
  <c r="FP2223" i="1"/>
  <c r="FS2223" i="1" s="1"/>
  <c r="FP2215" i="1"/>
  <c r="FS2215" i="1" s="1"/>
  <c r="FP2207" i="1"/>
  <c r="FS2207" i="1" s="1"/>
  <c r="FP2199" i="1"/>
  <c r="FS2199" i="1" s="1"/>
  <c r="FP2191" i="1"/>
  <c r="FS2191" i="1" s="1"/>
  <c r="FP2183" i="1"/>
  <c r="FS2183" i="1" s="1"/>
  <c r="FP2175" i="1"/>
  <c r="FS2175" i="1" s="1"/>
  <c r="FP2167" i="1"/>
  <c r="FS2167" i="1" s="1"/>
  <c r="FP2159" i="1"/>
  <c r="FS2159" i="1" s="1"/>
  <c r="FP2151" i="1"/>
  <c r="FS2151" i="1" s="1"/>
  <c r="FP2143" i="1"/>
  <c r="FS2143" i="1" s="1"/>
  <c r="FP2135" i="1"/>
  <c r="FS2135" i="1" s="1"/>
  <c r="FP2127" i="1"/>
  <c r="FS2127" i="1" s="1"/>
  <c r="FP2119" i="1"/>
  <c r="FS2119" i="1" s="1"/>
  <c r="FP2111" i="1"/>
  <c r="FS2111" i="1" s="1"/>
  <c r="FP2103" i="1"/>
  <c r="FS2103" i="1" s="1"/>
  <c r="FP2095" i="1"/>
  <c r="FS2095" i="1" s="1"/>
  <c r="FP2087" i="1"/>
  <c r="FS2087" i="1" s="1"/>
  <c r="FP2079" i="1"/>
  <c r="FS2079" i="1" s="1"/>
  <c r="FP2071" i="1"/>
  <c r="FS2071" i="1" s="1"/>
  <c r="FP2063" i="1"/>
  <c r="FS2063" i="1" s="1"/>
  <c r="FP2055" i="1"/>
  <c r="FS2055" i="1" s="1"/>
  <c r="FP2047" i="1"/>
  <c r="FS2047" i="1" s="1"/>
  <c r="FP2039" i="1"/>
  <c r="FS2039" i="1" s="1"/>
  <c r="FP2031" i="1"/>
  <c r="FS2031" i="1" s="1"/>
  <c r="FP2023" i="1"/>
  <c r="FS2023" i="1" s="1"/>
  <c r="FP2269" i="1"/>
  <c r="FS2269" i="1" s="1"/>
  <c r="FP2261" i="1"/>
  <c r="FS2261" i="1" s="1"/>
  <c r="FP2253" i="1"/>
  <c r="FS2253" i="1" s="1"/>
  <c r="FP2245" i="1"/>
  <c r="FS2245" i="1" s="1"/>
  <c r="FP2237" i="1"/>
  <c r="FS2237" i="1" s="1"/>
  <c r="FP2229" i="1"/>
  <c r="FS2229" i="1" s="1"/>
  <c r="FP2221" i="1"/>
  <c r="FS2221" i="1" s="1"/>
  <c r="FP2213" i="1"/>
  <c r="FS2213" i="1" s="1"/>
  <c r="FP2205" i="1"/>
  <c r="FS2205" i="1" s="1"/>
  <c r="FP2197" i="1"/>
  <c r="FS2197" i="1" s="1"/>
  <c r="FP2189" i="1"/>
  <c r="FS2189" i="1" s="1"/>
  <c r="FP2181" i="1"/>
  <c r="FS2181" i="1" s="1"/>
  <c r="FP2173" i="1"/>
  <c r="FS2173" i="1" s="1"/>
  <c r="FP2165" i="1"/>
  <c r="FS2165" i="1" s="1"/>
  <c r="FP2157" i="1"/>
  <c r="FS2157" i="1" s="1"/>
  <c r="FP2149" i="1"/>
  <c r="FS2149" i="1" s="1"/>
  <c r="FP2141" i="1"/>
  <c r="FS2141" i="1" s="1"/>
  <c r="FP2133" i="1"/>
  <c r="FS2133" i="1" s="1"/>
  <c r="FP2125" i="1"/>
  <c r="FS2125" i="1" s="1"/>
  <c r="FP2117" i="1"/>
  <c r="FS2117" i="1" s="1"/>
  <c r="FP2109" i="1"/>
  <c r="FS2109" i="1" s="1"/>
  <c r="FP2101" i="1"/>
  <c r="FS2101" i="1" s="1"/>
  <c r="FP2093" i="1"/>
  <c r="FS2093" i="1" s="1"/>
  <c r="FP2085" i="1"/>
  <c r="FS2085" i="1" s="1"/>
  <c r="FP2077" i="1"/>
  <c r="FS2077" i="1" s="1"/>
  <c r="FP2069" i="1"/>
  <c r="FS2069" i="1" s="1"/>
  <c r="FP2061" i="1"/>
  <c r="FS2061" i="1" s="1"/>
  <c r="FP2053" i="1"/>
  <c r="FS2053" i="1" s="1"/>
  <c r="FP2045" i="1"/>
  <c r="FS2045" i="1" s="1"/>
  <c r="FP2037" i="1"/>
  <c r="FS2037" i="1" s="1"/>
  <c r="FP2029" i="1"/>
  <c r="FS2029" i="1" s="1"/>
  <c r="FP2021" i="1"/>
  <c r="FS2021" i="1" s="1"/>
  <c r="FP2017" i="1"/>
  <c r="FS2017" i="1" s="1"/>
  <c r="FP2013" i="1"/>
  <c r="FS2013" i="1" s="1"/>
  <c r="FP2009" i="1"/>
  <c r="FS2009" i="1" s="1"/>
  <c r="FP2005" i="1"/>
  <c r="FS2005" i="1" s="1"/>
  <c r="FP2001" i="1"/>
  <c r="FS2001" i="1" s="1"/>
  <c r="FP1997" i="1"/>
  <c r="FS1997" i="1" s="1"/>
  <c r="FP1993" i="1"/>
  <c r="FS1993" i="1" s="1"/>
  <c r="FP1989" i="1"/>
  <c r="FS1989" i="1" s="1"/>
  <c r="FP1985" i="1"/>
  <c r="FS1985" i="1" s="1"/>
  <c r="FP1981" i="1"/>
  <c r="FS1981" i="1" s="1"/>
  <c r="FP1977" i="1"/>
  <c r="FS1977" i="1" s="1"/>
  <c r="FP1973" i="1"/>
  <c r="FS1973" i="1" s="1"/>
  <c r="FP1969" i="1"/>
  <c r="FS1969" i="1" s="1"/>
  <c r="FP1965" i="1"/>
  <c r="FS1965" i="1" s="1"/>
  <c r="FP1961" i="1"/>
  <c r="FS1961" i="1" s="1"/>
  <c r="FP1957" i="1"/>
  <c r="FS1957" i="1" s="1"/>
  <c r="FP1953" i="1"/>
  <c r="FS1953" i="1" s="1"/>
  <c r="FP2267" i="1"/>
  <c r="FS2267" i="1" s="1"/>
  <c r="FP2259" i="1"/>
  <c r="FS2259" i="1" s="1"/>
  <c r="FP2251" i="1"/>
  <c r="FS2251" i="1" s="1"/>
  <c r="FP2243" i="1"/>
  <c r="FS2243" i="1" s="1"/>
  <c r="FP2235" i="1"/>
  <c r="FS2235" i="1" s="1"/>
  <c r="FP2227" i="1"/>
  <c r="FS2227" i="1" s="1"/>
  <c r="FP2219" i="1"/>
  <c r="FS2219" i="1" s="1"/>
  <c r="FP2211" i="1"/>
  <c r="FS2211" i="1" s="1"/>
  <c r="FP2203" i="1"/>
  <c r="FS2203" i="1" s="1"/>
  <c r="FP2195" i="1"/>
  <c r="FS2195" i="1" s="1"/>
  <c r="FP2187" i="1"/>
  <c r="FS2187" i="1" s="1"/>
  <c r="FP2179" i="1"/>
  <c r="FS2179" i="1" s="1"/>
  <c r="FP2171" i="1"/>
  <c r="FS2171" i="1" s="1"/>
  <c r="FP2163" i="1"/>
  <c r="FS2163" i="1" s="1"/>
  <c r="FP2155" i="1"/>
  <c r="FS2155" i="1" s="1"/>
  <c r="FP2147" i="1"/>
  <c r="FS2147" i="1" s="1"/>
  <c r="FP2139" i="1"/>
  <c r="FS2139" i="1" s="1"/>
  <c r="FP2131" i="1"/>
  <c r="FS2131" i="1" s="1"/>
  <c r="FP2123" i="1"/>
  <c r="FS2123" i="1" s="1"/>
  <c r="FP2115" i="1"/>
  <c r="FS2115" i="1" s="1"/>
  <c r="FP2107" i="1"/>
  <c r="FS2107" i="1" s="1"/>
  <c r="FP2099" i="1"/>
  <c r="FS2099" i="1" s="1"/>
  <c r="FP2091" i="1"/>
  <c r="FS2091" i="1" s="1"/>
  <c r="FP2083" i="1"/>
  <c r="FS2083" i="1" s="1"/>
  <c r="FP2075" i="1"/>
  <c r="FS2075" i="1" s="1"/>
  <c r="FP2067" i="1"/>
  <c r="FS2067" i="1" s="1"/>
  <c r="FP2059" i="1"/>
  <c r="FS2059" i="1" s="1"/>
  <c r="FP2051" i="1"/>
  <c r="FS2051" i="1" s="1"/>
  <c r="FP2043" i="1"/>
  <c r="FS2043" i="1" s="1"/>
  <c r="FP2035" i="1"/>
  <c r="FS2035" i="1" s="1"/>
  <c r="FP2027" i="1"/>
  <c r="FS2027" i="1" s="1"/>
  <c r="FP2265" i="1"/>
  <c r="FS2265" i="1" s="1"/>
  <c r="FP2257" i="1"/>
  <c r="FS2257" i="1" s="1"/>
  <c r="FP2249" i="1"/>
  <c r="FS2249" i="1" s="1"/>
  <c r="FP2241" i="1"/>
  <c r="FS2241" i="1" s="1"/>
  <c r="FP2233" i="1"/>
  <c r="FS2233" i="1" s="1"/>
  <c r="FP2225" i="1"/>
  <c r="FS2225" i="1" s="1"/>
  <c r="FP2217" i="1"/>
  <c r="FS2217" i="1" s="1"/>
  <c r="FP2209" i="1"/>
  <c r="FS2209" i="1" s="1"/>
  <c r="FP2201" i="1"/>
  <c r="FS2201" i="1" s="1"/>
  <c r="FP2193" i="1"/>
  <c r="FS2193" i="1" s="1"/>
  <c r="FP2185" i="1"/>
  <c r="FS2185" i="1" s="1"/>
  <c r="FP2177" i="1"/>
  <c r="FS2177" i="1" s="1"/>
  <c r="FP2169" i="1"/>
  <c r="FS2169" i="1" s="1"/>
  <c r="FP2161" i="1"/>
  <c r="FS2161" i="1" s="1"/>
  <c r="FP2153" i="1"/>
  <c r="FS2153" i="1" s="1"/>
  <c r="FP2145" i="1"/>
  <c r="FS2145" i="1" s="1"/>
  <c r="FP2137" i="1"/>
  <c r="FS2137" i="1" s="1"/>
  <c r="FP2129" i="1"/>
  <c r="FS2129" i="1" s="1"/>
  <c r="FP2121" i="1"/>
  <c r="FS2121" i="1" s="1"/>
  <c r="FP2113" i="1"/>
  <c r="FS2113" i="1" s="1"/>
  <c r="FP2105" i="1"/>
  <c r="FS2105" i="1" s="1"/>
  <c r="FP2097" i="1"/>
  <c r="FS2097" i="1" s="1"/>
  <c r="FP2089" i="1"/>
  <c r="FS2089" i="1" s="1"/>
  <c r="FP2081" i="1"/>
  <c r="FS2081" i="1" s="1"/>
  <c r="FP2073" i="1"/>
  <c r="FS2073" i="1" s="1"/>
  <c r="FP2065" i="1"/>
  <c r="FS2065" i="1" s="1"/>
  <c r="FP2057" i="1"/>
  <c r="FS2057" i="1" s="1"/>
  <c r="FP2049" i="1"/>
  <c r="FS2049" i="1" s="1"/>
  <c r="FP2041" i="1"/>
  <c r="FS2041" i="1" s="1"/>
  <c r="FP2033" i="1"/>
  <c r="FS2033" i="1" s="1"/>
  <c r="FP2025" i="1"/>
  <c r="FS2025" i="1" s="1"/>
  <c r="FP2019" i="1"/>
  <c r="FS2019" i="1" s="1"/>
  <c r="FP2015" i="1"/>
  <c r="FS2015" i="1" s="1"/>
  <c r="FP2011" i="1"/>
  <c r="FS2011" i="1" s="1"/>
  <c r="FP2007" i="1"/>
  <c r="FS2007" i="1" s="1"/>
  <c r="FP2003" i="1"/>
  <c r="FS2003" i="1" s="1"/>
  <c r="FP1999" i="1"/>
  <c r="FS1999" i="1" s="1"/>
  <c r="FP1995" i="1"/>
  <c r="FS1995" i="1" s="1"/>
  <c r="FP1991" i="1"/>
  <c r="FS1991" i="1" s="1"/>
  <c r="FP1987" i="1"/>
  <c r="FS1987" i="1" s="1"/>
  <c r="FP1983" i="1"/>
  <c r="FS1983" i="1" s="1"/>
  <c r="FP1979" i="1"/>
  <c r="FS1979" i="1" s="1"/>
  <c r="FP1975" i="1"/>
  <c r="FS1975" i="1" s="1"/>
  <c r="FP1971" i="1"/>
  <c r="FS1971" i="1" s="1"/>
  <c r="FP1967" i="1"/>
  <c r="FS1967" i="1" s="1"/>
  <c r="FP1963" i="1"/>
  <c r="FS1963" i="1" s="1"/>
  <c r="FP1959" i="1"/>
  <c r="FS1959" i="1" s="1"/>
  <c r="FP1955" i="1"/>
  <c r="FS1955" i="1" s="1"/>
  <c r="FW2352" i="1"/>
  <c r="FZ2352" i="1" s="1"/>
  <c r="GB2352" i="1" s="1"/>
  <c r="FW2348" i="1"/>
  <c r="FZ2348" i="1" s="1"/>
  <c r="GB2348" i="1" s="1"/>
  <c r="FW2344" i="1"/>
  <c r="FZ2344" i="1" s="1"/>
  <c r="GB2344" i="1" s="1"/>
  <c r="FW2340" i="1"/>
  <c r="FZ2340" i="1" s="1"/>
  <c r="GB2340" i="1" s="1"/>
  <c r="FW2336" i="1"/>
  <c r="FZ2336" i="1" s="1"/>
  <c r="GB2336" i="1" s="1"/>
  <c r="FW2332" i="1"/>
  <c r="FZ2332" i="1" s="1"/>
  <c r="GB2332" i="1" s="1"/>
  <c r="FW2328" i="1"/>
  <c r="FZ2328" i="1" s="1"/>
  <c r="GB2328" i="1" s="1"/>
  <c r="FW2324" i="1"/>
  <c r="FZ2324" i="1" s="1"/>
  <c r="GB2324" i="1" s="1"/>
  <c r="FW2320" i="1"/>
  <c r="FZ2320" i="1" s="1"/>
  <c r="GB2320" i="1" s="1"/>
  <c r="FW2316" i="1"/>
  <c r="FZ2316" i="1" s="1"/>
  <c r="GB2316" i="1" s="1"/>
  <c r="FW2312" i="1"/>
  <c r="FZ2312" i="1" s="1"/>
  <c r="GB2312" i="1" s="1"/>
  <c r="FW2308" i="1"/>
  <c r="FZ2308" i="1" s="1"/>
  <c r="GB2308" i="1" s="1"/>
  <c r="FW2304" i="1"/>
  <c r="FZ2304" i="1" s="1"/>
  <c r="GB2304" i="1" s="1"/>
  <c r="FW2300" i="1"/>
  <c r="FZ2300" i="1" s="1"/>
  <c r="GB2300" i="1" s="1"/>
  <c r="FW2296" i="1"/>
  <c r="FZ2296" i="1" s="1"/>
  <c r="GB2296" i="1" s="1"/>
  <c r="FW2292" i="1"/>
  <c r="FZ2292" i="1" s="1"/>
  <c r="GB2292" i="1" s="1"/>
  <c r="FW2288" i="1"/>
  <c r="FZ2288" i="1" s="1"/>
  <c r="GB2288" i="1" s="1"/>
  <c r="FW2284" i="1"/>
  <c r="FZ2284" i="1" s="1"/>
  <c r="GB2284" i="1" s="1"/>
  <c r="FW2280" i="1"/>
  <c r="FZ2280" i="1" s="1"/>
  <c r="GB2280" i="1" s="1"/>
  <c r="FW2350" i="1"/>
  <c r="FZ2350" i="1" s="1"/>
  <c r="GB2350" i="1" s="1"/>
  <c r="FW2347" i="1"/>
  <c r="FZ2347" i="1" s="1"/>
  <c r="GB2347" i="1" s="1"/>
  <c r="FW2342" i="1"/>
  <c r="FZ2342" i="1" s="1"/>
  <c r="GB2342" i="1" s="1"/>
  <c r="FW2339" i="1"/>
  <c r="FZ2339" i="1" s="1"/>
  <c r="GB2339" i="1" s="1"/>
  <c r="FW2334" i="1"/>
  <c r="FZ2334" i="1" s="1"/>
  <c r="GB2334" i="1" s="1"/>
  <c r="FW2331" i="1"/>
  <c r="FZ2331" i="1" s="1"/>
  <c r="GB2331" i="1" s="1"/>
  <c r="FW2326" i="1"/>
  <c r="FZ2326" i="1" s="1"/>
  <c r="GB2326" i="1" s="1"/>
  <c r="FW2323" i="1"/>
  <c r="FZ2323" i="1" s="1"/>
  <c r="GB2323" i="1" s="1"/>
  <c r="FW2318" i="1"/>
  <c r="FZ2318" i="1" s="1"/>
  <c r="GB2318" i="1" s="1"/>
  <c r="FW2315" i="1"/>
  <c r="FZ2315" i="1" s="1"/>
  <c r="GB2315" i="1" s="1"/>
  <c r="FW2310" i="1"/>
  <c r="FZ2310" i="1" s="1"/>
  <c r="GB2310" i="1" s="1"/>
  <c r="FW2307" i="1"/>
  <c r="FZ2307" i="1" s="1"/>
  <c r="GB2307" i="1" s="1"/>
  <c r="FW2302" i="1"/>
  <c r="FZ2302" i="1" s="1"/>
  <c r="GB2302" i="1" s="1"/>
  <c r="FW2299" i="1"/>
  <c r="FZ2299" i="1" s="1"/>
  <c r="GB2299" i="1" s="1"/>
  <c r="FW2294" i="1"/>
  <c r="FZ2294" i="1" s="1"/>
  <c r="GB2294" i="1" s="1"/>
  <c r="FW2291" i="1"/>
  <c r="FZ2291" i="1" s="1"/>
  <c r="GB2291" i="1" s="1"/>
  <c r="FW2286" i="1"/>
  <c r="FZ2286" i="1" s="1"/>
  <c r="GB2286" i="1" s="1"/>
  <c r="FW2283" i="1"/>
  <c r="FZ2283" i="1" s="1"/>
  <c r="GB2283" i="1" s="1"/>
  <c r="FW2278" i="1"/>
  <c r="FZ2278" i="1" s="1"/>
  <c r="GB2278" i="1" s="1"/>
  <c r="FW2274" i="1"/>
  <c r="FZ2274" i="1" s="1"/>
  <c r="GB2274" i="1" s="1"/>
  <c r="FW2270" i="1"/>
  <c r="FZ2270" i="1" s="1"/>
  <c r="GB2270" i="1" s="1"/>
  <c r="FW2266" i="1"/>
  <c r="FZ2266" i="1" s="1"/>
  <c r="GB2266" i="1" s="1"/>
  <c r="FW2262" i="1"/>
  <c r="FZ2262" i="1" s="1"/>
  <c r="GB2262" i="1" s="1"/>
  <c r="FW2258" i="1"/>
  <c r="FZ2258" i="1" s="1"/>
  <c r="GB2258" i="1" s="1"/>
  <c r="FW2254" i="1"/>
  <c r="FZ2254" i="1" s="1"/>
  <c r="GB2254" i="1" s="1"/>
  <c r="FW2250" i="1"/>
  <c r="FZ2250" i="1" s="1"/>
  <c r="GB2250" i="1" s="1"/>
  <c r="FW2246" i="1"/>
  <c r="FZ2246" i="1" s="1"/>
  <c r="GB2246" i="1" s="1"/>
  <c r="FW2242" i="1"/>
  <c r="FZ2242" i="1" s="1"/>
  <c r="GB2242" i="1" s="1"/>
  <c r="FW2238" i="1"/>
  <c r="FZ2238" i="1" s="1"/>
  <c r="GB2238" i="1" s="1"/>
  <c r="FW2234" i="1"/>
  <c r="FZ2234" i="1" s="1"/>
  <c r="GB2234" i="1" s="1"/>
  <c r="FW2230" i="1"/>
  <c r="FZ2230" i="1" s="1"/>
  <c r="GB2230" i="1" s="1"/>
  <c r="FW2226" i="1"/>
  <c r="FZ2226" i="1" s="1"/>
  <c r="GB2226" i="1" s="1"/>
  <c r="FW2222" i="1"/>
  <c r="FZ2222" i="1" s="1"/>
  <c r="GB2222" i="1" s="1"/>
  <c r="FW2218" i="1"/>
  <c r="FZ2218" i="1" s="1"/>
  <c r="GB2218" i="1" s="1"/>
  <c r="FW2214" i="1"/>
  <c r="FZ2214" i="1" s="1"/>
  <c r="GB2214" i="1" s="1"/>
  <c r="FW2210" i="1"/>
  <c r="FZ2210" i="1" s="1"/>
  <c r="GB2210" i="1" s="1"/>
  <c r="FW2206" i="1"/>
  <c r="FZ2206" i="1" s="1"/>
  <c r="GB2206" i="1" s="1"/>
  <c r="FW2202" i="1"/>
  <c r="FZ2202" i="1" s="1"/>
  <c r="GB2202" i="1" s="1"/>
  <c r="FW2198" i="1"/>
  <c r="FZ2198" i="1" s="1"/>
  <c r="GB2198" i="1" s="1"/>
  <c r="FW2194" i="1"/>
  <c r="FZ2194" i="1" s="1"/>
  <c r="GB2194" i="1" s="1"/>
  <c r="FW2190" i="1"/>
  <c r="FZ2190" i="1" s="1"/>
  <c r="GB2190" i="1" s="1"/>
  <c r="FW2186" i="1"/>
  <c r="FZ2186" i="1" s="1"/>
  <c r="GB2186" i="1" s="1"/>
  <c r="FW2182" i="1"/>
  <c r="FZ2182" i="1" s="1"/>
  <c r="GB2182" i="1" s="1"/>
  <c r="FW2178" i="1"/>
  <c r="FZ2178" i="1" s="1"/>
  <c r="GB2178" i="1" s="1"/>
  <c r="FW2174" i="1"/>
  <c r="FZ2174" i="1" s="1"/>
  <c r="GB2174" i="1" s="1"/>
  <c r="FW2170" i="1"/>
  <c r="FZ2170" i="1" s="1"/>
  <c r="GB2170" i="1" s="1"/>
  <c r="FW2166" i="1"/>
  <c r="FZ2166" i="1" s="1"/>
  <c r="GB2166" i="1" s="1"/>
  <c r="FW2162" i="1"/>
  <c r="FZ2162" i="1" s="1"/>
  <c r="GB2162" i="1" s="1"/>
  <c r="FW2158" i="1"/>
  <c r="FZ2158" i="1" s="1"/>
  <c r="GB2158" i="1" s="1"/>
  <c r="FW2154" i="1"/>
  <c r="FZ2154" i="1" s="1"/>
  <c r="GB2154" i="1" s="1"/>
  <c r="FW2150" i="1"/>
  <c r="FZ2150" i="1" s="1"/>
  <c r="GB2150" i="1" s="1"/>
  <c r="FW2146" i="1"/>
  <c r="FZ2146" i="1" s="1"/>
  <c r="GB2146" i="1" s="1"/>
  <c r="FW2142" i="1"/>
  <c r="FZ2142" i="1" s="1"/>
  <c r="GB2142" i="1" s="1"/>
  <c r="FW2138" i="1"/>
  <c r="FZ2138" i="1" s="1"/>
  <c r="GB2138" i="1" s="1"/>
  <c r="FW2134" i="1"/>
  <c r="FZ2134" i="1" s="1"/>
  <c r="GB2134" i="1" s="1"/>
  <c r="FW2130" i="1"/>
  <c r="FZ2130" i="1" s="1"/>
  <c r="GB2130" i="1" s="1"/>
  <c r="FW2126" i="1"/>
  <c r="FZ2126" i="1" s="1"/>
  <c r="GB2126" i="1" s="1"/>
  <c r="FW2122" i="1"/>
  <c r="FZ2122" i="1" s="1"/>
  <c r="GB2122" i="1" s="1"/>
  <c r="FW2118" i="1"/>
  <c r="FZ2118" i="1" s="1"/>
  <c r="GB2118" i="1" s="1"/>
  <c r="FW2114" i="1"/>
  <c r="FZ2114" i="1" s="1"/>
  <c r="GB2114" i="1" s="1"/>
  <c r="FW2110" i="1"/>
  <c r="FZ2110" i="1" s="1"/>
  <c r="GB2110" i="1" s="1"/>
  <c r="FW2106" i="1"/>
  <c r="FZ2106" i="1" s="1"/>
  <c r="GB2106" i="1" s="1"/>
  <c r="FW2102" i="1"/>
  <c r="FZ2102" i="1" s="1"/>
  <c r="GB2102" i="1" s="1"/>
  <c r="FW2098" i="1"/>
  <c r="FZ2098" i="1" s="1"/>
  <c r="GB2098" i="1" s="1"/>
  <c r="FW2094" i="1"/>
  <c r="FZ2094" i="1" s="1"/>
  <c r="GB2094" i="1" s="1"/>
  <c r="FW2090" i="1"/>
  <c r="FZ2090" i="1" s="1"/>
  <c r="GB2090" i="1" s="1"/>
  <c r="FW2086" i="1"/>
  <c r="FZ2086" i="1" s="1"/>
  <c r="GB2086" i="1" s="1"/>
  <c r="FW2082" i="1"/>
  <c r="FZ2082" i="1" s="1"/>
  <c r="GB2082" i="1" s="1"/>
  <c r="FW2078" i="1"/>
  <c r="FZ2078" i="1" s="1"/>
  <c r="GB2078" i="1" s="1"/>
  <c r="FW2074" i="1"/>
  <c r="FZ2074" i="1" s="1"/>
  <c r="GB2074" i="1" s="1"/>
  <c r="FW2070" i="1"/>
  <c r="FZ2070" i="1" s="1"/>
  <c r="GB2070" i="1" s="1"/>
  <c r="FW2066" i="1"/>
  <c r="FZ2066" i="1" s="1"/>
  <c r="GB2066" i="1" s="1"/>
  <c r="FW2062" i="1"/>
  <c r="FZ2062" i="1" s="1"/>
  <c r="GB2062" i="1" s="1"/>
  <c r="FW2058" i="1"/>
  <c r="FZ2058" i="1" s="1"/>
  <c r="GB2058" i="1" s="1"/>
  <c r="FW2054" i="1"/>
  <c r="FZ2054" i="1" s="1"/>
  <c r="GB2054" i="1" s="1"/>
  <c r="FW2050" i="1"/>
  <c r="FZ2050" i="1" s="1"/>
  <c r="GB2050" i="1" s="1"/>
  <c r="FW2046" i="1"/>
  <c r="FZ2046" i="1" s="1"/>
  <c r="GB2046" i="1" s="1"/>
  <c r="FW2042" i="1"/>
  <c r="FZ2042" i="1" s="1"/>
  <c r="GB2042" i="1" s="1"/>
  <c r="FW2038" i="1"/>
  <c r="FZ2038" i="1" s="1"/>
  <c r="GB2038" i="1" s="1"/>
  <c r="FW2034" i="1"/>
  <c r="FZ2034" i="1" s="1"/>
  <c r="GB2034" i="1" s="1"/>
  <c r="FW2030" i="1"/>
  <c r="FZ2030" i="1" s="1"/>
  <c r="GB2030" i="1" s="1"/>
  <c r="FW2026" i="1"/>
  <c r="FZ2026" i="1" s="1"/>
  <c r="GB2026" i="1" s="1"/>
  <c r="FW2022" i="1"/>
  <c r="FZ2022" i="1" s="1"/>
  <c r="GB2022" i="1" s="1"/>
  <c r="FW2018" i="1"/>
  <c r="FZ2018" i="1" s="1"/>
  <c r="GB2018" i="1" s="1"/>
  <c r="FW2345" i="1"/>
  <c r="FZ2345" i="1" s="1"/>
  <c r="GB2345" i="1" s="1"/>
  <c r="FW2337" i="1"/>
  <c r="FZ2337" i="1" s="1"/>
  <c r="GB2337" i="1" s="1"/>
  <c r="FW2351" i="1"/>
  <c r="FZ2351" i="1" s="1"/>
  <c r="GB2351" i="1" s="1"/>
  <c r="FW2346" i="1"/>
  <c r="FZ2346" i="1" s="1"/>
  <c r="GB2346" i="1" s="1"/>
  <c r="FW2343" i="1"/>
  <c r="FZ2343" i="1" s="1"/>
  <c r="GB2343" i="1" s="1"/>
  <c r="FW2338" i="1"/>
  <c r="FZ2338" i="1" s="1"/>
  <c r="GB2338" i="1" s="1"/>
  <c r="FW2335" i="1"/>
  <c r="FZ2335" i="1" s="1"/>
  <c r="GB2335" i="1" s="1"/>
  <c r="FW2330" i="1"/>
  <c r="FZ2330" i="1" s="1"/>
  <c r="GB2330" i="1" s="1"/>
  <c r="FW2327" i="1"/>
  <c r="FZ2327" i="1" s="1"/>
  <c r="GB2327" i="1" s="1"/>
  <c r="FW2322" i="1"/>
  <c r="FZ2322" i="1" s="1"/>
  <c r="GB2322" i="1" s="1"/>
  <c r="FW2319" i="1"/>
  <c r="FZ2319" i="1" s="1"/>
  <c r="GB2319" i="1" s="1"/>
  <c r="FW2314" i="1"/>
  <c r="FZ2314" i="1" s="1"/>
  <c r="GB2314" i="1" s="1"/>
  <c r="FW2311" i="1"/>
  <c r="FZ2311" i="1" s="1"/>
  <c r="GB2311" i="1" s="1"/>
  <c r="FW2306" i="1"/>
  <c r="FZ2306" i="1" s="1"/>
  <c r="GB2306" i="1" s="1"/>
  <c r="FW2303" i="1"/>
  <c r="FZ2303" i="1" s="1"/>
  <c r="GB2303" i="1" s="1"/>
  <c r="FW2298" i="1"/>
  <c r="FZ2298" i="1" s="1"/>
  <c r="GB2298" i="1" s="1"/>
  <c r="FW2295" i="1"/>
  <c r="FZ2295" i="1" s="1"/>
  <c r="GB2295" i="1" s="1"/>
  <c r="FW2290" i="1"/>
  <c r="FZ2290" i="1" s="1"/>
  <c r="GB2290" i="1" s="1"/>
  <c r="FW2287" i="1"/>
  <c r="FZ2287" i="1" s="1"/>
  <c r="GB2287" i="1" s="1"/>
  <c r="FW2282" i="1"/>
  <c r="FZ2282" i="1" s="1"/>
  <c r="GB2282" i="1" s="1"/>
  <c r="FW2279" i="1"/>
  <c r="FZ2279" i="1" s="1"/>
  <c r="GB2279" i="1" s="1"/>
  <c r="FW2276" i="1"/>
  <c r="FZ2276" i="1" s="1"/>
  <c r="GB2276" i="1" s="1"/>
  <c r="FW2272" i="1"/>
  <c r="FZ2272" i="1" s="1"/>
  <c r="GB2272" i="1" s="1"/>
  <c r="FW2268" i="1"/>
  <c r="FZ2268" i="1" s="1"/>
  <c r="GB2268" i="1" s="1"/>
  <c r="FW2349" i="1"/>
  <c r="FZ2349" i="1" s="1"/>
  <c r="GB2349" i="1" s="1"/>
  <c r="FW2341" i="1"/>
  <c r="FZ2341" i="1" s="1"/>
  <c r="GB2341" i="1" s="1"/>
  <c r="FW2333" i="1"/>
  <c r="FZ2333" i="1" s="1"/>
  <c r="GB2333" i="1" s="1"/>
  <c r="FW2325" i="1"/>
  <c r="FZ2325" i="1" s="1"/>
  <c r="GB2325" i="1" s="1"/>
  <c r="FW2317" i="1"/>
  <c r="FZ2317" i="1" s="1"/>
  <c r="GB2317" i="1" s="1"/>
  <c r="FW2309" i="1"/>
  <c r="FZ2309" i="1" s="1"/>
  <c r="GB2309" i="1" s="1"/>
  <c r="FW2301" i="1"/>
  <c r="FZ2301" i="1" s="1"/>
  <c r="GB2301" i="1" s="1"/>
  <c r="FW2293" i="1"/>
  <c r="FZ2293" i="1" s="1"/>
  <c r="GB2293" i="1" s="1"/>
  <c r="FW2285" i="1"/>
  <c r="FZ2285" i="1" s="1"/>
  <c r="GB2285" i="1" s="1"/>
  <c r="FW2277" i="1"/>
  <c r="FZ2277" i="1" s="1"/>
  <c r="GB2277" i="1" s="1"/>
  <c r="FW2273" i="1"/>
  <c r="FZ2273" i="1" s="1"/>
  <c r="GB2273" i="1" s="1"/>
  <c r="FW2269" i="1"/>
  <c r="FZ2269" i="1" s="1"/>
  <c r="GB2269" i="1" s="1"/>
  <c r="FW2265" i="1"/>
  <c r="FZ2265" i="1" s="1"/>
  <c r="GB2265" i="1" s="1"/>
  <c r="FW2261" i="1"/>
  <c r="FZ2261" i="1" s="1"/>
  <c r="GB2261" i="1" s="1"/>
  <c r="FW2257" i="1"/>
  <c r="FZ2257" i="1" s="1"/>
  <c r="GB2257" i="1" s="1"/>
  <c r="FW2253" i="1"/>
  <c r="FZ2253" i="1" s="1"/>
  <c r="GB2253" i="1" s="1"/>
  <c r="FW2249" i="1"/>
  <c r="FZ2249" i="1" s="1"/>
  <c r="GB2249" i="1" s="1"/>
  <c r="FW2245" i="1"/>
  <c r="FZ2245" i="1" s="1"/>
  <c r="GB2245" i="1" s="1"/>
  <c r="FW2241" i="1"/>
  <c r="FZ2241" i="1" s="1"/>
  <c r="GB2241" i="1" s="1"/>
  <c r="FW2237" i="1"/>
  <c r="FZ2237" i="1" s="1"/>
  <c r="GB2237" i="1" s="1"/>
  <c r="FW2233" i="1"/>
  <c r="FZ2233" i="1" s="1"/>
  <c r="GB2233" i="1" s="1"/>
  <c r="FW2229" i="1"/>
  <c r="FZ2229" i="1" s="1"/>
  <c r="GB2229" i="1" s="1"/>
  <c r="FW2225" i="1"/>
  <c r="FZ2225" i="1" s="1"/>
  <c r="GB2225" i="1" s="1"/>
  <c r="FW2221" i="1"/>
  <c r="FZ2221" i="1" s="1"/>
  <c r="GB2221" i="1" s="1"/>
  <c r="FW2217" i="1"/>
  <c r="FZ2217" i="1" s="1"/>
  <c r="GB2217" i="1" s="1"/>
  <c r="FW2213" i="1"/>
  <c r="FZ2213" i="1" s="1"/>
  <c r="GB2213" i="1" s="1"/>
  <c r="FW2209" i="1"/>
  <c r="FZ2209" i="1" s="1"/>
  <c r="GB2209" i="1" s="1"/>
  <c r="FW2205" i="1"/>
  <c r="FZ2205" i="1" s="1"/>
  <c r="GB2205" i="1" s="1"/>
  <c r="FW2201" i="1"/>
  <c r="FZ2201" i="1" s="1"/>
  <c r="GB2201" i="1" s="1"/>
  <c r="FW2197" i="1"/>
  <c r="FZ2197" i="1" s="1"/>
  <c r="GB2197" i="1" s="1"/>
  <c r="FW2193" i="1"/>
  <c r="FZ2193" i="1" s="1"/>
  <c r="GB2193" i="1" s="1"/>
  <c r="FW2189" i="1"/>
  <c r="FZ2189" i="1" s="1"/>
  <c r="GB2189" i="1" s="1"/>
  <c r="FW2185" i="1"/>
  <c r="FZ2185" i="1" s="1"/>
  <c r="GB2185" i="1" s="1"/>
  <c r="FW2181" i="1"/>
  <c r="FZ2181" i="1" s="1"/>
  <c r="GB2181" i="1" s="1"/>
  <c r="FW2177" i="1"/>
  <c r="FZ2177" i="1" s="1"/>
  <c r="GB2177" i="1" s="1"/>
  <c r="FW2173" i="1"/>
  <c r="FZ2173" i="1" s="1"/>
  <c r="GB2173" i="1" s="1"/>
  <c r="FW2169" i="1"/>
  <c r="FZ2169" i="1" s="1"/>
  <c r="GB2169" i="1" s="1"/>
  <c r="FW2165" i="1"/>
  <c r="FZ2165" i="1" s="1"/>
  <c r="GB2165" i="1" s="1"/>
  <c r="FW2161" i="1"/>
  <c r="FZ2161" i="1" s="1"/>
  <c r="GB2161" i="1" s="1"/>
  <c r="FW2157" i="1"/>
  <c r="FZ2157" i="1" s="1"/>
  <c r="GB2157" i="1" s="1"/>
  <c r="FW2153" i="1"/>
  <c r="FZ2153" i="1" s="1"/>
  <c r="GB2153" i="1" s="1"/>
  <c r="FW2149" i="1"/>
  <c r="FZ2149" i="1" s="1"/>
  <c r="GB2149" i="1" s="1"/>
  <c r="FW2145" i="1"/>
  <c r="FZ2145" i="1" s="1"/>
  <c r="GB2145" i="1" s="1"/>
  <c r="FW2141" i="1"/>
  <c r="FZ2141" i="1" s="1"/>
  <c r="GB2141" i="1" s="1"/>
  <c r="FW2137" i="1"/>
  <c r="FZ2137" i="1" s="1"/>
  <c r="GB2137" i="1" s="1"/>
  <c r="FW2133" i="1"/>
  <c r="FZ2133" i="1" s="1"/>
  <c r="GB2133" i="1" s="1"/>
  <c r="FW2129" i="1"/>
  <c r="FZ2129" i="1" s="1"/>
  <c r="GB2129" i="1" s="1"/>
  <c r="FW2125" i="1"/>
  <c r="FZ2125" i="1" s="1"/>
  <c r="GB2125" i="1" s="1"/>
  <c r="FW2121" i="1"/>
  <c r="FZ2121" i="1" s="1"/>
  <c r="GB2121" i="1" s="1"/>
  <c r="FW2117" i="1"/>
  <c r="FZ2117" i="1" s="1"/>
  <c r="GB2117" i="1" s="1"/>
  <c r="FW2113" i="1"/>
  <c r="FZ2113" i="1" s="1"/>
  <c r="GB2113" i="1" s="1"/>
  <c r="FW2109" i="1"/>
  <c r="FZ2109" i="1" s="1"/>
  <c r="GB2109" i="1" s="1"/>
  <c r="FW2105" i="1"/>
  <c r="FZ2105" i="1" s="1"/>
  <c r="GB2105" i="1" s="1"/>
  <c r="FW2101" i="1"/>
  <c r="FZ2101" i="1" s="1"/>
  <c r="GB2101" i="1" s="1"/>
  <c r="FW2097" i="1"/>
  <c r="FZ2097" i="1" s="1"/>
  <c r="GB2097" i="1" s="1"/>
  <c r="FW2093" i="1"/>
  <c r="FZ2093" i="1" s="1"/>
  <c r="GB2093" i="1" s="1"/>
  <c r="FW2089" i="1"/>
  <c r="FZ2089" i="1" s="1"/>
  <c r="GB2089" i="1" s="1"/>
  <c r="FW2085" i="1"/>
  <c r="FZ2085" i="1" s="1"/>
  <c r="GB2085" i="1" s="1"/>
  <c r="FW2081" i="1"/>
  <c r="FZ2081" i="1" s="1"/>
  <c r="GB2081" i="1" s="1"/>
  <c r="FW2077" i="1"/>
  <c r="FZ2077" i="1" s="1"/>
  <c r="GB2077" i="1" s="1"/>
  <c r="FW2073" i="1"/>
  <c r="FZ2073" i="1" s="1"/>
  <c r="GB2073" i="1" s="1"/>
  <c r="FW2069" i="1"/>
  <c r="FZ2069" i="1" s="1"/>
  <c r="GB2069" i="1" s="1"/>
  <c r="FW2065" i="1"/>
  <c r="FZ2065" i="1" s="1"/>
  <c r="GB2065" i="1" s="1"/>
  <c r="FW2061" i="1"/>
  <c r="FZ2061" i="1" s="1"/>
  <c r="GB2061" i="1" s="1"/>
  <c r="FW2057" i="1"/>
  <c r="FZ2057" i="1" s="1"/>
  <c r="GB2057" i="1" s="1"/>
  <c r="FW2053" i="1"/>
  <c r="FZ2053" i="1" s="1"/>
  <c r="GB2053" i="1" s="1"/>
  <c r="FW2049" i="1"/>
  <c r="FZ2049" i="1" s="1"/>
  <c r="GB2049" i="1" s="1"/>
  <c r="FW2045" i="1"/>
  <c r="FZ2045" i="1" s="1"/>
  <c r="GB2045" i="1" s="1"/>
  <c r="FW2041" i="1"/>
  <c r="FZ2041" i="1" s="1"/>
  <c r="GB2041" i="1" s="1"/>
  <c r="FW2037" i="1"/>
  <c r="FZ2037" i="1" s="1"/>
  <c r="GB2037" i="1" s="1"/>
  <c r="FW2033" i="1"/>
  <c r="FZ2033" i="1" s="1"/>
  <c r="GB2033" i="1" s="1"/>
  <c r="FW2029" i="1"/>
  <c r="FZ2029" i="1" s="1"/>
  <c r="GB2029" i="1" s="1"/>
  <c r="FW2025" i="1"/>
  <c r="FZ2025" i="1" s="1"/>
  <c r="GB2025" i="1" s="1"/>
  <c r="FW2021" i="1"/>
  <c r="FZ2021" i="1" s="1"/>
  <c r="GB2021" i="1" s="1"/>
  <c r="FW2263" i="1"/>
  <c r="FZ2263" i="1" s="1"/>
  <c r="GB2263" i="1" s="1"/>
  <c r="FW2259" i="1"/>
  <c r="FZ2259" i="1" s="1"/>
  <c r="GB2259" i="1" s="1"/>
  <c r="FW2255" i="1"/>
  <c r="FZ2255" i="1" s="1"/>
  <c r="GB2255" i="1" s="1"/>
  <c r="FW2251" i="1"/>
  <c r="FZ2251" i="1" s="1"/>
  <c r="GB2251" i="1" s="1"/>
  <c r="FW2247" i="1"/>
  <c r="FZ2247" i="1" s="1"/>
  <c r="GB2247" i="1" s="1"/>
  <c r="FW2243" i="1"/>
  <c r="FZ2243" i="1" s="1"/>
  <c r="GB2243" i="1" s="1"/>
  <c r="FW2239" i="1"/>
  <c r="FZ2239" i="1" s="1"/>
  <c r="GB2239" i="1" s="1"/>
  <c r="FW2235" i="1"/>
  <c r="FZ2235" i="1" s="1"/>
  <c r="GB2235" i="1" s="1"/>
  <c r="FW2231" i="1"/>
  <c r="FZ2231" i="1" s="1"/>
  <c r="GB2231" i="1" s="1"/>
  <c r="FW2227" i="1"/>
  <c r="FZ2227" i="1" s="1"/>
  <c r="GB2227" i="1" s="1"/>
  <c r="FW2223" i="1"/>
  <c r="FZ2223" i="1" s="1"/>
  <c r="GB2223" i="1" s="1"/>
  <c r="FW2219" i="1"/>
  <c r="FZ2219" i="1" s="1"/>
  <c r="GB2219" i="1" s="1"/>
  <c r="FW2215" i="1"/>
  <c r="FZ2215" i="1" s="1"/>
  <c r="GB2215" i="1" s="1"/>
  <c r="FW2211" i="1"/>
  <c r="FZ2211" i="1" s="1"/>
  <c r="GB2211" i="1" s="1"/>
  <c r="FW2207" i="1"/>
  <c r="FZ2207" i="1" s="1"/>
  <c r="GB2207" i="1" s="1"/>
  <c r="FW2203" i="1"/>
  <c r="FZ2203" i="1" s="1"/>
  <c r="GB2203" i="1" s="1"/>
  <c r="FW2199" i="1"/>
  <c r="FZ2199" i="1" s="1"/>
  <c r="GB2199" i="1" s="1"/>
  <c r="FW2195" i="1"/>
  <c r="FZ2195" i="1" s="1"/>
  <c r="GB2195" i="1" s="1"/>
  <c r="FW2191" i="1"/>
  <c r="FZ2191" i="1" s="1"/>
  <c r="GB2191" i="1" s="1"/>
  <c r="FW2187" i="1"/>
  <c r="FZ2187" i="1" s="1"/>
  <c r="GB2187" i="1" s="1"/>
  <c r="FW2183" i="1"/>
  <c r="FZ2183" i="1" s="1"/>
  <c r="GB2183" i="1" s="1"/>
  <c r="FW2179" i="1"/>
  <c r="FZ2179" i="1" s="1"/>
  <c r="GB2179" i="1" s="1"/>
  <c r="FW2175" i="1"/>
  <c r="FZ2175" i="1" s="1"/>
  <c r="GB2175" i="1" s="1"/>
  <c r="FW2171" i="1"/>
  <c r="FZ2171" i="1" s="1"/>
  <c r="GB2171" i="1" s="1"/>
  <c r="FW2167" i="1"/>
  <c r="FZ2167" i="1" s="1"/>
  <c r="GB2167" i="1" s="1"/>
  <c r="FW2163" i="1"/>
  <c r="FZ2163" i="1" s="1"/>
  <c r="GB2163" i="1" s="1"/>
  <c r="FW2159" i="1"/>
  <c r="FZ2159" i="1" s="1"/>
  <c r="GB2159" i="1" s="1"/>
  <c r="FW2155" i="1"/>
  <c r="FZ2155" i="1" s="1"/>
  <c r="GB2155" i="1" s="1"/>
  <c r="FW2151" i="1"/>
  <c r="FZ2151" i="1" s="1"/>
  <c r="GB2151" i="1" s="1"/>
  <c r="FW2147" i="1"/>
  <c r="FZ2147" i="1" s="1"/>
  <c r="GB2147" i="1" s="1"/>
  <c r="FW2143" i="1"/>
  <c r="FZ2143" i="1" s="1"/>
  <c r="GB2143" i="1" s="1"/>
  <c r="FW2139" i="1"/>
  <c r="FZ2139" i="1" s="1"/>
  <c r="GB2139" i="1" s="1"/>
  <c r="FW2135" i="1"/>
  <c r="FZ2135" i="1" s="1"/>
  <c r="GB2135" i="1" s="1"/>
  <c r="FW2131" i="1"/>
  <c r="FZ2131" i="1" s="1"/>
  <c r="GB2131" i="1" s="1"/>
  <c r="FW2127" i="1"/>
  <c r="FZ2127" i="1" s="1"/>
  <c r="GB2127" i="1" s="1"/>
  <c r="FW2123" i="1"/>
  <c r="FZ2123" i="1" s="1"/>
  <c r="GB2123" i="1" s="1"/>
  <c r="FW2119" i="1"/>
  <c r="FZ2119" i="1" s="1"/>
  <c r="GB2119" i="1" s="1"/>
  <c r="FW2115" i="1"/>
  <c r="FZ2115" i="1" s="1"/>
  <c r="GB2115" i="1" s="1"/>
  <c r="FW2111" i="1"/>
  <c r="FZ2111" i="1" s="1"/>
  <c r="GB2111" i="1" s="1"/>
  <c r="FW2107" i="1"/>
  <c r="FZ2107" i="1" s="1"/>
  <c r="GB2107" i="1" s="1"/>
  <c r="FW2103" i="1"/>
  <c r="FZ2103" i="1" s="1"/>
  <c r="GB2103" i="1" s="1"/>
  <c r="FW2099" i="1"/>
  <c r="FZ2099" i="1" s="1"/>
  <c r="GB2099" i="1" s="1"/>
  <c r="FW2095" i="1"/>
  <c r="FZ2095" i="1" s="1"/>
  <c r="GB2095" i="1" s="1"/>
  <c r="FW2091" i="1"/>
  <c r="FZ2091" i="1" s="1"/>
  <c r="GB2091" i="1" s="1"/>
  <c r="FW2087" i="1"/>
  <c r="FZ2087" i="1" s="1"/>
  <c r="GB2087" i="1" s="1"/>
  <c r="FW2083" i="1"/>
  <c r="FZ2083" i="1" s="1"/>
  <c r="GB2083" i="1" s="1"/>
  <c r="FW2079" i="1"/>
  <c r="FZ2079" i="1" s="1"/>
  <c r="GB2079" i="1" s="1"/>
  <c r="FW2075" i="1"/>
  <c r="FZ2075" i="1" s="1"/>
  <c r="GB2075" i="1" s="1"/>
  <c r="FW2071" i="1"/>
  <c r="FZ2071" i="1" s="1"/>
  <c r="GB2071" i="1" s="1"/>
  <c r="FW2067" i="1"/>
  <c r="FZ2067" i="1" s="1"/>
  <c r="GB2067" i="1" s="1"/>
  <c r="FW2063" i="1"/>
  <c r="FZ2063" i="1" s="1"/>
  <c r="GB2063" i="1" s="1"/>
  <c r="FW2059" i="1"/>
  <c r="FZ2059" i="1" s="1"/>
  <c r="GB2059" i="1" s="1"/>
  <c r="FW2055" i="1"/>
  <c r="FZ2055" i="1" s="1"/>
  <c r="GB2055" i="1" s="1"/>
  <c r="FW2051" i="1"/>
  <c r="FZ2051" i="1" s="1"/>
  <c r="GB2051" i="1" s="1"/>
  <c r="FW2047" i="1"/>
  <c r="FZ2047" i="1" s="1"/>
  <c r="GB2047" i="1" s="1"/>
  <c r="FW2043" i="1"/>
  <c r="FZ2043" i="1" s="1"/>
  <c r="GB2043" i="1" s="1"/>
  <c r="FW2039" i="1"/>
  <c r="FZ2039" i="1" s="1"/>
  <c r="GB2039" i="1" s="1"/>
  <c r="FW2035" i="1"/>
  <c r="FZ2035" i="1" s="1"/>
  <c r="GB2035" i="1" s="1"/>
  <c r="FW2031" i="1"/>
  <c r="FZ2031" i="1" s="1"/>
  <c r="GB2031" i="1" s="1"/>
  <c r="FW2027" i="1"/>
  <c r="FZ2027" i="1" s="1"/>
  <c r="GB2027" i="1" s="1"/>
  <c r="FW2023" i="1"/>
  <c r="FZ2023" i="1" s="1"/>
  <c r="GB2023" i="1" s="1"/>
  <c r="FW2015" i="1"/>
  <c r="FZ2015" i="1" s="1"/>
  <c r="GB2015" i="1" s="1"/>
  <c r="FW2329" i="1"/>
  <c r="FZ2329" i="1" s="1"/>
  <c r="GB2329" i="1" s="1"/>
  <c r="FW2313" i="1"/>
  <c r="FZ2313" i="1" s="1"/>
  <c r="GB2313" i="1" s="1"/>
  <c r="FW2297" i="1"/>
  <c r="FZ2297" i="1" s="1"/>
  <c r="GB2297" i="1" s="1"/>
  <c r="FW2281" i="1"/>
  <c r="FZ2281" i="1" s="1"/>
  <c r="GB2281" i="1" s="1"/>
  <c r="FW2275" i="1"/>
  <c r="FZ2275" i="1" s="1"/>
  <c r="GB2275" i="1" s="1"/>
  <c r="FW2267" i="1"/>
  <c r="FZ2267" i="1" s="1"/>
  <c r="GB2267" i="1" s="1"/>
  <c r="FW2019" i="1"/>
  <c r="FZ2019" i="1" s="1"/>
  <c r="GB2019" i="1" s="1"/>
  <c r="FW2016" i="1"/>
  <c r="FZ2016" i="1" s="1"/>
  <c r="GB2016" i="1" s="1"/>
  <c r="FW2264" i="1"/>
  <c r="FZ2264" i="1" s="1"/>
  <c r="GB2264" i="1" s="1"/>
  <c r="FW2260" i="1"/>
  <c r="FZ2260" i="1" s="1"/>
  <c r="GB2260" i="1" s="1"/>
  <c r="FW2256" i="1"/>
  <c r="FZ2256" i="1" s="1"/>
  <c r="GB2256" i="1" s="1"/>
  <c r="FW2252" i="1"/>
  <c r="FZ2252" i="1" s="1"/>
  <c r="GB2252" i="1" s="1"/>
  <c r="FW2248" i="1"/>
  <c r="FZ2248" i="1" s="1"/>
  <c r="GB2248" i="1" s="1"/>
  <c r="FW2244" i="1"/>
  <c r="FZ2244" i="1" s="1"/>
  <c r="GB2244" i="1" s="1"/>
  <c r="FW2240" i="1"/>
  <c r="FZ2240" i="1" s="1"/>
  <c r="GB2240" i="1" s="1"/>
  <c r="FW2236" i="1"/>
  <c r="FZ2236" i="1" s="1"/>
  <c r="GB2236" i="1" s="1"/>
  <c r="FW2232" i="1"/>
  <c r="FZ2232" i="1" s="1"/>
  <c r="GB2232" i="1" s="1"/>
  <c r="FW2228" i="1"/>
  <c r="FZ2228" i="1" s="1"/>
  <c r="GB2228" i="1" s="1"/>
  <c r="FW2224" i="1"/>
  <c r="FZ2224" i="1" s="1"/>
  <c r="GB2224" i="1" s="1"/>
  <c r="FW2220" i="1"/>
  <c r="FZ2220" i="1" s="1"/>
  <c r="GB2220" i="1" s="1"/>
  <c r="FW2216" i="1"/>
  <c r="FZ2216" i="1" s="1"/>
  <c r="GB2216" i="1" s="1"/>
  <c r="FW2212" i="1"/>
  <c r="FZ2212" i="1" s="1"/>
  <c r="GB2212" i="1" s="1"/>
  <c r="FW2208" i="1"/>
  <c r="FZ2208" i="1" s="1"/>
  <c r="GB2208" i="1" s="1"/>
  <c r="FW2204" i="1"/>
  <c r="FZ2204" i="1" s="1"/>
  <c r="GB2204" i="1" s="1"/>
  <c r="FW2200" i="1"/>
  <c r="FZ2200" i="1" s="1"/>
  <c r="GB2200" i="1" s="1"/>
  <c r="FW2196" i="1"/>
  <c r="FZ2196" i="1" s="1"/>
  <c r="GB2196" i="1" s="1"/>
  <c r="FW2192" i="1"/>
  <c r="FZ2192" i="1" s="1"/>
  <c r="GB2192" i="1" s="1"/>
  <c r="FW2188" i="1"/>
  <c r="FZ2188" i="1" s="1"/>
  <c r="GB2188" i="1" s="1"/>
  <c r="FW2184" i="1"/>
  <c r="FZ2184" i="1" s="1"/>
  <c r="GB2184" i="1" s="1"/>
  <c r="FW2180" i="1"/>
  <c r="FZ2180" i="1" s="1"/>
  <c r="GB2180" i="1" s="1"/>
  <c r="FW2176" i="1"/>
  <c r="FZ2176" i="1" s="1"/>
  <c r="GB2176" i="1" s="1"/>
  <c r="FW2172" i="1"/>
  <c r="FZ2172" i="1" s="1"/>
  <c r="GB2172" i="1" s="1"/>
  <c r="FW2168" i="1"/>
  <c r="FZ2168" i="1" s="1"/>
  <c r="GB2168" i="1" s="1"/>
  <c r="FW2164" i="1"/>
  <c r="FZ2164" i="1" s="1"/>
  <c r="GB2164" i="1" s="1"/>
  <c r="FW2160" i="1"/>
  <c r="FZ2160" i="1" s="1"/>
  <c r="GB2160" i="1" s="1"/>
  <c r="FW2156" i="1"/>
  <c r="FZ2156" i="1" s="1"/>
  <c r="GB2156" i="1" s="1"/>
  <c r="FW2152" i="1"/>
  <c r="FZ2152" i="1" s="1"/>
  <c r="GB2152" i="1" s="1"/>
  <c r="FW2148" i="1"/>
  <c r="FZ2148" i="1" s="1"/>
  <c r="GB2148" i="1" s="1"/>
  <c r="FW2144" i="1"/>
  <c r="FZ2144" i="1" s="1"/>
  <c r="GB2144" i="1" s="1"/>
  <c r="FW2140" i="1"/>
  <c r="FZ2140" i="1" s="1"/>
  <c r="GB2140" i="1" s="1"/>
  <c r="FW2136" i="1"/>
  <c r="FZ2136" i="1" s="1"/>
  <c r="GB2136" i="1" s="1"/>
  <c r="FW2132" i="1"/>
  <c r="FZ2132" i="1" s="1"/>
  <c r="GB2132" i="1" s="1"/>
  <c r="FW2128" i="1"/>
  <c r="FZ2128" i="1" s="1"/>
  <c r="GB2128" i="1" s="1"/>
  <c r="FW2124" i="1"/>
  <c r="FZ2124" i="1" s="1"/>
  <c r="GB2124" i="1" s="1"/>
  <c r="FW2120" i="1"/>
  <c r="FZ2120" i="1" s="1"/>
  <c r="GB2120" i="1" s="1"/>
  <c r="FW2116" i="1"/>
  <c r="FZ2116" i="1" s="1"/>
  <c r="GB2116" i="1" s="1"/>
  <c r="FW2112" i="1"/>
  <c r="FZ2112" i="1" s="1"/>
  <c r="GB2112" i="1" s="1"/>
  <c r="FW2108" i="1"/>
  <c r="FZ2108" i="1" s="1"/>
  <c r="GB2108" i="1" s="1"/>
  <c r="FW2104" i="1"/>
  <c r="FZ2104" i="1" s="1"/>
  <c r="GB2104" i="1" s="1"/>
  <c r="FW2100" i="1"/>
  <c r="FZ2100" i="1" s="1"/>
  <c r="GB2100" i="1" s="1"/>
  <c r="FW2096" i="1"/>
  <c r="FZ2096" i="1" s="1"/>
  <c r="GB2096" i="1" s="1"/>
  <c r="FW2092" i="1"/>
  <c r="FZ2092" i="1" s="1"/>
  <c r="GB2092" i="1" s="1"/>
  <c r="FW2088" i="1"/>
  <c r="FZ2088" i="1" s="1"/>
  <c r="GB2088" i="1" s="1"/>
  <c r="FW2084" i="1"/>
  <c r="FZ2084" i="1" s="1"/>
  <c r="GB2084" i="1" s="1"/>
  <c r="FW2080" i="1"/>
  <c r="FZ2080" i="1" s="1"/>
  <c r="GB2080" i="1" s="1"/>
  <c r="FW2076" i="1"/>
  <c r="FZ2076" i="1" s="1"/>
  <c r="GB2076" i="1" s="1"/>
  <c r="FW2072" i="1"/>
  <c r="FZ2072" i="1" s="1"/>
  <c r="GB2072" i="1" s="1"/>
  <c r="FW2068" i="1"/>
  <c r="FZ2068" i="1" s="1"/>
  <c r="GB2068" i="1" s="1"/>
  <c r="FW2064" i="1"/>
  <c r="FZ2064" i="1" s="1"/>
  <c r="GB2064" i="1" s="1"/>
  <c r="FW2060" i="1"/>
  <c r="FZ2060" i="1" s="1"/>
  <c r="GB2060" i="1" s="1"/>
  <c r="FW2056" i="1"/>
  <c r="FZ2056" i="1" s="1"/>
  <c r="GB2056" i="1" s="1"/>
  <c r="FW2052" i="1"/>
  <c r="FZ2052" i="1" s="1"/>
  <c r="GB2052" i="1" s="1"/>
  <c r="FW2048" i="1"/>
  <c r="FZ2048" i="1" s="1"/>
  <c r="GB2048" i="1" s="1"/>
  <c r="FW2044" i="1"/>
  <c r="FZ2044" i="1" s="1"/>
  <c r="GB2044" i="1" s="1"/>
  <c r="FW2040" i="1"/>
  <c r="FZ2040" i="1" s="1"/>
  <c r="GB2040" i="1" s="1"/>
  <c r="FW2036" i="1"/>
  <c r="FZ2036" i="1" s="1"/>
  <c r="GB2036" i="1" s="1"/>
  <c r="FW2032" i="1"/>
  <c r="FZ2032" i="1" s="1"/>
  <c r="GB2032" i="1" s="1"/>
  <c r="FW2028" i="1"/>
  <c r="FZ2028" i="1" s="1"/>
  <c r="GB2028" i="1" s="1"/>
  <c r="FW2024" i="1"/>
  <c r="FZ2024" i="1" s="1"/>
  <c r="GB2024" i="1" s="1"/>
  <c r="FW2020" i="1"/>
  <c r="FZ2020" i="1" s="1"/>
  <c r="GB2020" i="1" s="1"/>
  <c r="FW2017" i="1"/>
  <c r="FZ2017" i="1" s="1"/>
  <c r="GB2017" i="1" s="1"/>
  <c r="FW1953" i="1"/>
  <c r="FW2321" i="1"/>
  <c r="FZ2321" i="1" s="1"/>
  <c r="GB2321" i="1" s="1"/>
  <c r="FW2305" i="1"/>
  <c r="FZ2305" i="1" s="1"/>
  <c r="GB2305" i="1" s="1"/>
  <c r="FW2289" i="1"/>
  <c r="FZ2289" i="1" s="1"/>
  <c r="GB2289" i="1" s="1"/>
  <c r="FW2271" i="1"/>
  <c r="FZ2271" i="1" s="1"/>
  <c r="GB2271" i="1" s="1"/>
  <c r="FW2014" i="1"/>
  <c r="FZ2014" i="1" s="1"/>
  <c r="GB2014" i="1" s="1"/>
  <c r="FW2013" i="1"/>
  <c r="FZ2013" i="1" s="1"/>
  <c r="GB2013" i="1" s="1"/>
  <c r="FW2012" i="1"/>
  <c r="FZ2012" i="1" s="1"/>
  <c r="GB2012" i="1" s="1"/>
  <c r="FW2011" i="1"/>
  <c r="FZ2011" i="1" s="1"/>
  <c r="GB2011" i="1" s="1"/>
  <c r="FW2010" i="1"/>
  <c r="FZ2010" i="1" s="1"/>
  <c r="GB2010" i="1" s="1"/>
  <c r="FW2009" i="1"/>
  <c r="FZ2009" i="1" s="1"/>
  <c r="GB2009" i="1" s="1"/>
  <c r="FW2008" i="1"/>
  <c r="FZ2008" i="1" s="1"/>
  <c r="GB2008" i="1" s="1"/>
  <c r="FW2007" i="1"/>
  <c r="FZ2007" i="1" s="1"/>
  <c r="GB2007" i="1" s="1"/>
  <c r="FW2006" i="1"/>
  <c r="FZ2006" i="1" s="1"/>
  <c r="GB2006" i="1" s="1"/>
  <c r="FW2005" i="1"/>
  <c r="FZ2005" i="1" s="1"/>
  <c r="GB2005" i="1" s="1"/>
  <c r="FW2004" i="1"/>
  <c r="FZ2004" i="1" s="1"/>
  <c r="GB2004" i="1" s="1"/>
  <c r="FW2003" i="1"/>
  <c r="FZ2003" i="1" s="1"/>
  <c r="GB2003" i="1" s="1"/>
  <c r="FW2002" i="1"/>
  <c r="FZ2002" i="1" s="1"/>
  <c r="GB2002" i="1" s="1"/>
  <c r="FW2001" i="1"/>
  <c r="FZ2001" i="1" s="1"/>
  <c r="GB2001" i="1" s="1"/>
  <c r="FW2000" i="1"/>
  <c r="FZ2000" i="1" s="1"/>
  <c r="GB2000" i="1" s="1"/>
  <c r="FW1999" i="1"/>
  <c r="FZ1999" i="1" s="1"/>
  <c r="GB1999" i="1" s="1"/>
  <c r="FW1998" i="1"/>
  <c r="FZ1998" i="1" s="1"/>
  <c r="GB1998" i="1" s="1"/>
  <c r="FW1997" i="1"/>
  <c r="FZ1997" i="1" s="1"/>
  <c r="GB1997" i="1" s="1"/>
  <c r="FW1996" i="1"/>
  <c r="FZ1996" i="1" s="1"/>
  <c r="GB1996" i="1" s="1"/>
  <c r="FW1995" i="1"/>
  <c r="FZ1995" i="1" s="1"/>
  <c r="GB1995" i="1" s="1"/>
  <c r="FW1994" i="1"/>
  <c r="FZ1994" i="1" s="1"/>
  <c r="GB1994" i="1" s="1"/>
  <c r="FW1993" i="1"/>
  <c r="FZ1993" i="1" s="1"/>
  <c r="GB1993" i="1" s="1"/>
  <c r="FW1992" i="1"/>
  <c r="FZ1992" i="1" s="1"/>
  <c r="GB1992" i="1" s="1"/>
  <c r="FW1991" i="1"/>
  <c r="FZ1991" i="1" s="1"/>
  <c r="GB1991" i="1" s="1"/>
  <c r="FW1990" i="1"/>
  <c r="FZ1990" i="1" s="1"/>
  <c r="GB1990" i="1" s="1"/>
  <c r="FW1989" i="1"/>
  <c r="FZ1989" i="1" s="1"/>
  <c r="GB1989" i="1" s="1"/>
  <c r="FW1988" i="1"/>
  <c r="FZ1988" i="1" s="1"/>
  <c r="GB1988" i="1" s="1"/>
  <c r="FW1987" i="1"/>
  <c r="FZ1987" i="1" s="1"/>
  <c r="GB1987" i="1" s="1"/>
  <c r="FW1986" i="1"/>
  <c r="FZ1986" i="1" s="1"/>
  <c r="GB1986" i="1" s="1"/>
  <c r="FW1985" i="1"/>
  <c r="FZ1985" i="1" s="1"/>
  <c r="GB1985" i="1" s="1"/>
  <c r="FW1984" i="1"/>
  <c r="FZ1984" i="1" s="1"/>
  <c r="GB1984" i="1" s="1"/>
  <c r="FW1983" i="1"/>
  <c r="FZ1983" i="1" s="1"/>
  <c r="GB1983" i="1" s="1"/>
  <c r="FW1982" i="1"/>
  <c r="FZ1982" i="1" s="1"/>
  <c r="GB1982" i="1" s="1"/>
  <c r="FW1981" i="1"/>
  <c r="FZ1981" i="1" s="1"/>
  <c r="GB1981" i="1" s="1"/>
  <c r="FW1980" i="1"/>
  <c r="FZ1980" i="1" s="1"/>
  <c r="GB1980" i="1" s="1"/>
  <c r="FW1979" i="1"/>
  <c r="FZ1979" i="1" s="1"/>
  <c r="GB1979" i="1" s="1"/>
  <c r="FW1978" i="1"/>
  <c r="FZ1978" i="1" s="1"/>
  <c r="GB1978" i="1" s="1"/>
  <c r="FW1977" i="1"/>
  <c r="FZ1977" i="1" s="1"/>
  <c r="GB1977" i="1" s="1"/>
  <c r="FW1976" i="1"/>
  <c r="FZ1976" i="1" s="1"/>
  <c r="GB1976" i="1" s="1"/>
  <c r="FW1975" i="1"/>
  <c r="FZ1975" i="1" s="1"/>
  <c r="GB1975" i="1" s="1"/>
  <c r="FW1974" i="1"/>
  <c r="FZ1974" i="1" s="1"/>
  <c r="GB1974" i="1" s="1"/>
  <c r="FW1973" i="1"/>
  <c r="FZ1973" i="1" s="1"/>
  <c r="GB1973" i="1" s="1"/>
  <c r="FW1972" i="1"/>
  <c r="FZ1972" i="1" s="1"/>
  <c r="GB1972" i="1" s="1"/>
  <c r="FW1971" i="1"/>
  <c r="FZ1971" i="1" s="1"/>
  <c r="GB1971" i="1" s="1"/>
  <c r="FW1970" i="1"/>
  <c r="FZ1970" i="1" s="1"/>
  <c r="GB1970" i="1" s="1"/>
  <c r="FW1969" i="1"/>
  <c r="FZ1969" i="1" s="1"/>
  <c r="GB1969" i="1" s="1"/>
  <c r="FW1968" i="1"/>
  <c r="FZ1968" i="1" s="1"/>
  <c r="GB1968" i="1" s="1"/>
  <c r="FW1967" i="1"/>
  <c r="FZ1967" i="1" s="1"/>
  <c r="GB1967" i="1" s="1"/>
  <c r="FW1966" i="1"/>
  <c r="FZ1966" i="1" s="1"/>
  <c r="GB1966" i="1" s="1"/>
  <c r="FW1965" i="1"/>
  <c r="FZ1965" i="1" s="1"/>
  <c r="GB1965" i="1" s="1"/>
  <c r="FW1964" i="1"/>
  <c r="FZ1964" i="1" s="1"/>
  <c r="GB1964" i="1" s="1"/>
  <c r="FW1963" i="1"/>
  <c r="FZ1963" i="1" s="1"/>
  <c r="GB1963" i="1" s="1"/>
  <c r="FW1962" i="1"/>
  <c r="FZ1962" i="1" s="1"/>
  <c r="GB1962" i="1" s="1"/>
  <c r="FW1961" i="1"/>
  <c r="FZ1961" i="1" s="1"/>
  <c r="GB1961" i="1" s="1"/>
  <c r="FW1960" i="1"/>
  <c r="FZ1960" i="1" s="1"/>
  <c r="GB1960" i="1" s="1"/>
  <c r="FW1959" i="1"/>
  <c r="FZ1959" i="1" s="1"/>
  <c r="GB1959" i="1" s="1"/>
  <c r="FW1958" i="1"/>
  <c r="FZ1958" i="1" s="1"/>
  <c r="GB1958" i="1" s="1"/>
  <c r="FW1957" i="1"/>
  <c r="FZ1957" i="1" s="1"/>
  <c r="GB1957" i="1" s="1"/>
  <c r="FW1956" i="1"/>
  <c r="FZ1956" i="1" s="1"/>
  <c r="GB1956" i="1" s="1"/>
  <c r="FW1955" i="1"/>
  <c r="FZ1955" i="1" s="1"/>
  <c r="GB1955" i="1" s="1"/>
  <c r="FW1954" i="1"/>
  <c r="FZ1954" i="1" s="1"/>
  <c r="GB1954" i="1" s="1"/>
  <c r="EN2067" i="1"/>
  <c r="EM2066" i="1"/>
  <c r="EJ1975" i="1"/>
  <c r="GV114" i="1"/>
  <c r="GV115" i="1" s="1"/>
  <c r="GV116" i="1" s="1"/>
  <c r="GV117" i="1" s="1"/>
  <c r="GV120" i="1" s="1"/>
  <c r="GV121" i="1" s="1"/>
  <c r="GZ108" i="1"/>
  <c r="GZ104" i="1"/>
  <c r="GZ103" i="1"/>
  <c r="GZ102" i="1"/>
  <c r="GZ106" i="1" s="1"/>
  <c r="GL112" i="1"/>
  <c r="GW114" i="1"/>
  <c r="GW115" i="1" s="1"/>
  <c r="GW116" i="1" s="1"/>
  <c r="GW117" i="1" s="1"/>
  <c r="GW120" i="1" s="1"/>
  <c r="GW121" i="1" s="1"/>
  <c r="GL114" i="1"/>
  <c r="GL115" i="1" s="1"/>
  <c r="GL116" i="1" s="1"/>
  <c r="GL117" i="1" s="1"/>
  <c r="GL120" i="1" s="1"/>
  <c r="GL121" i="1" s="1"/>
  <c r="HA101" i="1"/>
  <c r="HB100" i="1"/>
  <c r="GY107" i="1"/>
  <c r="GY118" i="1" s="1"/>
  <c r="GY119" i="1" s="1"/>
  <c r="GY105" i="1"/>
  <c r="GY111" i="1"/>
  <c r="GX107" i="1"/>
  <c r="GX118" i="1" s="1"/>
  <c r="GX119" i="1" s="1"/>
  <c r="GX105" i="1"/>
  <c r="GX111" i="1"/>
  <c r="GK112" i="1"/>
  <c r="GJ113" i="1"/>
  <c r="GJ112" i="1" s="1"/>
  <c r="GJ118" i="1" s="1"/>
  <c r="GK114" i="1"/>
  <c r="GK115" i="1" s="1"/>
  <c r="GK116" i="1" s="1"/>
  <c r="GK117" i="1" s="1"/>
  <c r="GK120" i="1" s="1"/>
  <c r="GK121" i="1" s="1"/>
  <c r="DW114" i="1"/>
  <c r="DW115" i="1" s="1"/>
  <c r="DW116" i="1" s="1"/>
  <c r="DW117" i="1" s="1"/>
  <c r="DW120" i="1" s="1"/>
  <c r="FS101" i="1"/>
  <c r="FT100" i="1"/>
  <c r="FZ107" i="1"/>
  <c r="FZ118" i="1" s="1"/>
  <c r="FZ119" i="1" s="1"/>
  <c r="FZ105" i="1"/>
  <c r="GA111" i="1"/>
  <c r="FP107" i="1"/>
  <c r="FP118" i="1" s="1"/>
  <c r="FP119" i="1" s="1"/>
  <c r="FP105" i="1"/>
  <c r="FP111" i="1"/>
  <c r="FQ111" i="1"/>
  <c r="GB108" i="1"/>
  <c r="GB103" i="1"/>
  <c r="GB104" i="1"/>
  <c r="GB102" i="1"/>
  <c r="GB106" i="1" s="1"/>
  <c r="GA107" i="1"/>
  <c r="GA118" i="1" s="1"/>
  <c r="GA119" i="1" s="1"/>
  <c r="GA105" i="1"/>
  <c r="FQ107" i="1"/>
  <c r="FQ118" i="1" s="1"/>
  <c r="FQ119" i="1" s="1"/>
  <c r="FQ105" i="1"/>
  <c r="GC101" i="1"/>
  <c r="GD100" i="1"/>
  <c r="FO114" i="1"/>
  <c r="FO115" i="1" s="1"/>
  <c r="FO116" i="1" s="1"/>
  <c r="FO117" i="1" s="1"/>
  <c r="FO120" i="1" s="1"/>
  <c r="FO121" i="1" s="1"/>
  <c r="FR108" i="1"/>
  <c r="FR104" i="1"/>
  <c r="FR102" i="1"/>
  <c r="FR106" i="1" s="1"/>
  <c r="FR113" i="1" s="1"/>
  <c r="FR103" i="1"/>
  <c r="FN112" i="1"/>
  <c r="FN118" i="1" s="1"/>
  <c r="FZ111" i="1"/>
  <c r="FG107" i="1"/>
  <c r="FG118" i="1" s="1"/>
  <c r="FG119" i="1" s="1"/>
  <c r="FG105" i="1"/>
  <c r="ER113" i="1"/>
  <c r="ER112" i="1" s="1"/>
  <c r="ER118" i="1" s="1"/>
  <c r="ES114" i="1"/>
  <c r="ES115" i="1" s="1"/>
  <c r="ES116" i="1" s="1"/>
  <c r="ES117" i="1" s="1"/>
  <c r="ES120" i="1" s="1"/>
  <c r="FG111" i="1"/>
  <c r="FF107" i="1"/>
  <c r="FF118" i="1" s="1"/>
  <c r="FF119" i="1" s="1"/>
  <c r="FF105" i="1"/>
  <c r="ET112" i="1"/>
  <c r="FF111" i="1"/>
  <c r="FH108" i="1"/>
  <c r="FH104" i="1"/>
  <c r="FH103" i="1"/>
  <c r="FH102" i="1"/>
  <c r="FH106" i="1" s="1"/>
  <c r="FD114" i="1"/>
  <c r="FD115" i="1" s="1"/>
  <c r="FD116" i="1" s="1"/>
  <c r="FD117" i="1" s="1"/>
  <c r="FD120" i="1" s="1"/>
  <c r="FD121" i="1" s="1"/>
  <c r="FE114" i="1"/>
  <c r="FE115" i="1" s="1"/>
  <c r="FE116" i="1" s="1"/>
  <c r="FE117" i="1" s="1"/>
  <c r="FE120" i="1" s="1"/>
  <c r="FE121" i="1" s="1"/>
  <c r="FJ100" i="1"/>
  <c r="FI101" i="1"/>
  <c r="ET114" i="1"/>
  <c r="ET115" i="1" s="1"/>
  <c r="ET116" i="1" s="1"/>
  <c r="ET117" i="1" s="1"/>
  <c r="ET120" i="1" s="1"/>
  <c r="EL100" i="1"/>
  <c r="EK101" i="1"/>
  <c r="DX107" i="1"/>
  <c r="DX118" i="1" s="1"/>
  <c r="DX105" i="1"/>
  <c r="DX112" i="1" s="1"/>
  <c r="DX111" i="1"/>
  <c r="EJ108" i="1"/>
  <c r="EJ103" i="1"/>
  <c r="EJ104" i="1"/>
  <c r="EJ102" i="1"/>
  <c r="EJ106" i="1" s="1"/>
  <c r="EI107" i="1"/>
  <c r="EI118" i="1" s="1"/>
  <c r="EI119" i="1" s="1"/>
  <c r="EI105" i="1"/>
  <c r="EI111" i="1"/>
  <c r="EB100" i="1"/>
  <c r="EA101" i="1"/>
  <c r="EH111" i="1"/>
  <c r="DZ108" i="1"/>
  <c r="DZ104" i="1"/>
  <c r="DZ102" i="1"/>
  <c r="DZ103" i="1"/>
  <c r="DY111" i="1"/>
  <c r="EH107" i="1"/>
  <c r="EH118" i="1" s="1"/>
  <c r="EH119" i="1" s="1"/>
  <c r="EH105" i="1"/>
  <c r="DY107" i="1"/>
  <c r="DY118" i="1" s="1"/>
  <c r="DY105" i="1"/>
  <c r="DY112" i="1" s="1"/>
  <c r="DL107" i="1"/>
  <c r="DL118" i="1" s="1"/>
  <c r="DL119" i="1" s="1"/>
  <c r="DL105" i="1"/>
  <c r="DP100" i="1"/>
  <c r="DO101" i="1"/>
  <c r="CZ113" i="1"/>
  <c r="CZ112" i="1" s="1"/>
  <c r="CZ118" i="1" s="1"/>
  <c r="DF100" i="1"/>
  <c r="DE101" i="1"/>
  <c r="DC111" i="1"/>
  <c r="DN108" i="1"/>
  <c r="DN103" i="1"/>
  <c r="DN104" i="1"/>
  <c r="DN102" i="1"/>
  <c r="DN106" i="1" s="1"/>
  <c r="DD108" i="1"/>
  <c r="DD104" i="1"/>
  <c r="DD102" i="1"/>
  <c r="DD103" i="1"/>
  <c r="DL111" i="1"/>
  <c r="DA114" i="1"/>
  <c r="DA115" i="1" s="1"/>
  <c r="DA116" i="1" s="1"/>
  <c r="DA117" i="1" s="1"/>
  <c r="DA120" i="1" s="1"/>
  <c r="DM107" i="1"/>
  <c r="DM118" i="1" s="1"/>
  <c r="DM119" i="1" s="1"/>
  <c r="DM105" i="1"/>
  <c r="DM111" i="1"/>
  <c r="DC107" i="1"/>
  <c r="DC118" i="1" s="1"/>
  <c r="DC105" i="1"/>
  <c r="DC112" i="1" s="1"/>
  <c r="DB107" i="1"/>
  <c r="DB118" i="1" s="1"/>
  <c r="DB105" i="1"/>
  <c r="DB111" i="1"/>
  <c r="CF107" i="1"/>
  <c r="CF118" i="1" s="1"/>
  <c r="CF105" i="1"/>
  <c r="CP107" i="1"/>
  <c r="CP118" i="1" s="1"/>
  <c r="CP119" i="1" s="1"/>
  <c r="CP105" i="1"/>
  <c r="CP111" i="1"/>
  <c r="CQ107" i="1"/>
  <c r="CQ118" i="1" s="1"/>
  <c r="CQ119" i="1" s="1"/>
  <c r="CQ105" i="1"/>
  <c r="CQ111" i="1"/>
  <c r="CI100" i="1"/>
  <c r="CH101" i="1"/>
  <c r="CF113" i="1"/>
  <c r="CG108" i="1"/>
  <c r="CG102" i="1"/>
  <c r="CG106" i="1" s="1"/>
  <c r="CG113" i="1" s="1"/>
  <c r="CG104" i="1"/>
  <c r="CG103" i="1"/>
  <c r="CE107" i="1"/>
  <c r="CE118" i="1" s="1"/>
  <c r="CE105" i="1"/>
  <c r="CE111" i="1"/>
  <c r="CF111" i="1"/>
  <c r="CR108" i="1"/>
  <c r="CR103" i="1"/>
  <c r="CR104" i="1"/>
  <c r="CR102" i="1"/>
  <c r="CR106" i="1" s="1"/>
  <c r="CT100" i="1"/>
  <c r="CS101" i="1"/>
  <c r="BL108" i="1"/>
  <c r="BL104" i="1"/>
  <c r="BL103" i="1"/>
  <c r="BL102" i="1"/>
  <c r="BL106" i="1" s="1"/>
  <c r="BJ107" i="1"/>
  <c r="BJ118" i="1" s="1"/>
  <c r="BJ105" i="1"/>
  <c r="BJ111" i="1"/>
  <c r="BT107" i="1"/>
  <c r="BT118" i="1" s="1"/>
  <c r="BT119" i="1" s="1"/>
  <c r="BT105" i="1"/>
  <c r="BT111" i="1"/>
  <c r="BM101" i="1"/>
  <c r="BN100" i="1"/>
  <c r="BI114" i="1"/>
  <c r="BI115" i="1" s="1"/>
  <c r="BI116" i="1" s="1"/>
  <c r="BI117" i="1" s="1"/>
  <c r="BI120" i="1" s="1"/>
  <c r="BV108" i="1"/>
  <c r="BV104" i="1"/>
  <c r="BV103" i="1"/>
  <c r="BV102" i="1"/>
  <c r="BV106" i="1" s="1"/>
  <c r="BU107" i="1"/>
  <c r="BU118" i="1" s="1"/>
  <c r="BU119" i="1" s="1"/>
  <c r="BU105" i="1"/>
  <c r="BU111" i="1"/>
  <c r="BK107" i="1"/>
  <c r="BK118" i="1" s="1"/>
  <c r="BK105" i="1"/>
  <c r="BK112" i="1" s="1"/>
  <c r="BK111" i="1"/>
  <c r="BW101" i="1"/>
  <c r="BX100" i="1"/>
  <c r="BJ113" i="1"/>
  <c r="AB115" i="1"/>
  <c r="AB116" i="1" s="1"/>
  <c r="AB117" i="1" s="1"/>
  <c r="AB118" i="1" s="1"/>
  <c r="AN107" i="1"/>
  <c r="AN118" i="1" s="1"/>
  <c r="R128" i="1" s="1"/>
  <c r="R149" i="1" s="1"/>
  <c r="AN105" i="1"/>
  <c r="AN111" i="1"/>
  <c r="AY107" i="1"/>
  <c r="AY105" i="1"/>
  <c r="AY111" i="1"/>
  <c r="AZ108" i="1"/>
  <c r="AZ104" i="1"/>
  <c r="AZ103" i="1"/>
  <c r="AZ102" i="1"/>
  <c r="AZ106" i="1" s="1"/>
  <c r="AQ100" i="1"/>
  <c r="AP101" i="1"/>
  <c r="BB100" i="1"/>
  <c r="BA101" i="1"/>
  <c r="AO108" i="1"/>
  <c r="AO104" i="1"/>
  <c r="AO103" i="1"/>
  <c r="AO102" i="1"/>
  <c r="AO106" i="1" s="1"/>
  <c r="AM107" i="1"/>
  <c r="AM118" i="1" s="1"/>
  <c r="Q128" i="1" s="1"/>
  <c r="Q149" i="1" s="1"/>
  <c r="AM105" i="1"/>
  <c r="AM111" i="1"/>
  <c r="AX107" i="1"/>
  <c r="AX105" i="1"/>
  <c r="AX111" i="1"/>
  <c r="AN113" i="1"/>
  <c r="AE108" i="1"/>
  <c r="AE112" i="1" s="1"/>
  <c r="AE104" i="1"/>
  <c r="AE102" i="1"/>
  <c r="AE106" i="1" s="1"/>
  <c r="AE103" i="1"/>
  <c r="AC107" i="1"/>
  <c r="AC105" i="1"/>
  <c r="AC113" i="1" s="1"/>
  <c r="AD107" i="1"/>
  <c r="AD105" i="1"/>
  <c r="AD113" i="1" s="1"/>
  <c r="AF101" i="1"/>
  <c r="AG100" i="1"/>
  <c r="Y107" i="1"/>
  <c r="T112" i="1"/>
  <c r="U112" i="1"/>
  <c r="Y112" i="1"/>
  <c r="W112" i="1"/>
  <c r="V112" i="1"/>
  <c r="Q112" i="1"/>
  <c r="S112" i="1"/>
  <c r="R112" i="1"/>
  <c r="R107" i="1"/>
  <c r="T107" i="1"/>
  <c r="V107" i="1"/>
  <c r="S107" i="1"/>
  <c r="W107" i="1"/>
  <c r="U107" i="1"/>
  <c r="Q107" i="1"/>
  <c r="Q119" i="1" s="1"/>
  <c r="Q120" i="1" s="1"/>
  <c r="R2282" i="1"/>
  <c r="M2351" i="1"/>
  <c r="M2349" i="1"/>
  <c r="M2346" i="1"/>
  <c r="M2343" i="1"/>
  <c r="M2341" i="1"/>
  <c r="M2338" i="1"/>
  <c r="M2335" i="1"/>
  <c r="M2333" i="1"/>
  <c r="M2330" i="1"/>
  <c r="M2327" i="1"/>
  <c r="M2325" i="1"/>
  <c r="M2322" i="1"/>
  <c r="M2319" i="1"/>
  <c r="M2317" i="1"/>
  <c r="M2314" i="1"/>
  <c r="M2311" i="1"/>
  <c r="M2309" i="1"/>
  <c r="M2306" i="1"/>
  <c r="M2303" i="1"/>
  <c r="M2301" i="1"/>
  <c r="M2298" i="1"/>
  <c r="M2295" i="1"/>
  <c r="M2293" i="1"/>
  <c r="M2290" i="1"/>
  <c r="M2287" i="1"/>
  <c r="M2285" i="1"/>
  <c r="M2282" i="1"/>
  <c r="M2279" i="1"/>
  <c r="M2277" i="1"/>
  <c r="M2274" i="1"/>
  <c r="M2271" i="1"/>
  <c r="M2269" i="1"/>
  <c r="M2266" i="1"/>
  <c r="M2263" i="1"/>
  <c r="M2261" i="1"/>
  <c r="M2258" i="1"/>
  <c r="M2255" i="1"/>
  <c r="M2253" i="1"/>
  <c r="M2250" i="1"/>
  <c r="M2247" i="1"/>
  <c r="M2245" i="1"/>
  <c r="M2242" i="1"/>
  <c r="M2239" i="1"/>
  <c r="M2237" i="1"/>
  <c r="M2234" i="1"/>
  <c r="M2231" i="1"/>
  <c r="M2229" i="1"/>
  <c r="M2226" i="1"/>
  <c r="M2223" i="1"/>
  <c r="M2221" i="1"/>
  <c r="M2218" i="1"/>
  <c r="M2215" i="1"/>
  <c r="M2213" i="1"/>
  <c r="M2210" i="1"/>
  <c r="M2207" i="1"/>
  <c r="M2205" i="1"/>
  <c r="M2202" i="1"/>
  <c r="M2199" i="1"/>
  <c r="M2197" i="1"/>
  <c r="M2348" i="1"/>
  <c r="M2353" i="1"/>
  <c r="M2350" i="1"/>
  <c r="M2347" i="1"/>
  <c r="M2345" i="1"/>
  <c r="M2342" i="1"/>
  <c r="M2339" i="1"/>
  <c r="M2337" i="1"/>
  <c r="M2334" i="1"/>
  <c r="M2331" i="1"/>
  <c r="M2329" i="1"/>
  <c r="M2326" i="1"/>
  <c r="M2323" i="1"/>
  <c r="M2321" i="1"/>
  <c r="M2318" i="1"/>
  <c r="M2315" i="1"/>
  <c r="M2313" i="1"/>
  <c r="M2310" i="1"/>
  <c r="M2307" i="1"/>
  <c r="M2305" i="1"/>
  <c r="M2302" i="1"/>
  <c r="M2299" i="1"/>
  <c r="M2297" i="1"/>
  <c r="M2294" i="1"/>
  <c r="M2291" i="1"/>
  <c r="M2289" i="1"/>
  <c r="M2286" i="1"/>
  <c r="M2283" i="1"/>
  <c r="M2281" i="1"/>
  <c r="M2278" i="1"/>
  <c r="M2275" i="1"/>
  <c r="M2273" i="1"/>
  <c r="M2270" i="1"/>
  <c r="M2267" i="1"/>
  <c r="M2265" i="1"/>
  <c r="M2262" i="1"/>
  <c r="M2259" i="1"/>
  <c r="M2257" i="1"/>
  <c r="M2254" i="1"/>
  <c r="M2251" i="1"/>
  <c r="M2249" i="1"/>
  <c r="M2246" i="1"/>
  <c r="M2243" i="1"/>
  <c r="M2241" i="1"/>
  <c r="M2238" i="1"/>
  <c r="M2235" i="1"/>
  <c r="M2233" i="1"/>
  <c r="M2230" i="1"/>
  <c r="M2227" i="1"/>
  <c r="M2344" i="1"/>
  <c r="M2332" i="1"/>
  <c r="M2316" i="1"/>
  <c r="M2300" i="1"/>
  <c r="M2284" i="1"/>
  <c r="M2268" i="1"/>
  <c r="M2252" i="1"/>
  <c r="M2236" i="1"/>
  <c r="M2222" i="1"/>
  <c r="M2211" i="1"/>
  <c r="M2208" i="1"/>
  <c r="M2204" i="1"/>
  <c r="M2201" i="1"/>
  <c r="M2194" i="1"/>
  <c r="M2191" i="1"/>
  <c r="M2189" i="1"/>
  <c r="M2186" i="1"/>
  <c r="M2183" i="1"/>
  <c r="M2181" i="1"/>
  <c r="M2178" i="1"/>
  <c r="M2175" i="1"/>
  <c r="M2173" i="1"/>
  <c r="M2170" i="1"/>
  <c r="M2167" i="1"/>
  <c r="M2165" i="1"/>
  <c r="M2162" i="1"/>
  <c r="M2159" i="1"/>
  <c r="M2157" i="1"/>
  <c r="M2154" i="1"/>
  <c r="M2352" i="1"/>
  <c r="M2336" i="1"/>
  <c r="M2320" i="1"/>
  <c r="M2304" i="1"/>
  <c r="M2288" i="1"/>
  <c r="M2272" i="1"/>
  <c r="M2256" i="1"/>
  <c r="M2240" i="1"/>
  <c r="M2225" i="1"/>
  <c r="M2214" i="1"/>
  <c r="M2203" i="1"/>
  <c r="M2200" i="1"/>
  <c r="M2196" i="1"/>
  <c r="M2188" i="1"/>
  <c r="M2180" i="1"/>
  <c r="M2172" i="1"/>
  <c r="M2164" i="1"/>
  <c r="M2156" i="1"/>
  <c r="M2340" i="1"/>
  <c r="M2324" i="1"/>
  <c r="M2308" i="1"/>
  <c r="M2292" i="1"/>
  <c r="M2276" i="1"/>
  <c r="M2260" i="1"/>
  <c r="M2244" i="1"/>
  <c r="M2228" i="1"/>
  <c r="M2224" i="1"/>
  <c r="M2220" i="1"/>
  <c r="M2217" i="1"/>
  <c r="M2206" i="1"/>
  <c r="M2195" i="1"/>
  <c r="M2193" i="1"/>
  <c r="M2190" i="1"/>
  <c r="M2187" i="1"/>
  <c r="M2185" i="1"/>
  <c r="M2182" i="1"/>
  <c r="M2179" i="1"/>
  <c r="M2177" i="1"/>
  <c r="M2174" i="1"/>
  <c r="M2171" i="1"/>
  <c r="M2169" i="1"/>
  <c r="M2166" i="1"/>
  <c r="M2163" i="1"/>
  <c r="M2161" i="1"/>
  <c r="M2158" i="1"/>
  <c r="M2155" i="1"/>
  <c r="M2328" i="1"/>
  <c r="M2312" i="1"/>
  <c r="M2296" i="1"/>
  <c r="M2280" i="1"/>
  <c r="M2264" i="1"/>
  <c r="M2248" i="1"/>
  <c r="M2232" i="1"/>
  <c r="M2219" i="1"/>
  <c r="M2216" i="1"/>
  <c r="M2212" i="1"/>
  <c r="M2209" i="1"/>
  <c r="M2198" i="1"/>
  <c r="M2192" i="1"/>
  <c r="M2184" i="1"/>
  <c r="M2176" i="1"/>
  <c r="M2168" i="1"/>
  <c r="M2160" i="1"/>
  <c r="M1953" i="1"/>
  <c r="M1957" i="1"/>
  <c r="M1969" i="1"/>
  <c r="M1971" i="1"/>
  <c r="M1973" i="1"/>
  <c r="M1975" i="1"/>
  <c r="M1978" i="1"/>
  <c r="M1988" i="1"/>
  <c r="M1990" i="1"/>
  <c r="M1999" i="1"/>
  <c r="M2003" i="1"/>
  <c r="M2005" i="1"/>
  <c r="M2007" i="1"/>
  <c r="M2009" i="1"/>
  <c r="M2016" i="1"/>
  <c r="M2020" i="1"/>
  <c r="M2023" i="1"/>
  <c r="M2033" i="1"/>
  <c r="M2035" i="1"/>
  <c r="M2037" i="1"/>
  <c r="M2040" i="1"/>
  <c r="M2058" i="1"/>
  <c r="M2060" i="1"/>
  <c r="M2062" i="1"/>
  <c r="M2075" i="1"/>
  <c r="M2077" i="1"/>
  <c r="M2081" i="1"/>
  <c r="M2083" i="1"/>
  <c r="M2085" i="1"/>
  <c r="M2087" i="1"/>
  <c r="M2089" i="1"/>
  <c r="M2094" i="1"/>
  <c r="M2098" i="1"/>
  <c r="M2102" i="1"/>
  <c r="M2104" i="1"/>
  <c r="M2106" i="1"/>
  <c r="M2108" i="1"/>
  <c r="M2112" i="1"/>
  <c r="M2114" i="1"/>
  <c r="M2116" i="1"/>
  <c r="M2118" i="1"/>
  <c r="M2123" i="1"/>
  <c r="M2127" i="1"/>
  <c r="M2131" i="1"/>
  <c r="M2133" i="1"/>
  <c r="M2135" i="1"/>
  <c r="M2139" i="1"/>
  <c r="M2151" i="1"/>
  <c r="M2153" i="1"/>
  <c r="M2044" i="1"/>
  <c r="M2048" i="1"/>
  <c r="M2050" i="1"/>
  <c r="M2054" i="1"/>
  <c r="M2056" i="1"/>
  <c r="M2059" i="1"/>
  <c r="M2065" i="1"/>
  <c r="M2067" i="1"/>
  <c r="M2071" i="1"/>
  <c r="M2096" i="1"/>
  <c r="M2107" i="1"/>
  <c r="M2129" i="1"/>
  <c r="M2149" i="1"/>
  <c r="M1955" i="1"/>
  <c r="M1960" i="1"/>
  <c r="M1963" i="1"/>
  <c r="M1965" i="1"/>
  <c r="M1967" i="1"/>
  <c r="M1974" i="1"/>
  <c r="M1980" i="1"/>
  <c r="M1982" i="1"/>
  <c r="M1984" i="1"/>
  <c r="M1986" i="1"/>
  <c r="M1989" i="1"/>
  <c r="M1991" i="1"/>
  <c r="M1993" i="1"/>
  <c r="M1995" i="1"/>
  <c r="M1997" i="1"/>
  <c r="M2001" i="1"/>
  <c r="M2010" i="1"/>
  <c r="M2012" i="1"/>
  <c r="M2014" i="1"/>
  <c r="M2019" i="1"/>
  <c r="M2025" i="1"/>
  <c r="M2027" i="1"/>
  <c r="M2029" i="1"/>
  <c r="M2031" i="1"/>
  <c r="M2038" i="1"/>
  <c r="M2042" i="1"/>
  <c r="M2046" i="1"/>
  <c r="M2052" i="1"/>
  <c r="M2063" i="1"/>
  <c r="M2069" i="1"/>
  <c r="M2073" i="1"/>
  <c r="M2086" i="1"/>
  <c r="M2090" i="1"/>
  <c r="M2092" i="1"/>
  <c r="M2100" i="1"/>
  <c r="M2111" i="1"/>
  <c r="M2121" i="1"/>
  <c r="M2125" i="1"/>
  <c r="M2137" i="1"/>
  <c r="M2141" i="1"/>
  <c r="M2143" i="1"/>
  <c r="M2145" i="1"/>
  <c r="M2147" i="1"/>
  <c r="M1956" i="1"/>
  <c r="M1958" i="1"/>
  <c r="M1961" i="1"/>
  <c r="M1970" i="1"/>
  <c r="M1976" i="1"/>
  <c r="M1987" i="1"/>
  <c r="M1994" i="1"/>
  <c r="M2002" i="1"/>
  <c r="M2004" i="1"/>
  <c r="M2006" i="1"/>
  <c r="M2008" i="1"/>
  <c r="M2013" i="1"/>
  <c r="M2015" i="1"/>
  <c r="M2017" i="1"/>
  <c r="M2021" i="1"/>
  <c r="M2026" i="1"/>
  <c r="M2034" i="1"/>
  <c r="M2036" i="1"/>
  <c r="M2049" i="1"/>
  <c r="M2055" i="1"/>
  <c r="M2061" i="1"/>
  <c r="M2064" i="1"/>
  <c r="M2066" i="1"/>
  <c r="M2074" i="1"/>
  <c r="M2076" i="1"/>
  <c r="M2078" i="1"/>
  <c r="M2080" i="1"/>
  <c r="M2082" i="1"/>
  <c r="M2084" i="1"/>
  <c r="M2088" i="1"/>
  <c r="M2099" i="1"/>
  <c r="M2103" i="1"/>
  <c r="M2105" i="1"/>
  <c r="M2109" i="1"/>
  <c r="M2113" i="1"/>
  <c r="M2115" i="1"/>
  <c r="M2117" i="1"/>
  <c r="M2119" i="1"/>
  <c r="M2126" i="1"/>
  <c r="M2130" i="1"/>
  <c r="M2146" i="1"/>
  <c r="M1966" i="1"/>
  <c r="M1983" i="1"/>
  <c r="M1992" i="1"/>
  <c r="M2000" i="1"/>
  <c r="M2018" i="1"/>
  <c r="M2043" i="1"/>
  <c r="M2051" i="1"/>
  <c r="M2068" i="1"/>
  <c r="M2093" i="1"/>
  <c r="M2101" i="1"/>
  <c r="M2110" i="1"/>
  <c r="M2134" i="1"/>
  <c r="M2142" i="1"/>
  <c r="M2150" i="1"/>
  <c r="M2079" i="1"/>
  <c r="M2095" i="1"/>
  <c r="M2128" i="1"/>
  <c r="M2136" i="1"/>
  <c r="M2144" i="1"/>
  <c r="M2152" i="1"/>
  <c r="M2097" i="1"/>
  <c r="M2122" i="1"/>
  <c r="M1959" i="1"/>
  <c r="M1968" i="1"/>
  <c r="M1977" i="1"/>
  <c r="M1985" i="1"/>
  <c r="M2011" i="1"/>
  <c r="M2028" i="1"/>
  <c r="M2045" i="1"/>
  <c r="M2053" i="1"/>
  <c r="M2070" i="1"/>
  <c r="M2120" i="1"/>
  <c r="M2138" i="1"/>
  <c r="M1962" i="1"/>
  <c r="M1979" i="1"/>
  <c r="M1996" i="1"/>
  <c r="M2022" i="1"/>
  <c r="M2030" i="1"/>
  <c r="M2039" i="1"/>
  <c r="M2047" i="1"/>
  <c r="M2072" i="1"/>
  <c r="M1954" i="1"/>
  <c r="M1964" i="1"/>
  <c r="M1972" i="1"/>
  <c r="M1981" i="1"/>
  <c r="M1998" i="1"/>
  <c r="M2024" i="1"/>
  <c r="M2032" i="1"/>
  <c r="M2041" i="1"/>
  <c r="M2057" i="1"/>
  <c r="M2091" i="1"/>
  <c r="M2124" i="1"/>
  <c r="M2132" i="1"/>
  <c r="M2140" i="1"/>
  <c r="M2148" i="1"/>
  <c r="F19" i="2" a="1"/>
  <c r="G19" i="2" a="1"/>
  <c r="FQ2" i="5" l="1"/>
  <c r="FS2" i="5" s="1"/>
  <c r="M345" i="5"/>
  <c r="AU345" i="5"/>
  <c r="AZ345" i="5"/>
  <c r="H345" i="5"/>
  <c r="AA345" i="5"/>
  <c r="AK345" i="5"/>
  <c r="V345" i="5"/>
  <c r="AP345" i="5"/>
  <c r="G345" i="5"/>
  <c r="AF345" i="5"/>
  <c r="J345" i="5"/>
  <c r="Q345" i="5"/>
  <c r="U345" i="5"/>
  <c r="P345" i="5"/>
  <c r="Z345" i="5"/>
  <c r="AE345" i="5"/>
  <c r="AJ345" i="5"/>
  <c r="AO345" i="5"/>
  <c r="AT345" i="5"/>
  <c r="AY345" i="5"/>
  <c r="E346" i="5"/>
  <c r="L346" i="5"/>
  <c r="F346" i="5"/>
  <c r="C346" i="5"/>
  <c r="D346" i="5" s="1"/>
  <c r="A348" i="5"/>
  <c r="B347" i="5"/>
  <c r="AQ344" i="5"/>
  <c r="AR344" i="5" s="1"/>
  <c r="AS344" i="5" s="1"/>
  <c r="AL344" i="5"/>
  <c r="AM344" i="5" s="1"/>
  <c r="AN344" i="5" s="1"/>
  <c r="AV344" i="5"/>
  <c r="AG344" i="5"/>
  <c r="W344" i="5"/>
  <c r="X344" i="5" s="1"/>
  <c r="Y344" i="5" s="1"/>
  <c r="R344" i="5"/>
  <c r="S344" i="5" s="1"/>
  <c r="T344" i="5" s="1"/>
  <c r="AB344" i="5"/>
  <c r="AC344" i="5" s="1"/>
  <c r="AD344" i="5" s="1"/>
  <c r="I344" i="5"/>
  <c r="N344" i="5" s="1"/>
  <c r="O344" i="5" s="1"/>
  <c r="BA344" i="5"/>
  <c r="BB344" i="5" s="1"/>
  <c r="BC344" i="5" s="1"/>
  <c r="AH344" i="5"/>
  <c r="AI344" i="5" s="1"/>
  <c r="AW344" i="5"/>
  <c r="AX344" i="5" s="1"/>
  <c r="K344" i="5"/>
  <c r="AJ208" i="5"/>
  <c r="AK208" i="5"/>
  <c r="AO208" i="5"/>
  <c r="AP208" i="5"/>
  <c r="AT208" i="5"/>
  <c r="AU208" i="5"/>
  <c r="CW22" i="5"/>
  <c r="X90" i="5"/>
  <c r="X88" i="5"/>
  <c r="W89" i="5"/>
  <c r="W87" i="5"/>
  <c r="W88" i="5"/>
  <c r="V90" i="5"/>
  <c r="CZ26" i="5"/>
  <c r="AY208" i="5"/>
  <c r="AZ208" i="5"/>
  <c r="C465" i="5"/>
  <c r="G465" i="5"/>
  <c r="H465" i="5" s="1"/>
  <c r="F465" i="5"/>
  <c r="E465" i="5"/>
  <c r="DF38" i="5"/>
  <c r="DI38" i="5"/>
  <c r="DH38" i="5"/>
  <c r="P94" i="5"/>
  <c r="P96" i="5" s="1"/>
  <c r="X91" i="5"/>
  <c r="X92" i="5" s="1"/>
  <c r="U94" i="5"/>
  <c r="U93" i="5"/>
  <c r="S95" i="5" s="1"/>
  <c r="AC93" i="5"/>
  <c r="Z94" i="5"/>
  <c r="DQ20" i="5"/>
  <c r="DP20" i="5"/>
  <c r="DN20" i="5"/>
  <c r="DO20" i="5" s="1"/>
  <c r="DL21" i="5"/>
  <c r="DM21" i="5" s="1"/>
  <c r="DD40" i="5"/>
  <c r="DE39" i="5"/>
  <c r="DA25" i="5"/>
  <c r="CX27" i="5"/>
  <c r="CU23" i="5"/>
  <c r="CR25" i="5"/>
  <c r="CT24" i="5"/>
  <c r="AM304" i="5"/>
  <c r="AN304" i="5" s="1"/>
  <c r="AR304" i="5"/>
  <c r="AS304" i="5" s="1"/>
  <c r="AL207" i="5"/>
  <c r="AM207" i="5" s="1"/>
  <c r="AN207" i="5" s="1"/>
  <c r="AQ207" i="5"/>
  <c r="AR207" i="5" s="1"/>
  <c r="AS207" i="5" s="1"/>
  <c r="AW304" i="5"/>
  <c r="AX304" i="5" s="1"/>
  <c r="BA207" i="5"/>
  <c r="BB207" i="5" s="1"/>
  <c r="BC207" i="5" s="1"/>
  <c r="EJ11" i="5"/>
  <c r="FJ219" i="5"/>
  <c r="FI219" i="5" s="1"/>
  <c r="M2" i="9"/>
  <c r="HY30" i="5"/>
  <c r="IE30" i="5"/>
  <c r="ID30" i="5" s="1"/>
  <c r="EN11" i="5"/>
  <c r="IB30" i="5"/>
  <c r="IC30" i="5" s="1"/>
  <c r="FG219" i="5"/>
  <c r="FH219" i="5" s="1"/>
  <c r="P2" i="9"/>
  <c r="Q2" i="9" s="1"/>
  <c r="S2" i="9"/>
  <c r="R2" i="9" s="1"/>
  <c r="AV207" i="5"/>
  <c r="AW207" i="5" s="1"/>
  <c r="AX207" i="5" s="1"/>
  <c r="CO28" i="5"/>
  <c r="D17" i="5"/>
  <c r="E16" i="5"/>
  <c r="F16" i="5" s="1"/>
  <c r="G16" i="5" s="1"/>
  <c r="B466" i="5"/>
  <c r="A467" i="5"/>
  <c r="AH12" i="3"/>
  <c r="AG12" i="3"/>
  <c r="F20" i="9"/>
  <c r="FR235" i="5"/>
  <c r="FG3" i="5"/>
  <c r="FQ236" i="5"/>
  <c r="GV37" i="5"/>
  <c r="GF38" i="5"/>
  <c r="GH37" i="5"/>
  <c r="GG37" i="5"/>
  <c r="FD7" i="5"/>
  <c r="FD219" i="5"/>
  <c r="HC43" i="5"/>
  <c r="FC3" i="5"/>
  <c r="EJ17" i="5"/>
  <c r="HM16" i="5"/>
  <c r="HM18" i="5" s="1"/>
  <c r="HM19" i="5" s="1"/>
  <c r="FC7" i="5"/>
  <c r="FE3" i="5"/>
  <c r="FC6" i="5"/>
  <c r="FD15" i="5"/>
  <c r="FJ15" i="5" s="1"/>
  <c r="FV1" i="5"/>
  <c r="GR27" i="5"/>
  <c r="FK23" i="5"/>
  <c r="FH23" i="5" s="1"/>
  <c r="M98" i="5"/>
  <c r="N97" i="5"/>
  <c r="O97" i="5" s="1"/>
  <c r="I207" i="5"/>
  <c r="N207" i="5" s="1"/>
  <c r="O207" i="5" s="1"/>
  <c r="K207" i="5"/>
  <c r="FC26" i="5"/>
  <c r="FB26" i="5" a="1"/>
  <c r="FB26" i="5" s="1"/>
  <c r="AG207" i="5"/>
  <c r="AH207" i="5" s="1"/>
  <c r="AI207" i="5" s="1"/>
  <c r="R207" i="5"/>
  <c r="S207" i="5" s="1"/>
  <c r="T207" i="5" s="1"/>
  <c r="F209" i="5"/>
  <c r="L209" i="5"/>
  <c r="AB207" i="5"/>
  <c r="AC207" i="5" s="1"/>
  <c r="AD207" i="5" s="1"/>
  <c r="FM8" i="5"/>
  <c r="FO8" i="5" s="1"/>
  <c r="FK12" i="5"/>
  <c r="H208" i="5"/>
  <c r="G208" i="5"/>
  <c r="J208" i="5"/>
  <c r="V208" i="5"/>
  <c r="U208" i="5"/>
  <c r="P208" i="5"/>
  <c r="Q208" i="5"/>
  <c r="Z208" i="5"/>
  <c r="AA208" i="5"/>
  <c r="AE208" i="5"/>
  <c r="AF208" i="5"/>
  <c r="EZ25" i="5"/>
  <c r="FA25" i="5"/>
  <c r="EY26" i="5"/>
  <c r="EW27" i="5"/>
  <c r="EX26" i="5"/>
  <c r="DI103" i="5"/>
  <c r="DJ102" i="5"/>
  <c r="EC15" i="5"/>
  <c r="EE14" i="5"/>
  <c r="EF14" i="5" s="1"/>
  <c r="DE104" i="5"/>
  <c r="DH103" i="5"/>
  <c r="AH304" i="5"/>
  <c r="AI304" i="5" s="1"/>
  <c r="S304" i="5"/>
  <c r="T304" i="5" s="1"/>
  <c r="AC304" i="5"/>
  <c r="AD304" i="5" s="1"/>
  <c r="X304" i="5"/>
  <c r="Y304" i="5" s="1"/>
  <c r="X207" i="5"/>
  <c r="Y207" i="5" s="1"/>
  <c r="D304" i="5"/>
  <c r="M304" i="5"/>
  <c r="N304" i="5"/>
  <c r="O304" i="5" s="1"/>
  <c r="D207" i="5"/>
  <c r="E208" i="5"/>
  <c r="C208" i="5"/>
  <c r="B210" i="5"/>
  <c r="K304" i="5"/>
  <c r="J17" i="5"/>
  <c r="K17" i="5" s="1"/>
  <c r="E305" i="5"/>
  <c r="C305" i="5"/>
  <c r="H18" i="5"/>
  <c r="I18" i="5" s="1"/>
  <c r="H102" i="5"/>
  <c r="I102" i="5" s="1"/>
  <c r="G103" i="5"/>
  <c r="J100" i="5"/>
  <c r="K99" i="5"/>
  <c r="L99" i="5" s="1"/>
  <c r="AL5" i="5"/>
  <c r="AL6" i="5" s="1"/>
  <c r="AN6" i="5"/>
  <c r="AM8" i="5"/>
  <c r="AM6" i="5" s="1"/>
  <c r="AM4" i="5" s="1"/>
  <c r="AQ6" i="5"/>
  <c r="AO5" i="5"/>
  <c r="AO6" i="5" s="1"/>
  <c r="AP8" i="5"/>
  <c r="AP6" i="5" s="1"/>
  <c r="AP4" i="5" s="1"/>
  <c r="A103" i="5"/>
  <c r="B102" i="5"/>
  <c r="C102" i="5" s="1"/>
  <c r="J7" i="3"/>
  <c r="H7" i="3"/>
  <c r="J8" i="3"/>
  <c r="H8" i="3"/>
  <c r="M8" i="3"/>
  <c r="M7" i="3"/>
  <c r="L9" i="3"/>
  <c r="N9" i="3" s="1"/>
  <c r="D9" i="3"/>
  <c r="P90" i="3"/>
  <c r="E7" i="3"/>
  <c r="I7" i="3" s="1"/>
  <c r="K7" i="3"/>
  <c r="K8" i="3"/>
  <c r="AJ1" i="3"/>
  <c r="AI2" i="3" s="1"/>
  <c r="AG2" i="3"/>
  <c r="F9" i="3"/>
  <c r="G9" i="3"/>
  <c r="C10" i="3"/>
  <c r="E8" i="3"/>
  <c r="I8" i="3" s="1"/>
  <c r="I17" i="2"/>
  <c r="I16" i="2"/>
  <c r="I18" i="2"/>
  <c r="I19" i="2"/>
  <c r="O1" i="2"/>
  <c r="S8" i="2"/>
  <c r="S2" i="2"/>
  <c r="N8" i="2"/>
  <c r="Q114" i="1"/>
  <c r="Q111" i="1" s="1"/>
  <c r="Q124" i="1" s="1"/>
  <c r="Q123" i="1" s="1"/>
  <c r="N7" i="2"/>
  <c r="DB112" i="1"/>
  <c r="F19" i="2"/>
  <c r="G19" i="2"/>
  <c r="E131" i="1"/>
  <c r="R4" i="2"/>
  <c r="S11" i="2" s="1"/>
  <c r="S12" i="2" s="1"/>
  <c r="S7" i="2"/>
  <c r="T14" i="2"/>
  <c r="Q5" i="2"/>
  <c r="P5" i="2"/>
  <c r="P7" i="2" s="1"/>
  <c r="N10" i="2"/>
  <c r="O9" i="2" s="1"/>
  <c r="N9" i="2"/>
  <c r="E20" i="2"/>
  <c r="AL114" i="1"/>
  <c r="AL115" i="1" s="1"/>
  <c r="AL116" i="1" s="1"/>
  <c r="AL117" i="1" s="1"/>
  <c r="AL120" i="1" s="1"/>
  <c r="AL121" i="1" s="1"/>
  <c r="B11" i="3"/>
  <c r="CE112" i="1"/>
  <c r="J7" i="2"/>
  <c r="J9" i="2"/>
  <c r="J10" i="2"/>
  <c r="K9" i="2" s="1"/>
  <c r="J8" i="2"/>
  <c r="L5" i="2"/>
  <c r="L9" i="2" s="1"/>
  <c r="C19" i="2"/>
  <c r="D2338" i="1"/>
  <c r="D20" i="2"/>
  <c r="B20" i="2"/>
  <c r="A21" i="2"/>
  <c r="D2223" i="1"/>
  <c r="D2079" i="1"/>
  <c r="D2175" i="1"/>
  <c r="S1943" i="1"/>
  <c r="Q1943" i="1"/>
  <c r="R1943" i="1" s="1"/>
  <c r="R1944" i="1" s="1"/>
  <c r="R1945" i="1" s="1"/>
  <c r="M1941" i="1"/>
  <c r="W119" i="1"/>
  <c r="W120" i="1"/>
  <c r="R111" i="1"/>
  <c r="R124" i="1" s="1"/>
  <c r="R119" i="1"/>
  <c r="R120" i="1" s="1"/>
  <c r="R115" i="1" s="1"/>
  <c r="R116" i="1" s="1"/>
  <c r="R117" i="1" s="1"/>
  <c r="R118" i="1" s="1"/>
  <c r="S119" i="1"/>
  <c r="S120" i="1"/>
  <c r="S127" i="1" s="1"/>
  <c r="S148" i="1" s="1"/>
  <c r="B155" i="1"/>
  <c r="Y119" i="1"/>
  <c r="AC119" i="1"/>
  <c r="AC115" i="1" s="1"/>
  <c r="AC116" i="1" s="1"/>
  <c r="AC117" i="1" s="1"/>
  <c r="AC118" i="1" s="1"/>
  <c r="AC120" i="1"/>
  <c r="AC121" i="1" s="1"/>
  <c r="AC111" i="1"/>
  <c r="AC124" i="1" s="1"/>
  <c r="AC123" i="1" s="1"/>
  <c r="AX118" i="1"/>
  <c r="AX119" i="1" s="1"/>
  <c r="DD106" i="1"/>
  <c r="DD113" i="1" s="1"/>
  <c r="V119" i="1"/>
  <c r="V120" i="1"/>
  <c r="DZ106" i="1"/>
  <c r="DZ113" i="1" s="1"/>
  <c r="U119" i="1"/>
  <c r="U120" i="1"/>
  <c r="T119" i="1"/>
  <c r="T120" i="1"/>
  <c r="T127" i="1" s="1"/>
  <c r="T148" i="1" s="1"/>
  <c r="AD119" i="1"/>
  <c r="AD115" i="1" s="1"/>
  <c r="AD116" i="1" s="1"/>
  <c r="AD117" i="1" s="1"/>
  <c r="AD118" i="1" s="1"/>
  <c r="AD111" i="1"/>
  <c r="AD122" i="1" s="1"/>
  <c r="AD120" i="1"/>
  <c r="AD121" i="1" s="1"/>
  <c r="AE114" i="1"/>
  <c r="AY118" i="1"/>
  <c r="AY119" i="1" s="1"/>
  <c r="AO2345" i="1"/>
  <c r="AO2337" i="1"/>
  <c r="AO2329" i="1"/>
  <c r="AO2321" i="1"/>
  <c r="AO2313" i="1"/>
  <c r="AO2305" i="1"/>
  <c r="AO2297" i="1"/>
  <c r="AO2352" i="1"/>
  <c r="AO2344" i="1"/>
  <c r="AO2336" i="1"/>
  <c r="AO2328" i="1"/>
  <c r="AO2320" i="1"/>
  <c r="AO2312" i="1"/>
  <c r="AO2304" i="1"/>
  <c r="AO2296" i="1"/>
  <c r="AO2283" i="1"/>
  <c r="AO2275" i="1"/>
  <c r="AO2267" i="1"/>
  <c r="AO2259" i="1"/>
  <c r="AO2251" i="1"/>
  <c r="AO2243" i="1"/>
  <c r="AO2235" i="1"/>
  <c r="AO2227" i="1"/>
  <c r="AO2219" i="1"/>
  <c r="AO2211" i="1"/>
  <c r="AO2203" i="1"/>
  <c r="AO2195" i="1"/>
  <c r="AO2187" i="1"/>
  <c r="AO2179" i="1"/>
  <c r="AO2171" i="1"/>
  <c r="AO2163" i="1"/>
  <c r="AO2155" i="1"/>
  <c r="AO2147" i="1"/>
  <c r="AO2139" i="1"/>
  <c r="AO2131" i="1"/>
  <c r="AO2123" i="1"/>
  <c r="AO2115" i="1"/>
  <c r="AO2107" i="1"/>
  <c r="AO2099" i="1"/>
  <c r="AO2091" i="1"/>
  <c r="AO2083" i="1"/>
  <c r="AO2075" i="1"/>
  <c r="AO2067" i="1"/>
  <c r="AO2286" i="1"/>
  <c r="AO2278" i="1"/>
  <c r="AO2270" i="1"/>
  <c r="AO2262" i="1"/>
  <c r="AO2254" i="1"/>
  <c r="AO2246" i="1"/>
  <c r="AO2238" i="1"/>
  <c r="AO2230" i="1"/>
  <c r="AO2222" i="1"/>
  <c r="AO2214" i="1"/>
  <c r="AO2206" i="1"/>
  <c r="AO2198" i="1"/>
  <c r="AO2190" i="1"/>
  <c r="AO2182" i="1"/>
  <c r="AO2174" i="1"/>
  <c r="AO2166" i="1"/>
  <c r="AO2158" i="1"/>
  <c r="AO2150" i="1"/>
  <c r="AO2142" i="1"/>
  <c r="AO2134" i="1"/>
  <c r="AO2126" i="1"/>
  <c r="AO2118" i="1"/>
  <c r="AO2110" i="1"/>
  <c r="AO2102" i="1"/>
  <c r="AO2094" i="1"/>
  <c r="AO2086" i="1"/>
  <c r="AO2066" i="1"/>
  <c r="AO2055" i="1"/>
  <c r="AO2047" i="1"/>
  <c r="AO2039" i="1"/>
  <c r="AO2031" i="1"/>
  <c r="AO2023" i="1"/>
  <c r="AO2015" i="1"/>
  <c r="AO2007" i="1"/>
  <c r="AO1999" i="1"/>
  <c r="AO1991" i="1"/>
  <c r="AO1983" i="1"/>
  <c r="AO1975" i="1"/>
  <c r="AO1967" i="1"/>
  <c r="AO1959" i="1"/>
  <c r="AO2076" i="1"/>
  <c r="AO2062" i="1"/>
  <c r="AO2054" i="1"/>
  <c r="AO2046" i="1"/>
  <c r="AO2038" i="1"/>
  <c r="AO2030" i="1"/>
  <c r="AO2022" i="1"/>
  <c r="AO2014" i="1"/>
  <c r="AO2006" i="1"/>
  <c r="AO1998" i="1"/>
  <c r="AO1990" i="1"/>
  <c r="AO1982" i="1"/>
  <c r="AO1974" i="1"/>
  <c r="AO1966" i="1"/>
  <c r="AO1958" i="1"/>
  <c r="AO2072" i="1"/>
  <c r="AO2351" i="1"/>
  <c r="AO2343" i="1"/>
  <c r="AO2335" i="1"/>
  <c r="AO2327" i="1"/>
  <c r="AO2319" i="1"/>
  <c r="AO2311" i="1"/>
  <c r="AO2303" i="1"/>
  <c r="AO2295" i="1"/>
  <c r="AO2350" i="1"/>
  <c r="AO2342" i="1"/>
  <c r="AO2334" i="1"/>
  <c r="AO2326" i="1"/>
  <c r="AO2318" i="1"/>
  <c r="AO2310" i="1"/>
  <c r="AO2302" i="1"/>
  <c r="AO2294" i="1"/>
  <c r="AO2289" i="1"/>
  <c r="AO2281" i="1"/>
  <c r="AO2273" i="1"/>
  <c r="AO2265" i="1"/>
  <c r="AO2257" i="1"/>
  <c r="AO2249" i="1"/>
  <c r="AO2241" i="1"/>
  <c r="AO2233" i="1"/>
  <c r="AO2225" i="1"/>
  <c r="AO2217" i="1"/>
  <c r="AO2209" i="1"/>
  <c r="AO2201" i="1"/>
  <c r="AO2193" i="1"/>
  <c r="AO2185" i="1"/>
  <c r="AO2177" i="1"/>
  <c r="AO2169" i="1"/>
  <c r="AO2161" i="1"/>
  <c r="AO2153" i="1"/>
  <c r="AO2145" i="1"/>
  <c r="AO2137" i="1"/>
  <c r="AO2129" i="1"/>
  <c r="AO2121" i="1"/>
  <c r="AO2113" i="1"/>
  <c r="AO2105" i="1"/>
  <c r="AO2097" i="1"/>
  <c r="AO2089" i="1"/>
  <c r="AO2081" i="1"/>
  <c r="AO2073" i="1"/>
  <c r="AO2065" i="1"/>
  <c r="AO2284" i="1"/>
  <c r="AO2276" i="1"/>
  <c r="AO2268" i="1"/>
  <c r="AO2260" i="1"/>
  <c r="AO2252" i="1"/>
  <c r="AO2244" i="1"/>
  <c r="AO2236" i="1"/>
  <c r="AO2228" i="1"/>
  <c r="AO2220" i="1"/>
  <c r="AO2212" i="1"/>
  <c r="AO2204" i="1"/>
  <c r="AO2196" i="1"/>
  <c r="AO2188" i="1"/>
  <c r="AO2180" i="1"/>
  <c r="AO2172" i="1"/>
  <c r="AO2164" i="1"/>
  <c r="AO2156" i="1"/>
  <c r="AO2148" i="1"/>
  <c r="AO2140" i="1"/>
  <c r="AO2132" i="1"/>
  <c r="AO2124" i="1"/>
  <c r="AO2116" i="1"/>
  <c r="AO2108" i="1"/>
  <c r="AO2100" i="1"/>
  <c r="AO2092" i="1"/>
  <c r="AO2084" i="1"/>
  <c r="AO2061" i="1"/>
  <c r="AO2053" i="1"/>
  <c r="AO2045" i="1"/>
  <c r="AO2037" i="1"/>
  <c r="AO2029" i="1"/>
  <c r="AO2021" i="1"/>
  <c r="AO2013" i="1"/>
  <c r="AO2005" i="1"/>
  <c r="AO1997" i="1"/>
  <c r="AO1989" i="1"/>
  <c r="AO1981" i="1"/>
  <c r="AO1973" i="1"/>
  <c r="AO1965" i="1"/>
  <c r="AO1957" i="1"/>
  <c r="AO2068" i="1"/>
  <c r="AO2060" i="1"/>
  <c r="AO2052" i="1"/>
  <c r="AO2044" i="1"/>
  <c r="AO2036" i="1"/>
  <c r="AO2028" i="1"/>
  <c r="AO2020" i="1"/>
  <c r="AO2012" i="1"/>
  <c r="AO2004" i="1"/>
  <c r="AO1996" i="1"/>
  <c r="AO1988" i="1"/>
  <c r="AO1980" i="1"/>
  <c r="AO1972" i="1"/>
  <c r="AO1964" i="1"/>
  <c r="AO1956" i="1"/>
  <c r="AO2064" i="1"/>
  <c r="G110" i="1"/>
  <c r="AO2349" i="1"/>
  <c r="AO2341" i="1"/>
  <c r="AO2333" i="1"/>
  <c r="AO2325" i="1"/>
  <c r="AO2317" i="1"/>
  <c r="AO2309" i="1"/>
  <c r="AO2301" i="1"/>
  <c r="AO2293" i="1"/>
  <c r="AO2348" i="1"/>
  <c r="AO2340" i="1"/>
  <c r="AO2332" i="1"/>
  <c r="AO2324" i="1"/>
  <c r="AO2316" i="1"/>
  <c r="AO2308" i="1"/>
  <c r="AO2300" i="1"/>
  <c r="AO2292" i="1"/>
  <c r="AO2287" i="1"/>
  <c r="AO2279" i="1"/>
  <c r="AO2271" i="1"/>
  <c r="AO2263" i="1"/>
  <c r="AO2255" i="1"/>
  <c r="AO2247" i="1"/>
  <c r="AO2239" i="1"/>
  <c r="AO2231" i="1"/>
  <c r="AO2223" i="1"/>
  <c r="AO2215" i="1"/>
  <c r="AO2207" i="1"/>
  <c r="AO2199" i="1"/>
  <c r="AO2191" i="1"/>
  <c r="AO2183" i="1"/>
  <c r="AO2175" i="1"/>
  <c r="AO2167" i="1"/>
  <c r="AO2159" i="1"/>
  <c r="AO2151" i="1"/>
  <c r="AO2143" i="1"/>
  <c r="AO2135" i="1"/>
  <c r="AO2127" i="1"/>
  <c r="AO2119" i="1"/>
  <c r="AO2111" i="1"/>
  <c r="AO2103" i="1"/>
  <c r="AO2095" i="1"/>
  <c r="AO2087" i="1"/>
  <c r="AO2079" i="1"/>
  <c r="AO2071" i="1"/>
  <c r="AO2063" i="1"/>
  <c r="AO2282" i="1"/>
  <c r="AO2274" i="1"/>
  <c r="AO2266" i="1"/>
  <c r="AO2258" i="1"/>
  <c r="AO2250" i="1"/>
  <c r="AO2242" i="1"/>
  <c r="AO2234" i="1"/>
  <c r="AO2226" i="1"/>
  <c r="AO2218" i="1"/>
  <c r="AO2210" i="1"/>
  <c r="AO2202" i="1"/>
  <c r="AO2194" i="1"/>
  <c r="AO2186" i="1"/>
  <c r="AO2178" i="1"/>
  <c r="AO2170" i="1"/>
  <c r="AO2162" i="1"/>
  <c r="AO2154" i="1"/>
  <c r="AO2146" i="1"/>
  <c r="AO2138" i="1"/>
  <c r="AO2130" i="1"/>
  <c r="AO2122" i="1"/>
  <c r="AO2114" i="1"/>
  <c r="AO2106" i="1"/>
  <c r="AO2098" i="1"/>
  <c r="AO2090" i="1"/>
  <c r="AO2082" i="1"/>
  <c r="AO2059" i="1"/>
  <c r="AO2051" i="1"/>
  <c r="AO2043" i="1"/>
  <c r="AO2035" i="1"/>
  <c r="AO2027" i="1"/>
  <c r="AO2019" i="1"/>
  <c r="AO2011" i="1"/>
  <c r="AO2003" i="1"/>
  <c r="AO1995" i="1"/>
  <c r="AO1987" i="1"/>
  <c r="AO1979" i="1"/>
  <c r="AO1971" i="1"/>
  <c r="AO1963" i="1"/>
  <c r="AO1955" i="1"/>
  <c r="AO2078" i="1"/>
  <c r="AO2058" i="1"/>
  <c r="AO2050" i="1"/>
  <c r="AO2042" i="1"/>
  <c r="AO2034" i="1"/>
  <c r="AO2026" i="1"/>
  <c r="AO2018" i="1"/>
  <c r="AO2010" i="1"/>
  <c r="AO2002" i="1"/>
  <c r="AO1994" i="1"/>
  <c r="AO1986" i="1"/>
  <c r="AO1978" i="1"/>
  <c r="AO1970" i="1"/>
  <c r="AO1962" i="1"/>
  <c r="AO1954" i="1"/>
  <c r="AO2339" i="1"/>
  <c r="AO2307" i="1"/>
  <c r="AO2338" i="1"/>
  <c r="AO2306" i="1"/>
  <c r="AO2285" i="1"/>
  <c r="AO2253" i="1"/>
  <c r="AO2221" i="1"/>
  <c r="AO2189" i="1"/>
  <c r="AO2157" i="1"/>
  <c r="AO2125" i="1"/>
  <c r="AO2093" i="1"/>
  <c r="AO2288" i="1"/>
  <c r="AO2256" i="1"/>
  <c r="AO2224" i="1"/>
  <c r="AO2192" i="1"/>
  <c r="AO2160" i="1"/>
  <c r="AO2128" i="1"/>
  <c r="AO2096" i="1"/>
  <c r="AO2049" i="1"/>
  <c r="AO2017" i="1"/>
  <c r="AO1985" i="1"/>
  <c r="AO1953" i="1"/>
  <c r="AO2040" i="1"/>
  <c r="AO2008" i="1"/>
  <c r="AO1976" i="1"/>
  <c r="AO2331" i="1"/>
  <c r="AO2299" i="1"/>
  <c r="AO2330" i="1"/>
  <c r="AO2298" i="1"/>
  <c r="AO2277" i="1"/>
  <c r="AO2245" i="1"/>
  <c r="AO2213" i="1"/>
  <c r="AO2181" i="1"/>
  <c r="AO2149" i="1"/>
  <c r="AO2117" i="1"/>
  <c r="AO2085" i="1"/>
  <c r="AO2280" i="1"/>
  <c r="AO2248" i="1"/>
  <c r="AO2216" i="1"/>
  <c r="AO2184" i="1"/>
  <c r="AO2152" i="1"/>
  <c r="AO2120" i="1"/>
  <c r="AO2088" i="1"/>
  <c r="AO2041" i="1"/>
  <c r="AO2009" i="1"/>
  <c r="AO1977" i="1"/>
  <c r="AO2070" i="1"/>
  <c r="AO2032" i="1"/>
  <c r="AO2000" i="1"/>
  <c r="AO1968" i="1"/>
  <c r="AO2323" i="1"/>
  <c r="AO2291" i="1"/>
  <c r="AO2322" i="1"/>
  <c r="AO2290" i="1"/>
  <c r="AO2269" i="1"/>
  <c r="AO2237" i="1"/>
  <c r="AO2205" i="1"/>
  <c r="AO2173" i="1"/>
  <c r="AO2141" i="1"/>
  <c r="AO2109" i="1"/>
  <c r="AO2077" i="1"/>
  <c r="AO2272" i="1"/>
  <c r="AO2240" i="1"/>
  <c r="AO2208" i="1"/>
  <c r="AO2176" i="1"/>
  <c r="AO2144" i="1"/>
  <c r="AO2112" i="1"/>
  <c r="AO2074" i="1"/>
  <c r="AO2033" i="1"/>
  <c r="AO2001" i="1"/>
  <c r="AO1969" i="1"/>
  <c r="AO2056" i="1"/>
  <c r="AO2024" i="1"/>
  <c r="AO1992" i="1"/>
  <c r="AO1960" i="1"/>
  <c r="AO2314" i="1"/>
  <c r="AO2197" i="1"/>
  <c r="AO2069" i="1"/>
  <c r="AO2168" i="1"/>
  <c r="AO2025" i="1"/>
  <c r="AO2016" i="1"/>
  <c r="AO2347" i="1"/>
  <c r="AO2165" i="1"/>
  <c r="AO2264" i="1"/>
  <c r="AO2136" i="1"/>
  <c r="AO1993" i="1"/>
  <c r="AO1984" i="1"/>
  <c r="AO2315" i="1"/>
  <c r="AO2261" i="1"/>
  <c r="AO2133" i="1"/>
  <c r="AO2232" i="1"/>
  <c r="AO2104" i="1"/>
  <c r="AO1961" i="1"/>
  <c r="AO2080" i="1"/>
  <c r="AO2346" i="1"/>
  <c r="AO2200" i="1"/>
  <c r="AO2353" i="1"/>
  <c r="AO2057" i="1"/>
  <c r="AO2101" i="1"/>
  <c r="AO2229" i="1"/>
  <c r="AO2048" i="1"/>
  <c r="Y111" i="1"/>
  <c r="Y124" i="1" s="1"/>
  <c r="Y122" i="1" s="1"/>
  <c r="GM106" i="1"/>
  <c r="GM113" i="1" s="1"/>
  <c r="GM107" i="1"/>
  <c r="GM118" i="1" s="1"/>
  <c r="GM105" i="1"/>
  <c r="GP100" i="1"/>
  <c r="GO101" i="1"/>
  <c r="EV106" i="1"/>
  <c r="EV113" i="1" s="1"/>
  <c r="EV103" i="1"/>
  <c r="EV102" i="1"/>
  <c r="EV108" i="1"/>
  <c r="EV111" i="1" s="1"/>
  <c r="EV104" i="1"/>
  <c r="Y113" i="1"/>
  <c r="Y120" i="1"/>
  <c r="EX100" i="1"/>
  <c r="EW101" i="1"/>
  <c r="EU107" i="1"/>
  <c r="EU118" i="1" s="1"/>
  <c r="EU105" i="1"/>
  <c r="EU106" i="1"/>
  <c r="EU113" i="1" s="1"/>
  <c r="GN104" i="1"/>
  <c r="GN108" i="1"/>
  <c r="GN111" i="1" s="1"/>
  <c r="GN103" i="1"/>
  <c r="GN102" i="1"/>
  <c r="GN106" i="1" s="1"/>
  <c r="GN113" i="1" s="1"/>
  <c r="D2088" i="1"/>
  <c r="AM112" i="1"/>
  <c r="D2349" i="1"/>
  <c r="D1986" i="1"/>
  <c r="BH114" i="1"/>
  <c r="BH115" i="1" s="1"/>
  <c r="BH116" i="1" s="1"/>
  <c r="BH117" i="1" s="1"/>
  <c r="BH120" i="1" s="1"/>
  <c r="BH121" i="1" s="1"/>
  <c r="D2275" i="1"/>
  <c r="D2326" i="1"/>
  <c r="D2291" i="1"/>
  <c r="D2181" i="1"/>
  <c r="FP112" i="1"/>
  <c r="D2003" i="1"/>
  <c r="D2310" i="1"/>
  <c r="D2195" i="1"/>
  <c r="D1967" i="1"/>
  <c r="D2099" i="1"/>
  <c r="D2261" i="1"/>
  <c r="D2333" i="1"/>
  <c r="D2211" i="1"/>
  <c r="D1971" i="1"/>
  <c r="D2131" i="1"/>
  <c r="D2277" i="1"/>
  <c r="D2008" i="1"/>
  <c r="D1981" i="1"/>
  <c r="D2230" i="1"/>
  <c r="D2007" i="1"/>
  <c r="D2050" i="1"/>
  <c r="D2103" i="1"/>
  <c r="D2149" i="1"/>
  <c r="D2347" i="1"/>
  <c r="D2055" i="1"/>
  <c r="D2127" i="1"/>
  <c r="D2044" i="1"/>
  <c r="D2129" i="1"/>
  <c r="D2287" i="1"/>
  <c r="D1975" i="1"/>
  <c r="D2241" i="1"/>
  <c r="D2135" i="1"/>
  <c r="D2133" i="1"/>
  <c r="D2312" i="1"/>
  <c r="D2114" i="1"/>
  <c r="D2337" i="1"/>
  <c r="D2259" i="1"/>
  <c r="D1991" i="1"/>
  <c r="D2035" i="1"/>
  <c r="D2330" i="1"/>
  <c r="D2163" i="1"/>
  <c r="D2208" i="1"/>
  <c r="D2245" i="1"/>
  <c r="D2199" i="1"/>
  <c r="D2317" i="1"/>
  <c r="D2039" i="1"/>
  <c r="D2022" i="1"/>
  <c r="D2294" i="1"/>
  <c r="D2227" i="1"/>
  <c r="D1955" i="1"/>
  <c r="D1987" i="1"/>
  <c r="D2019" i="1"/>
  <c r="D2067" i="1"/>
  <c r="D2115" i="1"/>
  <c r="D2286" i="1"/>
  <c r="D2147" i="1"/>
  <c r="D2342" i="1"/>
  <c r="D2197" i="1"/>
  <c r="D2345" i="1"/>
  <c r="D2315" i="1"/>
  <c r="D2086" i="1"/>
  <c r="D2221" i="1"/>
  <c r="D2134" i="1"/>
  <c r="D2321" i="1"/>
  <c r="D2040" i="1"/>
  <c r="D2128" i="1"/>
  <c r="D1965" i="1"/>
  <c r="D2295" i="1"/>
  <c r="D2269" i="1"/>
  <c r="D2150" i="1"/>
  <c r="D2226" i="1"/>
  <c r="D1958" i="1"/>
  <c r="D2344" i="1"/>
  <c r="D2177" i="1"/>
  <c r="D2179" i="1"/>
  <c r="D2243" i="1"/>
  <c r="D2323" i="1"/>
  <c r="D2051" i="1"/>
  <c r="D2083" i="1"/>
  <c r="D2072" i="1"/>
  <c r="D2350" i="1"/>
  <c r="D2053" i="1"/>
  <c r="D2336" i="1"/>
  <c r="D2229" i="1"/>
  <c r="D2293" i="1"/>
  <c r="D2251" i="1"/>
  <c r="D2331" i="1"/>
  <c r="DV114" i="1"/>
  <c r="DV115" i="1" s="1"/>
  <c r="DV116" i="1" s="1"/>
  <c r="DV117" i="1" s="1"/>
  <c r="DV120" i="1" s="1"/>
  <c r="DV121" i="1" s="1"/>
  <c r="FQ112" i="1"/>
  <c r="D1974" i="1"/>
  <c r="D2168" i="1"/>
  <c r="D2328" i="1"/>
  <c r="D2239" i="1"/>
  <c r="D2193" i="1"/>
  <c r="D2257" i="1"/>
  <c r="D2254" i="1"/>
  <c r="D2015" i="1"/>
  <c r="D2063" i="1"/>
  <c r="D2111" i="1"/>
  <c r="D2045" i="1"/>
  <c r="D2126" i="1"/>
  <c r="D2172" i="1"/>
  <c r="D2340" i="1"/>
  <c r="D2191" i="1"/>
  <c r="D2102" i="1"/>
  <c r="D2200" i="1"/>
  <c r="D2002" i="1"/>
  <c r="D2209" i="1"/>
  <c r="D2273" i="1"/>
  <c r="D2145" i="1"/>
  <c r="D2143" i="1"/>
  <c r="D1999" i="1"/>
  <c r="D2047" i="1"/>
  <c r="D2095" i="1"/>
  <c r="D1960" i="1"/>
  <c r="D2136" i="1"/>
  <c r="D2159" i="1"/>
  <c r="D2297" i="1"/>
  <c r="D2255" i="1"/>
  <c r="CD114" i="1"/>
  <c r="CD115" i="1" s="1"/>
  <c r="CD116" i="1" s="1"/>
  <c r="CD117" i="1" s="1"/>
  <c r="CD120" i="1" s="1"/>
  <c r="CD121" i="1" s="1"/>
  <c r="D2306" i="1"/>
  <c r="D2264" i="1"/>
  <c r="D2225" i="1"/>
  <c r="D2289" i="1"/>
  <c r="D2307" i="1"/>
  <c r="D1983" i="1"/>
  <c r="D2031" i="1"/>
  <c r="D2071" i="1"/>
  <c r="D2119" i="1"/>
  <c r="D1980" i="1"/>
  <c r="D2084" i="1"/>
  <c r="D2222" i="1"/>
  <c r="D2109" i="1"/>
  <c r="D2322" i="1"/>
  <c r="D2300" i="1"/>
  <c r="D2309" i="1"/>
  <c r="D2207" i="1"/>
  <c r="D2271" i="1"/>
  <c r="D2327" i="1"/>
  <c r="D1984" i="1"/>
  <c r="D2048" i="1"/>
  <c r="D2140" i="1"/>
  <c r="D2005" i="1"/>
  <c r="D2069" i="1"/>
  <c r="D2236" i="1"/>
  <c r="D2182" i="1"/>
  <c r="D2038" i="1"/>
  <c r="D2232" i="1"/>
  <c r="D2303" i="1"/>
  <c r="D2066" i="1"/>
  <c r="D2161" i="1"/>
  <c r="D2144" i="1"/>
  <c r="D1956" i="1"/>
  <c r="D2024" i="1"/>
  <c r="D2060" i="1"/>
  <c r="D2112" i="1"/>
  <c r="D2190" i="1"/>
  <c r="D2017" i="1"/>
  <c r="D2093" i="1"/>
  <c r="D2158" i="1"/>
  <c r="D2026" i="1"/>
  <c r="D2268" i="1"/>
  <c r="D2352" i="1"/>
  <c r="D2213" i="1"/>
  <c r="D2329" i="1"/>
  <c r="D2203" i="1"/>
  <c r="Q122" i="1"/>
  <c r="P122" i="1"/>
  <c r="P123" i="1"/>
  <c r="D1953" i="1"/>
  <c r="G1953" i="1"/>
  <c r="D1998" i="1"/>
  <c r="G1998" i="1"/>
  <c r="D2020" i="1"/>
  <c r="G2020" i="1"/>
  <c r="D2105" i="1"/>
  <c r="G2105" i="1"/>
  <c r="D2194" i="1"/>
  <c r="G2194" i="1"/>
  <c r="D2332" i="1"/>
  <c r="G2332" i="1"/>
  <c r="D1962" i="1"/>
  <c r="G1962" i="1"/>
  <c r="D2090" i="1"/>
  <c r="G2090" i="1"/>
  <c r="D2204" i="1"/>
  <c r="G2204" i="1"/>
  <c r="D1996" i="1"/>
  <c r="G1996" i="1"/>
  <c r="D2081" i="1"/>
  <c r="G2081" i="1"/>
  <c r="D2171" i="1"/>
  <c r="D1990" i="1"/>
  <c r="D2157" i="1"/>
  <c r="D2285" i="1"/>
  <c r="D2186" i="1"/>
  <c r="D2082" i="1"/>
  <c r="D1959" i="1"/>
  <c r="D2023" i="1"/>
  <c r="D2087" i="1"/>
  <c r="D2000" i="1"/>
  <c r="D2061" i="1"/>
  <c r="D2258" i="1"/>
  <c r="D2062" i="1"/>
  <c r="D2214" i="1"/>
  <c r="D2304" i="1"/>
  <c r="D1961" i="1"/>
  <c r="G1961" i="1"/>
  <c r="D1982" i="1"/>
  <c r="G1982" i="1"/>
  <c r="D2004" i="1"/>
  <c r="G2004" i="1"/>
  <c r="D2025" i="1"/>
  <c r="G2025" i="1"/>
  <c r="D2046" i="1"/>
  <c r="G2046" i="1"/>
  <c r="D2068" i="1"/>
  <c r="G2068" i="1"/>
  <c r="D2089" i="1"/>
  <c r="G2089" i="1"/>
  <c r="D2110" i="1"/>
  <c r="G2110" i="1"/>
  <c r="D2138" i="1"/>
  <c r="G2138" i="1"/>
  <c r="D2170" i="1"/>
  <c r="G2170" i="1"/>
  <c r="D2202" i="1"/>
  <c r="G2202" i="1"/>
  <c r="D2234" i="1"/>
  <c r="G2234" i="1"/>
  <c r="D2266" i="1"/>
  <c r="G2266" i="1"/>
  <c r="D2343" i="1"/>
  <c r="G2343" i="1"/>
  <c r="D1968" i="1"/>
  <c r="G1968" i="1"/>
  <c r="D1989" i="1"/>
  <c r="G1989" i="1"/>
  <c r="D2010" i="1"/>
  <c r="G2010" i="1"/>
  <c r="D2032" i="1"/>
  <c r="G2032" i="1"/>
  <c r="D2074" i="1"/>
  <c r="G2074" i="1"/>
  <c r="D2096" i="1"/>
  <c r="G2096" i="1"/>
  <c r="D2117" i="1"/>
  <c r="G2117" i="1"/>
  <c r="D2148" i="1"/>
  <c r="G2148" i="1"/>
  <c r="D2180" i="1"/>
  <c r="G2180" i="1"/>
  <c r="D2212" i="1"/>
  <c r="G2212" i="1"/>
  <c r="D2244" i="1"/>
  <c r="G2244" i="1"/>
  <c r="D2276" i="1"/>
  <c r="G2276" i="1"/>
  <c r="D2313" i="1"/>
  <c r="G2313" i="1"/>
  <c r="D2001" i="1"/>
  <c r="G2001" i="1"/>
  <c r="D2065" i="1"/>
  <c r="G2065" i="1"/>
  <c r="D2108" i="1"/>
  <c r="G2108" i="1"/>
  <c r="D2166" i="1"/>
  <c r="G2166" i="1"/>
  <c r="D2198" i="1"/>
  <c r="G2198" i="1"/>
  <c r="D2262" i="1"/>
  <c r="G2262" i="1"/>
  <c r="D2029" i="1"/>
  <c r="G2029" i="1"/>
  <c r="D2176" i="1"/>
  <c r="G2176" i="1"/>
  <c r="D2240" i="1"/>
  <c r="G2240" i="1"/>
  <c r="D2272" i="1"/>
  <c r="G2272" i="1"/>
  <c r="D2308" i="1"/>
  <c r="G2308" i="1"/>
  <c r="D2351" i="1"/>
  <c r="G2351" i="1"/>
  <c r="D2165" i="1"/>
  <c r="G2165" i="1"/>
  <c r="D2235" i="1"/>
  <c r="D2205" i="1"/>
  <c r="D2301" i="1"/>
  <c r="D2130" i="1"/>
  <c r="D2318" i="1"/>
  <c r="D2250" i="1"/>
  <c r="D1976" i="1"/>
  <c r="D2162" i="1"/>
  <c r="D2302" i="1"/>
  <c r="D1977" i="1"/>
  <c r="D2041" i="1"/>
  <c r="D2118" i="1"/>
  <c r="D2283" i="1"/>
  <c r="D1966" i="1"/>
  <c r="G1966" i="1"/>
  <c r="D1988" i="1"/>
  <c r="G1988" i="1"/>
  <c r="D2009" i="1"/>
  <c r="G2009" i="1"/>
  <c r="D2030" i="1"/>
  <c r="G2030" i="1"/>
  <c r="D2052" i="1"/>
  <c r="G2052" i="1"/>
  <c r="D2073" i="1"/>
  <c r="G2073" i="1"/>
  <c r="D2094" i="1"/>
  <c r="G2094" i="1"/>
  <c r="D2116" i="1"/>
  <c r="G2116" i="1"/>
  <c r="D2146" i="1"/>
  <c r="G2146" i="1"/>
  <c r="D2178" i="1"/>
  <c r="G2178" i="1"/>
  <c r="D2210" i="1"/>
  <c r="G2210" i="1"/>
  <c r="D2242" i="1"/>
  <c r="G2242" i="1"/>
  <c r="D2274" i="1"/>
  <c r="G2274" i="1"/>
  <c r="D2311" i="1"/>
  <c r="G2311" i="1"/>
  <c r="D2353" i="1"/>
  <c r="G2353" i="1"/>
  <c r="D1973" i="1"/>
  <c r="G1973" i="1"/>
  <c r="D1994" i="1"/>
  <c r="G1994" i="1"/>
  <c r="D2016" i="1"/>
  <c r="G2016" i="1"/>
  <c r="D2037" i="1"/>
  <c r="G2037" i="1"/>
  <c r="D2058" i="1"/>
  <c r="G2058" i="1"/>
  <c r="D2080" i="1"/>
  <c r="G2080" i="1"/>
  <c r="D2101" i="1"/>
  <c r="G2101" i="1"/>
  <c r="D2124" i="1"/>
  <c r="G2124" i="1"/>
  <c r="D2156" i="1"/>
  <c r="G2156" i="1"/>
  <c r="D2188" i="1"/>
  <c r="G2188" i="1"/>
  <c r="D2220" i="1"/>
  <c r="G2220" i="1"/>
  <c r="D2252" i="1"/>
  <c r="G2252" i="1"/>
  <c r="D2284" i="1"/>
  <c r="G2284" i="1"/>
  <c r="D2324" i="1"/>
  <c r="G2324" i="1"/>
  <c r="D1964" i="1"/>
  <c r="G1964" i="1"/>
  <c r="D1985" i="1"/>
  <c r="G1985" i="1"/>
  <c r="D2006" i="1"/>
  <c r="G2006" i="1"/>
  <c r="D2028" i="1"/>
  <c r="G2028" i="1"/>
  <c r="D2049" i="1"/>
  <c r="G2049" i="1"/>
  <c r="D2070" i="1"/>
  <c r="G2070" i="1"/>
  <c r="D2092" i="1"/>
  <c r="G2092" i="1"/>
  <c r="D2113" i="1"/>
  <c r="G2113" i="1"/>
  <c r="D2142" i="1"/>
  <c r="G2142" i="1"/>
  <c r="D2174" i="1"/>
  <c r="G2174" i="1"/>
  <c r="D2206" i="1"/>
  <c r="G2206" i="1"/>
  <c r="D2238" i="1"/>
  <c r="G2238" i="1"/>
  <c r="D2270" i="1"/>
  <c r="G2270" i="1"/>
  <c r="D2305" i="1"/>
  <c r="G2305" i="1"/>
  <c r="D2348" i="1"/>
  <c r="G2348" i="1"/>
  <c r="D1970" i="1"/>
  <c r="G1970" i="1"/>
  <c r="D1992" i="1"/>
  <c r="G1992" i="1"/>
  <c r="D2013" i="1"/>
  <c r="G2013" i="1"/>
  <c r="D2034" i="1"/>
  <c r="G2034" i="1"/>
  <c r="D2056" i="1"/>
  <c r="G2056" i="1"/>
  <c r="D2077" i="1"/>
  <c r="G2077" i="1"/>
  <c r="D2098" i="1"/>
  <c r="G2098" i="1"/>
  <c r="D2120" i="1"/>
  <c r="G2120" i="1"/>
  <c r="D2152" i="1"/>
  <c r="G2152" i="1"/>
  <c r="D2184" i="1"/>
  <c r="G2184" i="1"/>
  <c r="D2216" i="1"/>
  <c r="G2216" i="1"/>
  <c r="D2248" i="1"/>
  <c r="G2248" i="1"/>
  <c r="D2280" i="1"/>
  <c r="G2280" i="1"/>
  <c r="D2319" i="1"/>
  <c r="G2319" i="1"/>
  <c r="D2121" i="1"/>
  <c r="G2121" i="1"/>
  <c r="D2137" i="1"/>
  <c r="G2137" i="1"/>
  <c r="I2142" i="1" s="1"/>
  <c r="D2153" i="1"/>
  <c r="G2153" i="1"/>
  <c r="D2169" i="1"/>
  <c r="G2169" i="1"/>
  <c r="D2185" i="1"/>
  <c r="G2185" i="1"/>
  <c r="D2201" i="1"/>
  <c r="G2201" i="1"/>
  <c r="D2217" i="1"/>
  <c r="G2217" i="1"/>
  <c r="D2233" i="1"/>
  <c r="G2233" i="1"/>
  <c r="D2249" i="1"/>
  <c r="G2249" i="1"/>
  <c r="D2265" i="1"/>
  <c r="G2265" i="1"/>
  <c r="D2281" i="1"/>
  <c r="G2281" i="1"/>
  <c r="D2299" i="1"/>
  <c r="G2299" i="1"/>
  <c r="D2320" i="1"/>
  <c r="G2320" i="1"/>
  <c r="D2341" i="1"/>
  <c r="G2341" i="1"/>
  <c r="D2151" i="1"/>
  <c r="G2151" i="1"/>
  <c r="D2167" i="1"/>
  <c r="G2167" i="1"/>
  <c r="D2183" i="1"/>
  <c r="G2183" i="1"/>
  <c r="D2215" i="1"/>
  <c r="G2215" i="1"/>
  <c r="D2231" i="1"/>
  <c r="G2231" i="1"/>
  <c r="D2247" i="1"/>
  <c r="G2247" i="1"/>
  <c r="D2263" i="1"/>
  <c r="G2263" i="1"/>
  <c r="D2279" i="1"/>
  <c r="G2279" i="1"/>
  <c r="D2296" i="1"/>
  <c r="G2296" i="1"/>
  <c r="D2339" i="1"/>
  <c r="G2339" i="1"/>
  <c r="D2298" i="1"/>
  <c r="G2298" i="1"/>
  <c r="D2314" i="1"/>
  <c r="G2314" i="1"/>
  <c r="D2346" i="1"/>
  <c r="G2346" i="1"/>
  <c r="D2290" i="1"/>
  <c r="D1972" i="1"/>
  <c r="G1972" i="1"/>
  <c r="D1993" i="1"/>
  <c r="G1993" i="1"/>
  <c r="D2014" i="1"/>
  <c r="G2014" i="1"/>
  <c r="D2036" i="1"/>
  <c r="G2036" i="1"/>
  <c r="D2057" i="1"/>
  <c r="G2057" i="1"/>
  <c r="D2078" i="1"/>
  <c r="G2078" i="1"/>
  <c r="D2100" i="1"/>
  <c r="G2100" i="1"/>
  <c r="D2122" i="1"/>
  <c r="G2122" i="1"/>
  <c r="D2154" i="1"/>
  <c r="G2154" i="1"/>
  <c r="D2218" i="1"/>
  <c r="G2218" i="1"/>
  <c r="D2282" i="1"/>
  <c r="G2282" i="1"/>
  <c r="D1957" i="1"/>
  <c r="G1957" i="1"/>
  <c r="D1978" i="1"/>
  <c r="G1978" i="1"/>
  <c r="D2021" i="1"/>
  <c r="G2021" i="1"/>
  <c r="D2042" i="1"/>
  <c r="G2042" i="1"/>
  <c r="D2064" i="1"/>
  <c r="G2064" i="1"/>
  <c r="D2085" i="1"/>
  <c r="G2085" i="1"/>
  <c r="D2106" i="1"/>
  <c r="G2106" i="1"/>
  <c r="D2132" i="1"/>
  <c r="G2132" i="1"/>
  <c r="D2164" i="1"/>
  <c r="G2164" i="1"/>
  <c r="D2196" i="1"/>
  <c r="G2196" i="1"/>
  <c r="D2228" i="1"/>
  <c r="G2228" i="1"/>
  <c r="D2260" i="1"/>
  <c r="G2260" i="1"/>
  <c r="D2292" i="1"/>
  <c r="G2292" i="1"/>
  <c r="D2335" i="1"/>
  <c r="G2335" i="1"/>
  <c r="D1969" i="1"/>
  <c r="G1969" i="1"/>
  <c r="D2012" i="1"/>
  <c r="G2012" i="1"/>
  <c r="D2033" i="1"/>
  <c r="G2033" i="1"/>
  <c r="D2054" i="1"/>
  <c r="G2054" i="1"/>
  <c r="D2076" i="1"/>
  <c r="G2076" i="1"/>
  <c r="D2097" i="1"/>
  <c r="G2097" i="1"/>
  <c r="D2246" i="1"/>
  <c r="G2246" i="1"/>
  <c r="D2278" i="1"/>
  <c r="G2278" i="1"/>
  <c r="D2316" i="1"/>
  <c r="G2316" i="1"/>
  <c r="D1954" i="1"/>
  <c r="G1954" i="1"/>
  <c r="D1997" i="1"/>
  <c r="G1997" i="1"/>
  <c r="D2018" i="1"/>
  <c r="G2018" i="1"/>
  <c r="D2104" i="1"/>
  <c r="G2104" i="1"/>
  <c r="D2160" i="1"/>
  <c r="G2160" i="1"/>
  <c r="D2192" i="1"/>
  <c r="G2192" i="1"/>
  <c r="D2224" i="1"/>
  <c r="G2224" i="1"/>
  <c r="D2256" i="1"/>
  <c r="G2256" i="1"/>
  <c r="D2288" i="1"/>
  <c r="G2288" i="1"/>
  <c r="D2125" i="1"/>
  <c r="G2125" i="1"/>
  <c r="D2141" i="1"/>
  <c r="G2141" i="1"/>
  <c r="D2173" i="1"/>
  <c r="G2173" i="1"/>
  <c r="D2189" i="1"/>
  <c r="G2189" i="1"/>
  <c r="D2237" i="1"/>
  <c r="G2237" i="1"/>
  <c r="D2253" i="1"/>
  <c r="G2253" i="1"/>
  <c r="D2325" i="1"/>
  <c r="G2325" i="1"/>
  <c r="D1963" i="1"/>
  <c r="G1963" i="1"/>
  <c r="D1979" i="1"/>
  <c r="G1979" i="1"/>
  <c r="D1995" i="1"/>
  <c r="G1995" i="1"/>
  <c r="D2011" i="1"/>
  <c r="G2011" i="1"/>
  <c r="D2027" i="1"/>
  <c r="G2027" i="1"/>
  <c r="D2043" i="1"/>
  <c r="G2043" i="1"/>
  <c r="D2059" i="1"/>
  <c r="G2059" i="1"/>
  <c r="D2075" i="1"/>
  <c r="G2075" i="1"/>
  <c r="D2091" i="1"/>
  <c r="G2091" i="1"/>
  <c r="D2107" i="1"/>
  <c r="G2107" i="1"/>
  <c r="D2123" i="1"/>
  <c r="G2123" i="1"/>
  <c r="D2139" i="1"/>
  <c r="G2139" i="1"/>
  <c r="D2155" i="1"/>
  <c r="G2155" i="1"/>
  <c r="D2187" i="1"/>
  <c r="G2187" i="1"/>
  <c r="D2219" i="1"/>
  <c r="G2219" i="1"/>
  <c r="D2267" i="1"/>
  <c r="G2267" i="1"/>
  <c r="D2334" i="1"/>
  <c r="G2334" i="1"/>
  <c r="X123" i="1"/>
  <c r="X122" i="1"/>
  <c r="AB124" i="1"/>
  <c r="AB123" i="1" s="1"/>
  <c r="AB122" i="1"/>
  <c r="ER1953" i="1"/>
  <c r="ES1953" i="1"/>
  <c r="ER1971" i="1"/>
  <c r="ES1971" i="1"/>
  <c r="ER1962" i="1"/>
  <c r="ES1962" i="1"/>
  <c r="ER1978" i="1"/>
  <c r="ES1978" i="1"/>
  <c r="ER1994" i="1"/>
  <c r="ES1994" i="1"/>
  <c r="ER2010" i="1"/>
  <c r="ES2010" i="1"/>
  <c r="ER2026" i="1"/>
  <c r="ES2026" i="1"/>
  <c r="ER2042" i="1"/>
  <c r="ES2042" i="1"/>
  <c r="ER2058" i="1"/>
  <c r="ES2058" i="1"/>
  <c r="ER2074" i="1"/>
  <c r="ES2074" i="1"/>
  <c r="ER2106" i="1"/>
  <c r="ES2106" i="1"/>
  <c r="ER2138" i="1"/>
  <c r="ES2138" i="1"/>
  <c r="ER2170" i="1"/>
  <c r="ES2170" i="1"/>
  <c r="ER2230" i="1"/>
  <c r="ES2230" i="1"/>
  <c r="ER2294" i="1"/>
  <c r="ES2294" i="1"/>
  <c r="ER1987" i="1"/>
  <c r="ES1987" i="1"/>
  <c r="ER2003" i="1"/>
  <c r="ES2003" i="1"/>
  <c r="ER2019" i="1"/>
  <c r="ES2019" i="1"/>
  <c r="ER2035" i="1"/>
  <c r="ES2035" i="1"/>
  <c r="ER2051" i="1"/>
  <c r="ES2051" i="1"/>
  <c r="ER2067" i="1"/>
  <c r="ES2067" i="1"/>
  <c r="ER2092" i="1"/>
  <c r="ES2092" i="1"/>
  <c r="ER2124" i="1"/>
  <c r="ES2124" i="1"/>
  <c r="ER2156" i="1"/>
  <c r="ES2156" i="1"/>
  <c r="ER2202" i="1"/>
  <c r="ES2202" i="1"/>
  <c r="ER2266" i="1"/>
  <c r="ES2266" i="1"/>
  <c r="ER1960" i="1"/>
  <c r="ES1960" i="1"/>
  <c r="ER1976" i="1"/>
  <c r="ES1976" i="1"/>
  <c r="ER1992" i="1"/>
  <c r="ES1992" i="1"/>
  <c r="ER2008" i="1"/>
  <c r="ES2008" i="1"/>
  <c r="ER2024" i="1"/>
  <c r="ES2024" i="1"/>
  <c r="ER2040" i="1"/>
  <c r="ES2040" i="1"/>
  <c r="ER2056" i="1"/>
  <c r="ES2056" i="1"/>
  <c r="ER2072" i="1"/>
  <c r="ES2072" i="1"/>
  <c r="ER2102" i="1"/>
  <c r="ES2102" i="1"/>
  <c r="ER2134" i="1"/>
  <c r="ES2134" i="1"/>
  <c r="ER2166" i="1"/>
  <c r="ES2166" i="1"/>
  <c r="ER2222" i="1"/>
  <c r="ES2222" i="1"/>
  <c r="ER2286" i="1"/>
  <c r="ES2286" i="1"/>
  <c r="ER1965" i="1"/>
  <c r="ES1965" i="1"/>
  <c r="ER1981" i="1"/>
  <c r="ES1981" i="1"/>
  <c r="ER1997" i="1"/>
  <c r="ES1997" i="1"/>
  <c r="ER2013" i="1"/>
  <c r="ES2013" i="1"/>
  <c r="ER2029" i="1"/>
  <c r="ES2029" i="1"/>
  <c r="ER2045" i="1"/>
  <c r="ES2045" i="1"/>
  <c r="ER2061" i="1"/>
  <c r="ES2061" i="1"/>
  <c r="ER2080" i="1"/>
  <c r="ES2080" i="1"/>
  <c r="ER2112" i="1"/>
  <c r="ES2112" i="1"/>
  <c r="ER2144" i="1"/>
  <c r="ES2144" i="1"/>
  <c r="ER2178" i="1"/>
  <c r="ES2178" i="1"/>
  <c r="ER2242" i="1"/>
  <c r="ES2242" i="1"/>
  <c r="ER2176" i="1"/>
  <c r="ES2176" i="1"/>
  <c r="ER2192" i="1"/>
  <c r="ES2192" i="1"/>
  <c r="ER2208" i="1"/>
  <c r="ES2208" i="1"/>
  <c r="ER2224" i="1"/>
  <c r="ES2224" i="1"/>
  <c r="ER2240" i="1"/>
  <c r="ES2240" i="1"/>
  <c r="ER2256" i="1"/>
  <c r="ES2256" i="1"/>
  <c r="ER2272" i="1"/>
  <c r="ES2272" i="1"/>
  <c r="ER2288" i="1"/>
  <c r="ES2288" i="1"/>
  <c r="ER2304" i="1"/>
  <c r="ES2304" i="1"/>
  <c r="ER2320" i="1"/>
  <c r="ES2320" i="1"/>
  <c r="ER2336" i="1"/>
  <c r="ES2336" i="1"/>
  <c r="ER2352" i="1"/>
  <c r="ES2352" i="1"/>
  <c r="ER2089" i="1"/>
  <c r="ES2089" i="1"/>
  <c r="ER2105" i="1"/>
  <c r="ES2105" i="1"/>
  <c r="ER2121" i="1"/>
  <c r="ES2121" i="1"/>
  <c r="ER2137" i="1"/>
  <c r="ES2137" i="1"/>
  <c r="ER2153" i="1"/>
  <c r="ES2153" i="1"/>
  <c r="ER2169" i="1"/>
  <c r="ES2169" i="1"/>
  <c r="ER2185" i="1"/>
  <c r="ES2185" i="1"/>
  <c r="ER2201" i="1"/>
  <c r="ES2201" i="1"/>
  <c r="ER2217" i="1"/>
  <c r="ES2217" i="1"/>
  <c r="ER2233" i="1"/>
  <c r="ES2233" i="1"/>
  <c r="ER2249" i="1"/>
  <c r="ES2249" i="1"/>
  <c r="ER2265" i="1"/>
  <c r="ES2265" i="1"/>
  <c r="ER2281" i="1"/>
  <c r="ES2281" i="1"/>
  <c r="ER2297" i="1"/>
  <c r="ES2297" i="1"/>
  <c r="ER2313" i="1"/>
  <c r="ES2313" i="1"/>
  <c r="ER2329" i="1"/>
  <c r="ES2329" i="1"/>
  <c r="ER2345" i="1"/>
  <c r="ES2345" i="1"/>
  <c r="ER2310" i="1"/>
  <c r="ES2310" i="1"/>
  <c r="ER2326" i="1"/>
  <c r="ES2326" i="1"/>
  <c r="ER2342" i="1"/>
  <c r="ES2342" i="1"/>
  <c r="ER2079" i="1"/>
  <c r="ES2079" i="1"/>
  <c r="ER2095" i="1"/>
  <c r="ES2095" i="1"/>
  <c r="ER2111" i="1"/>
  <c r="ES2111" i="1"/>
  <c r="ER2127" i="1"/>
  <c r="ES2127" i="1"/>
  <c r="ER2143" i="1"/>
  <c r="ES2143" i="1"/>
  <c r="ER2159" i="1"/>
  <c r="ES2159" i="1"/>
  <c r="ER2175" i="1"/>
  <c r="ES2175" i="1"/>
  <c r="ER2191" i="1"/>
  <c r="ES2191" i="1"/>
  <c r="ER2207" i="1"/>
  <c r="ES2207" i="1"/>
  <c r="ER2223" i="1"/>
  <c r="ES2223" i="1"/>
  <c r="ER2239" i="1"/>
  <c r="ES2239" i="1"/>
  <c r="ER2255" i="1"/>
  <c r="ES2255" i="1"/>
  <c r="ER2271" i="1"/>
  <c r="ES2271" i="1"/>
  <c r="ER2287" i="1"/>
  <c r="ES2287" i="1"/>
  <c r="ER2303" i="1"/>
  <c r="ES2303" i="1"/>
  <c r="ER2319" i="1"/>
  <c r="ES2319" i="1"/>
  <c r="ER2335" i="1"/>
  <c r="ES2335" i="1"/>
  <c r="ER2351" i="1"/>
  <c r="ES2351" i="1"/>
  <c r="ER1963" i="1"/>
  <c r="ES1963" i="1"/>
  <c r="ER1959" i="1"/>
  <c r="ES1959" i="1"/>
  <c r="ER1966" i="1"/>
  <c r="ES1966" i="1"/>
  <c r="ER1982" i="1"/>
  <c r="ES1982" i="1"/>
  <c r="ER1998" i="1"/>
  <c r="ES1998" i="1"/>
  <c r="ER2014" i="1"/>
  <c r="ES2014" i="1"/>
  <c r="ER2030" i="1"/>
  <c r="ES2030" i="1"/>
  <c r="ER2046" i="1"/>
  <c r="ES2046" i="1"/>
  <c r="ER2062" i="1"/>
  <c r="ES2062" i="1"/>
  <c r="ER2082" i="1"/>
  <c r="ES2082" i="1"/>
  <c r="ER2114" i="1"/>
  <c r="ES2114" i="1"/>
  <c r="ER2146" i="1"/>
  <c r="ES2146" i="1"/>
  <c r="ER2182" i="1"/>
  <c r="ES2182" i="1"/>
  <c r="ER2246" i="1"/>
  <c r="ES2246" i="1"/>
  <c r="ER1975" i="1"/>
  <c r="ES1975" i="1"/>
  <c r="ER1991" i="1"/>
  <c r="ES1991" i="1"/>
  <c r="ER2007" i="1"/>
  <c r="ES2007" i="1"/>
  <c r="ER2023" i="1"/>
  <c r="ES2023" i="1"/>
  <c r="ER2039" i="1"/>
  <c r="ES2039" i="1"/>
  <c r="ER2055" i="1"/>
  <c r="ES2055" i="1"/>
  <c r="ER2071" i="1"/>
  <c r="ES2071" i="1"/>
  <c r="ER2100" i="1"/>
  <c r="ES2100" i="1"/>
  <c r="ER2132" i="1"/>
  <c r="ES2132" i="1"/>
  <c r="ER2164" i="1"/>
  <c r="ES2164" i="1"/>
  <c r="ER2218" i="1"/>
  <c r="ES2218" i="1"/>
  <c r="ER2282" i="1"/>
  <c r="ES2282" i="1"/>
  <c r="ER1964" i="1"/>
  <c r="ES1964" i="1"/>
  <c r="ER1980" i="1"/>
  <c r="ES1980" i="1"/>
  <c r="ER1996" i="1"/>
  <c r="ES1996" i="1"/>
  <c r="ER2012" i="1"/>
  <c r="ES2012" i="1"/>
  <c r="ER2028" i="1"/>
  <c r="ES2028" i="1"/>
  <c r="ER2044" i="1"/>
  <c r="ES2044" i="1"/>
  <c r="ER2060" i="1"/>
  <c r="ES2060" i="1"/>
  <c r="ER2078" i="1"/>
  <c r="ES2078" i="1"/>
  <c r="ER2110" i="1"/>
  <c r="ES2110" i="1"/>
  <c r="ER2142" i="1"/>
  <c r="ES2142" i="1"/>
  <c r="ER2174" i="1"/>
  <c r="ES2174" i="1"/>
  <c r="ER2238" i="1"/>
  <c r="ES2238" i="1"/>
  <c r="ER2302" i="1"/>
  <c r="ES2302" i="1"/>
  <c r="ER1969" i="1"/>
  <c r="ES1969" i="1"/>
  <c r="ER1985" i="1"/>
  <c r="ES1985" i="1"/>
  <c r="ER2001" i="1"/>
  <c r="ES2001" i="1"/>
  <c r="ER2017" i="1"/>
  <c r="ES2017" i="1"/>
  <c r="ER2033" i="1"/>
  <c r="ES2033" i="1"/>
  <c r="ER2049" i="1"/>
  <c r="ES2049" i="1"/>
  <c r="ER2065" i="1"/>
  <c r="ES2065" i="1"/>
  <c r="ER2088" i="1"/>
  <c r="ES2088" i="1"/>
  <c r="ER2120" i="1"/>
  <c r="ES2120" i="1"/>
  <c r="ER2152" i="1"/>
  <c r="ES2152" i="1"/>
  <c r="ER2194" i="1"/>
  <c r="ES2194" i="1"/>
  <c r="ER2258" i="1"/>
  <c r="ES2258" i="1"/>
  <c r="ER2180" i="1"/>
  <c r="ES2180" i="1"/>
  <c r="ER2196" i="1"/>
  <c r="ES2196" i="1"/>
  <c r="ER2212" i="1"/>
  <c r="ES2212" i="1"/>
  <c r="ER2228" i="1"/>
  <c r="ES2228" i="1"/>
  <c r="ER2244" i="1"/>
  <c r="ES2244" i="1"/>
  <c r="ER2260" i="1"/>
  <c r="ES2260" i="1"/>
  <c r="ER2276" i="1"/>
  <c r="ES2276" i="1"/>
  <c r="ER2292" i="1"/>
  <c r="ES2292" i="1"/>
  <c r="ER2308" i="1"/>
  <c r="ES2308" i="1"/>
  <c r="ER2324" i="1"/>
  <c r="ES2324" i="1"/>
  <c r="ER2340" i="1"/>
  <c r="ES2340" i="1"/>
  <c r="ER2077" i="1"/>
  <c r="ES2077" i="1"/>
  <c r="ER2093" i="1"/>
  <c r="ES2093" i="1"/>
  <c r="ER2109" i="1"/>
  <c r="ES2109" i="1"/>
  <c r="ER2125" i="1"/>
  <c r="ES2125" i="1"/>
  <c r="ER2141" i="1"/>
  <c r="ES2141" i="1"/>
  <c r="ER2157" i="1"/>
  <c r="ES2157" i="1"/>
  <c r="ER2173" i="1"/>
  <c r="ES2173" i="1"/>
  <c r="ER2189" i="1"/>
  <c r="ES2189" i="1"/>
  <c r="ER2205" i="1"/>
  <c r="ES2205" i="1"/>
  <c r="ER2221" i="1"/>
  <c r="ES2221" i="1"/>
  <c r="ER2237" i="1"/>
  <c r="ES2237" i="1"/>
  <c r="ER2253" i="1"/>
  <c r="ET2253" i="1" s="1"/>
  <c r="ES2253" i="1"/>
  <c r="ER2269" i="1"/>
  <c r="ES2269" i="1"/>
  <c r="ER2285" i="1"/>
  <c r="ES2285" i="1"/>
  <c r="ER2301" i="1"/>
  <c r="ES2301" i="1"/>
  <c r="ER2317" i="1"/>
  <c r="ES2317" i="1"/>
  <c r="ER2333" i="1"/>
  <c r="ES2333" i="1"/>
  <c r="ER2349" i="1"/>
  <c r="ES2349" i="1"/>
  <c r="ER2314" i="1"/>
  <c r="ES2314" i="1"/>
  <c r="ER2330" i="1"/>
  <c r="ES2330" i="1"/>
  <c r="ER2346" i="1"/>
  <c r="ES2346" i="1"/>
  <c r="ER2083" i="1"/>
  <c r="ES2083" i="1"/>
  <c r="ER2099" i="1"/>
  <c r="ES2099" i="1"/>
  <c r="ER2115" i="1"/>
  <c r="ES2115" i="1"/>
  <c r="ER2131" i="1"/>
  <c r="ES2131" i="1"/>
  <c r="ER2147" i="1"/>
  <c r="ES2147" i="1"/>
  <c r="ER2163" i="1"/>
  <c r="ES2163" i="1"/>
  <c r="ER2179" i="1"/>
  <c r="ES2179" i="1"/>
  <c r="ER2195" i="1"/>
  <c r="ES2195" i="1"/>
  <c r="ER2211" i="1"/>
  <c r="ES2211" i="1"/>
  <c r="ER2227" i="1"/>
  <c r="ES2227" i="1"/>
  <c r="ER2243" i="1"/>
  <c r="ES2243" i="1"/>
  <c r="ER2259" i="1"/>
  <c r="ES2259" i="1"/>
  <c r="ER2275" i="1"/>
  <c r="ES2275" i="1"/>
  <c r="ER2291" i="1"/>
  <c r="ES2291" i="1"/>
  <c r="ER2307" i="1"/>
  <c r="ES2307" i="1"/>
  <c r="ER2323" i="1"/>
  <c r="ES2323" i="1"/>
  <c r="ER2339" i="1"/>
  <c r="ES2339" i="1"/>
  <c r="ER1967" i="1"/>
  <c r="ES1967" i="1"/>
  <c r="ER1954" i="1"/>
  <c r="ES1954" i="1"/>
  <c r="ER1970" i="1"/>
  <c r="ES1970" i="1"/>
  <c r="ER1986" i="1"/>
  <c r="ES1986" i="1"/>
  <c r="ER2002" i="1"/>
  <c r="ES2002" i="1"/>
  <c r="ER2018" i="1"/>
  <c r="ES2018" i="1"/>
  <c r="ER2034" i="1"/>
  <c r="ES2034" i="1"/>
  <c r="ER2050" i="1"/>
  <c r="ES2050" i="1"/>
  <c r="ER2066" i="1"/>
  <c r="ES2066" i="1"/>
  <c r="ER2090" i="1"/>
  <c r="ES2090" i="1"/>
  <c r="ER2122" i="1"/>
  <c r="ES2122" i="1"/>
  <c r="ER2154" i="1"/>
  <c r="ES2154" i="1"/>
  <c r="ER2198" i="1"/>
  <c r="ES2198" i="1"/>
  <c r="ER2262" i="1"/>
  <c r="ES2262" i="1"/>
  <c r="ER1979" i="1"/>
  <c r="ES1979" i="1"/>
  <c r="ER1995" i="1"/>
  <c r="ES1995" i="1"/>
  <c r="ER2011" i="1"/>
  <c r="ES2011" i="1"/>
  <c r="ER2027" i="1"/>
  <c r="ES2027" i="1"/>
  <c r="ER2043" i="1"/>
  <c r="ES2043" i="1"/>
  <c r="ER2059" i="1"/>
  <c r="ES2059" i="1"/>
  <c r="ER2076" i="1"/>
  <c r="ES2076" i="1"/>
  <c r="ER2108" i="1"/>
  <c r="ES2108" i="1"/>
  <c r="ER2140" i="1"/>
  <c r="ES2140" i="1"/>
  <c r="ER2172" i="1"/>
  <c r="ES2172" i="1"/>
  <c r="ER2234" i="1"/>
  <c r="ES2234" i="1"/>
  <c r="ER2298" i="1"/>
  <c r="ES2298" i="1"/>
  <c r="ER1968" i="1"/>
  <c r="ES1968" i="1"/>
  <c r="ER1984" i="1"/>
  <c r="ES1984" i="1"/>
  <c r="ER2000" i="1"/>
  <c r="ES2000" i="1"/>
  <c r="ER2016" i="1"/>
  <c r="ES2016" i="1"/>
  <c r="ER2032" i="1"/>
  <c r="ES2032" i="1"/>
  <c r="ER2048" i="1"/>
  <c r="ES2048" i="1"/>
  <c r="ER2064" i="1"/>
  <c r="ES2064" i="1"/>
  <c r="ER2086" i="1"/>
  <c r="ES2086" i="1"/>
  <c r="ER2118" i="1"/>
  <c r="ES2118" i="1"/>
  <c r="ER2150" i="1"/>
  <c r="ES2150" i="1"/>
  <c r="ER2190" i="1"/>
  <c r="ES2190" i="1"/>
  <c r="ER2254" i="1"/>
  <c r="ES2254" i="1"/>
  <c r="ER1957" i="1"/>
  <c r="ES1957" i="1"/>
  <c r="ER1973" i="1"/>
  <c r="ES1973" i="1"/>
  <c r="ER1989" i="1"/>
  <c r="ES1989" i="1"/>
  <c r="ER2005" i="1"/>
  <c r="ES2005" i="1"/>
  <c r="ER2021" i="1"/>
  <c r="ES2021" i="1"/>
  <c r="ER2037" i="1"/>
  <c r="ES2037" i="1"/>
  <c r="ER2053" i="1"/>
  <c r="ES2053" i="1"/>
  <c r="ER2069" i="1"/>
  <c r="ES2069" i="1"/>
  <c r="ER2096" i="1"/>
  <c r="ES2096" i="1"/>
  <c r="ER2128" i="1"/>
  <c r="ES2128" i="1"/>
  <c r="ER2160" i="1"/>
  <c r="ES2160" i="1"/>
  <c r="ER2210" i="1"/>
  <c r="ES2210" i="1"/>
  <c r="ER2274" i="1"/>
  <c r="ES2274" i="1"/>
  <c r="ER2184" i="1"/>
  <c r="ES2184" i="1"/>
  <c r="ER2200" i="1"/>
  <c r="ES2200" i="1"/>
  <c r="ER2216" i="1"/>
  <c r="ES2216" i="1"/>
  <c r="ER2232" i="1"/>
  <c r="ES2232" i="1"/>
  <c r="ER2248" i="1"/>
  <c r="ES2248" i="1"/>
  <c r="ER2264" i="1"/>
  <c r="ES2264" i="1"/>
  <c r="ER2280" i="1"/>
  <c r="ES2280" i="1"/>
  <c r="ER2296" i="1"/>
  <c r="ES2296" i="1"/>
  <c r="ER2312" i="1"/>
  <c r="ES2312" i="1"/>
  <c r="ER2328" i="1"/>
  <c r="ES2328" i="1"/>
  <c r="ER2344" i="1"/>
  <c r="ES2344" i="1"/>
  <c r="ER2081" i="1"/>
  <c r="ES2081" i="1"/>
  <c r="ER2097" i="1"/>
  <c r="ES2097" i="1"/>
  <c r="ER2113" i="1"/>
  <c r="ES2113" i="1"/>
  <c r="ER2129" i="1"/>
  <c r="ES2129" i="1"/>
  <c r="ER2145" i="1"/>
  <c r="ES2145" i="1"/>
  <c r="ER2161" i="1"/>
  <c r="ES2161" i="1"/>
  <c r="ER2177" i="1"/>
  <c r="ES2177" i="1"/>
  <c r="ER2193" i="1"/>
  <c r="ES2193" i="1"/>
  <c r="ER2209" i="1"/>
  <c r="ES2209" i="1"/>
  <c r="ER2225" i="1"/>
  <c r="ES2225" i="1"/>
  <c r="ER2241" i="1"/>
  <c r="ES2241" i="1"/>
  <c r="ER2257" i="1"/>
  <c r="ES2257" i="1"/>
  <c r="ER2273" i="1"/>
  <c r="ES2273" i="1"/>
  <c r="ER2289" i="1"/>
  <c r="ES2289" i="1"/>
  <c r="ER2305" i="1"/>
  <c r="ES2305" i="1"/>
  <c r="ER2321" i="1"/>
  <c r="ES2321" i="1"/>
  <c r="ER2337" i="1"/>
  <c r="ES2337" i="1"/>
  <c r="ER2353" i="1"/>
  <c r="ES2353" i="1"/>
  <c r="ER2318" i="1"/>
  <c r="ES2318" i="1"/>
  <c r="ER2334" i="1"/>
  <c r="ES2334" i="1"/>
  <c r="ER2350" i="1"/>
  <c r="ES2350" i="1"/>
  <c r="ER2087" i="1"/>
  <c r="ES2087" i="1"/>
  <c r="ER2103" i="1"/>
  <c r="ES2103" i="1"/>
  <c r="ER2119" i="1"/>
  <c r="ES2119" i="1"/>
  <c r="ER2135" i="1"/>
  <c r="ES2135" i="1"/>
  <c r="ER2151" i="1"/>
  <c r="ES2151" i="1"/>
  <c r="ER2167" i="1"/>
  <c r="ES2167" i="1"/>
  <c r="ER2183" i="1"/>
  <c r="ES2183" i="1"/>
  <c r="ER2199" i="1"/>
  <c r="ES2199" i="1"/>
  <c r="ER2215" i="1"/>
  <c r="ES2215" i="1"/>
  <c r="ER2231" i="1"/>
  <c r="ES2231" i="1"/>
  <c r="ER2247" i="1"/>
  <c r="ES2247" i="1"/>
  <c r="ER2263" i="1"/>
  <c r="ES2263" i="1"/>
  <c r="ER2279" i="1"/>
  <c r="ES2279" i="1"/>
  <c r="ER2295" i="1"/>
  <c r="ES2295" i="1"/>
  <c r="ER2311" i="1"/>
  <c r="ES2311" i="1"/>
  <c r="ER2327" i="1"/>
  <c r="ES2327" i="1"/>
  <c r="ER2343" i="1"/>
  <c r="ES2343" i="1"/>
  <c r="ER1955" i="1"/>
  <c r="ES1955" i="1"/>
  <c r="ER1958" i="1"/>
  <c r="ES1958" i="1"/>
  <c r="ER1974" i="1"/>
  <c r="ES1974" i="1"/>
  <c r="ER1990" i="1"/>
  <c r="ES1990" i="1"/>
  <c r="ER2006" i="1"/>
  <c r="ES2006" i="1"/>
  <c r="ER2022" i="1"/>
  <c r="ES2022" i="1"/>
  <c r="ER2038" i="1"/>
  <c r="ES2038" i="1"/>
  <c r="ER2054" i="1"/>
  <c r="ES2054" i="1"/>
  <c r="ER2070" i="1"/>
  <c r="ES2070" i="1"/>
  <c r="ER2098" i="1"/>
  <c r="ES2098" i="1"/>
  <c r="ER2130" i="1"/>
  <c r="ES2130" i="1"/>
  <c r="ER2162" i="1"/>
  <c r="ES2162" i="1"/>
  <c r="ER2214" i="1"/>
  <c r="ES2214" i="1"/>
  <c r="ER2278" i="1"/>
  <c r="ES2278" i="1"/>
  <c r="ER1983" i="1"/>
  <c r="ES1983" i="1"/>
  <c r="ER1999" i="1"/>
  <c r="ES1999" i="1"/>
  <c r="ER2015" i="1"/>
  <c r="ES2015" i="1"/>
  <c r="ER2031" i="1"/>
  <c r="ES2031" i="1"/>
  <c r="ER2047" i="1"/>
  <c r="ES2047" i="1"/>
  <c r="ER2063" i="1"/>
  <c r="ES2063" i="1"/>
  <c r="ER2084" i="1"/>
  <c r="ES2084" i="1"/>
  <c r="ER2116" i="1"/>
  <c r="ES2116" i="1"/>
  <c r="ER2148" i="1"/>
  <c r="ES2148" i="1"/>
  <c r="ER2186" i="1"/>
  <c r="ES2186" i="1"/>
  <c r="ER2250" i="1"/>
  <c r="ES2250" i="1"/>
  <c r="ER1956" i="1"/>
  <c r="ES1956" i="1"/>
  <c r="ER1972" i="1"/>
  <c r="ES1972" i="1"/>
  <c r="ER1988" i="1"/>
  <c r="ES1988" i="1"/>
  <c r="ER2004" i="1"/>
  <c r="ES2004" i="1"/>
  <c r="ER2020" i="1"/>
  <c r="ES2020" i="1"/>
  <c r="ER2036" i="1"/>
  <c r="ES2036" i="1"/>
  <c r="ER2052" i="1"/>
  <c r="ES2052" i="1"/>
  <c r="ER2068" i="1"/>
  <c r="ES2068" i="1"/>
  <c r="ER2094" i="1"/>
  <c r="ES2094" i="1"/>
  <c r="ER2126" i="1"/>
  <c r="ES2126" i="1"/>
  <c r="ER2158" i="1"/>
  <c r="ES2158" i="1"/>
  <c r="ER2206" i="1"/>
  <c r="ES2206" i="1"/>
  <c r="ER2270" i="1"/>
  <c r="ES2270" i="1"/>
  <c r="ER1961" i="1"/>
  <c r="ES1961" i="1"/>
  <c r="ER1977" i="1"/>
  <c r="ES1977" i="1"/>
  <c r="ER1993" i="1"/>
  <c r="ES1993" i="1"/>
  <c r="ER2009" i="1"/>
  <c r="ES2009" i="1"/>
  <c r="ER2025" i="1"/>
  <c r="ES2025" i="1"/>
  <c r="ER2041" i="1"/>
  <c r="ES2041" i="1"/>
  <c r="ER2057" i="1"/>
  <c r="ES2057" i="1"/>
  <c r="ER2073" i="1"/>
  <c r="ES2073" i="1"/>
  <c r="ER2104" i="1"/>
  <c r="ES2104" i="1"/>
  <c r="ER2136" i="1"/>
  <c r="ES2136" i="1"/>
  <c r="ER2168" i="1"/>
  <c r="ES2168" i="1"/>
  <c r="ER2226" i="1"/>
  <c r="ES2226" i="1"/>
  <c r="ER2290" i="1"/>
  <c r="ES2290" i="1"/>
  <c r="ER2188" i="1"/>
  <c r="ES2188" i="1"/>
  <c r="ER2204" i="1"/>
  <c r="ES2204" i="1"/>
  <c r="ER2220" i="1"/>
  <c r="ES2220" i="1"/>
  <c r="ER2236" i="1"/>
  <c r="ES2236" i="1"/>
  <c r="ER2252" i="1"/>
  <c r="ES2252" i="1"/>
  <c r="ER2268" i="1"/>
  <c r="ES2268" i="1"/>
  <c r="ER2284" i="1"/>
  <c r="ES2284" i="1"/>
  <c r="ER2300" i="1"/>
  <c r="ES2300" i="1"/>
  <c r="ER2316" i="1"/>
  <c r="ES2316" i="1"/>
  <c r="ER2332" i="1"/>
  <c r="ES2332" i="1"/>
  <c r="ER2348" i="1"/>
  <c r="ES2348" i="1"/>
  <c r="ER2085" i="1"/>
  <c r="ES2085" i="1"/>
  <c r="ER2101" i="1"/>
  <c r="ES2101" i="1"/>
  <c r="ER2117" i="1"/>
  <c r="ES2117" i="1"/>
  <c r="ER2133" i="1"/>
  <c r="ES2133" i="1"/>
  <c r="ER2149" i="1"/>
  <c r="ES2149" i="1"/>
  <c r="ER2165" i="1"/>
  <c r="ES2165" i="1"/>
  <c r="ER2181" i="1"/>
  <c r="ES2181" i="1"/>
  <c r="ER2197" i="1"/>
  <c r="ES2197" i="1"/>
  <c r="ER2213" i="1"/>
  <c r="ES2213" i="1"/>
  <c r="ER2229" i="1"/>
  <c r="ES2229" i="1"/>
  <c r="ER2245" i="1"/>
  <c r="ES2245" i="1"/>
  <c r="ER2261" i="1"/>
  <c r="ES2261" i="1"/>
  <c r="ER2277" i="1"/>
  <c r="ES2277" i="1"/>
  <c r="ER2293" i="1"/>
  <c r="ES2293" i="1"/>
  <c r="ER2309" i="1"/>
  <c r="ES2309" i="1"/>
  <c r="ER2325" i="1"/>
  <c r="ES2325" i="1"/>
  <c r="ER2341" i="1"/>
  <c r="ES2341" i="1"/>
  <c r="ER2306" i="1"/>
  <c r="ES2306" i="1"/>
  <c r="ER2322" i="1"/>
  <c r="ES2322" i="1"/>
  <c r="ER2338" i="1"/>
  <c r="ES2338" i="1"/>
  <c r="ER2075" i="1"/>
  <c r="ES2075" i="1"/>
  <c r="ER2091" i="1"/>
  <c r="ES2091" i="1"/>
  <c r="ER2107" i="1"/>
  <c r="ES2107" i="1"/>
  <c r="ER2123" i="1"/>
  <c r="ES2123" i="1"/>
  <c r="ER2139" i="1"/>
  <c r="ES2139" i="1"/>
  <c r="ER2155" i="1"/>
  <c r="ES2155" i="1"/>
  <c r="ER2171" i="1"/>
  <c r="ES2171" i="1"/>
  <c r="ER2187" i="1"/>
  <c r="ES2187" i="1"/>
  <c r="ER2203" i="1"/>
  <c r="ES2203" i="1"/>
  <c r="ER2219" i="1"/>
  <c r="ES2219" i="1"/>
  <c r="ER2235" i="1"/>
  <c r="ES2235" i="1"/>
  <c r="ER2251" i="1"/>
  <c r="ES2251" i="1"/>
  <c r="ER2267" i="1"/>
  <c r="ES2267" i="1"/>
  <c r="ER2283" i="1"/>
  <c r="ES2283" i="1"/>
  <c r="ER2299" i="1"/>
  <c r="ES2299" i="1"/>
  <c r="ER2315" i="1"/>
  <c r="ES2315" i="1"/>
  <c r="ER2331" i="1"/>
  <c r="ES2331" i="1"/>
  <c r="ER2347" i="1"/>
  <c r="ES2347" i="1"/>
  <c r="C142" i="1"/>
  <c r="F130" i="1"/>
  <c r="F131" i="1" s="1"/>
  <c r="D138" i="1"/>
  <c r="D134" i="1"/>
  <c r="D133" i="1"/>
  <c r="D132" i="1"/>
  <c r="D136" i="1" s="1"/>
  <c r="C137" i="1"/>
  <c r="C135" i="1"/>
  <c r="F112" i="1"/>
  <c r="F107" i="1"/>
  <c r="F105" i="1"/>
  <c r="I100" i="1"/>
  <c r="H101" i="1"/>
  <c r="G103" i="1"/>
  <c r="G108" i="1"/>
  <c r="G104" i="1"/>
  <c r="G102" i="1"/>
  <c r="G106" i="1" s="1"/>
  <c r="X127" i="1"/>
  <c r="X148" i="1" s="1"/>
  <c r="X121" i="1"/>
  <c r="FG114" i="1"/>
  <c r="FG115" i="1" s="1"/>
  <c r="FG116" i="1" s="1"/>
  <c r="FG117" i="1" s="1"/>
  <c r="FG120" i="1" s="1"/>
  <c r="FG121" i="1" s="1"/>
  <c r="FZ114" i="1"/>
  <c r="FZ115" i="1" s="1"/>
  <c r="FZ116" i="1" s="1"/>
  <c r="FZ117" i="1" s="1"/>
  <c r="FZ120" i="1" s="1"/>
  <c r="FZ121" i="1" s="1"/>
  <c r="P121" i="1"/>
  <c r="P115" i="1"/>
  <c r="P116" i="1" s="1"/>
  <c r="P117" i="1" s="1"/>
  <c r="P118" i="1" s="1"/>
  <c r="CF119" i="1"/>
  <c r="R130" i="1"/>
  <c r="R151" i="1" s="1"/>
  <c r="DM114" i="1"/>
  <c r="DM115" i="1" s="1"/>
  <c r="DM116" i="1" s="1"/>
  <c r="DM117" i="1" s="1"/>
  <c r="DM120" i="1" s="1"/>
  <c r="DM121" i="1" s="1"/>
  <c r="CF114" i="1"/>
  <c r="CF115" i="1" s="1"/>
  <c r="CF116" i="1" s="1"/>
  <c r="CF117" i="1" s="1"/>
  <c r="CF120" i="1" s="1"/>
  <c r="ES121" i="1"/>
  <c r="Q142" i="1"/>
  <c r="V114" i="1"/>
  <c r="V111" i="1" s="1"/>
  <c r="V124" i="1" s="1"/>
  <c r="V122" i="1" s="1"/>
  <c r="Y114" i="1"/>
  <c r="DB119" i="1"/>
  <c r="R131" i="1"/>
  <c r="R152" i="1" s="1"/>
  <c r="BJ119" i="1"/>
  <c r="R129" i="1"/>
  <c r="R150" i="1" s="1"/>
  <c r="FZ1953" i="1"/>
  <c r="GB1953" i="1" s="1"/>
  <c r="DY119" i="1"/>
  <c r="S132" i="1"/>
  <c r="S153" i="1" s="1"/>
  <c r="DX119" i="1"/>
  <c r="R132" i="1"/>
  <c r="R153" i="1" s="1"/>
  <c r="DA121" i="1"/>
  <c r="Q140" i="1"/>
  <c r="Q163" i="1" s="1"/>
  <c r="DW121" i="1"/>
  <c r="Q141" i="1"/>
  <c r="Q164" i="1" s="1"/>
  <c r="S114" i="1"/>
  <c r="S111" i="1" s="1"/>
  <c r="S124" i="1" s="1"/>
  <c r="U114" i="1"/>
  <c r="U111" i="1" s="1"/>
  <c r="U124" i="1" s="1"/>
  <c r="U122" i="1" s="1"/>
  <c r="W114" i="1"/>
  <c r="W111" i="1" s="1"/>
  <c r="W124" i="1" s="1"/>
  <c r="W123" i="1" s="1"/>
  <c r="BK119" i="1"/>
  <c r="S129" i="1"/>
  <c r="S150" i="1" s="1"/>
  <c r="BI121" i="1"/>
  <c r="Q138" i="1"/>
  <c r="Q161" i="1" s="1"/>
  <c r="R114" i="1"/>
  <c r="T114" i="1"/>
  <c r="T111" i="1" s="1"/>
  <c r="T124" i="1" s="1"/>
  <c r="CE119" i="1"/>
  <c r="Q130" i="1"/>
  <c r="Q151" i="1" s="1"/>
  <c r="CP114" i="1"/>
  <c r="CP115" i="1" s="1"/>
  <c r="CP116" i="1" s="1"/>
  <c r="CP117" i="1" s="1"/>
  <c r="CP120" i="1" s="1"/>
  <c r="CP121" i="1" s="1"/>
  <c r="CF112" i="1"/>
  <c r="DC119" i="1"/>
  <c r="S131" i="1"/>
  <c r="S152" i="1" s="1"/>
  <c r="ET121" i="1"/>
  <c r="R142" i="1"/>
  <c r="EN2068" i="1"/>
  <c r="EM2067" i="1"/>
  <c r="GJ119" i="1"/>
  <c r="GJ114" i="1"/>
  <c r="GJ115" i="1" s="1"/>
  <c r="GJ116" i="1" s="1"/>
  <c r="GJ117" i="1" s="1"/>
  <c r="GJ120" i="1" s="1"/>
  <c r="GJ121" i="1" s="1"/>
  <c r="GZ107" i="1"/>
  <c r="GZ118" i="1" s="1"/>
  <c r="GZ119" i="1" s="1"/>
  <c r="GZ105" i="1"/>
  <c r="GZ111" i="1"/>
  <c r="GX114" i="1"/>
  <c r="GX115" i="1" s="1"/>
  <c r="GX116" i="1" s="1"/>
  <c r="GX117" i="1" s="1"/>
  <c r="GX120" i="1" s="1"/>
  <c r="GX121" i="1" s="1"/>
  <c r="HC100" i="1"/>
  <c r="HB101" i="1"/>
  <c r="GY114" i="1"/>
  <c r="GY115" i="1" s="1"/>
  <c r="GY116" i="1" s="1"/>
  <c r="GY117" i="1" s="1"/>
  <c r="GY120" i="1" s="1"/>
  <c r="GY121" i="1" s="1"/>
  <c r="HA103" i="1"/>
  <c r="HA108" i="1"/>
  <c r="HA102" i="1"/>
  <c r="HA106" i="1" s="1"/>
  <c r="HA104" i="1"/>
  <c r="FP114" i="1"/>
  <c r="FP115" i="1" s="1"/>
  <c r="FP116" i="1" s="1"/>
  <c r="FP117" i="1" s="1"/>
  <c r="FP120" i="1" s="1"/>
  <c r="FP121" i="1" s="1"/>
  <c r="EI114" i="1"/>
  <c r="EI115" i="1" s="1"/>
  <c r="EI116" i="1" s="1"/>
  <c r="EI117" i="1" s="1"/>
  <c r="EI120" i="1" s="1"/>
  <c r="EI121" i="1" s="1"/>
  <c r="FN119" i="1"/>
  <c r="FN114" i="1"/>
  <c r="FN115" i="1" s="1"/>
  <c r="FN116" i="1" s="1"/>
  <c r="FN117" i="1" s="1"/>
  <c r="FN120" i="1" s="1"/>
  <c r="FN121" i="1" s="1"/>
  <c r="GE100" i="1"/>
  <c r="GD101" i="1"/>
  <c r="GB111" i="1"/>
  <c r="FR111" i="1"/>
  <c r="GC108" i="1"/>
  <c r="GC103" i="1"/>
  <c r="GC104" i="1"/>
  <c r="GC102" i="1"/>
  <c r="GC106" i="1" s="1"/>
  <c r="GA114" i="1"/>
  <c r="GA115" i="1" s="1"/>
  <c r="GA116" i="1" s="1"/>
  <c r="GA117" i="1" s="1"/>
  <c r="GA120" i="1" s="1"/>
  <c r="GA121" i="1" s="1"/>
  <c r="FR107" i="1"/>
  <c r="FR118" i="1" s="1"/>
  <c r="FR119" i="1" s="1"/>
  <c r="FR105" i="1"/>
  <c r="FR112" i="1" s="1"/>
  <c r="FQ114" i="1"/>
  <c r="FQ115" i="1" s="1"/>
  <c r="FQ116" i="1" s="1"/>
  <c r="FQ117" i="1" s="1"/>
  <c r="FQ120" i="1" s="1"/>
  <c r="FQ121" i="1" s="1"/>
  <c r="FU100" i="1"/>
  <c r="FT101" i="1"/>
  <c r="GB107" i="1"/>
  <c r="GB118" i="1" s="1"/>
  <c r="GB119" i="1" s="1"/>
  <c r="GB105" i="1"/>
  <c r="FS108" i="1"/>
  <c r="FS104" i="1"/>
  <c r="FS102" i="1"/>
  <c r="FS106" i="1" s="1"/>
  <c r="FS103" i="1"/>
  <c r="ER119" i="1"/>
  <c r="ER114" i="1"/>
  <c r="ER115" i="1" s="1"/>
  <c r="ER116" i="1" s="1"/>
  <c r="ER117" i="1" s="1"/>
  <c r="ER120" i="1" s="1"/>
  <c r="ER121" i="1" s="1"/>
  <c r="FK100" i="1"/>
  <c r="FJ101" i="1"/>
  <c r="FF114" i="1"/>
  <c r="FF115" i="1" s="1"/>
  <c r="FF116" i="1" s="1"/>
  <c r="FF117" i="1" s="1"/>
  <c r="FF120" i="1" s="1"/>
  <c r="FF121" i="1" s="1"/>
  <c r="FH107" i="1"/>
  <c r="FH118" i="1" s="1"/>
  <c r="FH119" i="1" s="1"/>
  <c r="FH105" i="1"/>
  <c r="FH111" i="1"/>
  <c r="FI108" i="1"/>
  <c r="FI104" i="1"/>
  <c r="FI102" i="1"/>
  <c r="FI106" i="1" s="1"/>
  <c r="FI103" i="1"/>
  <c r="DX114" i="1"/>
  <c r="DX115" i="1" s="1"/>
  <c r="DX116" i="1" s="1"/>
  <c r="DX117" i="1" s="1"/>
  <c r="DX120" i="1" s="1"/>
  <c r="EK108" i="1"/>
  <c r="EK104" i="1"/>
  <c r="EK103" i="1"/>
  <c r="EK102" i="1"/>
  <c r="EK106" i="1" s="1"/>
  <c r="DZ111" i="1"/>
  <c r="EJ107" i="1"/>
  <c r="EJ118" i="1" s="1"/>
  <c r="EJ119" i="1" s="1"/>
  <c r="EJ105" i="1"/>
  <c r="EM100" i="1"/>
  <c r="EL101" i="1"/>
  <c r="DZ107" i="1"/>
  <c r="DZ118" i="1" s="1"/>
  <c r="DZ105" i="1"/>
  <c r="EA108" i="1"/>
  <c r="EA103" i="1"/>
  <c r="EA104" i="1"/>
  <c r="EA102" i="1"/>
  <c r="EA106" i="1" s="1"/>
  <c r="EJ111" i="1"/>
  <c r="DY114" i="1"/>
  <c r="DY115" i="1" s="1"/>
  <c r="DY116" i="1" s="1"/>
  <c r="DY117" i="1" s="1"/>
  <c r="DY120" i="1" s="1"/>
  <c r="EH114" i="1"/>
  <c r="EH115" i="1" s="1"/>
  <c r="EH116" i="1" s="1"/>
  <c r="EH117" i="1" s="1"/>
  <c r="EH120" i="1" s="1"/>
  <c r="EH121" i="1" s="1"/>
  <c r="EC100" i="1"/>
  <c r="EB101" i="1"/>
  <c r="DL114" i="1"/>
  <c r="DL115" i="1" s="1"/>
  <c r="DL116" i="1" s="1"/>
  <c r="DL117" i="1" s="1"/>
  <c r="DL120" i="1" s="1"/>
  <c r="DL121" i="1" s="1"/>
  <c r="CZ119" i="1"/>
  <c r="CZ114" i="1"/>
  <c r="CZ115" i="1" s="1"/>
  <c r="CZ116" i="1" s="1"/>
  <c r="CZ117" i="1" s="1"/>
  <c r="CZ120" i="1" s="1"/>
  <c r="CZ121" i="1" s="1"/>
  <c r="DN111" i="1"/>
  <c r="DE108" i="1"/>
  <c r="DE104" i="1"/>
  <c r="DE103" i="1"/>
  <c r="DE102" i="1"/>
  <c r="DE106" i="1" s="1"/>
  <c r="DO108" i="1"/>
  <c r="DO103" i="1"/>
  <c r="DO104" i="1"/>
  <c r="DO102" i="1"/>
  <c r="DO106" i="1" s="1"/>
  <c r="DB114" i="1"/>
  <c r="DB115" i="1" s="1"/>
  <c r="DB116" i="1" s="1"/>
  <c r="DB117" i="1" s="1"/>
  <c r="DB120" i="1" s="1"/>
  <c r="DD111" i="1"/>
  <c r="DG100" i="1"/>
  <c r="DF101" i="1"/>
  <c r="DQ100" i="1"/>
  <c r="DP101" i="1"/>
  <c r="DD107" i="1"/>
  <c r="DD118" i="1" s="1"/>
  <c r="DD105" i="1"/>
  <c r="DC114" i="1"/>
  <c r="DC115" i="1" s="1"/>
  <c r="DC116" i="1" s="1"/>
  <c r="DC117" i="1" s="1"/>
  <c r="DC120" i="1" s="1"/>
  <c r="DN107" i="1"/>
  <c r="DN118" i="1" s="1"/>
  <c r="DN119" i="1" s="1"/>
  <c r="DN105" i="1"/>
  <c r="CQ114" i="1"/>
  <c r="CQ115" i="1" s="1"/>
  <c r="CQ116" i="1" s="1"/>
  <c r="CQ117" i="1" s="1"/>
  <c r="CQ120" i="1" s="1"/>
  <c r="CQ121" i="1" s="1"/>
  <c r="CS108" i="1"/>
  <c r="CS104" i="1"/>
  <c r="CS103" i="1"/>
  <c r="CS102" i="1"/>
  <c r="CS106" i="1" s="1"/>
  <c r="CE114" i="1"/>
  <c r="CE115" i="1" s="1"/>
  <c r="CE116" i="1" s="1"/>
  <c r="CE117" i="1" s="1"/>
  <c r="CE120" i="1" s="1"/>
  <c r="CG111" i="1"/>
  <c r="CJ100" i="1"/>
  <c r="CI101" i="1"/>
  <c r="CU100" i="1"/>
  <c r="CT101" i="1"/>
  <c r="CR111" i="1"/>
  <c r="CH108" i="1"/>
  <c r="CH104" i="1"/>
  <c r="CH103" i="1"/>
  <c r="CH102" i="1"/>
  <c r="CR107" i="1"/>
  <c r="CR118" i="1" s="1"/>
  <c r="CR119" i="1" s="1"/>
  <c r="CR105" i="1"/>
  <c r="CG107" i="1"/>
  <c r="CG118" i="1" s="1"/>
  <c r="CG105" i="1"/>
  <c r="CG112" i="1" s="1"/>
  <c r="BK114" i="1"/>
  <c r="BK115" i="1" s="1"/>
  <c r="BK116" i="1" s="1"/>
  <c r="BK117" i="1" s="1"/>
  <c r="BK120" i="1" s="1"/>
  <c r="BO100" i="1"/>
  <c r="BN101" i="1"/>
  <c r="BJ114" i="1"/>
  <c r="BJ115" i="1" s="1"/>
  <c r="BJ116" i="1" s="1"/>
  <c r="BJ117" i="1" s="1"/>
  <c r="BJ120" i="1" s="1"/>
  <c r="BL107" i="1"/>
  <c r="BL118" i="1" s="1"/>
  <c r="BL105" i="1"/>
  <c r="BL113" i="1"/>
  <c r="BY100" i="1"/>
  <c r="BX101" i="1"/>
  <c r="BU114" i="1"/>
  <c r="BU115" i="1" s="1"/>
  <c r="BU116" i="1" s="1"/>
  <c r="BU117" i="1" s="1"/>
  <c r="BU120" i="1" s="1"/>
  <c r="BU121" i="1" s="1"/>
  <c r="BM108" i="1"/>
  <c r="BM104" i="1"/>
  <c r="BM103" i="1"/>
  <c r="BM102" i="1"/>
  <c r="BM106" i="1" s="1"/>
  <c r="BL111" i="1"/>
  <c r="BW108" i="1"/>
  <c r="BW104" i="1"/>
  <c r="BW103" i="1"/>
  <c r="BW102" i="1"/>
  <c r="BW106" i="1" s="1"/>
  <c r="BV107" i="1"/>
  <c r="BV118" i="1" s="1"/>
  <c r="BV119" i="1" s="1"/>
  <c r="BV105" i="1"/>
  <c r="BV111" i="1"/>
  <c r="BJ112" i="1"/>
  <c r="BT114" i="1"/>
  <c r="BT115" i="1" s="1"/>
  <c r="BT116" i="1" s="1"/>
  <c r="BT117" i="1" s="1"/>
  <c r="BT120" i="1" s="1"/>
  <c r="BT121" i="1" s="1"/>
  <c r="AN119" i="1"/>
  <c r="AM114" i="1"/>
  <c r="AM115" i="1" s="1"/>
  <c r="AM116" i="1" s="1"/>
  <c r="AM117" i="1" s="1"/>
  <c r="AM120" i="1" s="1"/>
  <c r="AN112" i="1"/>
  <c r="AR100" i="1"/>
  <c r="AQ101" i="1"/>
  <c r="AO107" i="1"/>
  <c r="AO118" i="1" s="1"/>
  <c r="S128" i="1" s="1"/>
  <c r="S149" i="1" s="1"/>
  <c r="AO105" i="1"/>
  <c r="AO111" i="1"/>
  <c r="AP108" i="1"/>
  <c r="AP104" i="1"/>
  <c r="AP103" i="1"/>
  <c r="AP102" i="1"/>
  <c r="AP106" i="1" s="1"/>
  <c r="BA108" i="1"/>
  <c r="BA104" i="1"/>
  <c r="BA103" i="1"/>
  <c r="BA102" i="1"/>
  <c r="BA106" i="1" s="1"/>
  <c r="AN114" i="1"/>
  <c r="AN115" i="1" s="1"/>
  <c r="AN116" i="1" s="1"/>
  <c r="AN117" i="1" s="1"/>
  <c r="AN120" i="1" s="1"/>
  <c r="AO113" i="1"/>
  <c r="BC100" i="1"/>
  <c r="BB101" i="1"/>
  <c r="AZ107" i="1"/>
  <c r="AZ105" i="1"/>
  <c r="AZ111" i="1"/>
  <c r="N1948" i="1"/>
  <c r="O1948" i="1" s="1"/>
  <c r="AE107" i="1"/>
  <c r="AE119" i="1" s="1"/>
  <c r="AE105" i="1"/>
  <c r="AE113" i="1" s="1"/>
  <c r="AH100" i="1"/>
  <c r="AG101" i="1"/>
  <c r="AF108" i="1"/>
  <c r="AF112" i="1" s="1"/>
  <c r="AF104" i="1"/>
  <c r="AF102" i="1"/>
  <c r="AF106" i="1" s="1"/>
  <c r="AF103" i="1"/>
  <c r="Q115" i="1"/>
  <c r="Q116" i="1" s="1"/>
  <c r="Q117" i="1" s="1"/>
  <c r="Q118" i="1" s="1"/>
  <c r="X115" i="1"/>
  <c r="X116" i="1" s="1"/>
  <c r="X117" i="1" s="1"/>
  <c r="X118" i="1" s="1"/>
  <c r="R2350" i="1"/>
  <c r="R2290" i="1"/>
  <c r="R2344" i="1"/>
  <c r="R2346" i="1"/>
  <c r="R2342" i="1"/>
  <c r="R2348" i="1"/>
  <c r="R2334" i="1"/>
  <c r="R2320" i="1"/>
  <c r="R2338" i="1"/>
  <c r="R2304" i="1"/>
  <c r="R2288" i="1"/>
  <c r="R2324" i="1"/>
  <c r="R2292" i="1"/>
  <c r="R2328" i="1"/>
  <c r="R2296" i="1"/>
  <c r="R2316" i="1"/>
  <c r="R2322" i="1"/>
  <c r="R2308" i="1"/>
  <c r="R2314" i="1"/>
  <c r="R2336" i="1"/>
  <c r="R2340" i="1"/>
  <c r="R2312" i="1"/>
  <c r="R2332" i="1"/>
  <c r="R2300" i="1"/>
  <c r="R2306" i="1"/>
  <c r="R2330" i="1"/>
  <c r="R2298" i="1"/>
  <c r="R2318" i="1"/>
  <c r="R2286" i="1"/>
  <c r="S2349" i="1"/>
  <c r="R2353" i="1"/>
  <c r="R2345" i="1"/>
  <c r="R2337" i="1"/>
  <c r="R2329" i="1"/>
  <c r="R2321" i="1"/>
  <c r="S2348" i="1"/>
  <c r="S2332" i="1"/>
  <c r="R2317" i="1"/>
  <c r="S2306" i="1"/>
  <c r="S2295" i="1"/>
  <c r="R2285" i="1"/>
  <c r="R2276" i="1"/>
  <c r="R2268" i="1"/>
  <c r="R2260" i="1"/>
  <c r="R2252" i="1"/>
  <c r="R2244" i="1"/>
  <c r="R2236" i="1"/>
  <c r="R2228" i="1"/>
  <c r="R2220" i="1"/>
  <c r="R2212" i="1"/>
  <c r="R2204" i="1"/>
  <c r="R2196" i="1"/>
  <c r="R2188" i="1"/>
  <c r="R2180" i="1"/>
  <c r="R2172" i="1"/>
  <c r="R2164" i="1"/>
  <c r="R2156" i="1"/>
  <c r="S2145" i="1"/>
  <c r="S2129" i="1"/>
  <c r="S2344" i="1"/>
  <c r="S2327" i="1"/>
  <c r="S2313" i="1"/>
  <c r="R2303" i="1"/>
  <c r="S2292" i="1"/>
  <c r="S2281" i="1"/>
  <c r="S2273" i="1"/>
  <c r="S2265" i="1"/>
  <c r="S2257" i="1"/>
  <c r="S2249" i="1"/>
  <c r="S2241" i="1"/>
  <c r="S2233" i="1"/>
  <c r="S2225" i="1"/>
  <c r="S2217" i="1"/>
  <c r="S2209" i="1"/>
  <c r="S2201" i="1"/>
  <c r="S2193" i="1"/>
  <c r="S2185" i="1"/>
  <c r="S2177" i="1"/>
  <c r="S2169" i="1"/>
  <c r="S2161" i="1"/>
  <c r="S2342" i="1"/>
  <c r="S2326" i="1"/>
  <c r="R2313" i="1"/>
  <c r="S2302" i="1"/>
  <c r="S2291" i="1"/>
  <c r="R2281" i="1"/>
  <c r="R2273" i="1"/>
  <c r="R2265" i="1"/>
  <c r="R2257" i="1"/>
  <c r="R2249" i="1"/>
  <c r="R2241" i="1"/>
  <c r="R2233" i="1"/>
  <c r="R2225" i="1"/>
  <c r="R2217" i="1"/>
  <c r="R2209" i="1"/>
  <c r="R2201" i="1"/>
  <c r="R2193" i="1"/>
  <c r="R2185" i="1"/>
  <c r="R2177" i="1"/>
  <c r="R2169" i="1"/>
  <c r="R2161" i="1"/>
  <c r="S2341" i="1"/>
  <c r="S2325" i="1"/>
  <c r="S2312" i="1"/>
  <c r="S2301" i="1"/>
  <c r="R2291" i="1"/>
  <c r="S2280" i="1"/>
  <c r="S2272" i="1"/>
  <c r="S2264" i="1"/>
  <c r="S2256" i="1"/>
  <c r="S2248" i="1"/>
  <c r="R2310" i="1"/>
  <c r="R2284" i="1"/>
  <c r="S2347" i="1"/>
  <c r="R2351" i="1"/>
  <c r="R2343" i="1"/>
  <c r="R2335" i="1"/>
  <c r="R2327" i="1"/>
  <c r="R2319" i="1"/>
  <c r="S2346" i="1"/>
  <c r="S2328" i="1"/>
  <c r="S2314" i="1"/>
  <c r="S2303" i="1"/>
  <c r="R2293" i="1"/>
  <c r="S2282" i="1"/>
  <c r="R2274" i="1"/>
  <c r="R2266" i="1"/>
  <c r="R2258" i="1"/>
  <c r="R2250" i="1"/>
  <c r="R2242" i="1"/>
  <c r="R2234" i="1"/>
  <c r="R2226" i="1"/>
  <c r="R2218" i="1"/>
  <c r="R2210" i="1"/>
  <c r="R2202" i="1"/>
  <c r="R2194" i="1"/>
  <c r="R2186" i="1"/>
  <c r="R2178" i="1"/>
  <c r="R2170" i="1"/>
  <c r="R2162" i="1"/>
  <c r="R2154" i="1"/>
  <c r="S2141" i="1"/>
  <c r="S2125" i="1"/>
  <c r="S2339" i="1"/>
  <c r="S2323" i="1"/>
  <c r="R2311" i="1"/>
  <c r="S2300" i="1"/>
  <c r="S2289" i="1"/>
  <c r="S2279" i="1"/>
  <c r="S2271" i="1"/>
  <c r="S2263" i="1"/>
  <c r="S2255" i="1"/>
  <c r="S2247" i="1"/>
  <c r="R2352" i="1"/>
  <c r="R2302" i="1"/>
  <c r="S2353" i="1"/>
  <c r="S2345" i="1"/>
  <c r="R2349" i="1"/>
  <c r="R2341" i="1"/>
  <c r="R2333" i="1"/>
  <c r="R2325" i="1"/>
  <c r="S2352" i="1"/>
  <c r="S2340" i="1"/>
  <c r="S2324" i="1"/>
  <c r="S2311" i="1"/>
  <c r="R2301" i="1"/>
  <c r="S2290" i="1"/>
  <c r="R2280" i="1"/>
  <c r="R2272" i="1"/>
  <c r="R2264" i="1"/>
  <c r="R2256" i="1"/>
  <c r="R2248" i="1"/>
  <c r="R2240" i="1"/>
  <c r="R2232" i="1"/>
  <c r="R2224" i="1"/>
  <c r="R2216" i="1"/>
  <c r="R2208" i="1"/>
  <c r="R2200" i="1"/>
  <c r="R2192" i="1"/>
  <c r="R2184" i="1"/>
  <c r="R2176" i="1"/>
  <c r="R2168" i="1"/>
  <c r="R2160" i="1"/>
  <c r="S2153" i="1"/>
  <c r="S2137" i="1"/>
  <c r="S2121" i="1"/>
  <c r="S2335" i="1"/>
  <c r="S2319" i="1"/>
  <c r="S2308" i="1"/>
  <c r="S2297" i="1"/>
  <c r="R2287" i="1"/>
  <c r="S2277" i="1"/>
  <c r="S2269" i="1"/>
  <c r="S2261" i="1"/>
  <c r="S2253" i="1"/>
  <c r="S2245" i="1"/>
  <c r="S2237" i="1"/>
  <c r="S2229" i="1"/>
  <c r="S2221" i="1"/>
  <c r="S2213" i="1"/>
  <c r="S2205" i="1"/>
  <c r="S2197" i="1"/>
  <c r="S2189" i="1"/>
  <c r="S2181" i="1"/>
  <c r="S2173" i="1"/>
  <c r="S2165" i="1"/>
  <c r="S2157" i="1"/>
  <c r="S2334" i="1"/>
  <c r="S2318" i="1"/>
  <c r="S2307" i="1"/>
  <c r="R2297" i="1"/>
  <c r="S2286" i="1"/>
  <c r="R2277" i="1"/>
  <c r="R2269" i="1"/>
  <c r="R2261" i="1"/>
  <c r="R2253" i="1"/>
  <c r="R2245" i="1"/>
  <c r="R2237" i="1"/>
  <c r="R2229" i="1"/>
  <c r="R2221" i="1"/>
  <c r="R2213" i="1"/>
  <c r="R2205" i="1"/>
  <c r="R2197" i="1"/>
  <c r="R2189" i="1"/>
  <c r="R2181" i="1"/>
  <c r="R2173" i="1"/>
  <c r="R2165" i="1"/>
  <c r="R2157" i="1"/>
  <c r="S2333" i="1"/>
  <c r="S2317" i="1"/>
  <c r="R2307" i="1"/>
  <c r="S2296" i="1"/>
  <c r="S2285" i="1"/>
  <c r="S2276" i="1"/>
  <c r="S2268" i="1"/>
  <c r="S2260" i="1"/>
  <c r="S2252" i="1"/>
  <c r="S2244" i="1"/>
  <c r="S2351" i="1"/>
  <c r="R2331" i="1"/>
  <c r="S2320" i="1"/>
  <c r="R2278" i="1"/>
  <c r="R2246" i="1"/>
  <c r="R2214" i="1"/>
  <c r="R2182" i="1"/>
  <c r="S2149" i="1"/>
  <c r="S2316" i="1"/>
  <c r="S2275" i="1"/>
  <c r="S2243" i="1"/>
  <c r="S2227" i="1"/>
  <c r="S2211" i="1"/>
  <c r="S2195" i="1"/>
  <c r="S2179" i="1"/>
  <c r="S2163" i="1"/>
  <c r="S2330" i="1"/>
  <c r="R2305" i="1"/>
  <c r="S2283" i="1"/>
  <c r="R2267" i="1"/>
  <c r="R2251" i="1"/>
  <c r="R2235" i="1"/>
  <c r="R2219" i="1"/>
  <c r="R2203" i="1"/>
  <c r="R2187" i="1"/>
  <c r="R2171" i="1"/>
  <c r="R2155" i="1"/>
  <c r="R2315" i="1"/>
  <c r="S2293" i="1"/>
  <c r="S2274" i="1"/>
  <c r="S2258" i="1"/>
  <c r="S2242" i="1"/>
  <c r="S2234" i="1"/>
  <c r="S2226" i="1"/>
  <c r="S2218" i="1"/>
  <c r="S2210" i="1"/>
  <c r="S2202" i="1"/>
  <c r="S2194" i="1"/>
  <c r="S2186" i="1"/>
  <c r="S2178" i="1"/>
  <c r="S2170" i="1"/>
  <c r="S2162" i="1"/>
  <c r="S2154" i="1"/>
  <c r="S2132" i="1"/>
  <c r="S2112" i="1"/>
  <c r="S2096" i="1"/>
  <c r="S2080" i="1"/>
  <c r="S2064" i="1"/>
  <c r="S2048" i="1"/>
  <c r="S2032" i="1"/>
  <c r="S2016" i="1"/>
  <c r="S2000" i="1"/>
  <c r="S1984" i="1"/>
  <c r="S1968" i="1"/>
  <c r="R1956" i="1"/>
  <c r="R1971" i="1"/>
  <c r="R1991" i="1"/>
  <c r="R2006" i="1"/>
  <c r="R2024" i="1"/>
  <c r="R2039" i="1"/>
  <c r="R2055" i="1"/>
  <c r="R2072" i="1"/>
  <c r="R2085" i="1"/>
  <c r="R2101" i="1"/>
  <c r="R2116" i="1"/>
  <c r="R2132" i="1"/>
  <c r="R2148" i="1"/>
  <c r="R1982" i="1"/>
  <c r="R2005" i="1"/>
  <c r="R2023" i="1"/>
  <c r="R2054" i="1"/>
  <c r="R2074" i="1"/>
  <c r="R2111" i="1"/>
  <c r="R2139" i="1"/>
  <c r="S2152" i="1"/>
  <c r="S2131" i="1"/>
  <c r="S2111" i="1"/>
  <c r="S2095" i="1"/>
  <c r="S2079" i="1"/>
  <c r="S2063" i="1"/>
  <c r="S2047" i="1"/>
  <c r="S2031" i="1"/>
  <c r="S2015" i="1"/>
  <c r="S1999" i="1"/>
  <c r="S1983" i="1"/>
  <c r="S2343" i="1"/>
  <c r="R2323" i="1"/>
  <c r="R2309" i="1"/>
  <c r="R2270" i="1"/>
  <c r="R2238" i="1"/>
  <c r="R2206" i="1"/>
  <c r="R2174" i="1"/>
  <c r="S2133" i="1"/>
  <c r="S2305" i="1"/>
  <c r="S2267" i="1"/>
  <c r="S2239" i="1"/>
  <c r="S2223" i="1"/>
  <c r="S2207" i="1"/>
  <c r="S2191" i="1"/>
  <c r="S2175" i="1"/>
  <c r="S2159" i="1"/>
  <c r="S2322" i="1"/>
  <c r="S2299" i="1"/>
  <c r="R2279" i="1"/>
  <c r="R2263" i="1"/>
  <c r="R2247" i="1"/>
  <c r="R2231" i="1"/>
  <c r="R2215" i="1"/>
  <c r="R2199" i="1"/>
  <c r="R2183" i="1"/>
  <c r="R2167" i="1"/>
  <c r="S2337" i="1"/>
  <c r="S2309" i="1"/>
  <c r="S2288" i="1"/>
  <c r="S2270" i="1"/>
  <c r="S2254" i="1"/>
  <c r="S2240" i="1"/>
  <c r="S2232" i="1"/>
  <c r="S2224" i="1"/>
  <c r="S2216" i="1"/>
  <c r="S2208" i="1"/>
  <c r="S2200" i="1"/>
  <c r="S2192" i="1"/>
  <c r="S2184" i="1"/>
  <c r="S2176" i="1"/>
  <c r="S2168" i="1"/>
  <c r="S2160" i="1"/>
  <c r="S2148" i="1"/>
  <c r="S2127" i="1"/>
  <c r="S2108" i="1"/>
  <c r="S2092" i="1"/>
  <c r="S2076" i="1"/>
  <c r="S2060" i="1"/>
  <c r="S2044" i="1"/>
  <c r="S2028" i="1"/>
  <c r="S2012" i="1"/>
  <c r="S1996" i="1"/>
  <c r="S1980" i="1"/>
  <c r="S1964" i="1"/>
  <c r="R1960" i="1"/>
  <c r="R1975" i="1"/>
  <c r="R1995" i="1"/>
  <c r="R2010" i="1"/>
  <c r="R2027" i="1"/>
  <c r="R2043" i="1"/>
  <c r="R2059" i="1"/>
  <c r="R2075" i="1"/>
  <c r="R2090" i="1"/>
  <c r="R2106" i="1"/>
  <c r="R2121" i="1"/>
  <c r="R2137" i="1"/>
  <c r="R2153" i="1"/>
  <c r="R1986" i="1"/>
  <c r="R2009" i="1"/>
  <c r="R2026" i="1"/>
  <c r="R2058" i="1"/>
  <c r="R2079" i="1"/>
  <c r="R2115" i="1"/>
  <c r="R2150" i="1"/>
  <c r="S2147" i="1"/>
  <c r="S2126" i="1"/>
  <c r="S2107" i="1"/>
  <c r="S2091" i="1"/>
  <c r="S2075" i="1"/>
  <c r="S2059" i="1"/>
  <c r="S2043" i="1"/>
  <c r="S2027" i="1"/>
  <c r="S2011" i="1"/>
  <c r="S1995" i="1"/>
  <c r="S1979" i="1"/>
  <c r="R2326" i="1"/>
  <c r="R2347" i="1"/>
  <c r="S2350" i="1"/>
  <c r="S2298" i="1"/>
  <c r="R2262" i="1"/>
  <c r="R2230" i="1"/>
  <c r="R2198" i="1"/>
  <c r="R2166" i="1"/>
  <c r="S2117" i="1"/>
  <c r="R2295" i="1"/>
  <c r="S2259" i="1"/>
  <c r="S2235" i="1"/>
  <c r="S2219" i="1"/>
  <c r="S2203" i="1"/>
  <c r="S2187" i="1"/>
  <c r="S2171" i="1"/>
  <c r="S2155" i="1"/>
  <c r="S2315" i="1"/>
  <c r="S2294" i="1"/>
  <c r="R2275" i="1"/>
  <c r="R2259" i="1"/>
  <c r="R2243" i="1"/>
  <c r="R2227" i="1"/>
  <c r="R2211" i="1"/>
  <c r="R2195" i="1"/>
  <c r="R2179" i="1"/>
  <c r="R2163" i="1"/>
  <c r="S2329" i="1"/>
  <c r="S2304" i="1"/>
  <c r="R2283" i="1"/>
  <c r="S2266" i="1"/>
  <c r="S2250" i="1"/>
  <c r="S2238" i="1"/>
  <c r="S2230" i="1"/>
  <c r="S2222" i="1"/>
  <c r="S2214" i="1"/>
  <c r="S2206" i="1"/>
  <c r="S2198" i="1"/>
  <c r="S2190" i="1"/>
  <c r="S2182" i="1"/>
  <c r="S2174" i="1"/>
  <c r="S2166" i="1"/>
  <c r="S2158" i="1"/>
  <c r="S2143" i="1"/>
  <c r="S2122" i="1"/>
  <c r="S2104" i="1"/>
  <c r="S2088" i="1"/>
  <c r="S2072" i="1"/>
  <c r="S2056" i="1"/>
  <c r="S2040" i="1"/>
  <c r="S2024" i="1"/>
  <c r="S2008" i="1"/>
  <c r="S1992" i="1"/>
  <c r="S1976" i="1"/>
  <c r="S1960" i="1"/>
  <c r="R1964" i="1"/>
  <c r="R1983" i="1"/>
  <c r="R1999" i="1"/>
  <c r="R2014" i="1"/>
  <c r="R2031" i="1"/>
  <c r="R2047" i="1"/>
  <c r="R2063" i="1"/>
  <c r="R2077" i="1"/>
  <c r="R2093" i="1"/>
  <c r="R2108" i="1"/>
  <c r="R2124" i="1"/>
  <c r="R2140" i="1"/>
  <c r="R1967" i="1"/>
  <c r="R2294" i="1"/>
  <c r="R2339" i="1"/>
  <c r="S2336" i="1"/>
  <c r="S2287" i="1"/>
  <c r="R2254" i="1"/>
  <c r="R2222" i="1"/>
  <c r="R2190" i="1"/>
  <c r="R2158" i="1"/>
  <c r="S2331" i="1"/>
  <c r="S2284" i="1"/>
  <c r="S2251" i="1"/>
  <c r="S2231" i="1"/>
  <c r="S2215" i="1"/>
  <c r="S2199" i="1"/>
  <c r="S2183" i="1"/>
  <c r="S2167" i="1"/>
  <c r="S2338" i="1"/>
  <c r="S2310" i="1"/>
  <c r="R2289" i="1"/>
  <c r="R2271" i="1"/>
  <c r="R2255" i="1"/>
  <c r="R2239" i="1"/>
  <c r="R2223" i="1"/>
  <c r="R2207" i="1"/>
  <c r="R2191" i="1"/>
  <c r="R2175" i="1"/>
  <c r="R2159" i="1"/>
  <c r="S2321" i="1"/>
  <c r="R2299" i="1"/>
  <c r="S2278" i="1"/>
  <c r="S2262" i="1"/>
  <c r="S2246" i="1"/>
  <c r="S2236" i="1"/>
  <c r="S2228" i="1"/>
  <c r="S2220" i="1"/>
  <c r="S2212" i="1"/>
  <c r="S2204" i="1"/>
  <c r="S2196" i="1"/>
  <c r="S2188" i="1"/>
  <c r="S2180" i="1"/>
  <c r="S2172" i="1"/>
  <c r="S2164" i="1"/>
  <c r="S2156" i="1"/>
  <c r="S2138" i="1"/>
  <c r="S2116" i="1"/>
  <c r="S2100" i="1"/>
  <c r="S2084" i="1"/>
  <c r="S2068" i="1"/>
  <c r="S2052" i="1"/>
  <c r="S2036" i="1"/>
  <c r="S2020" i="1"/>
  <c r="S2004" i="1"/>
  <c r="S1988" i="1"/>
  <c r="S1972" i="1"/>
  <c r="S1956" i="1"/>
  <c r="R1968" i="1"/>
  <c r="R1987" i="1"/>
  <c r="R2003" i="1"/>
  <c r="R2020" i="1"/>
  <c r="R2035" i="1"/>
  <c r="R2051" i="1"/>
  <c r="R2067" i="1"/>
  <c r="R2082" i="1"/>
  <c r="R2098" i="1"/>
  <c r="R2109" i="1"/>
  <c r="R2129" i="1"/>
  <c r="R2145" i="1"/>
  <c r="R1978" i="1"/>
  <c r="R2013" i="1"/>
  <c r="R2062" i="1"/>
  <c r="R2118" i="1"/>
  <c r="S2142" i="1"/>
  <c r="S2103" i="1"/>
  <c r="S2071" i="1"/>
  <c r="S2039" i="1"/>
  <c r="S2007" i="1"/>
  <c r="S1975" i="1"/>
  <c r="S1959" i="1"/>
  <c r="R1959" i="1"/>
  <c r="R2001" i="1"/>
  <c r="R2042" i="1"/>
  <c r="R2069" i="1"/>
  <c r="R2100" i="1"/>
  <c r="R2134" i="1"/>
  <c r="S2123" i="1"/>
  <c r="S1993" i="1"/>
  <c r="S1961" i="1"/>
  <c r="S2146" i="1"/>
  <c r="S2124" i="1"/>
  <c r="S2106" i="1"/>
  <c r="S2090" i="1"/>
  <c r="S2074" i="1"/>
  <c r="S2058" i="1"/>
  <c r="S2042" i="1"/>
  <c r="S2026" i="1"/>
  <c r="S2010" i="1"/>
  <c r="S1994" i="1"/>
  <c r="S1978" i="1"/>
  <c r="S1962" i="1"/>
  <c r="R1962" i="1"/>
  <c r="R1977" i="1"/>
  <c r="R1993" i="1"/>
  <c r="R2012" i="1"/>
  <c r="R2029" i="1"/>
  <c r="R2049" i="1"/>
  <c r="R2065" i="1"/>
  <c r="R2081" i="1"/>
  <c r="R2097" i="1"/>
  <c r="R2112" i="1"/>
  <c r="R2128" i="1"/>
  <c r="R2144" i="1"/>
  <c r="S2139" i="1"/>
  <c r="S2113" i="1"/>
  <c r="S2097" i="1"/>
  <c r="S2081" i="1"/>
  <c r="S2065" i="1"/>
  <c r="S2049" i="1"/>
  <c r="S2033" i="1"/>
  <c r="S2005" i="1"/>
  <c r="S1973" i="1"/>
  <c r="R1979" i="1"/>
  <c r="R2017" i="1"/>
  <c r="R2078" i="1"/>
  <c r="R2143" i="1"/>
  <c r="R2113" i="1"/>
  <c r="R1969" i="1"/>
  <c r="R2040" i="1"/>
  <c r="R1976" i="1"/>
  <c r="R2052" i="1"/>
  <c r="R1988" i="1"/>
  <c r="R2064" i="1"/>
  <c r="R2135" i="1"/>
  <c r="R2016" i="1"/>
  <c r="R2066" i="1"/>
  <c r="R2131" i="1"/>
  <c r="S2136" i="1"/>
  <c r="S2099" i="1"/>
  <c r="S2067" i="1"/>
  <c r="S2035" i="1"/>
  <c r="S2003" i="1"/>
  <c r="S1971" i="1"/>
  <c r="S1955" i="1"/>
  <c r="R1963" i="1"/>
  <c r="R2002" i="1"/>
  <c r="R2045" i="1"/>
  <c r="R2084" i="1"/>
  <c r="R2103" i="1"/>
  <c r="R2142" i="1"/>
  <c r="S2021" i="1"/>
  <c r="S1985" i="1"/>
  <c r="R1953" i="1"/>
  <c r="S2140" i="1"/>
  <c r="S2119" i="1"/>
  <c r="S2102" i="1"/>
  <c r="S2086" i="1"/>
  <c r="S2070" i="1"/>
  <c r="S2054" i="1"/>
  <c r="S2038" i="1"/>
  <c r="S2022" i="1"/>
  <c r="S2006" i="1"/>
  <c r="S1990" i="1"/>
  <c r="S1974" i="1"/>
  <c r="S1958" i="1"/>
  <c r="R1966" i="1"/>
  <c r="R1981" i="1"/>
  <c r="R1997" i="1"/>
  <c r="R2018" i="1"/>
  <c r="R2033" i="1"/>
  <c r="R2053" i="1"/>
  <c r="R2068" i="1"/>
  <c r="R2086" i="1"/>
  <c r="R2102" i="1"/>
  <c r="R2117" i="1"/>
  <c r="R2133" i="1"/>
  <c r="R2152" i="1"/>
  <c r="S2134" i="1"/>
  <c r="S2109" i="1"/>
  <c r="S2093" i="1"/>
  <c r="S2077" i="1"/>
  <c r="S2061" i="1"/>
  <c r="S2045" i="1"/>
  <c r="S2025" i="1"/>
  <c r="S1997" i="1"/>
  <c r="S1965" i="1"/>
  <c r="R1984" i="1"/>
  <c r="R2028" i="1"/>
  <c r="R2091" i="1"/>
  <c r="R2073" i="1"/>
  <c r="R2119" i="1"/>
  <c r="R1980" i="1"/>
  <c r="R2056" i="1"/>
  <c r="R1992" i="1"/>
  <c r="R2088" i="1"/>
  <c r="R2015" i="1"/>
  <c r="R2070" i="1"/>
  <c r="R2114" i="1"/>
  <c r="R1994" i="1"/>
  <c r="R2030" i="1"/>
  <c r="R2089" i="1"/>
  <c r="S2029" i="1"/>
  <c r="S2120" i="1"/>
  <c r="S2087" i="1"/>
  <c r="S2055" i="1"/>
  <c r="S2023" i="1"/>
  <c r="S1991" i="1"/>
  <c r="S1967" i="1"/>
  <c r="R1954" i="1"/>
  <c r="R1974" i="1"/>
  <c r="R2019" i="1"/>
  <c r="R2046" i="1"/>
  <c r="R2087" i="1"/>
  <c r="R2123" i="1"/>
  <c r="R2147" i="1"/>
  <c r="S2013" i="1"/>
  <c r="S1977" i="1"/>
  <c r="R1957" i="1"/>
  <c r="S2135" i="1"/>
  <c r="S2114" i="1"/>
  <c r="S2098" i="1"/>
  <c r="S2082" i="1"/>
  <c r="S2066" i="1"/>
  <c r="S2050" i="1"/>
  <c r="S2034" i="1"/>
  <c r="S2018" i="1"/>
  <c r="S2002" i="1"/>
  <c r="S1986" i="1"/>
  <c r="S1970" i="1"/>
  <c r="S1954" i="1"/>
  <c r="R1970" i="1"/>
  <c r="R1985" i="1"/>
  <c r="R2004" i="1"/>
  <c r="R2021" i="1"/>
  <c r="R2037" i="1"/>
  <c r="R2057" i="1"/>
  <c r="R2071" i="1"/>
  <c r="R2094" i="1"/>
  <c r="R2105" i="1"/>
  <c r="R2120" i="1"/>
  <c r="R2136" i="1"/>
  <c r="S2150" i="1"/>
  <c r="S2128" i="1"/>
  <c r="S2105" i="1"/>
  <c r="S2089" i="1"/>
  <c r="S2073" i="1"/>
  <c r="S2057" i="1"/>
  <c r="S2041" i="1"/>
  <c r="S2017" i="1"/>
  <c r="S1989" i="1"/>
  <c r="S1953" i="1"/>
  <c r="R2000" i="1"/>
  <c r="R2044" i="1"/>
  <c r="R2104" i="1"/>
  <c r="R2080" i="1"/>
  <c r="R2138" i="1"/>
  <c r="R1996" i="1"/>
  <c r="R2146" i="1"/>
  <c r="R2025" i="1"/>
  <c r="R2107" i="1"/>
  <c r="R2032" i="1"/>
  <c r="R2083" i="1"/>
  <c r="R2127" i="1"/>
  <c r="R1998" i="1"/>
  <c r="R2034" i="1"/>
  <c r="R2095" i="1"/>
  <c r="S1957" i="1"/>
  <c r="S2115" i="1"/>
  <c r="S2083" i="1"/>
  <c r="S2051" i="1"/>
  <c r="S2019" i="1"/>
  <c r="S1987" i="1"/>
  <c r="S1963" i="1"/>
  <c r="R1955" i="1"/>
  <c r="R1990" i="1"/>
  <c r="R2038" i="1"/>
  <c r="R2050" i="1"/>
  <c r="R2092" i="1"/>
  <c r="R2126" i="1"/>
  <c r="R2149" i="1"/>
  <c r="S2001" i="1"/>
  <c r="S1969" i="1"/>
  <c r="S2151" i="1"/>
  <c r="S2130" i="1"/>
  <c r="S2110" i="1"/>
  <c r="S2094" i="1"/>
  <c r="S2078" i="1"/>
  <c r="S2062" i="1"/>
  <c r="S2046" i="1"/>
  <c r="S2030" i="1"/>
  <c r="S2014" i="1"/>
  <c r="S1998" i="1"/>
  <c r="S1982" i="1"/>
  <c r="S1966" i="1"/>
  <c r="R1958" i="1"/>
  <c r="R1973" i="1"/>
  <c r="R1989" i="1"/>
  <c r="R2008" i="1"/>
  <c r="R2022" i="1"/>
  <c r="R2041" i="1"/>
  <c r="R2061" i="1"/>
  <c r="R2076" i="1"/>
  <c r="R2096" i="1"/>
  <c r="R2110" i="1"/>
  <c r="R2125" i="1"/>
  <c r="R2141" i="1"/>
  <c r="S2144" i="1"/>
  <c r="S2118" i="1"/>
  <c r="S2101" i="1"/>
  <c r="S2085" i="1"/>
  <c r="S2069" i="1"/>
  <c r="S2053" i="1"/>
  <c r="S2037" i="1"/>
  <c r="S2009" i="1"/>
  <c r="S1981" i="1"/>
  <c r="R1961" i="1"/>
  <c r="R2011" i="1"/>
  <c r="R2060" i="1"/>
  <c r="R2130" i="1"/>
  <c r="R2099" i="1"/>
  <c r="R2151" i="1"/>
  <c r="R2007" i="1"/>
  <c r="R1965" i="1"/>
  <c r="R2036" i="1"/>
  <c r="R1972" i="1"/>
  <c r="R2048" i="1"/>
  <c r="R2122" i="1"/>
  <c r="Z2332" i="1"/>
  <c r="Z2316" i="1"/>
  <c r="Z2252" i="1"/>
  <c r="Z2220" i="1"/>
  <c r="Z2204" i="1"/>
  <c r="Z2140" i="1"/>
  <c r="Z2124" i="1"/>
  <c r="Z2076" i="1"/>
  <c r="Z2028" i="1"/>
  <c r="Z2328" i="1"/>
  <c r="Z2296" i="1"/>
  <c r="Z2264" i="1"/>
  <c r="Z2216" i="1"/>
  <c r="Z2336" i="1"/>
  <c r="Z2292" i="1"/>
  <c r="Z2260" i="1"/>
  <c r="Z2180" i="1"/>
  <c r="Z2160" i="1"/>
  <c r="Z2116" i="1"/>
  <c r="Z2072" i="1"/>
  <c r="Z2032" i="1"/>
  <c r="Z2012" i="1"/>
  <c r="Z1964" i="1"/>
  <c r="Z2335" i="1"/>
  <c r="Z2303" i="1"/>
  <c r="Z2287" i="1"/>
  <c r="Z2239" i="1"/>
  <c r="Z2223" i="1"/>
  <c r="Z2207" i="1"/>
  <c r="Z2159" i="1"/>
  <c r="Z2143" i="1"/>
  <c r="Z2111" i="1"/>
  <c r="Z2079" i="1"/>
  <c r="Z2047" i="1"/>
  <c r="Z2031" i="1"/>
  <c r="Z1983" i="1"/>
  <c r="Z1967" i="1"/>
  <c r="AA1953" i="1"/>
  <c r="Z2322" i="1"/>
  <c r="Z2306" i="1"/>
  <c r="Z2258" i="1"/>
  <c r="Z2242" i="1"/>
  <c r="Z2226" i="1"/>
  <c r="Z2178" i="1"/>
  <c r="Z2162" i="1"/>
  <c r="Z2146" i="1"/>
  <c r="Z2114" i="1"/>
  <c r="Z2098" i="1"/>
  <c r="Z2082" i="1"/>
  <c r="Z2050" i="1"/>
  <c r="Z2034" i="1"/>
  <c r="Z2018" i="1"/>
  <c r="Z1986" i="1"/>
  <c r="Z1970" i="1"/>
  <c r="Z1954" i="1"/>
  <c r="Z2325" i="1"/>
  <c r="Z2309" i="1"/>
  <c r="Z2293" i="1"/>
  <c r="Z2261" i="1"/>
  <c r="Z2245" i="1"/>
  <c r="Z2229" i="1"/>
  <c r="Z2197" i="1"/>
  <c r="Z2181" i="1"/>
  <c r="Z2165" i="1"/>
  <c r="Z2133" i="1"/>
  <c r="Z2320" i="1"/>
  <c r="Z2256" i="1"/>
  <c r="Z2224" i="1"/>
  <c r="Z2196" i="1"/>
  <c r="Z2152" i="1"/>
  <c r="Z2132" i="1"/>
  <c r="Z2112" i="1"/>
  <c r="Z2068" i="1"/>
  <c r="Z2048" i="1"/>
  <c r="Z2024" i="1"/>
  <c r="Z1992" i="1"/>
  <c r="Z1976" i="1"/>
  <c r="Z1960" i="1"/>
  <c r="Z2331" i="1"/>
  <c r="Z2315" i="1"/>
  <c r="Z2299" i="1"/>
  <c r="Z2267" i="1"/>
  <c r="Z2251" i="1"/>
  <c r="Z2235" i="1"/>
  <c r="Z2203" i="1"/>
  <c r="Z2187" i="1"/>
  <c r="Z2171" i="1"/>
  <c r="Z2139" i="1"/>
  <c r="Z2123" i="1"/>
  <c r="Z2107" i="1"/>
  <c r="Z2075" i="1"/>
  <c r="Z2059" i="1"/>
  <c r="Z2043" i="1"/>
  <c r="Z2011" i="1"/>
  <c r="Z1995" i="1"/>
  <c r="Z1979" i="1"/>
  <c r="Z2350" i="1"/>
  <c r="Z2334" i="1"/>
  <c r="Z2318" i="1"/>
  <c r="Z2286" i="1"/>
  <c r="Z2270" i="1"/>
  <c r="Z2254" i="1"/>
  <c r="Z2222" i="1"/>
  <c r="Z2206" i="1"/>
  <c r="Z2190" i="1"/>
  <c r="Z2158" i="1"/>
  <c r="Z2142" i="1"/>
  <c r="Z2126" i="1"/>
  <c r="Z2094" i="1"/>
  <c r="Z2078" i="1"/>
  <c r="Z2062" i="1"/>
  <c r="Z2308" i="1"/>
  <c r="Z2276" i="1"/>
  <c r="Z2244" i="1"/>
  <c r="Z2192" i="1"/>
  <c r="Z2168" i="1"/>
  <c r="Z2148" i="1"/>
  <c r="Z2104" i="1"/>
  <c r="Z2084" i="1"/>
  <c r="Z2064" i="1"/>
  <c r="Z2020" i="1"/>
  <c r="Z2004" i="1"/>
  <c r="Z1988" i="1"/>
  <c r="Z1956" i="1"/>
  <c r="Z2343" i="1"/>
  <c r="Z2327" i="1"/>
  <c r="Z2295" i="1"/>
  <c r="Z2279" i="1"/>
  <c r="Z2263" i="1"/>
  <c r="Z2231" i="1"/>
  <c r="Z2215" i="1"/>
  <c r="Z2199" i="1"/>
  <c r="Z2167" i="1"/>
  <c r="Z2151" i="1"/>
  <c r="Z2135" i="1"/>
  <c r="Z2103" i="1"/>
  <c r="Z2087" i="1"/>
  <c r="Z2071" i="1"/>
  <c r="Z2039" i="1"/>
  <c r="Z2023" i="1"/>
  <c r="Z2007" i="1"/>
  <c r="Z1975" i="1"/>
  <c r="Z1959" i="1"/>
  <c r="Z2346" i="1"/>
  <c r="Z2314" i="1"/>
  <c r="Z2298" i="1"/>
  <c r="Z2282" i="1"/>
  <c r="Z2250" i="1"/>
  <c r="Z2234" i="1"/>
  <c r="Z2218" i="1"/>
  <c r="Z2186" i="1"/>
  <c r="Z2170" i="1"/>
  <c r="Z2154" i="1"/>
  <c r="Z2122" i="1"/>
  <c r="Z2106" i="1"/>
  <c r="Z2090" i="1"/>
  <c r="Z2058" i="1"/>
  <c r="Z2042" i="1"/>
  <c r="Z2352" i="1"/>
  <c r="Z2272" i="1"/>
  <c r="Z2240" i="1"/>
  <c r="Z2208" i="1"/>
  <c r="Z2164" i="1"/>
  <c r="Z2144" i="1"/>
  <c r="Z2120" i="1"/>
  <c r="Z2080" i="1"/>
  <c r="Z2056" i="1"/>
  <c r="Z2036" i="1"/>
  <c r="Z2000" i="1"/>
  <c r="Z1984" i="1"/>
  <c r="Z1968" i="1"/>
  <c r="Z2339" i="1"/>
  <c r="Z2323" i="1"/>
  <c r="Z2307" i="1"/>
  <c r="Z2275" i="1"/>
  <c r="Z2259" i="1"/>
  <c r="Z2243" i="1"/>
  <c r="Z2211" i="1"/>
  <c r="Z2195" i="1"/>
  <c r="Z2179" i="1"/>
  <c r="Z2147" i="1"/>
  <c r="Z2131" i="1"/>
  <c r="Z2115" i="1"/>
  <c r="Z2083" i="1"/>
  <c r="Z2067" i="1"/>
  <c r="Z2051" i="1"/>
  <c r="Z2019" i="1"/>
  <c r="Z2003" i="1"/>
  <c r="Z1987" i="1"/>
  <c r="Z1955" i="1"/>
  <c r="Z2342" i="1"/>
  <c r="Z2326" i="1"/>
  <c r="Z2294" i="1"/>
  <c r="Z2278" i="1"/>
  <c r="Z2262" i="1"/>
  <c r="Z2230" i="1"/>
  <c r="Z2214" i="1"/>
  <c r="Z2198" i="1"/>
  <c r="Z2166" i="1"/>
  <c r="Z2150" i="1"/>
  <c r="Z2134" i="1"/>
  <c r="Z2102" i="1"/>
  <c r="Z2086" i="1"/>
  <c r="Z2070" i="1"/>
  <c r="Z2038" i="1"/>
  <c r="Z2022" i="1"/>
  <c r="Z2006" i="1"/>
  <c r="Z1974" i="1"/>
  <c r="Z1958" i="1"/>
  <c r="Z2010" i="1"/>
  <c r="Z1978" i="1"/>
  <c r="Z2345" i="1"/>
  <c r="Z2321" i="1"/>
  <c r="Z2301" i="1"/>
  <c r="Z2257" i="1"/>
  <c r="Z2237" i="1"/>
  <c r="Z2217" i="1"/>
  <c r="Z2173" i="1"/>
  <c r="Z2153" i="1"/>
  <c r="Z2129" i="1"/>
  <c r="Z2097" i="1"/>
  <c r="Z2081" i="1"/>
  <c r="Z2065" i="1"/>
  <c r="Z2033" i="1"/>
  <c r="Z2017" i="1"/>
  <c r="Z2001" i="1"/>
  <c r="Z1969" i="1"/>
  <c r="Z1953" i="1"/>
  <c r="Z2030" i="1"/>
  <c r="Z1966" i="1"/>
  <c r="Z2317" i="1"/>
  <c r="Z2297" i="1"/>
  <c r="Z2273" i="1"/>
  <c r="Z2233" i="1"/>
  <c r="Z2209" i="1"/>
  <c r="Z2189" i="1"/>
  <c r="Z2145" i="1"/>
  <c r="Z2125" i="1"/>
  <c r="Z2109" i="1"/>
  <c r="Z2077" i="1"/>
  <c r="Z2061" i="1"/>
  <c r="Z2045" i="1"/>
  <c r="Z2013" i="1"/>
  <c r="Z1997" i="1"/>
  <c r="Z1981" i="1"/>
  <c r="Z2026" i="1"/>
  <c r="Z1994" i="1"/>
  <c r="Z1962" i="1"/>
  <c r="Z2353" i="1"/>
  <c r="Z2333" i="1"/>
  <c r="Z2313" i="1"/>
  <c r="Z2269" i="1"/>
  <c r="Z2249" i="1"/>
  <c r="Z2225" i="1"/>
  <c r="Z2185" i="1"/>
  <c r="Z2161" i="1"/>
  <c r="Z2141" i="1"/>
  <c r="Z2105" i="1"/>
  <c r="Z2089" i="1"/>
  <c r="Z2073" i="1"/>
  <c r="Z2041" i="1"/>
  <c r="Z2025" i="1"/>
  <c r="Z2009" i="1"/>
  <c r="Z1977" i="1"/>
  <c r="Z1961" i="1"/>
  <c r="Z2014" i="1"/>
  <c r="Z2349" i="1"/>
  <c r="Z2305" i="1"/>
  <c r="Z2285" i="1"/>
  <c r="Z2265" i="1"/>
  <c r="Z2221" i="1"/>
  <c r="Z2201" i="1"/>
  <c r="Z2177" i="1"/>
  <c r="Z2137" i="1"/>
  <c r="Z2117" i="1"/>
  <c r="Z2101" i="1"/>
  <c r="Z2069" i="1"/>
  <c r="Z2053" i="1"/>
  <c r="Z2037" i="1"/>
  <c r="Z2005" i="1"/>
  <c r="Z1989" i="1"/>
  <c r="Z1973" i="1"/>
  <c r="G20" i="2" a="1"/>
  <c r="F20" i="2" a="1"/>
  <c r="M346" i="5" l="1"/>
  <c r="F347" i="5"/>
  <c r="C347" i="5"/>
  <c r="D347" i="5" s="1"/>
  <c r="E347" i="5"/>
  <c r="M347" i="5" s="1"/>
  <c r="L347" i="5"/>
  <c r="AU346" i="5"/>
  <c r="J346" i="5"/>
  <c r="Q346" i="5"/>
  <c r="AP346" i="5"/>
  <c r="AZ346" i="5"/>
  <c r="AK346" i="5"/>
  <c r="H346" i="5"/>
  <c r="AA346" i="5"/>
  <c r="AF346" i="5"/>
  <c r="G346" i="5"/>
  <c r="V346" i="5"/>
  <c r="U346" i="5"/>
  <c r="P346" i="5"/>
  <c r="Z346" i="5"/>
  <c r="AJ346" i="5"/>
  <c r="AE346" i="5"/>
  <c r="AO346" i="5"/>
  <c r="AT346" i="5"/>
  <c r="AY346" i="5"/>
  <c r="AV345" i="5"/>
  <c r="AW345" i="5" s="1"/>
  <c r="AX345" i="5" s="1"/>
  <c r="R345" i="5"/>
  <c r="S345" i="5" s="1"/>
  <c r="T345" i="5" s="1"/>
  <c r="BA345" i="5"/>
  <c r="BB345" i="5" s="1"/>
  <c r="BC345" i="5" s="1"/>
  <c r="AL345" i="5"/>
  <c r="AM345" i="5" s="1"/>
  <c r="AN345" i="5" s="1"/>
  <c r="AG345" i="5"/>
  <c r="AH345" i="5" s="1"/>
  <c r="AI345" i="5" s="1"/>
  <c r="AB345" i="5"/>
  <c r="AC345" i="5" s="1"/>
  <c r="AD345" i="5" s="1"/>
  <c r="I345" i="5"/>
  <c r="N345" i="5" s="1"/>
  <c r="O345" i="5" s="1"/>
  <c r="AQ345" i="5"/>
  <c r="AR345" i="5" s="1"/>
  <c r="AS345" i="5" s="1"/>
  <c r="W345" i="5"/>
  <c r="X345" i="5" s="1"/>
  <c r="Y345" i="5" s="1"/>
  <c r="K345" i="5"/>
  <c r="A349" i="5"/>
  <c r="B348" i="5"/>
  <c r="DF39" i="5"/>
  <c r="DI39" i="5"/>
  <c r="DH39" i="5"/>
  <c r="AK209" i="5"/>
  <c r="AJ209" i="5"/>
  <c r="AO209" i="5"/>
  <c r="AP209" i="5"/>
  <c r="AT209" i="5"/>
  <c r="AU209" i="5"/>
  <c r="AZ209" i="5"/>
  <c r="AY209" i="5"/>
  <c r="CW23" i="5"/>
  <c r="C466" i="5"/>
  <c r="G466" i="5"/>
  <c r="H466" i="5" s="1"/>
  <c r="F466" i="5"/>
  <c r="E466" i="5"/>
  <c r="CZ27" i="5"/>
  <c r="AA90" i="5"/>
  <c r="AA88" i="5"/>
  <c r="Y90" i="5"/>
  <c r="Z88" i="5"/>
  <c r="Z89" i="5"/>
  <c r="Z87" i="5"/>
  <c r="AA91" i="5"/>
  <c r="AA92" i="5" s="1"/>
  <c r="AC94" i="5"/>
  <c r="AF93" i="5"/>
  <c r="X94" i="5"/>
  <c r="X93" i="5"/>
  <c r="V95" i="5" s="1"/>
  <c r="W95" i="5" s="1"/>
  <c r="X95" i="5" s="1"/>
  <c r="T95" i="5"/>
  <c r="U95" i="5" s="1"/>
  <c r="S94" i="5"/>
  <c r="S96" i="5" s="1"/>
  <c r="P97" i="5"/>
  <c r="Q96" i="5"/>
  <c r="R96" i="5" s="1"/>
  <c r="DN21" i="5"/>
  <c r="DO21" i="5" s="1"/>
  <c r="DQ21" i="5"/>
  <c r="DP21" i="5"/>
  <c r="DL22" i="5"/>
  <c r="DM22" i="5" s="1"/>
  <c r="DD41" i="5"/>
  <c r="DE40" i="5"/>
  <c r="DA26" i="5"/>
  <c r="CX28" i="5"/>
  <c r="CU24" i="5"/>
  <c r="CR26" i="5"/>
  <c r="CT25" i="5"/>
  <c r="U2" i="9"/>
  <c r="Y2" i="9"/>
  <c r="IG30" i="5"/>
  <c r="IK30" i="5"/>
  <c r="AM305" i="5"/>
  <c r="AN305" i="5" s="1"/>
  <c r="AR305" i="5"/>
  <c r="AS305" i="5" s="1"/>
  <c r="AW305" i="5"/>
  <c r="AX305" i="5" s="1"/>
  <c r="AL208" i="5"/>
  <c r="AM208" i="5" s="1"/>
  <c r="AN208" i="5" s="1"/>
  <c r="AQ208" i="5"/>
  <c r="AR208" i="5" s="1"/>
  <c r="AS208" i="5" s="1"/>
  <c r="AV208" i="5"/>
  <c r="AW208" i="5" s="1"/>
  <c r="AX208" i="5" s="1"/>
  <c r="BA208" i="5"/>
  <c r="BB208" i="5" s="1"/>
  <c r="BC208" i="5" s="1"/>
  <c r="CO29" i="5"/>
  <c r="D18" i="5"/>
  <c r="E17" i="5"/>
  <c r="F17" i="5" s="1"/>
  <c r="G17" i="5" s="1"/>
  <c r="B467" i="5"/>
  <c r="A468" i="5"/>
  <c r="AH13" i="3"/>
  <c r="AG13" i="3"/>
  <c r="F21" i="9"/>
  <c r="FR236" i="5"/>
  <c r="FQ237" i="5"/>
  <c r="GV38" i="5"/>
  <c r="GF39" i="5"/>
  <c r="GH38" i="5"/>
  <c r="GG38" i="5"/>
  <c r="FP219" i="5"/>
  <c r="HC44" i="5"/>
  <c r="FF15" i="5"/>
  <c r="FG15" i="5" s="1"/>
  <c r="GS23" i="5"/>
  <c r="FI15" i="5"/>
  <c r="GT23" i="5" s="1"/>
  <c r="GK15" i="5"/>
  <c r="GE12" i="5"/>
  <c r="HB32" i="5" s="1"/>
  <c r="HD32" i="5" s="1"/>
  <c r="N98" i="5"/>
  <c r="O98" i="5" s="1"/>
  <c r="M99" i="5"/>
  <c r="FK24" i="5"/>
  <c r="FH24" i="5" s="1"/>
  <c r="W208" i="5"/>
  <c r="X208" i="5" s="1"/>
  <c r="Y208" i="5" s="1"/>
  <c r="AG208" i="5"/>
  <c r="AB208" i="5"/>
  <c r="G209" i="5"/>
  <c r="J209" i="5"/>
  <c r="H209" i="5"/>
  <c r="Q209" i="5"/>
  <c r="U209" i="5"/>
  <c r="P209" i="5"/>
  <c r="R209" i="5" s="1"/>
  <c r="V209" i="5"/>
  <c r="Z209" i="5"/>
  <c r="AA209" i="5"/>
  <c r="AE209" i="5"/>
  <c r="AG209" i="5" s="1"/>
  <c r="AF209" i="5"/>
  <c r="F210" i="5"/>
  <c r="L210" i="5"/>
  <c r="FB27" i="5" a="1"/>
  <c r="FB27" i="5" s="1"/>
  <c r="FC27" i="5"/>
  <c r="I208" i="5"/>
  <c r="N208" i="5" s="1"/>
  <c r="O208" i="5" s="1"/>
  <c r="K208" i="5"/>
  <c r="R208" i="5"/>
  <c r="S208" i="5" s="1"/>
  <c r="T208" i="5" s="1"/>
  <c r="FA26" i="5"/>
  <c r="EZ26" i="5"/>
  <c r="EY27" i="5"/>
  <c r="EW28" i="5"/>
  <c r="EX27" i="5"/>
  <c r="EC16" i="5"/>
  <c r="EE15" i="5"/>
  <c r="EF15" i="5" s="1"/>
  <c r="DE105" i="5"/>
  <c r="DH104" i="5"/>
  <c r="DJ103" i="5"/>
  <c r="DI104" i="5"/>
  <c r="AH305" i="5"/>
  <c r="AI305" i="5" s="1"/>
  <c r="S305" i="5"/>
  <c r="T305" i="5" s="1"/>
  <c r="AC305" i="5"/>
  <c r="AD305" i="5" s="1"/>
  <c r="X305" i="5"/>
  <c r="Y305" i="5" s="1"/>
  <c r="AH208" i="5"/>
  <c r="AI208" i="5" s="1"/>
  <c r="AC208" i="5"/>
  <c r="AD208" i="5" s="1"/>
  <c r="D305" i="5"/>
  <c r="M305" i="5"/>
  <c r="N305" i="5"/>
  <c r="O305" i="5" s="1"/>
  <c r="D208" i="5"/>
  <c r="B211" i="5"/>
  <c r="E209" i="5"/>
  <c r="C209" i="5"/>
  <c r="K305" i="5"/>
  <c r="J18" i="5"/>
  <c r="K18" i="5" s="1"/>
  <c r="E306" i="5"/>
  <c r="C306" i="5"/>
  <c r="H19" i="5"/>
  <c r="I19" i="5" s="1"/>
  <c r="H103" i="5"/>
  <c r="I103" i="5" s="1"/>
  <c r="G104" i="5"/>
  <c r="J101" i="5"/>
  <c r="K100" i="5"/>
  <c r="L100" i="5" s="1"/>
  <c r="A104" i="5"/>
  <c r="B103" i="5"/>
  <c r="C103" i="5" s="1"/>
  <c r="J9" i="3"/>
  <c r="H9" i="3"/>
  <c r="M9" i="3"/>
  <c r="L10" i="3"/>
  <c r="N10" i="3" s="1"/>
  <c r="P91" i="3"/>
  <c r="K9" i="3"/>
  <c r="F10" i="3"/>
  <c r="G10" i="3"/>
  <c r="C11" i="3"/>
  <c r="E9" i="3"/>
  <c r="I9" i="3" s="1"/>
  <c r="D10" i="3"/>
  <c r="I20" i="2"/>
  <c r="Q1" i="2"/>
  <c r="U8" i="2"/>
  <c r="U2" i="2"/>
  <c r="G20" i="2"/>
  <c r="F20" i="2"/>
  <c r="T4" i="2"/>
  <c r="U11" i="2" s="1"/>
  <c r="U12" i="2" s="1"/>
  <c r="U7" i="2"/>
  <c r="AC122" i="1"/>
  <c r="P10" i="2"/>
  <c r="Q9" i="2" s="1"/>
  <c r="P9" i="2"/>
  <c r="V14" i="2"/>
  <c r="E21" i="2"/>
  <c r="P8" i="2"/>
  <c r="S5" i="2"/>
  <c r="R5" i="2"/>
  <c r="R7" i="2" s="1"/>
  <c r="V123" i="1"/>
  <c r="L8" i="2"/>
  <c r="Y127" i="1"/>
  <c r="Y148" i="1" s="1"/>
  <c r="T115" i="1"/>
  <c r="T116" i="1" s="1"/>
  <c r="T117" i="1" s="1"/>
  <c r="T118" i="1" s="1"/>
  <c r="B12" i="3"/>
  <c r="L7" i="2"/>
  <c r="L10" i="2"/>
  <c r="M9" i="2" s="1"/>
  <c r="T123" i="1"/>
  <c r="T122" i="1"/>
  <c r="T136" i="1" s="1"/>
  <c r="T159" i="1" s="1"/>
  <c r="U127" i="1"/>
  <c r="U148" i="1" s="1"/>
  <c r="Y123" i="1"/>
  <c r="AX114" i="1"/>
  <c r="AX115" i="1" s="1"/>
  <c r="AX116" i="1" s="1"/>
  <c r="AX117" i="1" s="1"/>
  <c r="AX120" i="1" s="1"/>
  <c r="AX121" i="1" s="1"/>
  <c r="U123" i="1"/>
  <c r="AY114" i="1"/>
  <c r="AY115" i="1" s="1"/>
  <c r="AY116" i="1" s="1"/>
  <c r="AY117" i="1" s="1"/>
  <c r="AY120" i="1" s="1"/>
  <c r="AY121" i="1" s="1"/>
  <c r="C20" i="2"/>
  <c r="B21" i="2"/>
  <c r="D21" i="2"/>
  <c r="A22" i="2"/>
  <c r="S115" i="1"/>
  <c r="S116" i="1" s="1"/>
  <c r="S117" i="1" s="1"/>
  <c r="S118" i="1" s="1"/>
  <c r="AD124" i="1"/>
  <c r="AD123" i="1" s="1"/>
  <c r="W122" i="1"/>
  <c r="S123" i="1"/>
  <c r="S122" i="1"/>
  <c r="S136" i="1" s="1"/>
  <c r="S159" i="1" s="1"/>
  <c r="DZ112" i="1"/>
  <c r="GM112" i="1"/>
  <c r="AF114" i="1"/>
  <c r="EX101" i="1"/>
  <c r="EY100" i="1"/>
  <c r="GO104" i="1"/>
  <c r="GO102" i="1"/>
  <c r="GO108" i="1"/>
  <c r="GO111" i="1" s="1"/>
  <c r="GO103" i="1"/>
  <c r="T121" i="1"/>
  <c r="DD112" i="1"/>
  <c r="EU112" i="1"/>
  <c r="EV107" i="1"/>
  <c r="EV118" i="1" s="1"/>
  <c r="EV105" i="1"/>
  <c r="EV112" i="1" s="1"/>
  <c r="GQ100" i="1"/>
  <c r="GP101" i="1"/>
  <c r="AE111" i="1"/>
  <c r="R123" i="1"/>
  <c r="R122" i="1"/>
  <c r="R136" i="1" s="1"/>
  <c r="R159" i="1" s="1"/>
  <c r="Z1941" i="1"/>
  <c r="AA1948" i="1"/>
  <c r="AB1948" i="1" s="1"/>
  <c r="S1948" i="1"/>
  <c r="T1948" i="1" s="1"/>
  <c r="R1941" i="1"/>
  <c r="S133" i="1"/>
  <c r="S154" i="1" s="1"/>
  <c r="EU119" i="1"/>
  <c r="EU114" i="1"/>
  <c r="EU115" i="1" s="1"/>
  <c r="EU116" i="1" s="1"/>
  <c r="EU117" i="1" s="1"/>
  <c r="EU120" i="1" s="1"/>
  <c r="AZ118" i="1"/>
  <c r="AZ119" i="1" s="1"/>
  <c r="AV2332" i="1"/>
  <c r="AV2316" i="1"/>
  <c r="AV2300" i="1"/>
  <c r="AV2284" i="1"/>
  <c r="AV2268" i="1"/>
  <c r="AV2252" i="1"/>
  <c r="AV2236" i="1"/>
  <c r="AV2220" i="1"/>
  <c r="AV2204" i="1"/>
  <c r="AV2188" i="1"/>
  <c r="AV2167" i="1"/>
  <c r="AV2153" i="1"/>
  <c r="AV2132" i="1"/>
  <c r="AV2112" i="1"/>
  <c r="AV2095" i="1"/>
  <c r="AV2074" i="1"/>
  <c r="AV2060" i="1"/>
  <c r="H110" i="1"/>
  <c r="AV2344" i="1"/>
  <c r="AV2329" i="1"/>
  <c r="AV2313" i="1"/>
  <c r="AV2297" i="1"/>
  <c r="AV2281" i="1"/>
  <c r="AV2265" i="1"/>
  <c r="AV2249" i="1"/>
  <c r="AV2233" i="1"/>
  <c r="AV2217" i="1"/>
  <c r="AV2201" i="1"/>
  <c r="AV2185" i="1"/>
  <c r="AV2164" i="1"/>
  <c r="AV2144" i="1"/>
  <c r="AV2127" i="1"/>
  <c r="AV2106" i="1"/>
  <c r="AV2092" i="1"/>
  <c r="AV2071" i="1"/>
  <c r="AV2057" i="1"/>
  <c r="AV2338" i="1"/>
  <c r="AV2322" i="1"/>
  <c r="AV2306" i="1"/>
  <c r="AV2290" i="1"/>
  <c r="AV2274" i="1"/>
  <c r="AV2258" i="1"/>
  <c r="AV2242" i="1"/>
  <c r="AV2226" i="1"/>
  <c r="AV2210" i="1"/>
  <c r="AV2194" i="1"/>
  <c r="AV2176" i="1"/>
  <c r="AV2159" i="1"/>
  <c r="AV2138" i="1"/>
  <c r="AV2124" i="1"/>
  <c r="AV2103" i="1"/>
  <c r="AV2089" i="1"/>
  <c r="AV2068" i="1"/>
  <c r="AV2048" i="1"/>
  <c r="AV2287" i="1"/>
  <c r="AV2223" i="1"/>
  <c r="AV2156" i="1"/>
  <c r="AV2080" i="1"/>
  <c r="AV2353" i="1"/>
  <c r="AV2343" i="1"/>
  <c r="AV2328" i="1"/>
  <c r="AV2312" i="1"/>
  <c r="AV2296" i="1"/>
  <c r="AV2280" i="1"/>
  <c r="AV2264" i="1"/>
  <c r="AV2248" i="1"/>
  <c r="AV2232" i="1"/>
  <c r="AV2216" i="1"/>
  <c r="AV2200" i="1"/>
  <c r="AV2184" i="1"/>
  <c r="AV2166" i="1"/>
  <c r="AV2155" i="1"/>
  <c r="AV2141" i="1"/>
  <c r="AV2126" i="1"/>
  <c r="AV2114" i="1"/>
  <c r="AV2097" i="1"/>
  <c r="AV2085" i="1"/>
  <c r="AV2340" i="1"/>
  <c r="AV2308" i="1"/>
  <c r="AV2276" i="1"/>
  <c r="AV2244" i="1"/>
  <c r="AV2212" i="1"/>
  <c r="AV2180" i="1"/>
  <c r="AV2128" i="1"/>
  <c r="AV2079" i="1"/>
  <c r="AV2065" i="1"/>
  <c r="AV2051" i="1"/>
  <c r="AV2034" i="1"/>
  <c r="AV2017" i="1"/>
  <c r="AV2001" i="1"/>
  <c r="AV1985" i="1"/>
  <c r="AV1969" i="1"/>
  <c r="AV2352" i="1"/>
  <c r="AV2336" i="1"/>
  <c r="AV2304" i="1"/>
  <c r="AV2272" i="1"/>
  <c r="AV2240" i="1"/>
  <c r="AV2208" i="1"/>
  <c r="AV2157" i="1"/>
  <c r="AV2136" i="1"/>
  <c r="AV2115" i="1"/>
  <c r="AV2075" i="1"/>
  <c r="AV2041" i="1"/>
  <c r="AV2020" i="1"/>
  <c r="AV2002" i="1"/>
  <c r="AV1986" i="1"/>
  <c r="AV1970" i="1"/>
  <c r="AV1954" i="1"/>
  <c r="AV2324" i="1"/>
  <c r="AV2292" i="1"/>
  <c r="AV2260" i="1"/>
  <c r="AV2228" i="1"/>
  <c r="AV2196" i="1"/>
  <c r="AV2169" i="1"/>
  <c r="AV2148" i="1"/>
  <c r="AV2096" i="1"/>
  <c r="AV2072" i="1"/>
  <c r="AV2058" i="1"/>
  <c r="AV2050" i="1"/>
  <c r="AV2030" i="1"/>
  <c r="AV2018" i="1"/>
  <c r="AV2003" i="1"/>
  <c r="AV1987" i="1"/>
  <c r="AV1971" i="1"/>
  <c r="AV1955" i="1"/>
  <c r="AV2323" i="1"/>
  <c r="AV2291" i="1"/>
  <c r="AV2259" i="1"/>
  <c r="AV2227" i="1"/>
  <c r="AV2195" i="1"/>
  <c r="AV2174" i="1"/>
  <c r="AV2162" i="1"/>
  <c r="AV2113" i="1"/>
  <c r="AV2101" i="1"/>
  <c r="AV2070" i="1"/>
  <c r="AV2045" i="1"/>
  <c r="AV2031" i="1"/>
  <c r="AV2013" i="1"/>
  <c r="AV1997" i="1"/>
  <c r="AV1981" i="1"/>
  <c r="AV1965" i="1"/>
  <c r="AV2335" i="1"/>
  <c r="AV2271" i="1"/>
  <c r="AV2207" i="1"/>
  <c r="AV2135" i="1"/>
  <c r="AV2063" i="1"/>
  <c r="AV2351" i="1"/>
  <c r="AV2341" i="1"/>
  <c r="AV2325" i="1"/>
  <c r="AV2309" i="1"/>
  <c r="AV2293" i="1"/>
  <c r="AV2277" i="1"/>
  <c r="AV2261" i="1"/>
  <c r="AV2245" i="1"/>
  <c r="AV2229" i="1"/>
  <c r="AV2213" i="1"/>
  <c r="AV2197" i="1"/>
  <c r="AV2181" i="1"/>
  <c r="AV2163" i="1"/>
  <c r="AV2152" i="1"/>
  <c r="AV2134" i="1"/>
  <c r="AV2123" i="1"/>
  <c r="AV2109" i="1"/>
  <c r="AV2094" i="1"/>
  <c r="AV2082" i="1"/>
  <c r="AV2337" i="1"/>
  <c r="AV2305" i="1"/>
  <c r="AV2273" i="1"/>
  <c r="AV2241" i="1"/>
  <c r="AV2209" i="1"/>
  <c r="AV2143" i="1"/>
  <c r="AV2122" i="1"/>
  <c r="AV2076" i="1"/>
  <c r="AV2059" i="1"/>
  <c r="AV2043" i="1"/>
  <c r="AV2029" i="1"/>
  <c r="AV2014" i="1"/>
  <c r="AV1998" i="1"/>
  <c r="AV1982" i="1"/>
  <c r="AV1966" i="1"/>
  <c r="AV2345" i="1"/>
  <c r="AV2333" i="1"/>
  <c r="AV2301" i="1"/>
  <c r="AV2269" i="1"/>
  <c r="AV2237" i="1"/>
  <c r="AV2205" i="1"/>
  <c r="AV2145" i="1"/>
  <c r="AV2133" i="1"/>
  <c r="AV2093" i="1"/>
  <c r="AV2067" i="1"/>
  <c r="AV2032" i="1"/>
  <c r="AV2015" i="1"/>
  <c r="AV1999" i="1"/>
  <c r="AV1983" i="1"/>
  <c r="AV1967" i="1"/>
  <c r="AV2348" i="1"/>
  <c r="AV2321" i="1"/>
  <c r="AV2289" i="1"/>
  <c r="AV2257" i="1"/>
  <c r="AV2225" i="1"/>
  <c r="AV2193" i="1"/>
  <c r="AV2160" i="1"/>
  <c r="AV2111" i="1"/>
  <c r="AV2090" i="1"/>
  <c r="AV2066" i="1"/>
  <c r="AV2056" i="1"/>
  <c r="AV2038" i="1"/>
  <c r="AV2027" i="1"/>
  <c r="AV2012" i="1"/>
  <c r="AV1996" i="1"/>
  <c r="AV1980" i="1"/>
  <c r="AV1964" i="1"/>
  <c r="AV2350" i="1"/>
  <c r="AV2320" i="1"/>
  <c r="AV2288" i="1"/>
  <c r="AV2256" i="1"/>
  <c r="AV2224" i="1"/>
  <c r="AV2192" i="1"/>
  <c r="AV2171" i="1"/>
  <c r="AV2150" i="1"/>
  <c r="AV2110" i="1"/>
  <c r="AV2098" i="1"/>
  <c r="AV2061" i="1"/>
  <c r="AV2042" i="1"/>
  <c r="AV2028" i="1"/>
  <c r="AV2010" i="1"/>
  <c r="AV1994" i="1"/>
  <c r="AV1978" i="1"/>
  <c r="AV1962" i="1"/>
  <c r="AV2319" i="1"/>
  <c r="AV2255" i="1"/>
  <c r="AV2191" i="1"/>
  <c r="AV2121" i="1"/>
  <c r="AV2349" i="1"/>
  <c r="AV2334" i="1"/>
  <c r="AV2318" i="1"/>
  <c r="AV2302" i="1"/>
  <c r="AV2286" i="1"/>
  <c r="AV2270" i="1"/>
  <c r="AV2254" i="1"/>
  <c r="AV2238" i="1"/>
  <c r="AV2222" i="1"/>
  <c r="AV2206" i="1"/>
  <c r="AV2190" i="1"/>
  <c r="AV2178" i="1"/>
  <c r="AV2161" i="1"/>
  <c r="AV2149" i="1"/>
  <c r="AV2131" i="1"/>
  <c r="AV2120" i="1"/>
  <c r="AV2102" i="1"/>
  <c r="AV2091" i="1"/>
  <c r="AV2077" i="1"/>
  <c r="AV2314" i="1"/>
  <c r="AV2282" i="1"/>
  <c r="AV2250" i="1"/>
  <c r="AV2218" i="1"/>
  <c r="AV2186" i="1"/>
  <c r="AV2140" i="1"/>
  <c r="AV2119" i="1"/>
  <c r="AV2073" i="1"/>
  <c r="AV2055" i="1"/>
  <c r="AV2040" i="1"/>
  <c r="AV2022" i="1"/>
  <c r="AV2011" i="1"/>
  <c r="AV1995" i="1"/>
  <c r="AV1979" i="1"/>
  <c r="AV1963" i="1"/>
  <c r="AV2342" i="1"/>
  <c r="AV2310" i="1"/>
  <c r="AV2278" i="1"/>
  <c r="AV2246" i="1"/>
  <c r="AV2214" i="1"/>
  <c r="AV2182" i="1"/>
  <c r="AV2142" i="1"/>
  <c r="AV2130" i="1"/>
  <c r="AV2081" i="1"/>
  <c r="AV2046" i="1"/>
  <c r="AV2026" i="1"/>
  <c r="AV2008" i="1"/>
  <c r="AV1992" i="1"/>
  <c r="AV1976" i="1"/>
  <c r="AV1960" i="1"/>
  <c r="AV2330" i="1"/>
  <c r="AV2298" i="1"/>
  <c r="AV2266" i="1"/>
  <c r="AV2234" i="1"/>
  <c r="AV2202" i="1"/>
  <c r="AV2175" i="1"/>
  <c r="AV2154" i="1"/>
  <c r="AV2108" i="1"/>
  <c r="AV2087" i="1"/>
  <c r="AV2064" i="1"/>
  <c r="AV2054" i="1"/>
  <c r="AV2035" i="1"/>
  <c r="AV2024" i="1"/>
  <c r="AV2009" i="1"/>
  <c r="AV1993" i="1"/>
  <c r="AV1977" i="1"/>
  <c r="AV1961" i="1"/>
  <c r="AV2347" i="1"/>
  <c r="AV2317" i="1"/>
  <c r="AV2285" i="1"/>
  <c r="AV2253" i="1"/>
  <c r="AV2221" i="1"/>
  <c r="AV2189" i="1"/>
  <c r="AV2168" i="1"/>
  <c r="AV2147" i="1"/>
  <c r="AV2107" i="1"/>
  <c r="AV2086" i="1"/>
  <c r="AV2049" i="1"/>
  <c r="AV2039" i="1"/>
  <c r="AV2025" i="1"/>
  <c r="AV2007" i="1"/>
  <c r="AV1991" i="1"/>
  <c r="AV1975" i="1"/>
  <c r="AV1959" i="1"/>
  <c r="AV2303" i="1"/>
  <c r="AV2315" i="1"/>
  <c r="AV2251" i="1"/>
  <c r="AV2187" i="1"/>
  <c r="AV2129" i="1"/>
  <c r="AV2311" i="1"/>
  <c r="AV2183" i="1"/>
  <c r="AV2053" i="1"/>
  <c r="AV1988" i="1"/>
  <c r="AV2275" i="1"/>
  <c r="AV2139" i="1"/>
  <c r="AV2023" i="1"/>
  <c r="AV1957" i="1"/>
  <c r="AV2327" i="1"/>
  <c r="AV2199" i="1"/>
  <c r="AV2084" i="1"/>
  <c r="AV2021" i="1"/>
  <c r="AV1958" i="1"/>
  <c r="AV2326" i="1"/>
  <c r="AV2198" i="1"/>
  <c r="AV2104" i="1"/>
  <c r="AV2016" i="1"/>
  <c r="AV2267" i="1"/>
  <c r="AV2146" i="1"/>
  <c r="AV2215" i="1"/>
  <c r="AV2004" i="1"/>
  <c r="AV2307" i="1"/>
  <c r="AV2044" i="1"/>
  <c r="AV2033" i="1"/>
  <c r="AV2125" i="1"/>
  <c r="AV2239" i="1"/>
  <c r="AV2299" i="1"/>
  <c r="AV2235" i="1"/>
  <c r="AV2173" i="1"/>
  <c r="AV2117" i="1"/>
  <c r="AV2279" i="1"/>
  <c r="AV2137" i="1"/>
  <c r="AV2037" i="1"/>
  <c r="AV1972" i="1"/>
  <c r="AV2243" i="1"/>
  <c r="AV2118" i="1"/>
  <c r="AV2005" i="1"/>
  <c r="AV2295" i="1"/>
  <c r="AV2172" i="1"/>
  <c r="AV2062" i="1"/>
  <c r="AV2006" i="1"/>
  <c r="AV2294" i="1"/>
  <c r="AV2177" i="1"/>
  <c r="AV2083" i="1"/>
  <c r="AV2000" i="1"/>
  <c r="AV2100" i="1"/>
  <c r="AV2331" i="1"/>
  <c r="AV2203" i="1"/>
  <c r="AV2088" i="1"/>
  <c r="AV2069" i="1"/>
  <c r="AV2179" i="1"/>
  <c r="AV1973" i="1"/>
  <c r="AV2231" i="1"/>
  <c r="AV1974" i="1"/>
  <c r="AV2230" i="1"/>
  <c r="AV1968" i="1"/>
  <c r="AV2170" i="1"/>
  <c r="AV2346" i="1"/>
  <c r="AV2283" i="1"/>
  <c r="AV2219" i="1"/>
  <c r="AV2158" i="1"/>
  <c r="AV2099" i="1"/>
  <c r="AV2247" i="1"/>
  <c r="AV2116" i="1"/>
  <c r="AV2019" i="1"/>
  <c r="AV1956" i="1"/>
  <c r="AV2339" i="1"/>
  <c r="AV2211" i="1"/>
  <c r="AV2078" i="1"/>
  <c r="AV1989" i="1"/>
  <c r="AV2263" i="1"/>
  <c r="AV2151" i="1"/>
  <c r="AV2052" i="1"/>
  <c r="AV1990" i="1"/>
  <c r="AV2262" i="1"/>
  <c r="AV2165" i="1"/>
  <c r="AV2047" i="1"/>
  <c r="AV1984" i="1"/>
  <c r="AV2105" i="1"/>
  <c r="AV2036" i="1"/>
  <c r="C139" i="1"/>
  <c r="GN107" i="1"/>
  <c r="GN118" i="1" s="1"/>
  <c r="GN105" i="1"/>
  <c r="GN112" i="1" s="1"/>
  <c r="EW104" i="1"/>
  <c r="EW108" i="1"/>
  <c r="EW111" i="1" s="1"/>
  <c r="EW102" i="1"/>
  <c r="EW106" i="1" s="1"/>
  <c r="EW113" i="1" s="1"/>
  <c r="EW103" i="1"/>
  <c r="GM119" i="1"/>
  <c r="GM114" i="1"/>
  <c r="GM115" i="1" s="1"/>
  <c r="GM116" i="1" s="1"/>
  <c r="GM117" i="1" s="1"/>
  <c r="GM120" i="1" s="1"/>
  <c r="GM121" i="1" s="1"/>
  <c r="AE120" i="1"/>
  <c r="AE121" i="1" s="1"/>
  <c r="F109" i="1"/>
  <c r="S121" i="1"/>
  <c r="CH106" i="1"/>
  <c r="CH113" i="1" s="1"/>
  <c r="O2350" i="1"/>
  <c r="P2350" i="1" s="1"/>
  <c r="O2346" i="1"/>
  <c r="P2346" i="1" s="1"/>
  <c r="O2342" i="1"/>
  <c r="P2342" i="1" s="1"/>
  <c r="O2338" i="1"/>
  <c r="P2338" i="1" s="1"/>
  <c r="O2334" i="1"/>
  <c r="P2334" i="1" s="1"/>
  <c r="O2330" i="1"/>
  <c r="P2330" i="1" s="1"/>
  <c r="O2326" i="1"/>
  <c r="P2326" i="1" s="1"/>
  <c r="O2322" i="1"/>
  <c r="P2322" i="1" s="1"/>
  <c r="O2318" i="1"/>
  <c r="P2318" i="1" s="1"/>
  <c r="O2314" i="1"/>
  <c r="P2314" i="1" s="1"/>
  <c r="O2310" i="1"/>
  <c r="P2310" i="1" s="1"/>
  <c r="O2306" i="1"/>
  <c r="P2306" i="1" s="1"/>
  <c r="O2302" i="1"/>
  <c r="P2302" i="1" s="1"/>
  <c r="O2298" i="1"/>
  <c r="P2298" i="1" s="1"/>
  <c r="O2294" i="1"/>
  <c r="P2294" i="1" s="1"/>
  <c r="O2290" i="1"/>
  <c r="P2290" i="1" s="1"/>
  <c r="O2286" i="1"/>
  <c r="P2286" i="1" s="1"/>
  <c r="O2282" i="1"/>
  <c r="P2282" i="1" s="1"/>
  <c r="O2278" i="1"/>
  <c r="P2278" i="1" s="1"/>
  <c r="O2274" i="1"/>
  <c r="P2274" i="1" s="1"/>
  <c r="O2270" i="1"/>
  <c r="P2270" i="1" s="1"/>
  <c r="O2266" i="1"/>
  <c r="P2266" i="1" s="1"/>
  <c r="O2262" i="1"/>
  <c r="P2262" i="1" s="1"/>
  <c r="O2258" i="1"/>
  <c r="P2258" i="1" s="1"/>
  <c r="O2254" i="1"/>
  <c r="P2254" i="1" s="1"/>
  <c r="O2250" i="1"/>
  <c r="P2250" i="1" s="1"/>
  <c r="O2246" i="1"/>
  <c r="P2246" i="1" s="1"/>
  <c r="O2242" i="1"/>
  <c r="P2242" i="1" s="1"/>
  <c r="O2238" i="1"/>
  <c r="P2238" i="1" s="1"/>
  <c r="O2234" i="1"/>
  <c r="P2234" i="1" s="1"/>
  <c r="O2230" i="1"/>
  <c r="P2230" i="1" s="1"/>
  <c r="O2226" i="1"/>
  <c r="P2226" i="1" s="1"/>
  <c r="O2222" i="1"/>
  <c r="P2222" i="1" s="1"/>
  <c r="O2218" i="1"/>
  <c r="P2218" i="1" s="1"/>
  <c r="O2214" i="1"/>
  <c r="P2214" i="1" s="1"/>
  <c r="O2210" i="1"/>
  <c r="P2210" i="1" s="1"/>
  <c r="O2206" i="1"/>
  <c r="P2206" i="1" s="1"/>
  <c r="O2202" i="1"/>
  <c r="P2202" i="1" s="1"/>
  <c r="O2198" i="1"/>
  <c r="P2198" i="1" s="1"/>
  <c r="O2194" i="1"/>
  <c r="P2194" i="1" s="1"/>
  <c r="O2190" i="1"/>
  <c r="P2190" i="1" s="1"/>
  <c r="O2186" i="1"/>
  <c r="P2186" i="1" s="1"/>
  <c r="O2182" i="1"/>
  <c r="P2182" i="1" s="1"/>
  <c r="O2178" i="1"/>
  <c r="P2178" i="1" s="1"/>
  <c r="O2174" i="1"/>
  <c r="P2174" i="1" s="1"/>
  <c r="O2170" i="1"/>
  <c r="P2170" i="1" s="1"/>
  <c r="O2166" i="1"/>
  <c r="P2166" i="1" s="1"/>
  <c r="O2162" i="1"/>
  <c r="P2162" i="1" s="1"/>
  <c r="O2158" i="1"/>
  <c r="P2158" i="1" s="1"/>
  <c r="O2154" i="1"/>
  <c r="P2154" i="1" s="1"/>
  <c r="O2150" i="1"/>
  <c r="P2150" i="1" s="1"/>
  <c r="O2146" i="1"/>
  <c r="P2146" i="1" s="1"/>
  <c r="O2142" i="1"/>
  <c r="P2142" i="1" s="1"/>
  <c r="O2138" i="1"/>
  <c r="P2138" i="1" s="1"/>
  <c r="O2134" i="1"/>
  <c r="P2134" i="1" s="1"/>
  <c r="O2130" i="1"/>
  <c r="P2130" i="1" s="1"/>
  <c r="O2126" i="1"/>
  <c r="P2126" i="1" s="1"/>
  <c r="O2122" i="1"/>
  <c r="P2122" i="1" s="1"/>
  <c r="O2118" i="1"/>
  <c r="P2118" i="1" s="1"/>
  <c r="O2114" i="1"/>
  <c r="P2114" i="1" s="1"/>
  <c r="O2110" i="1"/>
  <c r="P2110" i="1" s="1"/>
  <c r="O2106" i="1"/>
  <c r="P2106" i="1" s="1"/>
  <c r="O2102" i="1"/>
  <c r="P2102" i="1" s="1"/>
  <c r="O2098" i="1"/>
  <c r="P2098" i="1" s="1"/>
  <c r="O2094" i="1"/>
  <c r="P2094" i="1" s="1"/>
  <c r="O2090" i="1"/>
  <c r="P2090" i="1" s="1"/>
  <c r="O2086" i="1"/>
  <c r="P2086" i="1" s="1"/>
  <c r="O2082" i="1"/>
  <c r="P2082" i="1" s="1"/>
  <c r="O2078" i="1"/>
  <c r="P2078" i="1" s="1"/>
  <c r="O2074" i="1"/>
  <c r="P2074" i="1" s="1"/>
  <c r="O2070" i="1"/>
  <c r="P2070" i="1" s="1"/>
  <c r="O2066" i="1"/>
  <c r="P2066" i="1" s="1"/>
  <c r="O2062" i="1"/>
  <c r="P2062" i="1" s="1"/>
  <c r="O2058" i="1"/>
  <c r="P2058" i="1" s="1"/>
  <c r="O2054" i="1"/>
  <c r="P2054" i="1" s="1"/>
  <c r="O2050" i="1"/>
  <c r="P2050" i="1" s="1"/>
  <c r="O2046" i="1"/>
  <c r="P2046" i="1" s="1"/>
  <c r="O2042" i="1"/>
  <c r="P2042" i="1" s="1"/>
  <c r="O2038" i="1"/>
  <c r="P2038" i="1" s="1"/>
  <c r="O2034" i="1"/>
  <c r="P2034" i="1" s="1"/>
  <c r="O2030" i="1"/>
  <c r="P2030" i="1" s="1"/>
  <c r="O2026" i="1"/>
  <c r="P2026" i="1" s="1"/>
  <c r="O2022" i="1"/>
  <c r="P2022" i="1" s="1"/>
  <c r="O2018" i="1"/>
  <c r="P2018" i="1" s="1"/>
  <c r="O2014" i="1"/>
  <c r="P2014" i="1" s="1"/>
  <c r="O2010" i="1"/>
  <c r="P2010" i="1" s="1"/>
  <c r="O2006" i="1"/>
  <c r="P2006" i="1" s="1"/>
  <c r="O2002" i="1"/>
  <c r="P2002" i="1" s="1"/>
  <c r="O1998" i="1"/>
  <c r="P1998" i="1" s="1"/>
  <c r="O1994" i="1"/>
  <c r="P1994" i="1" s="1"/>
  <c r="O1990" i="1"/>
  <c r="P1990" i="1" s="1"/>
  <c r="O1986" i="1"/>
  <c r="P1986" i="1" s="1"/>
  <c r="O1982" i="1"/>
  <c r="P1982" i="1" s="1"/>
  <c r="O1978" i="1"/>
  <c r="P1978" i="1" s="1"/>
  <c r="O1974" i="1"/>
  <c r="P1974" i="1" s="1"/>
  <c r="O1970" i="1"/>
  <c r="P1970" i="1" s="1"/>
  <c r="O1966" i="1"/>
  <c r="P1966" i="1" s="1"/>
  <c r="O1962" i="1"/>
  <c r="P1962" i="1" s="1"/>
  <c r="O1958" i="1"/>
  <c r="P1958" i="1" s="1"/>
  <c r="O1954" i="1"/>
  <c r="P1954" i="1" s="1"/>
  <c r="O2353" i="1"/>
  <c r="P2353" i="1" s="1"/>
  <c r="O2349" i="1"/>
  <c r="P2349" i="1" s="1"/>
  <c r="O2345" i="1"/>
  <c r="P2345" i="1" s="1"/>
  <c r="O2341" i="1"/>
  <c r="P2341" i="1" s="1"/>
  <c r="O2337" i="1"/>
  <c r="P2337" i="1" s="1"/>
  <c r="O2333" i="1"/>
  <c r="P2333" i="1" s="1"/>
  <c r="O2329" i="1"/>
  <c r="P2329" i="1" s="1"/>
  <c r="O2325" i="1"/>
  <c r="P2325" i="1" s="1"/>
  <c r="O2321" i="1"/>
  <c r="P2321" i="1" s="1"/>
  <c r="O2317" i="1"/>
  <c r="P2317" i="1" s="1"/>
  <c r="O2313" i="1"/>
  <c r="P2313" i="1" s="1"/>
  <c r="O2309" i="1"/>
  <c r="P2309" i="1" s="1"/>
  <c r="O2305" i="1"/>
  <c r="P2305" i="1" s="1"/>
  <c r="O2301" i="1"/>
  <c r="P2301" i="1" s="1"/>
  <c r="O2297" i="1"/>
  <c r="P2297" i="1" s="1"/>
  <c r="O2293" i="1"/>
  <c r="P2293" i="1" s="1"/>
  <c r="O2289" i="1"/>
  <c r="P2289" i="1" s="1"/>
  <c r="O2285" i="1"/>
  <c r="P2285" i="1" s="1"/>
  <c r="O2281" i="1"/>
  <c r="P2281" i="1" s="1"/>
  <c r="O2277" i="1"/>
  <c r="P2277" i="1" s="1"/>
  <c r="O2273" i="1"/>
  <c r="P2273" i="1" s="1"/>
  <c r="O2269" i="1"/>
  <c r="P2269" i="1" s="1"/>
  <c r="O2265" i="1"/>
  <c r="P2265" i="1" s="1"/>
  <c r="O2261" i="1"/>
  <c r="P2261" i="1" s="1"/>
  <c r="O2257" i="1"/>
  <c r="P2257" i="1" s="1"/>
  <c r="O2253" i="1"/>
  <c r="P2253" i="1" s="1"/>
  <c r="O2249" i="1"/>
  <c r="P2249" i="1" s="1"/>
  <c r="O2245" i="1"/>
  <c r="P2245" i="1" s="1"/>
  <c r="O2241" i="1"/>
  <c r="P2241" i="1" s="1"/>
  <c r="O2237" i="1"/>
  <c r="P2237" i="1" s="1"/>
  <c r="O2233" i="1"/>
  <c r="P2233" i="1" s="1"/>
  <c r="O2229" i="1"/>
  <c r="P2229" i="1" s="1"/>
  <c r="O2225" i="1"/>
  <c r="P2225" i="1" s="1"/>
  <c r="O2221" i="1"/>
  <c r="P2221" i="1" s="1"/>
  <c r="O2217" i="1"/>
  <c r="P2217" i="1" s="1"/>
  <c r="O2213" i="1"/>
  <c r="P2213" i="1" s="1"/>
  <c r="O2209" i="1"/>
  <c r="P2209" i="1" s="1"/>
  <c r="O2205" i="1"/>
  <c r="P2205" i="1" s="1"/>
  <c r="O2201" i="1"/>
  <c r="P2201" i="1" s="1"/>
  <c r="O2197" i="1"/>
  <c r="P2197" i="1" s="1"/>
  <c r="O2193" i="1"/>
  <c r="P2193" i="1" s="1"/>
  <c r="O2189" i="1"/>
  <c r="P2189" i="1" s="1"/>
  <c r="O2185" i="1"/>
  <c r="P2185" i="1" s="1"/>
  <c r="O2181" i="1"/>
  <c r="P2181" i="1" s="1"/>
  <c r="O2177" i="1"/>
  <c r="P2177" i="1" s="1"/>
  <c r="O2173" i="1"/>
  <c r="P2173" i="1" s="1"/>
  <c r="O2169" i="1"/>
  <c r="P2169" i="1" s="1"/>
  <c r="O2165" i="1"/>
  <c r="P2165" i="1" s="1"/>
  <c r="O2161" i="1"/>
  <c r="P2161" i="1" s="1"/>
  <c r="O2157" i="1"/>
  <c r="P2157" i="1" s="1"/>
  <c r="O2153" i="1"/>
  <c r="P2153" i="1" s="1"/>
  <c r="O2149" i="1"/>
  <c r="P2149" i="1" s="1"/>
  <c r="O2145" i="1"/>
  <c r="P2145" i="1" s="1"/>
  <c r="O2141" i="1"/>
  <c r="P2141" i="1" s="1"/>
  <c r="O2137" i="1"/>
  <c r="P2137" i="1" s="1"/>
  <c r="O2133" i="1"/>
  <c r="P2133" i="1" s="1"/>
  <c r="O2129" i="1"/>
  <c r="P2129" i="1" s="1"/>
  <c r="O2125" i="1"/>
  <c r="P2125" i="1" s="1"/>
  <c r="O2121" i="1"/>
  <c r="P2121" i="1" s="1"/>
  <c r="O2117" i="1"/>
  <c r="P2117" i="1" s="1"/>
  <c r="O2113" i="1"/>
  <c r="P2113" i="1" s="1"/>
  <c r="O2109" i="1"/>
  <c r="P2109" i="1" s="1"/>
  <c r="O2105" i="1"/>
  <c r="P2105" i="1" s="1"/>
  <c r="O2101" i="1"/>
  <c r="P2101" i="1" s="1"/>
  <c r="O2097" i="1"/>
  <c r="P2097" i="1" s="1"/>
  <c r="O2093" i="1"/>
  <c r="P2093" i="1" s="1"/>
  <c r="O2089" i="1"/>
  <c r="P2089" i="1" s="1"/>
  <c r="O2085" i="1"/>
  <c r="P2085" i="1" s="1"/>
  <c r="O2081" i="1"/>
  <c r="P2081" i="1" s="1"/>
  <c r="O2077" i="1"/>
  <c r="P2077" i="1" s="1"/>
  <c r="O2073" i="1"/>
  <c r="P2073" i="1" s="1"/>
  <c r="O2069" i="1"/>
  <c r="P2069" i="1" s="1"/>
  <c r="O2065" i="1"/>
  <c r="P2065" i="1" s="1"/>
  <c r="O2061" i="1"/>
  <c r="P2061" i="1" s="1"/>
  <c r="O2057" i="1"/>
  <c r="P2057" i="1" s="1"/>
  <c r="O2053" i="1"/>
  <c r="P2053" i="1" s="1"/>
  <c r="O2049" i="1"/>
  <c r="P2049" i="1" s="1"/>
  <c r="O2045" i="1"/>
  <c r="P2045" i="1" s="1"/>
  <c r="O2041" i="1"/>
  <c r="P2041" i="1" s="1"/>
  <c r="O2037" i="1"/>
  <c r="P2037" i="1" s="1"/>
  <c r="O2033" i="1"/>
  <c r="P2033" i="1" s="1"/>
  <c r="O2029" i="1"/>
  <c r="P2029" i="1" s="1"/>
  <c r="O2025" i="1"/>
  <c r="P2025" i="1" s="1"/>
  <c r="O2021" i="1"/>
  <c r="P2021" i="1" s="1"/>
  <c r="O2017" i="1"/>
  <c r="P2017" i="1" s="1"/>
  <c r="O2013" i="1"/>
  <c r="P2013" i="1" s="1"/>
  <c r="O2009" i="1"/>
  <c r="P2009" i="1" s="1"/>
  <c r="O2005" i="1"/>
  <c r="P2005" i="1" s="1"/>
  <c r="O2001" i="1"/>
  <c r="P2001" i="1" s="1"/>
  <c r="O1997" i="1"/>
  <c r="P1997" i="1" s="1"/>
  <c r="O1993" i="1"/>
  <c r="P1993" i="1" s="1"/>
  <c r="O1989" i="1"/>
  <c r="P1989" i="1" s="1"/>
  <c r="O1985" i="1"/>
  <c r="P1985" i="1" s="1"/>
  <c r="O1981" i="1"/>
  <c r="P1981" i="1" s="1"/>
  <c r="O1977" i="1"/>
  <c r="P1977" i="1" s="1"/>
  <c r="O1973" i="1"/>
  <c r="P1973" i="1" s="1"/>
  <c r="O1969" i="1"/>
  <c r="P1969" i="1" s="1"/>
  <c r="O1965" i="1"/>
  <c r="P1965" i="1" s="1"/>
  <c r="O1961" i="1"/>
  <c r="P1961" i="1" s="1"/>
  <c r="O1957" i="1"/>
  <c r="P1957" i="1" s="1"/>
  <c r="O1953" i="1"/>
  <c r="P1953" i="1" s="1"/>
  <c r="O2352" i="1"/>
  <c r="P2352" i="1" s="1"/>
  <c r="O2348" i="1"/>
  <c r="P2348" i="1" s="1"/>
  <c r="O2344" i="1"/>
  <c r="P2344" i="1" s="1"/>
  <c r="O2340" i="1"/>
  <c r="P2340" i="1" s="1"/>
  <c r="O2336" i="1"/>
  <c r="P2336" i="1" s="1"/>
  <c r="O2332" i="1"/>
  <c r="P2332" i="1" s="1"/>
  <c r="O2328" i="1"/>
  <c r="P2328" i="1" s="1"/>
  <c r="O2324" i="1"/>
  <c r="P2324" i="1" s="1"/>
  <c r="O2320" i="1"/>
  <c r="P2320" i="1" s="1"/>
  <c r="O2316" i="1"/>
  <c r="P2316" i="1" s="1"/>
  <c r="O2312" i="1"/>
  <c r="P2312" i="1" s="1"/>
  <c r="O2308" i="1"/>
  <c r="P2308" i="1" s="1"/>
  <c r="O2304" i="1"/>
  <c r="P2304" i="1" s="1"/>
  <c r="O2300" i="1"/>
  <c r="P2300" i="1" s="1"/>
  <c r="O2296" i="1"/>
  <c r="P2296" i="1" s="1"/>
  <c r="O2292" i="1"/>
  <c r="P2292" i="1" s="1"/>
  <c r="O2288" i="1"/>
  <c r="P2288" i="1" s="1"/>
  <c r="O2284" i="1"/>
  <c r="P2284" i="1" s="1"/>
  <c r="O2280" i="1"/>
  <c r="P2280" i="1" s="1"/>
  <c r="O2276" i="1"/>
  <c r="P2276" i="1" s="1"/>
  <c r="O2272" i="1"/>
  <c r="P2272" i="1" s="1"/>
  <c r="O2268" i="1"/>
  <c r="P2268" i="1" s="1"/>
  <c r="O2264" i="1"/>
  <c r="P2264" i="1" s="1"/>
  <c r="O2260" i="1"/>
  <c r="P2260" i="1" s="1"/>
  <c r="O2256" i="1"/>
  <c r="P2256" i="1" s="1"/>
  <c r="O2252" i="1"/>
  <c r="P2252" i="1" s="1"/>
  <c r="O2248" i="1"/>
  <c r="P2248" i="1" s="1"/>
  <c r="O2244" i="1"/>
  <c r="P2244" i="1" s="1"/>
  <c r="O2240" i="1"/>
  <c r="P2240" i="1" s="1"/>
  <c r="O2236" i="1"/>
  <c r="P2236" i="1" s="1"/>
  <c r="O2232" i="1"/>
  <c r="P2232" i="1" s="1"/>
  <c r="O2228" i="1"/>
  <c r="P2228" i="1" s="1"/>
  <c r="O2224" i="1"/>
  <c r="P2224" i="1" s="1"/>
  <c r="O2220" i="1"/>
  <c r="P2220" i="1" s="1"/>
  <c r="O2216" i="1"/>
  <c r="P2216" i="1" s="1"/>
  <c r="O2212" i="1"/>
  <c r="P2212" i="1" s="1"/>
  <c r="O2208" i="1"/>
  <c r="P2208" i="1" s="1"/>
  <c r="O2204" i="1"/>
  <c r="P2204" i="1" s="1"/>
  <c r="O2200" i="1"/>
  <c r="P2200" i="1" s="1"/>
  <c r="O2196" i="1"/>
  <c r="P2196" i="1" s="1"/>
  <c r="O2192" i="1"/>
  <c r="P2192" i="1" s="1"/>
  <c r="O2188" i="1"/>
  <c r="P2188" i="1" s="1"/>
  <c r="O2184" i="1"/>
  <c r="P2184" i="1" s="1"/>
  <c r="O2180" i="1"/>
  <c r="P2180" i="1" s="1"/>
  <c r="O2176" i="1"/>
  <c r="P2176" i="1" s="1"/>
  <c r="O2172" i="1"/>
  <c r="P2172" i="1" s="1"/>
  <c r="O2168" i="1"/>
  <c r="P2168" i="1" s="1"/>
  <c r="O2164" i="1"/>
  <c r="P2164" i="1" s="1"/>
  <c r="O2160" i="1"/>
  <c r="P2160" i="1" s="1"/>
  <c r="O2156" i="1"/>
  <c r="P2156" i="1" s="1"/>
  <c r="O2152" i="1"/>
  <c r="P2152" i="1" s="1"/>
  <c r="O2148" i="1"/>
  <c r="P2148" i="1" s="1"/>
  <c r="O2144" i="1"/>
  <c r="P2144" i="1" s="1"/>
  <c r="O2140" i="1"/>
  <c r="P2140" i="1" s="1"/>
  <c r="O2136" i="1"/>
  <c r="P2136" i="1" s="1"/>
  <c r="O2132" i="1"/>
  <c r="P2132" i="1" s="1"/>
  <c r="O2128" i="1"/>
  <c r="P2128" i="1" s="1"/>
  <c r="O2124" i="1"/>
  <c r="P2124" i="1" s="1"/>
  <c r="O2120" i="1"/>
  <c r="P2120" i="1" s="1"/>
  <c r="O2116" i="1"/>
  <c r="P2116" i="1" s="1"/>
  <c r="O2112" i="1"/>
  <c r="P2112" i="1" s="1"/>
  <c r="O2108" i="1"/>
  <c r="P2108" i="1" s="1"/>
  <c r="O2104" i="1"/>
  <c r="P2104" i="1" s="1"/>
  <c r="O2100" i="1"/>
  <c r="P2100" i="1" s="1"/>
  <c r="O2096" i="1"/>
  <c r="P2096" i="1" s="1"/>
  <c r="O2092" i="1"/>
  <c r="P2092" i="1" s="1"/>
  <c r="O2088" i="1"/>
  <c r="P2088" i="1" s="1"/>
  <c r="O2084" i="1"/>
  <c r="P2084" i="1" s="1"/>
  <c r="O2080" i="1"/>
  <c r="P2080" i="1" s="1"/>
  <c r="O2076" i="1"/>
  <c r="P2076" i="1" s="1"/>
  <c r="O2072" i="1"/>
  <c r="P2072" i="1" s="1"/>
  <c r="O2068" i="1"/>
  <c r="P2068" i="1" s="1"/>
  <c r="O2064" i="1"/>
  <c r="P2064" i="1" s="1"/>
  <c r="O2060" i="1"/>
  <c r="P2060" i="1" s="1"/>
  <c r="O2056" i="1"/>
  <c r="P2056" i="1" s="1"/>
  <c r="O2052" i="1"/>
  <c r="P2052" i="1" s="1"/>
  <c r="O2048" i="1"/>
  <c r="P2048" i="1" s="1"/>
  <c r="O2044" i="1"/>
  <c r="P2044" i="1" s="1"/>
  <c r="O2040" i="1"/>
  <c r="P2040" i="1" s="1"/>
  <c r="O2036" i="1"/>
  <c r="P2036" i="1" s="1"/>
  <c r="O2032" i="1"/>
  <c r="P2032" i="1" s="1"/>
  <c r="O2028" i="1"/>
  <c r="P2028" i="1" s="1"/>
  <c r="O2024" i="1"/>
  <c r="P2024" i="1" s="1"/>
  <c r="O2020" i="1"/>
  <c r="P2020" i="1" s="1"/>
  <c r="O2016" i="1"/>
  <c r="P2016" i="1" s="1"/>
  <c r="O2012" i="1"/>
  <c r="P2012" i="1" s="1"/>
  <c r="O2008" i="1"/>
  <c r="P2008" i="1" s="1"/>
  <c r="O2004" i="1"/>
  <c r="P2004" i="1" s="1"/>
  <c r="O2000" i="1"/>
  <c r="P2000" i="1" s="1"/>
  <c r="O1996" i="1"/>
  <c r="P1996" i="1" s="1"/>
  <c r="O1992" i="1"/>
  <c r="P1992" i="1" s="1"/>
  <c r="O1988" i="1"/>
  <c r="P1988" i="1" s="1"/>
  <c r="O1984" i="1"/>
  <c r="P1984" i="1" s="1"/>
  <c r="O1980" i="1"/>
  <c r="P1980" i="1" s="1"/>
  <c r="O1976" i="1"/>
  <c r="P1976" i="1" s="1"/>
  <c r="O1972" i="1"/>
  <c r="P1972" i="1" s="1"/>
  <c r="O1968" i="1"/>
  <c r="P1968" i="1" s="1"/>
  <c r="O1964" i="1"/>
  <c r="P1964" i="1" s="1"/>
  <c r="O1960" i="1"/>
  <c r="P1960" i="1" s="1"/>
  <c r="O1956" i="1"/>
  <c r="P1956" i="1" s="1"/>
  <c r="O2351" i="1"/>
  <c r="P2351" i="1" s="1"/>
  <c r="O2347" i="1"/>
  <c r="P2347" i="1" s="1"/>
  <c r="O2343" i="1"/>
  <c r="P2343" i="1" s="1"/>
  <c r="O2339" i="1"/>
  <c r="P2339" i="1" s="1"/>
  <c r="O2335" i="1"/>
  <c r="P2335" i="1" s="1"/>
  <c r="O2331" i="1"/>
  <c r="P2331" i="1" s="1"/>
  <c r="O2327" i="1"/>
  <c r="P2327" i="1" s="1"/>
  <c r="O2323" i="1"/>
  <c r="P2323" i="1" s="1"/>
  <c r="O2319" i="1"/>
  <c r="P2319" i="1" s="1"/>
  <c r="O2315" i="1"/>
  <c r="P2315" i="1" s="1"/>
  <c r="O2311" i="1"/>
  <c r="P2311" i="1" s="1"/>
  <c r="O2307" i="1"/>
  <c r="P2307" i="1" s="1"/>
  <c r="O2303" i="1"/>
  <c r="P2303" i="1" s="1"/>
  <c r="O2299" i="1"/>
  <c r="P2299" i="1" s="1"/>
  <c r="O2295" i="1"/>
  <c r="P2295" i="1" s="1"/>
  <c r="O2291" i="1"/>
  <c r="P2291" i="1" s="1"/>
  <c r="O2287" i="1"/>
  <c r="P2287" i="1" s="1"/>
  <c r="O2283" i="1"/>
  <c r="P2283" i="1" s="1"/>
  <c r="O2279" i="1"/>
  <c r="P2279" i="1" s="1"/>
  <c r="O2275" i="1"/>
  <c r="P2275" i="1" s="1"/>
  <c r="O2271" i="1"/>
  <c r="P2271" i="1" s="1"/>
  <c r="O2267" i="1"/>
  <c r="P2267" i="1" s="1"/>
  <c r="O2263" i="1"/>
  <c r="P2263" i="1" s="1"/>
  <c r="O2259" i="1"/>
  <c r="P2259" i="1" s="1"/>
  <c r="O2255" i="1"/>
  <c r="P2255" i="1" s="1"/>
  <c r="O2251" i="1"/>
  <c r="P2251" i="1" s="1"/>
  <c r="O2247" i="1"/>
  <c r="P2247" i="1" s="1"/>
  <c r="O2243" i="1"/>
  <c r="P2243" i="1" s="1"/>
  <c r="O2239" i="1"/>
  <c r="P2239" i="1" s="1"/>
  <c r="O2235" i="1"/>
  <c r="P2235" i="1" s="1"/>
  <c r="O2231" i="1"/>
  <c r="P2231" i="1" s="1"/>
  <c r="O2227" i="1"/>
  <c r="P2227" i="1" s="1"/>
  <c r="O2223" i="1"/>
  <c r="P2223" i="1" s="1"/>
  <c r="O2219" i="1"/>
  <c r="P2219" i="1" s="1"/>
  <c r="O2215" i="1"/>
  <c r="P2215" i="1" s="1"/>
  <c r="O2211" i="1"/>
  <c r="P2211" i="1" s="1"/>
  <c r="O2207" i="1"/>
  <c r="P2207" i="1" s="1"/>
  <c r="O2203" i="1"/>
  <c r="P2203" i="1" s="1"/>
  <c r="O2199" i="1"/>
  <c r="P2199" i="1" s="1"/>
  <c r="O2195" i="1"/>
  <c r="P2195" i="1" s="1"/>
  <c r="O2191" i="1"/>
  <c r="P2191" i="1" s="1"/>
  <c r="O2187" i="1"/>
  <c r="P2187" i="1" s="1"/>
  <c r="O2183" i="1"/>
  <c r="P2183" i="1" s="1"/>
  <c r="O2179" i="1"/>
  <c r="P2179" i="1" s="1"/>
  <c r="O2175" i="1"/>
  <c r="P2175" i="1" s="1"/>
  <c r="O2171" i="1"/>
  <c r="P2171" i="1" s="1"/>
  <c r="O2167" i="1"/>
  <c r="P2167" i="1" s="1"/>
  <c r="O2163" i="1"/>
  <c r="P2163" i="1" s="1"/>
  <c r="O2159" i="1"/>
  <c r="P2159" i="1" s="1"/>
  <c r="O2155" i="1"/>
  <c r="P2155" i="1" s="1"/>
  <c r="O2151" i="1"/>
  <c r="P2151" i="1" s="1"/>
  <c r="O2147" i="1"/>
  <c r="P2147" i="1" s="1"/>
  <c r="O2143" i="1"/>
  <c r="P2143" i="1" s="1"/>
  <c r="O2139" i="1"/>
  <c r="P2139" i="1" s="1"/>
  <c r="O2135" i="1"/>
  <c r="P2135" i="1" s="1"/>
  <c r="O2131" i="1"/>
  <c r="P2131" i="1" s="1"/>
  <c r="O2127" i="1"/>
  <c r="P2127" i="1" s="1"/>
  <c r="O2123" i="1"/>
  <c r="P2123" i="1" s="1"/>
  <c r="O2119" i="1"/>
  <c r="P2119" i="1" s="1"/>
  <c r="O2115" i="1"/>
  <c r="P2115" i="1" s="1"/>
  <c r="O2111" i="1"/>
  <c r="P2111" i="1" s="1"/>
  <c r="O2107" i="1"/>
  <c r="P2107" i="1" s="1"/>
  <c r="O2103" i="1"/>
  <c r="P2103" i="1" s="1"/>
  <c r="O2099" i="1"/>
  <c r="P2099" i="1" s="1"/>
  <c r="O2095" i="1"/>
  <c r="P2095" i="1" s="1"/>
  <c r="O2091" i="1"/>
  <c r="P2091" i="1" s="1"/>
  <c r="O2087" i="1"/>
  <c r="P2087" i="1" s="1"/>
  <c r="O2083" i="1"/>
  <c r="P2083" i="1" s="1"/>
  <c r="O2079" i="1"/>
  <c r="P2079" i="1" s="1"/>
  <c r="O2075" i="1"/>
  <c r="P2075" i="1" s="1"/>
  <c r="O2071" i="1"/>
  <c r="P2071" i="1" s="1"/>
  <c r="O2067" i="1"/>
  <c r="P2067" i="1" s="1"/>
  <c r="O2063" i="1"/>
  <c r="P2063" i="1" s="1"/>
  <c r="O2059" i="1"/>
  <c r="P2059" i="1" s="1"/>
  <c r="O2055" i="1"/>
  <c r="P2055" i="1" s="1"/>
  <c r="O2051" i="1"/>
  <c r="P2051" i="1" s="1"/>
  <c r="O2047" i="1"/>
  <c r="P2047" i="1" s="1"/>
  <c r="O2043" i="1"/>
  <c r="P2043" i="1" s="1"/>
  <c r="O2039" i="1"/>
  <c r="P2039" i="1" s="1"/>
  <c r="O2035" i="1"/>
  <c r="P2035" i="1" s="1"/>
  <c r="O2031" i="1"/>
  <c r="P2031" i="1" s="1"/>
  <c r="O2027" i="1"/>
  <c r="P2027" i="1" s="1"/>
  <c r="O2023" i="1"/>
  <c r="P2023" i="1" s="1"/>
  <c r="O2019" i="1"/>
  <c r="P2019" i="1" s="1"/>
  <c r="O2015" i="1"/>
  <c r="P2015" i="1" s="1"/>
  <c r="O2011" i="1"/>
  <c r="P2011" i="1" s="1"/>
  <c r="O2007" i="1"/>
  <c r="P2007" i="1" s="1"/>
  <c r="O2003" i="1"/>
  <c r="P2003" i="1" s="1"/>
  <c r="O1999" i="1"/>
  <c r="P1999" i="1" s="1"/>
  <c r="O1995" i="1"/>
  <c r="P1995" i="1" s="1"/>
  <c r="O1991" i="1"/>
  <c r="P1991" i="1" s="1"/>
  <c r="O1987" i="1"/>
  <c r="P1987" i="1" s="1"/>
  <c r="O1983" i="1"/>
  <c r="P1983" i="1" s="1"/>
  <c r="O1979" i="1"/>
  <c r="P1979" i="1" s="1"/>
  <c r="O1975" i="1"/>
  <c r="P1975" i="1" s="1"/>
  <c r="O1971" i="1"/>
  <c r="P1971" i="1" s="1"/>
  <c r="O1967" i="1"/>
  <c r="P1967" i="1" s="1"/>
  <c r="O1963" i="1"/>
  <c r="P1963" i="1" s="1"/>
  <c r="O1959" i="1"/>
  <c r="P1959" i="1" s="1"/>
  <c r="O1955" i="1"/>
  <c r="P1955" i="1" s="1"/>
  <c r="Q127" i="1"/>
  <c r="Q148" i="1" s="1"/>
  <c r="Q121" i="1"/>
  <c r="R127" i="1"/>
  <c r="R148" i="1" s="1"/>
  <c r="R121" i="1"/>
  <c r="D142" i="1"/>
  <c r="D137" i="1"/>
  <c r="D139" i="1" s="1"/>
  <c r="D135" i="1"/>
  <c r="G130" i="1"/>
  <c r="G131" i="1" s="1"/>
  <c r="E138" i="1"/>
  <c r="E134" i="1"/>
  <c r="E133" i="1"/>
  <c r="E132" i="1"/>
  <c r="G112" i="1"/>
  <c r="H108" i="1"/>
  <c r="H104" i="1"/>
  <c r="H102" i="1"/>
  <c r="H106" i="1" s="1"/>
  <c r="H103" i="1"/>
  <c r="G107" i="1"/>
  <c r="G105" i="1"/>
  <c r="I101" i="1"/>
  <c r="N2186" i="1"/>
  <c r="Q2186" i="1" s="1"/>
  <c r="EJ114" i="1"/>
  <c r="EJ115" i="1" s="1"/>
  <c r="EJ116" i="1" s="1"/>
  <c r="EJ117" i="1" s="1"/>
  <c r="EJ120" i="1" s="1"/>
  <c r="EJ121" i="1" s="1"/>
  <c r="W127" i="1"/>
  <c r="W148" i="1" s="1"/>
  <c r="W121" i="1"/>
  <c r="V127" i="1"/>
  <c r="V148" i="1" s="1"/>
  <c r="V121" i="1"/>
  <c r="U121" i="1"/>
  <c r="DD119" i="1"/>
  <c r="T131" i="1"/>
  <c r="T152" i="1" s="1"/>
  <c r="BL119" i="1"/>
  <c r="T129" i="1"/>
  <c r="T150" i="1" s="1"/>
  <c r="BK121" i="1"/>
  <c r="S138" i="1"/>
  <c r="S161" i="1" s="1"/>
  <c r="CE121" i="1"/>
  <c r="Q139" i="1"/>
  <c r="Q162" i="1" s="1"/>
  <c r="X136" i="1"/>
  <c r="X159" i="1" s="1"/>
  <c r="AN121" i="1"/>
  <c r="R137" i="1"/>
  <c r="R160" i="1" s="1"/>
  <c r="AM121" i="1"/>
  <c r="Q137" i="1"/>
  <c r="Q160" i="1" s="1"/>
  <c r="BJ121" i="1"/>
  <c r="R138" i="1"/>
  <c r="R161" i="1" s="1"/>
  <c r="DC121" i="1"/>
  <c r="S140" i="1"/>
  <c r="S163" i="1" s="1"/>
  <c r="DB121" i="1"/>
  <c r="R140" i="1"/>
  <c r="R163" i="1" s="1"/>
  <c r="DY121" i="1"/>
  <c r="S141" i="1"/>
  <c r="S164" i="1" s="1"/>
  <c r="DX121" i="1"/>
  <c r="R141" i="1"/>
  <c r="R164" i="1" s="1"/>
  <c r="CF121" i="1"/>
  <c r="R139" i="1"/>
  <c r="R162" i="1" s="1"/>
  <c r="Q136" i="1"/>
  <c r="Q159" i="1" s="1"/>
  <c r="CG119" i="1"/>
  <c r="S130" i="1"/>
  <c r="S151" i="1" s="1"/>
  <c r="DZ119" i="1"/>
  <c r="T132" i="1"/>
  <c r="T153" i="1" s="1"/>
  <c r="EN2069" i="1"/>
  <c r="EM2068" i="1"/>
  <c r="GZ114" i="1"/>
  <c r="GZ115" i="1" s="1"/>
  <c r="GZ116" i="1" s="1"/>
  <c r="GZ117" i="1" s="1"/>
  <c r="GZ120" i="1" s="1"/>
  <c r="GZ121" i="1" s="1"/>
  <c r="HD100" i="1"/>
  <c r="HC101" i="1"/>
  <c r="HA107" i="1"/>
  <c r="HA118" i="1" s="1"/>
  <c r="HA119" i="1" s="1"/>
  <c r="HA105" i="1"/>
  <c r="HA111" i="1"/>
  <c r="HB108" i="1"/>
  <c r="HB102" i="1"/>
  <c r="HB106" i="1" s="1"/>
  <c r="HB104" i="1"/>
  <c r="HB103" i="1"/>
  <c r="FH114" i="1"/>
  <c r="FH115" i="1" s="1"/>
  <c r="FH116" i="1" s="1"/>
  <c r="FH117" i="1" s="1"/>
  <c r="FH120" i="1" s="1"/>
  <c r="FH121" i="1" s="1"/>
  <c r="GC107" i="1"/>
  <c r="GC118" i="1" s="1"/>
  <c r="GC119" i="1" s="1"/>
  <c r="GC105" i="1"/>
  <c r="GD108" i="1"/>
  <c r="GD104" i="1"/>
  <c r="GD103" i="1"/>
  <c r="GD102" i="1"/>
  <c r="GD106" i="1" s="1"/>
  <c r="FS113" i="1"/>
  <c r="GC111" i="1"/>
  <c r="GF100" i="1"/>
  <c r="GE101" i="1"/>
  <c r="FS111" i="1"/>
  <c r="FT108" i="1"/>
  <c r="FT103" i="1"/>
  <c r="FT104" i="1"/>
  <c r="FT102" i="1"/>
  <c r="FT106" i="1" s="1"/>
  <c r="FR114" i="1"/>
  <c r="FR115" i="1" s="1"/>
  <c r="FR116" i="1" s="1"/>
  <c r="FR117" i="1" s="1"/>
  <c r="FR120" i="1" s="1"/>
  <c r="FR121" i="1" s="1"/>
  <c r="GB114" i="1"/>
  <c r="GB115" i="1" s="1"/>
  <c r="GB116" i="1" s="1"/>
  <c r="GB117" i="1" s="1"/>
  <c r="GB120" i="1" s="1"/>
  <c r="GB121" i="1" s="1"/>
  <c r="FS107" i="1"/>
  <c r="FS105" i="1"/>
  <c r="FV100" i="1"/>
  <c r="FU101" i="1"/>
  <c r="FI107" i="1"/>
  <c r="FI118" i="1" s="1"/>
  <c r="FI119" i="1" s="1"/>
  <c r="FI105" i="1"/>
  <c r="FJ108" i="1"/>
  <c r="FJ103" i="1"/>
  <c r="FJ104" i="1"/>
  <c r="FJ102" i="1"/>
  <c r="FJ106" i="1" s="1"/>
  <c r="FK101" i="1"/>
  <c r="FL100" i="1"/>
  <c r="FI111" i="1"/>
  <c r="ED100" i="1"/>
  <c r="EC101" i="1"/>
  <c r="EA113" i="1"/>
  <c r="EL108" i="1"/>
  <c r="EL104" i="1"/>
  <c r="EL102" i="1"/>
  <c r="EL106" i="1" s="1"/>
  <c r="EL103" i="1"/>
  <c r="EK107" i="1"/>
  <c r="EK118" i="1" s="1"/>
  <c r="EK119" i="1" s="1"/>
  <c r="EK105" i="1"/>
  <c r="EA107" i="1"/>
  <c r="EA105" i="1"/>
  <c r="EA111" i="1"/>
  <c r="EN100" i="1"/>
  <c r="EM101" i="1"/>
  <c r="DZ114" i="1"/>
  <c r="DZ115" i="1" s="1"/>
  <c r="DZ116" i="1" s="1"/>
  <c r="DZ117" i="1" s="1"/>
  <c r="DZ120" i="1" s="1"/>
  <c r="EK111" i="1"/>
  <c r="EB108" i="1"/>
  <c r="EB103" i="1"/>
  <c r="EB104" i="1"/>
  <c r="EB102" i="1"/>
  <c r="EB106" i="1" s="1"/>
  <c r="DE113" i="1"/>
  <c r="DF108" i="1"/>
  <c r="DF103" i="1"/>
  <c r="DF104" i="1"/>
  <c r="DF102" i="1"/>
  <c r="DF106" i="1" s="1"/>
  <c r="DH100" i="1"/>
  <c r="DG101" i="1"/>
  <c r="DP108" i="1"/>
  <c r="DP104" i="1"/>
  <c r="DP103" i="1"/>
  <c r="DP102" i="1"/>
  <c r="DP106" i="1" s="1"/>
  <c r="DD114" i="1"/>
  <c r="DD115" i="1" s="1"/>
  <c r="DD116" i="1" s="1"/>
  <c r="DD117" i="1" s="1"/>
  <c r="DD120" i="1" s="1"/>
  <c r="DO107" i="1"/>
  <c r="DO118" i="1" s="1"/>
  <c r="DO119" i="1" s="1"/>
  <c r="DO105" i="1"/>
  <c r="DN114" i="1"/>
  <c r="DN115" i="1" s="1"/>
  <c r="DN116" i="1" s="1"/>
  <c r="DN117" i="1" s="1"/>
  <c r="DN120" i="1" s="1"/>
  <c r="DN121" i="1" s="1"/>
  <c r="DR100" i="1"/>
  <c r="DQ101" i="1"/>
  <c r="DO111" i="1"/>
  <c r="DE107" i="1"/>
  <c r="DE105" i="1"/>
  <c r="DE111" i="1"/>
  <c r="CR114" i="1"/>
  <c r="CR115" i="1" s="1"/>
  <c r="CR116" i="1" s="1"/>
  <c r="CR117" i="1" s="1"/>
  <c r="CR120" i="1" s="1"/>
  <c r="CR121" i="1" s="1"/>
  <c r="CI108" i="1"/>
  <c r="CI104" i="1"/>
  <c r="CI103" i="1"/>
  <c r="CI102" i="1"/>
  <c r="CI106" i="1" s="1"/>
  <c r="CH107" i="1"/>
  <c r="CH118" i="1" s="1"/>
  <c r="CH105" i="1"/>
  <c r="CH111" i="1"/>
  <c r="CK100" i="1"/>
  <c r="CJ101" i="1"/>
  <c r="CT108" i="1"/>
  <c r="CT104" i="1"/>
  <c r="CT103" i="1"/>
  <c r="CT102" i="1"/>
  <c r="CT106" i="1" s="1"/>
  <c r="CS107" i="1"/>
  <c r="CS118" i="1" s="1"/>
  <c r="CS119" i="1" s="1"/>
  <c r="CS105" i="1"/>
  <c r="CU101" i="1"/>
  <c r="CV100" i="1"/>
  <c r="CG114" i="1"/>
  <c r="CG115" i="1" s="1"/>
  <c r="CG116" i="1" s="1"/>
  <c r="CG117" i="1" s="1"/>
  <c r="CG120" i="1" s="1"/>
  <c r="CS111" i="1"/>
  <c r="BL114" i="1"/>
  <c r="BL115" i="1" s="1"/>
  <c r="BL116" i="1" s="1"/>
  <c r="BL117" i="1" s="1"/>
  <c r="BL120" i="1" s="1"/>
  <c r="BM113" i="1"/>
  <c r="BV114" i="1"/>
  <c r="BV115" i="1" s="1"/>
  <c r="BV116" i="1" s="1"/>
  <c r="BV117" i="1" s="1"/>
  <c r="BV120" i="1" s="1"/>
  <c r="BV121" i="1" s="1"/>
  <c r="BW107" i="1"/>
  <c r="BW118" i="1" s="1"/>
  <c r="BW119" i="1" s="1"/>
  <c r="BW105" i="1"/>
  <c r="BW111" i="1"/>
  <c r="BZ100" i="1"/>
  <c r="BY101" i="1"/>
  <c r="BM107" i="1"/>
  <c r="BM105" i="1"/>
  <c r="BM112" i="1" s="1"/>
  <c r="BM111" i="1"/>
  <c r="BN108" i="1"/>
  <c r="BN104" i="1"/>
  <c r="BN103" i="1"/>
  <c r="BN102" i="1"/>
  <c r="BN106" i="1" s="1"/>
  <c r="BL112" i="1"/>
  <c r="BP100" i="1"/>
  <c r="BO101" i="1"/>
  <c r="BX108" i="1"/>
  <c r="BX104" i="1"/>
  <c r="BX103" i="1"/>
  <c r="BX102" i="1"/>
  <c r="BX106" i="1" s="1"/>
  <c r="AM119" i="1"/>
  <c r="AO119" i="1"/>
  <c r="BC101" i="1"/>
  <c r="BD100" i="1"/>
  <c r="BB108" i="1"/>
  <c r="BB104" i="1"/>
  <c r="BB103" i="1"/>
  <c r="BB102" i="1"/>
  <c r="BB106" i="1" s="1"/>
  <c r="BA107" i="1"/>
  <c r="BA105" i="1"/>
  <c r="BA111" i="1"/>
  <c r="AP107" i="1"/>
  <c r="AP118" i="1" s="1"/>
  <c r="T128" i="1" s="1"/>
  <c r="T149" i="1" s="1"/>
  <c r="AP105" i="1"/>
  <c r="AP113" i="1"/>
  <c r="AQ108" i="1"/>
  <c r="AQ104" i="1"/>
  <c r="AQ103" i="1"/>
  <c r="AQ102" i="1"/>
  <c r="AQ106" i="1" s="1"/>
  <c r="AP111" i="1"/>
  <c r="AO112" i="1"/>
  <c r="AS100" i="1"/>
  <c r="AR101" i="1"/>
  <c r="N2252" i="1"/>
  <c r="Q2252" i="1" s="1"/>
  <c r="N2246" i="1"/>
  <c r="Q2246" i="1" s="1"/>
  <c r="N2326" i="1"/>
  <c r="Q2326" i="1" s="1"/>
  <c r="AG108" i="1"/>
  <c r="AG112" i="1" s="1"/>
  <c r="AG104" i="1"/>
  <c r="AG103" i="1"/>
  <c r="AG102" i="1"/>
  <c r="AG106" i="1" s="1"/>
  <c r="AE115" i="1"/>
  <c r="AE116" i="1" s="1"/>
  <c r="AE117" i="1" s="1"/>
  <c r="AE118" i="1" s="1"/>
  <c r="AF107" i="1"/>
  <c r="AF119" i="1" s="1"/>
  <c r="AF105" i="1"/>
  <c r="AF113" i="1" s="1"/>
  <c r="AI100" i="1"/>
  <c r="AH101" i="1"/>
  <c r="U115" i="1"/>
  <c r="U116" i="1" s="1"/>
  <c r="U117" i="1" s="1"/>
  <c r="U118" i="1" s="1"/>
  <c r="V115" i="1"/>
  <c r="V116" i="1" s="1"/>
  <c r="V117" i="1" s="1"/>
  <c r="V118" i="1" s="1"/>
  <c r="W115" i="1"/>
  <c r="W116" i="1" s="1"/>
  <c r="W117" i="1" s="1"/>
  <c r="W118" i="1" s="1"/>
  <c r="Y115" i="1"/>
  <c r="Y116" i="1" s="1"/>
  <c r="Y117" i="1" s="1"/>
  <c r="Y118" i="1" s="1"/>
  <c r="Y121" i="1"/>
  <c r="Z2300" i="1"/>
  <c r="Z2236" i="1"/>
  <c r="Z2172" i="1"/>
  <c r="Z2108" i="1"/>
  <c r="Z2044" i="1"/>
  <c r="Z2312" i="1"/>
  <c r="Z2248" i="1"/>
  <c r="Z2324" i="1"/>
  <c r="Z2348" i="1"/>
  <c r="Z2268" i="1"/>
  <c r="Z2188" i="1"/>
  <c r="Z2092" i="1"/>
  <c r="Z2280" i="1"/>
  <c r="Z2228" i="1"/>
  <c r="Z2136" i="1"/>
  <c r="Z2052" i="1"/>
  <c r="Z1980" i="1"/>
  <c r="Z2319" i="1"/>
  <c r="Z2255" i="1"/>
  <c r="Z2191" i="1"/>
  <c r="Z2127" i="1"/>
  <c r="Z2063" i="1"/>
  <c r="Z1999" i="1"/>
  <c r="Z2338" i="1"/>
  <c r="Z2274" i="1"/>
  <c r="Z2210" i="1"/>
  <c r="Z1957" i="1"/>
  <c r="Z2021" i="1"/>
  <c r="Z2085" i="1"/>
  <c r="Z2157" i="1"/>
  <c r="Z2241" i="1"/>
  <c r="Z2329" i="1"/>
  <c r="Z1982" i="1"/>
  <c r="Z1993" i="1"/>
  <c r="Z2057" i="1"/>
  <c r="Z2121" i="1"/>
  <c r="Z2205" i="1"/>
  <c r="Z2289" i="1"/>
  <c r="Z1965" i="1"/>
  <c r="Z2029" i="1"/>
  <c r="Z2093" i="1"/>
  <c r="Z2169" i="1"/>
  <c r="Z2253" i="1"/>
  <c r="Z2337" i="1"/>
  <c r="Z1998" i="1"/>
  <c r="Z1985" i="1"/>
  <c r="Z2049" i="1"/>
  <c r="Z2113" i="1"/>
  <c r="Z2193" i="1"/>
  <c r="Z2281" i="1"/>
  <c r="Z2046" i="1"/>
  <c r="Z1990" i="1"/>
  <c r="Z2054" i="1"/>
  <c r="Z2118" i="1"/>
  <c r="Z2182" i="1"/>
  <c r="Z2246" i="1"/>
  <c r="Z2310" i="1"/>
  <c r="Z1971" i="1"/>
  <c r="Z2035" i="1"/>
  <c r="Z2099" i="1"/>
  <c r="Z2163" i="1"/>
  <c r="Z2227" i="1"/>
  <c r="Z2291" i="1"/>
  <c r="Z2016" i="1"/>
  <c r="Z2100" i="1"/>
  <c r="Z2184" i="1"/>
  <c r="Z2304" i="1"/>
  <c r="Z2074" i="1"/>
  <c r="Z2138" i="1"/>
  <c r="Z2202" i="1"/>
  <c r="Z2266" i="1"/>
  <c r="Z2330" i="1"/>
  <c r="Z1991" i="1"/>
  <c r="Z2055" i="1"/>
  <c r="Z2119" i="1"/>
  <c r="Z2183" i="1"/>
  <c r="Z2247" i="1"/>
  <c r="Z2311" i="1"/>
  <c r="Z1972" i="1"/>
  <c r="Z2040" i="1"/>
  <c r="Z2128" i="1"/>
  <c r="Z2212" i="1"/>
  <c r="Z2110" i="1"/>
  <c r="Z2174" i="1"/>
  <c r="Z2238" i="1"/>
  <c r="Z2302" i="1"/>
  <c r="Z1963" i="1"/>
  <c r="Z2027" i="1"/>
  <c r="Z2091" i="1"/>
  <c r="Z2155" i="1"/>
  <c r="Z2219" i="1"/>
  <c r="Z2283" i="1"/>
  <c r="Z2347" i="1"/>
  <c r="Z2008" i="1"/>
  <c r="Z2088" i="1"/>
  <c r="Z2176" i="1"/>
  <c r="Z2288" i="1"/>
  <c r="Z2149" i="1"/>
  <c r="Z2213" i="1"/>
  <c r="Z2277" i="1"/>
  <c r="Z2341" i="1"/>
  <c r="Z2002" i="1"/>
  <c r="Z2066" i="1"/>
  <c r="Z2130" i="1"/>
  <c r="Z2194" i="1"/>
  <c r="Z2290" i="1"/>
  <c r="Z2015" i="1"/>
  <c r="Z2095" i="1"/>
  <c r="Z2175" i="1"/>
  <c r="Z2271" i="1"/>
  <c r="Z2351" i="1"/>
  <c r="Z1996" i="1"/>
  <c r="Z2096" i="1"/>
  <c r="Z2200" i="1"/>
  <c r="Z2340" i="1"/>
  <c r="Z2232" i="1"/>
  <c r="Z2344" i="1"/>
  <c r="Z2060" i="1"/>
  <c r="Z2156" i="1"/>
  <c r="Z2284" i="1"/>
  <c r="F21" i="2" a="1"/>
  <c r="G21" i="2" a="1"/>
  <c r="AG346" i="5" l="1"/>
  <c r="AH346" i="5" s="1"/>
  <c r="AI346" i="5" s="1"/>
  <c r="AQ346" i="5"/>
  <c r="AR346" i="5" s="1"/>
  <c r="AS346" i="5" s="1"/>
  <c r="AL346" i="5"/>
  <c r="AB346" i="5"/>
  <c r="AC346" i="5" s="1"/>
  <c r="AD346" i="5" s="1"/>
  <c r="I346" i="5"/>
  <c r="N346" i="5" s="1"/>
  <c r="O346" i="5" s="1"/>
  <c r="W346" i="5"/>
  <c r="R346" i="5"/>
  <c r="S346" i="5" s="1"/>
  <c r="T346" i="5" s="1"/>
  <c r="AV346" i="5"/>
  <c r="AW346" i="5" s="1"/>
  <c r="AX346" i="5" s="1"/>
  <c r="BA346" i="5"/>
  <c r="BB346" i="5" s="1"/>
  <c r="BC346" i="5" s="1"/>
  <c r="X346" i="5"/>
  <c r="Y346" i="5" s="1"/>
  <c r="AM346" i="5"/>
  <c r="AN346" i="5" s="1"/>
  <c r="K346" i="5"/>
  <c r="E348" i="5"/>
  <c r="L348" i="5"/>
  <c r="F348" i="5"/>
  <c r="C348" i="5"/>
  <c r="D348" i="5" s="1"/>
  <c r="A350" i="5"/>
  <c r="B349" i="5"/>
  <c r="AA347" i="5"/>
  <c r="AZ347" i="5"/>
  <c r="H347" i="5"/>
  <c r="AU347" i="5"/>
  <c r="J347" i="5"/>
  <c r="AK347" i="5"/>
  <c r="V347" i="5"/>
  <c r="AF347" i="5"/>
  <c r="G347" i="5"/>
  <c r="AP347" i="5"/>
  <c r="Q347" i="5"/>
  <c r="P347" i="5"/>
  <c r="U347" i="5"/>
  <c r="Z347" i="5"/>
  <c r="AE347" i="5"/>
  <c r="AJ347" i="5"/>
  <c r="AO347" i="5"/>
  <c r="AT347" i="5"/>
  <c r="AY347" i="5"/>
  <c r="IA30" i="5"/>
  <c r="HY27" i="5" s="1"/>
  <c r="C467" i="5"/>
  <c r="G467" i="5"/>
  <c r="H467" i="5" s="1"/>
  <c r="E467" i="5"/>
  <c r="F467" i="5"/>
  <c r="DF40" i="5"/>
  <c r="DH40" i="5"/>
  <c r="DI40" i="5"/>
  <c r="AK210" i="5"/>
  <c r="AJ210" i="5"/>
  <c r="AO210" i="5"/>
  <c r="AP210" i="5"/>
  <c r="AT210" i="5"/>
  <c r="AU210" i="5"/>
  <c r="AY210" i="5"/>
  <c r="AZ210" i="5"/>
  <c r="CW24" i="5"/>
  <c r="AC89" i="5"/>
  <c r="AC87" i="5"/>
  <c r="AD90" i="5"/>
  <c r="AD88" i="5"/>
  <c r="AB90" i="5"/>
  <c r="AC88" i="5"/>
  <c r="CZ28" i="5"/>
  <c r="AF94" i="5"/>
  <c r="AI93" i="5"/>
  <c r="P98" i="5"/>
  <c r="Q97" i="5"/>
  <c r="R97" i="5" s="1"/>
  <c r="AD91" i="5"/>
  <c r="AD92" i="5" s="1"/>
  <c r="T96" i="5"/>
  <c r="U96" i="5" s="1"/>
  <c r="S97" i="5"/>
  <c r="AA94" i="5"/>
  <c r="AA93" i="5"/>
  <c r="Y95" i="5" s="1"/>
  <c r="V94" i="5"/>
  <c r="V96" i="5" s="1"/>
  <c r="O2" i="9"/>
  <c r="V2" i="9" s="1"/>
  <c r="W2" i="9" s="1"/>
  <c r="X2" i="9" s="1"/>
  <c r="S3" i="9" s="1"/>
  <c r="DP22" i="5"/>
  <c r="DN22" i="5"/>
  <c r="DO22" i="5" s="1"/>
  <c r="DQ22" i="5"/>
  <c r="DL23" i="5"/>
  <c r="DM23" i="5" s="1"/>
  <c r="DD42" i="5"/>
  <c r="DE41" i="5"/>
  <c r="DA27" i="5"/>
  <c r="CX29" i="5"/>
  <c r="CU25" i="5"/>
  <c r="CR27" i="5"/>
  <c r="CT26" i="5"/>
  <c r="IB24" i="5"/>
  <c r="J48" i="9" s="1"/>
  <c r="AM306" i="5"/>
  <c r="AN306" i="5" s="1"/>
  <c r="AR306" i="5"/>
  <c r="AS306" i="5" s="1"/>
  <c r="AW306" i="5"/>
  <c r="AX306" i="5" s="1"/>
  <c r="AL209" i="5"/>
  <c r="AM209" i="5" s="1"/>
  <c r="AN209" i="5" s="1"/>
  <c r="AQ209" i="5"/>
  <c r="AR209" i="5" s="1"/>
  <c r="AS209" i="5" s="1"/>
  <c r="AV209" i="5"/>
  <c r="AW209" i="5" s="1"/>
  <c r="AX209" i="5" s="1"/>
  <c r="BA209" i="5"/>
  <c r="BB209" i="5" s="1"/>
  <c r="BC209" i="5" s="1"/>
  <c r="CO30" i="5"/>
  <c r="E18" i="5"/>
  <c r="F18" i="5" s="1"/>
  <c r="G18" i="5" s="1"/>
  <c r="D19" i="5"/>
  <c r="B468" i="5"/>
  <c r="A469" i="5"/>
  <c r="AG14" i="3"/>
  <c r="AH14" i="3"/>
  <c r="F22" i="9"/>
  <c r="FR237" i="5"/>
  <c r="FQ238" i="5"/>
  <c r="GV39" i="5"/>
  <c r="GG39" i="5"/>
  <c r="GF40" i="5"/>
  <c r="GH39" i="5"/>
  <c r="HL32" i="5"/>
  <c r="HB43" i="5"/>
  <c r="HD43" i="5" s="1"/>
  <c r="HB42" i="5"/>
  <c r="HD42" i="5" s="1"/>
  <c r="HB38" i="5"/>
  <c r="HD38" i="5" s="1"/>
  <c r="HB34" i="5"/>
  <c r="HD34" i="5" s="1"/>
  <c r="HB41" i="5"/>
  <c r="HD41" i="5" s="1"/>
  <c r="HB37" i="5"/>
  <c r="HD37" i="5" s="1"/>
  <c r="HB33" i="5"/>
  <c r="HD33" i="5" s="1"/>
  <c r="FL219" i="5"/>
  <c r="FF219" i="5" s="1"/>
  <c r="HB40" i="5"/>
  <c r="HD40" i="5" s="1"/>
  <c r="HE41" i="5" s="1"/>
  <c r="HF41" i="5" s="1"/>
  <c r="HB36" i="5"/>
  <c r="HD36" i="5" s="1"/>
  <c r="FT16" i="5"/>
  <c r="HQ31" i="5"/>
  <c r="HB39" i="5"/>
  <c r="HD39" i="5" s="1"/>
  <c r="HE40" i="5" s="1"/>
  <c r="HF40" i="5" s="1"/>
  <c r="HB35" i="5"/>
  <c r="HD35" i="5" s="1"/>
  <c r="HB31" i="5"/>
  <c r="HB44" i="5"/>
  <c r="HD44" i="5" s="1"/>
  <c r="HC45" i="5"/>
  <c r="HR47" i="5"/>
  <c r="HD28" i="5"/>
  <c r="HM20" i="5"/>
  <c r="GT18" i="5"/>
  <c r="HB30" i="5"/>
  <c r="GT17" i="5"/>
  <c r="GQ16" i="5"/>
  <c r="GQ17" i="5"/>
  <c r="GT16" i="5" s="1"/>
  <c r="FP15" i="5"/>
  <c r="FL217" i="5" s="1"/>
  <c r="GO79" i="5"/>
  <c r="GO75" i="5"/>
  <c r="GO71" i="5"/>
  <c r="GO67" i="5"/>
  <c r="GO63" i="5"/>
  <c r="GO59" i="5"/>
  <c r="GO55" i="5"/>
  <c r="GO51" i="5"/>
  <c r="GO47" i="5"/>
  <c r="GO43" i="5"/>
  <c r="GO39" i="5"/>
  <c r="GO35" i="5"/>
  <c r="GO31" i="5"/>
  <c r="GO70" i="5"/>
  <c r="GO62" i="5"/>
  <c r="GO50" i="5"/>
  <c r="GO42" i="5"/>
  <c r="GO34" i="5"/>
  <c r="GO73" i="5"/>
  <c r="GO61" i="5"/>
  <c r="GO53" i="5"/>
  <c r="GO45" i="5"/>
  <c r="GO37" i="5"/>
  <c r="GO76" i="5"/>
  <c r="GO64" i="5"/>
  <c r="GO52" i="5"/>
  <c r="GO40" i="5"/>
  <c r="GO78" i="5"/>
  <c r="GO74" i="5"/>
  <c r="GO66" i="5"/>
  <c r="GO58" i="5"/>
  <c r="GO54" i="5"/>
  <c r="GO46" i="5"/>
  <c r="GO38" i="5"/>
  <c r="GO77" i="5"/>
  <c r="GO69" i="5"/>
  <c r="GO65" i="5"/>
  <c r="GO57" i="5"/>
  <c r="GO49" i="5"/>
  <c r="GO41" i="5"/>
  <c r="GO33" i="5"/>
  <c r="GO80" i="5"/>
  <c r="GO68" i="5"/>
  <c r="GO56" i="5"/>
  <c r="GO44" i="5"/>
  <c r="GO32" i="5"/>
  <c r="GO72" i="5"/>
  <c r="GO60" i="5"/>
  <c r="GO48" i="5"/>
  <c r="GO36" i="5"/>
  <c r="GV25" i="5"/>
  <c r="GV26" i="5" s="1"/>
  <c r="GW25" i="5"/>
  <c r="GW26" i="5" s="1"/>
  <c r="GQ26" i="5"/>
  <c r="FZ11" i="5"/>
  <c r="GE8" i="5"/>
  <c r="GE23" i="5"/>
  <c r="GC27" i="5"/>
  <c r="GC32" i="5"/>
  <c r="GG20" i="5"/>
  <c r="GG21" i="5"/>
  <c r="GH12" i="5"/>
  <c r="GB34" i="5" s="1"/>
  <c r="GD17" i="5"/>
  <c r="GE17" i="5" s="1"/>
  <c r="GB24" i="5"/>
  <c r="GA22" i="5"/>
  <c r="GD18" i="5"/>
  <c r="GB27" i="5"/>
  <c r="GB28" i="5" s="1"/>
  <c r="FK25" i="5"/>
  <c r="FH25" i="5" s="1"/>
  <c r="N99" i="5"/>
  <c r="O99" i="5" s="1"/>
  <c r="M100" i="5"/>
  <c r="W209" i="5"/>
  <c r="X209" i="5" s="1"/>
  <c r="Y209" i="5" s="1"/>
  <c r="AB209" i="5"/>
  <c r="AC209" i="5" s="1"/>
  <c r="AD209" i="5" s="1"/>
  <c r="J210" i="5"/>
  <c r="H210" i="5"/>
  <c r="G210" i="5"/>
  <c r="P210" i="5"/>
  <c r="Q210" i="5"/>
  <c r="V210" i="5"/>
  <c r="U210" i="5"/>
  <c r="AA210" i="5"/>
  <c r="Z210" i="5"/>
  <c r="AB210" i="5" s="1"/>
  <c r="AF210" i="5"/>
  <c r="AE210" i="5"/>
  <c r="F211" i="5"/>
  <c r="L211" i="5"/>
  <c r="FB28" i="5" a="1"/>
  <c r="FB28" i="5" s="1"/>
  <c r="FC28" i="5"/>
  <c r="I209" i="5"/>
  <c r="N209" i="5" s="1"/>
  <c r="O209" i="5" s="1"/>
  <c r="K209" i="5"/>
  <c r="EZ27" i="5"/>
  <c r="FA27" i="5"/>
  <c r="EW29" i="5"/>
  <c r="EX28" i="5"/>
  <c r="EY28" i="5"/>
  <c r="DJ104" i="5"/>
  <c r="DI105" i="5"/>
  <c r="EC17" i="5"/>
  <c r="EE16" i="5"/>
  <c r="EF16" i="5" s="1"/>
  <c r="DE106" i="5"/>
  <c r="DH105" i="5"/>
  <c r="AH306" i="5"/>
  <c r="AI306" i="5" s="1"/>
  <c r="S306" i="5"/>
  <c r="T306" i="5" s="1"/>
  <c r="AC306" i="5"/>
  <c r="AD306" i="5" s="1"/>
  <c r="X306" i="5"/>
  <c r="Y306" i="5" s="1"/>
  <c r="AH209" i="5"/>
  <c r="AI209" i="5" s="1"/>
  <c r="S209" i="5"/>
  <c r="T209" i="5" s="1"/>
  <c r="D306" i="5"/>
  <c r="M306" i="5"/>
  <c r="N306" i="5"/>
  <c r="O306" i="5" s="1"/>
  <c r="D209" i="5"/>
  <c r="B212" i="5"/>
  <c r="E210" i="5"/>
  <c r="C210" i="5"/>
  <c r="K306" i="5"/>
  <c r="J19" i="5"/>
  <c r="K19" i="5" s="1"/>
  <c r="C307" i="5"/>
  <c r="E307" i="5"/>
  <c r="H20" i="5"/>
  <c r="I20" i="5" s="1"/>
  <c r="J102" i="5"/>
  <c r="K101" i="5"/>
  <c r="L101" i="5" s="1"/>
  <c r="G105" i="5"/>
  <c r="H104" i="5"/>
  <c r="I104" i="5" s="1"/>
  <c r="A105" i="5"/>
  <c r="B104" i="5"/>
  <c r="C104" i="5" s="1"/>
  <c r="J10" i="3"/>
  <c r="H10" i="3"/>
  <c r="M10" i="3"/>
  <c r="L11" i="3"/>
  <c r="N11" i="3" s="1"/>
  <c r="P92" i="3"/>
  <c r="K10" i="3"/>
  <c r="F11" i="3"/>
  <c r="G11" i="3"/>
  <c r="D11" i="3"/>
  <c r="C12" i="3"/>
  <c r="E10" i="3"/>
  <c r="I10" i="3" s="1"/>
  <c r="I21" i="2"/>
  <c r="S1" i="2"/>
  <c r="W8" i="2"/>
  <c r="W2" i="2"/>
  <c r="N2289" i="1"/>
  <c r="Q2289" i="1" s="1"/>
  <c r="F21" i="2"/>
  <c r="G21" i="2"/>
  <c r="T5" i="2"/>
  <c r="U5" i="2"/>
  <c r="N2278" i="1"/>
  <c r="Q2278" i="1" s="1"/>
  <c r="R8" i="2"/>
  <c r="R9" i="2"/>
  <c r="R10" i="2"/>
  <c r="S9" i="2" s="1"/>
  <c r="E22" i="2"/>
  <c r="V4" i="2"/>
  <c r="W11" i="2" s="1"/>
  <c r="W12" i="2" s="1"/>
  <c r="W7" i="2"/>
  <c r="N2350" i="1"/>
  <c r="Q2350" i="1" s="1"/>
  <c r="N2198" i="1"/>
  <c r="Q2198" i="1" s="1"/>
  <c r="E136" i="1"/>
  <c r="X14" i="2"/>
  <c r="N2265" i="1"/>
  <c r="Q2265" i="1" s="1"/>
  <c r="N2180" i="1"/>
  <c r="Q2180" i="1" s="1"/>
  <c r="N2318" i="1"/>
  <c r="Q2318" i="1" s="1"/>
  <c r="N1993" i="1"/>
  <c r="Q1993" i="1" s="1"/>
  <c r="N2142" i="1"/>
  <c r="Q2142" i="1" s="1"/>
  <c r="N2206" i="1"/>
  <c r="Q2206" i="1" s="1"/>
  <c r="N2049" i="1"/>
  <c r="Q2049" i="1" s="1"/>
  <c r="N1985" i="1"/>
  <c r="Q1985" i="1" s="1"/>
  <c r="N2324" i="1"/>
  <c r="Q2324" i="1" s="1"/>
  <c r="N2225" i="1"/>
  <c r="Q2225" i="1" s="1"/>
  <c r="N2113" i="1"/>
  <c r="Q2113" i="1" s="1"/>
  <c r="N2014" i="1"/>
  <c r="Q2014" i="1" s="1"/>
  <c r="N2161" i="1"/>
  <c r="Q2161" i="1" s="1"/>
  <c r="N2270" i="1"/>
  <c r="Q2270" i="1" s="1"/>
  <c r="N2243" i="1"/>
  <c r="Q2243" i="1" s="1"/>
  <c r="N2078" i="1"/>
  <c r="Q2078" i="1" s="1"/>
  <c r="N2339" i="1"/>
  <c r="Q2339" i="1" s="1"/>
  <c r="N2051" i="1"/>
  <c r="Q2051" i="1" s="1"/>
  <c r="N2245" i="1"/>
  <c r="Q2245" i="1" s="1"/>
  <c r="N2337" i="1"/>
  <c r="Q2337" i="1" s="1"/>
  <c r="N2254" i="1"/>
  <c r="Q2254" i="1" s="1"/>
  <c r="N1956" i="1"/>
  <c r="Q1956" i="1" s="1"/>
  <c r="N2065" i="1"/>
  <c r="Q2065" i="1" s="1"/>
  <c r="N2145" i="1"/>
  <c r="Q2145" i="1" s="1"/>
  <c r="N2030" i="1"/>
  <c r="Q2030" i="1" s="1"/>
  <c r="N2094" i="1"/>
  <c r="Q2094" i="1" s="1"/>
  <c r="N2174" i="1"/>
  <c r="Q2174" i="1" s="1"/>
  <c r="N2036" i="1"/>
  <c r="Q2036" i="1" s="1"/>
  <c r="N2115" i="1"/>
  <c r="Q2115" i="1" s="1"/>
  <c r="N2334" i="1"/>
  <c r="Q2334" i="1" s="1"/>
  <c r="N2321" i="1"/>
  <c r="Q2321" i="1" s="1"/>
  <c r="N2193" i="1"/>
  <c r="Q2193" i="1" s="1"/>
  <c r="N1982" i="1"/>
  <c r="Q1982" i="1" s="1"/>
  <c r="N2286" i="1"/>
  <c r="Q2286" i="1" s="1"/>
  <c r="N2190" i="1"/>
  <c r="Q2190" i="1" s="1"/>
  <c r="N2072" i="1"/>
  <c r="Q2072" i="1" s="1"/>
  <c r="N2017" i="1"/>
  <c r="Q2017" i="1" s="1"/>
  <c r="N2081" i="1"/>
  <c r="Q2081" i="1" s="1"/>
  <c r="N2046" i="1"/>
  <c r="Q2046" i="1" s="1"/>
  <c r="N2110" i="1"/>
  <c r="Q2110" i="1" s="1"/>
  <c r="N1953" i="1"/>
  <c r="Q1953" i="1" s="1"/>
  <c r="N2100" i="1"/>
  <c r="Q2100" i="1" s="1"/>
  <c r="N2195" i="1"/>
  <c r="Q2195" i="1" s="1"/>
  <c r="N2241" i="1"/>
  <c r="Q2241" i="1" s="1"/>
  <c r="N2244" i="1"/>
  <c r="Q2244" i="1" s="1"/>
  <c r="N2273" i="1"/>
  <c r="Q2273" i="1" s="1"/>
  <c r="N2209" i="1"/>
  <c r="Q2209" i="1" s="1"/>
  <c r="N1966" i="1"/>
  <c r="Q1966" i="1" s="1"/>
  <c r="N2001" i="1"/>
  <c r="Q2001" i="1" s="1"/>
  <c r="N2129" i="1"/>
  <c r="Q2129" i="1" s="1"/>
  <c r="N2340" i="1"/>
  <c r="Q2340" i="1" s="1"/>
  <c r="N2305" i="1"/>
  <c r="Q2305" i="1" s="1"/>
  <c r="N2257" i="1"/>
  <c r="Q2257" i="1" s="1"/>
  <c r="N2177" i="1"/>
  <c r="Q2177" i="1" s="1"/>
  <c r="N2158" i="1"/>
  <c r="Q2158" i="1" s="1"/>
  <c r="N2222" i="1"/>
  <c r="Q2222" i="1" s="1"/>
  <c r="N2295" i="1"/>
  <c r="Q2295" i="1" s="1"/>
  <c r="N2353" i="1"/>
  <c r="Q2353" i="1" s="1"/>
  <c r="N2033" i="1"/>
  <c r="Q2033" i="1" s="1"/>
  <c r="N2097" i="1"/>
  <c r="Q2097" i="1" s="1"/>
  <c r="N2184" i="1"/>
  <c r="Q2184" i="1" s="1"/>
  <c r="N1998" i="1"/>
  <c r="Q1998" i="1" s="1"/>
  <c r="N2062" i="1"/>
  <c r="Q2062" i="1" s="1"/>
  <c r="N2126" i="1"/>
  <c r="Q2126" i="1" s="1"/>
  <c r="N1969" i="1"/>
  <c r="Q1969" i="1" s="1"/>
  <c r="N2238" i="1"/>
  <c r="Q2238" i="1" s="1"/>
  <c r="N2302" i="1"/>
  <c r="Q2302" i="1" s="1"/>
  <c r="N2308" i="1"/>
  <c r="Q2308" i="1" s="1"/>
  <c r="N2074" i="1"/>
  <c r="Q2074" i="1" s="1"/>
  <c r="N2234" i="1"/>
  <c r="Q2234" i="1" s="1"/>
  <c r="N2011" i="1"/>
  <c r="Q2011" i="1" s="1"/>
  <c r="B13" i="3"/>
  <c r="N2297" i="1"/>
  <c r="Q2297" i="1" s="1"/>
  <c r="N2201" i="1"/>
  <c r="Q2201" i="1" s="1"/>
  <c r="N2137" i="1"/>
  <c r="Q2137" i="1" s="1"/>
  <c r="N2118" i="1"/>
  <c r="Q2118" i="1" s="1"/>
  <c r="N2076" i="1"/>
  <c r="Q2076" i="1" s="1"/>
  <c r="N2121" i="1"/>
  <c r="Q2121" i="1" s="1"/>
  <c r="N2188" i="1"/>
  <c r="Q2188" i="1" s="1"/>
  <c r="N2345" i="1"/>
  <c r="Q2345" i="1" s="1"/>
  <c r="N2329" i="1"/>
  <c r="Q2329" i="1" s="1"/>
  <c r="N2315" i="1"/>
  <c r="Q2315" i="1" s="1"/>
  <c r="N2124" i="1"/>
  <c r="Q2124" i="1" s="1"/>
  <c r="N1961" i="1"/>
  <c r="Q1961" i="1" s="1"/>
  <c r="N2233" i="1"/>
  <c r="Q2233" i="1" s="1"/>
  <c r="N1996" i="1"/>
  <c r="Q1996" i="1" s="1"/>
  <c r="N2300" i="1"/>
  <c r="Q2300" i="1" s="1"/>
  <c r="N2123" i="1"/>
  <c r="Q2123" i="1" s="1"/>
  <c r="N2155" i="1"/>
  <c r="Q2155" i="1" s="1"/>
  <c r="N2283" i="1"/>
  <c r="Q2283" i="1" s="1"/>
  <c r="N2091" i="1"/>
  <c r="Q2091" i="1" s="1"/>
  <c r="N2187" i="1"/>
  <c r="Q2187" i="1" s="1"/>
  <c r="N2055" i="1"/>
  <c r="Q2055" i="1" s="1"/>
  <c r="N1973" i="1"/>
  <c r="Q1973" i="1" s="1"/>
  <c r="N2344" i="1"/>
  <c r="Q2344" i="1" s="1"/>
  <c r="N2216" i="1"/>
  <c r="Q2216" i="1" s="1"/>
  <c r="AZ114" i="1"/>
  <c r="AZ115" i="1" s="1"/>
  <c r="AZ116" i="1" s="1"/>
  <c r="AZ117" i="1" s="1"/>
  <c r="AZ120" i="1" s="1"/>
  <c r="AZ121" i="1" s="1"/>
  <c r="N2146" i="1"/>
  <c r="Q2146" i="1" s="1"/>
  <c r="N2152" i="1"/>
  <c r="Q2152" i="1" s="1"/>
  <c r="N2197" i="1"/>
  <c r="Q2197" i="1" s="1"/>
  <c r="N2120" i="1"/>
  <c r="Q2120" i="1" s="1"/>
  <c r="N2167" i="1"/>
  <c r="Q2167" i="1" s="1"/>
  <c r="N2008" i="1"/>
  <c r="Q2008" i="1" s="1"/>
  <c r="N2104" i="1"/>
  <c r="Q2104" i="1" s="1"/>
  <c r="N2200" i="1"/>
  <c r="Q2200" i="1" s="1"/>
  <c r="N2168" i="1"/>
  <c r="Q2168" i="1" s="1"/>
  <c r="N2034" i="1"/>
  <c r="Q2034" i="1" s="1"/>
  <c r="N2133" i="1"/>
  <c r="Q2133" i="1" s="1"/>
  <c r="N2322" i="1"/>
  <c r="Q2322" i="1" s="1"/>
  <c r="N2040" i="1"/>
  <c r="Q2040" i="1" s="1"/>
  <c r="N2280" i="1"/>
  <c r="Q2280" i="1" s="1"/>
  <c r="N2098" i="1"/>
  <c r="Q2098" i="1" s="1"/>
  <c r="N2274" i="1"/>
  <c r="Q2274" i="1" s="1"/>
  <c r="N1971" i="1"/>
  <c r="Q1971" i="1" s="1"/>
  <c r="N1987" i="1"/>
  <c r="Q1987" i="1" s="1"/>
  <c r="N2083" i="1"/>
  <c r="Q2083" i="1" s="1"/>
  <c r="N2227" i="1"/>
  <c r="Q2227" i="1" s="1"/>
  <c r="N1972" i="1"/>
  <c r="Q1972" i="1" s="1"/>
  <c r="N2196" i="1"/>
  <c r="Q2196" i="1" s="1"/>
  <c r="N1988" i="1"/>
  <c r="Q1988" i="1" s="1"/>
  <c r="N2052" i="1"/>
  <c r="Q2052" i="1" s="1"/>
  <c r="N2116" i="1"/>
  <c r="Q2116" i="1" s="1"/>
  <c r="N2003" i="1"/>
  <c r="Q2003" i="1" s="1"/>
  <c r="N2067" i="1"/>
  <c r="Q2067" i="1" s="1"/>
  <c r="N2163" i="1"/>
  <c r="Q2163" i="1" s="1"/>
  <c r="N2211" i="1"/>
  <c r="Q2211" i="1" s="1"/>
  <c r="N2260" i="1"/>
  <c r="Q2260" i="1" s="1"/>
  <c r="N2291" i="1"/>
  <c r="Q2291" i="1" s="1"/>
  <c r="N2004" i="1"/>
  <c r="Q2004" i="1" s="1"/>
  <c r="N2068" i="1"/>
  <c r="Q2068" i="1" s="1"/>
  <c r="N2132" i="1"/>
  <c r="Q2132" i="1" s="1"/>
  <c r="N2131" i="1"/>
  <c r="Q2131" i="1" s="1"/>
  <c r="N2179" i="1"/>
  <c r="Q2179" i="1" s="1"/>
  <c r="N2259" i="1"/>
  <c r="Q2259" i="1" s="1"/>
  <c r="N2276" i="1"/>
  <c r="Q2276" i="1" s="1"/>
  <c r="N1955" i="1"/>
  <c r="Q1955" i="1" s="1"/>
  <c r="N2164" i="1"/>
  <c r="Q2164" i="1" s="1"/>
  <c r="N2148" i="1"/>
  <c r="Q2148" i="1" s="1"/>
  <c r="N2019" i="1"/>
  <c r="Q2019" i="1" s="1"/>
  <c r="N2323" i="1"/>
  <c r="Q2323" i="1" s="1"/>
  <c r="N2275" i="1"/>
  <c r="Q2275" i="1" s="1"/>
  <c r="N2212" i="1"/>
  <c r="Q2212" i="1" s="1"/>
  <c r="N2020" i="1"/>
  <c r="Q2020" i="1" s="1"/>
  <c r="N2084" i="1"/>
  <c r="Q2084" i="1" s="1"/>
  <c r="N2035" i="1"/>
  <c r="Q2035" i="1" s="1"/>
  <c r="N2099" i="1"/>
  <c r="Q2099" i="1" s="1"/>
  <c r="N2147" i="1"/>
  <c r="Q2147" i="1" s="1"/>
  <c r="N2307" i="1"/>
  <c r="Q2307" i="1" s="1"/>
  <c r="N2228" i="1"/>
  <c r="Q2228" i="1" s="1"/>
  <c r="N2292" i="1"/>
  <c r="Q2292" i="1" s="1"/>
  <c r="N2138" i="1"/>
  <c r="Q2138" i="1" s="1"/>
  <c r="N2106" i="1"/>
  <c r="Q2106" i="1" s="1"/>
  <c r="N2023" i="1"/>
  <c r="Q2023" i="1" s="1"/>
  <c r="N2303" i="1"/>
  <c r="Q2303" i="1" s="1"/>
  <c r="N2247" i="1"/>
  <c r="Q2247" i="1" s="1"/>
  <c r="N2199" i="1"/>
  <c r="Q2199" i="1" s="1"/>
  <c r="N2077" i="1"/>
  <c r="Q2077" i="1" s="1"/>
  <c r="N2336" i="1"/>
  <c r="Q2336" i="1" s="1"/>
  <c r="N2096" i="1"/>
  <c r="Q2096" i="1" s="1"/>
  <c r="N2266" i="1"/>
  <c r="Q2266" i="1" s="1"/>
  <c r="N2010" i="1"/>
  <c r="Q2010" i="1" s="1"/>
  <c r="N2346" i="1"/>
  <c r="Q2346" i="1" s="1"/>
  <c r="N2125" i="1"/>
  <c r="Q2125" i="1" s="1"/>
  <c r="N2349" i="1"/>
  <c r="Q2349" i="1" s="1"/>
  <c r="N2298" i="1"/>
  <c r="Q2298" i="1" s="1"/>
  <c r="N2218" i="1"/>
  <c r="Q2218" i="1" s="1"/>
  <c r="N1962" i="1"/>
  <c r="Q1962" i="1" s="1"/>
  <c r="N2042" i="1"/>
  <c r="Q2042" i="1" s="1"/>
  <c r="N2231" i="1"/>
  <c r="Q2231" i="1" s="1"/>
  <c r="N2253" i="1"/>
  <c r="Q2253" i="1" s="1"/>
  <c r="N2173" i="1"/>
  <c r="Q2173" i="1" s="1"/>
  <c r="N2143" i="1"/>
  <c r="Q2143" i="1" s="1"/>
  <c r="C21" i="2"/>
  <c r="N2157" i="1"/>
  <c r="Q2157" i="1" s="1"/>
  <c r="N2032" i="1"/>
  <c r="Q2032" i="1" s="1"/>
  <c r="D22" i="2"/>
  <c r="B22" i="2"/>
  <c r="A23" i="2"/>
  <c r="AG114" i="1"/>
  <c r="N2214" i="1"/>
  <c r="Q2214" i="1" s="1"/>
  <c r="N1964" i="1"/>
  <c r="Q1964" i="1" s="1"/>
  <c r="N2044" i="1"/>
  <c r="Q2044" i="1" s="1"/>
  <c r="N2092" i="1"/>
  <c r="Q2092" i="1" s="1"/>
  <c r="U2351" i="1"/>
  <c r="X2351" i="1" s="1"/>
  <c r="U2335" i="1"/>
  <c r="X2335" i="1" s="1"/>
  <c r="U2319" i="1"/>
  <c r="X2319" i="1" s="1"/>
  <c r="U2303" i="1"/>
  <c r="X2303" i="1" s="1"/>
  <c r="U2287" i="1"/>
  <c r="X2287" i="1" s="1"/>
  <c r="U2271" i="1"/>
  <c r="X2271" i="1" s="1"/>
  <c r="U2255" i="1"/>
  <c r="X2255" i="1" s="1"/>
  <c r="U2239" i="1"/>
  <c r="X2239" i="1" s="1"/>
  <c r="U2223" i="1"/>
  <c r="X2223" i="1" s="1"/>
  <c r="U2207" i="1"/>
  <c r="X2207" i="1" s="1"/>
  <c r="U2190" i="1"/>
  <c r="X2190" i="1" s="1"/>
  <c r="U2173" i="1"/>
  <c r="X2173" i="1" s="1"/>
  <c r="U2157" i="1"/>
  <c r="X2157" i="1" s="1"/>
  <c r="U2349" i="1"/>
  <c r="X2349" i="1" s="1"/>
  <c r="U2333" i="1"/>
  <c r="X2333" i="1" s="1"/>
  <c r="U2317" i="1"/>
  <c r="X2317" i="1" s="1"/>
  <c r="U2301" i="1"/>
  <c r="X2301" i="1" s="1"/>
  <c r="U2285" i="1"/>
  <c r="X2285" i="1" s="1"/>
  <c r="U2269" i="1"/>
  <c r="X2269" i="1" s="1"/>
  <c r="U2253" i="1"/>
  <c r="X2253" i="1" s="1"/>
  <c r="U2237" i="1"/>
  <c r="X2237" i="1" s="1"/>
  <c r="U2221" i="1"/>
  <c r="X2221" i="1" s="1"/>
  <c r="U2205" i="1"/>
  <c r="X2205" i="1" s="1"/>
  <c r="U2191" i="1"/>
  <c r="X2191" i="1" s="1"/>
  <c r="U2174" i="1"/>
  <c r="X2174" i="1" s="1"/>
  <c r="U2342" i="1"/>
  <c r="X2342" i="1" s="1"/>
  <c r="U2310" i="1"/>
  <c r="X2310" i="1" s="1"/>
  <c r="U2278" i="1"/>
  <c r="X2278" i="1" s="1"/>
  <c r="U2246" i="1"/>
  <c r="X2246" i="1" s="1"/>
  <c r="U2214" i="1"/>
  <c r="X2214" i="1" s="1"/>
  <c r="U2180" i="1"/>
  <c r="X2180" i="1" s="1"/>
  <c r="U2156" i="1"/>
  <c r="X2156" i="1" s="1"/>
  <c r="U2138" i="1"/>
  <c r="X2138" i="1" s="1"/>
  <c r="U2122" i="1"/>
  <c r="X2122" i="1" s="1"/>
  <c r="U2106" i="1"/>
  <c r="X2106" i="1" s="1"/>
  <c r="U2090" i="1"/>
  <c r="X2090" i="1" s="1"/>
  <c r="U2074" i="1"/>
  <c r="X2074" i="1" s="1"/>
  <c r="U2058" i="1"/>
  <c r="X2058" i="1" s="1"/>
  <c r="U2042" i="1"/>
  <c r="X2042" i="1" s="1"/>
  <c r="U2026" i="1"/>
  <c r="X2026" i="1" s="1"/>
  <c r="U2330" i="1"/>
  <c r="X2330" i="1" s="1"/>
  <c r="U2298" i="1"/>
  <c r="X2298" i="1" s="1"/>
  <c r="U2266" i="1"/>
  <c r="X2266" i="1" s="1"/>
  <c r="U2234" i="1"/>
  <c r="X2234" i="1" s="1"/>
  <c r="U2202" i="1"/>
  <c r="X2202" i="1" s="1"/>
  <c r="U2172" i="1"/>
  <c r="X2172" i="1" s="1"/>
  <c r="U2151" i="1"/>
  <c r="X2151" i="1" s="1"/>
  <c r="U2134" i="1"/>
  <c r="X2134" i="1" s="1"/>
  <c r="U2118" i="1"/>
  <c r="X2118" i="1" s="1"/>
  <c r="U2102" i="1"/>
  <c r="X2102" i="1" s="1"/>
  <c r="U2085" i="1"/>
  <c r="X2085" i="1" s="1"/>
  <c r="U2069" i="1"/>
  <c r="X2069" i="1" s="1"/>
  <c r="U2053" i="1"/>
  <c r="X2053" i="1" s="1"/>
  <c r="U2037" i="1"/>
  <c r="X2037" i="1" s="1"/>
  <c r="U2021" i="1"/>
  <c r="X2021" i="1" s="1"/>
  <c r="U2304" i="1"/>
  <c r="X2304" i="1" s="1"/>
  <c r="U2240" i="1"/>
  <c r="X2240" i="1" s="1"/>
  <c r="U2171" i="1"/>
  <c r="X2171" i="1" s="1"/>
  <c r="U2131" i="1"/>
  <c r="X2131" i="1" s="1"/>
  <c r="U2099" i="1"/>
  <c r="X2099" i="1" s="1"/>
  <c r="U2062" i="1"/>
  <c r="X2062" i="1" s="1"/>
  <c r="U2030" i="1"/>
  <c r="X2030" i="1" s="1"/>
  <c r="U2006" i="1"/>
  <c r="X2006" i="1" s="1"/>
  <c r="U2348" i="1"/>
  <c r="X2348" i="1" s="1"/>
  <c r="U2284" i="1"/>
  <c r="X2284" i="1" s="1"/>
  <c r="U2220" i="1"/>
  <c r="X2220" i="1" s="1"/>
  <c r="U2159" i="1"/>
  <c r="X2159" i="1" s="1"/>
  <c r="U2124" i="1"/>
  <c r="X2124" i="1" s="1"/>
  <c r="U2092" i="1"/>
  <c r="X2092" i="1" s="1"/>
  <c r="U2060" i="1"/>
  <c r="X2060" i="1" s="1"/>
  <c r="U2028" i="1"/>
  <c r="X2028" i="1" s="1"/>
  <c r="U2009" i="1"/>
  <c r="X2009" i="1" s="1"/>
  <c r="U1993" i="1"/>
  <c r="X1993" i="1" s="1"/>
  <c r="U1984" i="1"/>
  <c r="X1984" i="1" s="1"/>
  <c r="U1976" i="1"/>
  <c r="X1976" i="1" s="1"/>
  <c r="U1968" i="1"/>
  <c r="X1968" i="1" s="1"/>
  <c r="U1960" i="1"/>
  <c r="X1960" i="1" s="1"/>
  <c r="U2344" i="1"/>
  <c r="X2344" i="1" s="1"/>
  <c r="U2280" i="1"/>
  <c r="X2280" i="1" s="1"/>
  <c r="U2216" i="1"/>
  <c r="X2216" i="1" s="1"/>
  <c r="U2150" i="1"/>
  <c r="X2150" i="1" s="1"/>
  <c r="U2123" i="1"/>
  <c r="X2123" i="1" s="1"/>
  <c r="U2091" i="1"/>
  <c r="X2091" i="1" s="1"/>
  <c r="U2059" i="1"/>
  <c r="X2059" i="1" s="1"/>
  <c r="U2027" i="1"/>
  <c r="X2027" i="1" s="1"/>
  <c r="U2008" i="1"/>
  <c r="X2008" i="1" s="1"/>
  <c r="U1992" i="1"/>
  <c r="X1992" i="1" s="1"/>
  <c r="U2292" i="1"/>
  <c r="X2292" i="1" s="1"/>
  <c r="U2228" i="1"/>
  <c r="X2228" i="1" s="1"/>
  <c r="U2163" i="1"/>
  <c r="X2163" i="1" s="1"/>
  <c r="U2127" i="1"/>
  <c r="X2127" i="1" s="1"/>
  <c r="U2095" i="1"/>
  <c r="X2095" i="1" s="1"/>
  <c r="U2070" i="1"/>
  <c r="X2070" i="1" s="1"/>
  <c r="U2038" i="1"/>
  <c r="X2038" i="1" s="1"/>
  <c r="U2011" i="1"/>
  <c r="X2011" i="1" s="1"/>
  <c r="U1995" i="1"/>
  <c r="X1995" i="1" s="1"/>
  <c r="U1985" i="1"/>
  <c r="X1985" i="1" s="1"/>
  <c r="U1977" i="1"/>
  <c r="X1977" i="1" s="1"/>
  <c r="U1969" i="1"/>
  <c r="X1969" i="1" s="1"/>
  <c r="U1961" i="1"/>
  <c r="X1961" i="1" s="1"/>
  <c r="U1953" i="1"/>
  <c r="X1953" i="1" s="1"/>
  <c r="U2347" i="1"/>
  <c r="X2347" i="1" s="1"/>
  <c r="U2331" i="1"/>
  <c r="X2331" i="1" s="1"/>
  <c r="U2315" i="1"/>
  <c r="X2315" i="1" s="1"/>
  <c r="U2299" i="1"/>
  <c r="X2299" i="1" s="1"/>
  <c r="U2283" i="1"/>
  <c r="X2283" i="1" s="1"/>
  <c r="U2267" i="1"/>
  <c r="X2267" i="1" s="1"/>
  <c r="U2251" i="1"/>
  <c r="X2251" i="1" s="1"/>
  <c r="U2235" i="1"/>
  <c r="X2235" i="1" s="1"/>
  <c r="U2219" i="1"/>
  <c r="X2219" i="1" s="1"/>
  <c r="U2203" i="1"/>
  <c r="X2203" i="1" s="1"/>
  <c r="U2187" i="1"/>
  <c r="X2187" i="1" s="1"/>
  <c r="U2170" i="1"/>
  <c r="X2170" i="1" s="1"/>
  <c r="U2154" i="1"/>
  <c r="X2154" i="1" s="1"/>
  <c r="U2345" i="1"/>
  <c r="X2345" i="1" s="1"/>
  <c r="U2329" i="1"/>
  <c r="X2329" i="1" s="1"/>
  <c r="U2313" i="1"/>
  <c r="X2313" i="1" s="1"/>
  <c r="U2297" i="1"/>
  <c r="X2297" i="1" s="1"/>
  <c r="U2281" i="1"/>
  <c r="X2281" i="1" s="1"/>
  <c r="U2265" i="1"/>
  <c r="X2265" i="1" s="1"/>
  <c r="U2249" i="1"/>
  <c r="X2249" i="1" s="1"/>
  <c r="U2233" i="1"/>
  <c r="X2233" i="1" s="1"/>
  <c r="U2217" i="1"/>
  <c r="X2217" i="1" s="1"/>
  <c r="U2201" i="1"/>
  <c r="X2201" i="1" s="1"/>
  <c r="U2185" i="1"/>
  <c r="X2185" i="1" s="1"/>
  <c r="U2169" i="1"/>
  <c r="X2169" i="1" s="1"/>
  <c r="U2334" i="1"/>
  <c r="X2334" i="1" s="1"/>
  <c r="U2302" i="1"/>
  <c r="X2302" i="1" s="1"/>
  <c r="U2270" i="1"/>
  <c r="X2270" i="1" s="1"/>
  <c r="U2238" i="1"/>
  <c r="X2238" i="1" s="1"/>
  <c r="U2206" i="1"/>
  <c r="X2206" i="1" s="1"/>
  <c r="U2175" i="1"/>
  <c r="X2175" i="1" s="1"/>
  <c r="U2153" i="1"/>
  <c r="X2153" i="1" s="1"/>
  <c r="U2133" i="1"/>
  <c r="X2133" i="1" s="1"/>
  <c r="U2117" i="1"/>
  <c r="X2117" i="1" s="1"/>
  <c r="U2101" i="1"/>
  <c r="X2101" i="1" s="1"/>
  <c r="U2087" i="1"/>
  <c r="X2087" i="1" s="1"/>
  <c r="U2071" i="1"/>
  <c r="X2071" i="1" s="1"/>
  <c r="U2055" i="1"/>
  <c r="X2055" i="1" s="1"/>
  <c r="U2039" i="1"/>
  <c r="X2039" i="1" s="1"/>
  <c r="U2023" i="1"/>
  <c r="X2023" i="1" s="1"/>
  <c r="U2322" i="1"/>
  <c r="X2322" i="1" s="1"/>
  <c r="U2290" i="1"/>
  <c r="X2290" i="1" s="1"/>
  <c r="U2258" i="1"/>
  <c r="X2258" i="1" s="1"/>
  <c r="U2226" i="1"/>
  <c r="X2226" i="1" s="1"/>
  <c r="U2196" i="1"/>
  <c r="X2196" i="1" s="1"/>
  <c r="U2167" i="1"/>
  <c r="X2167" i="1" s="1"/>
  <c r="U2145" i="1"/>
  <c r="X2145" i="1" s="1"/>
  <c r="U2129" i="1"/>
  <c r="X2129" i="1" s="1"/>
  <c r="U2113" i="1"/>
  <c r="X2113" i="1" s="1"/>
  <c r="U2097" i="1"/>
  <c r="X2097" i="1" s="1"/>
  <c r="U2082" i="1"/>
  <c r="X2082" i="1" s="1"/>
  <c r="U2066" i="1"/>
  <c r="X2066" i="1" s="1"/>
  <c r="U2050" i="1"/>
  <c r="X2050" i="1" s="1"/>
  <c r="U2034" i="1"/>
  <c r="X2034" i="1" s="1"/>
  <c r="U2352" i="1"/>
  <c r="X2352" i="1" s="1"/>
  <c r="U2288" i="1"/>
  <c r="X2288" i="1" s="1"/>
  <c r="U2224" i="1"/>
  <c r="X2224" i="1" s="1"/>
  <c r="U2161" i="1"/>
  <c r="X2161" i="1" s="1"/>
  <c r="U2120" i="1"/>
  <c r="X2120" i="1" s="1"/>
  <c r="U2081" i="1"/>
  <c r="X2081" i="1" s="1"/>
  <c r="U2049" i="1"/>
  <c r="X2049" i="1" s="1"/>
  <c r="U2018" i="1"/>
  <c r="X2018" i="1" s="1"/>
  <c r="U2002" i="1"/>
  <c r="X2002" i="1" s="1"/>
  <c r="U2332" i="1"/>
  <c r="X2332" i="1" s="1"/>
  <c r="U2268" i="1"/>
  <c r="X2268" i="1" s="1"/>
  <c r="U2204" i="1"/>
  <c r="X2204" i="1" s="1"/>
  <c r="U2152" i="1"/>
  <c r="X2152" i="1" s="1"/>
  <c r="U2119" i="1"/>
  <c r="X2119" i="1" s="1"/>
  <c r="U2086" i="1"/>
  <c r="X2086" i="1" s="1"/>
  <c r="U2054" i="1"/>
  <c r="X2054" i="1" s="1"/>
  <c r="U2022" i="1"/>
  <c r="X2022" i="1" s="1"/>
  <c r="U2005" i="1"/>
  <c r="X2005" i="1" s="1"/>
  <c r="U1990" i="1"/>
  <c r="X1990" i="1" s="1"/>
  <c r="U1982" i="1"/>
  <c r="X1982" i="1" s="1"/>
  <c r="U1974" i="1"/>
  <c r="X1974" i="1" s="1"/>
  <c r="U1966" i="1"/>
  <c r="X1966" i="1" s="1"/>
  <c r="U1958" i="1"/>
  <c r="X1958" i="1" s="1"/>
  <c r="U2328" i="1"/>
  <c r="X2328" i="1" s="1"/>
  <c r="U2264" i="1"/>
  <c r="X2264" i="1" s="1"/>
  <c r="U2200" i="1"/>
  <c r="X2200" i="1" s="1"/>
  <c r="U2144" i="1"/>
  <c r="X2144" i="1" s="1"/>
  <c r="U2112" i="1"/>
  <c r="X2112" i="1" s="1"/>
  <c r="U2084" i="1"/>
  <c r="X2084" i="1" s="1"/>
  <c r="U2052" i="1"/>
  <c r="X2052" i="1" s="1"/>
  <c r="U2020" i="1"/>
  <c r="X2020" i="1" s="1"/>
  <c r="U2004" i="1"/>
  <c r="X2004" i="1" s="1"/>
  <c r="U2340" i="1"/>
  <c r="X2340" i="1" s="1"/>
  <c r="U2276" i="1"/>
  <c r="X2276" i="1" s="1"/>
  <c r="U2212" i="1"/>
  <c r="X2212" i="1" s="1"/>
  <c r="U2148" i="1"/>
  <c r="X2148" i="1" s="1"/>
  <c r="U2116" i="1"/>
  <c r="X2116" i="1" s="1"/>
  <c r="U2089" i="1"/>
  <c r="X2089" i="1" s="1"/>
  <c r="U2057" i="1"/>
  <c r="X2057" i="1" s="1"/>
  <c r="U2025" i="1"/>
  <c r="X2025" i="1" s="1"/>
  <c r="U2007" i="1"/>
  <c r="X2007" i="1" s="1"/>
  <c r="U1991" i="1"/>
  <c r="X1991" i="1" s="1"/>
  <c r="U1983" i="1"/>
  <c r="X1983" i="1" s="1"/>
  <c r="U1975" i="1"/>
  <c r="X1975" i="1" s="1"/>
  <c r="U1967" i="1"/>
  <c r="X1967" i="1" s="1"/>
  <c r="U1959" i="1"/>
  <c r="X1959" i="1" s="1"/>
  <c r="U2343" i="1"/>
  <c r="X2343" i="1" s="1"/>
  <c r="U2327" i="1"/>
  <c r="X2327" i="1" s="1"/>
  <c r="U2311" i="1"/>
  <c r="X2311" i="1" s="1"/>
  <c r="U2295" i="1"/>
  <c r="X2295" i="1" s="1"/>
  <c r="U2279" i="1"/>
  <c r="X2279" i="1" s="1"/>
  <c r="U2263" i="1"/>
  <c r="X2263" i="1" s="1"/>
  <c r="U2247" i="1"/>
  <c r="X2247" i="1" s="1"/>
  <c r="U2231" i="1"/>
  <c r="X2231" i="1" s="1"/>
  <c r="U2215" i="1"/>
  <c r="X2215" i="1" s="1"/>
  <c r="U2199" i="1"/>
  <c r="X2199" i="1" s="1"/>
  <c r="U2181" i="1"/>
  <c r="X2181" i="1" s="1"/>
  <c r="U2165" i="1"/>
  <c r="X2165" i="1" s="1"/>
  <c r="U2149" i="1"/>
  <c r="X2149" i="1" s="1"/>
  <c r="U2341" i="1"/>
  <c r="X2341" i="1" s="1"/>
  <c r="U2325" i="1"/>
  <c r="X2325" i="1" s="1"/>
  <c r="U2309" i="1"/>
  <c r="X2309" i="1" s="1"/>
  <c r="U2293" i="1"/>
  <c r="X2293" i="1" s="1"/>
  <c r="U2277" i="1"/>
  <c r="X2277" i="1" s="1"/>
  <c r="U2261" i="1"/>
  <c r="X2261" i="1" s="1"/>
  <c r="U2245" i="1"/>
  <c r="X2245" i="1" s="1"/>
  <c r="U2229" i="1"/>
  <c r="X2229" i="1" s="1"/>
  <c r="U2213" i="1"/>
  <c r="X2213" i="1" s="1"/>
  <c r="U2198" i="1"/>
  <c r="X2198" i="1" s="1"/>
  <c r="U2182" i="1"/>
  <c r="X2182" i="1" s="1"/>
  <c r="U2166" i="1"/>
  <c r="X2166" i="1" s="1"/>
  <c r="U2326" i="1"/>
  <c r="X2326" i="1" s="1"/>
  <c r="U2294" i="1"/>
  <c r="X2294" i="1" s="1"/>
  <c r="U2262" i="1"/>
  <c r="X2262" i="1" s="1"/>
  <c r="U2230" i="1"/>
  <c r="X2230" i="1" s="1"/>
  <c r="U2192" i="1"/>
  <c r="X2192" i="1" s="1"/>
  <c r="U2164" i="1"/>
  <c r="X2164" i="1" s="1"/>
  <c r="U2146" i="1"/>
  <c r="X2146" i="1" s="1"/>
  <c r="U2130" i="1"/>
  <c r="X2130" i="1" s="1"/>
  <c r="U2114" i="1"/>
  <c r="X2114" i="1" s="1"/>
  <c r="U2098" i="1"/>
  <c r="X2098" i="1" s="1"/>
  <c r="U2080" i="1"/>
  <c r="X2080" i="1" s="1"/>
  <c r="U2064" i="1"/>
  <c r="X2064" i="1" s="1"/>
  <c r="U2048" i="1"/>
  <c r="X2048" i="1" s="1"/>
  <c r="U2032" i="1"/>
  <c r="X2032" i="1" s="1"/>
  <c r="U2346" i="1"/>
  <c r="X2346" i="1" s="1"/>
  <c r="U2314" i="1"/>
  <c r="X2314" i="1" s="1"/>
  <c r="U2282" i="1"/>
  <c r="X2282" i="1" s="1"/>
  <c r="U2250" i="1"/>
  <c r="X2250" i="1" s="1"/>
  <c r="U2218" i="1"/>
  <c r="X2218" i="1" s="1"/>
  <c r="U2189" i="1"/>
  <c r="X2189" i="1" s="1"/>
  <c r="U2158" i="1"/>
  <c r="X2158" i="1" s="1"/>
  <c r="U2142" i="1"/>
  <c r="X2142" i="1" s="1"/>
  <c r="U2126" i="1"/>
  <c r="X2126" i="1" s="1"/>
  <c r="U2110" i="1"/>
  <c r="X2110" i="1" s="1"/>
  <c r="U2094" i="1"/>
  <c r="X2094" i="1" s="1"/>
  <c r="U2079" i="1"/>
  <c r="X2079" i="1" s="1"/>
  <c r="U2063" i="1"/>
  <c r="X2063" i="1" s="1"/>
  <c r="U2047" i="1"/>
  <c r="X2047" i="1" s="1"/>
  <c r="U2031" i="1"/>
  <c r="X2031" i="1" s="1"/>
  <c r="U2336" i="1"/>
  <c r="X2336" i="1" s="1"/>
  <c r="U2272" i="1"/>
  <c r="X2272" i="1" s="1"/>
  <c r="U2208" i="1"/>
  <c r="X2208" i="1" s="1"/>
  <c r="U2147" i="1"/>
  <c r="X2147" i="1" s="1"/>
  <c r="U2115" i="1"/>
  <c r="X2115" i="1" s="1"/>
  <c r="U2075" i="1"/>
  <c r="X2075" i="1" s="1"/>
  <c r="U2043" i="1"/>
  <c r="X2043" i="1" s="1"/>
  <c r="U2014" i="1"/>
  <c r="X2014" i="1" s="1"/>
  <c r="U1998" i="1"/>
  <c r="X1998" i="1" s="1"/>
  <c r="U2316" i="1"/>
  <c r="X2316" i="1" s="1"/>
  <c r="U2252" i="1"/>
  <c r="X2252" i="1" s="1"/>
  <c r="U2179" i="1"/>
  <c r="X2179" i="1" s="1"/>
  <c r="U2140" i="1"/>
  <c r="X2140" i="1" s="1"/>
  <c r="U2108" i="1"/>
  <c r="X2108" i="1" s="1"/>
  <c r="U2073" i="1"/>
  <c r="X2073" i="1" s="1"/>
  <c r="U2041" i="1"/>
  <c r="X2041" i="1" s="1"/>
  <c r="U2017" i="1"/>
  <c r="X2017" i="1" s="1"/>
  <c r="U2001" i="1"/>
  <c r="X2001" i="1" s="1"/>
  <c r="U1988" i="1"/>
  <c r="X1988" i="1" s="1"/>
  <c r="U1980" i="1"/>
  <c r="X1980" i="1" s="1"/>
  <c r="U1972" i="1"/>
  <c r="X1972" i="1" s="1"/>
  <c r="U1964" i="1"/>
  <c r="X1964" i="1" s="1"/>
  <c r="U1956" i="1"/>
  <c r="X1956" i="1" s="1"/>
  <c r="U2312" i="1"/>
  <c r="X2312" i="1" s="1"/>
  <c r="U2248" i="1"/>
  <c r="X2248" i="1" s="1"/>
  <c r="U2188" i="1"/>
  <c r="X2188" i="1" s="1"/>
  <c r="U2139" i="1"/>
  <c r="X2139" i="1" s="1"/>
  <c r="U2107" i="1"/>
  <c r="X2107" i="1" s="1"/>
  <c r="U2078" i="1"/>
  <c r="X2078" i="1" s="1"/>
  <c r="U2046" i="1"/>
  <c r="X2046" i="1" s="1"/>
  <c r="U2016" i="1"/>
  <c r="X2016" i="1" s="1"/>
  <c r="U2000" i="1"/>
  <c r="X2000" i="1" s="1"/>
  <c r="U2324" i="1"/>
  <c r="X2324" i="1" s="1"/>
  <c r="U2260" i="1"/>
  <c r="X2260" i="1" s="1"/>
  <c r="U2197" i="1"/>
  <c r="X2197" i="1" s="1"/>
  <c r="U2143" i="1"/>
  <c r="X2143" i="1" s="1"/>
  <c r="U2111" i="1"/>
  <c r="X2111" i="1" s="1"/>
  <c r="U2083" i="1"/>
  <c r="X2083" i="1" s="1"/>
  <c r="U2051" i="1"/>
  <c r="X2051" i="1" s="1"/>
  <c r="U2019" i="1"/>
  <c r="X2019" i="1" s="1"/>
  <c r="U2003" i="1"/>
  <c r="X2003" i="1" s="1"/>
  <c r="U1989" i="1"/>
  <c r="X1989" i="1" s="1"/>
  <c r="U1981" i="1"/>
  <c r="X1981" i="1" s="1"/>
  <c r="U1973" i="1"/>
  <c r="X1973" i="1" s="1"/>
  <c r="U1965" i="1"/>
  <c r="X1965" i="1" s="1"/>
  <c r="U1957" i="1"/>
  <c r="X1957" i="1" s="1"/>
  <c r="U2339" i="1"/>
  <c r="X2339" i="1" s="1"/>
  <c r="U2323" i="1"/>
  <c r="X2323" i="1" s="1"/>
  <c r="U2307" i="1"/>
  <c r="X2307" i="1" s="1"/>
  <c r="U2291" i="1"/>
  <c r="X2291" i="1" s="1"/>
  <c r="U2275" i="1"/>
  <c r="X2275" i="1" s="1"/>
  <c r="U2243" i="1"/>
  <c r="X2243" i="1" s="1"/>
  <c r="U2178" i="1"/>
  <c r="X2178" i="1" s="1"/>
  <c r="U2321" i="1"/>
  <c r="X2321" i="1" s="1"/>
  <c r="U2257" i="1"/>
  <c r="X2257" i="1" s="1"/>
  <c r="U2195" i="1"/>
  <c r="X2195" i="1" s="1"/>
  <c r="U2286" i="1"/>
  <c r="X2286" i="1" s="1"/>
  <c r="U2160" i="1"/>
  <c r="X2160" i="1" s="1"/>
  <c r="U2093" i="1"/>
  <c r="X2093" i="1" s="1"/>
  <c r="U2029" i="1"/>
  <c r="X2029" i="1" s="1"/>
  <c r="U2242" i="1"/>
  <c r="X2242" i="1" s="1"/>
  <c r="U2137" i="1"/>
  <c r="X2137" i="1" s="1"/>
  <c r="U2072" i="1"/>
  <c r="X2072" i="1" s="1"/>
  <c r="U2320" i="1"/>
  <c r="X2320" i="1" s="1"/>
  <c r="U2104" i="1"/>
  <c r="X2104" i="1" s="1"/>
  <c r="U1994" i="1"/>
  <c r="X1994" i="1" s="1"/>
  <c r="U2135" i="1"/>
  <c r="X2135" i="1" s="1"/>
  <c r="U2013" i="1"/>
  <c r="X2013" i="1" s="1"/>
  <c r="U1970" i="1"/>
  <c r="X1970" i="1" s="1"/>
  <c r="U2232" i="1"/>
  <c r="X2232" i="1" s="1"/>
  <c r="U2065" i="1"/>
  <c r="X2065" i="1" s="1"/>
  <c r="U2308" i="1"/>
  <c r="X2308" i="1" s="1"/>
  <c r="U2100" i="1"/>
  <c r="X2100" i="1" s="1"/>
  <c r="U1999" i="1"/>
  <c r="X1999" i="1" s="1"/>
  <c r="U1963" i="1"/>
  <c r="X1963" i="1" s="1"/>
  <c r="U2227" i="1"/>
  <c r="X2227" i="1" s="1"/>
  <c r="U2162" i="1"/>
  <c r="X2162" i="1" s="1"/>
  <c r="U2305" i="1"/>
  <c r="X2305" i="1" s="1"/>
  <c r="U2241" i="1"/>
  <c r="X2241" i="1" s="1"/>
  <c r="U2177" i="1"/>
  <c r="X2177" i="1" s="1"/>
  <c r="U2254" i="1"/>
  <c r="X2254" i="1" s="1"/>
  <c r="U2141" i="1"/>
  <c r="X2141" i="1" s="1"/>
  <c r="U2077" i="1"/>
  <c r="X2077" i="1" s="1"/>
  <c r="U2338" i="1"/>
  <c r="X2338" i="1" s="1"/>
  <c r="U2210" i="1"/>
  <c r="X2210" i="1" s="1"/>
  <c r="U2121" i="1"/>
  <c r="X2121" i="1" s="1"/>
  <c r="U2056" i="1"/>
  <c r="X2056" i="1" s="1"/>
  <c r="U2256" i="1"/>
  <c r="X2256" i="1" s="1"/>
  <c r="U2068" i="1"/>
  <c r="X2068" i="1" s="1"/>
  <c r="U2300" i="1"/>
  <c r="X2300" i="1" s="1"/>
  <c r="U2103" i="1"/>
  <c r="X2103" i="1" s="1"/>
  <c r="U1997" i="1"/>
  <c r="X1997" i="1" s="1"/>
  <c r="U1962" i="1"/>
  <c r="X1962" i="1" s="1"/>
  <c r="U2176" i="1"/>
  <c r="X2176" i="1" s="1"/>
  <c r="U2033" i="1"/>
  <c r="X2033" i="1" s="1"/>
  <c r="U2244" i="1"/>
  <c r="X2244" i="1" s="1"/>
  <c r="U2076" i="1"/>
  <c r="X2076" i="1" s="1"/>
  <c r="U1987" i="1"/>
  <c r="X1987" i="1" s="1"/>
  <c r="U1955" i="1"/>
  <c r="X1955" i="1" s="1"/>
  <c r="U2211" i="1"/>
  <c r="X2211" i="1" s="1"/>
  <c r="U2353" i="1"/>
  <c r="X2353" i="1" s="1"/>
  <c r="U2289" i="1"/>
  <c r="X2289" i="1" s="1"/>
  <c r="U2225" i="1"/>
  <c r="X2225" i="1" s="1"/>
  <c r="U2350" i="1"/>
  <c r="X2350" i="1" s="1"/>
  <c r="U2222" i="1"/>
  <c r="X2222" i="1" s="1"/>
  <c r="U2125" i="1"/>
  <c r="X2125" i="1" s="1"/>
  <c r="U2061" i="1"/>
  <c r="X2061" i="1" s="1"/>
  <c r="U2306" i="1"/>
  <c r="X2306" i="1" s="1"/>
  <c r="U2183" i="1"/>
  <c r="X2183" i="1" s="1"/>
  <c r="U2105" i="1"/>
  <c r="X2105" i="1" s="1"/>
  <c r="U2040" i="1"/>
  <c r="X2040" i="1" s="1"/>
  <c r="U2194" i="1"/>
  <c r="X2194" i="1" s="1"/>
  <c r="U2036" i="1"/>
  <c r="X2036" i="1" s="1"/>
  <c r="U2236" i="1"/>
  <c r="X2236" i="1" s="1"/>
  <c r="U2067" i="1"/>
  <c r="X2067" i="1" s="1"/>
  <c r="U1986" i="1"/>
  <c r="X1986" i="1" s="1"/>
  <c r="U1954" i="1"/>
  <c r="X1954" i="1" s="1"/>
  <c r="U2128" i="1"/>
  <c r="X2128" i="1" s="1"/>
  <c r="U2012" i="1"/>
  <c r="X2012" i="1" s="1"/>
  <c r="U2184" i="1"/>
  <c r="X2184" i="1" s="1"/>
  <c r="U2044" i="1"/>
  <c r="X2044" i="1" s="1"/>
  <c r="U1979" i="1"/>
  <c r="X1979" i="1" s="1"/>
  <c r="U2259" i="1"/>
  <c r="X2259" i="1" s="1"/>
  <c r="U2193" i="1"/>
  <c r="X2193" i="1" s="1"/>
  <c r="U2337" i="1"/>
  <c r="X2337" i="1" s="1"/>
  <c r="U2273" i="1"/>
  <c r="X2273" i="1" s="1"/>
  <c r="U2209" i="1"/>
  <c r="X2209" i="1" s="1"/>
  <c r="U2318" i="1"/>
  <c r="X2318" i="1" s="1"/>
  <c r="U2186" i="1"/>
  <c r="X2186" i="1" s="1"/>
  <c r="U2109" i="1"/>
  <c r="X2109" i="1" s="1"/>
  <c r="U2045" i="1"/>
  <c r="X2045" i="1" s="1"/>
  <c r="U2274" i="1"/>
  <c r="X2274" i="1" s="1"/>
  <c r="U2155" i="1"/>
  <c r="X2155" i="1" s="1"/>
  <c r="U2088" i="1"/>
  <c r="X2088" i="1" s="1"/>
  <c r="U2024" i="1"/>
  <c r="X2024" i="1" s="1"/>
  <c r="U2136" i="1"/>
  <c r="X2136" i="1" s="1"/>
  <c r="U2010" i="1"/>
  <c r="X2010" i="1" s="1"/>
  <c r="U2168" i="1"/>
  <c r="X2168" i="1" s="1"/>
  <c r="U2035" i="1"/>
  <c r="X2035" i="1" s="1"/>
  <c r="U1978" i="1"/>
  <c r="X1978" i="1" s="1"/>
  <c r="U2296" i="1"/>
  <c r="X2296" i="1" s="1"/>
  <c r="U2096" i="1"/>
  <c r="X2096" i="1" s="1"/>
  <c r="U1996" i="1"/>
  <c r="X1996" i="1" s="1"/>
  <c r="U2132" i="1"/>
  <c r="X2132" i="1" s="1"/>
  <c r="U2015" i="1"/>
  <c r="X2015" i="1" s="1"/>
  <c r="U1971" i="1"/>
  <c r="X1971" i="1" s="1"/>
  <c r="EY101" i="1"/>
  <c r="EZ100" i="1"/>
  <c r="N2169" i="1"/>
  <c r="Q2169" i="1" s="1"/>
  <c r="N1990" i="1"/>
  <c r="Q1990" i="1" s="1"/>
  <c r="N2054" i="1"/>
  <c r="Q2054" i="1" s="1"/>
  <c r="N2086" i="1"/>
  <c r="Q2086" i="1" s="1"/>
  <c r="N2057" i="1"/>
  <c r="Q2057" i="1" s="1"/>
  <c r="N2105" i="1"/>
  <c r="Q2105" i="1" s="1"/>
  <c r="N2332" i="1"/>
  <c r="Q2332" i="1" s="1"/>
  <c r="N2204" i="1"/>
  <c r="Q2204" i="1" s="1"/>
  <c r="N1979" i="1"/>
  <c r="Q1979" i="1" s="1"/>
  <c r="N2027" i="1"/>
  <c r="Q2027" i="1" s="1"/>
  <c r="N2059" i="1"/>
  <c r="Q2059" i="1" s="1"/>
  <c r="N2219" i="1"/>
  <c r="Q2219" i="1" s="1"/>
  <c r="BC2346" i="1"/>
  <c r="BC2330" i="1"/>
  <c r="BC2314" i="1"/>
  <c r="BC2298" i="1"/>
  <c r="BC2282" i="1"/>
  <c r="BC2266" i="1"/>
  <c r="BC2250" i="1"/>
  <c r="BC2234" i="1"/>
  <c r="BC2218" i="1"/>
  <c r="BC2202" i="1"/>
  <c r="BC2186" i="1"/>
  <c r="BC2341" i="1"/>
  <c r="BC2325" i="1"/>
  <c r="BC2309" i="1"/>
  <c r="BC2293" i="1"/>
  <c r="BC2277" i="1"/>
  <c r="BC2261" i="1"/>
  <c r="BC2245" i="1"/>
  <c r="BC2229" i="1"/>
  <c r="BC2213" i="1"/>
  <c r="BC2197" i="1"/>
  <c r="BC2181" i="1"/>
  <c r="I110" i="1"/>
  <c r="BC2338" i="1"/>
  <c r="BC2322" i="1"/>
  <c r="BC2306" i="1"/>
  <c r="BC2290" i="1"/>
  <c r="BC2274" i="1"/>
  <c r="BC2258" i="1"/>
  <c r="BC2242" i="1"/>
  <c r="BC2226" i="1"/>
  <c r="BC2210" i="1"/>
  <c r="BC2194" i="1"/>
  <c r="BC2178" i="1"/>
  <c r="BC2349" i="1"/>
  <c r="BC2285" i="1"/>
  <c r="BC2221" i="1"/>
  <c r="BC2347" i="1"/>
  <c r="BC2331" i="1"/>
  <c r="BC2315" i="1"/>
  <c r="BC2299" i="1"/>
  <c r="BC2283" i="1"/>
  <c r="BC2267" i="1"/>
  <c r="BC2251" i="1"/>
  <c r="BC2235" i="1"/>
  <c r="BC2219" i="1"/>
  <c r="BC2345" i="1"/>
  <c r="BC2329" i="1"/>
  <c r="BC2313" i="1"/>
  <c r="BC2297" i="1"/>
  <c r="BC2281" i="1"/>
  <c r="BC2265" i="1"/>
  <c r="BC2249" i="1"/>
  <c r="BC2233" i="1"/>
  <c r="BC2217" i="1"/>
  <c r="BC2343" i="1"/>
  <c r="BC2327" i="1"/>
  <c r="BC2311" i="1"/>
  <c r="BC2295" i="1"/>
  <c r="BC2279" i="1"/>
  <c r="BC2263" i="1"/>
  <c r="BC2247" i="1"/>
  <c r="BC2231" i="1"/>
  <c r="BC2203" i="1"/>
  <c r="BC2182" i="1"/>
  <c r="BC2162" i="1"/>
  <c r="BC2146" i="1"/>
  <c r="BC2130" i="1"/>
  <c r="BC2114" i="1"/>
  <c r="BC2098" i="1"/>
  <c r="BC2082" i="1"/>
  <c r="BC2066" i="1"/>
  <c r="BC2050" i="1"/>
  <c r="BC2034" i="1"/>
  <c r="BC2021" i="1"/>
  <c r="BC2003" i="1"/>
  <c r="BC1987" i="1"/>
  <c r="BC1971" i="1"/>
  <c r="BC1955" i="1"/>
  <c r="BC2211" i="1"/>
  <c r="BC2190" i="1"/>
  <c r="BC2175" i="1"/>
  <c r="BC2160" i="1"/>
  <c r="BC2144" i="1"/>
  <c r="BC2220" i="1"/>
  <c r="BC2187" i="1"/>
  <c r="BC2166" i="1"/>
  <c r="BC2150" i="1"/>
  <c r="BC2333" i="1"/>
  <c r="BC2269" i="1"/>
  <c r="BC2205" i="1"/>
  <c r="BC2344" i="1"/>
  <c r="BC2328" i="1"/>
  <c r="BC2312" i="1"/>
  <c r="BC2296" i="1"/>
  <c r="BC2280" i="1"/>
  <c r="BC2264" i="1"/>
  <c r="BC2248" i="1"/>
  <c r="BC2232" i="1"/>
  <c r="BC2216" i="1"/>
  <c r="BC2342" i="1"/>
  <c r="BC2326" i="1"/>
  <c r="BC2310" i="1"/>
  <c r="BC2294" i="1"/>
  <c r="BC2278" i="1"/>
  <c r="BC2262" i="1"/>
  <c r="BC2246" i="1"/>
  <c r="BC2230" i="1"/>
  <c r="BC2214" i="1"/>
  <c r="BC2353" i="1"/>
  <c r="BC2340" i="1"/>
  <c r="BC2324" i="1"/>
  <c r="BC2308" i="1"/>
  <c r="BC2292" i="1"/>
  <c r="BC2276" i="1"/>
  <c r="BC2260" i="1"/>
  <c r="BC2244" i="1"/>
  <c r="BC2228" i="1"/>
  <c r="BC2201" i="1"/>
  <c r="BC2180" i="1"/>
  <c r="BC2157" i="1"/>
  <c r="BC2141" i="1"/>
  <c r="BC2125" i="1"/>
  <c r="BC2109" i="1"/>
  <c r="BC2093" i="1"/>
  <c r="BC2077" i="1"/>
  <c r="BC2061" i="1"/>
  <c r="BC2045" i="1"/>
  <c r="BC2029" i="1"/>
  <c r="BC2012" i="1"/>
  <c r="BC1996" i="1"/>
  <c r="BC1980" i="1"/>
  <c r="BC1964" i="1"/>
  <c r="BC2209" i="1"/>
  <c r="BC2188" i="1"/>
  <c r="BC2171" i="1"/>
  <c r="BC2155" i="1"/>
  <c r="BC2139" i="1"/>
  <c r="BC2200" i="1"/>
  <c r="BC2185" i="1"/>
  <c r="BC2161" i="1"/>
  <c r="BC2317" i="1"/>
  <c r="BC2253" i="1"/>
  <c r="BC2189" i="1"/>
  <c r="BC2339" i="1"/>
  <c r="BC2323" i="1"/>
  <c r="BC2307" i="1"/>
  <c r="BC2291" i="1"/>
  <c r="BC2275" i="1"/>
  <c r="BC2259" i="1"/>
  <c r="BC2243" i="1"/>
  <c r="BC2227" i="1"/>
  <c r="BC2337" i="1"/>
  <c r="BC2321" i="1"/>
  <c r="BC2305" i="1"/>
  <c r="BC2289" i="1"/>
  <c r="BC2273" i="1"/>
  <c r="BC2257" i="1"/>
  <c r="BC2241" i="1"/>
  <c r="BC2225" i="1"/>
  <c r="BC2351" i="1"/>
  <c r="BC2335" i="1"/>
  <c r="BC2319" i="1"/>
  <c r="BC2303" i="1"/>
  <c r="BC2287" i="1"/>
  <c r="BC2271" i="1"/>
  <c r="BC2255" i="1"/>
  <c r="BC2239" i="1"/>
  <c r="BC2223" i="1"/>
  <c r="BC2199" i="1"/>
  <c r="BC2170" i="1"/>
  <c r="BC2154" i="1"/>
  <c r="BC2138" i="1"/>
  <c r="BC2122" i="1"/>
  <c r="BC2106" i="1"/>
  <c r="BC2090" i="1"/>
  <c r="BC2074" i="1"/>
  <c r="BC2058" i="1"/>
  <c r="BC2042" i="1"/>
  <c r="BC2026" i="1"/>
  <c r="BC2010" i="1"/>
  <c r="BC1994" i="1"/>
  <c r="BC1978" i="1"/>
  <c r="BC1962" i="1"/>
  <c r="BC2207" i="1"/>
  <c r="BC2179" i="1"/>
  <c r="BC2168" i="1"/>
  <c r="BC2152" i="1"/>
  <c r="BC2136" i="1"/>
  <c r="BC2198" i="1"/>
  <c r="BC2183" i="1"/>
  <c r="BC2158" i="1"/>
  <c r="BC2173" i="1"/>
  <c r="BC2336" i="1"/>
  <c r="BC2272" i="1"/>
  <c r="BC2334" i="1"/>
  <c r="BC2270" i="1"/>
  <c r="BC2300" i="1"/>
  <c r="BC2236" i="1"/>
  <c r="BC2149" i="1"/>
  <c r="BC2085" i="1"/>
  <c r="BC2023" i="1"/>
  <c r="BC1957" i="1"/>
  <c r="BC2177" i="1"/>
  <c r="BC2196" i="1"/>
  <c r="BC2142" i="1"/>
  <c r="BC2126" i="1"/>
  <c r="BC2110" i="1"/>
  <c r="BC2094" i="1"/>
  <c r="BC2078" i="1"/>
  <c r="BC2062" i="1"/>
  <c r="BC2046" i="1"/>
  <c r="BC2030" i="1"/>
  <c r="BC2011" i="1"/>
  <c r="BC1995" i="1"/>
  <c r="BC1979" i="1"/>
  <c r="BC1963" i="1"/>
  <c r="BC2195" i="1"/>
  <c r="BC2174" i="1"/>
  <c r="BC2159" i="1"/>
  <c r="BC2143" i="1"/>
  <c r="BC2127" i="1"/>
  <c r="BC2111" i="1"/>
  <c r="BC2095" i="1"/>
  <c r="BC2079" i="1"/>
  <c r="BC2063" i="1"/>
  <c r="BC2047" i="1"/>
  <c r="BC2031" i="1"/>
  <c r="BC2016" i="1"/>
  <c r="BC2000" i="1"/>
  <c r="BC1984" i="1"/>
  <c r="BC1968" i="1"/>
  <c r="BC2115" i="1"/>
  <c r="BC2051" i="1"/>
  <c r="BC1983" i="1"/>
  <c r="BC2075" i="1"/>
  <c r="BC2017" i="1"/>
  <c r="BC2080" i="1"/>
  <c r="BC2015" i="1"/>
  <c r="BC1954" i="1"/>
  <c r="BC2072" i="1"/>
  <c r="BC2006" i="1"/>
  <c r="BC2320" i="1"/>
  <c r="BC2256" i="1"/>
  <c r="BC2318" i="1"/>
  <c r="BC2254" i="1"/>
  <c r="BC2348" i="1"/>
  <c r="BC2284" i="1"/>
  <c r="BC2212" i="1"/>
  <c r="BC2133" i="1"/>
  <c r="BC2069" i="1"/>
  <c r="BC2005" i="1"/>
  <c r="BC2163" i="1"/>
  <c r="BC2169" i="1"/>
  <c r="BC2137" i="1"/>
  <c r="BC2121" i="1"/>
  <c r="BC2105" i="1"/>
  <c r="BC2089" i="1"/>
  <c r="BC2073" i="1"/>
  <c r="BC2057" i="1"/>
  <c r="BC2041" i="1"/>
  <c r="BC2025" i="1"/>
  <c r="BC2004" i="1"/>
  <c r="BC1988" i="1"/>
  <c r="BC1972" i="1"/>
  <c r="BC2208" i="1"/>
  <c r="BC2193" i="1"/>
  <c r="BC2172" i="1"/>
  <c r="BC2156" i="1"/>
  <c r="BC2140" i="1"/>
  <c r="BC2124" i="1"/>
  <c r="BC2108" i="1"/>
  <c r="BC2092" i="1"/>
  <c r="BC2076" i="1"/>
  <c r="BC2060" i="1"/>
  <c r="BC2044" i="1"/>
  <c r="BC2028" i="1"/>
  <c r="BC2014" i="1"/>
  <c r="BC1998" i="1"/>
  <c r="BC1982" i="1"/>
  <c r="BC1966" i="1"/>
  <c r="BC2096" i="1"/>
  <c r="BC2032" i="1"/>
  <c r="BC1976" i="1"/>
  <c r="BC2120" i="1"/>
  <c r="BC2056" i="1"/>
  <c r="BC1974" i="1"/>
  <c r="BC2067" i="1"/>
  <c r="BC2008" i="1"/>
  <c r="BC2123" i="1"/>
  <c r="BC2059" i="1"/>
  <c r="BC1999" i="1"/>
  <c r="BC2301" i="1"/>
  <c r="BC2304" i="1"/>
  <c r="BC2240" i="1"/>
  <c r="BC2302" i="1"/>
  <c r="BC2238" i="1"/>
  <c r="BC2332" i="1"/>
  <c r="BC2268" i="1"/>
  <c r="BC2184" i="1"/>
  <c r="BC2117" i="1"/>
  <c r="BC2053" i="1"/>
  <c r="BC1989" i="1"/>
  <c r="BC2215" i="1"/>
  <c r="BC2147" i="1"/>
  <c r="BC2153" i="1"/>
  <c r="BC2134" i="1"/>
  <c r="BC2118" i="1"/>
  <c r="BC2102" i="1"/>
  <c r="BC2086" i="1"/>
  <c r="BC2070" i="1"/>
  <c r="BC2054" i="1"/>
  <c r="BC2038" i="1"/>
  <c r="BC2022" i="1"/>
  <c r="BC2002" i="1"/>
  <c r="BC1986" i="1"/>
  <c r="BC1970" i="1"/>
  <c r="BC2206" i="1"/>
  <c r="BC2191" i="1"/>
  <c r="BC2167" i="1"/>
  <c r="BC2151" i="1"/>
  <c r="BC2135" i="1"/>
  <c r="BC2119" i="1"/>
  <c r="BC2103" i="1"/>
  <c r="BC2087" i="1"/>
  <c r="BC2071" i="1"/>
  <c r="BC2055" i="1"/>
  <c r="BC2039" i="1"/>
  <c r="BC2020" i="1"/>
  <c r="BC2009" i="1"/>
  <c r="BC1993" i="1"/>
  <c r="BC1977" i="1"/>
  <c r="BC1961" i="1"/>
  <c r="BC2083" i="1"/>
  <c r="BC2019" i="1"/>
  <c r="BC1969" i="1"/>
  <c r="BC2107" i="1"/>
  <c r="BC2043" i="1"/>
  <c r="BC1967" i="1"/>
  <c r="BC2112" i="1"/>
  <c r="BC2048" i="1"/>
  <c r="BC2001" i="1"/>
  <c r="BC2104" i="1"/>
  <c r="BC2040" i="1"/>
  <c r="BC1992" i="1"/>
  <c r="BC2165" i="1"/>
  <c r="BC2192" i="1"/>
  <c r="BC2113" i="1"/>
  <c r="BC2049" i="1"/>
  <c r="BC1981" i="1"/>
  <c r="BC2164" i="1"/>
  <c r="BC2100" i="1"/>
  <c r="BC2036" i="1"/>
  <c r="BC1975" i="1"/>
  <c r="BC2128" i="1"/>
  <c r="BC2024" i="1"/>
  <c r="BC1973" i="1"/>
  <c r="BC2129" i="1"/>
  <c r="BC1997" i="1"/>
  <c r="BC2116" i="1"/>
  <c r="BC1991" i="1"/>
  <c r="BC1958" i="1"/>
  <c r="BC1985" i="1"/>
  <c r="BC2237" i="1"/>
  <c r="BC2352" i="1"/>
  <c r="BC2350" i="1"/>
  <c r="BC2101" i="1"/>
  <c r="BC2131" i="1"/>
  <c r="BC2097" i="1"/>
  <c r="BC2033" i="1"/>
  <c r="BC1965" i="1"/>
  <c r="BC2148" i="1"/>
  <c r="BC2084" i="1"/>
  <c r="BC2018" i="1"/>
  <c r="BC1959" i="1"/>
  <c r="BC2064" i="1"/>
  <c r="BC1960" i="1"/>
  <c r="BC2099" i="1"/>
  <c r="BC2091" i="1"/>
  <c r="BC2224" i="1"/>
  <c r="BC2222" i="1"/>
  <c r="BC2252" i="1"/>
  <c r="BC2065" i="1"/>
  <c r="BC2176" i="1"/>
  <c r="BC2052" i="1"/>
  <c r="BC2088" i="1"/>
  <c r="BC2288" i="1"/>
  <c r="BC2286" i="1"/>
  <c r="BC2316" i="1"/>
  <c r="BC2037" i="1"/>
  <c r="BC2145" i="1"/>
  <c r="BC2081" i="1"/>
  <c r="BC2013" i="1"/>
  <c r="BC2204" i="1"/>
  <c r="BC2132" i="1"/>
  <c r="BC2068" i="1"/>
  <c r="BC2007" i="1"/>
  <c r="BC1990" i="1"/>
  <c r="BC2035" i="1"/>
  <c r="BC2027" i="1"/>
  <c r="BC1956" i="1"/>
  <c r="G134" i="1"/>
  <c r="N2249" i="1"/>
  <c r="Q2249" i="1" s="1"/>
  <c r="N2221" i="1"/>
  <c r="Q2221" i="1" s="1"/>
  <c r="N2141" i="1"/>
  <c r="Q2141" i="1" s="1"/>
  <c r="N1974" i="1"/>
  <c r="Q1974" i="1" s="1"/>
  <c r="N1994" i="1"/>
  <c r="Q1994" i="1" s="1"/>
  <c r="N2026" i="1"/>
  <c r="Q2026" i="1" s="1"/>
  <c r="N2058" i="1"/>
  <c r="Q2058" i="1" s="1"/>
  <c r="N2090" i="1"/>
  <c r="Q2090" i="1" s="1"/>
  <c r="N2047" i="1"/>
  <c r="Q2047" i="1" s="1"/>
  <c r="N2342" i="1"/>
  <c r="Q2342" i="1" s="1"/>
  <c r="N2314" i="1"/>
  <c r="Q2314" i="1" s="1"/>
  <c r="N2230" i="1"/>
  <c r="Q2230" i="1" s="1"/>
  <c r="N2170" i="1"/>
  <c r="Q2170" i="1" s="1"/>
  <c r="N2331" i="1"/>
  <c r="Q2331" i="1" s="1"/>
  <c r="N2299" i="1"/>
  <c r="Q2299" i="1" s="1"/>
  <c r="N2267" i="1"/>
  <c r="Q2267" i="1" s="1"/>
  <c r="N2235" i="1"/>
  <c r="Q2235" i="1" s="1"/>
  <c r="N2140" i="1"/>
  <c r="Q2140" i="1" s="1"/>
  <c r="N2012" i="1"/>
  <c r="Q2012" i="1" s="1"/>
  <c r="N2060" i="1"/>
  <c r="Q2060" i="1" s="1"/>
  <c r="N2348" i="1"/>
  <c r="Q2348" i="1" s="1"/>
  <c r="N2009" i="1"/>
  <c r="Q2009" i="1" s="1"/>
  <c r="N2089" i="1"/>
  <c r="Q2089" i="1" s="1"/>
  <c r="N2109" i="1"/>
  <c r="Q2109" i="1" s="1"/>
  <c r="N2316" i="1"/>
  <c r="Q2316" i="1" s="1"/>
  <c r="N2220" i="1"/>
  <c r="Q2220" i="1" s="1"/>
  <c r="N2154" i="1"/>
  <c r="Q2154" i="1" s="1"/>
  <c r="CH112" i="1"/>
  <c r="HC106" i="1"/>
  <c r="N1958" i="1"/>
  <c r="Q1958" i="1" s="1"/>
  <c r="N1977" i="1"/>
  <c r="Q1977" i="1" s="1"/>
  <c r="N2182" i="1"/>
  <c r="Q2182" i="1" s="1"/>
  <c r="N1995" i="1"/>
  <c r="Q1995" i="1" s="1"/>
  <c r="N2107" i="1"/>
  <c r="Q2107" i="1" s="1"/>
  <c r="N2139" i="1"/>
  <c r="Q2139" i="1" s="1"/>
  <c r="N2171" i="1"/>
  <c r="Q2171" i="1" s="1"/>
  <c r="N2203" i="1"/>
  <c r="Q2203" i="1" s="1"/>
  <c r="N2285" i="1"/>
  <c r="Q2285" i="1" s="1"/>
  <c r="N2217" i="1"/>
  <c r="Q2217" i="1" s="1"/>
  <c r="N2189" i="1"/>
  <c r="Q2189" i="1" s="1"/>
  <c r="N2287" i="1"/>
  <c r="Q2287" i="1" s="1"/>
  <c r="AC1953" i="1"/>
  <c r="AE1953" i="1" s="1"/>
  <c r="AC2346" i="1"/>
  <c r="AE2346" i="1" s="1"/>
  <c r="AC2338" i="1"/>
  <c r="AE2338" i="1" s="1"/>
  <c r="AC2330" i="1"/>
  <c r="AE2330" i="1" s="1"/>
  <c r="AC2322" i="1"/>
  <c r="AE2322" i="1" s="1"/>
  <c r="AC2314" i="1"/>
  <c r="AE2314" i="1" s="1"/>
  <c r="AC2306" i="1"/>
  <c r="AE2306" i="1" s="1"/>
  <c r="AC2298" i="1"/>
  <c r="AE2298" i="1" s="1"/>
  <c r="AC2290" i="1"/>
  <c r="AE2290" i="1" s="1"/>
  <c r="AC2282" i="1"/>
  <c r="AE2282" i="1" s="1"/>
  <c r="AC2274" i="1"/>
  <c r="AE2274" i="1" s="1"/>
  <c r="AC2266" i="1"/>
  <c r="AE2266" i="1" s="1"/>
  <c r="AC2258" i="1"/>
  <c r="AE2258" i="1" s="1"/>
  <c r="AC2250" i="1"/>
  <c r="AE2250" i="1" s="1"/>
  <c r="AC2242" i="1"/>
  <c r="AE2242" i="1" s="1"/>
  <c r="AC2234" i="1"/>
  <c r="AE2234" i="1" s="1"/>
  <c r="AC2226" i="1"/>
  <c r="AE2226" i="1" s="1"/>
  <c r="AC2218" i="1"/>
  <c r="AE2218" i="1" s="1"/>
  <c r="AC2210" i="1"/>
  <c r="AE2210" i="1" s="1"/>
  <c r="AC2202" i="1"/>
  <c r="AE2202" i="1" s="1"/>
  <c r="AC2194" i="1"/>
  <c r="AE2194" i="1" s="1"/>
  <c r="AC2186" i="1"/>
  <c r="AE2186" i="1" s="1"/>
  <c r="AC2178" i="1"/>
  <c r="AE2178" i="1" s="1"/>
  <c r="AC2170" i="1"/>
  <c r="AE2170" i="1" s="1"/>
  <c r="AC2162" i="1"/>
  <c r="AE2162" i="1" s="1"/>
  <c r="AC2154" i="1"/>
  <c r="AE2154" i="1" s="1"/>
  <c r="AC2146" i="1"/>
  <c r="AE2146" i="1" s="1"/>
  <c r="AC2138" i="1"/>
  <c r="AE2138" i="1" s="1"/>
  <c r="AC2130" i="1"/>
  <c r="AE2130" i="1" s="1"/>
  <c r="AC2349" i="1"/>
  <c r="AE2349" i="1" s="1"/>
  <c r="AC2341" i="1"/>
  <c r="AE2341" i="1" s="1"/>
  <c r="AC2333" i="1"/>
  <c r="AE2333" i="1" s="1"/>
  <c r="AC2325" i="1"/>
  <c r="AE2325" i="1" s="1"/>
  <c r="AC2317" i="1"/>
  <c r="AE2317" i="1" s="1"/>
  <c r="AC2309" i="1"/>
  <c r="AE2309" i="1" s="1"/>
  <c r="AC2301" i="1"/>
  <c r="AE2301" i="1" s="1"/>
  <c r="AC2293" i="1"/>
  <c r="AE2293" i="1" s="1"/>
  <c r="AC2285" i="1"/>
  <c r="AE2285" i="1" s="1"/>
  <c r="AC2277" i="1"/>
  <c r="AE2277" i="1" s="1"/>
  <c r="AC2269" i="1"/>
  <c r="AE2269" i="1" s="1"/>
  <c r="AC2261" i="1"/>
  <c r="AE2261" i="1" s="1"/>
  <c r="AC2253" i="1"/>
  <c r="AE2253" i="1" s="1"/>
  <c r="AC2245" i="1"/>
  <c r="AE2245" i="1" s="1"/>
  <c r="AC2237" i="1"/>
  <c r="AE2237" i="1" s="1"/>
  <c r="AC2229" i="1"/>
  <c r="AE2229" i="1" s="1"/>
  <c r="AC2221" i="1"/>
  <c r="AE2221" i="1" s="1"/>
  <c r="AC2213" i="1"/>
  <c r="AE2213" i="1" s="1"/>
  <c r="AC2205" i="1"/>
  <c r="AE2205" i="1" s="1"/>
  <c r="AC2197" i="1"/>
  <c r="AE2197" i="1" s="1"/>
  <c r="AC2189" i="1"/>
  <c r="AE2189" i="1" s="1"/>
  <c r="AC2181" i="1"/>
  <c r="AE2181" i="1" s="1"/>
  <c r="AC2173" i="1"/>
  <c r="AE2173" i="1" s="1"/>
  <c r="AC2165" i="1"/>
  <c r="AE2165" i="1" s="1"/>
  <c r="AC2157" i="1"/>
  <c r="AE2157" i="1" s="1"/>
  <c r="AC2149" i="1"/>
  <c r="AE2149" i="1" s="1"/>
  <c r="AC2141" i="1"/>
  <c r="AE2141" i="1" s="1"/>
  <c r="AC2131" i="1"/>
  <c r="AE2131" i="1" s="1"/>
  <c r="AC2120" i="1"/>
  <c r="AE2120" i="1" s="1"/>
  <c r="AC2112" i="1"/>
  <c r="AE2112" i="1" s="1"/>
  <c r="AC2104" i="1"/>
  <c r="AE2104" i="1" s="1"/>
  <c r="AC2096" i="1"/>
  <c r="AE2096" i="1" s="1"/>
  <c r="AC2088" i="1"/>
  <c r="AE2088" i="1" s="1"/>
  <c r="AC2080" i="1"/>
  <c r="AE2080" i="1" s="1"/>
  <c r="AC2072" i="1"/>
  <c r="AE2072" i="1" s="1"/>
  <c r="AC2064" i="1"/>
  <c r="AE2064" i="1" s="1"/>
  <c r="AC2056" i="1"/>
  <c r="AE2056" i="1" s="1"/>
  <c r="AC2048" i="1"/>
  <c r="AE2048" i="1" s="1"/>
  <c r="AC2040" i="1"/>
  <c r="AE2040" i="1" s="1"/>
  <c r="AC2032" i="1"/>
  <c r="AE2032" i="1" s="1"/>
  <c r="AC2024" i="1"/>
  <c r="AE2024" i="1" s="1"/>
  <c r="AC2016" i="1"/>
  <c r="AE2016" i="1" s="1"/>
  <c r="AC2008" i="1"/>
  <c r="AE2008" i="1" s="1"/>
  <c r="AC2000" i="1"/>
  <c r="AE2000" i="1" s="1"/>
  <c r="AC1992" i="1"/>
  <c r="AE1992" i="1" s="1"/>
  <c r="AC1984" i="1"/>
  <c r="AE1984" i="1" s="1"/>
  <c r="AC1976" i="1"/>
  <c r="AE1976" i="1" s="1"/>
  <c r="AC1968" i="1"/>
  <c r="AE1968" i="1" s="1"/>
  <c r="AC1960" i="1"/>
  <c r="AE1960" i="1" s="1"/>
  <c r="AC2133" i="1"/>
  <c r="AE2133" i="1" s="1"/>
  <c r="AC2123" i="1"/>
  <c r="AE2123" i="1" s="1"/>
  <c r="AC2115" i="1"/>
  <c r="AE2115" i="1" s="1"/>
  <c r="AC2107" i="1"/>
  <c r="AE2107" i="1" s="1"/>
  <c r="AC2099" i="1"/>
  <c r="AE2099" i="1" s="1"/>
  <c r="AC2091" i="1"/>
  <c r="AE2091" i="1" s="1"/>
  <c r="AC2083" i="1"/>
  <c r="AE2083" i="1" s="1"/>
  <c r="AC2075" i="1"/>
  <c r="AE2075" i="1" s="1"/>
  <c r="AC2067" i="1"/>
  <c r="AE2067" i="1" s="1"/>
  <c r="AC2059" i="1"/>
  <c r="AE2059" i="1" s="1"/>
  <c r="AC2051" i="1"/>
  <c r="AE2051" i="1" s="1"/>
  <c r="AC2043" i="1"/>
  <c r="AE2043" i="1" s="1"/>
  <c r="AC2035" i="1"/>
  <c r="AE2035" i="1" s="1"/>
  <c r="AC2027" i="1"/>
  <c r="AE2027" i="1" s="1"/>
  <c r="AC2019" i="1"/>
  <c r="AE2019" i="1" s="1"/>
  <c r="AC2011" i="1"/>
  <c r="AE2011" i="1" s="1"/>
  <c r="AC2003" i="1"/>
  <c r="AE2003" i="1" s="1"/>
  <c r="AC1995" i="1"/>
  <c r="AE1995" i="1" s="1"/>
  <c r="AC1987" i="1"/>
  <c r="AE1987" i="1" s="1"/>
  <c r="AC1979" i="1"/>
  <c r="AE1979" i="1" s="1"/>
  <c r="AC1971" i="1"/>
  <c r="AE1971" i="1" s="1"/>
  <c r="AC1963" i="1"/>
  <c r="AE1963" i="1" s="1"/>
  <c r="AC1955" i="1"/>
  <c r="AE1955" i="1" s="1"/>
  <c r="AC2352" i="1"/>
  <c r="AE2352" i="1" s="1"/>
  <c r="AC2344" i="1"/>
  <c r="AE2344" i="1" s="1"/>
  <c r="AC2336" i="1"/>
  <c r="AE2336" i="1" s="1"/>
  <c r="AC2328" i="1"/>
  <c r="AE2328" i="1" s="1"/>
  <c r="AC2320" i="1"/>
  <c r="AE2320" i="1" s="1"/>
  <c r="AC2312" i="1"/>
  <c r="AE2312" i="1" s="1"/>
  <c r="AC2304" i="1"/>
  <c r="AE2304" i="1" s="1"/>
  <c r="AC2296" i="1"/>
  <c r="AE2296" i="1" s="1"/>
  <c r="AC2288" i="1"/>
  <c r="AE2288" i="1" s="1"/>
  <c r="AC2280" i="1"/>
  <c r="AE2280" i="1" s="1"/>
  <c r="AC2272" i="1"/>
  <c r="AE2272" i="1" s="1"/>
  <c r="AC2264" i="1"/>
  <c r="AE2264" i="1" s="1"/>
  <c r="AC2256" i="1"/>
  <c r="AE2256" i="1" s="1"/>
  <c r="AC2248" i="1"/>
  <c r="AE2248" i="1" s="1"/>
  <c r="AC2240" i="1"/>
  <c r="AE2240" i="1" s="1"/>
  <c r="AC2232" i="1"/>
  <c r="AE2232" i="1" s="1"/>
  <c r="AC2224" i="1"/>
  <c r="AE2224" i="1" s="1"/>
  <c r="AC2216" i="1"/>
  <c r="AE2216" i="1" s="1"/>
  <c r="AC2208" i="1"/>
  <c r="AE2208" i="1" s="1"/>
  <c r="AC2200" i="1"/>
  <c r="AE2200" i="1" s="1"/>
  <c r="AC2192" i="1"/>
  <c r="AE2192" i="1" s="1"/>
  <c r="AC2184" i="1"/>
  <c r="AE2184" i="1" s="1"/>
  <c r="AC2176" i="1"/>
  <c r="AE2176" i="1" s="1"/>
  <c r="AC2168" i="1"/>
  <c r="AE2168" i="1" s="1"/>
  <c r="AC2160" i="1"/>
  <c r="AE2160" i="1" s="1"/>
  <c r="AC2152" i="1"/>
  <c r="AE2152" i="1" s="1"/>
  <c r="AC2144" i="1"/>
  <c r="AE2144" i="1" s="1"/>
  <c r="AC2136" i="1"/>
  <c r="AE2136" i="1" s="1"/>
  <c r="AC2128" i="1"/>
  <c r="AE2128" i="1" s="1"/>
  <c r="AC2347" i="1"/>
  <c r="AE2347" i="1" s="1"/>
  <c r="AC2339" i="1"/>
  <c r="AE2339" i="1" s="1"/>
  <c r="AC2331" i="1"/>
  <c r="AE2331" i="1" s="1"/>
  <c r="AC2323" i="1"/>
  <c r="AE2323" i="1" s="1"/>
  <c r="AC2315" i="1"/>
  <c r="AE2315" i="1" s="1"/>
  <c r="AC2307" i="1"/>
  <c r="AE2307" i="1" s="1"/>
  <c r="AC2299" i="1"/>
  <c r="AE2299" i="1" s="1"/>
  <c r="AC2291" i="1"/>
  <c r="AE2291" i="1" s="1"/>
  <c r="AC2283" i="1"/>
  <c r="AE2283" i="1" s="1"/>
  <c r="AC2275" i="1"/>
  <c r="AE2275" i="1" s="1"/>
  <c r="AC2267" i="1"/>
  <c r="AE2267" i="1" s="1"/>
  <c r="AC2259" i="1"/>
  <c r="AE2259" i="1" s="1"/>
  <c r="AC2251" i="1"/>
  <c r="AE2251" i="1" s="1"/>
  <c r="AC2243" i="1"/>
  <c r="AE2243" i="1" s="1"/>
  <c r="AC2235" i="1"/>
  <c r="AE2235" i="1" s="1"/>
  <c r="AC2227" i="1"/>
  <c r="AE2227" i="1" s="1"/>
  <c r="AC2219" i="1"/>
  <c r="AE2219" i="1" s="1"/>
  <c r="AC2211" i="1"/>
  <c r="AE2211" i="1" s="1"/>
  <c r="AC2203" i="1"/>
  <c r="AE2203" i="1" s="1"/>
  <c r="AC2195" i="1"/>
  <c r="AE2195" i="1" s="1"/>
  <c r="AC2187" i="1"/>
  <c r="AE2187" i="1" s="1"/>
  <c r="AC2179" i="1"/>
  <c r="AE2179" i="1" s="1"/>
  <c r="AC2171" i="1"/>
  <c r="AE2171" i="1" s="1"/>
  <c r="AC2163" i="1"/>
  <c r="AE2163" i="1" s="1"/>
  <c r="AC2155" i="1"/>
  <c r="AE2155" i="1" s="1"/>
  <c r="AC2147" i="1"/>
  <c r="AE2147" i="1" s="1"/>
  <c r="AC2137" i="1"/>
  <c r="AE2137" i="1" s="1"/>
  <c r="AC2126" i="1"/>
  <c r="AE2126" i="1" s="1"/>
  <c r="AC2118" i="1"/>
  <c r="AE2118" i="1" s="1"/>
  <c r="AC2110" i="1"/>
  <c r="AE2110" i="1" s="1"/>
  <c r="AC2102" i="1"/>
  <c r="AE2102" i="1" s="1"/>
  <c r="AC2094" i="1"/>
  <c r="AE2094" i="1" s="1"/>
  <c r="AC2086" i="1"/>
  <c r="AE2086" i="1" s="1"/>
  <c r="AC2078" i="1"/>
  <c r="AE2078" i="1" s="1"/>
  <c r="AC2070" i="1"/>
  <c r="AE2070" i="1" s="1"/>
  <c r="AC2062" i="1"/>
  <c r="AE2062" i="1" s="1"/>
  <c r="AC2054" i="1"/>
  <c r="AE2054" i="1" s="1"/>
  <c r="AC2046" i="1"/>
  <c r="AE2046" i="1" s="1"/>
  <c r="AC2038" i="1"/>
  <c r="AE2038" i="1" s="1"/>
  <c r="AC2030" i="1"/>
  <c r="AE2030" i="1" s="1"/>
  <c r="AC2022" i="1"/>
  <c r="AE2022" i="1" s="1"/>
  <c r="AC2014" i="1"/>
  <c r="AE2014" i="1" s="1"/>
  <c r="AC2006" i="1"/>
  <c r="AE2006" i="1" s="1"/>
  <c r="AC1998" i="1"/>
  <c r="AE1998" i="1" s="1"/>
  <c r="AC1990" i="1"/>
  <c r="AE1990" i="1" s="1"/>
  <c r="AC1982" i="1"/>
  <c r="AE1982" i="1" s="1"/>
  <c r="AC1974" i="1"/>
  <c r="AE1974" i="1" s="1"/>
  <c r="AC1966" i="1"/>
  <c r="AE1966" i="1" s="1"/>
  <c r="AC1958" i="1"/>
  <c r="AE1958" i="1" s="1"/>
  <c r="AC2135" i="1"/>
  <c r="AE2135" i="1" s="1"/>
  <c r="AC2121" i="1"/>
  <c r="AE2121" i="1" s="1"/>
  <c r="AC2113" i="1"/>
  <c r="AE2113" i="1" s="1"/>
  <c r="AC2105" i="1"/>
  <c r="AE2105" i="1" s="1"/>
  <c r="AC2097" i="1"/>
  <c r="AE2097" i="1" s="1"/>
  <c r="AC2089" i="1"/>
  <c r="AE2089" i="1" s="1"/>
  <c r="AC2081" i="1"/>
  <c r="AE2081" i="1" s="1"/>
  <c r="AC2073" i="1"/>
  <c r="AE2073" i="1" s="1"/>
  <c r="AC2065" i="1"/>
  <c r="AE2065" i="1" s="1"/>
  <c r="AC2057" i="1"/>
  <c r="AE2057" i="1" s="1"/>
  <c r="AC2049" i="1"/>
  <c r="AE2049" i="1" s="1"/>
  <c r="AC2041" i="1"/>
  <c r="AE2041" i="1" s="1"/>
  <c r="AC2033" i="1"/>
  <c r="AE2033" i="1" s="1"/>
  <c r="AC2025" i="1"/>
  <c r="AE2025" i="1" s="1"/>
  <c r="AC2017" i="1"/>
  <c r="AE2017" i="1" s="1"/>
  <c r="AC2009" i="1"/>
  <c r="AE2009" i="1" s="1"/>
  <c r="AC2001" i="1"/>
  <c r="AE2001" i="1" s="1"/>
  <c r="AC1993" i="1"/>
  <c r="AE1993" i="1" s="1"/>
  <c r="AC1985" i="1"/>
  <c r="AE1985" i="1" s="1"/>
  <c r="AC1977" i="1"/>
  <c r="AE1977" i="1" s="1"/>
  <c r="AC1969" i="1"/>
  <c r="AE1969" i="1" s="1"/>
  <c r="AC1961" i="1"/>
  <c r="AE1961" i="1" s="1"/>
  <c r="AC2350" i="1"/>
  <c r="AE2350" i="1" s="1"/>
  <c r="AC2342" i="1"/>
  <c r="AE2342" i="1" s="1"/>
  <c r="AC2334" i="1"/>
  <c r="AE2334" i="1" s="1"/>
  <c r="AC2326" i="1"/>
  <c r="AE2326" i="1" s="1"/>
  <c r="AC2318" i="1"/>
  <c r="AE2318" i="1" s="1"/>
  <c r="AC2310" i="1"/>
  <c r="AE2310" i="1" s="1"/>
  <c r="AC2302" i="1"/>
  <c r="AE2302" i="1" s="1"/>
  <c r="AC2294" i="1"/>
  <c r="AE2294" i="1" s="1"/>
  <c r="AC2286" i="1"/>
  <c r="AE2286" i="1" s="1"/>
  <c r="AC2278" i="1"/>
  <c r="AE2278" i="1" s="1"/>
  <c r="AC2270" i="1"/>
  <c r="AE2270" i="1" s="1"/>
  <c r="AC2262" i="1"/>
  <c r="AE2262" i="1" s="1"/>
  <c r="AC2254" i="1"/>
  <c r="AE2254" i="1" s="1"/>
  <c r="AC2246" i="1"/>
  <c r="AE2246" i="1" s="1"/>
  <c r="AC2238" i="1"/>
  <c r="AE2238" i="1" s="1"/>
  <c r="AC2230" i="1"/>
  <c r="AE2230" i="1" s="1"/>
  <c r="AC2222" i="1"/>
  <c r="AE2222" i="1" s="1"/>
  <c r="AC2214" i="1"/>
  <c r="AE2214" i="1" s="1"/>
  <c r="AC2206" i="1"/>
  <c r="AE2206" i="1" s="1"/>
  <c r="AC2198" i="1"/>
  <c r="AE2198" i="1" s="1"/>
  <c r="AC2190" i="1"/>
  <c r="AE2190" i="1" s="1"/>
  <c r="AC2182" i="1"/>
  <c r="AE2182" i="1" s="1"/>
  <c r="AC2174" i="1"/>
  <c r="AE2174" i="1" s="1"/>
  <c r="AC2166" i="1"/>
  <c r="AE2166" i="1" s="1"/>
  <c r="AC2158" i="1"/>
  <c r="AE2158" i="1" s="1"/>
  <c r="AC2150" i="1"/>
  <c r="AE2150" i="1" s="1"/>
  <c r="AC2142" i="1"/>
  <c r="AE2142" i="1" s="1"/>
  <c r="AC2134" i="1"/>
  <c r="AE2134" i="1" s="1"/>
  <c r="AC2353" i="1"/>
  <c r="AE2353" i="1" s="1"/>
  <c r="AC2345" i="1"/>
  <c r="AE2345" i="1" s="1"/>
  <c r="AC2337" i="1"/>
  <c r="AE2337" i="1" s="1"/>
  <c r="AC2329" i="1"/>
  <c r="AE2329" i="1" s="1"/>
  <c r="AC2321" i="1"/>
  <c r="AE2321" i="1" s="1"/>
  <c r="AC2313" i="1"/>
  <c r="AE2313" i="1" s="1"/>
  <c r="AC2305" i="1"/>
  <c r="AE2305" i="1" s="1"/>
  <c r="AC2297" i="1"/>
  <c r="AE2297" i="1" s="1"/>
  <c r="AC2289" i="1"/>
  <c r="AE2289" i="1" s="1"/>
  <c r="AC2281" i="1"/>
  <c r="AE2281" i="1" s="1"/>
  <c r="AC2273" i="1"/>
  <c r="AE2273" i="1" s="1"/>
  <c r="AC2265" i="1"/>
  <c r="AE2265" i="1" s="1"/>
  <c r="AC2257" i="1"/>
  <c r="AE2257" i="1" s="1"/>
  <c r="AC2249" i="1"/>
  <c r="AE2249" i="1" s="1"/>
  <c r="AC2241" i="1"/>
  <c r="AE2241" i="1" s="1"/>
  <c r="AC2233" i="1"/>
  <c r="AE2233" i="1" s="1"/>
  <c r="AC2225" i="1"/>
  <c r="AE2225" i="1" s="1"/>
  <c r="AC2217" i="1"/>
  <c r="AE2217" i="1" s="1"/>
  <c r="AC2209" i="1"/>
  <c r="AE2209" i="1" s="1"/>
  <c r="AC2201" i="1"/>
  <c r="AE2201" i="1" s="1"/>
  <c r="AC2193" i="1"/>
  <c r="AE2193" i="1" s="1"/>
  <c r="AC2185" i="1"/>
  <c r="AE2185" i="1" s="1"/>
  <c r="AC2177" i="1"/>
  <c r="AE2177" i="1" s="1"/>
  <c r="AC2169" i="1"/>
  <c r="AE2169" i="1" s="1"/>
  <c r="AC2161" i="1"/>
  <c r="AE2161" i="1" s="1"/>
  <c r="AC2153" i="1"/>
  <c r="AE2153" i="1" s="1"/>
  <c r="AC2145" i="1"/>
  <c r="AE2145" i="1" s="1"/>
  <c r="AC2129" i="1"/>
  <c r="AE2129" i="1" s="1"/>
  <c r="AC2124" i="1"/>
  <c r="AE2124" i="1" s="1"/>
  <c r="AC2116" i="1"/>
  <c r="AE2116" i="1" s="1"/>
  <c r="AC2108" i="1"/>
  <c r="AE2108" i="1" s="1"/>
  <c r="AC2100" i="1"/>
  <c r="AE2100" i="1" s="1"/>
  <c r="AC2092" i="1"/>
  <c r="AE2092" i="1" s="1"/>
  <c r="AC2084" i="1"/>
  <c r="AE2084" i="1" s="1"/>
  <c r="AC2076" i="1"/>
  <c r="AE2076" i="1" s="1"/>
  <c r="AC2068" i="1"/>
  <c r="AE2068" i="1" s="1"/>
  <c r="AC2060" i="1"/>
  <c r="AE2060" i="1" s="1"/>
  <c r="AC2052" i="1"/>
  <c r="AE2052" i="1" s="1"/>
  <c r="AC2044" i="1"/>
  <c r="AE2044" i="1" s="1"/>
  <c r="AC2036" i="1"/>
  <c r="AE2036" i="1" s="1"/>
  <c r="AC2028" i="1"/>
  <c r="AE2028" i="1" s="1"/>
  <c r="AC2020" i="1"/>
  <c r="AE2020" i="1" s="1"/>
  <c r="AC2012" i="1"/>
  <c r="AE2012" i="1" s="1"/>
  <c r="AC2004" i="1"/>
  <c r="AE2004" i="1" s="1"/>
  <c r="AC1996" i="1"/>
  <c r="AE1996" i="1" s="1"/>
  <c r="AC1988" i="1"/>
  <c r="AE1988" i="1" s="1"/>
  <c r="AC1980" i="1"/>
  <c r="AE1980" i="1" s="1"/>
  <c r="AC1972" i="1"/>
  <c r="AE1972" i="1" s="1"/>
  <c r="AC1964" i="1"/>
  <c r="AE1964" i="1" s="1"/>
  <c r="AC1956" i="1"/>
  <c r="AE1956" i="1" s="1"/>
  <c r="AC2127" i="1"/>
  <c r="AE2127" i="1" s="1"/>
  <c r="AC2119" i="1"/>
  <c r="AE2119" i="1" s="1"/>
  <c r="AC2111" i="1"/>
  <c r="AE2111" i="1" s="1"/>
  <c r="AC2103" i="1"/>
  <c r="AE2103" i="1" s="1"/>
  <c r="AC2095" i="1"/>
  <c r="AE2095" i="1" s="1"/>
  <c r="AC2087" i="1"/>
  <c r="AE2087" i="1" s="1"/>
  <c r="AC2079" i="1"/>
  <c r="AE2079" i="1" s="1"/>
  <c r="AC2071" i="1"/>
  <c r="AE2071" i="1" s="1"/>
  <c r="AC2063" i="1"/>
  <c r="AE2063" i="1" s="1"/>
  <c r="AC2055" i="1"/>
  <c r="AE2055" i="1" s="1"/>
  <c r="AC2047" i="1"/>
  <c r="AE2047" i="1" s="1"/>
  <c r="AC2039" i="1"/>
  <c r="AE2039" i="1" s="1"/>
  <c r="AC2031" i="1"/>
  <c r="AE2031" i="1" s="1"/>
  <c r="AC2023" i="1"/>
  <c r="AE2023" i="1" s="1"/>
  <c r="AC2015" i="1"/>
  <c r="AE2015" i="1" s="1"/>
  <c r="AC2007" i="1"/>
  <c r="AE2007" i="1" s="1"/>
  <c r="AC1999" i="1"/>
  <c r="AE1999" i="1" s="1"/>
  <c r="AC1991" i="1"/>
  <c r="AE1991" i="1" s="1"/>
  <c r="AC1983" i="1"/>
  <c r="AE1983" i="1" s="1"/>
  <c r="AC1975" i="1"/>
  <c r="AE1975" i="1" s="1"/>
  <c r="AC1967" i="1"/>
  <c r="AE1967" i="1" s="1"/>
  <c r="AC1959" i="1"/>
  <c r="AE1959" i="1" s="1"/>
  <c r="AC2348" i="1"/>
  <c r="AE2348" i="1" s="1"/>
  <c r="AC2340" i="1"/>
  <c r="AE2340" i="1" s="1"/>
  <c r="AC2332" i="1"/>
  <c r="AE2332" i="1" s="1"/>
  <c r="AC2324" i="1"/>
  <c r="AE2324" i="1" s="1"/>
  <c r="AC2316" i="1"/>
  <c r="AE2316" i="1" s="1"/>
  <c r="AC2308" i="1"/>
  <c r="AE2308" i="1" s="1"/>
  <c r="AC2300" i="1"/>
  <c r="AE2300" i="1" s="1"/>
  <c r="AC2292" i="1"/>
  <c r="AE2292" i="1" s="1"/>
  <c r="AC2284" i="1"/>
  <c r="AE2284" i="1" s="1"/>
  <c r="AC2276" i="1"/>
  <c r="AE2276" i="1" s="1"/>
  <c r="AC2268" i="1"/>
  <c r="AE2268" i="1" s="1"/>
  <c r="AC2260" i="1"/>
  <c r="AE2260" i="1" s="1"/>
  <c r="AC2252" i="1"/>
  <c r="AE2252" i="1" s="1"/>
  <c r="AC2244" i="1"/>
  <c r="AE2244" i="1" s="1"/>
  <c r="AC2236" i="1"/>
  <c r="AE2236" i="1" s="1"/>
  <c r="AC2228" i="1"/>
  <c r="AE2228" i="1" s="1"/>
  <c r="AC2220" i="1"/>
  <c r="AE2220" i="1" s="1"/>
  <c r="AC2212" i="1"/>
  <c r="AE2212" i="1" s="1"/>
  <c r="AC2204" i="1"/>
  <c r="AE2204" i="1" s="1"/>
  <c r="AC2196" i="1"/>
  <c r="AE2196" i="1" s="1"/>
  <c r="AC2188" i="1"/>
  <c r="AE2188" i="1" s="1"/>
  <c r="AC2180" i="1"/>
  <c r="AE2180" i="1" s="1"/>
  <c r="AC2172" i="1"/>
  <c r="AE2172" i="1" s="1"/>
  <c r="AC2164" i="1"/>
  <c r="AE2164" i="1" s="1"/>
  <c r="AC2156" i="1"/>
  <c r="AE2156" i="1" s="1"/>
  <c r="AC2148" i="1"/>
  <c r="AE2148" i="1" s="1"/>
  <c r="AC2140" i="1"/>
  <c r="AE2140" i="1" s="1"/>
  <c r="AC2132" i="1"/>
  <c r="AE2132" i="1" s="1"/>
  <c r="AC2351" i="1"/>
  <c r="AE2351" i="1" s="1"/>
  <c r="AC2343" i="1"/>
  <c r="AE2343" i="1" s="1"/>
  <c r="AC2335" i="1"/>
  <c r="AE2335" i="1" s="1"/>
  <c r="AC2327" i="1"/>
  <c r="AE2327" i="1" s="1"/>
  <c r="AC2319" i="1"/>
  <c r="AE2319" i="1" s="1"/>
  <c r="AC2311" i="1"/>
  <c r="AE2311" i="1" s="1"/>
  <c r="AC2303" i="1"/>
  <c r="AE2303" i="1" s="1"/>
  <c r="AC2295" i="1"/>
  <c r="AE2295" i="1" s="1"/>
  <c r="AC2287" i="1"/>
  <c r="AE2287" i="1" s="1"/>
  <c r="AC2279" i="1"/>
  <c r="AE2279" i="1" s="1"/>
  <c r="AC2271" i="1"/>
  <c r="AE2271" i="1" s="1"/>
  <c r="AC2263" i="1"/>
  <c r="AE2263" i="1" s="1"/>
  <c r="AC2255" i="1"/>
  <c r="AE2255" i="1" s="1"/>
  <c r="AC2247" i="1"/>
  <c r="AE2247" i="1" s="1"/>
  <c r="AC2239" i="1"/>
  <c r="AE2239" i="1" s="1"/>
  <c r="AC2231" i="1"/>
  <c r="AE2231" i="1" s="1"/>
  <c r="AC2223" i="1"/>
  <c r="AE2223" i="1" s="1"/>
  <c r="AC2215" i="1"/>
  <c r="AE2215" i="1" s="1"/>
  <c r="AC2207" i="1"/>
  <c r="AE2207" i="1" s="1"/>
  <c r="AC2199" i="1"/>
  <c r="AE2199" i="1" s="1"/>
  <c r="AC2191" i="1"/>
  <c r="AE2191" i="1" s="1"/>
  <c r="AC2183" i="1"/>
  <c r="AE2183" i="1" s="1"/>
  <c r="AC2175" i="1"/>
  <c r="AE2175" i="1" s="1"/>
  <c r="AC2167" i="1"/>
  <c r="AE2167" i="1" s="1"/>
  <c r="AC2159" i="1"/>
  <c r="AE2159" i="1" s="1"/>
  <c r="AC2151" i="1"/>
  <c r="AE2151" i="1" s="1"/>
  <c r="AC2143" i="1"/>
  <c r="AE2143" i="1" s="1"/>
  <c r="AC2139" i="1"/>
  <c r="AE2139" i="1" s="1"/>
  <c r="AC2122" i="1"/>
  <c r="AE2122" i="1" s="1"/>
  <c r="AC2114" i="1"/>
  <c r="AE2114" i="1" s="1"/>
  <c r="AC2106" i="1"/>
  <c r="AE2106" i="1" s="1"/>
  <c r="AC2098" i="1"/>
  <c r="AE2098" i="1" s="1"/>
  <c r="AC2090" i="1"/>
  <c r="AE2090" i="1" s="1"/>
  <c r="AC2082" i="1"/>
  <c r="AE2082" i="1" s="1"/>
  <c r="AC2074" i="1"/>
  <c r="AE2074" i="1" s="1"/>
  <c r="AC2066" i="1"/>
  <c r="AE2066" i="1" s="1"/>
  <c r="AC2058" i="1"/>
  <c r="AE2058" i="1" s="1"/>
  <c r="AC2050" i="1"/>
  <c r="AE2050" i="1" s="1"/>
  <c r="AC2042" i="1"/>
  <c r="AE2042" i="1" s="1"/>
  <c r="AC2034" i="1"/>
  <c r="AE2034" i="1" s="1"/>
  <c r="AC2026" i="1"/>
  <c r="AE2026" i="1" s="1"/>
  <c r="AC2018" i="1"/>
  <c r="AE2018" i="1" s="1"/>
  <c r="AC2010" i="1"/>
  <c r="AE2010" i="1" s="1"/>
  <c r="AC2002" i="1"/>
  <c r="AE2002" i="1" s="1"/>
  <c r="AC1994" i="1"/>
  <c r="AE1994" i="1" s="1"/>
  <c r="AC1986" i="1"/>
  <c r="AE1986" i="1" s="1"/>
  <c r="AC1978" i="1"/>
  <c r="AE1978" i="1" s="1"/>
  <c r="AC1970" i="1"/>
  <c r="AE1970" i="1" s="1"/>
  <c r="AC1962" i="1"/>
  <c r="AE1962" i="1" s="1"/>
  <c r="AC2117" i="1"/>
  <c r="AE2117" i="1" s="1"/>
  <c r="AC2085" i="1"/>
  <c r="AE2085" i="1" s="1"/>
  <c r="AC2053" i="1"/>
  <c r="AE2053" i="1" s="1"/>
  <c r="AC2021" i="1"/>
  <c r="AE2021" i="1" s="1"/>
  <c r="AC1989" i="1"/>
  <c r="AE1989" i="1" s="1"/>
  <c r="AC1957" i="1"/>
  <c r="AE1957" i="1" s="1"/>
  <c r="AC2109" i="1"/>
  <c r="AE2109" i="1" s="1"/>
  <c r="AC2077" i="1"/>
  <c r="AE2077" i="1" s="1"/>
  <c r="AC2045" i="1"/>
  <c r="AE2045" i="1" s="1"/>
  <c r="AC2013" i="1"/>
  <c r="AE2013" i="1" s="1"/>
  <c r="AC1981" i="1"/>
  <c r="AE1981" i="1" s="1"/>
  <c r="AC1954" i="1"/>
  <c r="AE1954" i="1" s="1"/>
  <c r="AC2101" i="1"/>
  <c r="AE2101" i="1" s="1"/>
  <c r="AC2069" i="1"/>
  <c r="AE2069" i="1" s="1"/>
  <c r="AC2037" i="1"/>
  <c r="AE2037" i="1" s="1"/>
  <c r="AC2005" i="1"/>
  <c r="AE2005" i="1" s="1"/>
  <c r="AC1973" i="1"/>
  <c r="AE1973" i="1" s="1"/>
  <c r="AC2125" i="1"/>
  <c r="AE2125" i="1" s="1"/>
  <c r="AC2093" i="1"/>
  <c r="AE2093" i="1" s="1"/>
  <c r="AC2061" i="1"/>
  <c r="AE2061" i="1" s="1"/>
  <c r="AC2029" i="1"/>
  <c r="AE2029" i="1" s="1"/>
  <c r="AC1997" i="1"/>
  <c r="AE1997" i="1" s="1"/>
  <c r="AC1965" i="1"/>
  <c r="AE1965" i="1" s="1"/>
  <c r="AE122" i="1"/>
  <c r="AE124" i="1"/>
  <c r="AE123" i="1" s="1"/>
  <c r="EV114" i="1"/>
  <c r="EV115" i="1" s="1"/>
  <c r="EV116" i="1" s="1"/>
  <c r="EV117" i="1" s="1"/>
  <c r="EV120" i="1" s="1"/>
  <c r="EV119" i="1"/>
  <c r="T133" i="1"/>
  <c r="T154" i="1" s="1"/>
  <c r="GO107" i="1"/>
  <c r="GO105" i="1"/>
  <c r="EX102" i="1"/>
  <c r="EX106" i="1" s="1"/>
  <c r="EX113" i="1" s="1"/>
  <c r="EX108" i="1"/>
  <c r="EX111" i="1" s="1"/>
  <c r="EX103" i="1"/>
  <c r="EX104" i="1"/>
  <c r="AF120" i="1"/>
  <c r="AF121" i="1" s="1"/>
  <c r="GN119" i="1"/>
  <c r="GN114" i="1"/>
  <c r="GN115" i="1" s="1"/>
  <c r="GN116" i="1" s="1"/>
  <c r="GN117" i="1" s="1"/>
  <c r="GN120" i="1" s="1"/>
  <c r="GN121" i="1" s="1"/>
  <c r="GR100" i="1"/>
  <c r="GQ101" i="1"/>
  <c r="N2022" i="1"/>
  <c r="Q2022" i="1" s="1"/>
  <c r="N2294" i="1"/>
  <c r="Q2294" i="1" s="1"/>
  <c r="N2347" i="1"/>
  <c r="Q2347" i="1" s="1"/>
  <c r="N2134" i="1"/>
  <c r="Q2134" i="1" s="1"/>
  <c r="N2025" i="1"/>
  <c r="Q2025" i="1" s="1"/>
  <c r="N2284" i="1"/>
  <c r="Q2284" i="1" s="1"/>
  <c r="N2236" i="1"/>
  <c r="Q2236" i="1" s="1"/>
  <c r="BA118" i="1"/>
  <c r="BA114" i="1" s="1"/>
  <c r="BA115" i="1" s="1"/>
  <c r="BA116" i="1" s="1"/>
  <c r="BA117" i="1" s="1"/>
  <c r="BA120" i="1" s="1"/>
  <c r="BA121" i="1" s="1"/>
  <c r="GE106" i="1"/>
  <c r="N2150" i="1"/>
  <c r="Q2150" i="1" s="1"/>
  <c r="N2281" i="1"/>
  <c r="Q2281" i="1" s="1"/>
  <c r="N2333" i="1"/>
  <c r="Q2333" i="1" s="1"/>
  <c r="N2301" i="1"/>
  <c r="Q2301" i="1" s="1"/>
  <c r="N2269" i="1"/>
  <c r="Q2269" i="1" s="1"/>
  <c r="N2237" i="1"/>
  <c r="Q2237" i="1" s="1"/>
  <c r="N2185" i="1"/>
  <c r="Q2185" i="1" s="1"/>
  <c r="N2122" i="1"/>
  <c r="Q2122" i="1" s="1"/>
  <c r="N2153" i="1"/>
  <c r="Q2153" i="1" s="1"/>
  <c r="N1978" i="1"/>
  <c r="Q1978" i="1" s="1"/>
  <c r="N2006" i="1"/>
  <c r="Q2006" i="1" s="1"/>
  <c r="N2038" i="1"/>
  <c r="Q2038" i="1" s="1"/>
  <c r="N2070" i="1"/>
  <c r="Q2070" i="1" s="1"/>
  <c r="N2102" i="1"/>
  <c r="Q2102" i="1" s="1"/>
  <c r="N2015" i="1"/>
  <c r="Q2015" i="1" s="1"/>
  <c r="N2330" i="1"/>
  <c r="Q2330" i="1" s="1"/>
  <c r="N2310" i="1"/>
  <c r="Q2310" i="1" s="1"/>
  <c r="N2282" i="1"/>
  <c r="Q2282" i="1" s="1"/>
  <c r="N2250" i="1"/>
  <c r="Q2250" i="1" s="1"/>
  <c r="N2202" i="1"/>
  <c r="Q2202" i="1" s="1"/>
  <c r="N2166" i="1"/>
  <c r="Q2166" i="1" s="1"/>
  <c r="N2251" i="1"/>
  <c r="Q2251" i="1" s="1"/>
  <c r="N2159" i="1"/>
  <c r="Q2159" i="1" s="1"/>
  <c r="N2156" i="1"/>
  <c r="Q2156" i="1" s="1"/>
  <c r="N1980" i="1"/>
  <c r="Q1980" i="1" s="1"/>
  <c r="N2028" i="1"/>
  <c r="Q2028" i="1" s="1"/>
  <c r="N2108" i="1"/>
  <c r="Q2108" i="1" s="1"/>
  <c r="N2013" i="1"/>
  <c r="Q2013" i="1" s="1"/>
  <c r="N2041" i="1"/>
  <c r="Q2041" i="1" s="1"/>
  <c r="N2073" i="1"/>
  <c r="Q2073" i="1" s="1"/>
  <c r="N2093" i="1"/>
  <c r="Q2093" i="1" s="1"/>
  <c r="N2304" i="1"/>
  <c r="Q2304" i="1" s="1"/>
  <c r="N2268" i="1"/>
  <c r="Q2268" i="1" s="1"/>
  <c r="N2172" i="1"/>
  <c r="Q2172" i="1" s="1"/>
  <c r="N1968" i="1"/>
  <c r="Q1968" i="1" s="1"/>
  <c r="N1963" i="1"/>
  <c r="Q1963" i="1" s="1"/>
  <c r="N2043" i="1"/>
  <c r="Q2043" i="1" s="1"/>
  <c r="N2075" i="1"/>
  <c r="Q2075" i="1" s="1"/>
  <c r="N2313" i="1"/>
  <c r="Q2313" i="1" s="1"/>
  <c r="N2205" i="1"/>
  <c r="Q2205" i="1" s="1"/>
  <c r="N2317" i="1"/>
  <c r="Q2317" i="1" s="1"/>
  <c r="N2262" i="1"/>
  <c r="Q2262" i="1" s="1"/>
  <c r="EW107" i="1"/>
  <c r="EW105" i="1"/>
  <c r="EW112" i="1" s="1"/>
  <c r="EW118" i="1" s="1"/>
  <c r="G109" i="1"/>
  <c r="EU121" i="1"/>
  <c r="S142" i="1"/>
  <c r="GP102" i="1"/>
  <c r="GP108" i="1"/>
  <c r="GP111" i="1" s="1"/>
  <c r="GP103" i="1"/>
  <c r="GP104" i="1"/>
  <c r="GO106" i="1"/>
  <c r="AF111" i="1"/>
  <c r="N1999" i="1"/>
  <c r="Q1999" i="1" s="1"/>
  <c r="N2031" i="1"/>
  <c r="Q2031" i="1" s="1"/>
  <c r="N2079" i="1"/>
  <c r="Q2079" i="1" s="1"/>
  <c r="N2127" i="1"/>
  <c r="Q2127" i="1" s="1"/>
  <c r="N2160" i="1"/>
  <c r="Q2160" i="1" s="1"/>
  <c r="N2335" i="1"/>
  <c r="Q2335" i="1" s="1"/>
  <c r="N2255" i="1"/>
  <c r="Q2255" i="1" s="1"/>
  <c r="N2239" i="1"/>
  <c r="Q2239" i="1" s="1"/>
  <c r="N2207" i="1"/>
  <c r="Q2207" i="1" s="1"/>
  <c r="N2352" i="1"/>
  <c r="Q2352" i="1" s="1"/>
  <c r="N1981" i="1"/>
  <c r="Q1981" i="1" s="1"/>
  <c r="N2029" i="1"/>
  <c r="Q2029" i="1" s="1"/>
  <c r="N2256" i="1"/>
  <c r="Q2256" i="1" s="1"/>
  <c r="N2224" i="1"/>
  <c r="Q2224" i="1" s="1"/>
  <c r="N2208" i="1"/>
  <c r="Q2208" i="1" s="1"/>
  <c r="N2192" i="1"/>
  <c r="Q2192" i="1" s="1"/>
  <c r="N2176" i="1"/>
  <c r="Q2176" i="1" s="1"/>
  <c r="N2016" i="1"/>
  <c r="Q2016" i="1" s="1"/>
  <c r="N2080" i="1"/>
  <c r="Q2080" i="1" s="1"/>
  <c r="N1967" i="1"/>
  <c r="Q1967" i="1" s="1"/>
  <c r="N2095" i="1"/>
  <c r="Q2095" i="1" s="1"/>
  <c r="N2351" i="1"/>
  <c r="Q2351" i="1" s="1"/>
  <c r="N2271" i="1"/>
  <c r="Q2271" i="1" s="1"/>
  <c r="N2191" i="1"/>
  <c r="Q2191" i="1" s="1"/>
  <c r="N1965" i="1"/>
  <c r="Q1965" i="1" s="1"/>
  <c r="N1997" i="1"/>
  <c r="Q1997" i="1" s="1"/>
  <c r="N2061" i="1"/>
  <c r="Q2061" i="1" s="1"/>
  <c r="N2272" i="1"/>
  <c r="Q2272" i="1" s="1"/>
  <c r="N2240" i="1"/>
  <c r="Q2240" i="1" s="1"/>
  <c r="N1984" i="1"/>
  <c r="Q1984" i="1" s="1"/>
  <c r="N2048" i="1"/>
  <c r="Q2048" i="1" s="1"/>
  <c r="N2112" i="1"/>
  <c r="Q2112" i="1" s="1"/>
  <c r="N2223" i="1"/>
  <c r="Q2223" i="1" s="1"/>
  <c r="N2144" i="1"/>
  <c r="Q2144" i="1" s="1"/>
  <c r="N1983" i="1"/>
  <c r="Q1983" i="1" s="1"/>
  <c r="N2063" i="1"/>
  <c r="Q2063" i="1" s="1"/>
  <c r="N2111" i="1"/>
  <c r="Q2111" i="1" s="1"/>
  <c r="N2319" i="1"/>
  <c r="Q2319" i="1" s="1"/>
  <c r="N2175" i="1"/>
  <c r="Q2175" i="1" s="1"/>
  <c r="N2045" i="1"/>
  <c r="Q2045" i="1" s="1"/>
  <c r="N2320" i="1"/>
  <c r="Q2320" i="1" s="1"/>
  <c r="N2288" i="1"/>
  <c r="Q2288" i="1" s="1"/>
  <c r="N2000" i="1"/>
  <c r="Q2000" i="1" s="1"/>
  <c r="N2064" i="1"/>
  <c r="Q2064" i="1" s="1"/>
  <c r="N2128" i="1"/>
  <c r="Q2128" i="1" s="1"/>
  <c r="N2325" i="1"/>
  <c r="Q2325" i="1" s="1"/>
  <c r="N2277" i="1"/>
  <c r="Q2277" i="1" s="1"/>
  <c r="N2261" i="1"/>
  <c r="Q2261" i="1" s="1"/>
  <c r="N2213" i="1"/>
  <c r="Q2213" i="1" s="1"/>
  <c r="N2136" i="1"/>
  <c r="Q2136" i="1" s="1"/>
  <c r="N1975" i="1"/>
  <c r="Q1975" i="1" s="1"/>
  <c r="N2007" i="1"/>
  <c r="Q2007" i="1" s="1"/>
  <c r="N2087" i="1"/>
  <c r="Q2087" i="1" s="1"/>
  <c r="N2119" i="1"/>
  <c r="Q2119" i="1" s="1"/>
  <c r="N2338" i="1"/>
  <c r="Q2338" i="1" s="1"/>
  <c r="N2226" i="1"/>
  <c r="Q2226" i="1" s="1"/>
  <c r="N2210" i="1"/>
  <c r="Q2210" i="1" s="1"/>
  <c r="N2194" i="1"/>
  <c r="Q2194" i="1" s="1"/>
  <c r="N2327" i="1"/>
  <c r="Q2327" i="1" s="1"/>
  <c r="N2311" i="1"/>
  <c r="Q2311" i="1" s="1"/>
  <c r="N2296" i="1"/>
  <c r="Q2296" i="1" s="1"/>
  <c r="N2232" i="1"/>
  <c r="Q2232" i="1" s="1"/>
  <c r="N1976" i="1"/>
  <c r="Q1976" i="1" s="1"/>
  <c r="N2178" i="1"/>
  <c r="Q2178" i="1" s="1"/>
  <c r="N2050" i="1"/>
  <c r="Q2050" i="1" s="1"/>
  <c r="N2130" i="1"/>
  <c r="Q2130" i="1" s="1"/>
  <c r="N2242" i="1"/>
  <c r="Q2242" i="1" s="1"/>
  <c r="N2229" i="1"/>
  <c r="Q2229" i="1" s="1"/>
  <c r="N2165" i="1"/>
  <c r="Q2165" i="1" s="1"/>
  <c r="N1970" i="1"/>
  <c r="Q1970" i="1" s="1"/>
  <c r="N1986" i="1"/>
  <c r="Q1986" i="1" s="1"/>
  <c r="N2039" i="1"/>
  <c r="Q2039" i="1" s="1"/>
  <c r="N2071" i="1"/>
  <c r="Q2071" i="1" s="1"/>
  <c r="N2290" i="1"/>
  <c r="Q2290" i="1" s="1"/>
  <c r="N2343" i="1"/>
  <c r="Q2343" i="1" s="1"/>
  <c r="N2279" i="1"/>
  <c r="Q2279" i="1" s="1"/>
  <c r="N2215" i="1"/>
  <c r="Q2215" i="1" s="1"/>
  <c r="N2183" i="1"/>
  <c r="Q2183" i="1" s="1"/>
  <c r="N1992" i="1"/>
  <c r="Q1992" i="1" s="1"/>
  <c r="N2024" i="1"/>
  <c r="Q2024" i="1" s="1"/>
  <c r="N2056" i="1"/>
  <c r="Q2056" i="1" s="1"/>
  <c r="N2088" i="1"/>
  <c r="Q2088" i="1" s="1"/>
  <c r="N1957" i="1"/>
  <c r="Q1957" i="1" s="1"/>
  <c r="N1989" i="1"/>
  <c r="Q1989" i="1" s="1"/>
  <c r="N2005" i="1"/>
  <c r="Q2005" i="1" s="1"/>
  <c r="N2021" i="1"/>
  <c r="Q2021" i="1" s="1"/>
  <c r="N2037" i="1"/>
  <c r="Q2037" i="1" s="1"/>
  <c r="N2053" i="1"/>
  <c r="Q2053" i="1" s="1"/>
  <c r="N2069" i="1"/>
  <c r="Q2069" i="1" s="1"/>
  <c r="N2085" i="1"/>
  <c r="Q2085" i="1" s="1"/>
  <c r="N2101" i="1"/>
  <c r="Q2101" i="1" s="1"/>
  <c r="N2117" i="1"/>
  <c r="Q2117" i="1" s="1"/>
  <c r="N2135" i="1"/>
  <c r="Q2135" i="1" s="1"/>
  <c r="N2312" i="1"/>
  <c r="Q2312" i="1" s="1"/>
  <c r="N2248" i="1"/>
  <c r="Q2248" i="1" s="1"/>
  <c r="N2002" i="1"/>
  <c r="Q2002" i="1" s="1"/>
  <c r="N2066" i="1"/>
  <c r="Q2066" i="1" s="1"/>
  <c r="N2341" i="1"/>
  <c r="Q2341" i="1" s="1"/>
  <c r="N2309" i="1"/>
  <c r="Q2309" i="1" s="1"/>
  <c r="N2293" i="1"/>
  <c r="Q2293" i="1" s="1"/>
  <c r="N2181" i="1"/>
  <c r="Q2181" i="1" s="1"/>
  <c r="N2162" i="1"/>
  <c r="Q2162" i="1" s="1"/>
  <c r="N1954" i="1"/>
  <c r="Q1954" i="1" s="1"/>
  <c r="N2114" i="1"/>
  <c r="Q2114" i="1" s="1"/>
  <c r="N1959" i="1"/>
  <c r="Q1959" i="1" s="1"/>
  <c r="N1991" i="1"/>
  <c r="Q1991" i="1" s="1"/>
  <c r="N2103" i="1"/>
  <c r="Q2103" i="1" s="1"/>
  <c r="N2306" i="1"/>
  <c r="Q2306" i="1" s="1"/>
  <c r="N2258" i="1"/>
  <c r="Q2258" i="1" s="1"/>
  <c r="N2151" i="1"/>
  <c r="Q2151" i="1" s="1"/>
  <c r="N2149" i="1"/>
  <c r="Q2149" i="1" s="1"/>
  <c r="N2328" i="1"/>
  <c r="Q2328" i="1" s="1"/>
  <c r="N2264" i="1"/>
  <c r="Q2264" i="1" s="1"/>
  <c r="N1960" i="1"/>
  <c r="Q1960" i="1" s="1"/>
  <c r="N2018" i="1"/>
  <c r="Q2018" i="1" s="1"/>
  <c r="N2082" i="1"/>
  <c r="Q2082" i="1" s="1"/>
  <c r="N2263" i="1"/>
  <c r="Q2263" i="1" s="1"/>
  <c r="E142" i="1"/>
  <c r="E137" i="1"/>
  <c r="E135" i="1"/>
  <c r="H130" i="1"/>
  <c r="H131" i="1" s="1"/>
  <c r="F138" i="1"/>
  <c r="F134" i="1"/>
  <c r="F133" i="1"/>
  <c r="F132" i="1"/>
  <c r="F136" i="1" s="1"/>
  <c r="H107" i="1"/>
  <c r="H105" i="1"/>
  <c r="K100" i="1"/>
  <c r="K101" i="1" s="1"/>
  <c r="I108" i="1"/>
  <c r="I104" i="1"/>
  <c r="I102" i="1"/>
  <c r="I106" i="1" s="1"/>
  <c r="I103" i="1"/>
  <c r="H112" i="1"/>
  <c r="GC114" i="1"/>
  <c r="GC115" i="1" s="1"/>
  <c r="GC116" i="1" s="1"/>
  <c r="GC117" i="1" s="1"/>
  <c r="GC120" i="1" s="1"/>
  <c r="GC121" i="1" s="1"/>
  <c r="DE112" i="1"/>
  <c r="DE118" i="1" s="1"/>
  <c r="U131" i="1" s="1"/>
  <c r="U152" i="1" s="1"/>
  <c r="BM118" i="1"/>
  <c r="U129" i="1" s="1"/>
  <c r="U150" i="1" s="1"/>
  <c r="EK114" i="1"/>
  <c r="EK115" i="1" s="1"/>
  <c r="EK116" i="1" s="1"/>
  <c r="EK117" i="1" s="1"/>
  <c r="EK120" i="1" s="1"/>
  <c r="EK121" i="1" s="1"/>
  <c r="EA112" i="1"/>
  <c r="EA118" i="1" s="1"/>
  <c r="EA119" i="1" s="1"/>
  <c r="FS112" i="1"/>
  <c r="FS118" i="1" s="1"/>
  <c r="HA114" i="1"/>
  <c r="HA115" i="1" s="1"/>
  <c r="HA116" i="1" s="1"/>
  <c r="HA117" i="1" s="1"/>
  <c r="HA120" i="1" s="1"/>
  <c r="HA121" i="1" s="1"/>
  <c r="Y136" i="1"/>
  <c r="Y159" i="1" s="1"/>
  <c r="BL121" i="1"/>
  <c r="T138" i="1"/>
  <c r="T161" i="1" s="1"/>
  <c r="DZ121" i="1"/>
  <c r="T141" i="1"/>
  <c r="T164" i="1" s="1"/>
  <c r="W136" i="1"/>
  <c r="W159" i="1" s="1"/>
  <c r="CH119" i="1"/>
  <c r="T130" i="1"/>
  <c r="T151" i="1" s="1"/>
  <c r="U136" i="1"/>
  <c r="U159" i="1" s="1"/>
  <c r="V136" i="1"/>
  <c r="V159" i="1" s="1"/>
  <c r="CS114" i="1"/>
  <c r="CS115" i="1" s="1"/>
  <c r="CS116" i="1" s="1"/>
  <c r="CS117" i="1" s="1"/>
  <c r="CS120" i="1" s="1"/>
  <c r="CS121" i="1" s="1"/>
  <c r="DD121" i="1"/>
  <c r="T140" i="1"/>
  <c r="T163" i="1" s="1"/>
  <c r="CG121" i="1"/>
  <c r="S139" i="1"/>
  <c r="S162" i="1" s="1"/>
  <c r="EN2070" i="1"/>
  <c r="EM2069" i="1"/>
  <c r="HB111" i="1"/>
  <c r="HC108" i="1"/>
  <c r="HC104" i="1"/>
  <c r="HC102" i="1"/>
  <c r="HC103" i="1"/>
  <c r="HB107" i="1"/>
  <c r="HB118" i="1" s="1"/>
  <c r="HB119" i="1" s="1"/>
  <c r="HB105" i="1"/>
  <c r="HE100" i="1"/>
  <c r="HE101" i="1" s="1"/>
  <c r="HD101" i="1"/>
  <c r="FI114" i="1"/>
  <c r="FI115" i="1" s="1"/>
  <c r="FI116" i="1" s="1"/>
  <c r="FI117" i="1" s="1"/>
  <c r="FI120" i="1" s="1"/>
  <c r="FI121" i="1" s="1"/>
  <c r="FT107" i="1"/>
  <c r="FT105" i="1"/>
  <c r="FT111" i="1"/>
  <c r="GE108" i="1"/>
  <c r="GE104" i="1"/>
  <c r="GE102" i="1"/>
  <c r="GE103" i="1"/>
  <c r="GG100" i="1"/>
  <c r="GF101" i="1"/>
  <c r="FU108" i="1"/>
  <c r="FU103" i="1"/>
  <c r="FU104" i="1"/>
  <c r="FU102" i="1"/>
  <c r="FU106" i="1" s="1"/>
  <c r="FW100" i="1"/>
  <c r="FW101" i="1" s="1"/>
  <c r="FV101" i="1"/>
  <c r="FT113" i="1"/>
  <c r="GD107" i="1"/>
  <c r="GD118" i="1" s="1"/>
  <c r="GD119" i="1" s="1"/>
  <c r="GD105" i="1"/>
  <c r="GD111" i="1"/>
  <c r="FM100" i="1"/>
  <c r="FM101" i="1" s="1"/>
  <c r="FL101" i="1"/>
  <c r="FJ107" i="1"/>
  <c r="FJ118" i="1" s="1"/>
  <c r="FJ119" i="1" s="1"/>
  <c r="FJ105" i="1"/>
  <c r="FK108" i="1"/>
  <c r="FK104" i="1"/>
  <c r="FK103" i="1"/>
  <c r="FK102" i="1"/>
  <c r="FK106" i="1" s="1"/>
  <c r="FJ111" i="1"/>
  <c r="EB113" i="1"/>
  <c r="EM108" i="1"/>
  <c r="EM104" i="1"/>
  <c r="EM103" i="1"/>
  <c r="EM102" i="1"/>
  <c r="EM106" i="1" s="1"/>
  <c r="EN101" i="1"/>
  <c r="EO100" i="1"/>
  <c r="EL111" i="1"/>
  <c r="EC108" i="1"/>
  <c r="EC104" i="1"/>
  <c r="EC102" i="1"/>
  <c r="EC106" i="1" s="1"/>
  <c r="EC103" i="1"/>
  <c r="EB107" i="1"/>
  <c r="EB105" i="1"/>
  <c r="EB111" i="1"/>
  <c r="EL107" i="1"/>
  <c r="EL118" i="1" s="1"/>
  <c r="EL119" i="1" s="1"/>
  <c r="EL105" i="1"/>
  <c r="ED101" i="1"/>
  <c r="EE100" i="1"/>
  <c r="EE101" i="1" s="1"/>
  <c r="DF113" i="1"/>
  <c r="DO114" i="1"/>
  <c r="DO115" i="1" s="1"/>
  <c r="DO116" i="1" s="1"/>
  <c r="DO117" i="1" s="1"/>
  <c r="DO120" i="1" s="1"/>
  <c r="DO121" i="1" s="1"/>
  <c r="DH101" i="1"/>
  <c r="DI100" i="1"/>
  <c r="DI101" i="1" s="1"/>
  <c r="DP107" i="1"/>
  <c r="DP118" i="1" s="1"/>
  <c r="DP119" i="1" s="1"/>
  <c r="DP105" i="1"/>
  <c r="DP111" i="1"/>
  <c r="DF107" i="1"/>
  <c r="DF105" i="1"/>
  <c r="DF111" i="1"/>
  <c r="DQ108" i="1"/>
  <c r="DQ104" i="1"/>
  <c r="DQ103" i="1"/>
  <c r="DQ102" i="1"/>
  <c r="DQ106" i="1" s="1"/>
  <c r="DR101" i="1"/>
  <c r="DS100" i="1"/>
  <c r="DG108" i="1"/>
  <c r="DG104" i="1"/>
  <c r="DG102" i="1"/>
  <c r="DG106" i="1" s="1"/>
  <c r="DG103" i="1"/>
  <c r="CH114" i="1"/>
  <c r="CH115" i="1" s="1"/>
  <c r="CH116" i="1" s="1"/>
  <c r="CH117" i="1" s="1"/>
  <c r="CH120" i="1" s="1"/>
  <c r="CW100" i="1"/>
  <c r="CV101" i="1"/>
  <c r="CK101" i="1"/>
  <c r="CL100" i="1"/>
  <c r="CU108" i="1"/>
  <c r="CU104" i="1"/>
  <c r="CU103" i="1"/>
  <c r="CU102" i="1"/>
  <c r="CU106" i="1" s="1"/>
  <c r="CT107" i="1"/>
  <c r="CT118" i="1" s="1"/>
  <c r="CT119" i="1" s="1"/>
  <c r="CT105" i="1"/>
  <c r="CT111" i="1"/>
  <c r="CI113" i="1"/>
  <c r="CI107" i="1"/>
  <c r="CI105" i="1"/>
  <c r="CI111" i="1"/>
  <c r="CJ108" i="1"/>
  <c r="CJ104" i="1"/>
  <c r="CJ102" i="1"/>
  <c r="CJ106" i="1" s="1"/>
  <c r="CJ103" i="1"/>
  <c r="BW114" i="1"/>
  <c r="BW115" i="1" s="1"/>
  <c r="BW116" i="1" s="1"/>
  <c r="BW117" i="1" s="1"/>
  <c r="BW120" i="1" s="1"/>
  <c r="BW121" i="1" s="1"/>
  <c r="BN107" i="1"/>
  <c r="BN105" i="1"/>
  <c r="BN111" i="1"/>
  <c r="BO108" i="1"/>
  <c r="BO104" i="1"/>
  <c r="BO103" i="1"/>
  <c r="BO102" i="1"/>
  <c r="BO106" i="1" s="1"/>
  <c r="BQ100" i="1"/>
  <c r="BQ101" i="1" s="1"/>
  <c r="BP101" i="1"/>
  <c r="BY108" i="1"/>
  <c r="BY104" i="1"/>
  <c r="BY103" i="1"/>
  <c r="BY102" i="1"/>
  <c r="BY106" i="1" s="1"/>
  <c r="BX107" i="1"/>
  <c r="BX118" i="1" s="1"/>
  <c r="BX119" i="1" s="1"/>
  <c r="BX105" i="1"/>
  <c r="BX111" i="1"/>
  <c r="CA100" i="1"/>
  <c r="BZ101" i="1"/>
  <c r="AP112" i="1"/>
  <c r="AQ113" i="1"/>
  <c r="AF115" i="1"/>
  <c r="AF116" i="1" s="1"/>
  <c r="AF117" i="1" s="1"/>
  <c r="AF118" i="1" s="1"/>
  <c r="AO114" i="1"/>
  <c r="AO115" i="1" s="1"/>
  <c r="AO116" i="1" s="1"/>
  <c r="AO117" i="1" s="1"/>
  <c r="AO120" i="1" s="1"/>
  <c r="AP114" i="1"/>
  <c r="AP115" i="1" s="1"/>
  <c r="AP116" i="1" s="1"/>
  <c r="AP117" i="1" s="1"/>
  <c r="AP120" i="1" s="1"/>
  <c r="AS101" i="1"/>
  <c r="AT100" i="1"/>
  <c r="AQ107" i="1"/>
  <c r="AQ105" i="1"/>
  <c r="AQ111" i="1"/>
  <c r="BE100" i="1"/>
  <c r="BD101" i="1"/>
  <c r="AR108" i="1"/>
  <c r="AR104" i="1"/>
  <c r="AR103" i="1"/>
  <c r="AR102" i="1"/>
  <c r="AR106" i="1" s="1"/>
  <c r="BB107" i="1"/>
  <c r="BB105" i="1"/>
  <c r="BB111" i="1"/>
  <c r="BC108" i="1"/>
  <c r="BC104" i="1"/>
  <c r="BC103" i="1"/>
  <c r="BC102" i="1"/>
  <c r="BC106" i="1" s="1"/>
  <c r="AH108" i="1"/>
  <c r="AH112" i="1" s="1"/>
  <c r="AH104" i="1"/>
  <c r="AH103" i="1"/>
  <c r="AH102" i="1"/>
  <c r="AH106" i="1" s="1"/>
  <c r="AG107" i="1"/>
  <c r="AG119" i="1" s="1"/>
  <c r="AG105" i="1"/>
  <c r="AG113" i="1" s="1"/>
  <c r="AI101" i="1"/>
  <c r="AJ100" i="1"/>
  <c r="AG2038" i="1"/>
  <c r="AG2253" i="1"/>
  <c r="AG2115" i="1"/>
  <c r="AG2284" i="1"/>
  <c r="AG2068" i="1"/>
  <c r="AG2287" i="1"/>
  <c r="AG2025" i="1"/>
  <c r="AG2326" i="1"/>
  <c r="AG2228" i="1"/>
  <c r="AG2232" i="1"/>
  <c r="AG2040" i="1"/>
  <c r="AG2191" i="1"/>
  <c r="AG1986" i="1"/>
  <c r="AG2064" i="1"/>
  <c r="AG2021" i="1"/>
  <c r="AG2274" i="1"/>
  <c r="AG2098" i="1"/>
  <c r="AG2035" i="1"/>
  <c r="AG1968" i="1"/>
  <c r="AG2063" i="1"/>
  <c r="AG2249" i="1"/>
  <c r="AG2143" i="1"/>
  <c r="AG2074" i="1"/>
  <c r="AG2199" i="1"/>
  <c r="AG2243" i="1"/>
  <c r="AG2067" i="1"/>
  <c r="AG2162" i="1"/>
  <c r="AG2072" i="1"/>
  <c r="AG2278" i="1"/>
  <c r="AG1977" i="1"/>
  <c r="AG2134" i="1"/>
  <c r="AG2280" i="1"/>
  <c r="AG2174" i="1"/>
  <c r="AG2293" i="1"/>
  <c r="AG2097" i="1"/>
  <c r="AG2338" i="1"/>
  <c r="AG2141" i="1"/>
  <c r="AG2297" i="1"/>
  <c r="AG2229" i="1"/>
  <c r="AG2069" i="1"/>
  <c r="AG2180" i="1"/>
  <c r="AG2303" i="1"/>
  <c r="AG2238" i="1"/>
  <c r="AG2044" i="1"/>
  <c r="AG2032" i="1"/>
  <c r="AG2058" i="1"/>
  <c r="AG2104" i="1"/>
  <c r="AG2217" i="1"/>
  <c r="AG2236" i="1"/>
  <c r="AG2279" i="1"/>
  <c r="AG2266" i="1"/>
  <c r="AG2154" i="1"/>
  <c r="AG2018" i="1"/>
  <c r="AG2027" i="1"/>
  <c r="AG2052" i="1"/>
  <c r="AG2078" i="1"/>
  <c r="AG2073" i="1"/>
  <c r="AG2212" i="1"/>
  <c r="AG2231" i="1"/>
  <c r="AG2246" i="1"/>
  <c r="AG2126" i="1"/>
  <c r="AG1970" i="1"/>
  <c r="AG1979" i="1"/>
  <c r="AG2047" i="1"/>
  <c r="AG2119" i="1"/>
  <c r="AG1987" i="1"/>
  <c r="AG2057" i="1"/>
  <c r="AG2248" i="1"/>
  <c r="AG2140" i="1"/>
  <c r="AG2247" i="1"/>
  <c r="AG2334" i="1"/>
  <c r="AG2226" i="1"/>
  <c r="AG2146" i="1"/>
  <c r="AG2028" i="1"/>
  <c r="AG2080" i="1"/>
  <c r="AG1974" i="1"/>
  <c r="AG2042" i="1"/>
  <c r="AG2088" i="1"/>
  <c r="AG1982" i="1"/>
  <c r="AG2233" i="1"/>
  <c r="AG2136" i="1"/>
  <c r="AG2283" i="1"/>
  <c r="AG2350" i="1"/>
  <c r="AG2023" i="1"/>
  <c r="AG2036" i="1"/>
  <c r="AG2291" i="1"/>
  <c r="AG2197" i="1"/>
  <c r="AG2037" i="1"/>
  <c r="AG2308" i="1"/>
  <c r="AG2190" i="1"/>
  <c r="AG2011" i="1"/>
  <c r="AG2084" i="1"/>
  <c r="AG2194" i="1"/>
  <c r="AG2311" i="1"/>
  <c r="AG2292" i="1"/>
  <c r="AG1966" i="1"/>
  <c r="AG2107" i="1"/>
  <c r="AG2009" i="1"/>
  <c r="AG1954" i="1"/>
  <c r="AG2346" i="1"/>
  <c r="AG2132" i="1"/>
  <c r="AG2089" i="1"/>
  <c r="AG2096" i="1"/>
  <c r="AG2270" i="1"/>
  <c r="AG2003" i="1"/>
  <c r="AG1978" i="1"/>
  <c r="AG2138" i="1"/>
  <c r="AG2131" i="1"/>
  <c r="AG2071" i="1"/>
  <c r="AG2210" i="1"/>
  <c r="AG2203" i="1"/>
  <c r="AG2331" i="1"/>
  <c r="AG2164" i="1"/>
  <c r="AG2312" i="1"/>
  <c r="AG1997" i="1"/>
  <c r="AG2030" i="1"/>
  <c r="AG1983" i="1"/>
  <c r="AG1958" i="1"/>
  <c r="AG2012" i="1"/>
  <c r="AG2198" i="1"/>
  <c r="AG2342" i="1"/>
  <c r="AG2271" i="1"/>
  <c r="AG2124" i="1"/>
  <c r="AG2316" i="1"/>
  <c r="AG1971" i="1"/>
  <c r="AG1967" i="1"/>
  <c r="AG1984" i="1"/>
  <c r="AG2039" i="1"/>
  <c r="AG2218" i="1"/>
  <c r="AG2299" i="1"/>
  <c r="AG2152" i="1"/>
  <c r="AG1976" i="1"/>
  <c r="AG1972" i="1"/>
  <c r="AG2123" i="1"/>
  <c r="AG2330" i="1"/>
  <c r="AG2041" i="1"/>
  <c r="AG2149" i="1"/>
  <c r="AG2256" i="1"/>
  <c r="AG1960" i="1"/>
  <c r="AG2059" i="1"/>
  <c r="AG2294" i="1"/>
  <c r="AG1962" i="1"/>
  <c r="AG2150" i="1"/>
  <c r="AG2318" i="1"/>
  <c r="AG2207" i="1"/>
  <c r="AG2276" i="1"/>
  <c r="AG2127" i="1"/>
  <c r="AG2186" i="1"/>
  <c r="AG2235" i="1"/>
  <c r="AG2300" i="1"/>
  <c r="AG2135" i="1"/>
  <c r="AG1961" i="1"/>
  <c r="AG2133" i="1"/>
  <c r="AG2160" i="1"/>
  <c r="AG2046" i="1"/>
  <c r="AG1999" i="1"/>
  <c r="AG1995" i="1"/>
  <c r="AG1964" i="1"/>
  <c r="AG2118" i="1"/>
  <c r="AG2258" i="1"/>
  <c r="AG2223" i="1"/>
  <c r="AG2204" i="1"/>
  <c r="AG2332" i="1"/>
  <c r="AG2121" i="1"/>
  <c r="AG2051" i="1"/>
  <c r="AG2026" i="1"/>
  <c r="AG2043" i="1"/>
  <c r="AG2034" i="1"/>
  <c r="AG2214" i="1"/>
  <c r="AG2315" i="1"/>
  <c r="AG2148" i="1"/>
  <c r="AG1992" i="1"/>
  <c r="AG2031" i="1"/>
  <c r="AG2070" i="1"/>
  <c r="AG2060" i="1"/>
  <c r="AG2250" i="1"/>
  <c r="AG2151" i="1"/>
  <c r="AG2196" i="1"/>
  <c r="AG2019" i="1"/>
  <c r="AG2100" i="1"/>
  <c r="AG2087" i="1"/>
  <c r="AG2175" i="1"/>
  <c r="AG2264" i="1"/>
  <c r="AG1957" i="1"/>
  <c r="AG2277" i="1"/>
  <c r="AG2157" i="1"/>
  <c r="AH1953" i="1"/>
  <c r="AG2337" i="1"/>
  <c r="AG1956" i="1"/>
  <c r="AG2050" i="1"/>
  <c r="AG2159" i="1"/>
  <c r="AG2120" i="1"/>
  <c r="AG2114" i="1"/>
  <c r="AG1963" i="1"/>
  <c r="AG1959" i="1"/>
  <c r="AG2142" i="1"/>
  <c r="AG2254" i="1"/>
  <c r="AG2263" i="1"/>
  <c r="AG2200" i="1"/>
  <c r="AG2169" i="1"/>
  <c r="AG1973" i="1"/>
  <c r="AG2101" i="1"/>
  <c r="AG2213" i="1"/>
  <c r="AG2325" i="1"/>
  <c r="AG2029" i="1"/>
  <c r="AG2147" i="1"/>
  <c r="AG2144" i="1"/>
  <c r="AG1985" i="1"/>
  <c r="AG2225" i="1"/>
  <c r="AG2288" i="1"/>
  <c r="AG2163" i="1"/>
  <c r="AG2285" i="1"/>
  <c r="AG2061" i="1"/>
  <c r="AG2313" i="1"/>
  <c r="AG2341" i="1"/>
  <c r="AG2261" i="1"/>
  <c r="AG2165" i="1"/>
  <c r="AG2085" i="1"/>
  <c r="AG2005" i="1"/>
  <c r="AG1993" i="1"/>
  <c r="AG2348" i="1"/>
  <c r="AG2220" i="1"/>
  <c r="AG2116" i="1"/>
  <c r="AG2347" i="1"/>
  <c r="AG2219" i="1"/>
  <c r="AG2310" i="1"/>
  <c r="AG2206" i="1"/>
  <c r="AG2110" i="1"/>
  <c r="AG2002" i="1"/>
  <c r="AG2054" i="1"/>
  <c r="AG2130" i="1"/>
  <c r="AG2015" i="1"/>
  <c r="AG2062" i="1"/>
  <c r="AG1955" i="1"/>
  <c r="AG1981" i="1"/>
  <c r="AG2324" i="1"/>
  <c r="AG2216" i="1"/>
  <c r="AG2108" i="1"/>
  <c r="AG2319" i="1"/>
  <c r="AG2215" i="1"/>
  <c r="AG2282" i="1"/>
  <c r="AG2202" i="1"/>
  <c r="AG2103" i="1"/>
  <c r="AG1975" i="1"/>
  <c r="AG2048" i="1"/>
  <c r="AG2122" i="1"/>
  <c r="AG1988" i="1"/>
  <c r="AG2056" i="1"/>
  <c r="AG2201" i="1"/>
  <c r="AG2296" i="1"/>
  <c r="AG2188" i="1"/>
  <c r="AG2295" i="1"/>
  <c r="AG2187" i="1"/>
  <c r="AG2262" i="1"/>
  <c r="AG2182" i="1"/>
  <c r="AG2055" i="1"/>
  <c r="AG2139" i="1"/>
  <c r="AG2022" i="1"/>
  <c r="AG2017" i="1"/>
  <c r="AG2145" i="1"/>
  <c r="AG2241" i="1"/>
  <c r="AG2353" i="1"/>
  <c r="AG2345" i="1"/>
  <c r="AG2077" i="1"/>
  <c r="AG2205" i="1"/>
  <c r="AG2317" i="1"/>
  <c r="AG2211" i="1"/>
  <c r="AG2307" i="1"/>
  <c r="AG2208" i="1"/>
  <c r="AG2320" i="1"/>
  <c r="AG2049" i="1"/>
  <c r="AG2161" i="1"/>
  <c r="AG2273" i="1"/>
  <c r="AG2024" i="1"/>
  <c r="AG2111" i="1"/>
  <c r="AG2020" i="1"/>
  <c r="AG2106" i="1"/>
  <c r="AG2016" i="1"/>
  <c r="AG2102" i="1"/>
  <c r="AG2007" i="1"/>
  <c r="AG2092" i="1"/>
  <c r="AG2178" i="1"/>
  <c r="AG2242" i="1"/>
  <c r="AG2314" i="1"/>
  <c r="AG2183" i="1"/>
  <c r="AG2267" i="1"/>
  <c r="AG2351" i="1"/>
  <c r="AG2184" i="1"/>
  <c r="AG2268" i="1"/>
  <c r="AG1965" i="1"/>
  <c r="AG2185" i="1"/>
  <c r="AG2008" i="1"/>
  <c r="AG2094" i="1"/>
  <c r="AG2004" i="1"/>
  <c r="AG2090" i="1"/>
  <c r="AG2000" i="1"/>
  <c r="AG2086" i="1"/>
  <c r="AG1991" i="1"/>
  <c r="AG2076" i="1"/>
  <c r="AG2166" i="1"/>
  <c r="AG2230" i="1"/>
  <c r="AG2298" i="1"/>
  <c r="AG2167" i="1"/>
  <c r="AG2251" i="1"/>
  <c r="AG2335" i="1"/>
  <c r="AG2168" i="1"/>
  <c r="AG2252" i="1"/>
  <c r="AG2340" i="1"/>
  <c r="AG2137" i="1"/>
  <c r="AG2014" i="1"/>
  <c r="AG2099" i="1"/>
  <c r="AG2010" i="1"/>
  <c r="AG2095" i="1"/>
  <c r="AG2006" i="1"/>
  <c r="AG2091" i="1"/>
  <c r="AG1996" i="1"/>
  <c r="AG2082" i="1"/>
  <c r="AG2170" i="1"/>
  <c r="AG2234" i="1"/>
  <c r="AG2302" i="1"/>
  <c r="AG2171" i="1"/>
  <c r="AG2255" i="1"/>
  <c r="AG2343" i="1"/>
  <c r="AG2172" i="1"/>
  <c r="AG2260" i="1"/>
  <c r="AG2344" i="1"/>
  <c r="AG2153" i="1"/>
  <c r="AG1998" i="1"/>
  <c r="AG2083" i="1"/>
  <c r="AG1994" i="1"/>
  <c r="AG2079" i="1"/>
  <c r="AG1990" i="1"/>
  <c r="AG2075" i="1"/>
  <c r="AG1980" i="1"/>
  <c r="AG2066" i="1"/>
  <c r="AG2158" i="1"/>
  <c r="AG2222" i="1"/>
  <c r="AG2286" i="1"/>
  <c r="AG2155" i="1"/>
  <c r="AG2239" i="1"/>
  <c r="AG2327" i="1"/>
  <c r="AG2156" i="1"/>
  <c r="AG2244" i="1"/>
  <c r="AG2328" i="1"/>
  <c r="AG2105" i="1"/>
  <c r="AG1989" i="1"/>
  <c r="AG2053" i="1"/>
  <c r="AG2117" i="1"/>
  <c r="AG2181" i="1"/>
  <c r="AG2245" i="1"/>
  <c r="AG2309" i="1"/>
  <c r="AG2281" i="1"/>
  <c r="AG2125" i="1"/>
  <c r="AG2221" i="1"/>
  <c r="AG2333" i="1"/>
  <c r="AG2290" i="1"/>
  <c r="AG2227" i="1"/>
  <c r="AG2339" i="1"/>
  <c r="AG2128" i="1"/>
  <c r="AG2224" i="1"/>
  <c r="AG2336" i="1"/>
  <c r="AG1969" i="1"/>
  <c r="AG2081" i="1"/>
  <c r="AG2177" i="1"/>
  <c r="AG2305" i="1"/>
  <c r="AG2289" i="1"/>
  <c r="AG2209" i="1"/>
  <c r="AG2113" i="1"/>
  <c r="AG2033" i="1"/>
  <c r="AG1953" i="1"/>
  <c r="AG2352" i="1"/>
  <c r="AG2272" i="1"/>
  <c r="AG2192" i="1"/>
  <c r="AG2275" i="1"/>
  <c r="AG2179" i="1"/>
  <c r="AG2322" i="1"/>
  <c r="AG2349" i="1"/>
  <c r="AG2269" i="1"/>
  <c r="AG2189" i="1"/>
  <c r="AG2093" i="1"/>
  <c r="AG2013" i="1"/>
  <c r="AG2329" i="1"/>
  <c r="AG2265" i="1"/>
  <c r="AG2321" i="1"/>
  <c r="AG2257" i="1"/>
  <c r="AG2193" i="1"/>
  <c r="AG2129" i="1"/>
  <c r="AG2065" i="1"/>
  <c r="AG2001" i="1"/>
  <c r="AG2304" i="1"/>
  <c r="AG2240" i="1"/>
  <c r="AG2176" i="1"/>
  <c r="AG2112" i="1"/>
  <c r="AG2323" i="1"/>
  <c r="AG2259" i="1"/>
  <c r="AG2195" i="1"/>
  <c r="AG2306" i="1"/>
  <c r="AG2301" i="1"/>
  <c r="AG2237" i="1"/>
  <c r="AG2173" i="1"/>
  <c r="AG2109" i="1"/>
  <c r="AG2045" i="1"/>
  <c r="G22" i="2" a="1"/>
  <c r="F22" i="2" a="1"/>
  <c r="HP31" i="5" a="1"/>
  <c r="BA347" i="5" l="1"/>
  <c r="BB347" i="5" s="1"/>
  <c r="BC347" i="5" s="1"/>
  <c r="W347" i="5"/>
  <c r="X347" i="5" s="1"/>
  <c r="Y347" i="5" s="1"/>
  <c r="AG347" i="5"/>
  <c r="AH347" i="5" s="1"/>
  <c r="AI347" i="5" s="1"/>
  <c r="AB347" i="5"/>
  <c r="AC347" i="5" s="1"/>
  <c r="AD347" i="5" s="1"/>
  <c r="AQ347" i="5"/>
  <c r="I347" i="5"/>
  <c r="R347" i="5"/>
  <c r="S347" i="5" s="1"/>
  <c r="T347" i="5" s="1"/>
  <c r="AL347" i="5"/>
  <c r="AM347" i="5" s="1"/>
  <c r="AN347" i="5" s="1"/>
  <c r="AV347" i="5"/>
  <c r="AW347" i="5" s="1"/>
  <c r="AX347" i="5" s="1"/>
  <c r="N347" i="5"/>
  <c r="O347" i="5" s="1"/>
  <c r="AR347" i="5"/>
  <c r="AS347" i="5" s="1"/>
  <c r="K347" i="5"/>
  <c r="F349" i="5"/>
  <c r="E349" i="5"/>
  <c r="L349" i="5"/>
  <c r="C349" i="5"/>
  <c r="D349" i="5" s="1"/>
  <c r="AU348" i="5"/>
  <c r="J348" i="5"/>
  <c r="AF348" i="5"/>
  <c r="AK348" i="5"/>
  <c r="AP348" i="5"/>
  <c r="G348" i="5"/>
  <c r="AZ348" i="5"/>
  <c r="H348" i="5"/>
  <c r="V348" i="5"/>
  <c r="AA348" i="5"/>
  <c r="Q348" i="5"/>
  <c r="U348" i="5"/>
  <c r="P348" i="5"/>
  <c r="Z348" i="5"/>
  <c r="AE348" i="5"/>
  <c r="AJ348" i="5"/>
  <c r="AO348" i="5"/>
  <c r="AT348" i="5"/>
  <c r="AY348" i="5"/>
  <c r="J8" i="9"/>
  <c r="A351" i="5"/>
  <c r="B350" i="5"/>
  <c r="M348" i="5"/>
  <c r="J28" i="9"/>
  <c r="HV136" i="5"/>
  <c r="HX136" i="5" s="1"/>
  <c r="J86" i="9"/>
  <c r="HV73" i="5"/>
  <c r="HX73" i="5" s="1"/>
  <c r="J26" i="9"/>
  <c r="J121" i="9"/>
  <c r="HE37" i="5"/>
  <c r="HF37" i="5" s="1"/>
  <c r="HV32" i="5"/>
  <c r="HX32" i="5" s="1"/>
  <c r="HV133" i="5"/>
  <c r="HX133" i="5" s="1"/>
  <c r="J66" i="9"/>
  <c r="J106" i="9"/>
  <c r="J9" i="9"/>
  <c r="J4" i="9"/>
  <c r="HV93" i="5"/>
  <c r="HX93" i="5" s="1"/>
  <c r="HV148" i="5"/>
  <c r="HX148" i="5" s="1"/>
  <c r="J29" i="9"/>
  <c r="HV109" i="5"/>
  <c r="HX109" i="5" s="1"/>
  <c r="J115" i="9"/>
  <c r="HV91" i="5"/>
  <c r="HX91" i="5" s="1"/>
  <c r="J79" i="9"/>
  <c r="J164" i="9"/>
  <c r="HV126" i="5"/>
  <c r="HX126" i="5" s="1"/>
  <c r="HV74" i="5"/>
  <c r="HX74" i="5" s="1"/>
  <c r="J82" i="9"/>
  <c r="J120" i="9"/>
  <c r="HV44" i="5"/>
  <c r="HX44" i="5" s="1"/>
  <c r="HV102" i="5"/>
  <c r="HX102" i="5" s="1"/>
  <c r="J99" i="9"/>
  <c r="HV103" i="5"/>
  <c r="HX103" i="5" s="1"/>
  <c r="HV49" i="5"/>
  <c r="HX49" i="5" s="1"/>
  <c r="HV31" i="5"/>
  <c r="HX31" i="5" s="1"/>
  <c r="J5" i="9"/>
  <c r="J31" i="9"/>
  <c r="HV106" i="5"/>
  <c r="HX106" i="5" s="1"/>
  <c r="HV132" i="5"/>
  <c r="HX132" i="5" s="1"/>
  <c r="J167" i="9"/>
  <c r="HV98" i="5"/>
  <c r="HX98" i="5" s="1"/>
  <c r="J171" i="9"/>
  <c r="HV127" i="5"/>
  <c r="HX127" i="5" s="1"/>
  <c r="HV145" i="5"/>
  <c r="HX145" i="5" s="1"/>
  <c r="HV30" i="5"/>
  <c r="HX30" i="5" s="1"/>
  <c r="J158" i="9"/>
  <c r="J10" i="9"/>
  <c r="HV72" i="5"/>
  <c r="HX72" i="5" s="1"/>
  <c r="HV128" i="5"/>
  <c r="HX128" i="5" s="1"/>
  <c r="J75" i="9"/>
  <c r="J38" i="9"/>
  <c r="J160" i="9"/>
  <c r="HV70" i="5"/>
  <c r="HX70" i="5" s="1"/>
  <c r="HV139" i="5"/>
  <c r="HX139" i="5" s="1"/>
  <c r="CW25" i="5"/>
  <c r="AJ211" i="5"/>
  <c r="AK211" i="5"/>
  <c r="AO211" i="5"/>
  <c r="AP211" i="5"/>
  <c r="AU211" i="5"/>
  <c r="AT211" i="5"/>
  <c r="AZ211" i="5"/>
  <c r="AY211" i="5"/>
  <c r="G468" i="5"/>
  <c r="H468" i="5" s="1"/>
  <c r="E468" i="5"/>
  <c r="C468" i="5"/>
  <c r="F468" i="5"/>
  <c r="CZ29" i="5"/>
  <c r="HV55" i="5"/>
  <c r="HX55" i="5" s="1"/>
  <c r="J83" i="9"/>
  <c r="HV114" i="5"/>
  <c r="HX114" i="5" s="1"/>
  <c r="DF41" i="5"/>
  <c r="DH41" i="5"/>
  <c r="DI41" i="5"/>
  <c r="AG90" i="5"/>
  <c r="AG88" i="5"/>
  <c r="AE90" i="5"/>
  <c r="AF88" i="5"/>
  <c r="AF89" i="5"/>
  <c r="AF87" i="5"/>
  <c r="HE36" i="5"/>
  <c r="HF36" i="5" s="1"/>
  <c r="G21" i="9"/>
  <c r="L21" i="9" s="1"/>
  <c r="HV25" i="5"/>
  <c r="J131" i="9"/>
  <c r="J42" i="9"/>
  <c r="HV147" i="5"/>
  <c r="HX147" i="5" s="1"/>
  <c r="J111" i="9"/>
  <c r="J22" i="9"/>
  <c r="HV67" i="5"/>
  <c r="HX67" i="5" s="1"/>
  <c r="HV71" i="5"/>
  <c r="HX71" i="5" s="1"/>
  <c r="HV113" i="5"/>
  <c r="HX113" i="5" s="1"/>
  <c r="HV66" i="5"/>
  <c r="HX66" i="5" s="1"/>
  <c r="HV96" i="5"/>
  <c r="HX96" i="5" s="1"/>
  <c r="HV40" i="5"/>
  <c r="HX40" i="5" s="1"/>
  <c r="HV95" i="5"/>
  <c r="HX95" i="5" s="1"/>
  <c r="HV137" i="5"/>
  <c r="HX137" i="5" s="1"/>
  <c r="J107" i="9"/>
  <c r="J18" i="9"/>
  <c r="J140" i="9"/>
  <c r="J51" i="9"/>
  <c r="J137" i="9"/>
  <c r="J56" i="9"/>
  <c r="J138" i="9"/>
  <c r="J57" i="9"/>
  <c r="HV78" i="5"/>
  <c r="HX78" i="5" s="1"/>
  <c r="HV108" i="5"/>
  <c r="HX108" i="5" s="1"/>
  <c r="HV56" i="5"/>
  <c r="HX56" i="5" s="1"/>
  <c r="HV48" i="5"/>
  <c r="HX48" i="5" s="1"/>
  <c r="HV122" i="5"/>
  <c r="HX122" i="5" s="1"/>
  <c r="HV47" i="5"/>
  <c r="HX47" i="5" s="1"/>
  <c r="HV89" i="5"/>
  <c r="HX89" i="5" s="1"/>
  <c r="J91" i="9"/>
  <c r="J3" i="9"/>
  <c r="J124" i="9"/>
  <c r="J35" i="9"/>
  <c r="J122" i="9"/>
  <c r="J104" i="9"/>
  <c r="J15" i="9"/>
  <c r="J105" i="9"/>
  <c r="HV141" i="5"/>
  <c r="HX141" i="5" s="1"/>
  <c r="HV60" i="5"/>
  <c r="HX60" i="5" s="1"/>
  <c r="HV35" i="5"/>
  <c r="HX35" i="5" s="1"/>
  <c r="HV43" i="5"/>
  <c r="HX43" i="5" s="1"/>
  <c r="HV85" i="5"/>
  <c r="HX85" i="5" s="1"/>
  <c r="HV54" i="5"/>
  <c r="HX54" i="5" s="1"/>
  <c r="HV84" i="5"/>
  <c r="HX84" i="5" s="1"/>
  <c r="J100" i="9"/>
  <c r="J11" i="9"/>
  <c r="J101" i="9"/>
  <c r="J108" i="9"/>
  <c r="J19" i="9"/>
  <c r="J88" i="9"/>
  <c r="J89" i="9"/>
  <c r="HV76" i="5"/>
  <c r="HX76" i="5" s="1"/>
  <c r="HV123" i="5"/>
  <c r="HX123" i="5" s="1"/>
  <c r="HV79" i="5"/>
  <c r="HX79" i="5" s="1"/>
  <c r="J155" i="9"/>
  <c r="J67" i="9"/>
  <c r="J153" i="9"/>
  <c r="J136" i="9"/>
  <c r="J47" i="9"/>
  <c r="J133" i="9"/>
  <c r="HV61" i="5"/>
  <c r="HX61" i="5" s="1"/>
  <c r="HV135" i="5"/>
  <c r="HX135" i="5" s="1"/>
  <c r="HV58" i="5"/>
  <c r="HX58" i="5" s="1"/>
  <c r="HV130" i="5"/>
  <c r="HX130" i="5" s="1"/>
  <c r="HV53" i="5"/>
  <c r="HX53" i="5" s="1"/>
  <c r="HV125" i="5"/>
  <c r="HX125" i="5" s="1"/>
  <c r="HV52" i="5"/>
  <c r="HX52" i="5" s="1"/>
  <c r="J132" i="9"/>
  <c r="J43" i="9"/>
  <c r="J129" i="9"/>
  <c r="J76" i="9"/>
  <c r="J157" i="9"/>
  <c r="J77" i="9"/>
  <c r="J162" i="9"/>
  <c r="J70" i="9"/>
  <c r="HV42" i="5"/>
  <c r="HX42" i="5" s="1"/>
  <c r="HV142" i="5"/>
  <c r="HX142" i="5" s="1"/>
  <c r="HV65" i="5"/>
  <c r="HX65" i="5" s="1"/>
  <c r="HV82" i="5"/>
  <c r="HX82" i="5" s="1"/>
  <c r="HV112" i="5"/>
  <c r="HX112" i="5" s="1"/>
  <c r="HV88" i="5"/>
  <c r="HX88" i="5" s="1"/>
  <c r="HV111" i="5"/>
  <c r="HX111" i="5" s="1"/>
  <c r="J116" i="9"/>
  <c r="J27" i="9"/>
  <c r="J117" i="9"/>
  <c r="J60" i="9"/>
  <c r="J142" i="9"/>
  <c r="J61" i="9"/>
  <c r="J40" i="9"/>
  <c r="J118" i="9"/>
  <c r="J41" i="9"/>
  <c r="HV94" i="5"/>
  <c r="HX94" i="5" s="1"/>
  <c r="HV124" i="5"/>
  <c r="HX124" i="5" s="1"/>
  <c r="HV104" i="5"/>
  <c r="HX104" i="5" s="1"/>
  <c r="HV107" i="5"/>
  <c r="HX107" i="5" s="1"/>
  <c r="HV149" i="5"/>
  <c r="HX149" i="5" s="1"/>
  <c r="HV118" i="5"/>
  <c r="HX118" i="5" s="1"/>
  <c r="HV41" i="5"/>
  <c r="HX41" i="5" s="1"/>
  <c r="J36" i="9"/>
  <c r="J114" i="9"/>
  <c r="J37" i="9"/>
  <c r="J44" i="9"/>
  <c r="J58" i="9"/>
  <c r="J127" i="9"/>
  <c r="HV138" i="5"/>
  <c r="HX138" i="5" s="1"/>
  <c r="HV97" i="5"/>
  <c r="HX97" i="5" s="1"/>
  <c r="HV37" i="5"/>
  <c r="HX37" i="5" s="1"/>
  <c r="HV100" i="5"/>
  <c r="HX100" i="5" s="1"/>
  <c r="J92" i="9"/>
  <c r="J173" i="9"/>
  <c r="J93" i="9"/>
  <c r="J72" i="9"/>
  <c r="J154" i="9"/>
  <c r="J73" i="9"/>
  <c r="HV62" i="5"/>
  <c r="HX62" i="5" s="1"/>
  <c r="HV92" i="5"/>
  <c r="HX92" i="5" s="1"/>
  <c r="HV131" i="5"/>
  <c r="HX131" i="5" s="1"/>
  <c r="HV75" i="5"/>
  <c r="HX75" i="5" s="1"/>
  <c r="HV117" i="5"/>
  <c r="HX117" i="5" s="1"/>
  <c r="HV86" i="5"/>
  <c r="HX86" i="5" s="1"/>
  <c r="HV116" i="5"/>
  <c r="HX116" i="5" s="1"/>
  <c r="J68" i="9"/>
  <c r="J150" i="9"/>
  <c r="J69" i="9"/>
  <c r="J12" i="9"/>
  <c r="J90" i="9"/>
  <c r="J13" i="9"/>
  <c r="J95" i="9"/>
  <c r="J6" i="9"/>
  <c r="HV115" i="5"/>
  <c r="HX115" i="5" s="1"/>
  <c r="HV87" i="5"/>
  <c r="HX87" i="5" s="1"/>
  <c r="HV129" i="5"/>
  <c r="HX129" i="5" s="1"/>
  <c r="HV146" i="5"/>
  <c r="HX146" i="5" s="1"/>
  <c r="HV69" i="5"/>
  <c r="HX69" i="5" s="1"/>
  <c r="HV38" i="5"/>
  <c r="HX38" i="5" s="1"/>
  <c r="HV68" i="5"/>
  <c r="HX68" i="5" s="1"/>
  <c r="J52" i="9"/>
  <c r="J134" i="9"/>
  <c r="J53" i="9"/>
  <c r="J166" i="9"/>
  <c r="J74" i="9"/>
  <c r="HV143" i="5"/>
  <c r="HX143" i="5" s="1"/>
  <c r="J143" i="9"/>
  <c r="J54" i="9"/>
  <c r="HV90" i="5"/>
  <c r="HX90" i="5" s="1"/>
  <c r="HV39" i="5"/>
  <c r="HX39" i="5" s="1"/>
  <c r="HV81" i="5"/>
  <c r="HX81" i="5" s="1"/>
  <c r="HV34" i="5"/>
  <c r="HX34" i="5" s="1"/>
  <c r="HV64" i="5"/>
  <c r="HX64" i="5" s="1"/>
  <c r="HV51" i="5"/>
  <c r="HX51" i="5" s="1"/>
  <c r="HV63" i="5"/>
  <c r="HX63" i="5" s="1"/>
  <c r="HV105" i="5"/>
  <c r="HX105" i="5" s="1"/>
  <c r="J139" i="9"/>
  <c r="J50" i="9"/>
  <c r="HV140" i="5"/>
  <c r="HX140" i="5" s="1"/>
  <c r="J147" i="9"/>
  <c r="J109" i="9"/>
  <c r="J169" i="9"/>
  <c r="HV46" i="5"/>
  <c r="HX46" i="5" s="1"/>
  <c r="HV45" i="5"/>
  <c r="HX45" i="5" s="1"/>
  <c r="HV99" i="5"/>
  <c r="HX99" i="5" s="1"/>
  <c r="HV121" i="5"/>
  <c r="HX121" i="5" s="1"/>
  <c r="V97" i="5"/>
  <c r="W96" i="5"/>
  <c r="X96" i="5" s="1"/>
  <c r="J84" i="9"/>
  <c r="Z95" i="5"/>
  <c r="AA95" i="5" s="1"/>
  <c r="AD93" i="5"/>
  <c r="AB95" i="5" s="1"/>
  <c r="AC95" i="5" s="1"/>
  <c r="AD95" i="5" s="1"/>
  <c r="AD94" i="5"/>
  <c r="P99" i="5"/>
  <c r="Q98" i="5"/>
  <c r="R98" i="5" s="1"/>
  <c r="J123" i="9"/>
  <c r="Y94" i="5"/>
  <c r="AL93" i="5"/>
  <c r="AI94" i="5"/>
  <c r="J34" i="9"/>
  <c r="S98" i="5"/>
  <c r="T97" i="5"/>
  <c r="U97" i="5" s="1"/>
  <c r="AG91" i="5"/>
  <c r="AG92" i="5" s="1"/>
  <c r="HE42" i="5"/>
  <c r="HF42" i="5" s="1"/>
  <c r="DQ23" i="5"/>
  <c r="DP23" i="5"/>
  <c r="DN23" i="5"/>
  <c r="DO23" i="5" s="1"/>
  <c r="DL24" i="5"/>
  <c r="DM24" i="5" s="1"/>
  <c r="DE42" i="5"/>
  <c r="DD43" i="5"/>
  <c r="DA28" i="5"/>
  <c r="CX30" i="5"/>
  <c r="CU26" i="5"/>
  <c r="CR28" i="5"/>
  <c r="CT27" i="5"/>
  <c r="BA210" i="5"/>
  <c r="BB210" i="5" s="1"/>
  <c r="BC210" i="5" s="1"/>
  <c r="AV210" i="5"/>
  <c r="AW210" i="5" s="1"/>
  <c r="AX210" i="5" s="1"/>
  <c r="AQ210" i="5"/>
  <c r="AR210" i="5" s="1"/>
  <c r="AS210" i="5" s="1"/>
  <c r="AL210" i="5"/>
  <c r="AM210" i="5" s="1"/>
  <c r="AN210" i="5" s="1"/>
  <c r="J126" i="9"/>
  <c r="J45" i="9"/>
  <c r="J24" i="9"/>
  <c r="J102" i="9"/>
  <c r="J25" i="9"/>
  <c r="HV110" i="5"/>
  <c r="HX110" i="5" s="1"/>
  <c r="HV33" i="5"/>
  <c r="HX33" i="5" s="1"/>
  <c r="HV50" i="5"/>
  <c r="HX50" i="5" s="1"/>
  <c r="HV80" i="5"/>
  <c r="HX80" i="5" s="1"/>
  <c r="HV77" i="5"/>
  <c r="HX77" i="5" s="1"/>
  <c r="HV36" i="5"/>
  <c r="HX36" i="5" s="1"/>
  <c r="J148" i="9"/>
  <c r="J59" i="9"/>
  <c r="J145" i="9"/>
  <c r="J113" i="9"/>
  <c r="J125" i="9"/>
  <c r="J39" i="9"/>
  <c r="J128" i="9"/>
  <c r="J161" i="9"/>
  <c r="J80" i="9"/>
  <c r="HV144" i="5"/>
  <c r="HX144" i="5" s="1"/>
  <c r="J46" i="9"/>
  <c r="J135" i="9"/>
  <c r="J49" i="9"/>
  <c r="J87" i="9"/>
  <c r="J165" i="9"/>
  <c r="J85" i="9"/>
  <c r="J62" i="9"/>
  <c r="J14" i="9"/>
  <c r="J103" i="9"/>
  <c r="J81" i="9"/>
  <c r="J55" i="9"/>
  <c r="J144" i="9"/>
  <c r="J33" i="9"/>
  <c r="J110" i="9"/>
  <c r="J32" i="9"/>
  <c r="J172" i="9"/>
  <c r="J151" i="9"/>
  <c r="J168" i="9"/>
  <c r="J152" i="9"/>
  <c r="J63" i="9"/>
  <c r="J149" i="9"/>
  <c r="HV120" i="5"/>
  <c r="HX120" i="5" s="1"/>
  <c r="HV119" i="5"/>
  <c r="HX119" i="5" s="1"/>
  <c r="HV83" i="5"/>
  <c r="HX83" i="5" s="1"/>
  <c r="HV59" i="5"/>
  <c r="HX59" i="5" s="1"/>
  <c r="HV101" i="5"/>
  <c r="HX101" i="5" s="1"/>
  <c r="HV134" i="5"/>
  <c r="HX134" i="5" s="1"/>
  <c r="HV57" i="5"/>
  <c r="HX57" i="5" s="1"/>
  <c r="J20" i="9"/>
  <c r="J98" i="9"/>
  <c r="J21" i="9"/>
  <c r="J2" i="9"/>
  <c r="J78" i="9"/>
  <c r="J170" i="9"/>
  <c r="J30" i="9"/>
  <c r="J119" i="9"/>
  <c r="J17" i="9"/>
  <c r="J97" i="9"/>
  <c r="J7" i="9"/>
  <c r="J96" i="9"/>
  <c r="J130" i="9"/>
  <c r="AM307" i="5"/>
  <c r="AN307" i="5" s="1"/>
  <c r="AR307" i="5"/>
  <c r="AS307" i="5" s="1"/>
  <c r="AW307" i="5"/>
  <c r="AX307" i="5" s="1"/>
  <c r="J163" i="9"/>
  <c r="G9" i="9"/>
  <c r="L9" i="9" s="1"/>
  <c r="G2" i="9"/>
  <c r="L2" i="9" s="1"/>
  <c r="G5" i="9"/>
  <c r="L5" i="9" s="1"/>
  <c r="G6" i="9"/>
  <c r="L6" i="9" s="1"/>
  <c r="G10" i="9"/>
  <c r="L10" i="9" s="1"/>
  <c r="G4" i="9"/>
  <c r="L4" i="9" s="1"/>
  <c r="G8" i="9"/>
  <c r="L8" i="9" s="1"/>
  <c r="G3" i="9"/>
  <c r="L3" i="9" s="1"/>
  <c r="P3" i="9" s="1"/>
  <c r="Q3" i="9" s="1"/>
  <c r="R3" i="9" s="1"/>
  <c r="G7" i="9"/>
  <c r="L7" i="9" s="1"/>
  <c r="G11" i="9"/>
  <c r="L11" i="9" s="1"/>
  <c r="G12" i="9"/>
  <c r="L12" i="9" s="1"/>
  <c r="G13" i="9"/>
  <c r="L13" i="9" s="1"/>
  <c r="G14" i="9"/>
  <c r="L14" i="9" s="1"/>
  <c r="G15" i="9"/>
  <c r="L15" i="9" s="1"/>
  <c r="G16" i="9"/>
  <c r="L16" i="9" s="1"/>
  <c r="G17" i="9"/>
  <c r="L17" i="9" s="1"/>
  <c r="G18" i="9"/>
  <c r="L18" i="9" s="1"/>
  <c r="G19" i="9"/>
  <c r="L19" i="9" s="1"/>
  <c r="G20" i="9"/>
  <c r="L20" i="9" s="1"/>
  <c r="J65" i="9"/>
  <c r="J146" i="9"/>
  <c r="J64" i="9"/>
  <c r="J94" i="9"/>
  <c r="J16" i="9"/>
  <c r="J141" i="9"/>
  <c r="J156" i="9"/>
  <c r="J71" i="9"/>
  <c r="J159" i="9"/>
  <c r="J23" i="9"/>
  <c r="J112" i="9"/>
  <c r="CO31" i="5"/>
  <c r="D20" i="5"/>
  <c r="E19" i="5"/>
  <c r="F19" i="5" s="1"/>
  <c r="G19" i="5" s="1"/>
  <c r="B469" i="5"/>
  <c r="A470" i="5"/>
  <c r="AG15" i="3"/>
  <c r="AH15" i="3"/>
  <c r="G22" i="9"/>
  <c r="L22" i="9" s="1"/>
  <c r="F23" i="9"/>
  <c r="HE34" i="5"/>
  <c r="HF34" i="5" s="1"/>
  <c r="HE38" i="5"/>
  <c r="HF38" i="5" s="1"/>
  <c r="HE43" i="5"/>
  <c r="HF43" i="5" s="1"/>
  <c r="HE39" i="5"/>
  <c r="HF39" i="5" s="1"/>
  <c r="HE44" i="5"/>
  <c r="HF44" i="5" s="1"/>
  <c r="HE35" i="5"/>
  <c r="HF35" i="5" s="1"/>
  <c r="HE33" i="5"/>
  <c r="HF33" i="5" s="1"/>
  <c r="FR238" i="5"/>
  <c r="FB219" i="5"/>
  <c r="FM219" i="5"/>
  <c r="FN219" i="5" s="1"/>
  <c r="FO219" i="5" s="1"/>
  <c r="FQ239" i="5"/>
  <c r="GV40" i="5"/>
  <c r="GG40" i="5"/>
  <c r="GF41" i="5"/>
  <c r="GS41" i="5" s="1"/>
  <c r="GH40" i="5"/>
  <c r="HP31" i="5"/>
  <c r="HM30" i="5"/>
  <c r="HL35" i="5"/>
  <c r="HL34" i="5"/>
  <c r="HL44" i="5"/>
  <c r="HL39" i="5"/>
  <c r="HL36" i="5"/>
  <c r="HL33" i="5"/>
  <c r="HL38" i="5"/>
  <c r="HL40" i="5"/>
  <c r="HL37" i="5"/>
  <c r="HL42" i="5"/>
  <c r="HD30" i="5"/>
  <c r="HL30" i="5"/>
  <c r="HD31" i="5"/>
  <c r="HE32" i="5" s="1"/>
  <c r="HF32" i="5" s="1"/>
  <c r="HL41" i="5"/>
  <c r="HL43" i="5"/>
  <c r="HB45" i="5"/>
  <c r="HD45" i="5" s="1"/>
  <c r="HC46" i="5"/>
  <c r="GW28" i="5"/>
  <c r="GW35" i="5" s="1"/>
  <c r="GU17" i="5"/>
  <c r="GT77" i="5"/>
  <c r="GT73" i="5"/>
  <c r="GT69" i="5"/>
  <c r="GT65" i="5"/>
  <c r="GT61" i="5"/>
  <c r="GT57" i="5"/>
  <c r="GT53" i="5"/>
  <c r="GT49" i="5"/>
  <c r="GT45" i="5"/>
  <c r="GT41" i="5"/>
  <c r="GT37" i="5"/>
  <c r="GT33" i="5"/>
  <c r="GT19" i="5"/>
  <c r="GT68" i="5"/>
  <c r="GT64" i="5"/>
  <c r="GT78" i="5"/>
  <c r="GT74" i="5"/>
  <c r="GT70" i="5"/>
  <c r="GT66" i="5"/>
  <c r="GT62" i="5"/>
  <c r="GT58" i="5"/>
  <c r="GT54" i="5"/>
  <c r="GT50" i="5"/>
  <c r="GT46" i="5"/>
  <c r="GT42" i="5"/>
  <c r="GT38" i="5"/>
  <c r="GT34" i="5"/>
  <c r="GT60" i="5"/>
  <c r="GT56" i="5"/>
  <c r="GT79" i="5"/>
  <c r="GT75" i="5"/>
  <c r="GT71" i="5"/>
  <c r="GT67" i="5"/>
  <c r="GT63" i="5"/>
  <c r="GT59" i="5"/>
  <c r="GT55" i="5"/>
  <c r="GT51" i="5"/>
  <c r="GT47" i="5"/>
  <c r="GT43" i="5"/>
  <c r="GT39" i="5"/>
  <c r="GT35" i="5"/>
  <c r="GT31" i="5"/>
  <c r="GT28" i="5"/>
  <c r="GU28" i="5" s="1"/>
  <c r="GT30" i="5"/>
  <c r="GT80" i="5"/>
  <c r="GT76" i="5"/>
  <c r="GT72" i="5"/>
  <c r="GT52" i="5"/>
  <c r="GT48" i="5"/>
  <c r="GT44" i="5"/>
  <c r="GT40" i="5"/>
  <c r="GT36" i="5"/>
  <c r="GT32" i="5"/>
  <c r="GS31" i="5"/>
  <c r="GV16" i="5"/>
  <c r="GW16" i="5" s="1"/>
  <c r="GS40" i="5"/>
  <c r="GS36" i="5"/>
  <c r="GS32" i="5"/>
  <c r="GS35" i="5"/>
  <c r="GS28" i="5"/>
  <c r="GS37" i="5"/>
  <c r="GS33" i="5"/>
  <c r="GS39" i="5"/>
  <c r="GS38" i="5"/>
  <c r="GS34" i="5"/>
  <c r="GS30" i="5"/>
  <c r="GU18" i="5"/>
  <c r="GP40" i="5"/>
  <c r="GR40" i="5" s="1"/>
  <c r="GP36" i="5"/>
  <c r="GR36" i="5" s="1"/>
  <c r="GP32" i="5"/>
  <c r="GR32" i="5" s="1"/>
  <c r="GP38" i="5"/>
  <c r="GR38" i="5" s="1"/>
  <c r="GP30" i="5"/>
  <c r="GP37" i="5"/>
  <c r="GR37" i="5" s="1"/>
  <c r="GP33" i="5"/>
  <c r="GR33" i="5" s="1"/>
  <c r="GP39" i="5"/>
  <c r="GR39" i="5" s="1"/>
  <c r="GP35" i="5"/>
  <c r="GR35" i="5" s="1"/>
  <c r="GP31" i="5"/>
  <c r="GR31" i="5" s="1"/>
  <c r="GP34" i="5"/>
  <c r="GR34" i="5" s="1"/>
  <c r="GE20" i="5"/>
  <c r="GE21" i="5" s="1"/>
  <c r="GB29" i="5"/>
  <c r="GD27" i="5"/>
  <c r="GE27" i="5" s="1"/>
  <c r="GF27" i="5" s="1"/>
  <c r="GC28" i="5"/>
  <c r="M101" i="5"/>
  <c r="N100" i="5"/>
  <c r="O100" i="5" s="1"/>
  <c r="FK26" i="5"/>
  <c r="FH26" i="5" s="1"/>
  <c r="AG210" i="5"/>
  <c r="W210" i="5"/>
  <c r="R210" i="5"/>
  <c r="S210" i="5" s="1"/>
  <c r="T210" i="5" s="1"/>
  <c r="FC29" i="5"/>
  <c r="FB29" i="5" a="1"/>
  <c r="FB29" i="5" s="1"/>
  <c r="H211" i="5"/>
  <c r="J211" i="5"/>
  <c r="G211" i="5"/>
  <c r="Q211" i="5"/>
  <c r="U211" i="5"/>
  <c r="V211" i="5"/>
  <c r="P211" i="5"/>
  <c r="Z211" i="5"/>
  <c r="AA211" i="5"/>
  <c r="AF211" i="5"/>
  <c r="AE211" i="5"/>
  <c r="F212" i="5"/>
  <c r="L212" i="5"/>
  <c r="K210" i="5"/>
  <c r="I210" i="5"/>
  <c r="N210" i="5" s="1"/>
  <c r="O210" i="5" s="1"/>
  <c r="FA28" i="5"/>
  <c r="EZ28" i="5"/>
  <c r="EX29" i="5"/>
  <c r="EY29" i="5"/>
  <c r="EW30" i="5"/>
  <c r="EC18" i="5"/>
  <c r="EE17" i="5"/>
  <c r="EF17" i="5" s="1"/>
  <c r="DE107" i="5"/>
  <c r="DH106" i="5"/>
  <c r="DI106" i="5"/>
  <c r="DJ105" i="5"/>
  <c r="AH210" i="5"/>
  <c r="AI210" i="5" s="1"/>
  <c r="X210" i="5"/>
  <c r="Y210" i="5" s="1"/>
  <c r="AC210" i="5"/>
  <c r="AD210" i="5" s="1"/>
  <c r="AH307" i="5"/>
  <c r="AI307" i="5" s="1"/>
  <c r="AC307" i="5"/>
  <c r="AD307" i="5" s="1"/>
  <c r="S307" i="5"/>
  <c r="T307" i="5" s="1"/>
  <c r="X307" i="5"/>
  <c r="Y307" i="5" s="1"/>
  <c r="D210" i="5"/>
  <c r="D307" i="5"/>
  <c r="M307" i="5"/>
  <c r="N307" i="5"/>
  <c r="O307" i="5" s="1"/>
  <c r="B213" i="5"/>
  <c r="C211" i="5"/>
  <c r="E211" i="5"/>
  <c r="K307" i="5"/>
  <c r="J20" i="5"/>
  <c r="K20" i="5" s="1"/>
  <c r="E308" i="5"/>
  <c r="C308" i="5"/>
  <c r="H21" i="5"/>
  <c r="I21" i="5" s="1"/>
  <c r="K102" i="5"/>
  <c r="L102" i="5" s="1"/>
  <c r="J103" i="5"/>
  <c r="H105" i="5"/>
  <c r="I105" i="5" s="1"/>
  <c r="G106" i="5"/>
  <c r="A106" i="5"/>
  <c r="B105" i="5"/>
  <c r="C105" i="5" s="1"/>
  <c r="J11" i="3"/>
  <c r="H11" i="3"/>
  <c r="M11" i="3"/>
  <c r="L12" i="3"/>
  <c r="N12" i="3" s="1"/>
  <c r="P93" i="3"/>
  <c r="D12" i="3"/>
  <c r="E11" i="3"/>
  <c r="I11" i="3" s="1"/>
  <c r="C13" i="3"/>
  <c r="D13" i="3" s="1"/>
  <c r="G12" i="3"/>
  <c r="F12" i="3"/>
  <c r="K11" i="3"/>
  <c r="I22" i="2"/>
  <c r="U1" i="2"/>
  <c r="Y8" i="2"/>
  <c r="Y2" i="2"/>
  <c r="G22" i="2"/>
  <c r="F22" i="2"/>
  <c r="V5" i="2"/>
  <c r="V8" i="2" s="1"/>
  <c r="W5" i="2"/>
  <c r="T8" i="2"/>
  <c r="T9" i="2"/>
  <c r="T10" i="2"/>
  <c r="U9" i="2" s="1"/>
  <c r="E23" i="2"/>
  <c r="X4" i="2"/>
  <c r="Y11" i="2" s="1"/>
  <c r="Y12" i="2" s="1"/>
  <c r="Y7" i="2"/>
  <c r="Z14" i="2"/>
  <c r="T7" i="2"/>
  <c r="B14" i="3"/>
  <c r="C22" i="2"/>
  <c r="D23" i="2"/>
  <c r="B23" i="2"/>
  <c r="A24" i="2"/>
  <c r="X1949" i="1"/>
  <c r="DE119" i="1"/>
  <c r="BA119" i="1"/>
  <c r="BJ2349" i="1"/>
  <c r="BJ2333" i="1"/>
  <c r="BJ2317" i="1"/>
  <c r="BJ2347" i="1"/>
  <c r="BJ2332" i="1"/>
  <c r="BJ2320" i="1"/>
  <c r="BJ2300" i="1"/>
  <c r="BJ2284" i="1"/>
  <c r="BJ2268" i="1"/>
  <c r="BJ2252" i="1"/>
  <c r="BJ2236" i="1"/>
  <c r="BJ2220" i="1"/>
  <c r="BJ2204" i="1"/>
  <c r="BJ2188" i="1"/>
  <c r="BJ2172" i="1"/>
  <c r="BJ2156" i="1"/>
  <c r="BJ2140" i="1"/>
  <c r="BJ2124" i="1"/>
  <c r="BJ2108" i="1"/>
  <c r="BJ2092" i="1"/>
  <c r="BJ2076" i="1"/>
  <c r="BJ2060" i="1"/>
  <c r="BJ2044" i="1"/>
  <c r="BJ2028" i="1"/>
  <c r="BJ2011" i="1"/>
  <c r="BJ1995" i="1"/>
  <c r="BJ1979" i="1"/>
  <c r="BJ1963" i="1"/>
  <c r="BJ2353" i="1"/>
  <c r="BJ2336" i="1"/>
  <c r="BJ2303" i="1"/>
  <c r="BJ2287" i="1"/>
  <c r="BJ2271" i="1"/>
  <c r="BJ2255" i="1"/>
  <c r="BJ2239" i="1"/>
  <c r="BJ2223" i="1"/>
  <c r="BJ2207" i="1"/>
  <c r="BJ2191" i="1"/>
  <c r="BJ2175" i="1"/>
  <c r="BJ2344" i="1"/>
  <c r="BJ2328" i="1"/>
  <c r="BJ2312" i="1"/>
  <c r="BJ2341" i="1"/>
  <c r="BJ2329" i="1"/>
  <c r="BJ2315" i="1"/>
  <c r="BJ2298" i="1"/>
  <c r="BJ2282" i="1"/>
  <c r="BJ2266" i="1"/>
  <c r="BJ2250" i="1"/>
  <c r="BJ2234" i="1"/>
  <c r="BJ2218" i="1"/>
  <c r="BJ2202" i="1"/>
  <c r="BJ2186" i="1"/>
  <c r="BJ2170" i="1"/>
  <c r="BJ2154" i="1"/>
  <c r="BJ2138" i="1"/>
  <c r="BJ2122" i="1"/>
  <c r="BJ2106" i="1"/>
  <c r="BJ2090" i="1"/>
  <c r="BJ2074" i="1"/>
  <c r="BJ2058" i="1"/>
  <c r="BJ2042" i="1"/>
  <c r="BJ2026" i="1"/>
  <c r="BJ2006" i="1"/>
  <c r="BJ1990" i="1"/>
  <c r="BJ1974" i="1"/>
  <c r="BJ1958" i="1"/>
  <c r="BJ2346" i="1"/>
  <c r="BJ2331" i="1"/>
  <c r="BJ2301" i="1"/>
  <c r="BJ2285" i="1"/>
  <c r="BJ2269" i="1"/>
  <c r="BJ2253" i="1"/>
  <c r="BJ2237" i="1"/>
  <c r="BJ2221" i="1"/>
  <c r="BJ2205" i="1"/>
  <c r="BJ2189" i="1"/>
  <c r="BJ2173" i="1"/>
  <c r="BJ2157" i="1"/>
  <c r="BJ2141" i="1"/>
  <c r="BJ2125" i="1"/>
  <c r="BJ2342" i="1"/>
  <c r="BJ2326" i="1"/>
  <c r="BJ2352" i="1"/>
  <c r="BJ2339" i="1"/>
  <c r="BJ2327" i="1"/>
  <c r="BJ2307" i="1"/>
  <c r="BJ2291" i="1"/>
  <c r="BJ2275" i="1"/>
  <c r="BJ2259" i="1"/>
  <c r="BJ2243" i="1"/>
  <c r="BJ2227" i="1"/>
  <c r="BJ2211" i="1"/>
  <c r="BJ2195" i="1"/>
  <c r="BJ2179" i="1"/>
  <c r="BJ2163" i="1"/>
  <c r="BJ2147" i="1"/>
  <c r="BJ2131" i="1"/>
  <c r="BJ2115" i="1"/>
  <c r="BJ2099" i="1"/>
  <c r="BJ2083" i="1"/>
  <c r="BJ2067" i="1"/>
  <c r="BJ2051" i="1"/>
  <c r="BJ2035" i="1"/>
  <c r="BJ2019" i="1"/>
  <c r="BJ2003" i="1"/>
  <c r="BJ1987" i="1"/>
  <c r="BJ1971" i="1"/>
  <c r="BJ1955" i="1"/>
  <c r="BJ2343" i="1"/>
  <c r="BJ2324" i="1"/>
  <c r="BJ2296" i="1"/>
  <c r="BJ2280" i="1"/>
  <c r="BJ2264" i="1"/>
  <c r="BJ2248" i="1"/>
  <c r="BJ2232" i="1"/>
  <c r="BJ2216" i="1"/>
  <c r="BJ2200" i="1"/>
  <c r="BJ2184" i="1"/>
  <c r="BJ2168" i="1"/>
  <c r="BJ2152" i="1"/>
  <c r="BJ2136" i="1"/>
  <c r="BJ2351" i="1"/>
  <c r="BJ2334" i="1"/>
  <c r="BJ2273" i="1"/>
  <c r="BJ2209" i="1"/>
  <c r="BJ2145" i="1"/>
  <c r="BJ2081" i="1"/>
  <c r="BJ2014" i="1"/>
  <c r="BJ2338" i="1"/>
  <c r="BJ2262" i="1"/>
  <c r="BJ2198" i="1"/>
  <c r="BJ2150" i="1"/>
  <c r="BJ2120" i="1"/>
  <c r="BJ2104" i="1"/>
  <c r="BJ2088" i="1"/>
  <c r="BJ2072" i="1"/>
  <c r="BJ2056" i="1"/>
  <c r="BJ2040" i="1"/>
  <c r="BJ2024" i="1"/>
  <c r="BJ2009" i="1"/>
  <c r="BJ1993" i="1"/>
  <c r="BJ1977" i="1"/>
  <c r="BJ1961" i="1"/>
  <c r="BJ2321" i="1"/>
  <c r="BJ2299" i="1"/>
  <c r="BJ2283" i="1"/>
  <c r="BJ2267" i="1"/>
  <c r="BJ2251" i="1"/>
  <c r="BJ2235" i="1"/>
  <c r="BJ2219" i="1"/>
  <c r="BJ2203" i="1"/>
  <c r="BJ2187" i="1"/>
  <c r="BJ2171" i="1"/>
  <c r="BJ2155" i="1"/>
  <c r="BJ2139" i="1"/>
  <c r="BJ2123" i="1"/>
  <c r="BJ2107" i="1"/>
  <c r="BJ2091" i="1"/>
  <c r="BJ2075" i="1"/>
  <c r="BJ2059" i="1"/>
  <c r="BJ2043" i="1"/>
  <c r="BJ2027" i="1"/>
  <c r="BJ2010" i="1"/>
  <c r="BJ1994" i="1"/>
  <c r="BJ1978" i="1"/>
  <c r="BJ1962" i="1"/>
  <c r="BJ2330" i="1"/>
  <c r="BJ2316" i="1"/>
  <c r="BJ2304" i="1"/>
  <c r="BJ2288" i="1"/>
  <c r="BJ2272" i="1"/>
  <c r="BJ2256" i="1"/>
  <c r="BJ2240" i="1"/>
  <c r="BJ2224" i="1"/>
  <c r="BJ2208" i="1"/>
  <c r="BJ2192" i="1"/>
  <c r="BJ2176" i="1"/>
  <c r="BJ2160" i="1"/>
  <c r="BJ2144" i="1"/>
  <c r="BJ2128" i="1"/>
  <c r="BJ2112" i="1"/>
  <c r="BJ2096" i="1"/>
  <c r="BJ2080" i="1"/>
  <c r="BJ2064" i="1"/>
  <c r="BJ2048" i="1"/>
  <c r="BJ2032" i="1"/>
  <c r="BJ2018" i="1"/>
  <c r="BJ2005" i="1"/>
  <c r="BJ1989" i="1"/>
  <c r="BJ1973" i="1"/>
  <c r="BJ1957" i="1"/>
  <c r="BJ2335" i="1"/>
  <c r="BJ2322" i="1"/>
  <c r="BJ2257" i="1"/>
  <c r="BJ2193" i="1"/>
  <c r="BJ2129" i="1"/>
  <c r="BJ2065" i="1"/>
  <c r="BJ1998" i="1"/>
  <c r="BJ2310" i="1"/>
  <c r="BJ2246" i="1"/>
  <c r="BJ2182" i="1"/>
  <c r="BJ2143" i="1"/>
  <c r="BJ2118" i="1"/>
  <c r="BJ2102" i="1"/>
  <c r="BJ2086" i="1"/>
  <c r="BJ2070" i="1"/>
  <c r="BJ2054" i="1"/>
  <c r="BJ2038" i="1"/>
  <c r="BJ2022" i="1"/>
  <c r="BJ2004" i="1"/>
  <c r="BJ1988" i="1"/>
  <c r="BJ1972" i="1"/>
  <c r="BJ1956" i="1"/>
  <c r="BJ2314" i="1"/>
  <c r="BJ2297" i="1"/>
  <c r="BJ2281" i="1"/>
  <c r="BJ2265" i="1"/>
  <c r="BJ2249" i="1"/>
  <c r="BJ2233" i="1"/>
  <c r="BJ2217" i="1"/>
  <c r="BJ2201" i="1"/>
  <c r="BJ2185" i="1"/>
  <c r="BJ2169" i="1"/>
  <c r="BJ2153" i="1"/>
  <c r="BJ2137" i="1"/>
  <c r="BJ2121" i="1"/>
  <c r="BJ2105" i="1"/>
  <c r="BJ2089" i="1"/>
  <c r="BJ2073" i="1"/>
  <c r="BJ2057" i="1"/>
  <c r="BJ2041" i="1"/>
  <c r="BJ2025" i="1"/>
  <c r="BJ2007" i="1"/>
  <c r="BJ1991" i="1"/>
  <c r="BJ1975" i="1"/>
  <c r="BJ1959" i="1"/>
  <c r="BJ2325" i="1"/>
  <c r="BJ2313" i="1"/>
  <c r="BJ2302" i="1"/>
  <c r="BJ2286" i="1"/>
  <c r="BJ2270" i="1"/>
  <c r="BJ2254" i="1"/>
  <c r="BJ2238" i="1"/>
  <c r="BJ2222" i="1"/>
  <c r="BJ2206" i="1"/>
  <c r="BJ2190" i="1"/>
  <c r="BJ2174" i="1"/>
  <c r="BJ2158" i="1"/>
  <c r="BJ2142" i="1"/>
  <c r="BJ2126" i="1"/>
  <c r="BJ2110" i="1"/>
  <c r="BJ2094" i="1"/>
  <c r="BJ2078" i="1"/>
  <c r="BJ2062" i="1"/>
  <c r="BJ2046" i="1"/>
  <c r="BJ2030" i="1"/>
  <c r="BJ2016" i="1"/>
  <c r="BJ2000" i="1"/>
  <c r="BJ1984" i="1"/>
  <c r="BJ1968" i="1"/>
  <c r="BJ2319" i="1"/>
  <c r="BJ2305" i="1"/>
  <c r="BJ2241" i="1"/>
  <c r="BJ2177" i="1"/>
  <c r="BJ2113" i="1"/>
  <c r="BJ2049" i="1"/>
  <c r="BJ1982" i="1"/>
  <c r="BJ2294" i="1"/>
  <c r="BJ2230" i="1"/>
  <c r="BJ2166" i="1"/>
  <c r="BJ2134" i="1"/>
  <c r="BJ2111" i="1"/>
  <c r="BJ2095" i="1"/>
  <c r="BJ2079" i="1"/>
  <c r="BJ2063" i="1"/>
  <c r="BJ2047" i="1"/>
  <c r="BJ2031" i="1"/>
  <c r="BJ2017" i="1"/>
  <c r="BJ2001" i="1"/>
  <c r="BJ1985" i="1"/>
  <c r="BJ1969" i="1"/>
  <c r="BJ2345" i="1"/>
  <c r="BJ2308" i="1"/>
  <c r="BJ2292" i="1"/>
  <c r="BJ2276" i="1"/>
  <c r="BJ2260" i="1"/>
  <c r="BJ2244" i="1"/>
  <c r="BJ2228" i="1"/>
  <c r="BJ2212" i="1"/>
  <c r="BJ2196" i="1"/>
  <c r="BJ2180" i="1"/>
  <c r="BJ2164" i="1"/>
  <c r="BJ2148" i="1"/>
  <c r="BJ2132" i="1"/>
  <c r="BJ2116" i="1"/>
  <c r="BJ2100" i="1"/>
  <c r="BJ2084" i="1"/>
  <c r="BJ2068" i="1"/>
  <c r="BJ2052" i="1"/>
  <c r="BJ2036" i="1"/>
  <c r="BJ2020" i="1"/>
  <c r="BJ2002" i="1"/>
  <c r="BJ1986" i="1"/>
  <c r="BJ1970" i="1"/>
  <c r="BJ1954" i="1"/>
  <c r="BJ2348" i="1"/>
  <c r="BJ2323" i="1"/>
  <c r="BJ2311" i="1"/>
  <c r="BJ2295" i="1"/>
  <c r="BJ2279" i="1"/>
  <c r="BJ2263" i="1"/>
  <c r="BJ2247" i="1"/>
  <c r="BJ2231" i="1"/>
  <c r="BJ2215" i="1"/>
  <c r="BJ2199" i="1"/>
  <c r="BJ2183" i="1"/>
  <c r="BJ2167" i="1"/>
  <c r="BJ2151" i="1"/>
  <c r="BJ2135" i="1"/>
  <c r="BJ2119" i="1"/>
  <c r="BJ2103" i="1"/>
  <c r="BJ2087" i="1"/>
  <c r="BJ2071" i="1"/>
  <c r="BJ2055" i="1"/>
  <c r="BJ2039" i="1"/>
  <c r="BJ2023" i="1"/>
  <c r="BJ2013" i="1"/>
  <c r="BJ1997" i="1"/>
  <c r="BJ1981" i="1"/>
  <c r="BJ1965" i="1"/>
  <c r="BJ2289" i="1"/>
  <c r="BJ2033" i="1"/>
  <c r="BJ2127" i="1"/>
  <c r="BJ2061" i="1"/>
  <c r="BJ1996" i="1"/>
  <c r="BJ2340" i="1"/>
  <c r="BJ2258" i="1"/>
  <c r="BJ2194" i="1"/>
  <c r="BJ2130" i="1"/>
  <c r="BJ2066" i="1"/>
  <c r="BJ1999" i="1"/>
  <c r="BJ2337" i="1"/>
  <c r="BJ2277" i="1"/>
  <c r="BJ2213" i="1"/>
  <c r="BJ2149" i="1"/>
  <c r="BJ2085" i="1"/>
  <c r="BJ2021" i="1"/>
  <c r="BJ1960" i="1"/>
  <c r="BJ2225" i="1"/>
  <c r="BJ1966" i="1"/>
  <c r="BJ2278" i="1"/>
  <c r="BJ2109" i="1"/>
  <c r="BJ2045" i="1"/>
  <c r="BJ1980" i="1"/>
  <c r="BJ2306" i="1"/>
  <c r="BJ2242" i="1"/>
  <c r="BJ2178" i="1"/>
  <c r="BJ2114" i="1"/>
  <c r="BJ2050" i="1"/>
  <c r="BJ1983" i="1"/>
  <c r="BJ2318" i="1"/>
  <c r="BJ2261" i="1"/>
  <c r="BJ2197" i="1"/>
  <c r="BJ2133" i="1"/>
  <c r="BJ2069" i="1"/>
  <c r="BJ2008" i="1"/>
  <c r="BJ2161" i="1"/>
  <c r="BJ2214" i="1"/>
  <c r="BJ2093" i="1"/>
  <c r="BJ2029" i="1"/>
  <c r="BJ1964" i="1"/>
  <c r="BJ2290" i="1"/>
  <c r="BJ2226" i="1"/>
  <c r="BJ2162" i="1"/>
  <c r="BJ2098" i="1"/>
  <c r="BJ2034" i="1"/>
  <c r="BJ1967" i="1"/>
  <c r="BJ2309" i="1"/>
  <c r="BJ2245" i="1"/>
  <c r="BJ2181" i="1"/>
  <c r="BJ2117" i="1"/>
  <c r="BJ2053" i="1"/>
  <c r="BJ1992" i="1"/>
  <c r="BJ2097" i="1"/>
  <c r="BJ2012" i="1"/>
  <c r="BJ2274" i="1"/>
  <c r="BJ2015" i="1"/>
  <c r="BJ2293" i="1"/>
  <c r="BJ2037" i="1"/>
  <c r="BJ2350" i="1"/>
  <c r="BJ2077" i="1"/>
  <c r="BJ2082" i="1"/>
  <c r="BJ2101" i="1"/>
  <c r="BJ2210" i="1"/>
  <c r="BJ2229" i="1"/>
  <c r="BJ1976" i="1"/>
  <c r="BJ2159" i="1"/>
  <c r="BJ2146" i="1"/>
  <c r="BJ2165" i="1"/>
  <c r="GO113" i="1"/>
  <c r="GO112" i="1" s="1"/>
  <c r="GO118" i="1" s="1"/>
  <c r="GP107" i="1"/>
  <c r="GP105" i="1"/>
  <c r="FA100" i="1"/>
  <c r="FA101" i="1" s="1"/>
  <c r="EZ101" i="1"/>
  <c r="AG120" i="1"/>
  <c r="AG121" i="1" s="1"/>
  <c r="GS100" i="1"/>
  <c r="GS101" i="1" s="1"/>
  <c r="GR101" i="1"/>
  <c r="GP106" i="1"/>
  <c r="GP113" i="1" s="1"/>
  <c r="EY108" i="1"/>
  <c r="EY111" i="1" s="1"/>
  <c r="EY103" i="1"/>
  <c r="EY104" i="1"/>
  <c r="EY102" i="1"/>
  <c r="AF122" i="1"/>
  <c r="AF124" i="1"/>
  <c r="AF123" i="1" s="1"/>
  <c r="AH114" i="1"/>
  <c r="U133" i="1"/>
  <c r="U154" i="1" s="1"/>
  <c r="EW114" i="1"/>
  <c r="EW115" i="1" s="1"/>
  <c r="EW116" i="1" s="1"/>
  <c r="EW117" i="1" s="1"/>
  <c r="EW120" i="1" s="1"/>
  <c r="EW119" i="1"/>
  <c r="X1948" i="1"/>
  <c r="EX105" i="1"/>
  <c r="EX112" i="1" s="1"/>
  <c r="EX118" i="1" s="1"/>
  <c r="EX107" i="1"/>
  <c r="AH1948" i="1"/>
  <c r="AI1948" i="1" s="1"/>
  <c r="AG1941" i="1"/>
  <c r="BB118" i="1"/>
  <c r="BB119" i="1" s="1"/>
  <c r="H109" i="1"/>
  <c r="E139" i="1"/>
  <c r="GQ102" i="1"/>
  <c r="GQ103" i="1"/>
  <c r="GQ108" i="1"/>
  <c r="GQ111" i="1" s="1"/>
  <c r="GQ104" i="1"/>
  <c r="EV121" i="1"/>
  <c r="T142" i="1"/>
  <c r="AG111" i="1"/>
  <c r="Q1948" i="1"/>
  <c r="Q1949" i="1"/>
  <c r="BM114" i="1"/>
  <c r="BM115" i="1" s="1"/>
  <c r="BM116" i="1" s="1"/>
  <c r="BM117" i="1" s="1"/>
  <c r="BM120" i="1" s="1"/>
  <c r="BM121" i="1" s="1"/>
  <c r="F142" i="1"/>
  <c r="F137" i="1"/>
  <c r="F135" i="1"/>
  <c r="G138" i="1"/>
  <c r="G133" i="1"/>
  <c r="G132" i="1"/>
  <c r="I130" i="1"/>
  <c r="I131" i="1" s="1"/>
  <c r="I112" i="1"/>
  <c r="I107" i="1"/>
  <c r="I109" i="1" s="1"/>
  <c r="I105" i="1"/>
  <c r="K103" i="1"/>
  <c r="K108" i="1"/>
  <c r="K104" i="1"/>
  <c r="K102" i="1"/>
  <c r="K106" i="1" s="1"/>
  <c r="K114" i="1" s="1"/>
  <c r="K113" i="1" s="1"/>
  <c r="AQ112" i="1"/>
  <c r="AQ118" i="1" s="1"/>
  <c r="U128" i="1" s="1"/>
  <c r="U149" i="1" s="1"/>
  <c r="BM119" i="1"/>
  <c r="DE114" i="1"/>
  <c r="DE115" i="1" s="1"/>
  <c r="DE116" i="1" s="1"/>
  <c r="DE117" i="1" s="1"/>
  <c r="DE120" i="1" s="1"/>
  <c r="DE121" i="1" s="1"/>
  <c r="EA114" i="1"/>
  <c r="EA115" i="1" s="1"/>
  <c r="EA116" i="1" s="1"/>
  <c r="EA117" i="1" s="1"/>
  <c r="EA120" i="1" s="1"/>
  <c r="U141" i="1" s="1"/>
  <c r="U164" i="1" s="1"/>
  <c r="U132" i="1"/>
  <c r="U153" i="1" s="1"/>
  <c r="FS119" i="1"/>
  <c r="FS114" i="1"/>
  <c r="FS115" i="1" s="1"/>
  <c r="FS116" i="1" s="1"/>
  <c r="FS117" i="1" s="1"/>
  <c r="FS120" i="1" s="1"/>
  <c r="FS121" i="1" s="1"/>
  <c r="GD114" i="1"/>
  <c r="GD115" i="1" s="1"/>
  <c r="GD116" i="1" s="1"/>
  <c r="GD117" i="1" s="1"/>
  <c r="GD120" i="1" s="1"/>
  <c r="GD121" i="1" s="1"/>
  <c r="DP114" i="1"/>
  <c r="DP115" i="1" s="1"/>
  <c r="DP116" i="1" s="1"/>
  <c r="DP117" i="1" s="1"/>
  <c r="DP120" i="1" s="1"/>
  <c r="DP121" i="1" s="1"/>
  <c r="CI112" i="1"/>
  <c r="CI118" i="1" s="1"/>
  <c r="CI119" i="1" s="1"/>
  <c r="AE1949" i="1"/>
  <c r="DF112" i="1"/>
  <c r="DF118" i="1" s="1"/>
  <c r="AP121" i="1"/>
  <c r="T137" i="1"/>
  <c r="T160" i="1" s="1"/>
  <c r="EB112" i="1"/>
  <c r="EB118" i="1" s="1"/>
  <c r="AO121" i="1"/>
  <c r="S137" i="1"/>
  <c r="S160" i="1" s="1"/>
  <c r="CH121" i="1"/>
  <c r="T139" i="1"/>
  <c r="T162" i="1" s="1"/>
  <c r="EN2071" i="1"/>
  <c r="EM2070" i="1"/>
  <c r="HC107" i="1"/>
  <c r="HC118" i="1" s="1"/>
  <c r="HC119" i="1" s="1"/>
  <c r="HC105" i="1"/>
  <c r="HC111" i="1"/>
  <c r="HB114" i="1"/>
  <c r="HB115" i="1" s="1"/>
  <c r="HB116" i="1" s="1"/>
  <c r="HB117" i="1" s="1"/>
  <c r="HB120" i="1" s="1"/>
  <c r="HB121" i="1" s="1"/>
  <c r="HD108" i="1"/>
  <c r="HD104" i="1"/>
  <c r="HD103" i="1"/>
  <c r="HD102" i="1"/>
  <c r="HD106" i="1" s="1"/>
  <c r="HE103" i="1"/>
  <c r="HE108" i="1"/>
  <c r="HE104" i="1"/>
  <c r="HE102" i="1"/>
  <c r="HE106" i="1" s="1"/>
  <c r="FJ114" i="1"/>
  <c r="FJ115" i="1" s="1"/>
  <c r="FJ116" i="1" s="1"/>
  <c r="FJ117" i="1" s="1"/>
  <c r="FJ120" i="1" s="1"/>
  <c r="FJ121" i="1" s="1"/>
  <c r="FU107" i="1"/>
  <c r="FU105" i="1"/>
  <c r="FT112" i="1"/>
  <c r="FT118" i="1" s="1"/>
  <c r="FT119" i="1" s="1"/>
  <c r="GF108" i="1"/>
  <c r="GF103" i="1"/>
  <c r="GF104" i="1"/>
  <c r="GF102" i="1"/>
  <c r="GF106" i="1" s="1"/>
  <c r="FV108" i="1"/>
  <c r="FV104" i="1"/>
  <c r="FV102" i="1"/>
  <c r="FV106" i="1" s="1"/>
  <c r="FV103" i="1"/>
  <c r="GG101" i="1"/>
  <c r="GH100" i="1"/>
  <c r="FU111" i="1"/>
  <c r="GE107" i="1"/>
  <c r="GE118" i="1" s="1"/>
  <c r="GE119" i="1" s="1"/>
  <c r="GE105" i="1"/>
  <c r="FW108" i="1"/>
  <c r="FW104" i="1"/>
  <c r="FW102" i="1"/>
  <c r="FW106" i="1" s="1"/>
  <c r="FW103" i="1"/>
  <c r="GE111" i="1"/>
  <c r="FK107" i="1"/>
  <c r="FK118" i="1" s="1"/>
  <c r="FK119" i="1" s="1"/>
  <c r="FK105" i="1"/>
  <c r="FK111" i="1"/>
  <c r="FL108" i="1"/>
  <c r="FL104" i="1"/>
  <c r="FL103" i="1"/>
  <c r="FL102" i="1"/>
  <c r="FL106" i="1" s="1"/>
  <c r="FM108" i="1"/>
  <c r="FM103" i="1"/>
  <c r="FM102" i="1"/>
  <c r="FM106" i="1" s="1"/>
  <c r="FM104" i="1"/>
  <c r="EC113" i="1"/>
  <c r="EM107" i="1"/>
  <c r="EM118" i="1" s="1"/>
  <c r="EM119" i="1" s="1"/>
  <c r="EM105" i="1"/>
  <c r="EM111" i="1"/>
  <c r="EE108" i="1"/>
  <c r="EE104" i="1"/>
  <c r="EE103" i="1"/>
  <c r="EE102" i="1"/>
  <c r="EE106" i="1" s="1"/>
  <c r="ED108" i="1"/>
  <c r="ED104" i="1"/>
  <c r="ED102" i="1"/>
  <c r="ED106" i="1" s="1"/>
  <c r="ED103" i="1"/>
  <c r="EC111" i="1"/>
  <c r="EP100" i="1"/>
  <c r="EO101" i="1"/>
  <c r="EC107" i="1"/>
  <c r="EC105" i="1"/>
  <c r="EL114" i="1"/>
  <c r="EL115" i="1" s="1"/>
  <c r="EL116" i="1" s="1"/>
  <c r="EL117" i="1" s="1"/>
  <c r="EL120" i="1" s="1"/>
  <c r="EL121" i="1" s="1"/>
  <c r="EN108" i="1"/>
  <c r="EN103" i="1"/>
  <c r="EN102" i="1"/>
  <c r="EN106" i="1" s="1"/>
  <c r="EN104" i="1"/>
  <c r="DR108" i="1"/>
  <c r="DR103" i="1"/>
  <c r="DR104" i="1"/>
  <c r="DR102" i="1"/>
  <c r="DR106" i="1" s="1"/>
  <c r="DG113" i="1"/>
  <c r="DQ107" i="1"/>
  <c r="DQ118" i="1" s="1"/>
  <c r="DQ119" i="1" s="1"/>
  <c r="DQ105" i="1"/>
  <c r="DQ111" i="1"/>
  <c r="DI108" i="1"/>
  <c r="DI104" i="1"/>
  <c r="DI103" i="1"/>
  <c r="DI102" i="1"/>
  <c r="DI106" i="1" s="1"/>
  <c r="DG111" i="1"/>
  <c r="DH108" i="1"/>
  <c r="DH104" i="1"/>
  <c r="DH102" i="1"/>
  <c r="DH106" i="1" s="1"/>
  <c r="DH103" i="1"/>
  <c r="DG107" i="1"/>
  <c r="DG105" i="1"/>
  <c r="DT100" i="1"/>
  <c r="DS101" i="1"/>
  <c r="CT114" i="1"/>
  <c r="CT115" i="1" s="1"/>
  <c r="CT116" i="1" s="1"/>
  <c r="CT117" i="1" s="1"/>
  <c r="CT120" i="1" s="1"/>
  <c r="CT121" i="1" s="1"/>
  <c r="CJ113" i="1"/>
  <c r="CM100" i="1"/>
  <c r="CM101" i="1" s="1"/>
  <c r="CL101" i="1"/>
  <c r="CJ111" i="1"/>
  <c r="CK108" i="1"/>
  <c r="CK104" i="1"/>
  <c r="CK102" i="1"/>
  <c r="CK106" i="1" s="1"/>
  <c r="CK103" i="1"/>
  <c r="CJ107" i="1"/>
  <c r="CJ105" i="1"/>
  <c r="CU107" i="1"/>
  <c r="CU118" i="1" s="1"/>
  <c r="CU119" i="1" s="1"/>
  <c r="CU105" i="1"/>
  <c r="CU111" i="1"/>
  <c r="CV108" i="1"/>
  <c r="CV104" i="1"/>
  <c r="CV103" i="1"/>
  <c r="CV102" i="1"/>
  <c r="CV106" i="1" s="1"/>
  <c r="CX100" i="1"/>
  <c r="CW101" i="1"/>
  <c r="BX114" i="1"/>
  <c r="BX115" i="1" s="1"/>
  <c r="BX116" i="1" s="1"/>
  <c r="BX117" i="1" s="1"/>
  <c r="BX120" i="1" s="1"/>
  <c r="BX121" i="1" s="1"/>
  <c r="BZ108" i="1"/>
  <c r="BZ104" i="1"/>
  <c r="BZ103" i="1"/>
  <c r="BZ102" i="1"/>
  <c r="BZ106" i="1" s="1"/>
  <c r="BY107" i="1"/>
  <c r="BY118" i="1" s="1"/>
  <c r="BY119" i="1" s="1"/>
  <c r="BY105" i="1"/>
  <c r="BY111" i="1"/>
  <c r="BO107" i="1"/>
  <c r="BO105" i="1"/>
  <c r="BO111" i="1"/>
  <c r="CA101" i="1"/>
  <c r="CB100" i="1"/>
  <c r="BN113" i="1"/>
  <c r="BN112" i="1" s="1"/>
  <c r="BN118" i="1" s="1"/>
  <c r="V129" i="1" s="1"/>
  <c r="V150" i="1" s="1"/>
  <c r="BP108" i="1"/>
  <c r="BP104" i="1"/>
  <c r="BP103" i="1"/>
  <c r="BP102" i="1"/>
  <c r="BP106" i="1" s="1"/>
  <c r="BQ108" i="1"/>
  <c r="BQ104" i="1"/>
  <c r="BQ103" i="1"/>
  <c r="BQ102" i="1"/>
  <c r="BQ106" i="1" s="1"/>
  <c r="AP119" i="1"/>
  <c r="BC107" i="1"/>
  <c r="BC105" i="1"/>
  <c r="BC111" i="1"/>
  <c r="BD108" i="1"/>
  <c r="BD104" i="1"/>
  <c r="BD103" i="1"/>
  <c r="BD102" i="1"/>
  <c r="BD106" i="1" s="1"/>
  <c r="AR107" i="1"/>
  <c r="AR105" i="1"/>
  <c r="AR111" i="1"/>
  <c r="BF100" i="1"/>
  <c r="BE101" i="1"/>
  <c r="AU100" i="1"/>
  <c r="AU101" i="1" s="1"/>
  <c r="AT101" i="1"/>
  <c r="AS108" i="1"/>
  <c r="AS104" i="1"/>
  <c r="AS103" i="1"/>
  <c r="AS102" i="1"/>
  <c r="AS106" i="1" s="1"/>
  <c r="AE1948" i="1"/>
  <c r="AJ101" i="1"/>
  <c r="AK100" i="1"/>
  <c r="AK101" i="1" s="1"/>
  <c r="AI108" i="1"/>
  <c r="AI112" i="1" s="1"/>
  <c r="AI104" i="1"/>
  <c r="AI102" i="1"/>
  <c r="AI105" i="1" s="1"/>
  <c r="AI103" i="1"/>
  <c r="AG115" i="1"/>
  <c r="AG116" i="1" s="1"/>
  <c r="AG117" i="1" s="1"/>
  <c r="AG118" i="1" s="1"/>
  <c r="AH107" i="1"/>
  <c r="AH105" i="1"/>
  <c r="AH113" i="1" s="1"/>
  <c r="AN2126" i="1"/>
  <c r="AN2200" i="1"/>
  <c r="AN2235" i="1"/>
  <c r="AN1999" i="1"/>
  <c r="AN2108" i="1"/>
  <c r="AN2227" i="1"/>
  <c r="AN2309" i="1"/>
  <c r="AN1955" i="1"/>
  <c r="AN1970" i="1"/>
  <c r="AN2036" i="1"/>
  <c r="AN2044" i="1"/>
  <c r="AN2102" i="1"/>
  <c r="AN1972" i="1"/>
  <c r="AN2028" i="1"/>
  <c r="AN2148" i="1"/>
  <c r="AN1990" i="1"/>
  <c r="AN2100" i="1"/>
  <c r="AN2099" i="1"/>
  <c r="AN2215" i="1"/>
  <c r="AN2172" i="1"/>
  <c r="AN2162" i="1"/>
  <c r="AN2139" i="1"/>
  <c r="AN2075" i="1"/>
  <c r="AN2011" i="1"/>
  <c r="AN2275" i="1"/>
  <c r="AN2073" i="1"/>
  <c r="AN2084" i="1"/>
  <c r="AN2016" i="1"/>
  <c r="AN2279" i="1"/>
  <c r="AN2114" i="1"/>
  <c r="AN2040" i="1"/>
  <c r="AN2315" i="1"/>
  <c r="AN2260" i="1"/>
  <c r="AN1989" i="1"/>
  <c r="AN2004" i="1"/>
  <c r="AN2239" i="1"/>
  <c r="AN2185" i="1"/>
  <c r="AN2224" i="1"/>
  <c r="AN2054" i="1"/>
  <c r="AN2211" i="1"/>
  <c r="AN1977" i="1"/>
  <c r="AN2063" i="1"/>
  <c r="AN1995" i="1"/>
  <c r="AN2092" i="1"/>
  <c r="AN2019" i="1"/>
  <c r="AN2287" i="1"/>
  <c r="AN2142" i="1"/>
  <c r="AN2328" i="1"/>
  <c r="AN2171" i="1"/>
  <c r="AN2087" i="1"/>
  <c r="AN2023" i="1"/>
  <c r="AN1959" i="1"/>
  <c r="AN2207" i="1"/>
  <c r="AN2296" i="1"/>
  <c r="AN1978" i="1"/>
  <c r="AN2163" i="1"/>
  <c r="AN2080" i="1"/>
  <c r="AN2007" i="1"/>
  <c r="AN2251" i="1"/>
  <c r="AN2104" i="1"/>
  <c r="AN2344" i="1"/>
  <c r="AN2149" i="1"/>
  <c r="AN2210" i="1"/>
  <c r="AN2243" i="1"/>
  <c r="AN1996" i="1"/>
  <c r="AN2001" i="1"/>
  <c r="AN2064" i="1"/>
  <c r="AN2094" i="1"/>
  <c r="AN2046" i="1"/>
  <c r="AN1961" i="1"/>
  <c r="AN2138" i="1"/>
  <c r="AN2158" i="1"/>
  <c r="AN2317" i="1"/>
  <c r="AN2332" i="1"/>
  <c r="AN2008" i="1"/>
  <c r="AN2183" i="1"/>
  <c r="AN2052" i="1"/>
  <c r="AN2233" i="1"/>
  <c r="AN2278" i="1"/>
  <c r="AN2345" i="1"/>
  <c r="AN2121" i="1"/>
  <c r="AN2308" i="1"/>
  <c r="AN2175" i="1"/>
  <c r="AN2003" i="1"/>
  <c r="AN2076" i="1"/>
  <c r="AN2295" i="1"/>
  <c r="AN2043" i="1"/>
  <c r="AN2111" i="1"/>
  <c r="AN1962" i="1"/>
  <c r="AN2311" i="1"/>
  <c r="AN2338" i="1"/>
  <c r="AN2178" i="1"/>
  <c r="AN2277" i="1"/>
  <c r="AN2117" i="1"/>
  <c r="AN2324" i="1"/>
  <c r="AN2236" i="1"/>
  <c r="AN2152" i="1"/>
  <c r="AN2347" i="1"/>
  <c r="AN2223" i="1"/>
  <c r="AN2083" i="1"/>
  <c r="AN1998" i="1"/>
  <c r="AN2187" i="1"/>
  <c r="AN2071" i="1"/>
  <c r="AN1986" i="1"/>
  <c r="AN2151" i="1"/>
  <c r="AN2059" i="1"/>
  <c r="AN1974" i="1"/>
  <c r="AN2127" i="1"/>
  <c r="AN2042" i="1"/>
  <c r="AN1956" i="1"/>
  <c r="AN2188" i="1"/>
  <c r="AN2078" i="1"/>
  <c r="AN1971" i="1"/>
  <c r="AN2118" i="1"/>
  <c r="AN2015" i="1"/>
  <c r="AN2263" i="1"/>
  <c r="AN2079" i="1"/>
  <c r="AN2002" i="1"/>
  <c r="AN2147" i="1"/>
  <c r="AN2066" i="1"/>
  <c r="AN1968" i="1"/>
  <c r="AN2189" i="1"/>
  <c r="AN2164" i="1"/>
  <c r="AN2219" i="1"/>
  <c r="AN2070" i="1"/>
  <c r="AN1967" i="1"/>
  <c r="AN2214" i="1"/>
  <c r="AN2313" i="1"/>
  <c r="AN2057" i="1"/>
  <c r="AN2244" i="1"/>
  <c r="AN2351" i="1"/>
  <c r="AN2131" i="1"/>
  <c r="AN1960" i="1"/>
  <c r="AN2055" i="1"/>
  <c r="AN2167" i="1"/>
  <c r="AN2090" i="1"/>
  <c r="AN2265" i="1"/>
  <c r="AN2143" i="1"/>
  <c r="AN2146" i="1"/>
  <c r="AN2245" i="1"/>
  <c r="AN2053" i="1"/>
  <c r="AN2300" i="1"/>
  <c r="AN2216" i="1"/>
  <c r="AN2331" i="1"/>
  <c r="AN2062" i="1"/>
  <c r="AN1976" i="1"/>
  <c r="AN2135" i="1"/>
  <c r="AN2050" i="1"/>
  <c r="AN1964" i="1"/>
  <c r="AN2123" i="1"/>
  <c r="AN2038" i="1"/>
  <c r="AN2291" i="1"/>
  <c r="AN2020" i="1"/>
  <c r="AN2198" i="1"/>
  <c r="AN2201" i="1"/>
  <c r="AN1992" i="1"/>
  <c r="AN2230" i="1"/>
  <c r="AN2137" i="1"/>
  <c r="AN2232" i="1"/>
  <c r="AN2130" i="1"/>
  <c r="AN2299" i="1"/>
  <c r="AN2096" i="1"/>
  <c r="AN1994" i="1"/>
  <c r="AN2199" i="1"/>
  <c r="AN2058" i="1"/>
  <c r="AN1980" i="1"/>
  <c r="AN2122" i="1"/>
  <c r="AN2261" i="1"/>
  <c r="AN2327" i="1"/>
  <c r="AN1979" i="1"/>
  <c r="AN2306" i="1"/>
  <c r="AN2159" i="1"/>
  <c r="AN2106" i="1"/>
  <c r="AN2032" i="1"/>
  <c r="AN2218" i="1"/>
  <c r="AN2061" i="1"/>
  <c r="AN2352" i="1"/>
  <c r="AN2005" i="1"/>
  <c r="AN2255" i="1"/>
  <c r="AN2082" i="1"/>
  <c r="AN1984" i="1"/>
  <c r="AN2316" i="1"/>
  <c r="AN2056" i="1"/>
  <c r="AN2217" i="1"/>
  <c r="AN1993" i="1"/>
  <c r="AN2220" i="1"/>
  <c r="AN2335" i="1"/>
  <c r="AN2067" i="1"/>
  <c r="AN2203" i="1"/>
  <c r="AN2034" i="1"/>
  <c r="AN2107" i="1"/>
  <c r="AN1958" i="1"/>
  <c r="AN2047" i="1"/>
  <c r="AN2166" i="1"/>
  <c r="AN2169" i="1"/>
  <c r="AN2252" i="1"/>
  <c r="AN2035" i="1"/>
  <c r="AN2274" i="1"/>
  <c r="AN2181" i="1"/>
  <c r="AN2021" i="1"/>
  <c r="AN2280" i="1"/>
  <c r="AN2196" i="1"/>
  <c r="AN2329" i="1"/>
  <c r="AN2026" i="1"/>
  <c r="AN2132" i="1"/>
  <c r="AN2022" i="1"/>
  <c r="AN2128" i="1"/>
  <c r="AN1991" i="1"/>
  <c r="AN2119" i="1"/>
  <c r="AN1982" i="1"/>
  <c r="AN2088" i="1"/>
  <c r="AN2319" i="1"/>
  <c r="AN2156" i="1"/>
  <c r="AN2284" i="1"/>
  <c r="AN2089" i="1"/>
  <c r="AN2249" i="1"/>
  <c r="AN2150" i="1"/>
  <c r="AN2342" i="1"/>
  <c r="AN2271" i="1"/>
  <c r="AN2095" i="1"/>
  <c r="AN2027" i="1"/>
  <c r="AN1954" i="1"/>
  <c r="AN2124" i="1"/>
  <c r="AN2051" i="1"/>
  <c r="AN2323" i="1"/>
  <c r="AN2292" i="1"/>
  <c r="AN2197" i="1"/>
  <c r="AN2192" i="1"/>
  <c r="AN2320" i="1"/>
  <c r="AN2029" i="1"/>
  <c r="AN2157" i="1"/>
  <c r="AN2285" i="1"/>
  <c r="AN2154" i="1"/>
  <c r="AN2350" i="1"/>
  <c r="AN2193" i="1"/>
  <c r="AN2330" i="1"/>
  <c r="AN2266" i="1"/>
  <c r="AN2202" i="1"/>
  <c r="AN2301" i="1"/>
  <c r="AN2237" i="1"/>
  <c r="AN2173" i="1"/>
  <c r="AN2109" i="1"/>
  <c r="AN2045" i="1"/>
  <c r="AN1981" i="1"/>
  <c r="AN2336" i="1"/>
  <c r="AN2272" i="1"/>
  <c r="AN2208" i="1"/>
  <c r="AN2144" i="1"/>
  <c r="AN2258" i="1"/>
  <c r="AN2229" i="1"/>
  <c r="AN2101" i="1"/>
  <c r="AN1973" i="1"/>
  <c r="AN2312" i="1"/>
  <c r="AN2228" i="1"/>
  <c r="AN2140" i="1"/>
  <c r="AN2339" i="1"/>
  <c r="AN2191" i="1"/>
  <c r="AN2072" i="1"/>
  <c r="AN1987" i="1"/>
  <c r="AN2155" i="1"/>
  <c r="AN2060" i="1"/>
  <c r="AN1975" i="1"/>
  <c r="AN2134" i="1"/>
  <c r="AN2048" i="1"/>
  <c r="AN1963" i="1"/>
  <c r="AN2116" i="1"/>
  <c r="AN2031" i="1"/>
  <c r="AN2326" i="1"/>
  <c r="AN2105" i="1"/>
  <c r="AN2276" i="1"/>
  <c r="AN2120" i="1"/>
  <c r="AN2310" i="1"/>
  <c r="AN2182" i="1"/>
  <c r="AN2281" i="1"/>
  <c r="AN2153" i="1"/>
  <c r="AN2025" i="1"/>
  <c r="AN2348" i="1"/>
  <c r="AN2264" i="1"/>
  <c r="AN2180" i="1"/>
  <c r="AN2303" i="1"/>
  <c r="AN2110" i="1"/>
  <c r="AN2024" i="1"/>
  <c r="AN2267" i="1"/>
  <c r="AN2098" i="1"/>
  <c r="AN2012" i="1"/>
  <c r="AN2231" i="1"/>
  <c r="AN2086" i="1"/>
  <c r="AN2000" i="1"/>
  <c r="AN2179" i="1"/>
  <c r="AN2068" i="1"/>
  <c r="AN1983" i="1"/>
  <c r="AN2294" i="1"/>
  <c r="AN2041" i="1"/>
  <c r="AN2343" i="1"/>
  <c r="AN2242" i="1"/>
  <c r="AN2341" i="1"/>
  <c r="AN2213" i="1"/>
  <c r="AN2085" i="1"/>
  <c r="AN1957" i="1"/>
  <c r="AN2286" i="1"/>
  <c r="AN2129" i="1"/>
  <c r="AN2314" i="1"/>
  <c r="AN2250" i="1"/>
  <c r="AN2186" i="1"/>
  <c r="AN2349" i="1"/>
  <c r="AN2222" i="1"/>
  <c r="AN2321" i="1"/>
  <c r="AN2065" i="1"/>
  <c r="AN2298" i="1"/>
  <c r="AN2234" i="1"/>
  <c r="AN2170" i="1"/>
  <c r="AN2333" i="1"/>
  <c r="AN2269" i="1"/>
  <c r="AN2205" i="1"/>
  <c r="AN2141" i="1"/>
  <c r="AN2077" i="1"/>
  <c r="AN2013" i="1"/>
  <c r="AN2304" i="1"/>
  <c r="AN2240" i="1"/>
  <c r="AN2176" i="1"/>
  <c r="AN2322" i="1"/>
  <c r="AN2194" i="1"/>
  <c r="AN2293" i="1"/>
  <c r="AN2165" i="1"/>
  <c r="AN2037" i="1"/>
  <c r="AN2268" i="1"/>
  <c r="AN2184" i="1"/>
  <c r="AN2307" i="1"/>
  <c r="AN2115" i="1"/>
  <c r="AN2030" i="1"/>
  <c r="AN2283" i="1"/>
  <c r="AN2103" i="1"/>
  <c r="AN2018" i="1"/>
  <c r="AN2247" i="1"/>
  <c r="AN2091" i="1"/>
  <c r="AN2006" i="1"/>
  <c r="AN2195" i="1"/>
  <c r="AN2074" i="1"/>
  <c r="AN1988" i="1"/>
  <c r="AN2297" i="1"/>
  <c r="AN2340" i="1"/>
  <c r="AN2168" i="1"/>
  <c r="AN2246" i="1"/>
  <c r="AN2014" i="1"/>
  <c r="AN2212" i="1"/>
  <c r="AN2009" i="1"/>
  <c r="AN2262" i="1"/>
  <c r="AN2010" i="1"/>
  <c r="AN2259" i="1"/>
  <c r="AN2112" i="1"/>
  <c r="AN2039" i="1"/>
  <c r="AN1966" i="1"/>
  <c r="AN2136" i="1"/>
  <c r="AN2204" i="1"/>
  <c r="AN2069" i="1"/>
  <c r="AN2325" i="1"/>
  <c r="AN2226" i="1"/>
  <c r="AN2256" i="1"/>
  <c r="AN1965" i="1"/>
  <c r="AN2093" i="1"/>
  <c r="AN2221" i="1"/>
  <c r="AN2282" i="1"/>
  <c r="AN2257" i="1"/>
  <c r="AN2248" i="1"/>
  <c r="AN2133" i="1"/>
  <c r="AN2290" i="1"/>
  <c r="AN2160" i="1"/>
  <c r="AN2288" i="1"/>
  <c r="AN1997" i="1"/>
  <c r="AN2125" i="1"/>
  <c r="AN2253" i="1"/>
  <c r="AN2346" i="1"/>
  <c r="AN1953" i="1"/>
  <c r="AN2017" i="1"/>
  <c r="AN2081" i="1"/>
  <c r="AN2145" i="1"/>
  <c r="AN2209" i="1"/>
  <c r="AN2273" i="1"/>
  <c r="AN2337" i="1"/>
  <c r="AN2174" i="1"/>
  <c r="AN2238" i="1"/>
  <c r="AN2302" i="1"/>
  <c r="AN1969" i="1"/>
  <c r="AN2033" i="1"/>
  <c r="AN2097" i="1"/>
  <c r="AN2161" i="1"/>
  <c r="AN2225" i="1"/>
  <c r="AN2289" i="1"/>
  <c r="AN2353" i="1"/>
  <c r="AN2190" i="1"/>
  <c r="AN2254" i="1"/>
  <c r="AN2318" i="1"/>
  <c r="AN1985" i="1"/>
  <c r="AN2049" i="1"/>
  <c r="AN2113" i="1"/>
  <c r="AN2177" i="1"/>
  <c r="AN2241" i="1"/>
  <c r="AN2305" i="1"/>
  <c r="AN2206" i="1"/>
  <c r="AN2270" i="1"/>
  <c r="AN2334" i="1"/>
  <c r="G23" i="2" a="1"/>
  <c r="F23" i="2" a="1"/>
  <c r="GU40" i="5" l="1"/>
  <c r="E350" i="5"/>
  <c r="M350" i="5" s="1"/>
  <c r="L350" i="5"/>
  <c r="C350" i="5"/>
  <c r="D350" i="5" s="1"/>
  <c r="F350" i="5"/>
  <c r="AG348" i="5"/>
  <c r="AH348" i="5" s="1"/>
  <c r="AI348" i="5" s="1"/>
  <c r="AV348" i="5"/>
  <c r="AW348" i="5" s="1"/>
  <c r="AX348" i="5" s="1"/>
  <c r="AQ348" i="5"/>
  <c r="AL348" i="5"/>
  <c r="AM348" i="5" s="1"/>
  <c r="AN348" i="5" s="1"/>
  <c r="I348" i="5"/>
  <c r="N348" i="5" s="1"/>
  <c r="O348" i="5" s="1"/>
  <c r="AB348" i="5"/>
  <c r="BA348" i="5"/>
  <c r="BB348" i="5" s="1"/>
  <c r="BC348" i="5" s="1"/>
  <c r="W348" i="5"/>
  <c r="X348" i="5" s="1"/>
  <c r="Y348" i="5" s="1"/>
  <c r="R348" i="5"/>
  <c r="S348" i="5" s="1"/>
  <c r="T348" i="5" s="1"/>
  <c r="AC348" i="5"/>
  <c r="AD348" i="5" s="1"/>
  <c r="AR348" i="5"/>
  <c r="AS348" i="5" s="1"/>
  <c r="K348" i="5"/>
  <c r="A352" i="5"/>
  <c r="B351" i="5"/>
  <c r="M349" i="5"/>
  <c r="AF349" i="5"/>
  <c r="AA349" i="5"/>
  <c r="Q349" i="5"/>
  <c r="G349" i="5"/>
  <c r="V349" i="5"/>
  <c r="AZ349" i="5"/>
  <c r="H349" i="5"/>
  <c r="AP349" i="5"/>
  <c r="AK349" i="5"/>
  <c r="AU349" i="5"/>
  <c r="J349" i="5"/>
  <c r="P349" i="5"/>
  <c r="U349" i="5"/>
  <c r="Z349" i="5"/>
  <c r="AJ349" i="5"/>
  <c r="AE349" i="5"/>
  <c r="AO349" i="5"/>
  <c r="AT349" i="5"/>
  <c r="AY349" i="5"/>
  <c r="IH30" i="5"/>
  <c r="II30" i="5" s="1"/>
  <c r="IJ30" i="5" s="1"/>
  <c r="IB31" i="5" s="1"/>
  <c r="IC31" i="5" s="1"/>
  <c r="GP41" i="5"/>
  <c r="GR41" i="5" s="1"/>
  <c r="AK212" i="5"/>
  <c r="AJ212" i="5"/>
  <c r="AP212" i="5"/>
  <c r="AO212" i="5"/>
  <c r="AT212" i="5"/>
  <c r="AU212" i="5"/>
  <c r="AZ212" i="5"/>
  <c r="AY212" i="5"/>
  <c r="C469" i="5"/>
  <c r="G469" i="5"/>
  <c r="H469" i="5" s="1"/>
  <c r="CZ30" i="5"/>
  <c r="AJ90" i="5"/>
  <c r="AJ88" i="5"/>
  <c r="AI89" i="5"/>
  <c r="AI87" i="5"/>
  <c r="AH90" i="5"/>
  <c r="AI88" i="5"/>
  <c r="CW26" i="5"/>
  <c r="DF42" i="5"/>
  <c r="DI42" i="5"/>
  <c r="DH42" i="5"/>
  <c r="AB94" i="5"/>
  <c r="AB96" i="5" s="1"/>
  <c r="AB97" i="5" s="1"/>
  <c r="AG93" i="5"/>
  <c r="AE95" i="5" s="1"/>
  <c r="AG94" i="5"/>
  <c r="AJ91" i="5"/>
  <c r="AJ92" i="5" s="1"/>
  <c r="S99" i="5"/>
  <c r="T98" i="5"/>
  <c r="U98" i="5" s="1"/>
  <c r="Q99" i="5"/>
  <c r="R99" i="5" s="1"/>
  <c r="P100" i="5"/>
  <c r="AL94" i="5"/>
  <c r="AO93" i="5"/>
  <c r="Y96" i="5"/>
  <c r="W97" i="5"/>
  <c r="X97" i="5" s="1"/>
  <c r="V98" i="5"/>
  <c r="DQ24" i="5"/>
  <c r="DP24" i="5"/>
  <c r="DN24" i="5"/>
  <c r="DO24" i="5" s="1"/>
  <c r="DL25" i="5"/>
  <c r="DM25" i="5" s="1"/>
  <c r="DE43" i="5"/>
  <c r="DD44" i="5"/>
  <c r="DA29" i="5"/>
  <c r="CX31" i="5"/>
  <c r="CU27" i="5"/>
  <c r="CR29" i="5"/>
  <c r="CT28" i="5"/>
  <c r="AM308" i="5"/>
  <c r="AN308" i="5" s="1"/>
  <c r="AR308" i="5"/>
  <c r="AS308" i="5" s="1"/>
  <c r="AW308" i="5"/>
  <c r="AX308" i="5" s="1"/>
  <c r="AL211" i="5"/>
  <c r="AM211" i="5" s="1"/>
  <c r="AN211" i="5" s="1"/>
  <c r="AQ211" i="5"/>
  <c r="AR211" i="5" s="1"/>
  <c r="AS211" i="5" s="1"/>
  <c r="AV211" i="5"/>
  <c r="AW211" i="5" s="1"/>
  <c r="AX211" i="5" s="1"/>
  <c r="BA211" i="5"/>
  <c r="BB211" i="5" s="1"/>
  <c r="BC211" i="5" s="1"/>
  <c r="U3" i="9"/>
  <c r="O3" i="9" s="1"/>
  <c r="V3" i="9" s="1"/>
  <c r="W3" i="9" s="1"/>
  <c r="X3" i="9" s="1"/>
  <c r="P4" i="9" s="1"/>
  <c r="Q4" i="9" s="1"/>
  <c r="CO32" i="5"/>
  <c r="E20" i="5"/>
  <c r="D21" i="5"/>
  <c r="B470" i="5"/>
  <c r="A471" i="5"/>
  <c r="F24" i="9"/>
  <c r="G23" i="9"/>
  <c r="L23" i="9" s="1"/>
  <c r="HE31" i="5"/>
  <c r="HF31" i="5" s="1"/>
  <c r="HE45" i="5"/>
  <c r="HF45" i="5" s="1"/>
  <c r="FR239" i="5"/>
  <c r="GW32" i="5"/>
  <c r="FQ240" i="5"/>
  <c r="GW38" i="5"/>
  <c r="GW33" i="5"/>
  <c r="GV41" i="5"/>
  <c r="GW41" i="5" s="1"/>
  <c r="GG41" i="5"/>
  <c r="GF42" i="5"/>
  <c r="GU42" i="5" s="1"/>
  <c r="GH41" i="5"/>
  <c r="HL45" i="5"/>
  <c r="HN30" i="5"/>
  <c r="HO30" i="5" s="1"/>
  <c r="HM31" i="5"/>
  <c r="GU36" i="5"/>
  <c r="GU30" i="5"/>
  <c r="GU39" i="5"/>
  <c r="GU33" i="5"/>
  <c r="GW34" i="5"/>
  <c r="GW37" i="5"/>
  <c r="HT30" i="5"/>
  <c r="HU30" i="5"/>
  <c r="HL31" i="5"/>
  <c r="HR31" i="5"/>
  <c r="GU31" i="5"/>
  <c r="GU41" i="5"/>
  <c r="GW39" i="5"/>
  <c r="HS31" i="5"/>
  <c r="HS32" i="5" s="1"/>
  <c r="HB46" i="5"/>
  <c r="HD46" i="5" s="1"/>
  <c r="HC47" i="5"/>
  <c r="GU35" i="5"/>
  <c r="GX35" i="5" s="1"/>
  <c r="GU32" i="5"/>
  <c r="GX32" i="5" s="1"/>
  <c r="GU38" i="5"/>
  <c r="GU34" i="5"/>
  <c r="GU37" i="5"/>
  <c r="GW40" i="5"/>
  <c r="GX40" i="5" s="1"/>
  <c r="GW30" i="5"/>
  <c r="GW36" i="5"/>
  <c r="GW31" i="5"/>
  <c r="GX28" i="5"/>
  <c r="GQ31" i="5"/>
  <c r="GQ36" i="5"/>
  <c r="GQ34" i="5"/>
  <c r="GQ35" i="5"/>
  <c r="GQ33" i="5"/>
  <c r="GQ30" i="5"/>
  <c r="GR30" i="5"/>
  <c r="GQ40" i="5"/>
  <c r="GQ39" i="5"/>
  <c r="GQ37" i="5"/>
  <c r="GQ38" i="5"/>
  <c r="GQ41" i="5"/>
  <c r="GQ32" i="5"/>
  <c r="GQ22" i="5"/>
  <c r="GO30" i="5" s="1"/>
  <c r="GN20" i="5"/>
  <c r="GO20" i="5" s="1"/>
  <c r="GN22" i="5"/>
  <c r="GO22" i="5" s="1"/>
  <c r="GI38" i="5"/>
  <c r="GJ38" i="5" s="1"/>
  <c r="GI41" i="5"/>
  <c r="GJ41" i="5" s="1"/>
  <c r="GI33" i="5"/>
  <c r="GJ33" i="5" s="1"/>
  <c r="GC29" i="5"/>
  <c r="GI31" i="5"/>
  <c r="GJ31" i="5" s="1"/>
  <c r="GI30" i="5"/>
  <c r="GJ30" i="5" s="1"/>
  <c r="GI34" i="5"/>
  <c r="GJ34" i="5" s="1"/>
  <c r="GI40" i="5"/>
  <c r="GJ40" i="5" s="1"/>
  <c r="GI36" i="5"/>
  <c r="GJ36" i="5" s="1"/>
  <c r="GN27" i="5"/>
  <c r="GI35" i="5"/>
  <c r="GJ35" i="5" s="1"/>
  <c r="GI37" i="5"/>
  <c r="GJ37" i="5" s="1"/>
  <c r="GI32" i="5"/>
  <c r="GJ32" i="5" s="1"/>
  <c r="GI39" i="5"/>
  <c r="GJ39" i="5" s="1"/>
  <c r="GL32" i="5"/>
  <c r="GL40" i="5"/>
  <c r="GL30" i="5"/>
  <c r="GL39" i="5"/>
  <c r="GL38" i="5"/>
  <c r="GL36" i="5"/>
  <c r="GL34" i="5"/>
  <c r="GL41" i="5"/>
  <c r="GL33" i="5"/>
  <c r="GL37" i="5"/>
  <c r="GL31" i="5"/>
  <c r="GL35" i="5"/>
  <c r="FK27" i="5"/>
  <c r="FH27" i="5" s="1"/>
  <c r="M102" i="5"/>
  <c r="N101" i="5"/>
  <c r="O101" i="5" s="1"/>
  <c r="I211" i="5"/>
  <c r="N211" i="5" s="1"/>
  <c r="O211" i="5" s="1"/>
  <c r="K211" i="5"/>
  <c r="W211" i="5"/>
  <c r="X211" i="5" s="1"/>
  <c r="Y211" i="5" s="1"/>
  <c r="FB30" i="5" a="1"/>
  <c r="FB30" i="5" s="1"/>
  <c r="FC30" i="5"/>
  <c r="IL30" i="5" s="1"/>
  <c r="H212" i="5"/>
  <c r="G212" i="5"/>
  <c r="J212" i="5"/>
  <c r="U212" i="5"/>
  <c r="P212" i="5"/>
  <c r="V212" i="5"/>
  <c r="Q212" i="5"/>
  <c r="Z212" i="5"/>
  <c r="AA212" i="5"/>
  <c r="AE212" i="5"/>
  <c r="AF212" i="5"/>
  <c r="AB211" i="5"/>
  <c r="AC211" i="5" s="1"/>
  <c r="AD211" i="5" s="1"/>
  <c r="F213" i="5"/>
  <c r="L213" i="5"/>
  <c r="AG211" i="5"/>
  <c r="AH211" i="5" s="1"/>
  <c r="AI211" i="5" s="1"/>
  <c r="R211" i="5"/>
  <c r="S211" i="5" s="1"/>
  <c r="T211" i="5" s="1"/>
  <c r="EZ29" i="5"/>
  <c r="FA29" i="5"/>
  <c r="EY30" i="5"/>
  <c r="EW31" i="5"/>
  <c r="EX30" i="5"/>
  <c r="DJ106" i="5"/>
  <c r="DI107" i="5"/>
  <c r="EC19" i="5"/>
  <c r="EE18" i="5"/>
  <c r="EF18" i="5" s="1"/>
  <c r="DE108" i="5"/>
  <c r="DH107" i="5"/>
  <c r="AH308" i="5"/>
  <c r="AI308" i="5" s="1"/>
  <c r="S308" i="5"/>
  <c r="T308" i="5" s="1"/>
  <c r="X308" i="5"/>
  <c r="Y308" i="5" s="1"/>
  <c r="AC308" i="5"/>
  <c r="AD308" i="5" s="1"/>
  <c r="D308" i="5"/>
  <c r="M308" i="5"/>
  <c r="N308" i="5"/>
  <c r="O308" i="5" s="1"/>
  <c r="D211" i="5"/>
  <c r="F20" i="5"/>
  <c r="G20" i="5" s="1"/>
  <c r="E212" i="5"/>
  <c r="C212" i="5"/>
  <c r="B214" i="5"/>
  <c r="K308" i="5"/>
  <c r="J21" i="5"/>
  <c r="K21" i="5" s="1"/>
  <c r="E309" i="5"/>
  <c r="C309" i="5"/>
  <c r="H22" i="5"/>
  <c r="I22" i="5" s="1"/>
  <c r="H106" i="5"/>
  <c r="I106" i="5" s="1"/>
  <c r="G107" i="5"/>
  <c r="J104" i="5"/>
  <c r="K103" i="5"/>
  <c r="L103" i="5" s="1"/>
  <c r="A107" i="5"/>
  <c r="B107" i="5" s="1"/>
  <c r="B106" i="5"/>
  <c r="C106" i="5" s="1"/>
  <c r="J12" i="3"/>
  <c r="H12" i="3"/>
  <c r="M12" i="3"/>
  <c r="L13" i="3"/>
  <c r="N13" i="3" s="1"/>
  <c r="P94" i="3"/>
  <c r="K12" i="3"/>
  <c r="E12" i="3"/>
  <c r="I12" i="3" s="1"/>
  <c r="C14" i="3"/>
  <c r="F13" i="3"/>
  <c r="G13" i="3"/>
  <c r="I23" i="2"/>
  <c r="W1" i="2"/>
  <c r="AA8" i="2"/>
  <c r="AA2" i="2"/>
  <c r="F23" i="2"/>
  <c r="G23" i="2"/>
  <c r="Y5" i="2"/>
  <c r="X5" i="2"/>
  <c r="X8" i="2" s="1"/>
  <c r="Z4" i="2"/>
  <c r="AA11" i="2" s="1"/>
  <c r="AA12" i="2" s="1"/>
  <c r="AA7" i="2"/>
  <c r="E24" i="2"/>
  <c r="V10" i="2"/>
  <c r="W9" i="2" s="1"/>
  <c r="V9" i="2"/>
  <c r="AB14" i="2"/>
  <c r="V7" i="2"/>
  <c r="BB114" i="1"/>
  <c r="BB115" i="1" s="1"/>
  <c r="BB116" i="1" s="1"/>
  <c r="BB117" i="1" s="1"/>
  <c r="BB120" i="1" s="1"/>
  <c r="BB121" i="1" s="1"/>
  <c r="B15" i="3"/>
  <c r="AQ114" i="1"/>
  <c r="AQ115" i="1" s="1"/>
  <c r="AQ116" i="1" s="1"/>
  <c r="AQ117" i="1" s="1"/>
  <c r="AQ120" i="1" s="1"/>
  <c r="AQ121" i="1" s="1"/>
  <c r="D24" i="2"/>
  <c r="B24" i="2"/>
  <c r="A25" i="2"/>
  <c r="C23" i="2"/>
  <c r="U138" i="1"/>
  <c r="U161" i="1" s="1"/>
  <c r="AH120" i="1"/>
  <c r="AH121" i="1" s="1"/>
  <c r="GP112" i="1"/>
  <c r="GP118" i="1" s="1"/>
  <c r="AO1948" i="1"/>
  <c r="AP1948" i="1" s="1"/>
  <c r="AN1941" i="1"/>
  <c r="AI106" i="1"/>
  <c r="AI114" i="1" s="1"/>
  <c r="EZ108" i="1"/>
  <c r="EZ111" i="1" s="1"/>
  <c r="EZ104" i="1"/>
  <c r="EZ102" i="1"/>
  <c r="EZ106" i="1" s="1"/>
  <c r="EZ113" i="1" s="1"/>
  <c r="EZ103" i="1"/>
  <c r="GO114" i="1"/>
  <c r="GO115" i="1" s="1"/>
  <c r="GO116" i="1" s="1"/>
  <c r="GO117" i="1" s="1"/>
  <c r="GO120" i="1" s="1"/>
  <c r="GO121" i="1" s="1"/>
  <c r="GO119" i="1"/>
  <c r="G136" i="1"/>
  <c r="G135" i="1"/>
  <c r="GQ107" i="1"/>
  <c r="GQ105" i="1"/>
  <c r="EX119" i="1"/>
  <c r="V133" i="1"/>
  <c r="V154" i="1" s="1"/>
  <c r="EY107" i="1"/>
  <c r="EY105" i="1"/>
  <c r="EY106" i="1"/>
  <c r="EY113" i="1" s="1"/>
  <c r="FA108" i="1"/>
  <c r="FA111" i="1" s="1"/>
  <c r="FA103" i="1"/>
  <c r="FA102" i="1"/>
  <c r="FA104" i="1"/>
  <c r="BC118" i="1"/>
  <c r="BC119" i="1" s="1"/>
  <c r="F139" i="1"/>
  <c r="AG124" i="1"/>
  <c r="AG123" i="1" s="1"/>
  <c r="AG122" i="1"/>
  <c r="GQ106" i="1"/>
  <c r="GQ113" i="1" s="1"/>
  <c r="AJ2347" i="1"/>
  <c r="AL2347" i="1" s="1"/>
  <c r="AJ2339" i="1"/>
  <c r="AL2339" i="1" s="1"/>
  <c r="AJ2331" i="1"/>
  <c r="AL2331" i="1" s="1"/>
  <c r="AJ2323" i="1"/>
  <c r="AL2323" i="1" s="1"/>
  <c r="AJ2315" i="1"/>
  <c r="AL2315" i="1" s="1"/>
  <c r="AJ2307" i="1"/>
  <c r="AL2307" i="1" s="1"/>
  <c r="AJ2299" i="1"/>
  <c r="AL2299" i="1" s="1"/>
  <c r="AJ2291" i="1"/>
  <c r="AL2291" i="1" s="1"/>
  <c r="AJ2283" i="1"/>
  <c r="AL2283" i="1" s="1"/>
  <c r="AJ2275" i="1"/>
  <c r="AL2275" i="1" s="1"/>
  <c r="AJ2267" i="1"/>
  <c r="AL2267" i="1" s="1"/>
  <c r="AJ2259" i="1"/>
  <c r="AL2259" i="1" s="1"/>
  <c r="AJ2251" i="1"/>
  <c r="AL2251" i="1" s="1"/>
  <c r="AJ2243" i="1"/>
  <c r="AL2243" i="1" s="1"/>
  <c r="AJ2235" i="1"/>
  <c r="AL2235" i="1" s="1"/>
  <c r="AJ2227" i="1"/>
  <c r="AL2227" i="1" s="1"/>
  <c r="AJ2219" i="1"/>
  <c r="AL2219" i="1" s="1"/>
  <c r="AJ2211" i="1"/>
  <c r="AL2211" i="1" s="1"/>
  <c r="AJ2203" i="1"/>
  <c r="AL2203" i="1" s="1"/>
  <c r="AJ2195" i="1"/>
  <c r="AL2195" i="1" s="1"/>
  <c r="AJ2187" i="1"/>
  <c r="AL2187" i="1" s="1"/>
  <c r="AJ2179" i="1"/>
  <c r="AL2179" i="1" s="1"/>
  <c r="AJ2171" i="1"/>
  <c r="AL2171" i="1" s="1"/>
  <c r="AJ2163" i="1"/>
  <c r="AL2163" i="1" s="1"/>
  <c r="AJ2155" i="1"/>
  <c r="AL2155" i="1" s="1"/>
  <c r="AJ2147" i="1"/>
  <c r="AL2147" i="1" s="1"/>
  <c r="AJ2139" i="1"/>
  <c r="AL2139" i="1" s="1"/>
  <c r="AJ2131" i="1"/>
  <c r="AL2131" i="1" s="1"/>
  <c r="AJ2123" i="1"/>
  <c r="AL2123" i="1" s="1"/>
  <c r="AJ2115" i="1"/>
  <c r="AL2115" i="1" s="1"/>
  <c r="AJ2107" i="1"/>
  <c r="AL2107" i="1" s="1"/>
  <c r="AJ2099" i="1"/>
  <c r="AL2099" i="1" s="1"/>
  <c r="AJ2091" i="1"/>
  <c r="AL2091" i="1" s="1"/>
  <c r="AJ2083" i="1"/>
  <c r="AL2083" i="1" s="1"/>
  <c r="AJ2075" i="1"/>
  <c r="AL2075" i="1" s="1"/>
  <c r="AJ2067" i="1"/>
  <c r="AL2067" i="1" s="1"/>
  <c r="AJ2059" i="1"/>
  <c r="AL2059" i="1" s="1"/>
  <c r="AJ2051" i="1"/>
  <c r="AL2051" i="1" s="1"/>
  <c r="AJ2043" i="1"/>
  <c r="AL2043" i="1" s="1"/>
  <c r="AJ2035" i="1"/>
  <c r="AL2035" i="1" s="1"/>
  <c r="AJ2027" i="1"/>
  <c r="AL2027" i="1" s="1"/>
  <c r="AJ2019" i="1"/>
  <c r="AL2019" i="1" s="1"/>
  <c r="AJ2011" i="1"/>
  <c r="AL2011" i="1" s="1"/>
  <c r="AJ2003" i="1"/>
  <c r="AL2003" i="1" s="1"/>
  <c r="AJ1995" i="1"/>
  <c r="AL1995" i="1" s="1"/>
  <c r="AJ1987" i="1"/>
  <c r="AL1987" i="1" s="1"/>
  <c r="AJ1979" i="1"/>
  <c r="AL1979" i="1" s="1"/>
  <c r="AJ1971" i="1"/>
  <c r="AL1971" i="1" s="1"/>
  <c r="AJ1963" i="1"/>
  <c r="AL1963" i="1" s="1"/>
  <c r="AJ1955" i="1"/>
  <c r="AL1955" i="1" s="1"/>
  <c r="AJ2348" i="1"/>
  <c r="AL2348" i="1" s="1"/>
  <c r="AJ2340" i="1"/>
  <c r="AL2340" i="1" s="1"/>
  <c r="AJ2332" i="1"/>
  <c r="AL2332" i="1" s="1"/>
  <c r="AJ2324" i="1"/>
  <c r="AL2324" i="1" s="1"/>
  <c r="AJ2316" i="1"/>
  <c r="AL2316" i="1" s="1"/>
  <c r="AJ2308" i="1"/>
  <c r="AL2308" i="1" s="1"/>
  <c r="AJ2300" i="1"/>
  <c r="AL2300" i="1" s="1"/>
  <c r="AJ2292" i="1"/>
  <c r="AL2292" i="1" s="1"/>
  <c r="AJ2284" i="1"/>
  <c r="AL2284" i="1" s="1"/>
  <c r="AJ2276" i="1"/>
  <c r="AL2276" i="1" s="1"/>
  <c r="AJ2268" i="1"/>
  <c r="AL2268" i="1" s="1"/>
  <c r="AJ2260" i="1"/>
  <c r="AL2260" i="1" s="1"/>
  <c r="AJ2252" i="1"/>
  <c r="AL2252" i="1" s="1"/>
  <c r="AJ2244" i="1"/>
  <c r="AL2244" i="1" s="1"/>
  <c r="AJ2236" i="1"/>
  <c r="AL2236" i="1" s="1"/>
  <c r="AJ2228" i="1"/>
  <c r="AL2228" i="1" s="1"/>
  <c r="AJ2220" i="1"/>
  <c r="AL2220" i="1" s="1"/>
  <c r="AJ2212" i="1"/>
  <c r="AL2212" i="1" s="1"/>
  <c r="AJ2204" i="1"/>
  <c r="AL2204" i="1" s="1"/>
  <c r="AJ2196" i="1"/>
  <c r="AL2196" i="1" s="1"/>
  <c r="AJ2188" i="1"/>
  <c r="AL2188" i="1" s="1"/>
  <c r="AJ2180" i="1"/>
  <c r="AL2180" i="1" s="1"/>
  <c r="AJ2172" i="1"/>
  <c r="AL2172" i="1" s="1"/>
  <c r="AJ2164" i="1"/>
  <c r="AL2164" i="1" s="1"/>
  <c r="AJ2156" i="1"/>
  <c r="AL2156" i="1" s="1"/>
  <c r="AJ2148" i="1"/>
  <c r="AL2148" i="1" s="1"/>
  <c r="AJ2140" i="1"/>
  <c r="AL2140" i="1" s="1"/>
  <c r="AJ2132" i="1"/>
  <c r="AL2132" i="1" s="1"/>
  <c r="AJ2124" i="1"/>
  <c r="AL2124" i="1" s="1"/>
  <c r="AJ2116" i="1"/>
  <c r="AL2116" i="1" s="1"/>
  <c r="AJ2108" i="1"/>
  <c r="AL2108" i="1" s="1"/>
  <c r="AJ2100" i="1"/>
  <c r="AL2100" i="1" s="1"/>
  <c r="AJ2092" i="1"/>
  <c r="AL2092" i="1" s="1"/>
  <c r="AJ2084" i="1"/>
  <c r="AL2084" i="1" s="1"/>
  <c r="AJ2076" i="1"/>
  <c r="AL2076" i="1" s="1"/>
  <c r="AJ2068" i="1"/>
  <c r="AL2068" i="1" s="1"/>
  <c r="AJ2060" i="1"/>
  <c r="AL2060" i="1" s="1"/>
  <c r="AJ2052" i="1"/>
  <c r="AL2052" i="1" s="1"/>
  <c r="AJ2044" i="1"/>
  <c r="AL2044" i="1" s="1"/>
  <c r="AJ2036" i="1"/>
  <c r="AL2036" i="1" s="1"/>
  <c r="AJ2028" i="1"/>
  <c r="AL2028" i="1" s="1"/>
  <c r="AJ2020" i="1"/>
  <c r="AL2020" i="1" s="1"/>
  <c r="AJ2012" i="1"/>
  <c r="AL2012" i="1" s="1"/>
  <c r="AJ2004" i="1"/>
  <c r="AL2004" i="1" s="1"/>
  <c r="AJ1996" i="1"/>
  <c r="AL1996" i="1" s="1"/>
  <c r="AJ1988" i="1"/>
  <c r="AL1988" i="1" s="1"/>
  <c r="AJ1980" i="1"/>
  <c r="AL1980" i="1" s="1"/>
  <c r="AJ1972" i="1"/>
  <c r="AL1972" i="1" s="1"/>
  <c r="AJ1964" i="1"/>
  <c r="AL1964" i="1" s="1"/>
  <c r="AJ1956" i="1"/>
  <c r="AL1956" i="1" s="1"/>
  <c r="AJ2353" i="1"/>
  <c r="AL2353" i="1" s="1"/>
  <c r="AJ2345" i="1"/>
  <c r="AL2345" i="1" s="1"/>
  <c r="AJ2337" i="1"/>
  <c r="AL2337" i="1" s="1"/>
  <c r="AJ2329" i="1"/>
  <c r="AL2329" i="1" s="1"/>
  <c r="AJ2321" i="1"/>
  <c r="AL2321" i="1" s="1"/>
  <c r="AJ2313" i="1"/>
  <c r="AL2313" i="1" s="1"/>
  <c r="AJ2305" i="1"/>
  <c r="AL2305" i="1" s="1"/>
  <c r="AJ2297" i="1"/>
  <c r="AL2297" i="1" s="1"/>
  <c r="AJ2289" i="1"/>
  <c r="AL2289" i="1" s="1"/>
  <c r="AJ2281" i="1"/>
  <c r="AL2281" i="1" s="1"/>
  <c r="AJ2273" i="1"/>
  <c r="AL2273" i="1" s="1"/>
  <c r="AJ2265" i="1"/>
  <c r="AL2265" i="1" s="1"/>
  <c r="AJ2257" i="1"/>
  <c r="AL2257" i="1" s="1"/>
  <c r="AJ2249" i="1"/>
  <c r="AL2249" i="1" s="1"/>
  <c r="AJ2241" i="1"/>
  <c r="AL2241" i="1" s="1"/>
  <c r="AJ2233" i="1"/>
  <c r="AL2233" i="1" s="1"/>
  <c r="AJ2225" i="1"/>
  <c r="AL2225" i="1" s="1"/>
  <c r="AJ2217" i="1"/>
  <c r="AL2217" i="1" s="1"/>
  <c r="AJ2209" i="1"/>
  <c r="AL2209" i="1" s="1"/>
  <c r="AJ2201" i="1"/>
  <c r="AL2201" i="1" s="1"/>
  <c r="AJ2193" i="1"/>
  <c r="AL2193" i="1" s="1"/>
  <c r="AJ2185" i="1"/>
  <c r="AL2185" i="1" s="1"/>
  <c r="AJ2177" i="1"/>
  <c r="AL2177" i="1" s="1"/>
  <c r="AJ2169" i="1"/>
  <c r="AL2169" i="1" s="1"/>
  <c r="AJ2161" i="1"/>
  <c r="AL2161" i="1" s="1"/>
  <c r="AJ2153" i="1"/>
  <c r="AL2153" i="1" s="1"/>
  <c r="AJ2145" i="1"/>
  <c r="AL2145" i="1" s="1"/>
  <c r="AJ2137" i="1"/>
  <c r="AL2137" i="1" s="1"/>
  <c r="AJ2129" i="1"/>
  <c r="AL2129" i="1" s="1"/>
  <c r="AJ2121" i="1"/>
  <c r="AL2121" i="1" s="1"/>
  <c r="AJ2113" i="1"/>
  <c r="AL2113" i="1" s="1"/>
  <c r="AJ2105" i="1"/>
  <c r="AL2105" i="1" s="1"/>
  <c r="AJ2097" i="1"/>
  <c r="AL2097" i="1" s="1"/>
  <c r="AJ2089" i="1"/>
  <c r="AL2089" i="1" s="1"/>
  <c r="AJ2081" i="1"/>
  <c r="AL2081" i="1" s="1"/>
  <c r="AJ2073" i="1"/>
  <c r="AL2073" i="1" s="1"/>
  <c r="AJ2065" i="1"/>
  <c r="AL2065" i="1" s="1"/>
  <c r="AJ2057" i="1"/>
  <c r="AL2057" i="1" s="1"/>
  <c r="AJ2049" i="1"/>
  <c r="AL2049" i="1" s="1"/>
  <c r="AJ2041" i="1"/>
  <c r="AL2041" i="1" s="1"/>
  <c r="AJ2033" i="1"/>
  <c r="AL2033" i="1" s="1"/>
  <c r="AJ2025" i="1"/>
  <c r="AL2025" i="1" s="1"/>
  <c r="AJ2017" i="1"/>
  <c r="AL2017" i="1" s="1"/>
  <c r="AJ2009" i="1"/>
  <c r="AL2009" i="1" s="1"/>
  <c r="AJ2001" i="1"/>
  <c r="AL2001" i="1" s="1"/>
  <c r="AJ1993" i="1"/>
  <c r="AL1993" i="1" s="1"/>
  <c r="AJ1985" i="1"/>
  <c r="AL1985" i="1" s="1"/>
  <c r="AJ1977" i="1"/>
  <c r="AL1977" i="1" s="1"/>
  <c r="AJ1969" i="1"/>
  <c r="AL1969" i="1" s="1"/>
  <c r="AJ1961" i="1"/>
  <c r="AL1961" i="1" s="1"/>
  <c r="AJ1953" i="1"/>
  <c r="AL1953" i="1" s="1"/>
  <c r="AJ2346" i="1"/>
  <c r="AL2346" i="1" s="1"/>
  <c r="AJ2338" i="1"/>
  <c r="AL2338" i="1" s="1"/>
  <c r="AJ2330" i="1"/>
  <c r="AL2330" i="1" s="1"/>
  <c r="AJ2322" i="1"/>
  <c r="AL2322" i="1" s="1"/>
  <c r="AJ2314" i="1"/>
  <c r="AL2314" i="1" s="1"/>
  <c r="AJ2306" i="1"/>
  <c r="AL2306" i="1" s="1"/>
  <c r="AJ2298" i="1"/>
  <c r="AL2298" i="1" s="1"/>
  <c r="AJ2290" i="1"/>
  <c r="AL2290" i="1" s="1"/>
  <c r="AJ2282" i="1"/>
  <c r="AL2282" i="1" s="1"/>
  <c r="AJ2274" i="1"/>
  <c r="AL2274" i="1" s="1"/>
  <c r="AJ2266" i="1"/>
  <c r="AL2266" i="1" s="1"/>
  <c r="AJ2258" i="1"/>
  <c r="AL2258" i="1" s="1"/>
  <c r="AJ2250" i="1"/>
  <c r="AL2250" i="1" s="1"/>
  <c r="AJ2242" i="1"/>
  <c r="AL2242" i="1" s="1"/>
  <c r="AJ2234" i="1"/>
  <c r="AL2234" i="1" s="1"/>
  <c r="AJ2226" i="1"/>
  <c r="AL2226" i="1" s="1"/>
  <c r="AJ2218" i="1"/>
  <c r="AL2218" i="1" s="1"/>
  <c r="AJ2210" i="1"/>
  <c r="AL2210" i="1" s="1"/>
  <c r="AJ2202" i="1"/>
  <c r="AL2202" i="1" s="1"/>
  <c r="AJ2194" i="1"/>
  <c r="AL2194" i="1" s="1"/>
  <c r="AJ2186" i="1"/>
  <c r="AL2186" i="1" s="1"/>
  <c r="AJ2178" i="1"/>
  <c r="AL2178" i="1" s="1"/>
  <c r="AJ2170" i="1"/>
  <c r="AL2170" i="1" s="1"/>
  <c r="AJ2162" i="1"/>
  <c r="AL2162" i="1" s="1"/>
  <c r="AJ2154" i="1"/>
  <c r="AL2154" i="1" s="1"/>
  <c r="AJ2146" i="1"/>
  <c r="AL2146" i="1" s="1"/>
  <c r="AJ2138" i="1"/>
  <c r="AL2138" i="1" s="1"/>
  <c r="AJ2130" i="1"/>
  <c r="AL2130" i="1" s="1"/>
  <c r="AJ2122" i="1"/>
  <c r="AL2122" i="1" s="1"/>
  <c r="AJ2114" i="1"/>
  <c r="AL2114" i="1" s="1"/>
  <c r="AJ2106" i="1"/>
  <c r="AL2106" i="1" s="1"/>
  <c r="AJ2098" i="1"/>
  <c r="AL2098" i="1" s="1"/>
  <c r="AJ2090" i="1"/>
  <c r="AL2090" i="1" s="1"/>
  <c r="AJ2082" i="1"/>
  <c r="AL2082" i="1" s="1"/>
  <c r="AJ2074" i="1"/>
  <c r="AL2074" i="1" s="1"/>
  <c r="AJ2066" i="1"/>
  <c r="AL2066" i="1" s="1"/>
  <c r="AJ2058" i="1"/>
  <c r="AL2058" i="1" s="1"/>
  <c r="AJ2050" i="1"/>
  <c r="AL2050" i="1" s="1"/>
  <c r="AJ2042" i="1"/>
  <c r="AL2042" i="1" s="1"/>
  <c r="AJ2034" i="1"/>
  <c r="AL2034" i="1" s="1"/>
  <c r="AJ2026" i="1"/>
  <c r="AL2026" i="1" s="1"/>
  <c r="AJ2018" i="1"/>
  <c r="AL2018" i="1" s="1"/>
  <c r="AJ2010" i="1"/>
  <c r="AL2010" i="1" s="1"/>
  <c r="AJ2002" i="1"/>
  <c r="AL2002" i="1" s="1"/>
  <c r="AJ1994" i="1"/>
  <c r="AL1994" i="1" s="1"/>
  <c r="AJ1986" i="1"/>
  <c r="AL1986" i="1" s="1"/>
  <c r="AJ1978" i="1"/>
  <c r="AL1978" i="1" s="1"/>
  <c r="AJ1970" i="1"/>
  <c r="AL1970" i="1" s="1"/>
  <c r="AJ1962" i="1"/>
  <c r="AL1962" i="1" s="1"/>
  <c r="AJ1954" i="1"/>
  <c r="AL1954" i="1" s="1"/>
  <c r="AJ2351" i="1"/>
  <c r="AL2351" i="1" s="1"/>
  <c r="AJ2343" i="1"/>
  <c r="AL2343" i="1" s="1"/>
  <c r="AJ2335" i="1"/>
  <c r="AL2335" i="1" s="1"/>
  <c r="AJ2327" i="1"/>
  <c r="AL2327" i="1" s="1"/>
  <c r="AJ2319" i="1"/>
  <c r="AL2319" i="1" s="1"/>
  <c r="AJ2311" i="1"/>
  <c r="AL2311" i="1" s="1"/>
  <c r="AJ2303" i="1"/>
  <c r="AL2303" i="1" s="1"/>
  <c r="AJ2295" i="1"/>
  <c r="AL2295" i="1" s="1"/>
  <c r="AJ2287" i="1"/>
  <c r="AL2287" i="1" s="1"/>
  <c r="AJ2279" i="1"/>
  <c r="AL2279" i="1" s="1"/>
  <c r="AJ2271" i="1"/>
  <c r="AL2271" i="1" s="1"/>
  <c r="AJ2263" i="1"/>
  <c r="AL2263" i="1" s="1"/>
  <c r="AJ2255" i="1"/>
  <c r="AL2255" i="1" s="1"/>
  <c r="AJ2247" i="1"/>
  <c r="AL2247" i="1" s="1"/>
  <c r="AJ2239" i="1"/>
  <c r="AL2239" i="1" s="1"/>
  <c r="AJ2231" i="1"/>
  <c r="AL2231" i="1" s="1"/>
  <c r="AJ2223" i="1"/>
  <c r="AL2223" i="1" s="1"/>
  <c r="AJ2215" i="1"/>
  <c r="AL2215" i="1" s="1"/>
  <c r="AJ2207" i="1"/>
  <c r="AL2207" i="1" s="1"/>
  <c r="AJ2199" i="1"/>
  <c r="AL2199" i="1" s="1"/>
  <c r="AJ2191" i="1"/>
  <c r="AL2191" i="1" s="1"/>
  <c r="AJ2183" i="1"/>
  <c r="AL2183" i="1" s="1"/>
  <c r="AJ2175" i="1"/>
  <c r="AL2175" i="1" s="1"/>
  <c r="AJ2167" i="1"/>
  <c r="AL2167" i="1" s="1"/>
  <c r="AJ2159" i="1"/>
  <c r="AL2159" i="1" s="1"/>
  <c r="AJ2151" i="1"/>
  <c r="AL2151" i="1" s="1"/>
  <c r="AJ2143" i="1"/>
  <c r="AL2143" i="1" s="1"/>
  <c r="AJ2135" i="1"/>
  <c r="AL2135" i="1" s="1"/>
  <c r="AJ2127" i="1"/>
  <c r="AL2127" i="1" s="1"/>
  <c r="AJ2119" i="1"/>
  <c r="AL2119" i="1" s="1"/>
  <c r="AJ2111" i="1"/>
  <c r="AL2111" i="1" s="1"/>
  <c r="AJ2103" i="1"/>
  <c r="AL2103" i="1" s="1"/>
  <c r="AJ2095" i="1"/>
  <c r="AL2095" i="1" s="1"/>
  <c r="AJ2087" i="1"/>
  <c r="AL2087" i="1" s="1"/>
  <c r="AJ2079" i="1"/>
  <c r="AL2079" i="1" s="1"/>
  <c r="AJ2071" i="1"/>
  <c r="AL2071" i="1" s="1"/>
  <c r="AJ2063" i="1"/>
  <c r="AL2063" i="1" s="1"/>
  <c r="AJ2055" i="1"/>
  <c r="AL2055" i="1" s="1"/>
  <c r="AJ2047" i="1"/>
  <c r="AL2047" i="1" s="1"/>
  <c r="AJ2039" i="1"/>
  <c r="AL2039" i="1" s="1"/>
  <c r="AJ2031" i="1"/>
  <c r="AL2031" i="1" s="1"/>
  <c r="AJ2023" i="1"/>
  <c r="AL2023" i="1" s="1"/>
  <c r="AJ2015" i="1"/>
  <c r="AL2015" i="1" s="1"/>
  <c r="AJ2007" i="1"/>
  <c r="AL2007" i="1" s="1"/>
  <c r="AJ1999" i="1"/>
  <c r="AL1999" i="1" s="1"/>
  <c r="AJ1991" i="1"/>
  <c r="AL1991" i="1" s="1"/>
  <c r="AJ1983" i="1"/>
  <c r="AL1983" i="1" s="1"/>
  <c r="AJ1975" i="1"/>
  <c r="AL1975" i="1" s="1"/>
  <c r="AJ1967" i="1"/>
  <c r="AL1967" i="1" s="1"/>
  <c r="AJ1959" i="1"/>
  <c r="AL1959" i="1" s="1"/>
  <c r="AJ2352" i="1"/>
  <c r="AL2352" i="1" s="1"/>
  <c r="AJ2344" i="1"/>
  <c r="AL2344" i="1" s="1"/>
  <c r="AJ2336" i="1"/>
  <c r="AL2336" i="1" s="1"/>
  <c r="AJ2328" i="1"/>
  <c r="AL2328" i="1" s="1"/>
  <c r="AJ2320" i="1"/>
  <c r="AL2320" i="1" s="1"/>
  <c r="AJ2312" i="1"/>
  <c r="AL2312" i="1" s="1"/>
  <c r="AJ2304" i="1"/>
  <c r="AL2304" i="1" s="1"/>
  <c r="AJ2296" i="1"/>
  <c r="AL2296" i="1" s="1"/>
  <c r="AJ2288" i="1"/>
  <c r="AL2288" i="1" s="1"/>
  <c r="AJ2280" i="1"/>
  <c r="AL2280" i="1" s="1"/>
  <c r="AJ2272" i="1"/>
  <c r="AL2272" i="1" s="1"/>
  <c r="AJ2264" i="1"/>
  <c r="AL2264" i="1" s="1"/>
  <c r="AJ2256" i="1"/>
  <c r="AL2256" i="1" s="1"/>
  <c r="AJ2248" i="1"/>
  <c r="AL2248" i="1" s="1"/>
  <c r="AJ2240" i="1"/>
  <c r="AL2240" i="1" s="1"/>
  <c r="AJ2232" i="1"/>
  <c r="AL2232" i="1" s="1"/>
  <c r="AJ2224" i="1"/>
  <c r="AL2224" i="1" s="1"/>
  <c r="AJ2216" i="1"/>
  <c r="AL2216" i="1" s="1"/>
  <c r="AJ2208" i="1"/>
  <c r="AL2208" i="1" s="1"/>
  <c r="AJ2200" i="1"/>
  <c r="AL2200" i="1" s="1"/>
  <c r="AJ2192" i="1"/>
  <c r="AL2192" i="1" s="1"/>
  <c r="AJ2184" i="1"/>
  <c r="AL2184" i="1" s="1"/>
  <c r="AJ2176" i="1"/>
  <c r="AL2176" i="1" s="1"/>
  <c r="AJ2168" i="1"/>
  <c r="AL2168" i="1" s="1"/>
  <c r="AJ2160" i="1"/>
  <c r="AL2160" i="1" s="1"/>
  <c r="AJ2152" i="1"/>
  <c r="AL2152" i="1" s="1"/>
  <c r="AJ2144" i="1"/>
  <c r="AL2144" i="1" s="1"/>
  <c r="AJ2136" i="1"/>
  <c r="AL2136" i="1" s="1"/>
  <c r="AJ2128" i="1"/>
  <c r="AL2128" i="1" s="1"/>
  <c r="AJ2120" i="1"/>
  <c r="AL2120" i="1" s="1"/>
  <c r="AJ2112" i="1"/>
  <c r="AL2112" i="1" s="1"/>
  <c r="AJ2104" i="1"/>
  <c r="AL2104" i="1" s="1"/>
  <c r="AJ2096" i="1"/>
  <c r="AL2096" i="1" s="1"/>
  <c r="AJ2088" i="1"/>
  <c r="AL2088" i="1" s="1"/>
  <c r="AJ2080" i="1"/>
  <c r="AL2080" i="1" s="1"/>
  <c r="AJ2072" i="1"/>
  <c r="AL2072" i="1" s="1"/>
  <c r="AJ2064" i="1"/>
  <c r="AL2064" i="1" s="1"/>
  <c r="AJ2056" i="1"/>
  <c r="AL2056" i="1" s="1"/>
  <c r="AJ2048" i="1"/>
  <c r="AL2048" i="1" s="1"/>
  <c r="AJ2040" i="1"/>
  <c r="AL2040" i="1" s="1"/>
  <c r="AJ2032" i="1"/>
  <c r="AL2032" i="1" s="1"/>
  <c r="AJ2024" i="1"/>
  <c r="AL2024" i="1" s="1"/>
  <c r="AJ2016" i="1"/>
  <c r="AL2016" i="1" s="1"/>
  <c r="AJ2008" i="1"/>
  <c r="AL2008" i="1" s="1"/>
  <c r="AJ2000" i="1"/>
  <c r="AL2000" i="1" s="1"/>
  <c r="AJ1992" i="1"/>
  <c r="AL1992" i="1" s="1"/>
  <c r="AJ1984" i="1"/>
  <c r="AL1984" i="1" s="1"/>
  <c r="AJ1976" i="1"/>
  <c r="AL1976" i="1" s="1"/>
  <c r="AJ1968" i="1"/>
  <c r="AL1968" i="1" s="1"/>
  <c r="AJ1960" i="1"/>
  <c r="AL1960" i="1" s="1"/>
  <c r="AJ2325" i="1"/>
  <c r="AL2325" i="1" s="1"/>
  <c r="AJ2293" i="1"/>
  <c r="AL2293" i="1" s="1"/>
  <c r="AJ2261" i="1"/>
  <c r="AL2261" i="1" s="1"/>
  <c r="AJ2229" i="1"/>
  <c r="AL2229" i="1" s="1"/>
  <c r="AJ2197" i="1"/>
  <c r="AL2197" i="1" s="1"/>
  <c r="AJ2165" i="1"/>
  <c r="AL2165" i="1" s="1"/>
  <c r="AJ2133" i="1"/>
  <c r="AL2133" i="1" s="1"/>
  <c r="AJ2101" i="1"/>
  <c r="AL2101" i="1" s="1"/>
  <c r="AJ2069" i="1"/>
  <c r="AL2069" i="1" s="1"/>
  <c r="AJ2037" i="1"/>
  <c r="AL2037" i="1" s="1"/>
  <c r="AJ2005" i="1"/>
  <c r="AL2005" i="1" s="1"/>
  <c r="AJ1973" i="1"/>
  <c r="AL1973" i="1" s="1"/>
  <c r="AJ2342" i="1"/>
  <c r="AL2342" i="1" s="1"/>
  <c r="AJ2310" i="1"/>
  <c r="AL2310" i="1" s="1"/>
  <c r="AJ2278" i="1"/>
  <c r="AL2278" i="1" s="1"/>
  <c r="AJ2246" i="1"/>
  <c r="AL2246" i="1" s="1"/>
  <c r="AJ2214" i="1"/>
  <c r="AL2214" i="1" s="1"/>
  <c r="AJ2182" i="1"/>
  <c r="AL2182" i="1" s="1"/>
  <c r="AJ2150" i="1"/>
  <c r="AL2150" i="1" s="1"/>
  <c r="AJ2118" i="1"/>
  <c r="AL2118" i="1" s="1"/>
  <c r="AJ2086" i="1"/>
  <c r="AL2086" i="1" s="1"/>
  <c r="AJ2054" i="1"/>
  <c r="AL2054" i="1" s="1"/>
  <c r="AJ2022" i="1"/>
  <c r="AL2022" i="1" s="1"/>
  <c r="AJ1990" i="1"/>
  <c r="AL1990" i="1" s="1"/>
  <c r="AJ1958" i="1"/>
  <c r="AL1958" i="1" s="1"/>
  <c r="AJ2349" i="1"/>
  <c r="AL2349" i="1" s="1"/>
  <c r="AJ2317" i="1"/>
  <c r="AL2317" i="1" s="1"/>
  <c r="AJ2285" i="1"/>
  <c r="AL2285" i="1" s="1"/>
  <c r="AJ2253" i="1"/>
  <c r="AL2253" i="1" s="1"/>
  <c r="AJ2221" i="1"/>
  <c r="AL2221" i="1" s="1"/>
  <c r="AJ2189" i="1"/>
  <c r="AL2189" i="1" s="1"/>
  <c r="AJ2157" i="1"/>
  <c r="AL2157" i="1" s="1"/>
  <c r="AJ2125" i="1"/>
  <c r="AL2125" i="1" s="1"/>
  <c r="AJ2093" i="1"/>
  <c r="AL2093" i="1" s="1"/>
  <c r="AJ2061" i="1"/>
  <c r="AL2061" i="1" s="1"/>
  <c r="AJ2029" i="1"/>
  <c r="AL2029" i="1" s="1"/>
  <c r="AJ1997" i="1"/>
  <c r="AL1997" i="1" s="1"/>
  <c r="AJ1965" i="1"/>
  <c r="AL1965" i="1" s="1"/>
  <c r="AJ2334" i="1"/>
  <c r="AL2334" i="1" s="1"/>
  <c r="AJ2302" i="1"/>
  <c r="AL2302" i="1" s="1"/>
  <c r="AJ2270" i="1"/>
  <c r="AL2270" i="1" s="1"/>
  <c r="AJ2238" i="1"/>
  <c r="AL2238" i="1" s="1"/>
  <c r="AJ2206" i="1"/>
  <c r="AL2206" i="1" s="1"/>
  <c r="AJ2174" i="1"/>
  <c r="AL2174" i="1" s="1"/>
  <c r="AJ2142" i="1"/>
  <c r="AL2142" i="1" s="1"/>
  <c r="AJ2110" i="1"/>
  <c r="AL2110" i="1" s="1"/>
  <c r="AJ2078" i="1"/>
  <c r="AL2078" i="1" s="1"/>
  <c r="AJ2046" i="1"/>
  <c r="AL2046" i="1" s="1"/>
  <c r="AJ2014" i="1"/>
  <c r="AL2014" i="1" s="1"/>
  <c r="AJ1982" i="1"/>
  <c r="AL1982" i="1" s="1"/>
  <c r="AJ2341" i="1"/>
  <c r="AL2341" i="1" s="1"/>
  <c r="AJ2309" i="1"/>
  <c r="AL2309" i="1" s="1"/>
  <c r="AJ2277" i="1"/>
  <c r="AL2277" i="1" s="1"/>
  <c r="AJ2245" i="1"/>
  <c r="AL2245" i="1" s="1"/>
  <c r="AJ2213" i="1"/>
  <c r="AL2213" i="1" s="1"/>
  <c r="AJ2181" i="1"/>
  <c r="AL2181" i="1" s="1"/>
  <c r="AJ2149" i="1"/>
  <c r="AL2149" i="1" s="1"/>
  <c r="AJ2117" i="1"/>
  <c r="AL2117" i="1" s="1"/>
  <c r="AJ2085" i="1"/>
  <c r="AL2085" i="1" s="1"/>
  <c r="AJ2053" i="1"/>
  <c r="AL2053" i="1" s="1"/>
  <c r="AJ2021" i="1"/>
  <c r="AL2021" i="1" s="1"/>
  <c r="AJ1989" i="1"/>
  <c r="AL1989" i="1" s="1"/>
  <c r="AJ1957" i="1"/>
  <c r="AL1957" i="1" s="1"/>
  <c r="AJ2326" i="1"/>
  <c r="AL2326" i="1" s="1"/>
  <c r="AJ2294" i="1"/>
  <c r="AL2294" i="1" s="1"/>
  <c r="AJ2262" i="1"/>
  <c r="AL2262" i="1" s="1"/>
  <c r="AJ2230" i="1"/>
  <c r="AL2230" i="1" s="1"/>
  <c r="AJ2198" i="1"/>
  <c r="AL2198" i="1" s="1"/>
  <c r="AJ2166" i="1"/>
  <c r="AL2166" i="1" s="1"/>
  <c r="AJ2134" i="1"/>
  <c r="AL2134" i="1" s="1"/>
  <c r="AJ2102" i="1"/>
  <c r="AL2102" i="1" s="1"/>
  <c r="AJ2070" i="1"/>
  <c r="AL2070" i="1" s="1"/>
  <c r="AJ2038" i="1"/>
  <c r="AL2038" i="1" s="1"/>
  <c r="AJ2006" i="1"/>
  <c r="AL2006" i="1" s="1"/>
  <c r="AJ1974" i="1"/>
  <c r="AL1974" i="1" s="1"/>
  <c r="AJ2333" i="1"/>
  <c r="AL2333" i="1" s="1"/>
  <c r="AJ2301" i="1"/>
  <c r="AL2301" i="1" s="1"/>
  <c r="AJ2269" i="1"/>
  <c r="AL2269" i="1" s="1"/>
  <c r="AJ2237" i="1"/>
  <c r="AL2237" i="1" s="1"/>
  <c r="AJ2205" i="1"/>
  <c r="AL2205" i="1" s="1"/>
  <c r="AJ2173" i="1"/>
  <c r="AL2173" i="1" s="1"/>
  <c r="AJ2141" i="1"/>
  <c r="AL2141" i="1" s="1"/>
  <c r="AJ2109" i="1"/>
  <c r="AL2109" i="1" s="1"/>
  <c r="AJ2077" i="1"/>
  <c r="AL2077" i="1" s="1"/>
  <c r="AJ2045" i="1"/>
  <c r="AL2045" i="1" s="1"/>
  <c r="AJ2013" i="1"/>
  <c r="AL2013" i="1" s="1"/>
  <c r="AJ1981" i="1"/>
  <c r="AL1981" i="1" s="1"/>
  <c r="AJ2350" i="1"/>
  <c r="AL2350" i="1" s="1"/>
  <c r="AJ2318" i="1"/>
  <c r="AL2318" i="1" s="1"/>
  <c r="AJ2286" i="1"/>
  <c r="AL2286" i="1" s="1"/>
  <c r="AJ2254" i="1"/>
  <c r="AL2254" i="1" s="1"/>
  <c r="AJ2222" i="1"/>
  <c r="AL2222" i="1" s="1"/>
  <c r="AJ2190" i="1"/>
  <c r="AL2190" i="1" s="1"/>
  <c r="AJ2158" i="1"/>
  <c r="AL2158" i="1" s="1"/>
  <c r="AJ2126" i="1"/>
  <c r="AL2126" i="1" s="1"/>
  <c r="AJ2094" i="1"/>
  <c r="AL2094" i="1" s="1"/>
  <c r="AJ2062" i="1"/>
  <c r="AL2062" i="1" s="1"/>
  <c r="AJ2030" i="1"/>
  <c r="AL2030" i="1" s="1"/>
  <c r="AJ1998" i="1"/>
  <c r="AL1998" i="1" s="1"/>
  <c r="AJ1966" i="1"/>
  <c r="AL1966" i="1" s="1"/>
  <c r="U142" i="1"/>
  <c r="EW121" i="1"/>
  <c r="GR106" i="1"/>
  <c r="GR113" i="1" s="1"/>
  <c r="GR103" i="1"/>
  <c r="GR104" i="1"/>
  <c r="GR102" i="1"/>
  <c r="GR108" i="1"/>
  <c r="GR111" i="1" s="1"/>
  <c r="AH111" i="1"/>
  <c r="AH119" i="1"/>
  <c r="AH115" i="1" s="1"/>
  <c r="AH116" i="1" s="1"/>
  <c r="AH117" i="1" s="1"/>
  <c r="AH118" i="1" s="1"/>
  <c r="CL106" i="1"/>
  <c r="EX114" i="1"/>
  <c r="EX115" i="1" s="1"/>
  <c r="EX116" i="1" s="1"/>
  <c r="EX117" i="1" s="1"/>
  <c r="EX120" i="1" s="1"/>
  <c r="GS108" i="1"/>
  <c r="GS111" i="1" s="1"/>
  <c r="GS102" i="1"/>
  <c r="GS106" i="1" s="1"/>
  <c r="GS113" i="1" s="1"/>
  <c r="GS103" i="1"/>
  <c r="GS104" i="1"/>
  <c r="U140" i="1"/>
  <c r="U163" i="1" s="1"/>
  <c r="CI114" i="1"/>
  <c r="CI115" i="1" s="1"/>
  <c r="CI116" i="1" s="1"/>
  <c r="CI117" i="1" s="1"/>
  <c r="CI120" i="1" s="1"/>
  <c r="CI121" i="1" s="1"/>
  <c r="G142" i="1"/>
  <c r="H138" i="1"/>
  <c r="H134" i="1"/>
  <c r="H133" i="1"/>
  <c r="H132" i="1"/>
  <c r="H136" i="1" s="1"/>
  <c r="G137" i="1"/>
  <c r="K112" i="1"/>
  <c r="K107" i="1"/>
  <c r="K105" i="1"/>
  <c r="AQ119" i="1"/>
  <c r="EA121" i="1"/>
  <c r="FT114" i="1"/>
  <c r="FT115" i="1" s="1"/>
  <c r="FT116" i="1" s="1"/>
  <c r="FT117" i="1" s="1"/>
  <c r="FT120" i="1" s="1"/>
  <c r="FT121" i="1" s="1"/>
  <c r="U130" i="1"/>
  <c r="U151" i="1" s="1"/>
  <c r="V132" i="1"/>
  <c r="V153" i="1" s="1"/>
  <c r="EB119" i="1"/>
  <c r="EB114" i="1"/>
  <c r="EB115" i="1" s="1"/>
  <c r="EB116" i="1" s="1"/>
  <c r="EB117" i="1" s="1"/>
  <c r="EB120" i="1" s="1"/>
  <c r="EB121" i="1" s="1"/>
  <c r="V131" i="1"/>
  <c r="V152" i="1" s="1"/>
  <c r="DF119" i="1"/>
  <c r="DF114" i="1"/>
  <c r="DF115" i="1" s="1"/>
  <c r="DF116" i="1" s="1"/>
  <c r="DF117" i="1" s="1"/>
  <c r="DF120" i="1" s="1"/>
  <c r="DF121" i="1" s="1"/>
  <c r="CJ112" i="1"/>
  <c r="CJ118" i="1" s="1"/>
  <c r="EC112" i="1"/>
  <c r="EC118" i="1" s="1"/>
  <c r="FK114" i="1"/>
  <c r="FK115" i="1" s="1"/>
  <c r="FK116" i="1" s="1"/>
  <c r="FK117" i="1" s="1"/>
  <c r="FK120" i="1" s="1"/>
  <c r="FK121" i="1" s="1"/>
  <c r="DG112" i="1"/>
  <c r="DG118" i="1" s="1"/>
  <c r="EM114" i="1"/>
  <c r="EM115" i="1" s="1"/>
  <c r="EM116" i="1" s="1"/>
  <c r="EM117" i="1" s="1"/>
  <c r="EM120" i="1" s="1"/>
  <c r="EM121" i="1" s="1"/>
  <c r="EN2072" i="1"/>
  <c r="EM2071" i="1"/>
  <c r="HD107" i="1"/>
  <c r="HD118" i="1" s="1"/>
  <c r="HD119" i="1" s="1"/>
  <c r="HD105" i="1"/>
  <c r="HD111" i="1"/>
  <c r="HE111" i="1"/>
  <c r="HC114" i="1"/>
  <c r="HC115" i="1" s="1"/>
  <c r="HC116" i="1" s="1"/>
  <c r="HC117" i="1" s="1"/>
  <c r="HC120" i="1" s="1"/>
  <c r="HC121" i="1" s="1"/>
  <c r="HE107" i="1"/>
  <c r="HE118" i="1" s="1"/>
  <c r="HE119" i="1" s="1"/>
  <c r="HE105" i="1"/>
  <c r="GE114" i="1"/>
  <c r="GE115" i="1" s="1"/>
  <c r="GE116" i="1" s="1"/>
  <c r="GE117" i="1" s="1"/>
  <c r="GE120" i="1" s="1"/>
  <c r="GE121" i="1" s="1"/>
  <c r="GF111" i="1"/>
  <c r="FW107" i="1"/>
  <c r="FW105" i="1"/>
  <c r="FV111" i="1"/>
  <c r="FU113" i="1"/>
  <c r="FU112" i="1" s="1"/>
  <c r="FU118" i="1" s="1"/>
  <c r="FW113" i="1"/>
  <c r="GI100" i="1"/>
  <c r="GI101" i="1" s="1"/>
  <c r="GH101" i="1"/>
  <c r="FW111" i="1"/>
  <c r="GG108" i="1"/>
  <c r="GG103" i="1"/>
  <c r="GG102" i="1"/>
  <c r="GG106" i="1" s="1"/>
  <c r="GG104" i="1"/>
  <c r="FV113" i="1"/>
  <c r="FV107" i="1"/>
  <c r="FV105" i="1"/>
  <c r="GF107" i="1"/>
  <c r="GF118" i="1" s="1"/>
  <c r="GF119" i="1" s="1"/>
  <c r="GF105" i="1"/>
  <c r="FM107" i="1"/>
  <c r="FM118" i="1" s="1"/>
  <c r="FM119" i="1" s="1"/>
  <c r="FM105" i="1"/>
  <c r="FL107" i="1"/>
  <c r="FL118" i="1" s="1"/>
  <c r="FL119" i="1" s="1"/>
  <c r="FL105" i="1"/>
  <c r="FL111" i="1"/>
  <c r="FM111" i="1"/>
  <c r="EE113" i="1"/>
  <c r="ED113" i="1"/>
  <c r="EN107" i="1"/>
  <c r="EN118" i="1" s="1"/>
  <c r="EN119" i="1" s="1"/>
  <c r="EN105" i="1"/>
  <c r="EN111" i="1"/>
  <c r="EO108" i="1"/>
  <c r="EO104" i="1"/>
  <c r="EO103" i="1"/>
  <c r="EO102" i="1"/>
  <c r="EO106" i="1" s="1"/>
  <c r="EQ100" i="1"/>
  <c r="EP101" i="1"/>
  <c r="ED111" i="1"/>
  <c r="ED107" i="1"/>
  <c r="ED105" i="1"/>
  <c r="ED112" i="1" s="1"/>
  <c r="EE107" i="1"/>
  <c r="EE105" i="1"/>
  <c r="EE111" i="1"/>
  <c r="DQ114" i="1"/>
  <c r="DQ115" i="1" s="1"/>
  <c r="DQ116" i="1" s="1"/>
  <c r="DQ117" i="1" s="1"/>
  <c r="DQ120" i="1" s="1"/>
  <c r="DQ121" i="1" s="1"/>
  <c r="DS108" i="1"/>
  <c r="DS103" i="1"/>
  <c r="DS102" i="1"/>
  <c r="DS106" i="1" s="1"/>
  <c r="DS104" i="1"/>
  <c r="DH111" i="1"/>
  <c r="DI107" i="1"/>
  <c r="DI105" i="1"/>
  <c r="DI111" i="1"/>
  <c r="DR107" i="1"/>
  <c r="DR118" i="1" s="1"/>
  <c r="DR119" i="1" s="1"/>
  <c r="DR105" i="1"/>
  <c r="DU100" i="1"/>
  <c r="DU101" i="1" s="1"/>
  <c r="DT101" i="1"/>
  <c r="DH107" i="1"/>
  <c r="DH105" i="1"/>
  <c r="DR111" i="1"/>
  <c r="CU114" i="1"/>
  <c r="CU115" i="1" s="1"/>
  <c r="CU116" i="1" s="1"/>
  <c r="CU117" i="1" s="1"/>
  <c r="CU120" i="1" s="1"/>
  <c r="CU121" i="1" s="1"/>
  <c r="CV111" i="1"/>
  <c r="CK111" i="1"/>
  <c r="CL108" i="1"/>
  <c r="CL104" i="1"/>
  <c r="CL103" i="1"/>
  <c r="CL102" i="1"/>
  <c r="CW108" i="1"/>
  <c r="CW104" i="1"/>
  <c r="CW103" i="1"/>
  <c r="CW102" i="1"/>
  <c r="CW106" i="1" s="1"/>
  <c r="CK107" i="1"/>
  <c r="CK105" i="1"/>
  <c r="CM108" i="1"/>
  <c r="CM104" i="1"/>
  <c r="CM103" i="1"/>
  <c r="CM102" i="1"/>
  <c r="CM106" i="1" s="1"/>
  <c r="CY100" i="1"/>
  <c r="CY101" i="1" s="1"/>
  <c r="CX101" i="1"/>
  <c r="CV107" i="1"/>
  <c r="CV118" i="1" s="1"/>
  <c r="CV119" i="1" s="1"/>
  <c r="CV105" i="1"/>
  <c r="CK113" i="1"/>
  <c r="BQ107" i="1"/>
  <c r="BQ105" i="1"/>
  <c r="BQ111" i="1"/>
  <c r="BN119" i="1"/>
  <c r="BN114" i="1"/>
  <c r="BN115" i="1" s="1"/>
  <c r="BN116" i="1" s="1"/>
  <c r="BN117" i="1" s="1"/>
  <c r="BN120" i="1" s="1"/>
  <c r="BP113" i="1"/>
  <c r="CC100" i="1"/>
  <c r="CC101" i="1" s="1"/>
  <c r="CB101" i="1"/>
  <c r="BP107" i="1"/>
  <c r="BP105" i="1"/>
  <c r="BP111" i="1"/>
  <c r="CA108" i="1"/>
  <c r="CA104" i="1"/>
  <c r="CA103" i="1"/>
  <c r="CA102" i="1"/>
  <c r="CA106" i="1" s="1"/>
  <c r="BY114" i="1"/>
  <c r="BY115" i="1" s="1"/>
  <c r="BY116" i="1" s="1"/>
  <c r="BY117" i="1" s="1"/>
  <c r="BY120" i="1" s="1"/>
  <c r="BY121" i="1" s="1"/>
  <c r="BO113" i="1"/>
  <c r="BO112" i="1" s="1"/>
  <c r="BO118" i="1" s="1"/>
  <c r="W129" i="1" s="1"/>
  <c r="W150" i="1" s="1"/>
  <c r="BZ107" i="1"/>
  <c r="BZ118" i="1" s="1"/>
  <c r="BZ119" i="1" s="1"/>
  <c r="BZ105" i="1"/>
  <c r="BZ111" i="1"/>
  <c r="AS113" i="1"/>
  <c r="AR113" i="1"/>
  <c r="AR112" i="1" s="1"/>
  <c r="AR118" i="1" s="1"/>
  <c r="V128" i="1" s="1"/>
  <c r="V149" i="1" s="1"/>
  <c r="AU108" i="1"/>
  <c r="AU104" i="1"/>
  <c r="AU103" i="1"/>
  <c r="AU102" i="1"/>
  <c r="AU106" i="1" s="1"/>
  <c r="AS107" i="1"/>
  <c r="AS105" i="1"/>
  <c r="AS111" i="1"/>
  <c r="BE108" i="1"/>
  <c r="BE104" i="1"/>
  <c r="BE103" i="1"/>
  <c r="BE102" i="1"/>
  <c r="BE106" i="1" s="1"/>
  <c r="BG100" i="1"/>
  <c r="BG101" i="1" s="1"/>
  <c r="BF101" i="1"/>
  <c r="BD107" i="1"/>
  <c r="BD105" i="1"/>
  <c r="BD111" i="1"/>
  <c r="AT108" i="1"/>
  <c r="AT104" i="1"/>
  <c r="AT103" i="1"/>
  <c r="AT102" i="1"/>
  <c r="AT106" i="1" s="1"/>
  <c r="AK108" i="1"/>
  <c r="AK112" i="1" s="1"/>
  <c r="AK104" i="1"/>
  <c r="AK103" i="1"/>
  <c r="AK102" i="1"/>
  <c r="AK106" i="1" s="1"/>
  <c r="AK114" i="1" s="1"/>
  <c r="AK111" i="1" s="1"/>
  <c r="AJ108" i="1"/>
  <c r="AJ112" i="1" s="1"/>
  <c r="AJ104" i="1"/>
  <c r="AJ102" i="1"/>
  <c r="AJ106" i="1" s="1"/>
  <c r="AJ114" i="1" s="1"/>
  <c r="AJ103" i="1"/>
  <c r="AI107" i="1"/>
  <c r="AU2237" i="1"/>
  <c r="AU2151" i="1"/>
  <c r="AU2053" i="1"/>
  <c r="AU2056" i="1"/>
  <c r="AU2297" i="1"/>
  <c r="AU2260" i="1"/>
  <c r="AU1963" i="1"/>
  <c r="AU2219" i="1"/>
  <c r="AU2312" i="1"/>
  <c r="AU2280" i="1"/>
  <c r="AU1998" i="1"/>
  <c r="AU2282" i="1"/>
  <c r="AU1969" i="1"/>
  <c r="AU2254" i="1"/>
  <c r="AU2125" i="1"/>
  <c r="AU2231" i="1"/>
  <c r="AU2192" i="1"/>
  <c r="AU2061" i="1"/>
  <c r="AU2327" i="1"/>
  <c r="AU2313" i="1"/>
  <c r="AU2039" i="1"/>
  <c r="AU2008" i="1"/>
  <c r="AU2109" i="1"/>
  <c r="AU2269" i="1"/>
  <c r="AU2152" i="1"/>
  <c r="AU2153" i="1"/>
  <c r="AU2316" i="1"/>
  <c r="AU1991" i="1"/>
  <c r="AU2135" i="1"/>
  <c r="AU2215" i="1"/>
  <c r="AU2295" i="1"/>
  <c r="AU2021" i="1"/>
  <c r="AU2184" i="1"/>
  <c r="AU2345" i="1"/>
  <c r="AU2064" i="1"/>
  <c r="AU2353" i="1"/>
  <c r="AU2132" i="1"/>
  <c r="AU2190" i="1"/>
  <c r="AU2155" i="1"/>
  <c r="AU2205" i="1"/>
  <c r="AU2041" i="1"/>
  <c r="AU2332" i="1"/>
  <c r="AU2099" i="1"/>
  <c r="AU2294" i="1"/>
  <c r="AU2134" i="1"/>
  <c r="AU1974" i="1"/>
  <c r="AU2340" i="1"/>
  <c r="AU2020" i="1"/>
  <c r="AU2049" i="1"/>
  <c r="AU2144" i="1"/>
  <c r="AU2117" i="1"/>
  <c r="AU2026" i="1"/>
  <c r="AU2120" i="1"/>
  <c r="AU2335" i="1"/>
  <c r="AU2255" i="1"/>
  <c r="AU2175" i="1"/>
  <c r="AU2079" i="1"/>
  <c r="AU1999" i="1"/>
  <c r="AU2290" i="1"/>
  <c r="AU2210" i="1"/>
  <c r="AU2114" i="1"/>
  <c r="AU2034" i="1"/>
  <c r="AU1954" i="1"/>
  <c r="AU2236" i="1"/>
  <c r="AU2108" i="1"/>
  <c r="AU1980" i="1"/>
  <c r="AU2329" i="1"/>
  <c r="AU2201" i="1"/>
  <c r="AU2073" i="1"/>
  <c r="AU2296" i="1"/>
  <c r="AU2168" i="1"/>
  <c r="AU2040" i="1"/>
  <c r="AU2291" i="1"/>
  <c r="AU1971" i="1"/>
  <c r="AU2230" i="1"/>
  <c r="AU2038" i="1"/>
  <c r="AU2212" i="1"/>
  <c r="AU2241" i="1"/>
  <c r="AU2272" i="1"/>
  <c r="AU2029" i="1"/>
  <c r="AU2314" i="1"/>
  <c r="AU2348" i="1"/>
  <c r="AU1973" i="1"/>
  <c r="AU2303" i="1"/>
  <c r="AU2207" i="1"/>
  <c r="AU2127" i="1"/>
  <c r="AU2047" i="1"/>
  <c r="AU2338" i="1"/>
  <c r="AU2242" i="1"/>
  <c r="AU2162" i="1"/>
  <c r="AU2082" i="1"/>
  <c r="AU1986" i="1"/>
  <c r="AU2300" i="1"/>
  <c r="AU2172" i="1"/>
  <c r="AU2044" i="1"/>
  <c r="AU2265" i="1"/>
  <c r="AU2137" i="1"/>
  <c r="AU2009" i="1"/>
  <c r="AU2232" i="1"/>
  <c r="AU2104" i="1"/>
  <c r="AU1976" i="1"/>
  <c r="AU2317" i="1"/>
  <c r="AU2189" i="1"/>
  <c r="AU2165" i="1"/>
  <c r="AU2173" i="1"/>
  <c r="AU2071" i="1"/>
  <c r="AU2218" i="1"/>
  <c r="AU1962" i="1"/>
  <c r="AU2156" i="1"/>
  <c r="AU2227" i="1"/>
  <c r="AU2166" i="1"/>
  <c r="AU2006" i="1"/>
  <c r="AU2084" i="1"/>
  <c r="AU2177" i="1"/>
  <c r="AU2208" i="1"/>
  <c r="AU2229" i="1"/>
  <c r="AU2202" i="1"/>
  <c r="AU2028" i="1"/>
  <c r="AU2271" i="1"/>
  <c r="AU2191" i="1"/>
  <c r="AU2111" i="1"/>
  <c r="AU2015" i="1"/>
  <c r="AU2276" i="1"/>
  <c r="AU2143" i="1"/>
  <c r="AU2226" i="1"/>
  <c r="AU2050" i="1"/>
  <c r="AU2268" i="1"/>
  <c r="AU2012" i="1"/>
  <c r="AU2233" i="1"/>
  <c r="AU1977" i="1"/>
  <c r="AU2200" i="1"/>
  <c r="AU2285" i="1"/>
  <c r="AU1957" i="1"/>
  <c r="AU1997" i="1"/>
  <c r="AU2277" i="1"/>
  <c r="AU2005" i="1"/>
  <c r="AU2154" i="1"/>
  <c r="AU2013" i="1"/>
  <c r="AU2331" i="1"/>
  <c r="AU2267" i="1"/>
  <c r="AU2203" i="1"/>
  <c r="AU2139" i="1"/>
  <c r="AU2075" i="1"/>
  <c r="AU2011" i="1"/>
  <c r="AU2302" i="1"/>
  <c r="AU2238" i="1"/>
  <c r="AU2174" i="1"/>
  <c r="AU2110" i="1"/>
  <c r="AU2046" i="1"/>
  <c r="AU1982" i="1"/>
  <c r="AU2228" i="1"/>
  <c r="AU2100" i="1"/>
  <c r="AU1972" i="1"/>
  <c r="AU2321" i="1"/>
  <c r="AU2193" i="1"/>
  <c r="AU2065" i="1"/>
  <c r="AU2288" i="1"/>
  <c r="AU2160" i="1"/>
  <c r="AU2032" i="1"/>
  <c r="AU2341" i="1"/>
  <c r="AU2045" i="1"/>
  <c r="AU2298" i="1"/>
  <c r="AU2074" i="1"/>
  <c r="AU1964" i="1"/>
  <c r="AU2249" i="1"/>
  <c r="AU2088" i="1"/>
  <c r="AU2333" i="1"/>
  <c r="AU2101" i="1"/>
  <c r="AU2262" i="1"/>
  <c r="AU1956" i="1"/>
  <c r="AU2016" i="1"/>
  <c r="AU2063" i="1"/>
  <c r="AV1953" i="1"/>
  <c r="AU2178" i="1"/>
  <c r="AU2018" i="1"/>
  <c r="AU2204" i="1"/>
  <c r="AU2169" i="1"/>
  <c r="AU2136" i="1"/>
  <c r="AU2253" i="1"/>
  <c r="AU2077" i="1"/>
  <c r="AU2245" i="1"/>
  <c r="AU1965" i="1"/>
  <c r="AU2090" i="1"/>
  <c r="AU2185" i="1"/>
  <c r="AU2315" i="1"/>
  <c r="AU2251" i="1"/>
  <c r="AU2187" i="1"/>
  <c r="AU2123" i="1"/>
  <c r="AU2059" i="1"/>
  <c r="AU1995" i="1"/>
  <c r="AU2350" i="1"/>
  <c r="AU2286" i="1"/>
  <c r="AU2222" i="1"/>
  <c r="AU2158" i="1"/>
  <c r="AU2094" i="1"/>
  <c r="AU2030" i="1"/>
  <c r="AU1966" i="1"/>
  <c r="AU2324" i="1"/>
  <c r="AU2196" i="1"/>
  <c r="AU2068" i="1"/>
  <c r="AU2289" i="1"/>
  <c r="AU2161" i="1"/>
  <c r="AU2033" i="1"/>
  <c r="AU2256" i="1"/>
  <c r="AU2128" i="1"/>
  <c r="AU2000" i="1"/>
  <c r="AU2309" i="1"/>
  <c r="AU2093" i="1"/>
  <c r="AU2234" i="1"/>
  <c r="AU2010" i="1"/>
  <c r="AU2284" i="1"/>
  <c r="AU2121" i="1"/>
  <c r="AU2344" i="1"/>
  <c r="AU1992" i="1"/>
  <c r="AU2301" i="1"/>
  <c r="AU2311" i="1"/>
  <c r="AU2247" i="1"/>
  <c r="AU2183" i="1"/>
  <c r="AU2103" i="1"/>
  <c r="AU2007" i="1"/>
  <c r="AU2250" i="1"/>
  <c r="AU2035" i="1"/>
  <c r="AU2102" i="1"/>
  <c r="AU2305" i="1"/>
  <c r="AU2281" i="1"/>
  <c r="AU2319" i="1"/>
  <c r="AU1983" i="1"/>
  <c r="AU2306" i="1"/>
  <c r="AU2146" i="1"/>
  <c r="AU1970" i="1"/>
  <c r="AU2140" i="1"/>
  <c r="AU2105" i="1"/>
  <c r="AU2328" i="1"/>
  <c r="AU2072" i="1"/>
  <c r="AU2221" i="1"/>
  <c r="AU2037" i="1"/>
  <c r="AU2181" i="1"/>
  <c r="AU2330" i="1"/>
  <c r="AU2042" i="1"/>
  <c r="AU1996" i="1"/>
  <c r="AU2057" i="1"/>
  <c r="AU2216" i="1"/>
  <c r="AU2299" i="1"/>
  <c r="AU2235" i="1"/>
  <c r="AU2171" i="1"/>
  <c r="AU2107" i="1"/>
  <c r="AU2043" i="1"/>
  <c r="AU1979" i="1"/>
  <c r="AU2334" i="1"/>
  <c r="AU2270" i="1"/>
  <c r="AU2206" i="1"/>
  <c r="AU2142" i="1"/>
  <c r="AU2078" i="1"/>
  <c r="AU2014" i="1"/>
  <c r="AU2292" i="1"/>
  <c r="AU2164" i="1"/>
  <c r="AU2036" i="1"/>
  <c r="AU2257" i="1"/>
  <c r="AU2129" i="1"/>
  <c r="AU2001" i="1"/>
  <c r="AU2352" i="1"/>
  <c r="AU2224" i="1"/>
  <c r="AU2096" i="1"/>
  <c r="AU1968" i="1"/>
  <c r="AU2213" i="1"/>
  <c r="AU2023" i="1"/>
  <c r="AU2186" i="1"/>
  <c r="AU1994" i="1"/>
  <c r="AU1959" i="1"/>
  <c r="AU2055" i="1"/>
  <c r="AU2167" i="1"/>
  <c r="AU2263" i="1"/>
  <c r="AU2343" i="1"/>
  <c r="AU2060" i="1"/>
  <c r="AU2138" i="1"/>
  <c r="AU2320" i="1"/>
  <c r="AU2097" i="1"/>
  <c r="AU2062" i="1"/>
  <c r="AU2318" i="1"/>
  <c r="AU2027" i="1"/>
  <c r="AU2283" i="1"/>
  <c r="AU2085" i="1"/>
  <c r="AU2264" i="1"/>
  <c r="AU2098" i="1"/>
  <c r="AU2239" i="1"/>
  <c r="AU1985" i="1"/>
  <c r="AU2141" i="1"/>
  <c r="AU1960" i="1"/>
  <c r="AU1961" i="1"/>
  <c r="AU2092" i="1"/>
  <c r="AU2122" i="1"/>
  <c r="AU1975" i="1"/>
  <c r="AU2087" i="1"/>
  <c r="AU2199" i="1"/>
  <c r="AU2279" i="1"/>
  <c r="AU2025" i="1"/>
  <c r="AU2188" i="1"/>
  <c r="AU2225" i="1"/>
  <c r="AU2004" i="1"/>
  <c r="AU2126" i="1"/>
  <c r="AU2091" i="1"/>
  <c r="AU2347" i="1"/>
  <c r="AU2133" i="1"/>
  <c r="AU2349" i="1"/>
  <c r="AU2076" i="1"/>
  <c r="AU2274" i="1"/>
  <c r="AU2002" i="1"/>
  <c r="AU2066" i="1"/>
  <c r="AU2130" i="1"/>
  <c r="AU2194" i="1"/>
  <c r="AU2258" i="1"/>
  <c r="AU2322" i="1"/>
  <c r="AU1967" i="1"/>
  <c r="AU2031" i="1"/>
  <c r="AU2095" i="1"/>
  <c r="AU2159" i="1"/>
  <c r="AU2223" i="1"/>
  <c r="AU2287" i="1"/>
  <c r="AU2351" i="1"/>
  <c r="AU2089" i="1"/>
  <c r="AU2220" i="1"/>
  <c r="AU2106" i="1"/>
  <c r="AU2069" i="1"/>
  <c r="AU2293" i="1"/>
  <c r="AU2080" i="1"/>
  <c r="AU2336" i="1"/>
  <c r="AU2113" i="1"/>
  <c r="AU2148" i="1"/>
  <c r="AU2070" i="1"/>
  <c r="AU2198" i="1"/>
  <c r="AU2326" i="1"/>
  <c r="AU2163" i="1"/>
  <c r="AU2339" i="1"/>
  <c r="AU2275" i="1"/>
  <c r="AU2211" i="1"/>
  <c r="AU2147" i="1"/>
  <c r="AU2083" i="1"/>
  <c r="AU2019" i="1"/>
  <c r="AU1955" i="1"/>
  <c r="AU2310" i="1"/>
  <c r="AU2246" i="1"/>
  <c r="AU2182" i="1"/>
  <c r="AU2118" i="1"/>
  <c r="AU2054" i="1"/>
  <c r="AU1990" i="1"/>
  <c r="AU2244" i="1"/>
  <c r="AU2116" i="1"/>
  <c r="AU1988" i="1"/>
  <c r="AU2337" i="1"/>
  <c r="AU2209" i="1"/>
  <c r="AU2081" i="1"/>
  <c r="AU1953" i="1"/>
  <c r="AU2304" i="1"/>
  <c r="AU2176" i="1"/>
  <c r="AU2048" i="1"/>
  <c r="AU2261" i="1"/>
  <c r="AU1989" i="1"/>
  <c r="AU2157" i="1"/>
  <c r="AU2266" i="1"/>
  <c r="AU2058" i="1"/>
  <c r="AU2124" i="1"/>
  <c r="AU1993" i="1"/>
  <c r="AU2248" i="1"/>
  <c r="AU2323" i="1"/>
  <c r="AU2259" i="1"/>
  <c r="AU2195" i="1"/>
  <c r="AU2131" i="1"/>
  <c r="AU2067" i="1"/>
  <c r="AU2003" i="1"/>
  <c r="AU2307" i="1"/>
  <c r="AU2243" i="1"/>
  <c r="AU2179" i="1"/>
  <c r="AU2115" i="1"/>
  <c r="AU2051" i="1"/>
  <c r="AU1987" i="1"/>
  <c r="AU2342" i="1"/>
  <c r="AU2278" i="1"/>
  <c r="AU2214" i="1"/>
  <c r="AU2150" i="1"/>
  <c r="AU2086" i="1"/>
  <c r="AU2022" i="1"/>
  <c r="AU1958" i="1"/>
  <c r="AU2308" i="1"/>
  <c r="AU2180" i="1"/>
  <c r="AU2052" i="1"/>
  <c r="AU2273" i="1"/>
  <c r="AU2145" i="1"/>
  <c r="AU2017" i="1"/>
  <c r="AU2240" i="1"/>
  <c r="AU2112" i="1"/>
  <c r="AU1984" i="1"/>
  <c r="AU2325" i="1"/>
  <c r="AU2197" i="1"/>
  <c r="AU1981" i="1"/>
  <c r="AU2119" i="1"/>
  <c r="AU2346" i="1"/>
  <c r="AU2170" i="1"/>
  <c r="AU1978" i="1"/>
  <c r="AU2252" i="1"/>
  <c r="AU2217" i="1"/>
  <c r="AU2024" i="1"/>
  <c r="AU2149" i="1"/>
  <c r="G24" i="2" a="1"/>
  <c r="F24" i="2" a="1"/>
  <c r="GX37" i="5" l="1"/>
  <c r="GZ37" i="5" s="1"/>
  <c r="AZ350" i="5"/>
  <c r="G350" i="5"/>
  <c r="AP350" i="5"/>
  <c r="Q350" i="5"/>
  <c r="AA350" i="5"/>
  <c r="AK350" i="5"/>
  <c r="AU350" i="5"/>
  <c r="V350" i="5"/>
  <c r="AF350" i="5"/>
  <c r="J350" i="5"/>
  <c r="H350" i="5"/>
  <c r="U350" i="5"/>
  <c r="P350" i="5"/>
  <c r="Z350" i="5"/>
  <c r="AE350" i="5"/>
  <c r="AJ350" i="5"/>
  <c r="AO350" i="5"/>
  <c r="AT350" i="5"/>
  <c r="AY350" i="5"/>
  <c r="I349" i="5"/>
  <c r="N349" i="5" s="1"/>
  <c r="O349" i="5" s="1"/>
  <c r="AL349" i="5"/>
  <c r="AM349" i="5" s="1"/>
  <c r="AN349" i="5" s="1"/>
  <c r="AB349" i="5"/>
  <c r="AC349" i="5" s="1"/>
  <c r="AD349" i="5" s="1"/>
  <c r="AV349" i="5"/>
  <c r="AW349" i="5" s="1"/>
  <c r="AX349" i="5" s="1"/>
  <c r="BA349" i="5"/>
  <c r="BB349" i="5" s="1"/>
  <c r="BC349" i="5" s="1"/>
  <c r="R349" i="5"/>
  <c r="S349" i="5" s="1"/>
  <c r="T349" i="5" s="1"/>
  <c r="AG349" i="5"/>
  <c r="AH349" i="5" s="1"/>
  <c r="AI349" i="5" s="1"/>
  <c r="W349" i="5"/>
  <c r="X349" i="5" s="1"/>
  <c r="Y349" i="5" s="1"/>
  <c r="AQ349" i="5"/>
  <c r="AR349" i="5" s="1"/>
  <c r="AS349" i="5" s="1"/>
  <c r="K349" i="5"/>
  <c r="L351" i="5"/>
  <c r="C351" i="5"/>
  <c r="D351" i="5" s="1"/>
  <c r="E351" i="5"/>
  <c r="M351" i="5" s="1"/>
  <c r="F351" i="5"/>
  <c r="A353" i="5"/>
  <c r="B352" i="5"/>
  <c r="GX41" i="5"/>
  <c r="AC96" i="5"/>
  <c r="AD96" i="5" s="1"/>
  <c r="AJ213" i="5"/>
  <c r="AK213" i="5"/>
  <c r="AP213" i="5"/>
  <c r="AO213" i="5"/>
  <c r="AU213" i="5"/>
  <c r="AT213" i="5"/>
  <c r="AZ213" i="5"/>
  <c r="AY213" i="5"/>
  <c r="C470" i="5"/>
  <c r="G470" i="5"/>
  <c r="H470" i="5" s="1"/>
  <c r="CW27" i="5"/>
  <c r="DF43" i="5"/>
  <c r="DI43" i="5"/>
  <c r="DH43" i="5"/>
  <c r="CZ31" i="5"/>
  <c r="AM90" i="5"/>
  <c r="AM88" i="5"/>
  <c r="AK90" i="5"/>
  <c r="AL88" i="5"/>
  <c r="AL89" i="5"/>
  <c r="AL87" i="5"/>
  <c r="AM91" i="5"/>
  <c r="AM92" i="5" s="1"/>
  <c r="Q100" i="5"/>
  <c r="R100" i="5" s="1"/>
  <c r="P101" i="5"/>
  <c r="AJ94" i="5"/>
  <c r="AJ93" i="5"/>
  <c r="AH95" i="5" s="1"/>
  <c r="AI95" i="5" s="1"/>
  <c r="AJ95" i="5" s="1"/>
  <c r="AC97" i="5"/>
  <c r="AD97" i="5" s="1"/>
  <c r="AB98" i="5"/>
  <c r="V99" i="5"/>
  <c r="W98" i="5"/>
  <c r="X98" i="5" s="1"/>
  <c r="S100" i="5"/>
  <c r="T99" i="5"/>
  <c r="U99" i="5" s="1"/>
  <c r="GX30" i="5"/>
  <c r="GY30" i="5" s="1"/>
  <c r="Y97" i="5"/>
  <c r="Z96" i="5"/>
  <c r="AA96" i="5" s="1"/>
  <c r="AE94" i="5"/>
  <c r="AO94" i="5"/>
  <c r="AR93" i="5"/>
  <c r="AF95" i="5"/>
  <c r="AG95" i="5" s="1"/>
  <c r="AE96" i="5"/>
  <c r="GX38" i="5"/>
  <c r="GZ38" i="5" s="1"/>
  <c r="DN25" i="5"/>
  <c r="DO25" i="5" s="1"/>
  <c r="DQ25" i="5"/>
  <c r="DP25" i="5"/>
  <c r="DL26" i="5"/>
  <c r="DM26" i="5" s="1"/>
  <c r="DE44" i="5"/>
  <c r="DD45" i="5"/>
  <c r="DA30" i="5"/>
  <c r="CX32" i="5"/>
  <c r="CU28" i="5"/>
  <c r="CR30" i="5"/>
  <c r="CT29" i="5"/>
  <c r="R4" i="9"/>
  <c r="U4" i="9" s="1"/>
  <c r="O4" i="9" s="1"/>
  <c r="V4" i="9" s="1"/>
  <c r="W4" i="9" s="1"/>
  <c r="X4" i="9" s="1"/>
  <c r="AM309" i="5"/>
  <c r="AN309" i="5" s="1"/>
  <c r="AR309" i="5"/>
  <c r="AS309" i="5" s="1"/>
  <c r="AW309" i="5"/>
  <c r="AX309" i="5" s="1"/>
  <c r="ID31" i="5"/>
  <c r="IG31" i="5" s="1"/>
  <c r="IA31" i="5" s="1"/>
  <c r="IH31" i="5" s="1"/>
  <c r="II31" i="5" s="1"/>
  <c r="IJ31" i="5" s="1"/>
  <c r="AL212" i="5"/>
  <c r="AM212" i="5" s="1"/>
  <c r="AN212" i="5" s="1"/>
  <c r="AQ212" i="5"/>
  <c r="AR212" i="5" s="1"/>
  <c r="AS212" i="5" s="1"/>
  <c r="AV212" i="5"/>
  <c r="AW212" i="5" s="1"/>
  <c r="AX212" i="5" s="1"/>
  <c r="BA212" i="5"/>
  <c r="BB212" i="5" s="1"/>
  <c r="BC212" i="5" s="1"/>
  <c r="S4" i="9"/>
  <c r="CO33" i="5"/>
  <c r="D22" i="5"/>
  <c r="E21" i="5"/>
  <c r="B471" i="5"/>
  <c r="A472" i="5"/>
  <c r="G24" i="9"/>
  <c r="L24" i="9" s="1"/>
  <c r="F25" i="9"/>
  <c r="HE46" i="5"/>
  <c r="HF46" i="5" s="1"/>
  <c r="FR240" i="5"/>
  <c r="GX33" i="5"/>
  <c r="GX36" i="5"/>
  <c r="GX34" i="5"/>
  <c r="GZ34" i="5" s="1"/>
  <c r="FQ241" i="5"/>
  <c r="GX31" i="5"/>
  <c r="GY31" i="5" s="1"/>
  <c r="GV42" i="5"/>
  <c r="GW42" i="5" s="1"/>
  <c r="GX42" i="5" s="1"/>
  <c r="GF43" i="5"/>
  <c r="GH42" i="5"/>
  <c r="GG42" i="5"/>
  <c r="GP42" i="5"/>
  <c r="GS42" i="5"/>
  <c r="HU31" i="5"/>
  <c r="HS33" i="5"/>
  <c r="HU32" i="5"/>
  <c r="HT32" i="5"/>
  <c r="GX39" i="5"/>
  <c r="GY39" i="5" s="1"/>
  <c r="HL46" i="5"/>
  <c r="HT31" i="5"/>
  <c r="HN31" i="5"/>
  <c r="HO31" i="5" s="1"/>
  <c r="HM32" i="5"/>
  <c r="HB47" i="5"/>
  <c r="HD47" i="5" s="1"/>
  <c r="HC48" i="5"/>
  <c r="GY40" i="5"/>
  <c r="GZ35" i="5"/>
  <c r="GZ33" i="5"/>
  <c r="GY41" i="5"/>
  <c r="GY32" i="5"/>
  <c r="GZ32" i="5"/>
  <c r="GZ40" i="5"/>
  <c r="GY37" i="5"/>
  <c r="GK28" i="5"/>
  <c r="GI27" i="5"/>
  <c r="GS22" i="5" s="1"/>
  <c r="GM27" i="5"/>
  <c r="M103" i="5"/>
  <c r="N102" i="5"/>
  <c r="O102" i="5" s="1"/>
  <c r="FK28" i="5"/>
  <c r="FH28" i="5" s="1"/>
  <c r="F214" i="5"/>
  <c r="L214" i="5"/>
  <c r="I212" i="5"/>
  <c r="N212" i="5" s="1"/>
  <c r="O212" i="5" s="1"/>
  <c r="K212" i="5"/>
  <c r="AG212" i="5"/>
  <c r="AH212" i="5" s="1"/>
  <c r="AI212" i="5" s="1"/>
  <c r="G213" i="5"/>
  <c r="H213" i="5"/>
  <c r="J213" i="5"/>
  <c r="Q213" i="5"/>
  <c r="V213" i="5"/>
  <c r="P213" i="5"/>
  <c r="U213" i="5"/>
  <c r="W213" i="5" s="1"/>
  <c r="AA213" i="5"/>
  <c r="Z213" i="5"/>
  <c r="AF213" i="5"/>
  <c r="AE213" i="5"/>
  <c r="R212" i="5"/>
  <c r="S212" i="5" s="1"/>
  <c r="T212" i="5" s="1"/>
  <c r="FC31" i="5"/>
  <c r="FB31" i="5" a="1"/>
  <c r="FB31" i="5" s="1"/>
  <c r="AB212" i="5"/>
  <c r="AC212" i="5" s="1"/>
  <c r="AD212" i="5" s="1"/>
  <c r="W212" i="5"/>
  <c r="X212" i="5" s="1"/>
  <c r="Y212" i="5" s="1"/>
  <c r="FA30" i="5"/>
  <c r="EZ30" i="5"/>
  <c r="EY31" i="5"/>
  <c r="EW32" i="5"/>
  <c r="EX31" i="5"/>
  <c r="EC20" i="5"/>
  <c r="EE19" i="5"/>
  <c r="EF19" i="5" s="1"/>
  <c r="DE109" i="5"/>
  <c r="DH108" i="5"/>
  <c r="DI108" i="5"/>
  <c r="DJ107" i="5"/>
  <c r="AH309" i="5"/>
  <c r="AI309" i="5" s="1"/>
  <c r="S309" i="5"/>
  <c r="T309" i="5" s="1"/>
  <c r="AC309" i="5"/>
  <c r="AD309" i="5" s="1"/>
  <c r="X309" i="5"/>
  <c r="Y309" i="5" s="1"/>
  <c r="D309" i="5"/>
  <c r="M309" i="5"/>
  <c r="N309" i="5"/>
  <c r="O309" i="5" s="1"/>
  <c r="D212" i="5"/>
  <c r="F21" i="5"/>
  <c r="G21" i="5" s="1"/>
  <c r="B215" i="5"/>
  <c r="E213" i="5"/>
  <c r="C213" i="5"/>
  <c r="K309" i="5"/>
  <c r="J22" i="5"/>
  <c r="K22" i="5" s="1"/>
  <c r="E312" i="5"/>
  <c r="C312" i="5"/>
  <c r="H23" i="5"/>
  <c r="I23" i="5" s="1"/>
  <c r="J105" i="5"/>
  <c r="K104" i="5"/>
  <c r="L104" i="5" s="1"/>
  <c r="H107" i="5"/>
  <c r="I107" i="5" s="1"/>
  <c r="G108" i="5"/>
  <c r="A108" i="5"/>
  <c r="C107" i="5"/>
  <c r="J13" i="3"/>
  <c r="H13" i="3"/>
  <c r="M13" i="3"/>
  <c r="L14" i="3"/>
  <c r="N14" i="3" s="1"/>
  <c r="P95" i="3"/>
  <c r="K13" i="3"/>
  <c r="F14" i="3"/>
  <c r="G14" i="3"/>
  <c r="C15" i="3"/>
  <c r="D14" i="3"/>
  <c r="E13" i="3"/>
  <c r="I13" i="3" s="1"/>
  <c r="I24" i="2"/>
  <c r="Y1" i="2"/>
  <c r="AC8" i="2"/>
  <c r="AC2" i="2"/>
  <c r="AC7" i="2"/>
  <c r="AB4" i="2"/>
  <c r="AC11" i="2" s="1"/>
  <c r="AC12" i="2" s="1"/>
  <c r="AC14" i="2"/>
  <c r="F24" i="2"/>
  <c r="G24" i="2"/>
  <c r="AA5" i="2"/>
  <c r="Z5" i="2"/>
  <c r="Z7" i="2" s="1"/>
  <c r="E25" i="2"/>
  <c r="AD14" i="2"/>
  <c r="X7" i="2"/>
  <c r="X10" i="2"/>
  <c r="Y9" i="2" s="1"/>
  <c r="X9" i="2"/>
  <c r="U137" i="1"/>
  <c r="U160" i="1" s="1"/>
  <c r="B16" i="3"/>
  <c r="AS112" i="1"/>
  <c r="BC114" i="1"/>
  <c r="BC115" i="1" s="1"/>
  <c r="BC116" i="1" s="1"/>
  <c r="BC117" i="1" s="1"/>
  <c r="BC120" i="1" s="1"/>
  <c r="BC121" i="1" s="1"/>
  <c r="B25" i="2"/>
  <c r="D25" i="2"/>
  <c r="A26" i="2"/>
  <c r="C24" i="2"/>
  <c r="U139" i="1"/>
  <c r="U162" i="1" s="1"/>
  <c r="AI113" i="1"/>
  <c r="AL1948" i="1"/>
  <c r="AL1949" i="1"/>
  <c r="GP119" i="1"/>
  <c r="GP114" i="1"/>
  <c r="GP115" i="1" s="1"/>
  <c r="GP116" i="1" s="1"/>
  <c r="GP117" i="1" s="1"/>
  <c r="GP120" i="1" s="1"/>
  <c r="GP121" i="1" s="1"/>
  <c r="AK124" i="1"/>
  <c r="AK123" i="1" s="1"/>
  <c r="AK122" i="1"/>
  <c r="FA107" i="1"/>
  <c r="FA105" i="1"/>
  <c r="AH124" i="1"/>
  <c r="AH123" i="1" s="1"/>
  <c r="AH122" i="1"/>
  <c r="V142" i="1"/>
  <c r="EX121" i="1"/>
  <c r="EY112" i="1"/>
  <c r="EY118" i="1" s="1"/>
  <c r="GQ112" i="1"/>
  <c r="GQ118" i="1" s="1"/>
  <c r="AV1948" i="1"/>
  <c r="AW1948" i="1" s="1"/>
  <c r="AU1941" i="1"/>
  <c r="AI111" i="1"/>
  <c r="AI119" i="1"/>
  <c r="AI120" i="1" s="1"/>
  <c r="AI121" i="1" s="1"/>
  <c r="G139" i="1"/>
  <c r="GS107" i="1"/>
  <c r="GS105" i="1"/>
  <c r="GS112" i="1" s="1"/>
  <c r="GS118" i="1" s="1"/>
  <c r="GR107" i="1"/>
  <c r="GR105" i="1"/>
  <c r="GR112" i="1" s="1"/>
  <c r="GR118" i="1" s="1"/>
  <c r="BD118" i="1"/>
  <c r="BD119" i="1" s="1"/>
  <c r="AS118" i="1"/>
  <c r="W128" i="1" s="1"/>
  <c r="W149" i="1" s="1"/>
  <c r="FA106" i="1"/>
  <c r="FA113" i="1" s="1"/>
  <c r="EZ107" i="1"/>
  <c r="EZ105" i="1"/>
  <c r="EZ112" i="1" s="1"/>
  <c r="AQ2346" i="1"/>
  <c r="AS2346" i="1" s="1"/>
  <c r="AQ2330" i="1"/>
  <c r="AS2330" i="1" s="1"/>
  <c r="AQ2314" i="1"/>
  <c r="AS2314" i="1" s="1"/>
  <c r="AQ2298" i="1"/>
  <c r="AS2298" i="1" s="1"/>
  <c r="AQ2282" i="1"/>
  <c r="AS2282" i="1" s="1"/>
  <c r="AQ2266" i="1"/>
  <c r="AS2266" i="1" s="1"/>
  <c r="AQ2250" i="1"/>
  <c r="AS2250" i="1" s="1"/>
  <c r="AQ2234" i="1"/>
  <c r="AS2234" i="1" s="1"/>
  <c r="AQ2218" i="1"/>
  <c r="AS2218" i="1" s="1"/>
  <c r="AQ2202" i="1"/>
  <c r="AS2202" i="1" s="1"/>
  <c r="AQ2186" i="1"/>
  <c r="AS2186" i="1" s="1"/>
  <c r="AQ2170" i="1"/>
  <c r="AS2170" i="1" s="1"/>
  <c r="AQ2154" i="1"/>
  <c r="AS2154" i="1" s="1"/>
  <c r="AQ2138" i="1"/>
  <c r="AS2138" i="1" s="1"/>
  <c r="AQ2122" i="1"/>
  <c r="AS2122" i="1" s="1"/>
  <c r="AQ2106" i="1"/>
  <c r="AS2106" i="1" s="1"/>
  <c r="AQ2090" i="1"/>
  <c r="AS2090" i="1" s="1"/>
  <c r="AQ2074" i="1"/>
  <c r="AS2074" i="1" s="1"/>
  <c r="AQ2058" i="1"/>
  <c r="AS2058" i="1" s="1"/>
  <c r="AQ2042" i="1"/>
  <c r="AS2042" i="1" s="1"/>
  <c r="AQ2026" i="1"/>
  <c r="AS2026" i="1" s="1"/>
  <c r="AQ2010" i="1"/>
  <c r="AS2010" i="1" s="1"/>
  <c r="AQ1994" i="1"/>
  <c r="AS1994" i="1" s="1"/>
  <c r="AQ1978" i="1"/>
  <c r="AS1978" i="1" s="1"/>
  <c r="AQ1962" i="1"/>
  <c r="AS1962" i="1" s="1"/>
  <c r="AQ2348" i="1"/>
  <c r="AS2348" i="1" s="1"/>
  <c r="AQ2332" i="1"/>
  <c r="AS2332" i="1" s="1"/>
  <c r="AQ2316" i="1"/>
  <c r="AS2316" i="1" s="1"/>
  <c r="AQ2300" i="1"/>
  <c r="AS2300" i="1" s="1"/>
  <c r="AQ2284" i="1"/>
  <c r="AS2284" i="1" s="1"/>
  <c r="AQ2268" i="1"/>
  <c r="AS2268" i="1" s="1"/>
  <c r="AQ2252" i="1"/>
  <c r="AS2252" i="1" s="1"/>
  <c r="AQ2236" i="1"/>
  <c r="AS2236" i="1" s="1"/>
  <c r="AQ2220" i="1"/>
  <c r="AS2220" i="1" s="1"/>
  <c r="AQ2204" i="1"/>
  <c r="AS2204" i="1" s="1"/>
  <c r="AQ2188" i="1"/>
  <c r="AS2188" i="1" s="1"/>
  <c r="AQ2172" i="1"/>
  <c r="AS2172" i="1" s="1"/>
  <c r="AQ2156" i="1"/>
  <c r="AS2156" i="1" s="1"/>
  <c r="AQ2140" i="1"/>
  <c r="AS2140" i="1" s="1"/>
  <c r="AQ2124" i="1"/>
  <c r="AS2124" i="1" s="1"/>
  <c r="AQ2108" i="1"/>
  <c r="AS2108" i="1" s="1"/>
  <c r="AQ2092" i="1"/>
  <c r="AS2092" i="1" s="1"/>
  <c r="AQ2076" i="1"/>
  <c r="AS2076" i="1" s="1"/>
  <c r="AQ2060" i="1"/>
  <c r="AS2060" i="1" s="1"/>
  <c r="AQ2044" i="1"/>
  <c r="AS2044" i="1" s="1"/>
  <c r="AQ2028" i="1"/>
  <c r="AS2028" i="1" s="1"/>
  <c r="AQ2012" i="1"/>
  <c r="AS2012" i="1" s="1"/>
  <c r="AQ1996" i="1"/>
  <c r="AS1996" i="1" s="1"/>
  <c r="AQ1980" i="1"/>
  <c r="AS1980" i="1" s="1"/>
  <c r="AQ1964" i="1"/>
  <c r="AS1964" i="1" s="1"/>
  <c r="AQ2339" i="1"/>
  <c r="AS2339" i="1" s="1"/>
  <c r="AQ2307" i="1"/>
  <c r="AS2307" i="1" s="1"/>
  <c r="AQ2275" i="1"/>
  <c r="AS2275" i="1" s="1"/>
  <c r="AQ2243" i="1"/>
  <c r="AS2243" i="1" s="1"/>
  <c r="AQ2211" i="1"/>
  <c r="AS2211" i="1" s="1"/>
  <c r="AQ2179" i="1"/>
  <c r="AS2179" i="1" s="1"/>
  <c r="AQ2147" i="1"/>
  <c r="AS2147" i="1" s="1"/>
  <c r="AQ2115" i="1"/>
  <c r="AS2115" i="1" s="1"/>
  <c r="AQ2083" i="1"/>
  <c r="AS2083" i="1" s="1"/>
  <c r="AQ2051" i="1"/>
  <c r="AS2051" i="1" s="1"/>
  <c r="AQ2019" i="1"/>
  <c r="AS2019" i="1" s="1"/>
  <c r="AQ1987" i="1"/>
  <c r="AS1987" i="1" s="1"/>
  <c r="AQ1955" i="1"/>
  <c r="AS1955" i="1" s="1"/>
  <c r="AQ2329" i="1"/>
  <c r="AS2329" i="1" s="1"/>
  <c r="AQ2297" i="1"/>
  <c r="AS2297" i="1" s="1"/>
  <c r="AQ2265" i="1"/>
  <c r="AS2265" i="1" s="1"/>
  <c r="AQ2233" i="1"/>
  <c r="AS2233" i="1" s="1"/>
  <c r="AQ2201" i="1"/>
  <c r="AS2201" i="1" s="1"/>
  <c r="AQ2169" i="1"/>
  <c r="AS2169" i="1" s="1"/>
  <c r="AQ2137" i="1"/>
  <c r="AS2137" i="1" s="1"/>
  <c r="AQ2105" i="1"/>
  <c r="AS2105" i="1" s="1"/>
  <c r="AQ2073" i="1"/>
  <c r="AS2073" i="1" s="1"/>
  <c r="AQ2041" i="1"/>
  <c r="AS2041" i="1" s="1"/>
  <c r="AQ2009" i="1"/>
  <c r="AS2009" i="1" s="1"/>
  <c r="AQ1977" i="1"/>
  <c r="AS1977" i="1" s="1"/>
  <c r="AQ2343" i="1"/>
  <c r="AS2343" i="1" s="1"/>
  <c r="AQ2311" i="1"/>
  <c r="AS2311" i="1" s="1"/>
  <c r="AQ2279" i="1"/>
  <c r="AS2279" i="1" s="1"/>
  <c r="AQ2247" i="1"/>
  <c r="AS2247" i="1" s="1"/>
  <c r="AQ2215" i="1"/>
  <c r="AS2215" i="1" s="1"/>
  <c r="AQ2183" i="1"/>
  <c r="AS2183" i="1" s="1"/>
  <c r="AQ2151" i="1"/>
  <c r="AS2151" i="1" s="1"/>
  <c r="AQ2119" i="1"/>
  <c r="AS2119" i="1" s="1"/>
  <c r="AQ2087" i="1"/>
  <c r="AS2087" i="1" s="1"/>
  <c r="AQ2055" i="1"/>
  <c r="AS2055" i="1" s="1"/>
  <c r="AQ2023" i="1"/>
  <c r="AS2023" i="1" s="1"/>
  <c r="AQ1991" i="1"/>
  <c r="AS1991" i="1" s="1"/>
  <c r="AQ1959" i="1"/>
  <c r="AS1959" i="1" s="1"/>
  <c r="AQ2325" i="1"/>
  <c r="AS2325" i="1" s="1"/>
  <c r="AQ2293" i="1"/>
  <c r="AS2293" i="1" s="1"/>
  <c r="AQ2261" i="1"/>
  <c r="AS2261" i="1" s="1"/>
  <c r="AQ2229" i="1"/>
  <c r="AS2229" i="1" s="1"/>
  <c r="AQ2197" i="1"/>
  <c r="AS2197" i="1" s="1"/>
  <c r="AQ2165" i="1"/>
  <c r="AS2165" i="1" s="1"/>
  <c r="AQ2133" i="1"/>
  <c r="AS2133" i="1" s="1"/>
  <c r="AQ2101" i="1"/>
  <c r="AS2101" i="1" s="1"/>
  <c r="AQ2069" i="1"/>
  <c r="AS2069" i="1" s="1"/>
  <c r="AQ2037" i="1"/>
  <c r="AS2037" i="1" s="1"/>
  <c r="AQ2005" i="1"/>
  <c r="AS2005" i="1" s="1"/>
  <c r="AQ1973" i="1"/>
  <c r="AS1973" i="1" s="1"/>
  <c r="AQ2342" i="1"/>
  <c r="AS2342" i="1" s="1"/>
  <c r="AQ2326" i="1"/>
  <c r="AS2326" i="1" s="1"/>
  <c r="AQ2310" i="1"/>
  <c r="AS2310" i="1" s="1"/>
  <c r="AQ2294" i="1"/>
  <c r="AS2294" i="1" s="1"/>
  <c r="AQ2278" i="1"/>
  <c r="AS2278" i="1" s="1"/>
  <c r="AQ2262" i="1"/>
  <c r="AS2262" i="1" s="1"/>
  <c r="AQ2246" i="1"/>
  <c r="AS2246" i="1" s="1"/>
  <c r="AQ2230" i="1"/>
  <c r="AS2230" i="1" s="1"/>
  <c r="AQ2214" i="1"/>
  <c r="AS2214" i="1" s="1"/>
  <c r="AQ2198" i="1"/>
  <c r="AS2198" i="1" s="1"/>
  <c r="AQ2182" i="1"/>
  <c r="AS2182" i="1" s="1"/>
  <c r="AQ2166" i="1"/>
  <c r="AS2166" i="1" s="1"/>
  <c r="AQ2150" i="1"/>
  <c r="AS2150" i="1" s="1"/>
  <c r="AQ2134" i="1"/>
  <c r="AS2134" i="1" s="1"/>
  <c r="AQ2118" i="1"/>
  <c r="AS2118" i="1" s="1"/>
  <c r="AQ2102" i="1"/>
  <c r="AS2102" i="1" s="1"/>
  <c r="AQ2086" i="1"/>
  <c r="AS2086" i="1" s="1"/>
  <c r="AQ2070" i="1"/>
  <c r="AS2070" i="1" s="1"/>
  <c r="AQ2054" i="1"/>
  <c r="AS2054" i="1" s="1"/>
  <c r="AQ2038" i="1"/>
  <c r="AS2038" i="1" s="1"/>
  <c r="AQ2022" i="1"/>
  <c r="AS2022" i="1" s="1"/>
  <c r="AQ2006" i="1"/>
  <c r="AS2006" i="1" s="1"/>
  <c r="AQ1990" i="1"/>
  <c r="AS1990" i="1" s="1"/>
  <c r="AQ1974" i="1"/>
  <c r="AS1974" i="1" s="1"/>
  <c r="AQ1958" i="1"/>
  <c r="AS1958" i="1" s="1"/>
  <c r="AQ2344" i="1"/>
  <c r="AS2344" i="1" s="1"/>
  <c r="AQ2328" i="1"/>
  <c r="AS2328" i="1" s="1"/>
  <c r="AQ2312" i="1"/>
  <c r="AS2312" i="1" s="1"/>
  <c r="AQ2296" i="1"/>
  <c r="AS2296" i="1" s="1"/>
  <c r="AQ2280" i="1"/>
  <c r="AS2280" i="1" s="1"/>
  <c r="AQ2264" i="1"/>
  <c r="AS2264" i="1" s="1"/>
  <c r="AQ2248" i="1"/>
  <c r="AS2248" i="1" s="1"/>
  <c r="AQ2232" i="1"/>
  <c r="AS2232" i="1" s="1"/>
  <c r="AQ2216" i="1"/>
  <c r="AS2216" i="1" s="1"/>
  <c r="AQ2200" i="1"/>
  <c r="AS2200" i="1" s="1"/>
  <c r="AQ2184" i="1"/>
  <c r="AS2184" i="1" s="1"/>
  <c r="AQ2168" i="1"/>
  <c r="AS2168" i="1" s="1"/>
  <c r="AQ2152" i="1"/>
  <c r="AS2152" i="1" s="1"/>
  <c r="AQ2136" i="1"/>
  <c r="AS2136" i="1" s="1"/>
  <c r="AQ2120" i="1"/>
  <c r="AS2120" i="1" s="1"/>
  <c r="AQ2104" i="1"/>
  <c r="AS2104" i="1" s="1"/>
  <c r="AQ2088" i="1"/>
  <c r="AS2088" i="1" s="1"/>
  <c r="AQ2072" i="1"/>
  <c r="AS2072" i="1" s="1"/>
  <c r="AQ2056" i="1"/>
  <c r="AS2056" i="1" s="1"/>
  <c r="AQ2040" i="1"/>
  <c r="AS2040" i="1" s="1"/>
  <c r="AQ2024" i="1"/>
  <c r="AS2024" i="1" s="1"/>
  <c r="AQ2008" i="1"/>
  <c r="AS2008" i="1" s="1"/>
  <c r="AQ1992" i="1"/>
  <c r="AS1992" i="1" s="1"/>
  <c r="AQ1976" i="1"/>
  <c r="AS1976" i="1" s="1"/>
  <c r="AQ1960" i="1"/>
  <c r="AS1960" i="1" s="1"/>
  <c r="AQ2331" i="1"/>
  <c r="AS2331" i="1" s="1"/>
  <c r="AQ2299" i="1"/>
  <c r="AS2299" i="1" s="1"/>
  <c r="AQ2267" i="1"/>
  <c r="AS2267" i="1" s="1"/>
  <c r="AQ2235" i="1"/>
  <c r="AS2235" i="1" s="1"/>
  <c r="AQ2203" i="1"/>
  <c r="AS2203" i="1" s="1"/>
  <c r="AQ2171" i="1"/>
  <c r="AS2171" i="1" s="1"/>
  <c r="AQ2139" i="1"/>
  <c r="AS2139" i="1" s="1"/>
  <c r="AQ2107" i="1"/>
  <c r="AS2107" i="1" s="1"/>
  <c r="AQ2075" i="1"/>
  <c r="AS2075" i="1" s="1"/>
  <c r="AQ2043" i="1"/>
  <c r="AS2043" i="1" s="1"/>
  <c r="AQ2011" i="1"/>
  <c r="AS2011" i="1" s="1"/>
  <c r="AQ1979" i="1"/>
  <c r="AS1979" i="1" s="1"/>
  <c r="AQ2353" i="1"/>
  <c r="AS2353" i="1" s="1"/>
  <c r="AQ2321" i="1"/>
  <c r="AS2321" i="1" s="1"/>
  <c r="AQ2289" i="1"/>
  <c r="AS2289" i="1" s="1"/>
  <c r="AQ2257" i="1"/>
  <c r="AS2257" i="1" s="1"/>
  <c r="AQ2225" i="1"/>
  <c r="AS2225" i="1" s="1"/>
  <c r="AQ2193" i="1"/>
  <c r="AS2193" i="1" s="1"/>
  <c r="AQ2161" i="1"/>
  <c r="AS2161" i="1" s="1"/>
  <c r="AQ2129" i="1"/>
  <c r="AS2129" i="1" s="1"/>
  <c r="AQ2097" i="1"/>
  <c r="AS2097" i="1" s="1"/>
  <c r="AQ2065" i="1"/>
  <c r="AS2065" i="1" s="1"/>
  <c r="AQ2033" i="1"/>
  <c r="AS2033" i="1" s="1"/>
  <c r="AQ2001" i="1"/>
  <c r="AS2001" i="1" s="1"/>
  <c r="AQ1969" i="1"/>
  <c r="AS1969" i="1" s="1"/>
  <c r="AQ2335" i="1"/>
  <c r="AS2335" i="1" s="1"/>
  <c r="AQ2303" i="1"/>
  <c r="AS2303" i="1" s="1"/>
  <c r="AQ2271" i="1"/>
  <c r="AS2271" i="1" s="1"/>
  <c r="AQ2239" i="1"/>
  <c r="AS2239" i="1" s="1"/>
  <c r="AQ2207" i="1"/>
  <c r="AS2207" i="1" s="1"/>
  <c r="AQ2175" i="1"/>
  <c r="AS2175" i="1" s="1"/>
  <c r="AQ2143" i="1"/>
  <c r="AS2143" i="1" s="1"/>
  <c r="AQ2111" i="1"/>
  <c r="AS2111" i="1" s="1"/>
  <c r="AQ2079" i="1"/>
  <c r="AS2079" i="1" s="1"/>
  <c r="AQ2047" i="1"/>
  <c r="AS2047" i="1" s="1"/>
  <c r="AQ2015" i="1"/>
  <c r="AS2015" i="1" s="1"/>
  <c r="AQ1983" i="1"/>
  <c r="AS1983" i="1" s="1"/>
  <c r="AQ2349" i="1"/>
  <c r="AS2349" i="1" s="1"/>
  <c r="AQ2317" i="1"/>
  <c r="AS2317" i="1" s="1"/>
  <c r="AQ2285" i="1"/>
  <c r="AS2285" i="1" s="1"/>
  <c r="AQ2253" i="1"/>
  <c r="AS2253" i="1" s="1"/>
  <c r="AQ2221" i="1"/>
  <c r="AS2221" i="1" s="1"/>
  <c r="AQ2189" i="1"/>
  <c r="AS2189" i="1" s="1"/>
  <c r="AQ2157" i="1"/>
  <c r="AS2157" i="1" s="1"/>
  <c r="AQ2125" i="1"/>
  <c r="AS2125" i="1" s="1"/>
  <c r="AQ2093" i="1"/>
  <c r="AS2093" i="1" s="1"/>
  <c r="AQ2061" i="1"/>
  <c r="AS2061" i="1" s="1"/>
  <c r="AQ2029" i="1"/>
  <c r="AS2029" i="1" s="1"/>
  <c r="AQ1997" i="1"/>
  <c r="AS1997" i="1" s="1"/>
  <c r="AQ1965" i="1"/>
  <c r="AS1965" i="1" s="1"/>
  <c r="AQ2338" i="1"/>
  <c r="AS2338" i="1" s="1"/>
  <c r="AQ2322" i="1"/>
  <c r="AS2322" i="1" s="1"/>
  <c r="AQ2306" i="1"/>
  <c r="AS2306" i="1" s="1"/>
  <c r="AQ2290" i="1"/>
  <c r="AS2290" i="1" s="1"/>
  <c r="AQ2274" i="1"/>
  <c r="AS2274" i="1" s="1"/>
  <c r="AQ2258" i="1"/>
  <c r="AS2258" i="1" s="1"/>
  <c r="AQ2242" i="1"/>
  <c r="AS2242" i="1" s="1"/>
  <c r="AQ2226" i="1"/>
  <c r="AS2226" i="1" s="1"/>
  <c r="AQ2210" i="1"/>
  <c r="AS2210" i="1" s="1"/>
  <c r="AQ2194" i="1"/>
  <c r="AS2194" i="1" s="1"/>
  <c r="AQ2178" i="1"/>
  <c r="AS2178" i="1" s="1"/>
  <c r="AQ2162" i="1"/>
  <c r="AS2162" i="1" s="1"/>
  <c r="AQ2146" i="1"/>
  <c r="AS2146" i="1" s="1"/>
  <c r="AQ2130" i="1"/>
  <c r="AS2130" i="1" s="1"/>
  <c r="AQ2114" i="1"/>
  <c r="AS2114" i="1" s="1"/>
  <c r="AQ2098" i="1"/>
  <c r="AS2098" i="1" s="1"/>
  <c r="AQ2082" i="1"/>
  <c r="AS2082" i="1" s="1"/>
  <c r="AQ2066" i="1"/>
  <c r="AS2066" i="1" s="1"/>
  <c r="AQ2050" i="1"/>
  <c r="AS2050" i="1" s="1"/>
  <c r="AQ2034" i="1"/>
  <c r="AS2034" i="1" s="1"/>
  <c r="AQ2018" i="1"/>
  <c r="AS2018" i="1" s="1"/>
  <c r="AQ2002" i="1"/>
  <c r="AS2002" i="1" s="1"/>
  <c r="AQ1986" i="1"/>
  <c r="AS1986" i="1" s="1"/>
  <c r="AQ1970" i="1"/>
  <c r="AS1970" i="1" s="1"/>
  <c r="AQ1954" i="1"/>
  <c r="AS1954" i="1" s="1"/>
  <c r="AQ2340" i="1"/>
  <c r="AS2340" i="1" s="1"/>
  <c r="AQ2324" i="1"/>
  <c r="AS2324" i="1" s="1"/>
  <c r="AQ2308" i="1"/>
  <c r="AS2308" i="1" s="1"/>
  <c r="AQ2292" i="1"/>
  <c r="AS2292" i="1" s="1"/>
  <c r="AQ2276" i="1"/>
  <c r="AS2276" i="1" s="1"/>
  <c r="AQ2260" i="1"/>
  <c r="AS2260" i="1" s="1"/>
  <c r="AQ2244" i="1"/>
  <c r="AS2244" i="1" s="1"/>
  <c r="AQ2228" i="1"/>
  <c r="AS2228" i="1" s="1"/>
  <c r="AQ2212" i="1"/>
  <c r="AS2212" i="1" s="1"/>
  <c r="AQ2196" i="1"/>
  <c r="AS2196" i="1" s="1"/>
  <c r="AQ2180" i="1"/>
  <c r="AS2180" i="1" s="1"/>
  <c r="AQ2164" i="1"/>
  <c r="AS2164" i="1" s="1"/>
  <c r="AQ2148" i="1"/>
  <c r="AS2148" i="1" s="1"/>
  <c r="AQ2132" i="1"/>
  <c r="AS2132" i="1" s="1"/>
  <c r="AQ2116" i="1"/>
  <c r="AS2116" i="1" s="1"/>
  <c r="AQ2100" i="1"/>
  <c r="AS2100" i="1" s="1"/>
  <c r="AQ2084" i="1"/>
  <c r="AS2084" i="1" s="1"/>
  <c r="AQ2068" i="1"/>
  <c r="AS2068" i="1" s="1"/>
  <c r="AQ2052" i="1"/>
  <c r="AS2052" i="1" s="1"/>
  <c r="AQ2036" i="1"/>
  <c r="AS2036" i="1" s="1"/>
  <c r="AQ2020" i="1"/>
  <c r="AS2020" i="1" s="1"/>
  <c r="AQ2004" i="1"/>
  <c r="AS2004" i="1" s="1"/>
  <c r="AQ1988" i="1"/>
  <c r="AS1988" i="1" s="1"/>
  <c r="AQ1972" i="1"/>
  <c r="AS1972" i="1" s="1"/>
  <c r="AQ1956" i="1"/>
  <c r="AS1956" i="1" s="1"/>
  <c r="AQ2323" i="1"/>
  <c r="AS2323" i="1" s="1"/>
  <c r="AQ2291" i="1"/>
  <c r="AS2291" i="1" s="1"/>
  <c r="AQ2259" i="1"/>
  <c r="AS2259" i="1" s="1"/>
  <c r="AQ2227" i="1"/>
  <c r="AS2227" i="1" s="1"/>
  <c r="AQ2195" i="1"/>
  <c r="AS2195" i="1" s="1"/>
  <c r="AQ2163" i="1"/>
  <c r="AS2163" i="1" s="1"/>
  <c r="AQ2131" i="1"/>
  <c r="AS2131" i="1" s="1"/>
  <c r="AQ2099" i="1"/>
  <c r="AS2099" i="1" s="1"/>
  <c r="AQ2067" i="1"/>
  <c r="AS2067" i="1" s="1"/>
  <c r="AQ2035" i="1"/>
  <c r="AS2035" i="1" s="1"/>
  <c r="AQ2003" i="1"/>
  <c r="AS2003" i="1" s="1"/>
  <c r="AQ1971" i="1"/>
  <c r="AS1971" i="1" s="1"/>
  <c r="AQ2345" i="1"/>
  <c r="AS2345" i="1" s="1"/>
  <c r="AQ2313" i="1"/>
  <c r="AS2313" i="1" s="1"/>
  <c r="AQ2281" i="1"/>
  <c r="AS2281" i="1" s="1"/>
  <c r="AQ2249" i="1"/>
  <c r="AS2249" i="1" s="1"/>
  <c r="AQ2217" i="1"/>
  <c r="AS2217" i="1" s="1"/>
  <c r="AQ2185" i="1"/>
  <c r="AS2185" i="1" s="1"/>
  <c r="AQ2153" i="1"/>
  <c r="AS2153" i="1" s="1"/>
  <c r="AQ2121" i="1"/>
  <c r="AS2121" i="1" s="1"/>
  <c r="AQ2089" i="1"/>
  <c r="AS2089" i="1" s="1"/>
  <c r="AQ2057" i="1"/>
  <c r="AS2057" i="1" s="1"/>
  <c r="AQ2025" i="1"/>
  <c r="AS2025" i="1" s="1"/>
  <c r="AQ1993" i="1"/>
  <c r="AS1993" i="1" s="1"/>
  <c r="AQ1961" i="1"/>
  <c r="AS1961" i="1" s="1"/>
  <c r="AQ2327" i="1"/>
  <c r="AS2327" i="1" s="1"/>
  <c r="AQ2295" i="1"/>
  <c r="AS2295" i="1" s="1"/>
  <c r="AQ2263" i="1"/>
  <c r="AS2263" i="1" s="1"/>
  <c r="AQ2231" i="1"/>
  <c r="AS2231" i="1" s="1"/>
  <c r="AQ2199" i="1"/>
  <c r="AS2199" i="1" s="1"/>
  <c r="AQ2167" i="1"/>
  <c r="AS2167" i="1" s="1"/>
  <c r="AQ2135" i="1"/>
  <c r="AS2135" i="1" s="1"/>
  <c r="AQ2103" i="1"/>
  <c r="AS2103" i="1" s="1"/>
  <c r="AQ2071" i="1"/>
  <c r="AS2071" i="1" s="1"/>
  <c r="AQ2039" i="1"/>
  <c r="AS2039" i="1" s="1"/>
  <c r="AQ2007" i="1"/>
  <c r="AS2007" i="1" s="1"/>
  <c r="AQ1975" i="1"/>
  <c r="AS1975" i="1" s="1"/>
  <c r="AQ2341" i="1"/>
  <c r="AS2341" i="1" s="1"/>
  <c r="AQ2309" i="1"/>
  <c r="AS2309" i="1" s="1"/>
  <c r="AQ2277" i="1"/>
  <c r="AS2277" i="1" s="1"/>
  <c r="AQ2245" i="1"/>
  <c r="AS2245" i="1" s="1"/>
  <c r="AQ2213" i="1"/>
  <c r="AS2213" i="1" s="1"/>
  <c r="AQ2181" i="1"/>
  <c r="AS2181" i="1" s="1"/>
  <c r="AQ2149" i="1"/>
  <c r="AS2149" i="1" s="1"/>
  <c r="AQ2117" i="1"/>
  <c r="AS2117" i="1" s="1"/>
  <c r="AQ2085" i="1"/>
  <c r="AS2085" i="1" s="1"/>
  <c r="AQ2053" i="1"/>
  <c r="AS2053" i="1" s="1"/>
  <c r="AQ2021" i="1"/>
  <c r="AS2021" i="1" s="1"/>
  <c r="AQ1989" i="1"/>
  <c r="AS1989" i="1" s="1"/>
  <c r="AQ1957" i="1"/>
  <c r="AS1957" i="1" s="1"/>
  <c r="AQ2350" i="1"/>
  <c r="AS2350" i="1" s="1"/>
  <c r="AQ2334" i="1"/>
  <c r="AS2334" i="1" s="1"/>
  <c r="AQ2318" i="1"/>
  <c r="AS2318" i="1" s="1"/>
  <c r="AQ2302" i="1"/>
  <c r="AS2302" i="1" s="1"/>
  <c r="AQ2286" i="1"/>
  <c r="AS2286" i="1" s="1"/>
  <c r="AQ2270" i="1"/>
  <c r="AS2270" i="1" s="1"/>
  <c r="AQ2254" i="1"/>
  <c r="AS2254" i="1" s="1"/>
  <c r="AQ2238" i="1"/>
  <c r="AS2238" i="1" s="1"/>
  <c r="AQ2222" i="1"/>
  <c r="AS2222" i="1" s="1"/>
  <c r="AQ2206" i="1"/>
  <c r="AS2206" i="1" s="1"/>
  <c r="AQ2190" i="1"/>
  <c r="AS2190" i="1" s="1"/>
  <c r="AQ2174" i="1"/>
  <c r="AS2174" i="1" s="1"/>
  <c r="AQ2158" i="1"/>
  <c r="AS2158" i="1" s="1"/>
  <c r="AQ2142" i="1"/>
  <c r="AS2142" i="1" s="1"/>
  <c r="AQ2126" i="1"/>
  <c r="AS2126" i="1" s="1"/>
  <c r="AQ2110" i="1"/>
  <c r="AS2110" i="1" s="1"/>
  <c r="AQ2094" i="1"/>
  <c r="AS2094" i="1" s="1"/>
  <c r="AQ2078" i="1"/>
  <c r="AS2078" i="1" s="1"/>
  <c r="AQ2062" i="1"/>
  <c r="AS2062" i="1" s="1"/>
  <c r="AQ2046" i="1"/>
  <c r="AS2046" i="1" s="1"/>
  <c r="AQ2030" i="1"/>
  <c r="AS2030" i="1" s="1"/>
  <c r="AQ2014" i="1"/>
  <c r="AS2014" i="1" s="1"/>
  <c r="AQ1998" i="1"/>
  <c r="AS1998" i="1" s="1"/>
  <c r="AQ1982" i="1"/>
  <c r="AS1982" i="1" s="1"/>
  <c r="AQ1966" i="1"/>
  <c r="AS1966" i="1" s="1"/>
  <c r="AQ2352" i="1"/>
  <c r="AS2352" i="1" s="1"/>
  <c r="AQ2336" i="1"/>
  <c r="AS2336" i="1" s="1"/>
  <c r="AQ2320" i="1"/>
  <c r="AS2320" i="1" s="1"/>
  <c r="AQ2304" i="1"/>
  <c r="AS2304" i="1" s="1"/>
  <c r="AQ2288" i="1"/>
  <c r="AS2288" i="1" s="1"/>
  <c r="AQ2272" i="1"/>
  <c r="AS2272" i="1" s="1"/>
  <c r="AQ2256" i="1"/>
  <c r="AS2256" i="1" s="1"/>
  <c r="AQ2240" i="1"/>
  <c r="AS2240" i="1" s="1"/>
  <c r="AQ2224" i="1"/>
  <c r="AS2224" i="1" s="1"/>
  <c r="AQ2208" i="1"/>
  <c r="AS2208" i="1" s="1"/>
  <c r="AQ2192" i="1"/>
  <c r="AS2192" i="1" s="1"/>
  <c r="AQ2176" i="1"/>
  <c r="AS2176" i="1" s="1"/>
  <c r="AQ2160" i="1"/>
  <c r="AS2160" i="1" s="1"/>
  <c r="AQ2144" i="1"/>
  <c r="AS2144" i="1" s="1"/>
  <c r="AQ2128" i="1"/>
  <c r="AS2128" i="1" s="1"/>
  <c r="AQ2112" i="1"/>
  <c r="AS2112" i="1" s="1"/>
  <c r="AQ2096" i="1"/>
  <c r="AS2096" i="1" s="1"/>
  <c r="AQ2080" i="1"/>
  <c r="AS2080" i="1" s="1"/>
  <c r="AQ2064" i="1"/>
  <c r="AS2064" i="1" s="1"/>
  <c r="AQ2048" i="1"/>
  <c r="AS2048" i="1" s="1"/>
  <c r="AQ2032" i="1"/>
  <c r="AS2032" i="1" s="1"/>
  <c r="AQ2016" i="1"/>
  <c r="AS2016" i="1" s="1"/>
  <c r="AQ2000" i="1"/>
  <c r="AS2000" i="1" s="1"/>
  <c r="AQ1984" i="1"/>
  <c r="AS1984" i="1" s="1"/>
  <c r="AQ1968" i="1"/>
  <c r="AS1968" i="1" s="1"/>
  <c r="AQ2347" i="1"/>
  <c r="AS2347" i="1" s="1"/>
  <c r="AQ2315" i="1"/>
  <c r="AS2315" i="1" s="1"/>
  <c r="AQ2283" i="1"/>
  <c r="AS2283" i="1" s="1"/>
  <c r="AQ2251" i="1"/>
  <c r="AS2251" i="1" s="1"/>
  <c r="AQ2219" i="1"/>
  <c r="AS2219" i="1" s="1"/>
  <c r="AQ2187" i="1"/>
  <c r="AS2187" i="1" s="1"/>
  <c r="AQ2155" i="1"/>
  <c r="AS2155" i="1" s="1"/>
  <c r="AQ2123" i="1"/>
  <c r="AS2123" i="1" s="1"/>
  <c r="AQ2091" i="1"/>
  <c r="AS2091" i="1" s="1"/>
  <c r="AQ2059" i="1"/>
  <c r="AS2059" i="1" s="1"/>
  <c r="AQ2027" i="1"/>
  <c r="AS2027" i="1" s="1"/>
  <c r="AQ1995" i="1"/>
  <c r="AS1995" i="1" s="1"/>
  <c r="AQ1963" i="1"/>
  <c r="AS1963" i="1" s="1"/>
  <c r="AQ2337" i="1"/>
  <c r="AS2337" i="1" s="1"/>
  <c r="AQ2305" i="1"/>
  <c r="AS2305" i="1" s="1"/>
  <c r="AQ2273" i="1"/>
  <c r="AS2273" i="1" s="1"/>
  <c r="AQ2241" i="1"/>
  <c r="AS2241" i="1" s="1"/>
  <c r="AQ2209" i="1"/>
  <c r="AS2209" i="1" s="1"/>
  <c r="AQ2177" i="1"/>
  <c r="AS2177" i="1" s="1"/>
  <c r="AQ2145" i="1"/>
  <c r="AS2145" i="1" s="1"/>
  <c r="AQ2113" i="1"/>
  <c r="AS2113" i="1" s="1"/>
  <c r="AQ2081" i="1"/>
  <c r="AS2081" i="1" s="1"/>
  <c r="AQ2049" i="1"/>
  <c r="AS2049" i="1" s="1"/>
  <c r="AQ2017" i="1"/>
  <c r="AS2017" i="1" s="1"/>
  <c r="AQ1985" i="1"/>
  <c r="AS1985" i="1" s="1"/>
  <c r="AQ2351" i="1"/>
  <c r="AS2351" i="1" s="1"/>
  <c r="AQ2319" i="1"/>
  <c r="AS2319" i="1" s="1"/>
  <c r="AQ2287" i="1"/>
  <c r="AS2287" i="1" s="1"/>
  <c r="AQ2255" i="1"/>
  <c r="AS2255" i="1" s="1"/>
  <c r="AQ2223" i="1"/>
  <c r="AS2223" i="1" s="1"/>
  <c r="AQ2191" i="1"/>
  <c r="AS2191" i="1" s="1"/>
  <c r="AQ2159" i="1"/>
  <c r="AS2159" i="1" s="1"/>
  <c r="AQ2127" i="1"/>
  <c r="AS2127" i="1" s="1"/>
  <c r="AQ2095" i="1"/>
  <c r="AS2095" i="1" s="1"/>
  <c r="AQ2063" i="1"/>
  <c r="AS2063" i="1" s="1"/>
  <c r="AQ2031" i="1"/>
  <c r="AS2031" i="1" s="1"/>
  <c r="AQ1999" i="1"/>
  <c r="AS1999" i="1" s="1"/>
  <c r="AQ1967" i="1"/>
  <c r="AS1967" i="1" s="1"/>
  <c r="AQ2333" i="1"/>
  <c r="AS2333" i="1" s="1"/>
  <c r="AQ2301" i="1"/>
  <c r="AS2301" i="1" s="1"/>
  <c r="AQ2269" i="1"/>
  <c r="AS2269" i="1" s="1"/>
  <c r="AQ2237" i="1"/>
  <c r="AS2237" i="1" s="1"/>
  <c r="AQ2205" i="1"/>
  <c r="AS2205" i="1" s="1"/>
  <c r="AQ2173" i="1"/>
  <c r="AS2173" i="1" s="1"/>
  <c r="AQ2141" i="1"/>
  <c r="AS2141" i="1" s="1"/>
  <c r="AQ2109" i="1"/>
  <c r="AS2109" i="1" s="1"/>
  <c r="AQ2077" i="1"/>
  <c r="AS2077" i="1" s="1"/>
  <c r="AQ2045" i="1"/>
  <c r="AS2045" i="1" s="1"/>
  <c r="AQ2013" i="1"/>
  <c r="AS2013" i="1" s="1"/>
  <c r="AQ1981" i="1"/>
  <c r="AS1981" i="1" s="1"/>
  <c r="AQ1953" i="1"/>
  <c r="AS1953" i="1" s="1"/>
  <c r="H142" i="1"/>
  <c r="H137" i="1"/>
  <c r="H135" i="1"/>
  <c r="K130" i="1"/>
  <c r="K131" i="1" s="1"/>
  <c r="I138" i="1"/>
  <c r="I134" i="1"/>
  <c r="I133" i="1"/>
  <c r="I132" i="1"/>
  <c r="I136" i="1" s="1"/>
  <c r="BP112" i="1"/>
  <c r="BP118" i="1" s="1"/>
  <c r="ED118" i="1"/>
  <c r="X132" i="1" s="1"/>
  <c r="X153" i="1" s="1"/>
  <c r="V141" i="1"/>
  <c r="V164" i="1" s="1"/>
  <c r="HD114" i="1"/>
  <c r="HD115" i="1" s="1"/>
  <c r="HD116" i="1" s="1"/>
  <c r="HD117" i="1" s="1"/>
  <c r="HD120" i="1" s="1"/>
  <c r="HD121" i="1" s="1"/>
  <c r="V140" i="1"/>
  <c r="V163" i="1" s="1"/>
  <c r="W132" i="1"/>
  <c r="W153" i="1" s="1"/>
  <c r="EC119" i="1"/>
  <c r="EC114" i="1"/>
  <c r="EC115" i="1" s="1"/>
  <c r="EC116" i="1" s="1"/>
  <c r="EC117" i="1" s="1"/>
  <c r="EC120" i="1" s="1"/>
  <c r="EC121" i="1" s="1"/>
  <c r="V130" i="1"/>
  <c r="V151" i="1" s="1"/>
  <c r="CJ119" i="1"/>
  <c r="CJ114" i="1"/>
  <c r="CJ115" i="1" s="1"/>
  <c r="CJ116" i="1" s="1"/>
  <c r="CJ117" i="1" s="1"/>
  <c r="CJ120" i="1" s="1"/>
  <c r="CJ121" i="1" s="1"/>
  <c r="W131" i="1"/>
  <c r="W152" i="1" s="1"/>
  <c r="DG114" i="1"/>
  <c r="DG115" i="1" s="1"/>
  <c r="DG116" i="1" s="1"/>
  <c r="DG117" i="1" s="1"/>
  <c r="DG120" i="1" s="1"/>
  <c r="DG121" i="1" s="1"/>
  <c r="DG119" i="1"/>
  <c r="FV112" i="1"/>
  <c r="FV118" i="1" s="1"/>
  <c r="EE112" i="1"/>
  <c r="EE118" i="1" s="1"/>
  <c r="BN121" i="1"/>
  <c r="V138" i="1"/>
  <c r="V161" i="1" s="1"/>
  <c r="EN2073" i="1"/>
  <c r="EM2072" i="1"/>
  <c r="HE114" i="1"/>
  <c r="HE115" i="1" s="1"/>
  <c r="HE116" i="1" s="1"/>
  <c r="HE117" i="1" s="1"/>
  <c r="HE120" i="1" s="1"/>
  <c r="HE121" i="1" s="1"/>
  <c r="FL114" i="1"/>
  <c r="FL115" i="1" s="1"/>
  <c r="FL116" i="1" s="1"/>
  <c r="FL117" i="1" s="1"/>
  <c r="FL120" i="1" s="1"/>
  <c r="FL121" i="1" s="1"/>
  <c r="FM114" i="1"/>
  <c r="FM115" i="1" s="1"/>
  <c r="FM116" i="1" s="1"/>
  <c r="FM117" i="1" s="1"/>
  <c r="FM120" i="1" s="1"/>
  <c r="FM121" i="1" s="1"/>
  <c r="EN114" i="1"/>
  <c r="EN115" i="1" s="1"/>
  <c r="EN116" i="1" s="1"/>
  <c r="EN117" i="1" s="1"/>
  <c r="EN120" i="1" s="1"/>
  <c r="EN121" i="1" s="1"/>
  <c r="GG107" i="1"/>
  <c r="GG118" i="1" s="1"/>
  <c r="GG119" i="1" s="1"/>
  <c r="GG105" i="1"/>
  <c r="GG111" i="1"/>
  <c r="GH108" i="1"/>
  <c r="GH104" i="1"/>
  <c r="GH102" i="1"/>
  <c r="GH106" i="1" s="1"/>
  <c r="GH103" i="1"/>
  <c r="GI108" i="1"/>
  <c r="GI104" i="1"/>
  <c r="GI102" i="1"/>
  <c r="GI106" i="1" s="1"/>
  <c r="GI103" i="1"/>
  <c r="FU119" i="1"/>
  <c r="FU114" i="1"/>
  <c r="FU115" i="1" s="1"/>
  <c r="FU116" i="1" s="1"/>
  <c r="FU117" i="1" s="1"/>
  <c r="FU120" i="1" s="1"/>
  <c r="FU121" i="1" s="1"/>
  <c r="GF114" i="1"/>
  <c r="GF115" i="1" s="1"/>
  <c r="GF116" i="1" s="1"/>
  <c r="GF117" i="1" s="1"/>
  <c r="GF120" i="1" s="1"/>
  <c r="GF121" i="1" s="1"/>
  <c r="FW112" i="1"/>
  <c r="FW118" i="1" s="1"/>
  <c r="EO111" i="1"/>
  <c r="EP108" i="1"/>
  <c r="EP104" i="1"/>
  <c r="EP103" i="1"/>
  <c r="EP102" i="1"/>
  <c r="EP106" i="1" s="1"/>
  <c r="EQ101" i="1"/>
  <c r="EO107" i="1"/>
  <c r="EO118" i="1" s="1"/>
  <c r="EO119" i="1" s="1"/>
  <c r="EO105" i="1"/>
  <c r="DR114" i="1"/>
  <c r="DR115" i="1" s="1"/>
  <c r="DR116" i="1" s="1"/>
  <c r="DR117" i="1" s="1"/>
  <c r="DR120" i="1" s="1"/>
  <c r="DR121" i="1" s="1"/>
  <c r="DI113" i="1"/>
  <c r="DI112" i="1" s="1"/>
  <c r="DI118" i="1" s="1"/>
  <c r="Y131" i="1" s="1"/>
  <c r="Y152" i="1" s="1"/>
  <c r="DU108" i="1"/>
  <c r="DU104" i="1"/>
  <c r="DU103" i="1"/>
  <c r="DU102" i="1"/>
  <c r="DU106" i="1" s="1"/>
  <c r="DH113" i="1"/>
  <c r="DH112" i="1" s="1"/>
  <c r="DH118" i="1" s="1"/>
  <c r="X131" i="1" s="1"/>
  <c r="X152" i="1" s="1"/>
  <c r="DS107" i="1"/>
  <c r="DS118" i="1" s="1"/>
  <c r="DS119" i="1" s="1"/>
  <c r="DS105" i="1"/>
  <c r="DS111" i="1"/>
  <c r="DT108" i="1"/>
  <c r="DT104" i="1"/>
  <c r="DT102" i="1"/>
  <c r="DT106" i="1" s="1"/>
  <c r="DT103" i="1"/>
  <c r="CM113" i="1"/>
  <c r="CX108" i="1"/>
  <c r="CX104" i="1"/>
  <c r="CX103" i="1"/>
  <c r="CX102" i="1"/>
  <c r="CX106" i="1" s="1"/>
  <c r="CV114" i="1"/>
  <c r="CV115" i="1" s="1"/>
  <c r="CV116" i="1" s="1"/>
  <c r="CV117" i="1" s="1"/>
  <c r="CV120" i="1" s="1"/>
  <c r="CV121" i="1" s="1"/>
  <c r="CY108" i="1"/>
  <c r="CY104" i="1"/>
  <c r="CY103" i="1"/>
  <c r="CY102" i="1"/>
  <c r="CY106" i="1" s="1"/>
  <c r="CW107" i="1"/>
  <c r="CW118" i="1" s="1"/>
  <c r="CW119" i="1" s="1"/>
  <c r="CW105" i="1"/>
  <c r="CM107" i="1"/>
  <c r="CM105" i="1"/>
  <c r="CM111" i="1"/>
  <c r="CW111" i="1"/>
  <c r="CL113" i="1"/>
  <c r="CK112" i="1"/>
  <c r="CK118" i="1" s="1"/>
  <c r="CK119" i="1" s="1"/>
  <c r="CL107" i="1"/>
  <c r="CL105" i="1"/>
  <c r="CL111" i="1"/>
  <c r="BO119" i="1"/>
  <c r="BO114" i="1"/>
  <c r="BO115" i="1" s="1"/>
  <c r="BO116" i="1" s="1"/>
  <c r="BO117" i="1" s="1"/>
  <c r="BO120" i="1" s="1"/>
  <c r="BZ114" i="1"/>
  <c r="BZ115" i="1" s="1"/>
  <c r="BZ116" i="1" s="1"/>
  <c r="BZ117" i="1" s="1"/>
  <c r="BZ120" i="1" s="1"/>
  <c r="BZ121" i="1" s="1"/>
  <c r="CB108" i="1"/>
  <c r="CB104" i="1"/>
  <c r="CB103" i="1"/>
  <c r="CB102" i="1"/>
  <c r="CB106" i="1" s="1"/>
  <c r="BQ113" i="1"/>
  <c r="BQ112" i="1" s="1"/>
  <c r="BQ118" i="1" s="1"/>
  <c r="Y129" i="1" s="1"/>
  <c r="Y150" i="1" s="1"/>
  <c r="CA107" i="1"/>
  <c r="CA118" i="1" s="1"/>
  <c r="CA119" i="1" s="1"/>
  <c r="CA105" i="1"/>
  <c r="CA111" i="1"/>
  <c r="CC108" i="1"/>
  <c r="CC104" i="1"/>
  <c r="CC103" i="1"/>
  <c r="CC102" i="1"/>
  <c r="CC106" i="1" s="1"/>
  <c r="AU113" i="1"/>
  <c r="AT113" i="1"/>
  <c r="AR119" i="1"/>
  <c r="AR114" i="1"/>
  <c r="AR115" i="1" s="1"/>
  <c r="AR116" i="1" s="1"/>
  <c r="AR117" i="1" s="1"/>
  <c r="AR120" i="1" s="1"/>
  <c r="BF108" i="1"/>
  <c r="BF104" i="1"/>
  <c r="BF103" i="1"/>
  <c r="BF102" i="1"/>
  <c r="BF106" i="1" s="1"/>
  <c r="BE107" i="1"/>
  <c r="BE105" i="1"/>
  <c r="BE111" i="1"/>
  <c r="AU107" i="1"/>
  <c r="AU105" i="1"/>
  <c r="AU111" i="1"/>
  <c r="BG108" i="1"/>
  <c r="BG104" i="1"/>
  <c r="BG103" i="1"/>
  <c r="BG102" i="1"/>
  <c r="BG106" i="1" s="1"/>
  <c r="AT107" i="1"/>
  <c r="AT105" i="1"/>
  <c r="AT111" i="1"/>
  <c r="AJ107" i="1"/>
  <c r="AJ105" i="1"/>
  <c r="AJ113" i="1" s="1"/>
  <c r="AK107" i="1"/>
  <c r="AK119" i="1" s="1"/>
  <c r="AK105" i="1"/>
  <c r="AK113" i="1" s="1"/>
  <c r="AK120" i="1" s="1"/>
  <c r="AK121" i="1" s="1"/>
  <c r="BI2188" i="1"/>
  <c r="BI2131" i="1"/>
  <c r="BB2014" i="1"/>
  <c r="BB2111" i="1"/>
  <c r="BB1982" i="1"/>
  <c r="BB2196" i="1"/>
  <c r="BB2246" i="1"/>
  <c r="BB2112" i="1"/>
  <c r="BB2140" i="1"/>
  <c r="BB1953" i="1"/>
  <c r="BB2265" i="1"/>
  <c r="BB2060" i="1"/>
  <c r="BB2193" i="1"/>
  <c r="BB2075" i="1"/>
  <c r="BB2255" i="1"/>
  <c r="BB2256" i="1"/>
  <c r="BB2209" i="1"/>
  <c r="BB2161" i="1"/>
  <c r="BB2177" i="1"/>
  <c r="BB2078" i="1"/>
  <c r="BB2242" i="1"/>
  <c r="BB2178" i="1"/>
  <c r="BB2092" i="1"/>
  <c r="BB2126" i="1"/>
  <c r="BB2290" i="1"/>
  <c r="BB2096" i="1"/>
  <c r="BB2152" i="1"/>
  <c r="BB2293" i="1"/>
  <c r="BB1960" i="1"/>
  <c r="BB2229" i="1"/>
  <c r="BB2004" i="1"/>
  <c r="BB2350" i="1"/>
  <c r="BB2250" i="1"/>
  <c r="BB2124" i="1"/>
  <c r="BB2268" i="1"/>
  <c r="BB2128" i="1"/>
  <c r="BB2217" i="1"/>
  <c r="BB2062" i="1"/>
  <c r="BB2353" i="1"/>
  <c r="BB1979" i="1"/>
  <c r="BB2107" i="1"/>
  <c r="BB2053" i="1"/>
  <c r="BB1986" i="1"/>
  <c r="BB1974" i="1"/>
  <c r="BB2017" i="1"/>
  <c r="BB2046" i="1"/>
  <c r="BB1969" i="1"/>
  <c r="BB1998" i="1"/>
  <c r="BB2272" i="1"/>
  <c r="BB2091" i="1"/>
  <c r="BB2192" i="1"/>
  <c r="BB2005" i="1"/>
  <c r="BB2304" i="1"/>
  <c r="BB2016" i="1"/>
  <c r="BB2081" i="1"/>
  <c r="BB2033" i="1"/>
  <c r="BB2314" i="1"/>
  <c r="BB2276" i="1"/>
  <c r="BB1985" i="1"/>
  <c r="BB2068" i="1"/>
  <c r="BB1966" i="1"/>
  <c r="BB2142" i="1"/>
  <c r="BB2148" i="1"/>
  <c r="BB2333" i="1"/>
  <c r="BB2132" i="1"/>
  <c r="BB2188" i="1"/>
  <c r="BB2145" i="1"/>
  <c r="BB1996" i="1"/>
  <c r="BB2097" i="1"/>
  <c r="BB2080" i="1"/>
  <c r="BB2024" i="1"/>
  <c r="BB2113" i="1"/>
  <c r="BB2065" i="1"/>
  <c r="BB2030" i="1"/>
  <c r="BB2206" i="1"/>
  <c r="BB2011" i="1"/>
  <c r="BB2203" i="1"/>
  <c r="BB2324" i="1"/>
  <c r="BB2213" i="1"/>
  <c r="BB2114" i="1"/>
  <c r="BB2047" i="1"/>
  <c r="BB2243" i="1"/>
  <c r="BB2318" i="1"/>
  <c r="BB2051" i="1"/>
  <c r="BI2079" i="1"/>
  <c r="BI2226" i="1"/>
  <c r="BI2047" i="1"/>
  <c r="BI1990" i="1"/>
  <c r="BI2298" i="1"/>
  <c r="BI2148" i="1"/>
  <c r="BI2149" i="1"/>
  <c r="BI2016" i="1"/>
  <c r="BI2199" i="1"/>
  <c r="BI2133" i="1"/>
  <c r="BI2058" i="1"/>
  <c r="BI2238" i="1"/>
  <c r="BI1971" i="1"/>
  <c r="BI1985" i="1"/>
  <c r="BI2126" i="1"/>
  <c r="BI2207" i="1"/>
  <c r="BI2308" i="1"/>
  <c r="BI2309" i="1"/>
  <c r="BI2040" i="1"/>
  <c r="BI2339" i="1"/>
  <c r="BI2101" i="1"/>
  <c r="BI2230" i="1"/>
  <c r="BI2235" i="1"/>
  <c r="BI2252" i="1"/>
  <c r="BI2169" i="1"/>
  <c r="BB2174" i="1"/>
  <c r="BB2332" i="1"/>
  <c r="BB2027" i="1"/>
  <c r="BB2155" i="1"/>
  <c r="BB2285" i="1"/>
  <c r="BB2287" i="1"/>
  <c r="BB2144" i="1"/>
  <c r="BB2204" i="1"/>
  <c r="BB2085" i="1"/>
  <c r="BB2018" i="1"/>
  <c r="BB2210" i="1"/>
  <c r="BB2143" i="1"/>
  <c r="BC1953" i="1"/>
  <c r="BB1993" i="1"/>
  <c r="BB2102" i="1"/>
  <c r="BB2322" i="1"/>
  <c r="BB2171" i="1"/>
  <c r="BB2306" i="1"/>
  <c r="BB2319" i="1"/>
  <c r="BB2104" i="1"/>
  <c r="BB2149" i="1"/>
  <c r="BB2082" i="1"/>
  <c r="BB2316" i="1"/>
  <c r="BB1983" i="1"/>
  <c r="BB2191" i="1"/>
  <c r="BB2000" i="1"/>
  <c r="BB2185" i="1"/>
  <c r="BB2167" i="1"/>
  <c r="BB2245" i="1"/>
  <c r="BB2296" i="1"/>
  <c r="BB1958" i="1"/>
  <c r="BB2121" i="1"/>
  <c r="BB1964" i="1"/>
  <c r="BB2228" i="1"/>
  <c r="BB2207" i="1"/>
  <c r="BB2063" i="1"/>
  <c r="BB2252" i="1"/>
  <c r="BB2098" i="1"/>
  <c r="BB1954" i="1"/>
  <c r="BB2277" i="1"/>
  <c r="BB2133" i="1"/>
  <c r="BB1989" i="1"/>
  <c r="BB2297" i="1"/>
  <c r="BB2176" i="1"/>
  <c r="BB2351" i="1"/>
  <c r="BB2239" i="1"/>
  <c r="BB2328" i="1"/>
  <c r="BB2221" i="1"/>
  <c r="BB2139" i="1"/>
  <c r="BB2043" i="1"/>
  <c r="BB1963" i="1"/>
  <c r="BB2289" i="1"/>
  <c r="BB2190" i="1"/>
  <c r="BB2110" i="1"/>
  <c r="BB2001" i="1"/>
  <c r="BB2088" i="1"/>
  <c r="BB2336" i="1"/>
  <c r="BB2049" i="1"/>
  <c r="BB2302" i="1"/>
  <c r="BB2044" i="1"/>
  <c r="BB2115" i="1"/>
  <c r="BB2150" i="1"/>
  <c r="BB2009" i="1"/>
  <c r="BB2056" i="1"/>
  <c r="BB2259" i="1"/>
  <c r="BB2284" i="1"/>
  <c r="BB2281" i="1"/>
  <c r="BB2219" i="1"/>
  <c r="BB2103" i="1"/>
  <c r="BB2074" i="1"/>
  <c r="BB2109" i="1"/>
  <c r="BB2008" i="1"/>
  <c r="BB2295" i="1"/>
  <c r="BB2253" i="1"/>
  <c r="BB2019" i="1"/>
  <c r="BB2257" i="1"/>
  <c r="BB2054" i="1"/>
  <c r="BB2261" i="1"/>
  <c r="BB2089" i="1"/>
  <c r="BB2184" i="1"/>
  <c r="BB2164" i="1"/>
  <c r="BB1968" i="1"/>
  <c r="BB2323" i="1"/>
  <c r="BB2248" i="1"/>
  <c r="BB2127" i="1"/>
  <c r="BB2015" i="1"/>
  <c r="BB2294" i="1"/>
  <c r="BB2162" i="1"/>
  <c r="BB2034" i="1"/>
  <c r="BB2341" i="1"/>
  <c r="BB2181" i="1"/>
  <c r="BB2069" i="1"/>
  <c r="BB1957" i="1"/>
  <c r="BB2040" i="1"/>
  <c r="BB2084" i="1"/>
  <c r="BB2303" i="1"/>
  <c r="BB2223" i="1"/>
  <c r="BB2349" i="1"/>
  <c r="BB2264" i="1"/>
  <c r="BB2187" i="1"/>
  <c r="BB2123" i="1"/>
  <c r="BB2059" i="1"/>
  <c r="BB1995" i="1"/>
  <c r="BB2310" i="1"/>
  <c r="BB2225" i="1"/>
  <c r="BB2158" i="1"/>
  <c r="BB2094" i="1"/>
  <c r="BB2129" i="1"/>
  <c r="BB2010" i="1"/>
  <c r="BB2045" i="1"/>
  <c r="BB2048" i="1"/>
  <c r="BB2231" i="1"/>
  <c r="BB2179" i="1"/>
  <c r="BB2214" i="1"/>
  <c r="BB2038" i="1"/>
  <c r="BB2201" i="1"/>
  <c r="BB2073" i="1"/>
  <c r="BB2222" i="1"/>
  <c r="BB2120" i="1"/>
  <c r="BB2036" i="1"/>
  <c r="BB2291" i="1"/>
  <c r="BI2080" i="1"/>
  <c r="BI2019" i="1"/>
  <c r="BI2314" i="1"/>
  <c r="BI1976" i="1"/>
  <c r="BI2102" i="1"/>
  <c r="BI2193" i="1"/>
  <c r="BI2030" i="1"/>
  <c r="BI2264" i="1"/>
  <c r="BI2198" i="1"/>
  <c r="BI2073" i="1"/>
  <c r="BI2329" i="1"/>
  <c r="BI2054" i="1"/>
  <c r="BI2066" i="1"/>
  <c r="BI2162" i="1"/>
  <c r="BI2020" i="1"/>
  <c r="BI1995" i="1"/>
  <c r="BI1975" i="1"/>
  <c r="BI1961" i="1"/>
  <c r="BI2028" i="1"/>
  <c r="BI1958" i="1"/>
  <c r="BI2024" i="1"/>
  <c r="BI2170" i="1"/>
  <c r="BI2254" i="1"/>
  <c r="BI2338" i="1"/>
  <c r="BI2175" i="1"/>
  <c r="BI2259" i="1"/>
  <c r="BI2343" i="1"/>
  <c r="BI2192" i="1"/>
  <c r="BI2276" i="1"/>
  <c r="BI2021" i="1"/>
  <c r="BI2109" i="1"/>
  <c r="BI2277" i="1"/>
  <c r="BI2063" i="1"/>
  <c r="BI2015" i="1"/>
  <c r="BI1997" i="1"/>
  <c r="BI2010" i="1"/>
  <c r="BI2174" i="1"/>
  <c r="BI2115" i="1"/>
  <c r="BI2287" i="1"/>
  <c r="BI2216" i="1"/>
  <c r="BI2324" i="1"/>
  <c r="BI2093" i="1"/>
  <c r="BI2177" i="1"/>
  <c r="BI2261" i="1"/>
  <c r="BI2349" i="1"/>
  <c r="BI2012" i="1"/>
  <c r="BI2059" i="1"/>
  <c r="BI2055" i="1"/>
  <c r="BI2154" i="1"/>
  <c r="BI2302" i="1"/>
  <c r="BI2223" i="1"/>
  <c r="BI2152" i="1"/>
  <c r="BI1955" i="1"/>
  <c r="BI1963" i="1"/>
  <c r="BI1959" i="1"/>
  <c r="BI1960" i="1"/>
  <c r="BI1953" i="1"/>
  <c r="BI2018" i="1"/>
  <c r="BI2108" i="1"/>
  <c r="BI2014" i="1"/>
  <c r="BI2099" i="1"/>
  <c r="BI2158" i="1"/>
  <c r="BI2242" i="1"/>
  <c r="BI2330" i="1"/>
  <c r="BI2163" i="1"/>
  <c r="BI2247" i="1"/>
  <c r="BI2335" i="1"/>
  <c r="BI2180" i="1"/>
  <c r="BI2352" i="1"/>
  <c r="BI2097" i="1"/>
  <c r="BI2181" i="1"/>
  <c r="BI2269" i="1"/>
  <c r="BI2353" i="1"/>
  <c r="BI1980" i="1"/>
  <c r="BI2038" i="1"/>
  <c r="BI1954" i="1"/>
  <c r="BI2114" i="1"/>
  <c r="BI2290" i="1"/>
  <c r="BI2191" i="1"/>
  <c r="BI2275" i="1"/>
  <c r="BI2144" i="1"/>
  <c r="BI2228" i="1"/>
  <c r="BI2312" i="1"/>
  <c r="BI2061" i="1"/>
  <c r="BI2145" i="1"/>
  <c r="BI2229" i="1"/>
  <c r="BI2317" i="1"/>
  <c r="BI2262" i="1"/>
  <c r="BI2326" i="1"/>
  <c r="BI2139" i="1"/>
  <c r="BI2203" i="1"/>
  <c r="BI2267" i="1"/>
  <c r="BI2331" i="1"/>
  <c r="BI2156" i="1"/>
  <c r="BI2220" i="1"/>
  <c r="BI2284" i="1"/>
  <c r="BI2348" i="1"/>
  <c r="BI2137" i="1"/>
  <c r="BI2201" i="1"/>
  <c r="BI2265" i="1"/>
  <c r="BI1988" i="1"/>
  <c r="BI1999" i="1"/>
  <c r="BI1957" i="1"/>
  <c r="BI2087" i="1"/>
  <c r="BI2062" i="1"/>
  <c r="BI2186" i="1"/>
  <c r="BI2103" i="1"/>
  <c r="BI2022" i="1"/>
  <c r="BI2074" i="1"/>
  <c r="BI2007" i="1"/>
  <c r="BI2008" i="1"/>
  <c r="BI1977" i="1"/>
  <c r="BI2050" i="1"/>
  <c r="BI1974" i="1"/>
  <c r="BI2046" i="1"/>
  <c r="BI2118" i="1"/>
  <c r="BI2190" i="1"/>
  <c r="BI2274" i="1"/>
  <c r="BI2111" i="1"/>
  <c r="BI2195" i="1"/>
  <c r="BI2279" i="1"/>
  <c r="BI2128" i="1"/>
  <c r="BI2212" i="1"/>
  <c r="BI2296" i="1"/>
  <c r="BI2045" i="1"/>
  <c r="BI2129" i="1"/>
  <c r="BI2213" i="1"/>
  <c r="BI2301" i="1"/>
  <c r="BI2086" i="1"/>
  <c r="BI2100" i="1"/>
  <c r="BI2034" i="1"/>
  <c r="BI2051" i="1"/>
  <c r="BI2218" i="1"/>
  <c r="BI2159" i="1"/>
  <c r="BI2327" i="1"/>
  <c r="BI2260" i="1"/>
  <c r="BI2344" i="1"/>
  <c r="BI2113" i="1"/>
  <c r="BI2197" i="1"/>
  <c r="BI2285" i="1"/>
  <c r="BI2064" i="1"/>
  <c r="BI1983" i="1"/>
  <c r="BI2104" i="1"/>
  <c r="BI2098" i="1"/>
  <c r="BI2072" i="1"/>
  <c r="BI2194" i="1"/>
  <c r="BI2346" i="1"/>
  <c r="BI2263" i="1"/>
  <c r="BI2196" i="1"/>
  <c r="BI1956" i="1"/>
  <c r="BI2031" i="1"/>
  <c r="BI1991" i="1"/>
  <c r="BI1992" i="1"/>
  <c r="BI1969" i="1"/>
  <c r="BI2039" i="1"/>
  <c r="BI1966" i="1"/>
  <c r="BI2035" i="1"/>
  <c r="BI2110" i="1"/>
  <c r="BI2178" i="1"/>
  <c r="BI2266" i="1"/>
  <c r="BI2350" i="1"/>
  <c r="BI2183" i="1"/>
  <c r="BI2271" i="1"/>
  <c r="BI2116" i="1"/>
  <c r="BI2200" i="1"/>
  <c r="BI2288" i="1"/>
  <c r="BI2033" i="1"/>
  <c r="BI2117" i="1"/>
  <c r="BI2205" i="1"/>
  <c r="BI2289" i="1"/>
  <c r="BI1987" i="1"/>
  <c r="BI1967" i="1"/>
  <c r="BI1973" i="1"/>
  <c r="BI1986" i="1"/>
  <c r="BI2146" i="1"/>
  <c r="BI2334" i="1"/>
  <c r="BI2211" i="1"/>
  <c r="BI2319" i="1"/>
  <c r="BI2164" i="1"/>
  <c r="BI2248" i="1"/>
  <c r="BI2336" i="1"/>
  <c r="BI2081" i="1"/>
  <c r="BI2165" i="1"/>
  <c r="BI2253" i="1"/>
  <c r="BI2337" i="1"/>
  <c r="BI2214" i="1"/>
  <c r="BI2278" i="1"/>
  <c r="BI2342" i="1"/>
  <c r="BI2155" i="1"/>
  <c r="BI2219" i="1"/>
  <c r="BI2283" i="1"/>
  <c r="BI2347" i="1"/>
  <c r="BI2172" i="1"/>
  <c r="BI2236" i="1"/>
  <c r="BI2300" i="1"/>
  <c r="BI2025" i="1"/>
  <c r="BI2089" i="1"/>
  <c r="BI2153" i="1"/>
  <c r="BI2217" i="1"/>
  <c r="BI2281" i="1"/>
  <c r="BI2345" i="1"/>
  <c r="BI2052" i="1"/>
  <c r="BI2000" i="1"/>
  <c r="BI2023" i="1"/>
  <c r="BI2002" i="1"/>
  <c r="BI2130" i="1"/>
  <c r="BI2270" i="1"/>
  <c r="BI2295" i="1"/>
  <c r="BI2043" i="1"/>
  <c r="BI2075" i="1"/>
  <c r="BI2090" i="1"/>
  <c r="BI2091" i="1"/>
  <c r="BI2009" i="1"/>
  <c r="BI2092" i="1"/>
  <c r="BI2006" i="1"/>
  <c r="BI2088" i="1"/>
  <c r="BI2150" i="1"/>
  <c r="BI2234" i="1"/>
  <c r="BI2318" i="1"/>
  <c r="BI2151" i="1"/>
  <c r="BI2239" i="1"/>
  <c r="BI2323" i="1"/>
  <c r="BI2168" i="1"/>
  <c r="BI2256" i="1"/>
  <c r="BI2340" i="1"/>
  <c r="BI2085" i="1"/>
  <c r="BI2173" i="1"/>
  <c r="BI2257" i="1"/>
  <c r="BI2341" i="1"/>
  <c r="BI2096" i="1"/>
  <c r="BI1965" i="1"/>
  <c r="BI1978" i="1"/>
  <c r="BI2138" i="1"/>
  <c r="BI2322" i="1"/>
  <c r="BI2243" i="1"/>
  <c r="BI2176" i="1"/>
  <c r="BI2304" i="1"/>
  <c r="BI2069" i="1"/>
  <c r="BI2157" i="1"/>
  <c r="BI2241" i="1"/>
  <c r="BI2325" i="1"/>
  <c r="BI2011" i="1"/>
  <c r="BI1984" i="1"/>
  <c r="BI2013" i="1"/>
  <c r="BI1994" i="1"/>
  <c r="BI2122" i="1"/>
  <c r="BI2258" i="1"/>
  <c r="BI2179" i="1"/>
  <c r="BI2351" i="1"/>
  <c r="BI2029" i="1"/>
  <c r="BI1972" i="1"/>
  <c r="BI2032" i="1"/>
  <c r="BI2068" i="1"/>
  <c r="BI2070" i="1"/>
  <c r="BI2001" i="1"/>
  <c r="BI2082" i="1"/>
  <c r="BI1998" i="1"/>
  <c r="BI2078" i="1"/>
  <c r="BI2142" i="1"/>
  <c r="BI2222" i="1"/>
  <c r="BI2306" i="1"/>
  <c r="BI2143" i="1"/>
  <c r="BI2227" i="1"/>
  <c r="BI2311" i="1"/>
  <c r="BI2160" i="1"/>
  <c r="BI2244" i="1"/>
  <c r="BI2328" i="1"/>
  <c r="BI2077" i="1"/>
  <c r="BI2161" i="1"/>
  <c r="BI2245" i="1"/>
  <c r="BI2333" i="1"/>
  <c r="BI1979" i="1"/>
  <c r="BI1968" i="1"/>
  <c r="BI2044" i="1"/>
  <c r="BI2083" i="1"/>
  <c r="BI2250" i="1"/>
  <c r="BI2147" i="1"/>
  <c r="BI2255" i="1"/>
  <c r="BI2120" i="1"/>
  <c r="BI2208" i="1"/>
  <c r="BI2292" i="1"/>
  <c r="BI2037" i="1"/>
  <c r="BI2125" i="1"/>
  <c r="BI2209" i="1"/>
  <c r="BI2293" i="1"/>
  <c r="BI2182" i="1"/>
  <c r="BI2246" i="1"/>
  <c r="BI2310" i="1"/>
  <c r="BI2123" i="1"/>
  <c r="BI2187" i="1"/>
  <c r="BI2251" i="1"/>
  <c r="BI2315" i="1"/>
  <c r="BI2140" i="1"/>
  <c r="BI2204" i="1"/>
  <c r="BI2268" i="1"/>
  <c r="BI2332" i="1"/>
  <c r="BI2057" i="1"/>
  <c r="BI2121" i="1"/>
  <c r="BI2185" i="1"/>
  <c r="BI2249" i="1"/>
  <c r="BI2313" i="1"/>
  <c r="BB2347" i="1"/>
  <c r="BB2039" i="1"/>
  <c r="BB2138" i="1"/>
  <c r="BB2330" i="1"/>
  <c r="BB1981" i="1"/>
  <c r="BB1988" i="1"/>
  <c r="BB2338" i="1"/>
  <c r="BB2147" i="1"/>
  <c r="BB1987" i="1"/>
  <c r="BB2300" i="1"/>
  <c r="BB2118" i="1"/>
  <c r="BB2022" i="1"/>
  <c r="BB2282" i="1"/>
  <c r="BB2153" i="1"/>
  <c r="BB2025" i="1"/>
  <c r="BB2270" i="1"/>
  <c r="BB2208" i="1"/>
  <c r="BB2307" i="1"/>
  <c r="BB2227" i="1"/>
  <c r="BB2269" i="1"/>
  <c r="BB2175" i="1"/>
  <c r="BB2079" i="1"/>
  <c r="BB1999" i="1"/>
  <c r="BB2337" i="1"/>
  <c r="BB2230" i="1"/>
  <c r="BB2146" i="1"/>
  <c r="BB2050" i="1"/>
  <c r="BB1970" i="1"/>
  <c r="BB2298" i="1"/>
  <c r="BB2197" i="1"/>
  <c r="BB2117" i="1"/>
  <c r="BB2021" i="1"/>
  <c r="BB2076" i="1"/>
  <c r="BB2168" i="1"/>
  <c r="BB2020" i="1"/>
  <c r="BB2160" i="1"/>
  <c r="BB2335" i="1"/>
  <c r="BB2271" i="1"/>
  <c r="BB2249" i="1"/>
  <c r="BB2100" i="1"/>
  <c r="BB2345" i="1"/>
  <c r="BB2156" i="1"/>
  <c r="BB1961" i="1"/>
  <c r="BB2057" i="1"/>
  <c r="BB2137" i="1"/>
  <c r="BB2218" i="1"/>
  <c r="BB2346" i="1"/>
  <c r="BB1990" i="1"/>
  <c r="BB2086" i="1"/>
  <c r="BB2182" i="1"/>
  <c r="BB2342" i="1"/>
  <c r="BB1955" i="1"/>
  <c r="BB2083" i="1"/>
  <c r="BB2211" i="1"/>
  <c r="BB2254" i="1"/>
  <c r="BB2329" i="1"/>
  <c r="BB2173" i="1"/>
  <c r="BB2202" i="1"/>
  <c r="BB1975" i="1"/>
  <c r="BB2237" i="1"/>
  <c r="BB2283" i="1"/>
  <c r="BB2331" i="1"/>
  <c r="BB2267" i="1"/>
  <c r="BB2301" i="1"/>
  <c r="BB2216" i="1"/>
  <c r="BB2151" i="1"/>
  <c r="BB2087" i="1"/>
  <c r="BB2023" i="1"/>
  <c r="BB1959" i="1"/>
  <c r="BB2348" i="1"/>
  <c r="BB2262" i="1"/>
  <c r="BB2186" i="1"/>
  <c r="BB2122" i="1"/>
  <c r="BB2058" i="1"/>
  <c r="BB1994" i="1"/>
  <c r="BB2309" i="1"/>
  <c r="BB2224" i="1"/>
  <c r="BB2157" i="1"/>
  <c r="BB2093" i="1"/>
  <c r="BB2029" i="1"/>
  <c r="BB1965" i="1"/>
  <c r="BB2244" i="1"/>
  <c r="BB1980" i="1"/>
  <c r="BB2200" i="1"/>
  <c r="BB2180" i="1"/>
  <c r="BB2313" i="1"/>
  <c r="BB2343" i="1"/>
  <c r="BB2279" i="1"/>
  <c r="BB2215" i="1"/>
  <c r="BB2317" i="1"/>
  <c r="BB2232" i="1"/>
  <c r="BB2163" i="1"/>
  <c r="BB2099" i="1"/>
  <c r="BB2035" i="1"/>
  <c r="BB1971" i="1"/>
  <c r="BB2278" i="1"/>
  <c r="BB2198" i="1"/>
  <c r="BB2134" i="1"/>
  <c r="BB2070" i="1"/>
  <c r="BB2006" i="1"/>
  <c r="BB2325" i="1"/>
  <c r="BB2240" i="1"/>
  <c r="BB2169" i="1"/>
  <c r="BB2105" i="1"/>
  <c r="BB2041" i="1"/>
  <c r="BB1977" i="1"/>
  <c r="BB2308" i="1"/>
  <c r="BB2028" i="1"/>
  <c r="BB2260" i="1"/>
  <c r="BB1992" i="1"/>
  <c r="BB2233" i="1"/>
  <c r="BB1972" i="1"/>
  <c r="BB1984" i="1"/>
  <c r="BB2339" i="1"/>
  <c r="BB2275" i="1"/>
  <c r="BB2312" i="1"/>
  <c r="BB2226" i="1"/>
  <c r="BB2159" i="1"/>
  <c r="BB2095" i="1"/>
  <c r="BB2031" i="1"/>
  <c r="BB1967" i="1"/>
  <c r="BB2273" i="1"/>
  <c r="BB2194" i="1"/>
  <c r="BB2130" i="1"/>
  <c r="BB2066" i="1"/>
  <c r="BB2002" i="1"/>
  <c r="BB2320" i="1"/>
  <c r="BB2234" i="1"/>
  <c r="BB2165" i="1"/>
  <c r="BB2101" i="1"/>
  <c r="BB2037" i="1"/>
  <c r="BB1973" i="1"/>
  <c r="BB2286" i="1"/>
  <c r="BB2012" i="1"/>
  <c r="BB2238" i="1"/>
  <c r="BB1976" i="1"/>
  <c r="BB2212" i="1"/>
  <c r="BB1956" i="1"/>
  <c r="BB2315" i="1"/>
  <c r="BB2251" i="1"/>
  <c r="BB2280" i="1"/>
  <c r="BB2199" i="1"/>
  <c r="BB2135" i="1"/>
  <c r="BB2071" i="1"/>
  <c r="BB2007" i="1"/>
  <c r="BB2326" i="1"/>
  <c r="BB2241" i="1"/>
  <c r="BB2170" i="1"/>
  <c r="BB2106" i="1"/>
  <c r="BB2042" i="1"/>
  <c r="BB1978" i="1"/>
  <c r="BB2288" i="1"/>
  <c r="BB2205" i="1"/>
  <c r="BB2141" i="1"/>
  <c r="BB2077" i="1"/>
  <c r="BB2013" i="1"/>
  <c r="BB2172" i="1"/>
  <c r="BB2136" i="1"/>
  <c r="BB2116" i="1"/>
  <c r="BB2064" i="1"/>
  <c r="BB2032" i="1"/>
  <c r="BB2327" i="1"/>
  <c r="BB2263" i="1"/>
  <c r="BB2299" i="1"/>
  <c r="BB2235" i="1"/>
  <c r="BB2344" i="1"/>
  <c r="BB2258" i="1"/>
  <c r="BB2183" i="1"/>
  <c r="BB2119" i="1"/>
  <c r="BB2055" i="1"/>
  <c r="BB1991" i="1"/>
  <c r="BB2305" i="1"/>
  <c r="BB2220" i="1"/>
  <c r="BB2154" i="1"/>
  <c r="BB2090" i="1"/>
  <c r="BB2026" i="1"/>
  <c r="BB1962" i="1"/>
  <c r="BB2352" i="1"/>
  <c r="BB2266" i="1"/>
  <c r="BB2189" i="1"/>
  <c r="BB2125" i="1"/>
  <c r="BB2061" i="1"/>
  <c r="BB1997" i="1"/>
  <c r="BB2108" i="1"/>
  <c r="BB2072" i="1"/>
  <c r="BB2340" i="1"/>
  <c r="BB2052" i="1"/>
  <c r="BB2334" i="1"/>
  <c r="BB2292" i="1"/>
  <c r="BB2311" i="1"/>
  <c r="BB2247" i="1"/>
  <c r="BB2274" i="1"/>
  <c r="BB2195" i="1"/>
  <c r="BB2131" i="1"/>
  <c r="BB2067" i="1"/>
  <c r="BB2003" i="1"/>
  <c r="BB2321" i="1"/>
  <c r="BB2236" i="1"/>
  <c r="BB2166" i="1"/>
  <c r="G25" i="2" a="1"/>
  <c r="F25" i="2" a="1"/>
  <c r="GP20" i="5" a="1"/>
  <c r="GP22" i="5" a="1"/>
  <c r="GY38" i="5" l="1"/>
  <c r="GZ30" i="5"/>
  <c r="A354" i="5"/>
  <c r="B353" i="5"/>
  <c r="AP351" i="5"/>
  <c r="AZ351" i="5"/>
  <c r="AF351" i="5"/>
  <c r="AK351" i="5"/>
  <c r="G351" i="5"/>
  <c r="V351" i="5"/>
  <c r="H351" i="5"/>
  <c r="Q351" i="5"/>
  <c r="AA351" i="5"/>
  <c r="AU351" i="5"/>
  <c r="J351" i="5"/>
  <c r="U351" i="5"/>
  <c r="P351" i="5"/>
  <c r="Z351" i="5"/>
  <c r="AE351" i="5"/>
  <c r="AJ351" i="5"/>
  <c r="AO351" i="5"/>
  <c r="AT351" i="5"/>
  <c r="AY351" i="5"/>
  <c r="AQ350" i="5"/>
  <c r="AR350" i="5" s="1"/>
  <c r="AS350" i="5" s="1"/>
  <c r="R350" i="5"/>
  <c r="W350" i="5"/>
  <c r="AL350" i="5"/>
  <c r="AM350" i="5" s="1"/>
  <c r="AN350" i="5" s="1"/>
  <c r="AB350" i="5"/>
  <c r="AC350" i="5" s="1"/>
  <c r="AD350" i="5" s="1"/>
  <c r="AG350" i="5"/>
  <c r="AH350" i="5" s="1"/>
  <c r="AI350" i="5" s="1"/>
  <c r="I350" i="5"/>
  <c r="N350" i="5" s="1"/>
  <c r="O350" i="5" s="1"/>
  <c r="AV350" i="5"/>
  <c r="AW350" i="5" s="1"/>
  <c r="AX350" i="5" s="1"/>
  <c r="BA350" i="5"/>
  <c r="BB350" i="5" s="1"/>
  <c r="BC350" i="5" s="1"/>
  <c r="S350" i="5"/>
  <c r="T350" i="5" s="1"/>
  <c r="X350" i="5"/>
  <c r="Y350" i="5" s="1"/>
  <c r="K350" i="5"/>
  <c r="F352" i="5"/>
  <c r="C352" i="5"/>
  <c r="D352" i="5" s="1"/>
  <c r="E352" i="5"/>
  <c r="L352" i="5"/>
  <c r="AH94" i="5"/>
  <c r="AH96" i="5" s="1"/>
  <c r="AH97" i="5" s="1"/>
  <c r="AK214" i="5"/>
  <c r="AJ214" i="5"/>
  <c r="AO214" i="5"/>
  <c r="AP214" i="5"/>
  <c r="AT214" i="5"/>
  <c r="AU214" i="5"/>
  <c r="AZ214" i="5"/>
  <c r="AY214" i="5"/>
  <c r="C471" i="5"/>
  <c r="G471" i="5"/>
  <c r="H471" i="5" s="1"/>
  <c r="CW28" i="5"/>
  <c r="DF44" i="5"/>
  <c r="DH44" i="5"/>
  <c r="DI44" i="5"/>
  <c r="CZ32" i="5"/>
  <c r="AO89" i="5"/>
  <c r="AO87" i="5"/>
  <c r="AP90" i="5"/>
  <c r="AP88" i="5"/>
  <c r="AN90" i="5"/>
  <c r="AO88" i="5"/>
  <c r="AC98" i="5"/>
  <c r="AD98" i="5" s="1"/>
  <c r="AB99" i="5"/>
  <c r="Q101" i="5"/>
  <c r="R101" i="5" s="1"/>
  <c r="P102" i="5"/>
  <c r="AU93" i="5"/>
  <c r="AR94" i="5"/>
  <c r="T100" i="5"/>
  <c r="U100" i="5" s="1"/>
  <c r="S101" i="5"/>
  <c r="AP91" i="5"/>
  <c r="AP92" i="5" s="1"/>
  <c r="Y98" i="5"/>
  <c r="Z97" i="5"/>
  <c r="AA97" i="5" s="1"/>
  <c r="AM93" i="5"/>
  <c r="AK95" i="5" s="1"/>
  <c r="AM94" i="5"/>
  <c r="AE97" i="5"/>
  <c r="AF96" i="5"/>
  <c r="AG96" i="5" s="1"/>
  <c r="W99" i="5"/>
  <c r="X99" i="5" s="1"/>
  <c r="V100" i="5"/>
  <c r="AI96" i="5"/>
  <c r="AJ96" i="5" s="1"/>
  <c r="DP26" i="5"/>
  <c r="DN26" i="5"/>
  <c r="DO26" i="5" s="1"/>
  <c r="DQ26" i="5"/>
  <c r="DL27" i="5"/>
  <c r="DM27" i="5" s="1"/>
  <c r="DE45" i="5"/>
  <c r="DD46" i="5"/>
  <c r="DA31" i="5"/>
  <c r="CX33" i="5"/>
  <c r="CU29" i="5"/>
  <c r="CR31" i="5"/>
  <c r="CT30" i="5"/>
  <c r="P5" i="9"/>
  <c r="Q5" i="9" s="1"/>
  <c r="IL31" i="5"/>
  <c r="IE31" i="5"/>
  <c r="AM312" i="5"/>
  <c r="AN312" i="5" s="1"/>
  <c r="AR312" i="5"/>
  <c r="AS312" i="5" s="1"/>
  <c r="AW312" i="5"/>
  <c r="AX312" i="5" s="1"/>
  <c r="IB32" i="5"/>
  <c r="IC32" i="5" s="1"/>
  <c r="ID32" i="5" s="1"/>
  <c r="BA213" i="5"/>
  <c r="BB213" i="5" s="1"/>
  <c r="BC213" i="5" s="1"/>
  <c r="AV213" i="5"/>
  <c r="AW213" i="5" s="1"/>
  <c r="AX213" i="5" s="1"/>
  <c r="AQ213" i="5"/>
  <c r="AR213" i="5" s="1"/>
  <c r="AS213" i="5" s="1"/>
  <c r="AL213" i="5"/>
  <c r="AM213" i="5" s="1"/>
  <c r="AN213" i="5" s="1"/>
  <c r="S5" i="9"/>
  <c r="CO34" i="5"/>
  <c r="D23" i="5"/>
  <c r="E22" i="5"/>
  <c r="B472" i="5"/>
  <c r="A473" i="5"/>
  <c r="F26" i="9"/>
  <c r="G25" i="9"/>
  <c r="L25" i="9" s="1"/>
  <c r="HE47" i="5"/>
  <c r="HF47" i="5" s="1"/>
  <c r="FR241" i="5"/>
  <c r="FQ242" i="5"/>
  <c r="GV43" i="5"/>
  <c r="GW43" i="5" s="1"/>
  <c r="GP43" i="5"/>
  <c r="GR43" i="5" s="1"/>
  <c r="GG43" i="5"/>
  <c r="GS43" i="5"/>
  <c r="GF44" i="5"/>
  <c r="GH43" i="5"/>
  <c r="GU43" i="5"/>
  <c r="GR42" i="5"/>
  <c r="GQ42" i="5"/>
  <c r="GL42" i="5"/>
  <c r="GI42" i="5"/>
  <c r="GJ42" i="5" s="1"/>
  <c r="HL47" i="5"/>
  <c r="HN32" i="5"/>
  <c r="HM33" i="5"/>
  <c r="HO32" i="5"/>
  <c r="HT33" i="5"/>
  <c r="HS34" i="5"/>
  <c r="HU33" i="5"/>
  <c r="HB48" i="5"/>
  <c r="HD48" i="5" s="1"/>
  <c r="HC49" i="5"/>
  <c r="GY35" i="5"/>
  <c r="GY33" i="5"/>
  <c r="GZ39" i="5"/>
  <c r="GY34" i="5"/>
  <c r="GZ31" i="5"/>
  <c r="GZ41" i="5"/>
  <c r="GZ42" i="5"/>
  <c r="GY42" i="5"/>
  <c r="GZ36" i="5"/>
  <c r="GY36" i="5"/>
  <c r="GP22" i="5"/>
  <c r="GK32" i="5" s="1" a="1"/>
  <c r="GP20" i="5"/>
  <c r="FK29" i="5"/>
  <c r="FH29" i="5" s="1"/>
  <c r="M104" i="5"/>
  <c r="N103" i="5"/>
  <c r="O103" i="5" s="1"/>
  <c r="K213" i="5"/>
  <c r="R213" i="5"/>
  <c r="S213" i="5" s="1"/>
  <c r="T213" i="5" s="1"/>
  <c r="I213" i="5"/>
  <c r="N213" i="5" s="1"/>
  <c r="O213" i="5" s="1"/>
  <c r="AG213" i="5"/>
  <c r="AH213" i="5" s="1"/>
  <c r="AI213" i="5" s="1"/>
  <c r="F215" i="5"/>
  <c r="L215" i="5"/>
  <c r="AB213" i="5"/>
  <c r="AC213" i="5" s="1"/>
  <c r="AD213" i="5" s="1"/>
  <c r="FC32" i="5"/>
  <c r="FB32" i="5" a="1"/>
  <c r="FB32" i="5" s="1"/>
  <c r="J214" i="5"/>
  <c r="H214" i="5"/>
  <c r="G214" i="5"/>
  <c r="U214" i="5"/>
  <c r="Q214" i="5"/>
  <c r="P214" i="5"/>
  <c r="V214" i="5"/>
  <c r="AA214" i="5"/>
  <c r="Z214" i="5"/>
  <c r="AB214" i="5" s="1"/>
  <c r="AF214" i="5"/>
  <c r="AE214" i="5"/>
  <c r="EZ31" i="5"/>
  <c r="FA31" i="5"/>
  <c r="EW33" i="5"/>
  <c r="EX32" i="5"/>
  <c r="EY32" i="5"/>
  <c r="DJ108" i="5"/>
  <c r="DI109" i="5"/>
  <c r="EC21" i="5"/>
  <c r="EE20" i="5"/>
  <c r="EF20" i="5" s="1"/>
  <c r="DE110" i="5"/>
  <c r="DH109" i="5"/>
  <c r="AH312" i="5"/>
  <c r="AI312" i="5" s="1"/>
  <c r="AC312" i="5"/>
  <c r="AD312" i="5" s="1"/>
  <c r="S312" i="5"/>
  <c r="T312" i="5" s="1"/>
  <c r="X312" i="5"/>
  <c r="Y312" i="5" s="1"/>
  <c r="X213" i="5"/>
  <c r="Y213" i="5" s="1"/>
  <c r="D312" i="5"/>
  <c r="M312" i="5"/>
  <c r="N312" i="5"/>
  <c r="O312" i="5" s="1"/>
  <c r="D213" i="5"/>
  <c r="F22" i="5"/>
  <c r="G22" i="5" s="1"/>
  <c r="B216" i="5"/>
  <c r="E214" i="5"/>
  <c r="C214" i="5"/>
  <c r="K312" i="5"/>
  <c r="J23" i="5"/>
  <c r="K23" i="5" s="1"/>
  <c r="E313" i="5"/>
  <c r="C313" i="5"/>
  <c r="H24" i="5"/>
  <c r="I24" i="5" s="1"/>
  <c r="J106" i="5"/>
  <c r="K105" i="5"/>
  <c r="L105" i="5" s="1"/>
  <c r="G109" i="5"/>
  <c r="H108" i="5"/>
  <c r="I108" i="5" s="1"/>
  <c r="A109" i="5"/>
  <c r="B108" i="5"/>
  <c r="C108" i="5" s="1"/>
  <c r="J14" i="3"/>
  <c r="H14" i="3"/>
  <c r="M14" i="3"/>
  <c r="L15" i="3"/>
  <c r="N15" i="3" s="1"/>
  <c r="P96" i="3"/>
  <c r="K14" i="3"/>
  <c r="F15" i="3"/>
  <c r="G15" i="3"/>
  <c r="D15" i="3"/>
  <c r="C16" i="3"/>
  <c r="D16" i="3" s="1"/>
  <c r="E14" i="3"/>
  <c r="I14" i="3" s="1"/>
  <c r="I25" i="2"/>
  <c r="AA1" i="2"/>
  <c r="AB5" i="2"/>
  <c r="AC5" i="2"/>
  <c r="AE8" i="2"/>
  <c r="AE2" i="2"/>
  <c r="Z8" i="2"/>
  <c r="G25" i="2"/>
  <c r="F25" i="2"/>
  <c r="AD4" i="2"/>
  <c r="AE11" i="2" s="1"/>
  <c r="AE12" i="2" s="1"/>
  <c r="AE7" i="2"/>
  <c r="AF14" i="2"/>
  <c r="E26" i="2"/>
  <c r="Z9" i="2"/>
  <c r="Z10" i="2"/>
  <c r="AA9" i="2" s="1"/>
  <c r="AS114" i="1"/>
  <c r="AS115" i="1" s="1"/>
  <c r="AS116" i="1" s="1"/>
  <c r="AS117" i="1" s="1"/>
  <c r="AS120" i="1" s="1"/>
  <c r="AS119" i="1"/>
  <c r="B17" i="3"/>
  <c r="BD114" i="1"/>
  <c r="BD115" i="1" s="1"/>
  <c r="BD116" i="1" s="1"/>
  <c r="BD117" i="1" s="1"/>
  <c r="BD120" i="1" s="1"/>
  <c r="BD121" i="1" s="1"/>
  <c r="D26" i="2"/>
  <c r="B26" i="2"/>
  <c r="A27" i="2"/>
  <c r="C25" i="2"/>
  <c r="AI115" i="1"/>
  <c r="AI116" i="1" s="1"/>
  <c r="AI117" i="1" s="1"/>
  <c r="AI118" i="1" s="1"/>
  <c r="AS1948" i="1"/>
  <c r="GR119" i="1"/>
  <c r="GR114" i="1"/>
  <c r="GR115" i="1" s="1"/>
  <c r="GR116" i="1" s="1"/>
  <c r="GR117" i="1" s="1"/>
  <c r="GR120" i="1" s="1"/>
  <c r="GR121" i="1" s="1"/>
  <c r="GQ119" i="1"/>
  <c r="GQ114" i="1"/>
  <c r="GQ115" i="1" s="1"/>
  <c r="GQ116" i="1" s="1"/>
  <c r="GQ117" i="1" s="1"/>
  <c r="GQ120" i="1" s="1"/>
  <c r="GQ121" i="1" s="1"/>
  <c r="BJ1948" i="1"/>
  <c r="BK1948" i="1" s="1"/>
  <c r="BI1941" i="1"/>
  <c r="AS1949" i="1"/>
  <c r="AI122" i="1"/>
  <c r="AI124" i="1"/>
  <c r="AI123" i="1" s="1"/>
  <c r="EY119" i="1"/>
  <c r="EY114" i="1"/>
  <c r="EY115" i="1" s="1"/>
  <c r="EY116" i="1" s="1"/>
  <c r="EY117" i="1" s="1"/>
  <c r="EY120" i="1" s="1"/>
  <c r="W133" i="1"/>
  <c r="W154" i="1" s="1"/>
  <c r="BC1948" i="1"/>
  <c r="BD1948" i="1" s="1"/>
  <c r="BB1941" i="1"/>
  <c r="BE118" i="1"/>
  <c r="BE119" i="1" s="1"/>
  <c r="GS119" i="1"/>
  <c r="GS114" i="1"/>
  <c r="GS115" i="1" s="1"/>
  <c r="GS116" i="1" s="1"/>
  <c r="GS117" i="1" s="1"/>
  <c r="GS120" i="1" s="1"/>
  <c r="GS121" i="1" s="1"/>
  <c r="AJ119" i="1"/>
  <c r="AJ120" i="1" s="1"/>
  <c r="AJ121" i="1" s="1"/>
  <c r="AJ111" i="1"/>
  <c r="H139" i="1"/>
  <c r="EZ118" i="1"/>
  <c r="AX2350" i="1"/>
  <c r="AZ2350" i="1" s="1"/>
  <c r="AX2339" i="1"/>
  <c r="AZ2339" i="1" s="1"/>
  <c r="AX2323" i="1"/>
  <c r="AZ2323" i="1" s="1"/>
  <c r="AX2307" i="1"/>
  <c r="AZ2307" i="1" s="1"/>
  <c r="AX2291" i="1"/>
  <c r="AZ2291" i="1" s="1"/>
  <c r="AX2275" i="1"/>
  <c r="AZ2275" i="1" s="1"/>
  <c r="AX2259" i="1"/>
  <c r="AZ2259" i="1" s="1"/>
  <c r="AX2243" i="1"/>
  <c r="AZ2243" i="1" s="1"/>
  <c r="AX2227" i="1"/>
  <c r="AZ2227" i="1" s="1"/>
  <c r="AX2211" i="1"/>
  <c r="AZ2211" i="1" s="1"/>
  <c r="AX2195" i="1"/>
  <c r="AZ2195" i="1" s="1"/>
  <c r="AX2179" i="1"/>
  <c r="AZ2179" i="1" s="1"/>
  <c r="AX2168" i="1"/>
  <c r="AZ2168" i="1" s="1"/>
  <c r="AX2150" i="1"/>
  <c r="AZ2150" i="1" s="1"/>
  <c r="AX2139" i="1"/>
  <c r="AZ2139" i="1" s="1"/>
  <c r="AX2125" i="1"/>
  <c r="AZ2125" i="1" s="1"/>
  <c r="AX2110" i="1"/>
  <c r="AZ2110" i="1" s="1"/>
  <c r="AX2098" i="1"/>
  <c r="AZ2098" i="1" s="1"/>
  <c r="AX2081" i="1"/>
  <c r="AZ2081" i="1" s="1"/>
  <c r="AX2069" i="1"/>
  <c r="AZ2069" i="1" s="1"/>
  <c r="AX2051" i="1"/>
  <c r="AZ2051" i="1" s="1"/>
  <c r="AX2338" i="1"/>
  <c r="AZ2338" i="1" s="1"/>
  <c r="AX2322" i="1"/>
  <c r="AZ2322" i="1" s="1"/>
  <c r="AX2306" i="1"/>
  <c r="AZ2306" i="1" s="1"/>
  <c r="AX2290" i="1"/>
  <c r="AZ2290" i="1" s="1"/>
  <c r="AX2274" i="1"/>
  <c r="AZ2274" i="1" s="1"/>
  <c r="AX2258" i="1"/>
  <c r="AZ2258" i="1" s="1"/>
  <c r="AX2242" i="1"/>
  <c r="AZ2242" i="1" s="1"/>
  <c r="AX2226" i="1"/>
  <c r="AZ2226" i="1" s="1"/>
  <c r="AX2210" i="1"/>
  <c r="AZ2210" i="1" s="1"/>
  <c r="AX2194" i="1"/>
  <c r="AZ2194" i="1" s="1"/>
  <c r="AX2176" i="1"/>
  <c r="AZ2176" i="1" s="1"/>
  <c r="AX2159" i="1"/>
  <c r="AZ2159" i="1" s="1"/>
  <c r="AX2138" i="1"/>
  <c r="AZ2138" i="1" s="1"/>
  <c r="AX2124" i="1"/>
  <c r="AZ2124" i="1" s="1"/>
  <c r="AX2103" i="1"/>
  <c r="AZ2103" i="1" s="1"/>
  <c r="AX2089" i="1"/>
  <c r="AZ2089" i="1" s="1"/>
  <c r="AX2349" i="1"/>
  <c r="AZ2349" i="1" s="1"/>
  <c r="AX2331" i="1"/>
  <c r="AZ2331" i="1" s="1"/>
  <c r="AX2299" i="1"/>
  <c r="AZ2299" i="1" s="1"/>
  <c r="AX2267" i="1"/>
  <c r="AZ2267" i="1" s="1"/>
  <c r="AX2235" i="1"/>
  <c r="AZ2235" i="1" s="1"/>
  <c r="AX2203" i="1"/>
  <c r="AZ2203" i="1" s="1"/>
  <c r="AX2161" i="1"/>
  <c r="AZ2161" i="1" s="1"/>
  <c r="AX2149" i="1"/>
  <c r="AZ2149" i="1" s="1"/>
  <c r="AX2109" i="1"/>
  <c r="AZ2109" i="1" s="1"/>
  <c r="AX2088" i="1"/>
  <c r="AZ2088" i="1" s="1"/>
  <c r="AX2067" i="1"/>
  <c r="AZ2067" i="1" s="1"/>
  <c r="AX2026" i="1"/>
  <c r="AZ2026" i="1" s="1"/>
  <c r="AX2008" i="1"/>
  <c r="AZ2008" i="1" s="1"/>
  <c r="AX1992" i="1"/>
  <c r="AZ1992" i="1" s="1"/>
  <c r="AX1976" i="1"/>
  <c r="AZ1976" i="1" s="1"/>
  <c r="AX1960" i="1"/>
  <c r="AZ1960" i="1" s="1"/>
  <c r="AX2348" i="1"/>
  <c r="AZ2348" i="1" s="1"/>
  <c r="AX2321" i="1"/>
  <c r="AZ2321" i="1" s="1"/>
  <c r="AX2289" i="1"/>
  <c r="AZ2289" i="1" s="1"/>
  <c r="AX2257" i="1"/>
  <c r="AZ2257" i="1" s="1"/>
  <c r="AX2225" i="1"/>
  <c r="AZ2225" i="1" s="1"/>
  <c r="AX2193" i="1"/>
  <c r="AZ2193" i="1" s="1"/>
  <c r="AX2160" i="1"/>
  <c r="AZ2160" i="1" s="1"/>
  <c r="AX2111" i="1"/>
  <c r="AZ2111" i="1" s="1"/>
  <c r="AX2090" i="1"/>
  <c r="AZ2090" i="1" s="1"/>
  <c r="AX2062" i="1"/>
  <c r="AZ2062" i="1" s="1"/>
  <c r="AX2052" i="1"/>
  <c r="AZ2052" i="1" s="1"/>
  <c r="AX2035" i="1"/>
  <c r="AZ2035" i="1" s="1"/>
  <c r="AX2024" i="1"/>
  <c r="AZ2024" i="1" s="1"/>
  <c r="AX2009" i="1"/>
  <c r="AZ2009" i="1" s="1"/>
  <c r="AX1993" i="1"/>
  <c r="AZ1993" i="1" s="1"/>
  <c r="AX1977" i="1"/>
  <c r="AZ1977" i="1" s="1"/>
  <c r="AX1961" i="1"/>
  <c r="AZ1961" i="1" s="1"/>
  <c r="AX2341" i="1"/>
  <c r="AZ2341" i="1" s="1"/>
  <c r="AX2309" i="1"/>
  <c r="AZ2309" i="1" s="1"/>
  <c r="AX2277" i="1"/>
  <c r="AZ2277" i="1" s="1"/>
  <c r="AX2245" i="1"/>
  <c r="AZ2245" i="1" s="1"/>
  <c r="AX2213" i="1"/>
  <c r="AZ2213" i="1" s="1"/>
  <c r="AX2181" i="1"/>
  <c r="AZ2181" i="1" s="1"/>
  <c r="AX2141" i="1"/>
  <c r="AZ2141" i="1" s="1"/>
  <c r="AX2120" i="1"/>
  <c r="AZ2120" i="1" s="1"/>
  <c r="AX2099" i="1"/>
  <c r="AZ2099" i="1" s="1"/>
  <c r="AX2047" i="1"/>
  <c r="AZ2047" i="1" s="1"/>
  <c r="AX2036" i="1"/>
  <c r="AZ2036" i="1" s="1"/>
  <c r="AX2016" i="1"/>
  <c r="AZ2016" i="1" s="1"/>
  <c r="AX2347" i="1"/>
  <c r="AZ2347" i="1" s="1"/>
  <c r="AX2336" i="1"/>
  <c r="AZ2336" i="1" s="1"/>
  <c r="AX2320" i="1"/>
  <c r="AZ2320" i="1" s="1"/>
  <c r="AX2304" i="1"/>
  <c r="AZ2304" i="1" s="1"/>
  <c r="AX2288" i="1"/>
  <c r="AZ2288" i="1" s="1"/>
  <c r="AX2272" i="1"/>
  <c r="AZ2272" i="1" s="1"/>
  <c r="AX2256" i="1"/>
  <c r="AZ2256" i="1" s="1"/>
  <c r="AX2240" i="1"/>
  <c r="AZ2240" i="1" s="1"/>
  <c r="AX2224" i="1"/>
  <c r="AZ2224" i="1" s="1"/>
  <c r="AX2208" i="1"/>
  <c r="AZ2208" i="1" s="1"/>
  <c r="AX2192" i="1"/>
  <c r="AZ2192" i="1" s="1"/>
  <c r="AX2177" i="1"/>
  <c r="AZ2177" i="1" s="1"/>
  <c r="AX2165" i="1"/>
  <c r="AZ2165" i="1" s="1"/>
  <c r="AX2147" i="1"/>
  <c r="AZ2147" i="1" s="1"/>
  <c r="AX2136" i="1"/>
  <c r="AZ2136" i="1" s="1"/>
  <c r="AX2118" i="1"/>
  <c r="AZ2118" i="1" s="1"/>
  <c r="AX2107" i="1"/>
  <c r="AZ2107" i="1" s="1"/>
  <c r="AX2093" i="1"/>
  <c r="AZ2093" i="1" s="1"/>
  <c r="AX2078" i="1"/>
  <c r="AZ2078" i="1" s="1"/>
  <c r="AX2066" i="1"/>
  <c r="AZ2066" i="1" s="1"/>
  <c r="AX2049" i="1"/>
  <c r="AZ2049" i="1" s="1"/>
  <c r="AX2335" i="1"/>
  <c r="AZ2335" i="1" s="1"/>
  <c r="AX2319" i="1"/>
  <c r="AZ2319" i="1" s="1"/>
  <c r="AX2303" i="1"/>
  <c r="AZ2303" i="1" s="1"/>
  <c r="AX2287" i="1"/>
  <c r="AZ2287" i="1" s="1"/>
  <c r="AX2271" i="1"/>
  <c r="AZ2271" i="1" s="1"/>
  <c r="AX2255" i="1"/>
  <c r="AZ2255" i="1" s="1"/>
  <c r="AX2239" i="1"/>
  <c r="AZ2239" i="1" s="1"/>
  <c r="AX2223" i="1"/>
  <c r="AZ2223" i="1" s="1"/>
  <c r="AX2207" i="1"/>
  <c r="AZ2207" i="1" s="1"/>
  <c r="AX2191" i="1"/>
  <c r="AZ2191" i="1" s="1"/>
  <c r="AX2170" i="1"/>
  <c r="AZ2170" i="1" s="1"/>
  <c r="AX2156" i="1"/>
  <c r="AZ2156" i="1" s="1"/>
  <c r="AX2135" i="1"/>
  <c r="AZ2135" i="1" s="1"/>
  <c r="AX2121" i="1"/>
  <c r="AZ2121" i="1" s="1"/>
  <c r="AX2100" i="1"/>
  <c r="AZ2100" i="1" s="1"/>
  <c r="AX2080" i="1"/>
  <c r="AZ2080" i="1" s="1"/>
  <c r="AX2346" i="1"/>
  <c r="AZ2346" i="1" s="1"/>
  <c r="AX2328" i="1"/>
  <c r="AZ2328" i="1" s="1"/>
  <c r="AX2296" i="1"/>
  <c r="AZ2296" i="1" s="1"/>
  <c r="AX2264" i="1"/>
  <c r="AZ2264" i="1" s="1"/>
  <c r="AX2232" i="1"/>
  <c r="AZ2232" i="1" s="1"/>
  <c r="AX2200" i="1"/>
  <c r="AZ2200" i="1" s="1"/>
  <c r="AX2158" i="1"/>
  <c r="AZ2158" i="1" s="1"/>
  <c r="AX2146" i="1"/>
  <c r="AZ2146" i="1" s="1"/>
  <c r="AX2097" i="1"/>
  <c r="AZ2097" i="1" s="1"/>
  <c r="AX2085" i="1"/>
  <c r="AZ2085" i="1" s="1"/>
  <c r="AX2044" i="1"/>
  <c r="AZ2044" i="1" s="1"/>
  <c r="AX2023" i="1"/>
  <c r="AZ2023" i="1" s="1"/>
  <c r="AX2005" i="1"/>
  <c r="AZ2005" i="1" s="1"/>
  <c r="AX1989" i="1"/>
  <c r="AZ1989" i="1" s="1"/>
  <c r="AX1973" i="1"/>
  <c r="AZ1973" i="1" s="1"/>
  <c r="AX1957" i="1"/>
  <c r="AZ1957" i="1" s="1"/>
  <c r="AX2330" i="1"/>
  <c r="AZ2330" i="1" s="1"/>
  <c r="AX2298" i="1"/>
  <c r="AZ2298" i="1" s="1"/>
  <c r="AX2266" i="1"/>
  <c r="AZ2266" i="1" s="1"/>
  <c r="AX2234" i="1"/>
  <c r="AZ2234" i="1" s="1"/>
  <c r="AX2202" i="1"/>
  <c r="AZ2202" i="1" s="1"/>
  <c r="AX2175" i="1"/>
  <c r="AZ2175" i="1" s="1"/>
  <c r="AX2154" i="1"/>
  <c r="AZ2154" i="1" s="1"/>
  <c r="AX2108" i="1"/>
  <c r="AZ2108" i="1" s="1"/>
  <c r="AX2087" i="1"/>
  <c r="AZ2087" i="1" s="1"/>
  <c r="AX2060" i="1"/>
  <c r="AZ2060" i="1" s="1"/>
  <c r="AX2050" i="1"/>
  <c r="AZ2050" i="1" s="1"/>
  <c r="AX2033" i="1"/>
  <c r="AZ2033" i="1" s="1"/>
  <c r="AX2021" i="1"/>
  <c r="AZ2021" i="1" s="1"/>
  <c r="AX2006" i="1"/>
  <c r="AZ2006" i="1" s="1"/>
  <c r="AX1990" i="1"/>
  <c r="AZ1990" i="1" s="1"/>
  <c r="AX1974" i="1"/>
  <c r="AZ1974" i="1" s="1"/>
  <c r="AX1958" i="1"/>
  <c r="AZ1958" i="1" s="1"/>
  <c r="AX2318" i="1"/>
  <c r="AZ2318" i="1" s="1"/>
  <c r="AX2286" i="1"/>
  <c r="AZ2286" i="1" s="1"/>
  <c r="AX2254" i="1"/>
  <c r="AZ2254" i="1" s="1"/>
  <c r="AX2222" i="1"/>
  <c r="AZ2222" i="1" s="1"/>
  <c r="AX2190" i="1"/>
  <c r="AZ2190" i="1" s="1"/>
  <c r="AX2178" i="1"/>
  <c r="AZ2178" i="1" s="1"/>
  <c r="AX2129" i="1"/>
  <c r="AZ2129" i="1" s="1"/>
  <c r="AX2117" i="1"/>
  <c r="AZ2117" i="1" s="1"/>
  <c r="AX2077" i="1"/>
  <c r="AZ2077" i="1" s="1"/>
  <c r="AX2045" i="1"/>
  <c r="AZ2045" i="1" s="1"/>
  <c r="AX2031" i="1"/>
  <c r="AZ2031" i="1" s="1"/>
  <c r="AX2013" i="1"/>
  <c r="AZ2013" i="1" s="1"/>
  <c r="AX2345" i="1"/>
  <c r="AZ2345" i="1" s="1"/>
  <c r="AX2333" i="1"/>
  <c r="AZ2333" i="1" s="1"/>
  <c r="AX2317" i="1"/>
  <c r="AZ2317" i="1" s="1"/>
  <c r="AX2301" i="1"/>
  <c r="AZ2301" i="1" s="1"/>
  <c r="AX2285" i="1"/>
  <c r="AZ2285" i="1" s="1"/>
  <c r="AX2269" i="1"/>
  <c r="AZ2269" i="1" s="1"/>
  <c r="AX2253" i="1"/>
  <c r="AZ2253" i="1" s="1"/>
  <c r="AX2237" i="1"/>
  <c r="AZ2237" i="1" s="1"/>
  <c r="AX2221" i="1"/>
  <c r="AZ2221" i="1" s="1"/>
  <c r="AX2205" i="1"/>
  <c r="AZ2205" i="1" s="1"/>
  <c r="AX2189" i="1"/>
  <c r="AZ2189" i="1" s="1"/>
  <c r="AX2174" i="1"/>
  <c r="AZ2174" i="1" s="1"/>
  <c r="AX2162" i="1"/>
  <c r="AZ2162" i="1" s="1"/>
  <c r="AX2145" i="1"/>
  <c r="AZ2145" i="1" s="1"/>
  <c r="AX2133" i="1"/>
  <c r="AZ2133" i="1" s="1"/>
  <c r="AX2115" i="1"/>
  <c r="AZ2115" i="1" s="1"/>
  <c r="AX2104" i="1"/>
  <c r="AZ2104" i="1" s="1"/>
  <c r="AX2086" i="1"/>
  <c r="AZ2086" i="1" s="1"/>
  <c r="AX2075" i="1"/>
  <c r="AZ2075" i="1" s="1"/>
  <c r="AX2061" i="1"/>
  <c r="AZ2061" i="1" s="1"/>
  <c r="AX2046" i="1"/>
  <c r="AZ2046" i="1" s="1"/>
  <c r="AX2332" i="1"/>
  <c r="AZ2332" i="1" s="1"/>
  <c r="AX2316" i="1"/>
  <c r="AZ2316" i="1" s="1"/>
  <c r="AX2300" i="1"/>
  <c r="AZ2300" i="1" s="1"/>
  <c r="AX2284" i="1"/>
  <c r="AZ2284" i="1" s="1"/>
  <c r="AX2268" i="1"/>
  <c r="AZ2268" i="1" s="1"/>
  <c r="AX2252" i="1"/>
  <c r="AZ2252" i="1" s="1"/>
  <c r="AX2236" i="1"/>
  <c r="AZ2236" i="1" s="1"/>
  <c r="AX2220" i="1"/>
  <c r="AZ2220" i="1" s="1"/>
  <c r="AX2204" i="1"/>
  <c r="AZ2204" i="1" s="1"/>
  <c r="AX2188" i="1"/>
  <c r="AZ2188" i="1" s="1"/>
  <c r="AX2167" i="1"/>
  <c r="AZ2167" i="1" s="1"/>
  <c r="AX2153" i="1"/>
  <c r="AZ2153" i="1" s="1"/>
  <c r="AX2132" i="1"/>
  <c r="AZ2132" i="1" s="1"/>
  <c r="AX2112" i="1"/>
  <c r="AZ2112" i="1" s="1"/>
  <c r="AX2095" i="1"/>
  <c r="AZ2095" i="1" s="1"/>
  <c r="AX2074" i="1"/>
  <c r="AZ2074" i="1" s="1"/>
  <c r="AX2343" i="1"/>
  <c r="AZ2343" i="1" s="1"/>
  <c r="AX2325" i="1"/>
  <c r="AZ2325" i="1" s="1"/>
  <c r="AX2293" i="1"/>
  <c r="AZ2293" i="1" s="1"/>
  <c r="AX2261" i="1"/>
  <c r="AZ2261" i="1" s="1"/>
  <c r="AX2229" i="1"/>
  <c r="AZ2229" i="1" s="1"/>
  <c r="AX2197" i="1"/>
  <c r="AZ2197" i="1" s="1"/>
  <c r="AX2155" i="1"/>
  <c r="AZ2155" i="1" s="1"/>
  <c r="AX2134" i="1"/>
  <c r="AZ2134" i="1" s="1"/>
  <c r="AX2094" i="1"/>
  <c r="AZ2094" i="1" s="1"/>
  <c r="AX2082" i="1"/>
  <c r="AZ2082" i="1" s="1"/>
  <c r="AX2041" i="1"/>
  <c r="AZ2041" i="1" s="1"/>
  <c r="AX2020" i="1"/>
  <c r="AZ2020" i="1" s="1"/>
  <c r="AX2002" i="1"/>
  <c r="AZ2002" i="1" s="1"/>
  <c r="AX1986" i="1"/>
  <c r="AZ1986" i="1" s="1"/>
  <c r="AX1970" i="1"/>
  <c r="AZ1970" i="1" s="1"/>
  <c r="AX1954" i="1"/>
  <c r="AZ1954" i="1" s="1"/>
  <c r="AX2327" i="1"/>
  <c r="AZ2327" i="1" s="1"/>
  <c r="AX2295" i="1"/>
  <c r="AZ2295" i="1" s="1"/>
  <c r="AX2263" i="1"/>
  <c r="AZ2263" i="1" s="1"/>
  <c r="AX2231" i="1"/>
  <c r="AZ2231" i="1" s="1"/>
  <c r="AX2199" i="1"/>
  <c r="AZ2199" i="1" s="1"/>
  <c r="AX2172" i="1"/>
  <c r="AZ2172" i="1" s="1"/>
  <c r="AX2151" i="1"/>
  <c r="AZ2151" i="1" s="1"/>
  <c r="AX2105" i="1"/>
  <c r="AZ2105" i="1" s="1"/>
  <c r="AX2084" i="1"/>
  <c r="AZ2084" i="1" s="1"/>
  <c r="AX2058" i="1"/>
  <c r="AZ2058" i="1" s="1"/>
  <c r="AX2048" i="1"/>
  <c r="AZ2048" i="1" s="1"/>
  <c r="AX2030" i="1"/>
  <c r="AZ2030" i="1" s="1"/>
  <c r="AX2018" i="1"/>
  <c r="AZ2018" i="1" s="1"/>
  <c r="AX2003" i="1"/>
  <c r="AZ2003" i="1" s="1"/>
  <c r="AX1987" i="1"/>
  <c r="AZ1987" i="1" s="1"/>
  <c r="AX1971" i="1"/>
  <c r="AZ1971" i="1" s="1"/>
  <c r="AX1955" i="1"/>
  <c r="AZ1955" i="1" s="1"/>
  <c r="AX2315" i="1"/>
  <c r="AZ2315" i="1" s="1"/>
  <c r="AX2283" i="1"/>
  <c r="AZ2283" i="1" s="1"/>
  <c r="AX2251" i="1"/>
  <c r="AZ2251" i="1" s="1"/>
  <c r="AX2219" i="1"/>
  <c r="AZ2219" i="1" s="1"/>
  <c r="AX2187" i="1"/>
  <c r="AZ2187" i="1" s="1"/>
  <c r="AX2166" i="1"/>
  <c r="AZ2166" i="1" s="1"/>
  <c r="AX2126" i="1"/>
  <c r="AZ2126" i="1" s="1"/>
  <c r="AX2114" i="1"/>
  <c r="AZ2114" i="1" s="1"/>
  <c r="AX2070" i="1"/>
  <c r="AZ2070" i="1" s="1"/>
  <c r="AX2042" i="1"/>
  <c r="AZ2042" i="1" s="1"/>
  <c r="AX2028" i="1"/>
  <c r="AZ2028" i="1" s="1"/>
  <c r="AX2326" i="1"/>
  <c r="AZ2326" i="1" s="1"/>
  <c r="AX2262" i="1"/>
  <c r="AZ2262" i="1" s="1"/>
  <c r="AX2198" i="1"/>
  <c r="AZ2198" i="1" s="1"/>
  <c r="AX2142" i="1"/>
  <c r="AZ2142" i="1" s="1"/>
  <c r="AX2083" i="1"/>
  <c r="AZ2083" i="1" s="1"/>
  <c r="AX2329" i="1"/>
  <c r="AZ2329" i="1" s="1"/>
  <c r="AX2265" i="1"/>
  <c r="AZ2265" i="1" s="1"/>
  <c r="AX2201" i="1"/>
  <c r="AZ2201" i="1" s="1"/>
  <c r="AX2127" i="1"/>
  <c r="AZ2127" i="1" s="1"/>
  <c r="AX2334" i="1"/>
  <c r="AZ2334" i="1" s="1"/>
  <c r="AX2206" i="1"/>
  <c r="AZ2206" i="1" s="1"/>
  <c r="AX2091" i="1"/>
  <c r="AZ2091" i="1" s="1"/>
  <c r="AX1999" i="1"/>
  <c r="AZ1999" i="1" s="1"/>
  <c r="AX2324" i="1"/>
  <c r="AZ2324" i="1" s="1"/>
  <c r="AX2196" i="1"/>
  <c r="AZ2196" i="1" s="1"/>
  <c r="AX2064" i="1"/>
  <c r="AZ2064" i="1" s="1"/>
  <c r="AX2012" i="1"/>
  <c r="AZ2012" i="1" s="1"/>
  <c r="AX2351" i="1"/>
  <c r="AZ2351" i="1" s="1"/>
  <c r="AX2216" i="1"/>
  <c r="AZ2216" i="1" s="1"/>
  <c r="AX2102" i="1"/>
  <c r="AZ2102" i="1" s="1"/>
  <c r="AX2010" i="1"/>
  <c r="AZ2010" i="1" s="1"/>
  <c r="AX1994" i="1"/>
  <c r="AZ1994" i="1" s="1"/>
  <c r="AX1978" i="1"/>
  <c r="AZ1978" i="1" s="1"/>
  <c r="AX1962" i="1"/>
  <c r="AZ1962" i="1" s="1"/>
  <c r="AX2314" i="1"/>
  <c r="AZ2314" i="1" s="1"/>
  <c r="AX2282" i="1"/>
  <c r="AZ2282" i="1" s="1"/>
  <c r="AX2250" i="1"/>
  <c r="AZ2250" i="1" s="1"/>
  <c r="AX2218" i="1"/>
  <c r="AZ2218" i="1" s="1"/>
  <c r="AX2186" i="1"/>
  <c r="AZ2186" i="1" s="1"/>
  <c r="AX2140" i="1"/>
  <c r="AZ2140" i="1" s="1"/>
  <c r="AX2119" i="1"/>
  <c r="AZ2119" i="1" s="1"/>
  <c r="AX2073" i="1"/>
  <c r="AZ2073" i="1" s="1"/>
  <c r="AX2057" i="1"/>
  <c r="AZ2057" i="1" s="1"/>
  <c r="AX2040" i="1"/>
  <c r="AZ2040" i="1" s="1"/>
  <c r="AX2022" i="1"/>
  <c r="AZ2022" i="1" s="1"/>
  <c r="AX2011" i="1"/>
  <c r="AZ2011" i="1" s="1"/>
  <c r="AX1995" i="1"/>
  <c r="AZ1995" i="1" s="1"/>
  <c r="AX1979" i="1"/>
  <c r="AZ1979" i="1" s="1"/>
  <c r="AX1963" i="1"/>
  <c r="AZ1963" i="1" s="1"/>
  <c r="AX2310" i="1"/>
  <c r="AZ2310" i="1" s="1"/>
  <c r="AX2246" i="1"/>
  <c r="AZ2246" i="1" s="1"/>
  <c r="AX2182" i="1"/>
  <c r="AZ2182" i="1" s="1"/>
  <c r="AX2130" i="1"/>
  <c r="AZ2130" i="1" s="1"/>
  <c r="AX2072" i="1"/>
  <c r="AZ2072" i="1" s="1"/>
  <c r="AX2313" i="1"/>
  <c r="AZ2313" i="1" s="1"/>
  <c r="AX2249" i="1"/>
  <c r="AZ2249" i="1" s="1"/>
  <c r="AX2185" i="1"/>
  <c r="AZ2185" i="1" s="1"/>
  <c r="AX2106" i="1"/>
  <c r="AZ2106" i="1" s="1"/>
  <c r="AX2302" i="1"/>
  <c r="AZ2302" i="1" s="1"/>
  <c r="AX2173" i="1"/>
  <c r="AZ2173" i="1" s="1"/>
  <c r="AX2071" i="1"/>
  <c r="AZ2071" i="1" s="1"/>
  <c r="AX1983" i="1"/>
  <c r="AZ1983" i="1" s="1"/>
  <c r="AX2292" i="1"/>
  <c r="AZ2292" i="1" s="1"/>
  <c r="AX2169" i="1"/>
  <c r="AZ2169" i="1" s="1"/>
  <c r="AX2056" i="1"/>
  <c r="AZ2056" i="1" s="1"/>
  <c r="AX1996" i="1"/>
  <c r="AZ1996" i="1" s="1"/>
  <c r="AX2312" i="1"/>
  <c r="AZ2312" i="1" s="1"/>
  <c r="AX2184" i="1"/>
  <c r="AZ2184" i="1" s="1"/>
  <c r="AX2068" i="1"/>
  <c r="AZ2068" i="1" s="1"/>
  <c r="AX2007" i="1"/>
  <c r="AZ2007" i="1" s="1"/>
  <c r="AX1991" i="1"/>
  <c r="AZ1991" i="1" s="1"/>
  <c r="AX1975" i="1"/>
  <c r="AZ1975" i="1" s="1"/>
  <c r="AX1959" i="1"/>
  <c r="AZ1959" i="1" s="1"/>
  <c r="AX2311" i="1"/>
  <c r="AZ2311" i="1" s="1"/>
  <c r="AX2279" i="1"/>
  <c r="AZ2279" i="1" s="1"/>
  <c r="AX2247" i="1"/>
  <c r="AZ2247" i="1" s="1"/>
  <c r="AX2215" i="1"/>
  <c r="AZ2215" i="1" s="1"/>
  <c r="AX2183" i="1"/>
  <c r="AZ2183" i="1" s="1"/>
  <c r="AX2137" i="1"/>
  <c r="AZ2137" i="1" s="1"/>
  <c r="AX2116" i="1"/>
  <c r="AZ2116" i="1" s="1"/>
  <c r="AX2065" i="1"/>
  <c r="AZ2065" i="1" s="1"/>
  <c r="AX2055" i="1"/>
  <c r="AZ2055" i="1" s="1"/>
  <c r="AX2037" i="1"/>
  <c r="AZ2037" i="1" s="1"/>
  <c r="AX2019" i="1"/>
  <c r="AZ2019" i="1" s="1"/>
  <c r="AX2004" i="1"/>
  <c r="AZ2004" i="1" s="1"/>
  <c r="AX1988" i="1"/>
  <c r="AZ1988" i="1" s="1"/>
  <c r="AX1972" i="1"/>
  <c r="AZ1972" i="1" s="1"/>
  <c r="AX1956" i="1"/>
  <c r="AZ1956" i="1" s="1"/>
  <c r="AX2352" i="1"/>
  <c r="AZ2352" i="1" s="1"/>
  <c r="AX2294" i="1"/>
  <c r="AZ2294" i="1" s="1"/>
  <c r="AX2230" i="1"/>
  <c r="AZ2230" i="1" s="1"/>
  <c r="AX2171" i="1"/>
  <c r="AZ2171" i="1" s="1"/>
  <c r="AX2113" i="1"/>
  <c r="AZ2113" i="1" s="1"/>
  <c r="AX2054" i="1"/>
  <c r="AZ2054" i="1" s="1"/>
  <c r="AX2297" i="1"/>
  <c r="AZ2297" i="1" s="1"/>
  <c r="AX2233" i="1"/>
  <c r="AZ2233" i="1" s="1"/>
  <c r="AX2164" i="1"/>
  <c r="AZ2164" i="1" s="1"/>
  <c r="AX2092" i="1"/>
  <c r="AZ2092" i="1" s="1"/>
  <c r="AX2270" i="1"/>
  <c r="AZ2270" i="1" s="1"/>
  <c r="AX2152" i="1"/>
  <c r="AZ2152" i="1" s="1"/>
  <c r="AX2032" i="1"/>
  <c r="AZ2032" i="1" s="1"/>
  <c r="AX1967" i="1"/>
  <c r="AZ1967" i="1" s="1"/>
  <c r="AX2260" i="1"/>
  <c r="AZ2260" i="1" s="1"/>
  <c r="AX2148" i="1"/>
  <c r="AZ2148" i="1" s="1"/>
  <c r="AX2038" i="1"/>
  <c r="AZ2038" i="1" s="1"/>
  <c r="AX1980" i="1"/>
  <c r="AZ1980" i="1" s="1"/>
  <c r="AX2280" i="1"/>
  <c r="AZ2280" i="1" s="1"/>
  <c r="AX2163" i="1"/>
  <c r="AZ2163" i="1" s="1"/>
  <c r="AX2039" i="1"/>
  <c r="AZ2039" i="1" s="1"/>
  <c r="AX2000" i="1"/>
  <c r="AZ2000" i="1" s="1"/>
  <c r="AX1984" i="1"/>
  <c r="AZ1984" i="1" s="1"/>
  <c r="AX1968" i="1"/>
  <c r="AZ1968" i="1" s="1"/>
  <c r="AX2340" i="1"/>
  <c r="AZ2340" i="1" s="1"/>
  <c r="AX2308" i="1"/>
  <c r="AZ2308" i="1" s="1"/>
  <c r="AX2276" i="1"/>
  <c r="AZ2276" i="1" s="1"/>
  <c r="AX2244" i="1"/>
  <c r="AZ2244" i="1" s="1"/>
  <c r="AX2212" i="1"/>
  <c r="AZ2212" i="1" s="1"/>
  <c r="AX2180" i="1"/>
  <c r="AZ2180" i="1" s="1"/>
  <c r="AX2128" i="1"/>
  <c r="AZ2128" i="1" s="1"/>
  <c r="AX2079" i="1"/>
  <c r="AZ2079" i="1" s="1"/>
  <c r="AX2063" i="1"/>
  <c r="AZ2063" i="1" s="1"/>
  <c r="AX2053" i="1"/>
  <c r="AZ2053" i="1" s="1"/>
  <c r="AX2034" i="1"/>
  <c r="AZ2034" i="1" s="1"/>
  <c r="AX2017" i="1"/>
  <c r="AZ2017" i="1" s="1"/>
  <c r="AX2001" i="1"/>
  <c r="AZ2001" i="1" s="1"/>
  <c r="AX1985" i="1"/>
  <c r="AZ1985" i="1" s="1"/>
  <c r="AX1969" i="1"/>
  <c r="AZ1969" i="1" s="1"/>
  <c r="AX2342" i="1"/>
  <c r="AZ2342" i="1" s="1"/>
  <c r="AX2278" i="1"/>
  <c r="AZ2278" i="1" s="1"/>
  <c r="AX2214" i="1"/>
  <c r="AZ2214" i="1" s="1"/>
  <c r="AX2157" i="1"/>
  <c r="AZ2157" i="1" s="1"/>
  <c r="AX2101" i="1"/>
  <c r="AZ2101" i="1" s="1"/>
  <c r="AX2344" i="1"/>
  <c r="AZ2344" i="1" s="1"/>
  <c r="AX2281" i="1"/>
  <c r="AZ2281" i="1" s="1"/>
  <c r="AX2217" i="1"/>
  <c r="AZ2217" i="1" s="1"/>
  <c r="AX2144" i="1"/>
  <c r="AZ2144" i="1" s="1"/>
  <c r="AX2353" i="1"/>
  <c r="AZ2353" i="1" s="1"/>
  <c r="AX2238" i="1"/>
  <c r="AZ2238" i="1" s="1"/>
  <c r="AX2131" i="1"/>
  <c r="AZ2131" i="1" s="1"/>
  <c r="AX2015" i="1"/>
  <c r="AZ2015" i="1" s="1"/>
  <c r="AX1953" i="1"/>
  <c r="AZ1953" i="1" s="1"/>
  <c r="AX2228" i="1"/>
  <c r="AZ2228" i="1" s="1"/>
  <c r="AX2096" i="1"/>
  <c r="AZ2096" i="1" s="1"/>
  <c r="AX2027" i="1"/>
  <c r="AZ2027" i="1" s="1"/>
  <c r="AX1964" i="1"/>
  <c r="AZ1964" i="1" s="1"/>
  <c r="AX2248" i="1"/>
  <c r="AZ2248" i="1" s="1"/>
  <c r="AX2123" i="1"/>
  <c r="AZ2123" i="1" s="1"/>
  <c r="AX2025" i="1"/>
  <c r="AZ2025" i="1" s="1"/>
  <c r="AX1997" i="1"/>
  <c r="AZ1997" i="1" s="1"/>
  <c r="AX1981" i="1"/>
  <c r="AZ1981" i="1" s="1"/>
  <c r="AX1965" i="1"/>
  <c r="AZ1965" i="1" s="1"/>
  <c r="AX2337" i="1"/>
  <c r="AZ2337" i="1" s="1"/>
  <c r="AX2305" i="1"/>
  <c r="AZ2305" i="1" s="1"/>
  <c r="AX2273" i="1"/>
  <c r="AZ2273" i="1" s="1"/>
  <c r="AX2241" i="1"/>
  <c r="AZ2241" i="1" s="1"/>
  <c r="AX2209" i="1"/>
  <c r="AZ2209" i="1" s="1"/>
  <c r="AX2143" i="1"/>
  <c r="AZ2143" i="1" s="1"/>
  <c r="AX2122" i="1"/>
  <c r="AZ2122" i="1" s="1"/>
  <c r="AX2076" i="1"/>
  <c r="AZ2076" i="1" s="1"/>
  <c r="AX2059" i="1"/>
  <c r="AZ2059" i="1" s="1"/>
  <c r="AX2043" i="1"/>
  <c r="AZ2043" i="1" s="1"/>
  <c r="AX2029" i="1"/>
  <c r="AZ2029" i="1" s="1"/>
  <c r="AX2014" i="1"/>
  <c r="AZ2014" i="1" s="1"/>
  <c r="AX1998" i="1"/>
  <c r="AZ1998" i="1" s="1"/>
  <c r="AX1982" i="1"/>
  <c r="AZ1982" i="1" s="1"/>
  <c r="AX1966" i="1"/>
  <c r="AZ1966" i="1" s="1"/>
  <c r="FA112" i="1"/>
  <c r="FA118" i="1" s="1"/>
  <c r="ED119" i="1"/>
  <c r="W140" i="1"/>
  <c r="W163" i="1" s="1"/>
  <c r="ED114" i="1"/>
  <c r="ED115" i="1" s="1"/>
  <c r="ED116" i="1" s="1"/>
  <c r="ED117" i="1" s="1"/>
  <c r="ED120" i="1" s="1"/>
  <c r="ED121" i="1" s="1"/>
  <c r="I142" i="1"/>
  <c r="I137" i="1"/>
  <c r="I135" i="1"/>
  <c r="K138" i="1"/>
  <c r="K134" i="1"/>
  <c r="K133" i="1"/>
  <c r="K132" i="1"/>
  <c r="K136" i="1" s="1"/>
  <c r="BI2280" i="1"/>
  <c r="BI2132" i="1"/>
  <c r="BI2240" i="1"/>
  <c r="BI2307" i="1"/>
  <c r="BI2124" i="1"/>
  <c r="BI2282" i="1"/>
  <c r="BI2299" i="1"/>
  <c r="BI1981" i="1"/>
  <c r="BI2095" i="1"/>
  <c r="BI2127" i="1"/>
  <c r="BI2321" i="1"/>
  <c r="BI2184" i="1"/>
  <c r="BI2166" i="1"/>
  <c r="BI2303" i="1"/>
  <c r="BI2291" i="1"/>
  <c r="BI2053" i="1"/>
  <c r="BI2003" i="1"/>
  <c r="BI2167" i="1"/>
  <c r="BI2135" i="1"/>
  <c r="BI2136" i="1"/>
  <c r="BI2112" i="1"/>
  <c r="BI2215" i="1"/>
  <c r="BI2320" i="1"/>
  <c r="BI2105" i="1"/>
  <c r="BI2060" i="1"/>
  <c r="BI1993" i="1"/>
  <c r="BI2171" i="1"/>
  <c r="BI1970" i="1"/>
  <c r="BI2225" i="1"/>
  <c r="BI2237" i="1"/>
  <c r="X129" i="1"/>
  <c r="X150" i="1" s="1"/>
  <c r="BP114" i="1"/>
  <c r="BP115" i="1" s="1"/>
  <c r="BP116" i="1" s="1"/>
  <c r="BP117" i="1" s="1"/>
  <c r="BP120" i="1" s="1"/>
  <c r="X138" i="1" s="1"/>
  <c r="X161" i="1" s="1"/>
  <c r="BP119" i="1"/>
  <c r="V139" i="1"/>
  <c r="V162" i="1" s="1"/>
  <c r="CL112" i="1"/>
  <c r="CL118" i="1" s="1"/>
  <c r="CL119" i="1" s="1"/>
  <c r="W141" i="1"/>
  <c r="W164" i="1" s="1"/>
  <c r="FW119" i="1"/>
  <c r="FW114" i="1"/>
  <c r="FW115" i="1" s="1"/>
  <c r="FW116" i="1" s="1"/>
  <c r="FW117" i="1" s="1"/>
  <c r="FW120" i="1" s="1"/>
  <c r="FW121" i="1" s="1"/>
  <c r="Y132" i="1"/>
  <c r="Y153" i="1" s="1"/>
  <c r="EE114" i="1"/>
  <c r="EE115" i="1" s="1"/>
  <c r="EE116" i="1" s="1"/>
  <c r="EE117" i="1" s="1"/>
  <c r="EE120" i="1" s="1"/>
  <c r="Y141" i="1" s="1"/>
  <c r="Y164" i="1" s="1"/>
  <c r="EE119" i="1"/>
  <c r="FV114" i="1"/>
  <c r="FV115" i="1" s="1"/>
  <c r="FV116" i="1" s="1"/>
  <c r="FV117" i="1" s="1"/>
  <c r="FV120" i="1" s="1"/>
  <c r="FV121" i="1" s="1"/>
  <c r="FV119" i="1"/>
  <c r="CK114" i="1"/>
  <c r="CK115" i="1" s="1"/>
  <c r="CK116" i="1" s="1"/>
  <c r="CK117" i="1" s="1"/>
  <c r="CK120" i="1" s="1"/>
  <c r="W139" i="1" s="1"/>
  <c r="W162" i="1" s="1"/>
  <c r="W130" i="1"/>
  <c r="W151" i="1" s="1"/>
  <c r="AU112" i="1"/>
  <c r="AU118" i="1" s="1"/>
  <c r="Y128" i="1" s="1"/>
  <c r="Y149" i="1" s="1"/>
  <c r="AS121" i="1"/>
  <c r="W137" i="1"/>
  <c r="W160" i="1" s="1"/>
  <c r="BO121" i="1"/>
  <c r="W138" i="1"/>
  <c r="W161" i="1" s="1"/>
  <c r="CM112" i="1"/>
  <c r="CM118" i="1" s="1"/>
  <c r="AR121" i="1"/>
  <c r="V137" i="1"/>
  <c r="V160" i="1" s="1"/>
  <c r="EN2074" i="1"/>
  <c r="EM2073" i="1"/>
  <c r="GG114" i="1"/>
  <c r="GG115" i="1" s="1"/>
  <c r="GG116" i="1" s="1"/>
  <c r="GG117" i="1" s="1"/>
  <c r="GG120" i="1" s="1"/>
  <c r="GG121" i="1" s="1"/>
  <c r="GI107" i="1"/>
  <c r="GI118" i="1" s="1"/>
  <c r="GI119" i="1" s="1"/>
  <c r="GI105" i="1"/>
  <c r="GH111" i="1"/>
  <c r="GH107" i="1"/>
  <c r="GH118" i="1" s="1"/>
  <c r="GH119" i="1" s="1"/>
  <c r="GH105" i="1"/>
  <c r="GI111" i="1"/>
  <c r="EQ108" i="1"/>
  <c r="EQ104" i="1"/>
  <c r="EQ103" i="1"/>
  <c r="EQ102" i="1"/>
  <c r="EQ106" i="1" s="1"/>
  <c r="EO114" i="1"/>
  <c r="EO115" i="1" s="1"/>
  <c r="EO116" i="1" s="1"/>
  <c r="EO117" i="1" s="1"/>
  <c r="EO120" i="1" s="1"/>
  <c r="EO121" i="1" s="1"/>
  <c r="EP107" i="1"/>
  <c r="EP118" i="1" s="1"/>
  <c r="EP119" i="1" s="1"/>
  <c r="EP105" i="1"/>
  <c r="EP111" i="1"/>
  <c r="DU107" i="1"/>
  <c r="DU118" i="1" s="1"/>
  <c r="DU119" i="1" s="1"/>
  <c r="DU105" i="1"/>
  <c r="DU111" i="1"/>
  <c r="DS114" i="1"/>
  <c r="DS115" i="1" s="1"/>
  <c r="DS116" i="1" s="1"/>
  <c r="DS117" i="1" s="1"/>
  <c r="DS120" i="1" s="1"/>
  <c r="DS121" i="1" s="1"/>
  <c r="DT111" i="1"/>
  <c r="DH119" i="1"/>
  <c r="DH114" i="1"/>
  <c r="DH115" i="1" s="1"/>
  <c r="DH116" i="1" s="1"/>
  <c r="DH117" i="1" s="1"/>
  <c r="DH120" i="1" s="1"/>
  <c r="DI119" i="1"/>
  <c r="DI114" i="1"/>
  <c r="DI115" i="1" s="1"/>
  <c r="DI116" i="1" s="1"/>
  <c r="DI117" i="1" s="1"/>
  <c r="DI120" i="1" s="1"/>
  <c r="DT107" i="1"/>
  <c r="DT118" i="1" s="1"/>
  <c r="DT119" i="1" s="1"/>
  <c r="DT105" i="1"/>
  <c r="CX107" i="1"/>
  <c r="CX118" i="1" s="1"/>
  <c r="CX114" i="1" s="1"/>
  <c r="CX115" i="1" s="1"/>
  <c r="CX116" i="1" s="1"/>
  <c r="CX117" i="1" s="1"/>
  <c r="CX120" i="1" s="1"/>
  <c r="CX121" i="1" s="1"/>
  <c r="CX105" i="1"/>
  <c r="CX111" i="1"/>
  <c r="CY107" i="1"/>
  <c r="CY118" i="1" s="1"/>
  <c r="CY119" i="1" s="1"/>
  <c r="CY105" i="1"/>
  <c r="CY111" i="1"/>
  <c r="CW114" i="1"/>
  <c r="CW115" i="1" s="1"/>
  <c r="CW116" i="1" s="1"/>
  <c r="CW117" i="1" s="1"/>
  <c r="CW120" i="1" s="1"/>
  <c r="CW121" i="1" s="1"/>
  <c r="CC107" i="1"/>
  <c r="CC118" i="1" s="1"/>
  <c r="CC119" i="1" s="1"/>
  <c r="CC105" i="1"/>
  <c r="CC111" i="1"/>
  <c r="CB107" i="1"/>
  <c r="CB118" i="1" s="1"/>
  <c r="CB119" i="1" s="1"/>
  <c r="CB105" i="1"/>
  <c r="CB111" i="1"/>
  <c r="CA114" i="1"/>
  <c r="CA115" i="1" s="1"/>
  <c r="CA116" i="1" s="1"/>
  <c r="CA117" i="1" s="1"/>
  <c r="CA120" i="1" s="1"/>
  <c r="CA121" i="1" s="1"/>
  <c r="BQ119" i="1"/>
  <c r="BQ114" i="1"/>
  <c r="BQ115" i="1" s="1"/>
  <c r="BQ116" i="1" s="1"/>
  <c r="BQ117" i="1" s="1"/>
  <c r="BQ120" i="1" s="1"/>
  <c r="AT112" i="1"/>
  <c r="AT118" i="1" s="1"/>
  <c r="X128" i="1" s="1"/>
  <c r="X149" i="1" s="1"/>
  <c r="AJ115" i="1"/>
  <c r="AJ116" i="1" s="1"/>
  <c r="AJ117" i="1" s="1"/>
  <c r="AJ118" i="1" s="1"/>
  <c r="BG107" i="1"/>
  <c r="BG105" i="1"/>
  <c r="BG111" i="1"/>
  <c r="BE114" i="1"/>
  <c r="BE115" i="1" s="1"/>
  <c r="BE116" i="1" s="1"/>
  <c r="BE117" i="1" s="1"/>
  <c r="BE120" i="1" s="1"/>
  <c r="BE121" i="1" s="1"/>
  <c r="BF107" i="1"/>
  <c r="BF105" i="1"/>
  <c r="BF111" i="1"/>
  <c r="BI2017" i="1"/>
  <c r="BI2286" i="1"/>
  <c r="BI2221" i="1"/>
  <c r="BI2210" i="1"/>
  <c r="BI2297" i="1"/>
  <c r="BI2056" i="1"/>
  <c r="BI2067" i="1"/>
  <c r="BI2041" i="1"/>
  <c r="BI2206" i="1"/>
  <c r="BI2027" i="1"/>
  <c r="BI2106" i="1"/>
  <c r="BI2048" i="1"/>
  <c r="BI2273" i="1"/>
  <c r="BI2084" i="1"/>
  <c r="BI2316" i="1"/>
  <c r="BI2231" i="1"/>
  <c r="BI1989" i="1"/>
  <c r="BI2042" i="1"/>
  <c r="BI2119" i="1"/>
  <c r="BI2305" i="1"/>
  <c r="BI2005" i="1"/>
  <c r="BI2076" i="1"/>
  <c r="BI1982" i="1"/>
  <c r="BI2036" i="1"/>
  <c r="BI2107" i="1"/>
  <c r="BI2294" i="1"/>
  <c r="BI2224" i="1"/>
  <c r="BI1962" i="1"/>
  <c r="BI2232" i="1"/>
  <c r="BI2004" i="1"/>
  <c r="BI2141" i="1"/>
  <c r="BI2065" i="1"/>
  <c r="BJ1953" i="1"/>
  <c r="BI2272" i="1"/>
  <c r="BI2202" i="1"/>
  <c r="BI2049" i="1"/>
  <c r="BI2134" i="1"/>
  <c r="BI2026" i="1"/>
  <c r="BI1996" i="1"/>
  <c r="BI2233" i="1"/>
  <c r="BI2071" i="1"/>
  <c r="BI2094" i="1"/>
  <c r="BI1964" i="1"/>
  <c r="BI2189" i="1"/>
  <c r="AK115" i="1"/>
  <c r="AK116" i="1" s="1"/>
  <c r="AK117" i="1" s="1"/>
  <c r="AK118" i="1" s="1"/>
  <c r="F26" i="2" a="1"/>
  <c r="G26" i="2" a="1"/>
  <c r="GK31" i="5" l="1" a="1"/>
  <c r="GK31" i="5" s="1"/>
  <c r="GK37" i="5" a="1"/>
  <c r="GK37" i="5" s="1"/>
  <c r="GM33" i="5" a="1"/>
  <c r="GM33" i="5" s="1"/>
  <c r="GN33" i="5" s="1"/>
  <c r="GM40" i="5" a="1"/>
  <c r="GM40" i="5" s="1"/>
  <c r="GN40" i="5" s="1"/>
  <c r="GM42" i="5" a="1"/>
  <c r="GM42" i="5" s="1"/>
  <c r="GN42" i="5" s="1"/>
  <c r="GM36" i="5" a="1"/>
  <c r="GM36" i="5" s="1"/>
  <c r="GN36" i="5" s="1"/>
  <c r="GK38" i="5" a="1"/>
  <c r="GK38" i="5" s="1"/>
  <c r="GM37" i="5" a="1"/>
  <c r="GM37" i="5" s="1"/>
  <c r="GN37" i="5" s="1"/>
  <c r="GM39" i="5" a="1"/>
  <c r="GM39" i="5" s="1"/>
  <c r="GN39" i="5" s="1"/>
  <c r="GK30" i="5" a="1"/>
  <c r="GK30" i="5" s="1"/>
  <c r="GK36" i="5" a="1"/>
  <c r="GK36" i="5" s="1"/>
  <c r="GM31" i="5" a="1"/>
  <c r="GM31" i="5" s="1"/>
  <c r="GN31" i="5" s="1"/>
  <c r="GM41" i="5" a="1"/>
  <c r="GM41" i="5" s="1"/>
  <c r="GN41" i="5" s="1"/>
  <c r="GM34" i="5" a="1"/>
  <c r="GM34" i="5" s="1"/>
  <c r="GN34" i="5" s="1"/>
  <c r="GK34" i="5" a="1"/>
  <c r="GK34" i="5" s="1"/>
  <c r="GM30" i="5" a="1"/>
  <c r="GM30" i="5" s="1"/>
  <c r="GN30" i="5" s="1"/>
  <c r="GM32" i="5" a="1"/>
  <c r="GM32" i="5" s="1"/>
  <c r="GN32" i="5" s="1"/>
  <c r="GM35" i="5" a="1"/>
  <c r="GM35" i="5" s="1"/>
  <c r="GN35" i="5" s="1"/>
  <c r="GK41" i="5" a="1"/>
  <c r="GK41" i="5" s="1"/>
  <c r="GK42" i="5" a="1"/>
  <c r="GK42" i="5" s="1"/>
  <c r="GK40" i="5" a="1"/>
  <c r="GK40" i="5" s="1"/>
  <c r="GK35" i="5" a="1"/>
  <c r="GK35" i="5" s="1"/>
  <c r="GK39" i="5" a="1"/>
  <c r="GK39" i="5" s="1"/>
  <c r="GK33" i="5" a="1"/>
  <c r="GK33" i="5" s="1"/>
  <c r="GM38" i="5" a="1"/>
  <c r="GM38" i="5" s="1"/>
  <c r="GN38" i="5" s="1"/>
  <c r="V352" i="5"/>
  <c r="G352" i="5"/>
  <c r="AF352" i="5"/>
  <c r="AU352" i="5"/>
  <c r="AK352" i="5"/>
  <c r="J352" i="5"/>
  <c r="AA352" i="5"/>
  <c r="AP352" i="5"/>
  <c r="AZ352" i="5"/>
  <c r="Q352" i="5"/>
  <c r="H352" i="5"/>
  <c r="P352" i="5"/>
  <c r="U352" i="5"/>
  <c r="Z352" i="5"/>
  <c r="AJ352" i="5"/>
  <c r="AE352" i="5"/>
  <c r="AO352" i="5"/>
  <c r="AT352" i="5"/>
  <c r="AY352" i="5"/>
  <c r="C353" i="5"/>
  <c r="D353" i="5" s="1"/>
  <c r="L353" i="5"/>
  <c r="E353" i="5"/>
  <c r="F353" i="5"/>
  <c r="M352" i="5"/>
  <c r="AL351" i="5"/>
  <c r="AM351" i="5" s="1"/>
  <c r="AN351" i="5" s="1"/>
  <c r="AG351" i="5"/>
  <c r="AB351" i="5"/>
  <c r="AC351" i="5" s="1"/>
  <c r="AD351" i="5" s="1"/>
  <c r="AV351" i="5"/>
  <c r="AW351" i="5" s="1"/>
  <c r="AX351" i="5" s="1"/>
  <c r="BA351" i="5"/>
  <c r="BB351" i="5" s="1"/>
  <c r="BC351" i="5" s="1"/>
  <c r="W351" i="5"/>
  <c r="X351" i="5" s="1"/>
  <c r="Y351" i="5" s="1"/>
  <c r="R351" i="5"/>
  <c r="S351" i="5" s="1"/>
  <c r="T351" i="5" s="1"/>
  <c r="I351" i="5"/>
  <c r="N351" i="5" s="1"/>
  <c r="O351" i="5" s="1"/>
  <c r="AQ351" i="5"/>
  <c r="AR351" i="5" s="1"/>
  <c r="AS351" i="5" s="1"/>
  <c r="AH351" i="5"/>
  <c r="AI351" i="5" s="1"/>
  <c r="K351" i="5"/>
  <c r="A355" i="5"/>
  <c r="B354" i="5"/>
  <c r="AJ215" i="5"/>
  <c r="AK215" i="5"/>
  <c r="AO215" i="5"/>
  <c r="AP215" i="5"/>
  <c r="AU215" i="5"/>
  <c r="AT215" i="5"/>
  <c r="AY215" i="5"/>
  <c r="AZ215" i="5"/>
  <c r="G472" i="5"/>
  <c r="H472" i="5" s="1"/>
  <c r="C472" i="5"/>
  <c r="AS90" i="5"/>
  <c r="AS88" i="5"/>
  <c r="AQ90" i="5"/>
  <c r="AR88" i="5"/>
  <c r="AR89" i="5"/>
  <c r="AR87" i="5"/>
  <c r="CW29" i="5"/>
  <c r="DF45" i="5"/>
  <c r="DH45" i="5"/>
  <c r="DI45" i="5"/>
  <c r="CZ33" i="5"/>
  <c r="AE98" i="5"/>
  <c r="AF97" i="5"/>
  <c r="AG97" i="5" s="1"/>
  <c r="P103" i="5"/>
  <c r="Q102" i="5"/>
  <c r="R102" i="5" s="1"/>
  <c r="V101" i="5"/>
  <c r="W100" i="5"/>
  <c r="X100" i="5" s="1"/>
  <c r="AK94" i="5"/>
  <c r="AP94" i="5"/>
  <c r="AP93" i="5"/>
  <c r="AN95" i="5" s="1"/>
  <c r="AO95" i="5" s="1"/>
  <c r="AP95" i="5" s="1"/>
  <c r="Z98" i="5"/>
  <c r="AA98" i="5" s="1"/>
  <c r="Y99" i="5"/>
  <c r="AL95" i="5"/>
  <c r="AM95" i="5" s="1"/>
  <c r="AS91" i="5"/>
  <c r="AS92" i="5" s="1"/>
  <c r="AB100" i="5"/>
  <c r="AC99" i="5"/>
  <c r="AD99" i="5" s="1"/>
  <c r="AI97" i="5"/>
  <c r="AJ97" i="5" s="1"/>
  <c r="AH98" i="5"/>
  <c r="T101" i="5"/>
  <c r="U101" i="5" s="1"/>
  <c r="S102" i="5"/>
  <c r="AU94" i="5"/>
  <c r="AX93" i="5"/>
  <c r="DQ27" i="5"/>
  <c r="DP27" i="5"/>
  <c r="DN27" i="5"/>
  <c r="DO27" i="5" s="1"/>
  <c r="DL28" i="5"/>
  <c r="DM28" i="5" s="1"/>
  <c r="DE46" i="5"/>
  <c r="DD47" i="5"/>
  <c r="DA32" i="5"/>
  <c r="CX34" i="5"/>
  <c r="CU30" i="5"/>
  <c r="CR32" i="5"/>
  <c r="CT31" i="5"/>
  <c r="AM313" i="5"/>
  <c r="AN313" i="5" s="1"/>
  <c r="AR313" i="5"/>
  <c r="AS313" i="5" s="1"/>
  <c r="AW313" i="5"/>
  <c r="AX313" i="5" s="1"/>
  <c r="AQ214" i="5"/>
  <c r="AR214" i="5" s="1"/>
  <c r="AS214" i="5" s="1"/>
  <c r="AL214" i="5"/>
  <c r="AM214" i="5" s="1"/>
  <c r="AN214" i="5" s="1"/>
  <c r="AV214" i="5"/>
  <c r="AW214" i="5" s="1"/>
  <c r="AX214" i="5" s="1"/>
  <c r="BA214" i="5"/>
  <c r="BB214" i="5" s="1"/>
  <c r="BC214" i="5" s="1"/>
  <c r="IL32" i="5"/>
  <c r="IE32" i="5"/>
  <c r="IG32" i="5"/>
  <c r="IA32" i="5" s="1"/>
  <c r="IH32" i="5" s="1"/>
  <c r="II32" i="5" s="1"/>
  <c r="IJ32" i="5" s="1"/>
  <c r="R5" i="9"/>
  <c r="U5" i="9" s="1"/>
  <c r="O5" i="9" s="1"/>
  <c r="V5" i="9" s="1"/>
  <c r="W5" i="9" s="1"/>
  <c r="X5" i="9" s="1"/>
  <c r="CO35" i="5"/>
  <c r="E23" i="5"/>
  <c r="F23" i="5" s="1"/>
  <c r="G23" i="5" s="1"/>
  <c r="D24" i="5"/>
  <c r="B473" i="5"/>
  <c r="A474" i="5"/>
  <c r="G26" i="9"/>
  <c r="L26" i="9" s="1"/>
  <c r="F27" i="9"/>
  <c r="HE48" i="5"/>
  <c r="HF48" i="5" s="1"/>
  <c r="FR242" i="5"/>
  <c r="FQ243" i="5"/>
  <c r="GX43" i="5"/>
  <c r="R214" i="5"/>
  <c r="S214" i="5" s="1"/>
  <c r="T214" i="5" s="1"/>
  <c r="GQ43" i="5"/>
  <c r="GL43" i="5"/>
  <c r="GI43" i="5"/>
  <c r="GJ43" i="5" s="1"/>
  <c r="GV44" i="5"/>
  <c r="GW44" i="5" s="1"/>
  <c r="GH44" i="5"/>
  <c r="GG44" i="5"/>
  <c r="GS44" i="5"/>
  <c r="GP44" i="5"/>
  <c r="GR44" i="5" s="1"/>
  <c r="GU44" i="5"/>
  <c r="GF45" i="5"/>
  <c r="HS35" i="5"/>
  <c r="HT34" i="5"/>
  <c r="HU34" i="5"/>
  <c r="HL48" i="5"/>
  <c r="HN33" i="5"/>
  <c r="HM34" i="5"/>
  <c r="HO33" i="5"/>
  <c r="HB49" i="5"/>
  <c r="HD49" i="5" s="1"/>
  <c r="HC50" i="5"/>
  <c r="GK32" i="5"/>
  <c r="AG214" i="5"/>
  <c r="AH214" i="5" s="1"/>
  <c r="AI214" i="5" s="1"/>
  <c r="M105" i="5"/>
  <c r="N104" i="5"/>
  <c r="O104" i="5" s="1"/>
  <c r="FK30" i="5"/>
  <c r="FH30" i="5" s="1"/>
  <c r="W214" i="5"/>
  <c r="X214" i="5" s="1"/>
  <c r="Y214" i="5" s="1"/>
  <c r="FC33" i="5"/>
  <c r="FB33" i="5" a="1"/>
  <c r="FB33" i="5" s="1"/>
  <c r="F216" i="5"/>
  <c r="L216" i="5"/>
  <c r="I214" i="5"/>
  <c r="N214" i="5" s="1"/>
  <c r="O214" i="5" s="1"/>
  <c r="K214" i="5"/>
  <c r="J215" i="5"/>
  <c r="H215" i="5"/>
  <c r="G215" i="5"/>
  <c r="V215" i="5"/>
  <c r="U215" i="5"/>
  <c r="P215" i="5"/>
  <c r="Q215" i="5"/>
  <c r="Z215" i="5"/>
  <c r="AA215" i="5"/>
  <c r="AF215" i="5"/>
  <c r="AE215" i="5"/>
  <c r="DH110" i="5"/>
  <c r="FA32" i="5"/>
  <c r="EZ32" i="5"/>
  <c r="EW34" i="5"/>
  <c r="EY33" i="5"/>
  <c r="EX33" i="5"/>
  <c r="EC22" i="5"/>
  <c r="EE21" i="5"/>
  <c r="EF21" i="5" s="1"/>
  <c r="DI110" i="5"/>
  <c r="DJ110" i="5" s="1"/>
  <c r="DJ109" i="5"/>
  <c r="AH313" i="5"/>
  <c r="AI313" i="5" s="1"/>
  <c r="S313" i="5"/>
  <c r="T313" i="5" s="1"/>
  <c r="X313" i="5"/>
  <c r="Y313" i="5" s="1"/>
  <c r="AC313" i="5"/>
  <c r="AD313" i="5" s="1"/>
  <c r="AC214" i="5"/>
  <c r="AD214" i="5" s="1"/>
  <c r="D313" i="5"/>
  <c r="M313" i="5"/>
  <c r="N313" i="5"/>
  <c r="O313" i="5" s="1"/>
  <c r="D214" i="5"/>
  <c r="C215" i="5"/>
  <c r="E215" i="5"/>
  <c r="B220" i="5"/>
  <c r="B217" i="5"/>
  <c r="J24" i="5"/>
  <c r="K24" i="5" s="1"/>
  <c r="E314" i="5"/>
  <c r="C314" i="5"/>
  <c r="H25" i="5"/>
  <c r="I25" i="5" s="1"/>
  <c r="G110" i="5"/>
  <c r="H109" i="5"/>
  <c r="I109" i="5" s="1"/>
  <c r="J107" i="5"/>
  <c r="K106" i="5"/>
  <c r="L106" i="5" s="1"/>
  <c r="A110" i="5"/>
  <c r="B109" i="5"/>
  <c r="C109" i="5" s="1"/>
  <c r="J15" i="3"/>
  <c r="H15" i="3"/>
  <c r="M15" i="3"/>
  <c r="L16" i="3"/>
  <c r="N16" i="3" s="1"/>
  <c r="P97" i="3"/>
  <c r="E15" i="3"/>
  <c r="I15" i="3" s="1"/>
  <c r="C17" i="3"/>
  <c r="G16" i="3"/>
  <c r="F16" i="3"/>
  <c r="K15" i="3"/>
  <c r="I26" i="2"/>
  <c r="AC1" i="2"/>
  <c r="AB10" i="2"/>
  <c r="AC9" i="2" s="1"/>
  <c r="AB9" i="2"/>
  <c r="AB7" i="2"/>
  <c r="AB8" i="2"/>
  <c r="AG8" i="2"/>
  <c r="AG2" i="2"/>
  <c r="G26" i="2"/>
  <c r="F26" i="2"/>
  <c r="E27" i="2"/>
  <c r="AD5" i="2"/>
  <c r="AD8" i="2" s="1"/>
  <c r="AE5" i="2"/>
  <c r="AF4" i="2"/>
  <c r="AG11" i="2" s="1"/>
  <c r="AG12" i="2" s="1"/>
  <c r="AG7" i="2"/>
  <c r="AJ14" i="2"/>
  <c r="AH14" i="2"/>
  <c r="B18" i="3"/>
  <c r="C26" i="2"/>
  <c r="D27" i="2"/>
  <c r="B27" i="2"/>
  <c r="A28" i="2"/>
  <c r="CL114" i="1"/>
  <c r="CL115" i="1" s="1"/>
  <c r="CL116" i="1" s="1"/>
  <c r="CL117" i="1" s="1"/>
  <c r="CL120" i="1" s="1"/>
  <c r="CL121" i="1" s="1"/>
  <c r="AZ1948" i="1"/>
  <c r="AZ1949" i="1"/>
  <c r="Y133" i="1"/>
  <c r="Y154" i="1" s="1"/>
  <c r="FA119" i="1"/>
  <c r="FA114" i="1"/>
  <c r="FA115" i="1" s="1"/>
  <c r="FA116" i="1" s="1"/>
  <c r="FA117" i="1" s="1"/>
  <c r="FA120" i="1" s="1"/>
  <c r="AJ122" i="1"/>
  <c r="AJ124" i="1"/>
  <c r="AJ123" i="1" s="1"/>
  <c r="BE2344" i="1"/>
  <c r="BG2344" i="1" s="1"/>
  <c r="BE2328" i="1"/>
  <c r="BG2328" i="1" s="1"/>
  <c r="BE2312" i="1"/>
  <c r="BG2312" i="1" s="1"/>
  <c r="BE2296" i="1"/>
  <c r="BG2296" i="1" s="1"/>
  <c r="BE2280" i="1"/>
  <c r="BG2280" i="1" s="1"/>
  <c r="BE2264" i="1"/>
  <c r="BG2264" i="1" s="1"/>
  <c r="BE2248" i="1"/>
  <c r="BG2248" i="1" s="1"/>
  <c r="BE2232" i="1"/>
  <c r="BG2232" i="1" s="1"/>
  <c r="BE2216" i="1"/>
  <c r="BG2216" i="1" s="1"/>
  <c r="BE2200" i="1"/>
  <c r="BG2200" i="1" s="1"/>
  <c r="BE2184" i="1"/>
  <c r="BG2184" i="1" s="1"/>
  <c r="BE2345" i="1"/>
  <c r="BG2345" i="1" s="1"/>
  <c r="BE2329" i="1"/>
  <c r="BG2329" i="1" s="1"/>
  <c r="BE2313" i="1"/>
  <c r="BG2313" i="1" s="1"/>
  <c r="BE2297" i="1"/>
  <c r="BG2297" i="1" s="1"/>
  <c r="BE2281" i="1"/>
  <c r="BG2281" i="1" s="1"/>
  <c r="BE2265" i="1"/>
  <c r="BG2265" i="1" s="1"/>
  <c r="BE2249" i="1"/>
  <c r="BG2249" i="1" s="1"/>
  <c r="BE2233" i="1"/>
  <c r="BG2233" i="1" s="1"/>
  <c r="BE2217" i="1"/>
  <c r="BG2217" i="1" s="1"/>
  <c r="BE2348" i="1"/>
  <c r="BG2348" i="1" s="1"/>
  <c r="BE2332" i="1"/>
  <c r="BG2332" i="1" s="1"/>
  <c r="BE2316" i="1"/>
  <c r="BG2316" i="1" s="1"/>
  <c r="BE2300" i="1"/>
  <c r="BG2300" i="1" s="1"/>
  <c r="BE2284" i="1"/>
  <c r="BG2284" i="1" s="1"/>
  <c r="BE2268" i="1"/>
  <c r="BG2268" i="1" s="1"/>
  <c r="BE2252" i="1"/>
  <c r="BG2252" i="1" s="1"/>
  <c r="BE2236" i="1"/>
  <c r="BG2236" i="1" s="1"/>
  <c r="BE2220" i="1"/>
  <c r="BG2220" i="1" s="1"/>
  <c r="BE2341" i="1"/>
  <c r="BG2341" i="1" s="1"/>
  <c r="BE2325" i="1"/>
  <c r="BG2325" i="1" s="1"/>
  <c r="BE2309" i="1"/>
  <c r="BG2309" i="1" s="1"/>
  <c r="BE2293" i="1"/>
  <c r="BG2293" i="1" s="1"/>
  <c r="BE2277" i="1"/>
  <c r="BG2277" i="1" s="1"/>
  <c r="BE2261" i="1"/>
  <c r="BG2261" i="1" s="1"/>
  <c r="BE2245" i="1"/>
  <c r="BG2245" i="1" s="1"/>
  <c r="BE2229" i="1"/>
  <c r="BG2229" i="1" s="1"/>
  <c r="BE2205" i="1"/>
  <c r="BG2205" i="1" s="1"/>
  <c r="BE2177" i="1"/>
  <c r="BG2177" i="1" s="1"/>
  <c r="BE2168" i="1"/>
  <c r="BG2168" i="1" s="1"/>
  <c r="BE2152" i="1"/>
  <c r="BG2152" i="1" s="1"/>
  <c r="BE2136" i="1"/>
  <c r="BG2136" i="1" s="1"/>
  <c r="BE2120" i="1"/>
  <c r="BG2120" i="1" s="1"/>
  <c r="BE2104" i="1"/>
  <c r="BG2104" i="1" s="1"/>
  <c r="BE2088" i="1"/>
  <c r="BG2088" i="1" s="1"/>
  <c r="BE2072" i="1"/>
  <c r="BG2072" i="1" s="1"/>
  <c r="BE2056" i="1"/>
  <c r="BG2056" i="1" s="1"/>
  <c r="BE2040" i="1"/>
  <c r="BG2040" i="1" s="1"/>
  <c r="BE2024" i="1"/>
  <c r="BG2024" i="1" s="1"/>
  <c r="BE2008" i="1"/>
  <c r="BG2008" i="1" s="1"/>
  <c r="BE1992" i="1"/>
  <c r="BG1992" i="1" s="1"/>
  <c r="BE1976" i="1"/>
  <c r="BG1976" i="1" s="1"/>
  <c r="BE1960" i="1"/>
  <c r="BG1960" i="1" s="1"/>
  <c r="BE2198" i="1"/>
  <c r="BG2198" i="1" s="1"/>
  <c r="BE2183" i="1"/>
  <c r="BG2183" i="1" s="1"/>
  <c r="BE2161" i="1"/>
  <c r="BG2161" i="1" s="1"/>
  <c r="BE2145" i="1"/>
  <c r="BG2145" i="1" s="1"/>
  <c r="BE2129" i="1"/>
  <c r="BG2129" i="1" s="1"/>
  <c r="BE2202" i="1"/>
  <c r="BG2202" i="1" s="1"/>
  <c r="BE2174" i="1"/>
  <c r="BG2174" i="1" s="1"/>
  <c r="BE2159" i="1"/>
  <c r="BG2159" i="1" s="1"/>
  <c r="BE2143" i="1"/>
  <c r="BG2143" i="1" s="1"/>
  <c r="BE2127" i="1"/>
  <c r="BG2127" i="1" s="1"/>
  <c r="BE2111" i="1"/>
  <c r="BG2111" i="1" s="1"/>
  <c r="BE2095" i="1"/>
  <c r="BG2095" i="1" s="1"/>
  <c r="BE2079" i="1"/>
  <c r="BG2079" i="1" s="1"/>
  <c r="BE2063" i="1"/>
  <c r="BG2063" i="1" s="1"/>
  <c r="BE2047" i="1"/>
  <c r="BG2047" i="1" s="1"/>
  <c r="BE2031" i="1"/>
  <c r="BG2031" i="1" s="1"/>
  <c r="BE2016" i="1"/>
  <c r="BG2016" i="1" s="1"/>
  <c r="BE2000" i="1"/>
  <c r="BG2000" i="1" s="1"/>
  <c r="BE1984" i="1"/>
  <c r="BG1984" i="1" s="1"/>
  <c r="BE1968" i="1"/>
  <c r="BG1968" i="1" s="1"/>
  <c r="BE2218" i="1"/>
  <c r="BG2218" i="1" s="1"/>
  <c r="BE2199" i="1"/>
  <c r="BG2199" i="1" s="1"/>
  <c r="BE2178" i="1"/>
  <c r="BG2178" i="1" s="1"/>
  <c r="BE2157" i="1"/>
  <c r="BG2157" i="1" s="1"/>
  <c r="BE2141" i="1"/>
  <c r="BG2141" i="1" s="1"/>
  <c r="BE2125" i="1"/>
  <c r="BG2125" i="1" s="1"/>
  <c r="BE2109" i="1"/>
  <c r="BG2109" i="1" s="1"/>
  <c r="BE2093" i="1"/>
  <c r="BG2093" i="1" s="1"/>
  <c r="BE2077" i="1"/>
  <c r="BG2077" i="1" s="1"/>
  <c r="BE2061" i="1"/>
  <c r="BG2061" i="1" s="1"/>
  <c r="BE2045" i="1"/>
  <c r="BG2045" i="1" s="1"/>
  <c r="BE2029" i="1"/>
  <c r="BG2029" i="1" s="1"/>
  <c r="BE2012" i="1"/>
  <c r="BG2012" i="1" s="1"/>
  <c r="BE1996" i="1"/>
  <c r="BG1996" i="1" s="1"/>
  <c r="BE1980" i="1"/>
  <c r="BG1980" i="1" s="1"/>
  <c r="BE1964" i="1"/>
  <c r="BG1964" i="1" s="1"/>
  <c r="BE2121" i="1"/>
  <c r="BG2121" i="1" s="1"/>
  <c r="BE2057" i="1"/>
  <c r="BG2057" i="1" s="1"/>
  <c r="BE2004" i="1"/>
  <c r="BG2004" i="1" s="1"/>
  <c r="BE2094" i="1"/>
  <c r="BG2094" i="1" s="1"/>
  <c r="BE2030" i="1"/>
  <c r="BG2030" i="1" s="1"/>
  <c r="BE1981" i="1"/>
  <c r="BG1981" i="1" s="1"/>
  <c r="BE2086" i="1"/>
  <c r="BG2086" i="1" s="1"/>
  <c r="BE2022" i="1"/>
  <c r="BG2022" i="1" s="1"/>
  <c r="BE1965" i="1"/>
  <c r="BG1965" i="1" s="1"/>
  <c r="BE2065" i="1"/>
  <c r="BG2065" i="1" s="1"/>
  <c r="BE1970" i="1"/>
  <c r="BG1970" i="1" s="1"/>
  <c r="BE2339" i="1"/>
  <c r="BG2339" i="1" s="1"/>
  <c r="BE2323" i="1"/>
  <c r="BG2323" i="1" s="1"/>
  <c r="BE2307" i="1"/>
  <c r="BG2307" i="1" s="1"/>
  <c r="BE2291" i="1"/>
  <c r="BG2291" i="1" s="1"/>
  <c r="BE2275" i="1"/>
  <c r="BG2275" i="1" s="1"/>
  <c r="BE2259" i="1"/>
  <c r="BG2259" i="1" s="1"/>
  <c r="BE2243" i="1"/>
  <c r="BG2243" i="1" s="1"/>
  <c r="BE2227" i="1"/>
  <c r="BG2227" i="1" s="1"/>
  <c r="BE2211" i="1"/>
  <c r="BG2211" i="1" s="1"/>
  <c r="BE2195" i="1"/>
  <c r="BG2195" i="1" s="1"/>
  <c r="BE2179" i="1"/>
  <c r="BG2179" i="1" s="1"/>
  <c r="BE2342" i="1"/>
  <c r="BG2342" i="1" s="1"/>
  <c r="BE2326" i="1"/>
  <c r="BG2326" i="1" s="1"/>
  <c r="BE2310" i="1"/>
  <c r="BG2310" i="1" s="1"/>
  <c r="BE2294" i="1"/>
  <c r="BG2294" i="1" s="1"/>
  <c r="BE2278" i="1"/>
  <c r="BG2278" i="1" s="1"/>
  <c r="BE2262" i="1"/>
  <c r="BG2262" i="1" s="1"/>
  <c r="BE2246" i="1"/>
  <c r="BG2246" i="1" s="1"/>
  <c r="BE2230" i="1"/>
  <c r="BG2230" i="1" s="1"/>
  <c r="BE2214" i="1"/>
  <c r="BG2214" i="1" s="1"/>
  <c r="BE2343" i="1"/>
  <c r="BG2343" i="1" s="1"/>
  <c r="BE2327" i="1"/>
  <c r="BG2327" i="1" s="1"/>
  <c r="BE2311" i="1"/>
  <c r="BG2311" i="1" s="1"/>
  <c r="BE2295" i="1"/>
  <c r="BG2295" i="1" s="1"/>
  <c r="BE2279" i="1"/>
  <c r="BG2279" i="1" s="1"/>
  <c r="BE2263" i="1"/>
  <c r="BG2263" i="1" s="1"/>
  <c r="BE2247" i="1"/>
  <c r="BG2247" i="1" s="1"/>
  <c r="BE2231" i="1"/>
  <c r="BG2231" i="1" s="1"/>
  <c r="BE2215" i="1"/>
  <c r="BG2215" i="1" s="1"/>
  <c r="BE2338" i="1"/>
  <c r="BG2338" i="1" s="1"/>
  <c r="BE2322" i="1"/>
  <c r="BG2322" i="1" s="1"/>
  <c r="BE2306" i="1"/>
  <c r="BG2306" i="1" s="1"/>
  <c r="BE2290" i="1"/>
  <c r="BG2290" i="1" s="1"/>
  <c r="BE2274" i="1"/>
  <c r="BG2274" i="1" s="1"/>
  <c r="BE2258" i="1"/>
  <c r="BG2258" i="1" s="1"/>
  <c r="BE2242" i="1"/>
  <c r="BG2242" i="1" s="1"/>
  <c r="BE2226" i="1"/>
  <c r="BG2226" i="1" s="1"/>
  <c r="BE2190" i="1"/>
  <c r="BG2190" i="1" s="1"/>
  <c r="BE2175" i="1"/>
  <c r="BG2175" i="1" s="1"/>
  <c r="BE2163" i="1"/>
  <c r="BG2163" i="1" s="1"/>
  <c r="BE2147" i="1"/>
  <c r="BG2147" i="1" s="1"/>
  <c r="BE2131" i="1"/>
  <c r="BG2131" i="1" s="1"/>
  <c r="BE2115" i="1"/>
  <c r="BG2115" i="1" s="1"/>
  <c r="BE2099" i="1"/>
  <c r="BG2099" i="1" s="1"/>
  <c r="BE2083" i="1"/>
  <c r="BG2083" i="1" s="1"/>
  <c r="BE2067" i="1"/>
  <c r="BG2067" i="1" s="1"/>
  <c r="BE2051" i="1"/>
  <c r="BG2051" i="1" s="1"/>
  <c r="BE2035" i="1"/>
  <c r="BG2035" i="1" s="1"/>
  <c r="BE2019" i="1"/>
  <c r="BG2019" i="1" s="1"/>
  <c r="BE2006" i="1"/>
  <c r="BG2006" i="1" s="1"/>
  <c r="BE1990" i="1"/>
  <c r="BG1990" i="1" s="1"/>
  <c r="BE1974" i="1"/>
  <c r="BG1974" i="1" s="1"/>
  <c r="BE1958" i="1"/>
  <c r="BG1958" i="1" s="1"/>
  <c r="BE2196" i="1"/>
  <c r="BG2196" i="1" s="1"/>
  <c r="BE2181" i="1"/>
  <c r="BG2181" i="1" s="1"/>
  <c r="BE2158" i="1"/>
  <c r="BG2158" i="1" s="1"/>
  <c r="BE2142" i="1"/>
  <c r="BG2142" i="1" s="1"/>
  <c r="BE2213" i="1"/>
  <c r="BG2213" i="1" s="1"/>
  <c r="BE2193" i="1"/>
  <c r="BG2193" i="1" s="1"/>
  <c r="BE2172" i="1"/>
  <c r="BG2172" i="1" s="1"/>
  <c r="BE2156" i="1"/>
  <c r="BG2156" i="1" s="1"/>
  <c r="BE2140" i="1"/>
  <c r="BG2140" i="1" s="1"/>
  <c r="BE2124" i="1"/>
  <c r="BG2124" i="1" s="1"/>
  <c r="BE2108" i="1"/>
  <c r="BG2108" i="1" s="1"/>
  <c r="BE2092" i="1"/>
  <c r="BG2092" i="1" s="1"/>
  <c r="BE2076" i="1"/>
  <c r="BG2076" i="1" s="1"/>
  <c r="BE2060" i="1"/>
  <c r="BG2060" i="1" s="1"/>
  <c r="BE2044" i="1"/>
  <c r="BG2044" i="1" s="1"/>
  <c r="BE2028" i="1"/>
  <c r="BG2028" i="1" s="1"/>
  <c r="BE2014" i="1"/>
  <c r="BG2014" i="1" s="1"/>
  <c r="BE1998" i="1"/>
  <c r="BG1998" i="1" s="1"/>
  <c r="BE1982" i="1"/>
  <c r="BG1982" i="1" s="1"/>
  <c r="BE1966" i="1"/>
  <c r="BG1966" i="1" s="1"/>
  <c r="BE2212" i="1"/>
  <c r="BG2212" i="1" s="1"/>
  <c r="BE2197" i="1"/>
  <c r="BG2197" i="1" s="1"/>
  <c r="BE2170" i="1"/>
  <c r="BG2170" i="1" s="1"/>
  <c r="BE2154" i="1"/>
  <c r="BG2154" i="1" s="1"/>
  <c r="BE2138" i="1"/>
  <c r="BG2138" i="1" s="1"/>
  <c r="BE2122" i="1"/>
  <c r="BG2122" i="1" s="1"/>
  <c r="BE2106" i="1"/>
  <c r="BG2106" i="1" s="1"/>
  <c r="BE2090" i="1"/>
  <c r="BG2090" i="1" s="1"/>
  <c r="BE2074" i="1"/>
  <c r="BG2074" i="1" s="1"/>
  <c r="BE2058" i="1"/>
  <c r="BG2058" i="1" s="1"/>
  <c r="BE2042" i="1"/>
  <c r="BG2042" i="1" s="1"/>
  <c r="BE2026" i="1"/>
  <c r="BG2026" i="1" s="1"/>
  <c r="BE2010" i="1"/>
  <c r="BG2010" i="1" s="1"/>
  <c r="BE1994" i="1"/>
  <c r="BG1994" i="1" s="1"/>
  <c r="BE1978" i="1"/>
  <c r="BG1978" i="1" s="1"/>
  <c r="BE1962" i="1"/>
  <c r="BG1962" i="1" s="1"/>
  <c r="BE2102" i="1"/>
  <c r="BG2102" i="1" s="1"/>
  <c r="BE2038" i="1"/>
  <c r="BG2038" i="1" s="1"/>
  <c r="BE1997" i="1"/>
  <c r="BG1997" i="1" s="1"/>
  <c r="BE2081" i="1"/>
  <c r="BG2081" i="1" s="1"/>
  <c r="BE2002" i="1"/>
  <c r="BG2002" i="1" s="1"/>
  <c r="BE1954" i="1"/>
  <c r="BG1954" i="1" s="1"/>
  <c r="BE2073" i="1"/>
  <c r="BG2073" i="1" s="1"/>
  <c r="BE1986" i="1"/>
  <c r="BG1986" i="1" s="1"/>
  <c r="BE2110" i="1"/>
  <c r="BG2110" i="1" s="1"/>
  <c r="BE2046" i="1"/>
  <c r="BG2046" i="1" s="1"/>
  <c r="BE1963" i="1"/>
  <c r="BG1963" i="1" s="1"/>
  <c r="BE2352" i="1"/>
  <c r="BG2352" i="1" s="1"/>
  <c r="BE2336" i="1"/>
  <c r="BG2336" i="1" s="1"/>
  <c r="BE2320" i="1"/>
  <c r="BG2320" i="1" s="1"/>
  <c r="BE2304" i="1"/>
  <c r="BG2304" i="1" s="1"/>
  <c r="BE2288" i="1"/>
  <c r="BG2288" i="1" s="1"/>
  <c r="BE2272" i="1"/>
  <c r="BG2272" i="1" s="1"/>
  <c r="BE2256" i="1"/>
  <c r="BG2256" i="1" s="1"/>
  <c r="BE2240" i="1"/>
  <c r="BG2240" i="1" s="1"/>
  <c r="BE2224" i="1"/>
  <c r="BG2224" i="1" s="1"/>
  <c r="BE2208" i="1"/>
  <c r="BG2208" i="1" s="1"/>
  <c r="BE2192" i="1"/>
  <c r="BG2192" i="1" s="1"/>
  <c r="BE2176" i="1"/>
  <c r="BG2176" i="1" s="1"/>
  <c r="BE2337" i="1"/>
  <c r="BG2337" i="1" s="1"/>
  <c r="BE2321" i="1"/>
  <c r="BG2321" i="1" s="1"/>
  <c r="BE2305" i="1"/>
  <c r="BG2305" i="1" s="1"/>
  <c r="BE2289" i="1"/>
  <c r="BG2289" i="1" s="1"/>
  <c r="BE2273" i="1"/>
  <c r="BG2273" i="1" s="1"/>
  <c r="BE2257" i="1"/>
  <c r="BG2257" i="1" s="1"/>
  <c r="BE2241" i="1"/>
  <c r="BG2241" i="1" s="1"/>
  <c r="BE2225" i="1"/>
  <c r="BG2225" i="1" s="1"/>
  <c r="BE2353" i="1"/>
  <c r="BG2353" i="1" s="1"/>
  <c r="BE2340" i="1"/>
  <c r="BG2340" i="1" s="1"/>
  <c r="BE2324" i="1"/>
  <c r="BG2324" i="1" s="1"/>
  <c r="BE2308" i="1"/>
  <c r="BG2308" i="1" s="1"/>
  <c r="BE2292" i="1"/>
  <c r="BG2292" i="1" s="1"/>
  <c r="BE2276" i="1"/>
  <c r="BG2276" i="1" s="1"/>
  <c r="BE2260" i="1"/>
  <c r="BG2260" i="1" s="1"/>
  <c r="BE2244" i="1"/>
  <c r="BG2244" i="1" s="1"/>
  <c r="BE2228" i="1"/>
  <c r="BG2228" i="1" s="1"/>
  <c r="BE2349" i="1"/>
  <c r="BG2349" i="1" s="1"/>
  <c r="BE2333" i="1"/>
  <c r="BG2333" i="1" s="1"/>
  <c r="BE2317" i="1"/>
  <c r="BG2317" i="1" s="1"/>
  <c r="BE2301" i="1"/>
  <c r="BG2301" i="1" s="1"/>
  <c r="BE2285" i="1"/>
  <c r="BG2285" i="1" s="1"/>
  <c r="BE2269" i="1"/>
  <c r="BG2269" i="1" s="1"/>
  <c r="BE2253" i="1"/>
  <c r="BG2253" i="1" s="1"/>
  <c r="BE2237" i="1"/>
  <c r="BG2237" i="1" s="1"/>
  <c r="BE2209" i="1"/>
  <c r="BG2209" i="1" s="1"/>
  <c r="BE2188" i="1"/>
  <c r="BG2188" i="1" s="1"/>
  <c r="BE2173" i="1"/>
  <c r="BG2173" i="1" s="1"/>
  <c r="BE2160" i="1"/>
  <c r="BG2160" i="1" s="1"/>
  <c r="BE2144" i="1"/>
  <c r="BG2144" i="1" s="1"/>
  <c r="BE2128" i="1"/>
  <c r="BG2128" i="1" s="1"/>
  <c r="BE2112" i="1"/>
  <c r="BG2112" i="1" s="1"/>
  <c r="BE2096" i="1"/>
  <c r="BG2096" i="1" s="1"/>
  <c r="BE2080" i="1"/>
  <c r="BG2080" i="1" s="1"/>
  <c r="BE2064" i="1"/>
  <c r="BG2064" i="1" s="1"/>
  <c r="BE2048" i="1"/>
  <c r="BG2048" i="1" s="1"/>
  <c r="BE2032" i="1"/>
  <c r="BG2032" i="1" s="1"/>
  <c r="BE2017" i="1"/>
  <c r="BG2017" i="1" s="1"/>
  <c r="BE2001" i="1"/>
  <c r="BG2001" i="1" s="1"/>
  <c r="BE1985" i="1"/>
  <c r="BG1985" i="1" s="1"/>
  <c r="BE1969" i="1"/>
  <c r="BG1969" i="1" s="1"/>
  <c r="BE1953" i="1"/>
  <c r="BG1953" i="1" s="1"/>
  <c r="BE2194" i="1"/>
  <c r="BG2194" i="1" s="1"/>
  <c r="BE2169" i="1"/>
  <c r="BG2169" i="1" s="1"/>
  <c r="BE2153" i="1"/>
  <c r="BG2153" i="1" s="1"/>
  <c r="BE2137" i="1"/>
  <c r="BG2137" i="1" s="1"/>
  <c r="BE2206" i="1"/>
  <c r="BG2206" i="1" s="1"/>
  <c r="BE2191" i="1"/>
  <c r="BG2191" i="1" s="1"/>
  <c r="BE2167" i="1"/>
  <c r="BG2167" i="1" s="1"/>
  <c r="BE2151" i="1"/>
  <c r="BG2151" i="1" s="1"/>
  <c r="BE2135" i="1"/>
  <c r="BG2135" i="1" s="1"/>
  <c r="BE2119" i="1"/>
  <c r="BG2119" i="1" s="1"/>
  <c r="BE2103" i="1"/>
  <c r="BG2103" i="1" s="1"/>
  <c r="BE2087" i="1"/>
  <c r="BG2087" i="1" s="1"/>
  <c r="BE2071" i="1"/>
  <c r="BG2071" i="1" s="1"/>
  <c r="BE2055" i="1"/>
  <c r="BG2055" i="1" s="1"/>
  <c r="BE2039" i="1"/>
  <c r="BG2039" i="1" s="1"/>
  <c r="BE2020" i="1"/>
  <c r="BG2020" i="1" s="1"/>
  <c r="BE2009" i="1"/>
  <c r="BG2009" i="1" s="1"/>
  <c r="BE1993" i="1"/>
  <c r="BG1993" i="1" s="1"/>
  <c r="BE1977" i="1"/>
  <c r="BG1977" i="1" s="1"/>
  <c r="BE1961" i="1"/>
  <c r="BG1961" i="1" s="1"/>
  <c r="BE2210" i="1"/>
  <c r="BG2210" i="1" s="1"/>
  <c r="BE2182" i="1"/>
  <c r="BG2182" i="1" s="1"/>
  <c r="BE2165" i="1"/>
  <c r="BG2165" i="1" s="1"/>
  <c r="BE2149" i="1"/>
  <c r="BG2149" i="1" s="1"/>
  <c r="BE2133" i="1"/>
  <c r="BG2133" i="1" s="1"/>
  <c r="BE2117" i="1"/>
  <c r="BG2117" i="1" s="1"/>
  <c r="BE2101" i="1"/>
  <c r="BG2101" i="1" s="1"/>
  <c r="BE2085" i="1"/>
  <c r="BG2085" i="1" s="1"/>
  <c r="BE2069" i="1"/>
  <c r="BG2069" i="1" s="1"/>
  <c r="BE2053" i="1"/>
  <c r="BG2053" i="1" s="1"/>
  <c r="BE2037" i="1"/>
  <c r="BG2037" i="1" s="1"/>
  <c r="BE2023" i="1"/>
  <c r="BG2023" i="1" s="1"/>
  <c r="BE2005" i="1"/>
  <c r="BG2005" i="1" s="1"/>
  <c r="BE1989" i="1"/>
  <c r="BG1989" i="1" s="1"/>
  <c r="BE1973" i="1"/>
  <c r="BG1973" i="1" s="1"/>
  <c r="BE1957" i="1"/>
  <c r="BG1957" i="1" s="1"/>
  <c r="BE2089" i="1"/>
  <c r="BG2089" i="1" s="1"/>
  <c r="BE2025" i="1"/>
  <c r="BG2025" i="1" s="1"/>
  <c r="BE2126" i="1"/>
  <c r="BG2126" i="1" s="1"/>
  <c r="BE2062" i="1"/>
  <c r="BG2062" i="1" s="1"/>
  <c r="BE1995" i="1"/>
  <c r="BG1995" i="1" s="1"/>
  <c r="BE2118" i="1"/>
  <c r="BG2118" i="1" s="1"/>
  <c r="BE2054" i="1"/>
  <c r="BG2054" i="1" s="1"/>
  <c r="BE1979" i="1"/>
  <c r="BG1979" i="1" s="1"/>
  <c r="BE2097" i="1"/>
  <c r="BG2097" i="1" s="1"/>
  <c r="BE2033" i="1"/>
  <c r="BG2033" i="1" s="1"/>
  <c r="BE1956" i="1"/>
  <c r="BG1956" i="1" s="1"/>
  <c r="BE2299" i="1"/>
  <c r="BG2299" i="1" s="1"/>
  <c r="BE2235" i="1"/>
  <c r="BG2235" i="1" s="1"/>
  <c r="BE2350" i="1"/>
  <c r="BG2350" i="1" s="1"/>
  <c r="BE2286" i="1"/>
  <c r="BG2286" i="1" s="1"/>
  <c r="BE2222" i="1"/>
  <c r="BG2222" i="1" s="1"/>
  <c r="BE2303" i="1"/>
  <c r="BG2303" i="1" s="1"/>
  <c r="BE2239" i="1"/>
  <c r="BG2239" i="1" s="1"/>
  <c r="BE2314" i="1"/>
  <c r="BG2314" i="1" s="1"/>
  <c r="BE2250" i="1"/>
  <c r="BG2250" i="1" s="1"/>
  <c r="BE2171" i="1"/>
  <c r="BG2171" i="1" s="1"/>
  <c r="BE2107" i="1"/>
  <c r="BG2107" i="1" s="1"/>
  <c r="BE2043" i="1"/>
  <c r="BG2043" i="1" s="1"/>
  <c r="BE1983" i="1"/>
  <c r="BG1983" i="1" s="1"/>
  <c r="BE2166" i="1"/>
  <c r="BG2166" i="1" s="1"/>
  <c r="BE2189" i="1"/>
  <c r="BG2189" i="1" s="1"/>
  <c r="BE2116" i="1"/>
  <c r="BG2116" i="1" s="1"/>
  <c r="BE2052" i="1"/>
  <c r="BG2052" i="1" s="1"/>
  <c r="BE1991" i="1"/>
  <c r="BG1991" i="1" s="1"/>
  <c r="BE2180" i="1"/>
  <c r="BG2180" i="1" s="1"/>
  <c r="BE2114" i="1"/>
  <c r="BG2114" i="1" s="1"/>
  <c r="BE2050" i="1"/>
  <c r="BG2050" i="1" s="1"/>
  <c r="BE1987" i="1"/>
  <c r="BG1987" i="1" s="1"/>
  <c r="BE2011" i="1"/>
  <c r="BG2011" i="1" s="1"/>
  <c r="BE2105" i="1"/>
  <c r="BG2105" i="1" s="1"/>
  <c r="BE2013" i="1"/>
  <c r="BG2013" i="1" s="1"/>
  <c r="BE2347" i="1"/>
  <c r="BG2347" i="1" s="1"/>
  <c r="BE2283" i="1"/>
  <c r="BG2283" i="1" s="1"/>
  <c r="BE2219" i="1"/>
  <c r="BG2219" i="1" s="1"/>
  <c r="BE2334" i="1"/>
  <c r="BG2334" i="1" s="1"/>
  <c r="BE2270" i="1"/>
  <c r="BG2270" i="1" s="1"/>
  <c r="BE2351" i="1"/>
  <c r="BG2351" i="1" s="1"/>
  <c r="BE2287" i="1"/>
  <c r="BG2287" i="1" s="1"/>
  <c r="BE2223" i="1"/>
  <c r="BG2223" i="1" s="1"/>
  <c r="BE2298" i="1"/>
  <c r="BG2298" i="1" s="1"/>
  <c r="BE2234" i="1"/>
  <c r="BG2234" i="1" s="1"/>
  <c r="BE2155" i="1"/>
  <c r="BG2155" i="1" s="1"/>
  <c r="BE2091" i="1"/>
  <c r="BG2091" i="1" s="1"/>
  <c r="BE2027" i="1"/>
  <c r="BG2027" i="1" s="1"/>
  <c r="BE1967" i="1"/>
  <c r="BG1967" i="1" s="1"/>
  <c r="BE2150" i="1"/>
  <c r="BG2150" i="1" s="1"/>
  <c r="BE2164" i="1"/>
  <c r="BG2164" i="1" s="1"/>
  <c r="BE2100" i="1"/>
  <c r="BG2100" i="1" s="1"/>
  <c r="BE2036" i="1"/>
  <c r="BG2036" i="1" s="1"/>
  <c r="BE1975" i="1"/>
  <c r="BG1975" i="1" s="1"/>
  <c r="BE2162" i="1"/>
  <c r="BG2162" i="1" s="1"/>
  <c r="BE2098" i="1"/>
  <c r="BG2098" i="1" s="1"/>
  <c r="BE2034" i="1"/>
  <c r="BG2034" i="1" s="1"/>
  <c r="BE1971" i="1"/>
  <c r="BG1971" i="1" s="1"/>
  <c r="BE2113" i="1"/>
  <c r="BG2113" i="1" s="1"/>
  <c r="BE2041" i="1"/>
  <c r="BG2041" i="1" s="1"/>
  <c r="BE2331" i="1"/>
  <c r="BG2331" i="1" s="1"/>
  <c r="BE2267" i="1"/>
  <c r="BG2267" i="1" s="1"/>
  <c r="BE2203" i="1"/>
  <c r="BG2203" i="1" s="1"/>
  <c r="BE2318" i="1"/>
  <c r="BG2318" i="1" s="1"/>
  <c r="BE2254" i="1"/>
  <c r="BG2254" i="1" s="1"/>
  <c r="BE2335" i="1"/>
  <c r="BG2335" i="1" s="1"/>
  <c r="BE2271" i="1"/>
  <c r="BG2271" i="1" s="1"/>
  <c r="BE2346" i="1"/>
  <c r="BG2346" i="1" s="1"/>
  <c r="BE2282" i="1"/>
  <c r="BG2282" i="1" s="1"/>
  <c r="BE2207" i="1"/>
  <c r="BG2207" i="1" s="1"/>
  <c r="BE2139" i="1"/>
  <c r="BG2139" i="1" s="1"/>
  <c r="BE2075" i="1"/>
  <c r="BG2075" i="1" s="1"/>
  <c r="BE2015" i="1"/>
  <c r="BG2015" i="1" s="1"/>
  <c r="BE2221" i="1"/>
  <c r="BG2221" i="1" s="1"/>
  <c r="BE2134" i="1"/>
  <c r="BG2134" i="1" s="1"/>
  <c r="BE2148" i="1"/>
  <c r="BG2148" i="1" s="1"/>
  <c r="BE2084" i="1"/>
  <c r="BG2084" i="1" s="1"/>
  <c r="BE2018" i="1"/>
  <c r="BG2018" i="1" s="1"/>
  <c r="BE1959" i="1"/>
  <c r="BG1959" i="1" s="1"/>
  <c r="BE2146" i="1"/>
  <c r="BG2146" i="1" s="1"/>
  <c r="BE2082" i="1"/>
  <c r="BG2082" i="1" s="1"/>
  <c r="BE2021" i="1"/>
  <c r="BG2021" i="1" s="1"/>
  <c r="BE1955" i="1"/>
  <c r="BG1955" i="1" s="1"/>
  <c r="BE2049" i="1"/>
  <c r="BG2049" i="1" s="1"/>
  <c r="BE1972" i="1"/>
  <c r="BG1972" i="1" s="1"/>
  <c r="BE2315" i="1"/>
  <c r="BG2315" i="1" s="1"/>
  <c r="BE2251" i="1"/>
  <c r="BG2251" i="1" s="1"/>
  <c r="BE2187" i="1"/>
  <c r="BG2187" i="1" s="1"/>
  <c r="BE2302" i="1"/>
  <c r="BG2302" i="1" s="1"/>
  <c r="BE2238" i="1"/>
  <c r="BG2238" i="1" s="1"/>
  <c r="BE2319" i="1"/>
  <c r="BG2319" i="1" s="1"/>
  <c r="BE2255" i="1"/>
  <c r="BG2255" i="1" s="1"/>
  <c r="BE2330" i="1"/>
  <c r="BG2330" i="1" s="1"/>
  <c r="BE2266" i="1"/>
  <c r="BG2266" i="1" s="1"/>
  <c r="BE2186" i="1"/>
  <c r="BG2186" i="1" s="1"/>
  <c r="BE2123" i="1"/>
  <c r="BG2123" i="1" s="1"/>
  <c r="BE2059" i="1"/>
  <c r="BG2059" i="1" s="1"/>
  <c r="BE1999" i="1"/>
  <c r="BG1999" i="1" s="1"/>
  <c r="BE2185" i="1"/>
  <c r="BG2185" i="1" s="1"/>
  <c r="BE2204" i="1"/>
  <c r="BG2204" i="1" s="1"/>
  <c r="BE2132" i="1"/>
  <c r="BG2132" i="1" s="1"/>
  <c r="BE2068" i="1"/>
  <c r="BG2068" i="1" s="1"/>
  <c r="BE2007" i="1"/>
  <c r="BG2007" i="1" s="1"/>
  <c r="BE2201" i="1"/>
  <c r="BG2201" i="1" s="1"/>
  <c r="BE2130" i="1"/>
  <c r="BG2130" i="1" s="1"/>
  <c r="BE2066" i="1"/>
  <c r="BG2066" i="1" s="1"/>
  <c r="BE2003" i="1"/>
  <c r="BG2003" i="1" s="1"/>
  <c r="BE2070" i="1"/>
  <c r="BG2070" i="1" s="1"/>
  <c r="BE1988" i="1"/>
  <c r="BG1988" i="1" s="1"/>
  <c r="BE2078" i="1"/>
  <c r="BG2078" i="1" s="1"/>
  <c r="BF118" i="1"/>
  <c r="BF119" i="1" s="1"/>
  <c r="BG118" i="1"/>
  <c r="BG119" i="1" s="1"/>
  <c r="I139" i="1"/>
  <c r="EZ114" i="1"/>
  <c r="EZ115" i="1" s="1"/>
  <c r="EZ116" i="1" s="1"/>
  <c r="EZ117" i="1" s="1"/>
  <c r="EZ120" i="1" s="1"/>
  <c r="X133" i="1"/>
  <c r="X154" i="1" s="1"/>
  <c r="EZ119" i="1"/>
  <c r="EY121" i="1"/>
  <c r="W142" i="1"/>
  <c r="BL2340" i="1"/>
  <c r="BN2340" i="1" s="1"/>
  <c r="BL2324" i="1"/>
  <c r="BN2324" i="1" s="1"/>
  <c r="BL2353" i="1"/>
  <c r="BN2353" i="1" s="1"/>
  <c r="BL2343" i="1"/>
  <c r="BN2343" i="1" s="1"/>
  <c r="BL2303" i="1"/>
  <c r="BN2303" i="1" s="1"/>
  <c r="BL2287" i="1"/>
  <c r="BN2287" i="1" s="1"/>
  <c r="BL2271" i="1"/>
  <c r="BN2271" i="1" s="1"/>
  <c r="BL2255" i="1"/>
  <c r="BN2255" i="1" s="1"/>
  <c r="BL2239" i="1"/>
  <c r="BN2239" i="1" s="1"/>
  <c r="BL2223" i="1"/>
  <c r="BN2223" i="1" s="1"/>
  <c r="BL2207" i="1"/>
  <c r="BN2207" i="1" s="1"/>
  <c r="BL2191" i="1"/>
  <c r="BN2191" i="1" s="1"/>
  <c r="BL2175" i="1"/>
  <c r="BN2175" i="1" s="1"/>
  <c r="BL2159" i="1"/>
  <c r="BN2159" i="1" s="1"/>
  <c r="BL2143" i="1"/>
  <c r="BN2143" i="1" s="1"/>
  <c r="BL2127" i="1"/>
  <c r="BN2127" i="1" s="1"/>
  <c r="BL2111" i="1"/>
  <c r="BN2111" i="1" s="1"/>
  <c r="BL2095" i="1"/>
  <c r="BN2095" i="1" s="1"/>
  <c r="BL2079" i="1"/>
  <c r="BN2079" i="1" s="1"/>
  <c r="BL2063" i="1"/>
  <c r="BN2063" i="1" s="1"/>
  <c r="BL2047" i="1"/>
  <c r="BN2047" i="1" s="1"/>
  <c r="BL2031" i="1"/>
  <c r="BN2031" i="1" s="1"/>
  <c r="BL2017" i="1"/>
  <c r="BN2017" i="1" s="1"/>
  <c r="BL2001" i="1"/>
  <c r="BN2001" i="1" s="1"/>
  <c r="BL1985" i="1"/>
  <c r="BN1985" i="1" s="1"/>
  <c r="BL1969" i="1"/>
  <c r="BN1969" i="1" s="1"/>
  <c r="BL1953" i="1"/>
  <c r="BN1953" i="1" s="1"/>
  <c r="BL2321" i="1"/>
  <c r="BN2321" i="1" s="1"/>
  <c r="BL2308" i="1"/>
  <c r="BN2308" i="1" s="1"/>
  <c r="BL2292" i="1"/>
  <c r="BN2292" i="1" s="1"/>
  <c r="BL2276" i="1"/>
  <c r="BN2276" i="1" s="1"/>
  <c r="BL2260" i="1"/>
  <c r="BN2260" i="1" s="1"/>
  <c r="BL2244" i="1"/>
  <c r="BN2244" i="1" s="1"/>
  <c r="BL2228" i="1"/>
  <c r="BN2228" i="1" s="1"/>
  <c r="BL2212" i="1"/>
  <c r="BN2212" i="1" s="1"/>
  <c r="BL2196" i="1"/>
  <c r="BN2196" i="1" s="1"/>
  <c r="BL2180" i="1"/>
  <c r="BN2180" i="1" s="1"/>
  <c r="BL2164" i="1"/>
  <c r="BN2164" i="1" s="1"/>
  <c r="BL2148" i="1"/>
  <c r="BN2148" i="1" s="1"/>
  <c r="BL2132" i="1"/>
  <c r="BN2132" i="1" s="1"/>
  <c r="BL2116" i="1"/>
  <c r="BN2116" i="1" s="1"/>
  <c r="BL2100" i="1"/>
  <c r="BN2100" i="1" s="1"/>
  <c r="BL2084" i="1"/>
  <c r="BN2084" i="1" s="1"/>
  <c r="BL2068" i="1"/>
  <c r="BN2068" i="1" s="1"/>
  <c r="BL2052" i="1"/>
  <c r="BN2052" i="1" s="1"/>
  <c r="BL2036" i="1"/>
  <c r="BN2036" i="1" s="1"/>
  <c r="BL2020" i="1"/>
  <c r="BN2020" i="1" s="1"/>
  <c r="BL2002" i="1"/>
  <c r="BN2002" i="1" s="1"/>
  <c r="BL1986" i="1"/>
  <c r="BN1986" i="1" s="1"/>
  <c r="BL1970" i="1"/>
  <c r="BN1970" i="1" s="1"/>
  <c r="BL1954" i="1"/>
  <c r="BN1954" i="1" s="1"/>
  <c r="BL2335" i="1"/>
  <c r="BN2335" i="1" s="1"/>
  <c r="BL2323" i="1"/>
  <c r="BN2323" i="1" s="1"/>
  <c r="BL2309" i="1"/>
  <c r="BN2309" i="1" s="1"/>
  <c r="BL2293" i="1"/>
  <c r="BN2293" i="1" s="1"/>
  <c r="BL2277" i="1"/>
  <c r="BN2277" i="1" s="1"/>
  <c r="BL2261" i="1"/>
  <c r="BN2261" i="1" s="1"/>
  <c r="BL2245" i="1"/>
  <c r="BN2245" i="1" s="1"/>
  <c r="BL2229" i="1"/>
  <c r="BN2229" i="1" s="1"/>
  <c r="BL2213" i="1"/>
  <c r="BN2213" i="1" s="1"/>
  <c r="BL2197" i="1"/>
  <c r="BN2197" i="1" s="1"/>
  <c r="BL2181" i="1"/>
  <c r="BN2181" i="1" s="1"/>
  <c r="BL2165" i="1"/>
  <c r="BN2165" i="1" s="1"/>
  <c r="BL2149" i="1"/>
  <c r="BN2149" i="1" s="1"/>
  <c r="BL2133" i="1"/>
  <c r="BN2133" i="1" s="1"/>
  <c r="BL2117" i="1"/>
  <c r="BN2117" i="1" s="1"/>
  <c r="BL2101" i="1"/>
  <c r="BN2101" i="1" s="1"/>
  <c r="BL2085" i="1"/>
  <c r="BN2085" i="1" s="1"/>
  <c r="BL2069" i="1"/>
  <c r="BN2069" i="1" s="1"/>
  <c r="BL2053" i="1"/>
  <c r="BN2053" i="1" s="1"/>
  <c r="BL2037" i="1"/>
  <c r="BN2037" i="1" s="1"/>
  <c r="BL2021" i="1"/>
  <c r="BN2021" i="1" s="1"/>
  <c r="BL2008" i="1"/>
  <c r="BN2008" i="1" s="1"/>
  <c r="BL1992" i="1"/>
  <c r="BN1992" i="1" s="1"/>
  <c r="BL1976" i="1"/>
  <c r="BN1976" i="1" s="1"/>
  <c r="BL1960" i="1"/>
  <c r="BN1960" i="1" s="1"/>
  <c r="BL2341" i="1"/>
  <c r="BN2341" i="1" s="1"/>
  <c r="BL2327" i="1"/>
  <c r="BN2327" i="1" s="1"/>
  <c r="BL2300" i="1"/>
  <c r="BN2300" i="1" s="1"/>
  <c r="BL2284" i="1"/>
  <c r="BN2284" i="1" s="1"/>
  <c r="BL2268" i="1"/>
  <c r="BN2268" i="1" s="1"/>
  <c r="BL2252" i="1"/>
  <c r="BN2252" i="1" s="1"/>
  <c r="BL2236" i="1"/>
  <c r="BN2236" i="1" s="1"/>
  <c r="BL2220" i="1"/>
  <c r="BN2220" i="1" s="1"/>
  <c r="BL2204" i="1"/>
  <c r="BN2204" i="1" s="1"/>
  <c r="BL2188" i="1"/>
  <c r="BN2188" i="1" s="1"/>
  <c r="BL2172" i="1"/>
  <c r="BN2172" i="1" s="1"/>
  <c r="BL2156" i="1"/>
  <c r="BN2156" i="1" s="1"/>
  <c r="BL2140" i="1"/>
  <c r="BN2140" i="1" s="1"/>
  <c r="BL2124" i="1"/>
  <c r="BN2124" i="1" s="1"/>
  <c r="BL2108" i="1"/>
  <c r="BN2108" i="1" s="1"/>
  <c r="BL2092" i="1"/>
  <c r="BN2092" i="1" s="1"/>
  <c r="BL2076" i="1"/>
  <c r="BN2076" i="1" s="1"/>
  <c r="BL2060" i="1"/>
  <c r="BN2060" i="1" s="1"/>
  <c r="BL2044" i="1"/>
  <c r="BN2044" i="1" s="1"/>
  <c r="BL2028" i="1"/>
  <c r="BN2028" i="1" s="1"/>
  <c r="BL2011" i="1"/>
  <c r="BN2011" i="1" s="1"/>
  <c r="BL1995" i="1"/>
  <c r="BN1995" i="1" s="1"/>
  <c r="BL1979" i="1"/>
  <c r="BN1979" i="1" s="1"/>
  <c r="BL1963" i="1"/>
  <c r="BN1963" i="1" s="1"/>
  <c r="BL2338" i="1"/>
  <c r="BN2338" i="1" s="1"/>
  <c r="BL2322" i="1"/>
  <c r="BN2322" i="1" s="1"/>
  <c r="BL2348" i="1"/>
  <c r="BN2348" i="1" s="1"/>
  <c r="BL2336" i="1"/>
  <c r="BN2336" i="1" s="1"/>
  <c r="BL2301" i="1"/>
  <c r="BN2301" i="1" s="1"/>
  <c r="BL2285" i="1"/>
  <c r="BN2285" i="1" s="1"/>
  <c r="BL2269" i="1"/>
  <c r="BN2269" i="1" s="1"/>
  <c r="BL2253" i="1"/>
  <c r="BN2253" i="1" s="1"/>
  <c r="BL2237" i="1"/>
  <c r="BN2237" i="1" s="1"/>
  <c r="BL2221" i="1"/>
  <c r="BN2221" i="1" s="1"/>
  <c r="BL2205" i="1"/>
  <c r="BN2205" i="1" s="1"/>
  <c r="BL2189" i="1"/>
  <c r="BN2189" i="1" s="1"/>
  <c r="BL2173" i="1"/>
  <c r="BN2173" i="1" s="1"/>
  <c r="BL2157" i="1"/>
  <c r="BN2157" i="1" s="1"/>
  <c r="BL2141" i="1"/>
  <c r="BN2141" i="1" s="1"/>
  <c r="BL2125" i="1"/>
  <c r="BN2125" i="1" s="1"/>
  <c r="BL2109" i="1"/>
  <c r="BN2109" i="1" s="1"/>
  <c r="BL2093" i="1"/>
  <c r="BN2093" i="1" s="1"/>
  <c r="BL2077" i="1"/>
  <c r="BN2077" i="1" s="1"/>
  <c r="BL2061" i="1"/>
  <c r="BN2061" i="1" s="1"/>
  <c r="BL2045" i="1"/>
  <c r="BN2045" i="1" s="1"/>
  <c r="BL2029" i="1"/>
  <c r="BN2029" i="1" s="1"/>
  <c r="BL2012" i="1"/>
  <c r="BN2012" i="1" s="1"/>
  <c r="BL1996" i="1"/>
  <c r="BN1996" i="1" s="1"/>
  <c r="BL1980" i="1"/>
  <c r="BN1980" i="1" s="1"/>
  <c r="BL1964" i="1"/>
  <c r="BN1964" i="1" s="1"/>
  <c r="BL2349" i="1"/>
  <c r="BN2349" i="1" s="1"/>
  <c r="BL2319" i="1"/>
  <c r="BN2319" i="1" s="1"/>
  <c r="BL2306" i="1"/>
  <c r="BN2306" i="1" s="1"/>
  <c r="BL2290" i="1"/>
  <c r="BN2290" i="1" s="1"/>
  <c r="BL2274" i="1"/>
  <c r="BN2274" i="1" s="1"/>
  <c r="BL2258" i="1"/>
  <c r="BN2258" i="1" s="1"/>
  <c r="BL2242" i="1"/>
  <c r="BN2242" i="1" s="1"/>
  <c r="BL2226" i="1"/>
  <c r="BN2226" i="1" s="1"/>
  <c r="BL2210" i="1"/>
  <c r="BN2210" i="1" s="1"/>
  <c r="BL2194" i="1"/>
  <c r="BN2194" i="1" s="1"/>
  <c r="BL2178" i="1"/>
  <c r="BN2178" i="1" s="1"/>
  <c r="BL2162" i="1"/>
  <c r="BN2162" i="1" s="1"/>
  <c r="BL2146" i="1"/>
  <c r="BN2146" i="1" s="1"/>
  <c r="BL2130" i="1"/>
  <c r="BN2130" i="1" s="1"/>
  <c r="BL2114" i="1"/>
  <c r="BN2114" i="1" s="1"/>
  <c r="BL2098" i="1"/>
  <c r="BN2098" i="1" s="1"/>
  <c r="BL2082" i="1"/>
  <c r="BN2082" i="1" s="1"/>
  <c r="BL2066" i="1"/>
  <c r="BN2066" i="1" s="1"/>
  <c r="BL2050" i="1"/>
  <c r="BN2050" i="1" s="1"/>
  <c r="BL2034" i="1"/>
  <c r="BN2034" i="1" s="1"/>
  <c r="BL2015" i="1"/>
  <c r="BN2015" i="1" s="1"/>
  <c r="BL1999" i="1"/>
  <c r="BN1999" i="1" s="1"/>
  <c r="BL1983" i="1"/>
  <c r="BN1983" i="1" s="1"/>
  <c r="BL1967" i="1"/>
  <c r="BN1967" i="1" s="1"/>
  <c r="BL2352" i="1"/>
  <c r="BN2352" i="1" s="1"/>
  <c r="BL2330" i="1"/>
  <c r="BN2330" i="1" s="1"/>
  <c r="BL2318" i="1"/>
  <c r="BN2318" i="1" s="1"/>
  <c r="BL2304" i="1"/>
  <c r="BN2304" i="1" s="1"/>
  <c r="BL2288" i="1"/>
  <c r="BN2288" i="1" s="1"/>
  <c r="BL2272" i="1"/>
  <c r="BN2272" i="1" s="1"/>
  <c r="BL2256" i="1"/>
  <c r="BN2256" i="1" s="1"/>
  <c r="BL2240" i="1"/>
  <c r="BN2240" i="1" s="1"/>
  <c r="BL2224" i="1"/>
  <c r="BN2224" i="1" s="1"/>
  <c r="BL2208" i="1"/>
  <c r="BN2208" i="1" s="1"/>
  <c r="BL2192" i="1"/>
  <c r="BN2192" i="1" s="1"/>
  <c r="BL2176" i="1"/>
  <c r="BN2176" i="1" s="1"/>
  <c r="BL2160" i="1"/>
  <c r="BN2160" i="1" s="1"/>
  <c r="BL2144" i="1"/>
  <c r="BN2144" i="1" s="1"/>
  <c r="BL2128" i="1"/>
  <c r="BN2128" i="1" s="1"/>
  <c r="BL2112" i="1"/>
  <c r="BN2112" i="1" s="1"/>
  <c r="BL2096" i="1"/>
  <c r="BN2096" i="1" s="1"/>
  <c r="BL2080" i="1"/>
  <c r="BN2080" i="1" s="1"/>
  <c r="BL2064" i="1"/>
  <c r="BN2064" i="1" s="1"/>
  <c r="BL2048" i="1"/>
  <c r="BN2048" i="1" s="1"/>
  <c r="BL2032" i="1"/>
  <c r="BN2032" i="1" s="1"/>
  <c r="BL2018" i="1"/>
  <c r="BN2018" i="1" s="1"/>
  <c r="BL2005" i="1"/>
  <c r="BN2005" i="1" s="1"/>
  <c r="BL1989" i="1"/>
  <c r="BN1989" i="1" s="1"/>
  <c r="BL1973" i="1"/>
  <c r="BN1973" i="1" s="1"/>
  <c r="BL1957" i="1"/>
  <c r="BN1957" i="1" s="1"/>
  <c r="BL2339" i="1"/>
  <c r="BN2339" i="1" s="1"/>
  <c r="BL2320" i="1"/>
  <c r="BN2320" i="1" s="1"/>
  <c r="BL2298" i="1"/>
  <c r="BN2298" i="1" s="1"/>
  <c r="BL2282" i="1"/>
  <c r="BN2282" i="1" s="1"/>
  <c r="BL2266" i="1"/>
  <c r="BN2266" i="1" s="1"/>
  <c r="BL2250" i="1"/>
  <c r="BN2250" i="1" s="1"/>
  <c r="BL2234" i="1"/>
  <c r="BN2234" i="1" s="1"/>
  <c r="BL2218" i="1"/>
  <c r="BN2218" i="1" s="1"/>
  <c r="BL2202" i="1"/>
  <c r="BN2202" i="1" s="1"/>
  <c r="BL2186" i="1"/>
  <c r="BN2186" i="1" s="1"/>
  <c r="BL2170" i="1"/>
  <c r="BN2170" i="1" s="1"/>
  <c r="BL2154" i="1"/>
  <c r="BN2154" i="1" s="1"/>
  <c r="BL2138" i="1"/>
  <c r="BN2138" i="1" s="1"/>
  <c r="BL2122" i="1"/>
  <c r="BN2122" i="1" s="1"/>
  <c r="BL2106" i="1"/>
  <c r="BN2106" i="1" s="1"/>
  <c r="BL2090" i="1"/>
  <c r="BN2090" i="1" s="1"/>
  <c r="BL2074" i="1"/>
  <c r="BN2074" i="1" s="1"/>
  <c r="BL2058" i="1"/>
  <c r="BN2058" i="1" s="1"/>
  <c r="BL2042" i="1"/>
  <c r="BN2042" i="1" s="1"/>
  <c r="BL2026" i="1"/>
  <c r="BN2026" i="1" s="1"/>
  <c r="BL2006" i="1"/>
  <c r="BN2006" i="1" s="1"/>
  <c r="BL1990" i="1"/>
  <c r="BN1990" i="1" s="1"/>
  <c r="BL1974" i="1"/>
  <c r="BN1974" i="1" s="1"/>
  <c r="BL1958" i="1"/>
  <c r="BN1958" i="1" s="1"/>
  <c r="BL2347" i="1"/>
  <c r="BN2347" i="1" s="1"/>
  <c r="BL2331" i="1"/>
  <c r="BN2331" i="1" s="1"/>
  <c r="BL2315" i="1"/>
  <c r="BN2315" i="1" s="1"/>
  <c r="BL2346" i="1"/>
  <c r="BN2346" i="1" s="1"/>
  <c r="BL2317" i="1"/>
  <c r="BN2317" i="1" s="1"/>
  <c r="BL2296" i="1"/>
  <c r="BN2296" i="1" s="1"/>
  <c r="BL2280" i="1"/>
  <c r="BN2280" i="1" s="1"/>
  <c r="BL2264" i="1"/>
  <c r="BN2264" i="1" s="1"/>
  <c r="BL2248" i="1"/>
  <c r="BN2248" i="1" s="1"/>
  <c r="BL2232" i="1"/>
  <c r="BN2232" i="1" s="1"/>
  <c r="BL2216" i="1"/>
  <c r="BN2216" i="1" s="1"/>
  <c r="BL2200" i="1"/>
  <c r="BN2200" i="1" s="1"/>
  <c r="BL2184" i="1"/>
  <c r="BN2184" i="1" s="1"/>
  <c r="BL2168" i="1"/>
  <c r="BN2168" i="1" s="1"/>
  <c r="BL2152" i="1"/>
  <c r="BN2152" i="1" s="1"/>
  <c r="BL2136" i="1"/>
  <c r="BN2136" i="1" s="1"/>
  <c r="BL2120" i="1"/>
  <c r="BN2120" i="1" s="1"/>
  <c r="BL2104" i="1"/>
  <c r="BN2104" i="1" s="1"/>
  <c r="BL2088" i="1"/>
  <c r="BN2088" i="1" s="1"/>
  <c r="BL2072" i="1"/>
  <c r="BN2072" i="1" s="1"/>
  <c r="BL2056" i="1"/>
  <c r="BN2056" i="1" s="1"/>
  <c r="BL2040" i="1"/>
  <c r="BN2040" i="1" s="1"/>
  <c r="BL2024" i="1"/>
  <c r="BN2024" i="1" s="1"/>
  <c r="BL2009" i="1"/>
  <c r="BN2009" i="1" s="1"/>
  <c r="BL1993" i="1"/>
  <c r="BN1993" i="1" s="1"/>
  <c r="BL1977" i="1"/>
  <c r="BN1977" i="1" s="1"/>
  <c r="BL1961" i="1"/>
  <c r="BN1961" i="1" s="1"/>
  <c r="BL2333" i="1"/>
  <c r="BN2333" i="1" s="1"/>
  <c r="BL2314" i="1"/>
  <c r="BN2314" i="1" s="1"/>
  <c r="BL2299" i="1"/>
  <c r="BN2299" i="1" s="1"/>
  <c r="BL2283" i="1"/>
  <c r="BN2283" i="1" s="1"/>
  <c r="BL2267" i="1"/>
  <c r="BN2267" i="1" s="1"/>
  <c r="BL2251" i="1"/>
  <c r="BN2251" i="1" s="1"/>
  <c r="BL2235" i="1"/>
  <c r="BN2235" i="1" s="1"/>
  <c r="BL2219" i="1"/>
  <c r="BN2219" i="1" s="1"/>
  <c r="BL2203" i="1"/>
  <c r="BN2203" i="1" s="1"/>
  <c r="BL2187" i="1"/>
  <c r="BN2187" i="1" s="1"/>
  <c r="BL2171" i="1"/>
  <c r="BN2171" i="1" s="1"/>
  <c r="BL2155" i="1"/>
  <c r="BN2155" i="1" s="1"/>
  <c r="BL2139" i="1"/>
  <c r="BN2139" i="1" s="1"/>
  <c r="BL2123" i="1"/>
  <c r="BN2123" i="1" s="1"/>
  <c r="BL2107" i="1"/>
  <c r="BN2107" i="1" s="1"/>
  <c r="BL2091" i="1"/>
  <c r="BN2091" i="1" s="1"/>
  <c r="BL2075" i="1"/>
  <c r="BN2075" i="1" s="1"/>
  <c r="BL2059" i="1"/>
  <c r="BN2059" i="1" s="1"/>
  <c r="BL2043" i="1"/>
  <c r="BN2043" i="1" s="1"/>
  <c r="BL2027" i="1"/>
  <c r="BN2027" i="1" s="1"/>
  <c r="BL2010" i="1"/>
  <c r="BN2010" i="1" s="1"/>
  <c r="BL1994" i="1"/>
  <c r="BN1994" i="1" s="1"/>
  <c r="BL1978" i="1"/>
  <c r="BN1978" i="1" s="1"/>
  <c r="BL1962" i="1"/>
  <c r="BN1962" i="1" s="1"/>
  <c r="BL2342" i="1"/>
  <c r="BN2342" i="1" s="1"/>
  <c r="BL2328" i="1"/>
  <c r="BN2328" i="1" s="1"/>
  <c r="BL2316" i="1"/>
  <c r="BN2316" i="1" s="1"/>
  <c r="BL2302" i="1"/>
  <c r="BN2302" i="1" s="1"/>
  <c r="BL2286" i="1"/>
  <c r="BN2286" i="1" s="1"/>
  <c r="BL2270" i="1"/>
  <c r="BN2270" i="1" s="1"/>
  <c r="BL2254" i="1"/>
  <c r="BN2254" i="1" s="1"/>
  <c r="BL2238" i="1"/>
  <c r="BN2238" i="1" s="1"/>
  <c r="BL2222" i="1"/>
  <c r="BN2222" i="1" s="1"/>
  <c r="BL2206" i="1"/>
  <c r="BN2206" i="1" s="1"/>
  <c r="BL2190" i="1"/>
  <c r="BN2190" i="1" s="1"/>
  <c r="BL2174" i="1"/>
  <c r="BN2174" i="1" s="1"/>
  <c r="BL2158" i="1"/>
  <c r="BN2158" i="1" s="1"/>
  <c r="BL2142" i="1"/>
  <c r="BN2142" i="1" s="1"/>
  <c r="BL2126" i="1"/>
  <c r="BN2126" i="1" s="1"/>
  <c r="BL2110" i="1"/>
  <c r="BN2110" i="1" s="1"/>
  <c r="BL2094" i="1"/>
  <c r="BN2094" i="1" s="1"/>
  <c r="BL2078" i="1"/>
  <c r="BN2078" i="1" s="1"/>
  <c r="BL2062" i="1"/>
  <c r="BN2062" i="1" s="1"/>
  <c r="BL2046" i="1"/>
  <c r="BN2046" i="1" s="1"/>
  <c r="BL2030" i="1"/>
  <c r="BN2030" i="1" s="1"/>
  <c r="BL2016" i="1"/>
  <c r="BN2016" i="1" s="1"/>
  <c r="BL2000" i="1"/>
  <c r="BN2000" i="1" s="1"/>
  <c r="BL1984" i="1"/>
  <c r="BN1984" i="1" s="1"/>
  <c r="BL1968" i="1"/>
  <c r="BN1968" i="1" s="1"/>
  <c r="BL2351" i="1"/>
  <c r="BN2351" i="1" s="1"/>
  <c r="BL2334" i="1"/>
  <c r="BN2334" i="1" s="1"/>
  <c r="BL2307" i="1"/>
  <c r="BN2307" i="1" s="1"/>
  <c r="BL2291" i="1"/>
  <c r="BN2291" i="1" s="1"/>
  <c r="BL2275" i="1"/>
  <c r="BN2275" i="1" s="1"/>
  <c r="BL2259" i="1"/>
  <c r="BN2259" i="1" s="1"/>
  <c r="BL2243" i="1"/>
  <c r="BN2243" i="1" s="1"/>
  <c r="BL2227" i="1"/>
  <c r="BN2227" i="1" s="1"/>
  <c r="BL2211" i="1"/>
  <c r="BN2211" i="1" s="1"/>
  <c r="BL2195" i="1"/>
  <c r="BN2195" i="1" s="1"/>
  <c r="BL2179" i="1"/>
  <c r="BN2179" i="1" s="1"/>
  <c r="BL2163" i="1"/>
  <c r="BN2163" i="1" s="1"/>
  <c r="BL2147" i="1"/>
  <c r="BN2147" i="1" s="1"/>
  <c r="BL2131" i="1"/>
  <c r="BN2131" i="1" s="1"/>
  <c r="BL2115" i="1"/>
  <c r="BN2115" i="1" s="1"/>
  <c r="BL2099" i="1"/>
  <c r="BN2099" i="1" s="1"/>
  <c r="BL2083" i="1"/>
  <c r="BN2083" i="1" s="1"/>
  <c r="BL2067" i="1"/>
  <c r="BN2067" i="1" s="1"/>
  <c r="BL2051" i="1"/>
  <c r="BN2051" i="1" s="1"/>
  <c r="BL2035" i="1"/>
  <c r="BN2035" i="1" s="1"/>
  <c r="BL2019" i="1"/>
  <c r="BN2019" i="1" s="1"/>
  <c r="BL2003" i="1"/>
  <c r="BN2003" i="1" s="1"/>
  <c r="BL1987" i="1"/>
  <c r="BN1987" i="1" s="1"/>
  <c r="BL1971" i="1"/>
  <c r="BN1971" i="1" s="1"/>
  <c r="BL1955" i="1"/>
  <c r="BN1955" i="1" s="1"/>
  <c r="BL2345" i="1"/>
  <c r="BN2345" i="1" s="1"/>
  <c r="BL2329" i="1"/>
  <c r="BN2329" i="1" s="1"/>
  <c r="BL2313" i="1"/>
  <c r="BN2313" i="1" s="1"/>
  <c r="BL2350" i="1"/>
  <c r="BN2350" i="1" s="1"/>
  <c r="BL2310" i="1"/>
  <c r="BN2310" i="1" s="1"/>
  <c r="BL2294" i="1"/>
  <c r="BN2294" i="1" s="1"/>
  <c r="BL2278" i="1"/>
  <c r="BN2278" i="1" s="1"/>
  <c r="BL2262" i="1"/>
  <c r="BN2262" i="1" s="1"/>
  <c r="BL2246" i="1"/>
  <c r="BN2246" i="1" s="1"/>
  <c r="BL2230" i="1"/>
  <c r="BN2230" i="1" s="1"/>
  <c r="BL2214" i="1"/>
  <c r="BN2214" i="1" s="1"/>
  <c r="BL2198" i="1"/>
  <c r="BN2198" i="1" s="1"/>
  <c r="BL2182" i="1"/>
  <c r="BN2182" i="1" s="1"/>
  <c r="BL2166" i="1"/>
  <c r="BN2166" i="1" s="1"/>
  <c r="BL2150" i="1"/>
  <c r="BN2150" i="1" s="1"/>
  <c r="BL2134" i="1"/>
  <c r="BN2134" i="1" s="1"/>
  <c r="BL2118" i="1"/>
  <c r="BN2118" i="1" s="1"/>
  <c r="BL2102" i="1"/>
  <c r="BN2102" i="1" s="1"/>
  <c r="BL2086" i="1"/>
  <c r="BN2086" i="1" s="1"/>
  <c r="BL2070" i="1"/>
  <c r="BN2070" i="1" s="1"/>
  <c r="BL2054" i="1"/>
  <c r="BN2054" i="1" s="1"/>
  <c r="BL2038" i="1"/>
  <c r="BN2038" i="1" s="1"/>
  <c r="BL2022" i="1"/>
  <c r="BN2022" i="1" s="1"/>
  <c r="BL2004" i="1"/>
  <c r="BN2004" i="1" s="1"/>
  <c r="BL1988" i="1"/>
  <c r="BN1988" i="1" s="1"/>
  <c r="BL1972" i="1"/>
  <c r="BN1972" i="1" s="1"/>
  <c r="BL1956" i="1"/>
  <c r="BN1956" i="1" s="1"/>
  <c r="BL2326" i="1"/>
  <c r="BN2326" i="1" s="1"/>
  <c r="BL2312" i="1"/>
  <c r="BN2312" i="1" s="1"/>
  <c r="BL2297" i="1"/>
  <c r="BN2297" i="1" s="1"/>
  <c r="BL2281" i="1"/>
  <c r="BN2281" i="1" s="1"/>
  <c r="BL2265" i="1"/>
  <c r="BN2265" i="1" s="1"/>
  <c r="BL2249" i="1"/>
  <c r="BN2249" i="1" s="1"/>
  <c r="BL2233" i="1"/>
  <c r="BN2233" i="1" s="1"/>
  <c r="BL2217" i="1"/>
  <c r="BN2217" i="1" s="1"/>
  <c r="BL2201" i="1"/>
  <c r="BN2201" i="1" s="1"/>
  <c r="BL2185" i="1"/>
  <c r="BN2185" i="1" s="1"/>
  <c r="BL2169" i="1"/>
  <c r="BN2169" i="1" s="1"/>
  <c r="BL2153" i="1"/>
  <c r="BN2153" i="1" s="1"/>
  <c r="BL2137" i="1"/>
  <c r="BN2137" i="1" s="1"/>
  <c r="BL2121" i="1"/>
  <c r="BN2121" i="1" s="1"/>
  <c r="BL2105" i="1"/>
  <c r="BN2105" i="1" s="1"/>
  <c r="BL2089" i="1"/>
  <c r="BN2089" i="1" s="1"/>
  <c r="BL2073" i="1"/>
  <c r="BN2073" i="1" s="1"/>
  <c r="BL2057" i="1"/>
  <c r="BN2057" i="1" s="1"/>
  <c r="BL2041" i="1"/>
  <c r="BN2041" i="1" s="1"/>
  <c r="BL2025" i="1"/>
  <c r="BN2025" i="1" s="1"/>
  <c r="BL2007" i="1"/>
  <c r="BN2007" i="1" s="1"/>
  <c r="BL1991" i="1"/>
  <c r="BN1991" i="1" s="1"/>
  <c r="BL1975" i="1"/>
  <c r="BN1975" i="1" s="1"/>
  <c r="BL1959" i="1"/>
  <c r="BN1959" i="1" s="1"/>
  <c r="BL2337" i="1"/>
  <c r="BN2337" i="1" s="1"/>
  <c r="BL2325" i="1"/>
  <c r="BN2325" i="1" s="1"/>
  <c r="BL2311" i="1"/>
  <c r="BN2311" i="1" s="1"/>
  <c r="BL2295" i="1"/>
  <c r="BN2295" i="1" s="1"/>
  <c r="BL2279" i="1"/>
  <c r="BN2279" i="1" s="1"/>
  <c r="BL2263" i="1"/>
  <c r="BN2263" i="1" s="1"/>
  <c r="BL2247" i="1"/>
  <c r="BN2247" i="1" s="1"/>
  <c r="BL2231" i="1"/>
  <c r="BN2231" i="1" s="1"/>
  <c r="BL2215" i="1"/>
  <c r="BN2215" i="1" s="1"/>
  <c r="BL2199" i="1"/>
  <c r="BN2199" i="1" s="1"/>
  <c r="BL2183" i="1"/>
  <c r="BN2183" i="1" s="1"/>
  <c r="BL2167" i="1"/>
  <c r="BN2167" i="1" s="1"/>
  <c r="BL2151" i="1"/>
  <c r="BN2151" i="1" s="1"/>
  <c r="BL2135" i="1"/>
  <c r="BN2135" i="1" s="1"/>
  <c r="BL2119" i="1"/>
  <c r="BN2119" i="1" s="1"/>
  <c r="BL2103" i="1"/>
  <c r="BN2103" i="1" s="1"/>
  <c r="BL2087" i="1"/>
  <c r="BN2087" i="1" s="1"/>
  <c r="BL2071" i="1"/>
  <c r="BN2071" i="1" s="1"/>
  <c r="BL2055" i="1"/>
  <c r="BN2055" i="1" s="1"/>
  <c r="BL2039" i="1"/>
  <c r="BN2039" i="1" s="1"/>
  <c r="BL2023" i="1"/>
  <c r="BN2023" i="1" s="1"/>
  <c r="BL2013" i="1"/>
  <c r="BN2013" i="1" s="1"/>
  <c r="BL1997" i="1"/>
  <c r="BN1997" i="1" s="1"/>
  <c r="BL1981" i="1"/>
  <c r="BN1981" i="1" s="1"/>
  <c r="BL1965" i="1"/>
  <c r="BN1965" i="1" s="1"/>
  <c r="BL2344" i="1"/>
  <c r="BN2344" i="1" s="1"/>
  <c r="BL2332" i="1"/>
  <c r="BN2332" i="1" s="1"/>
  <c r="BL2305" i="1"/>
  <c r="BN2305" i="1" s="1"/>
  <c r="BL2289" i="1"/>
  <c r="BN2289" i="1" s="1"/>
  <c r="BL2273" i="1"/>
  <c r="BN2273" i="1" s="1"/>
  <c r="BL2257" i="1"/>
  <c r="BN2257" i="1" s="1"/>
  <c r="BL2241" i="1"/>
  <c r="BN2241" i="1" s="1"/>
  <c r="BL2225" i="1"/>
  <c r="BN2225" i="1" s="1"/>
  <c r="BL2209" i="1"/>
  <c r="BN2209" i="1" s="1"/>
  <c r="BL2193" i="1"/>
  <c r="BN2193" i="1" s="1"/>
  <c r="BL2177" i="1"/>
  <c r="BN2177" i="1" s="1"/>
  <c r="BL2161" i="1"/>
  <c r="BN2161" i="1" s="1"/>
  <c r="BL2145" i="1"/>
  <c r="BN2145" i="1" s="1"/>
  <c r="BL2129" i="1"/>
  <c r="BN2129" i="1" s="1"/>
  <c r="BL2113" i="1"/>
  <c r="BN2113" i="1" s="1"/>
  <c r="BL2097" i="1"/>
  <c r="BN2097" i="1" s="1"/>
  <c r="BL2081" i="1"/>
  <c r="BN2081" i="1" s="1"/>
  <c r="BL2065" i="1"/>
  <c r="BN2065" i="1" s="1"/>
  <c r="BL2049" i="1"/>
  <c r="BN2049" i="1" s="1"/>
  <c r="BL2033" i="1"/>
  <c r="BN2033" i="1" s="1"/>
  <c r="BL2014" i="1"/>
  <c r="BN2014" i="1" s="1"/>
  <c r="BL1998" i="1"/>
  <c r="BN1998" i="1" s="1"/>
  <c r="BL1982" i="1"/>
  <c r="BN1982" i="1" s="1"/>
  <c r="BL1966" i="1"/>
  <c r="BN1966" i="1" s="1"/>
  <c r="X141" i="1"/>
  <c r="X164" i="1" s="1"/>
  <c r="K144" i="1"/>
  <c r="K143" i="1" s="1"/>
  <c r="K142" i="1"/>
  <c r="K137" i="1"/>
  <c r="K135" i="1"/>
  <c r="BP121" i="1"/>
  <c r="AU114" i="1"/>
  <c r="AU115" i="1" s="1"/>
  <c r="AU116" i="1" s="1"/>
  <c r="AU117" i="1" s="1"/>
  <c r="AU119" i="1"/>
  <c r="X130" i="1"/>
  <c r="X151" i="1" s="1"/>
  <c r="EE121" i="1"/>
  <c r="CK121" i="1"/>
  <c r="Y130" i="1"/>
  <c r="Y151" i="1" s="1"/>
  <c r="CM119" i="1"/>
  <c r="CM114" i="1"/>
  <c r="CM115" i="1" s="1"/>
  <c r="CM116" i="1" s="1"/>
  <c r="CM117" i="1" s="1"/>
  <c r="CM120" i="1" s="1"/>
  <c r="Y139" i="1" s="1"/>
  <c r="Y162" i="1" s="1"/>
  <c r="AT119" i="1"/>
  <c r="AT114" i="1"/>
  <c r="AT115" i="1" s="1"/>
  <c r="AT116" i="1" s="1"/>
  <c r="AT117" i="1" s="1"/>
  <c r="AT120" i="1" s="1"/>
  <c r="AT121" i="1" s="1"/>
  <c r="CY114" i="1"/>
  <c r="CY115" i="1" s="1"/>
  <c r="CY116" i="1" s="1"/>
  <c r="CY117" i="1" s="1"/>
  <c r="CY120" i="1" s="1"/>
  <c r="CY121" i="1" s="1"/>
  <c r="DH121" i="1"/>
  <c r="X140" i="1"/>
  <c r="X163" i="1" s="1"/>
  <c r="BQ121" i="1"/>
  <c r="Y138" i="1"/>
  <c r="Y161" i="1" s="1"/>
  <c r="CX119" i="1"/>
  <c r="CM124" i="1"/>
  <c r="DI121" i="1"/>
  <c r="Y140" i="1"/>
  <c r="Y163" i="1" s="1"/>
  <c r="EN2075" i="1"/>
  <c r="EM2074" i="1"/>
  <c r="GI114" i="1"/>
  <c r="GI115" i="1" s="1"/>
  <c r="GI116" i="1" s="1"/>
  <c r="GI117" i="1" s="1"/>
  <c r="GI120" i="1" s="1"/>
  <c r="GI121" i="1" s="1"/>
  <c r="GH114" i="1"/>
  <c r="GH115" i="1" s="1"/>
  <c r="GH116" i="1" s="1"/>
  <c r="GH117" i="1" s="1"/>
  <c r="GH120" i="1" s="1"/>
  <c r="GH121" i="1" s="1"/>
  <c r="EQ107" i="1"/>
  <c r="EQ118" i="1" s="1"/>
  <c r="EQ119" i="1" s="1"/>
  <c r="EQ105" i="1"/>
  <c r="EQ111" i="1"/>
  <c r="EP114" i="1"/>
  <c r="EP115" i="1" s="1"/>
  <c r="EP116" i="1" s="1"/>
  <c r="EP117" i="1" s="1"/>
  <c r="EP120" i="1" s="1"/>
  <c r="EP121" i="1" s="1"/>
  <c r="DU114" i="1"/>
  <c r="DU115" i="1" s="1"/>
  <c r="DU116" i="1" s="1"/>
  <c r="DU117" i="1" s="1"/>
  <c r="DU120" i="1" s="1"/>
  <c r="DU121" i="1" s="1"/>
  <c r="DT114" i="1"/>
  <c r="DT115" i="1" s="1"/>
  <c r="DT116" i="1" s="1"/>
  <c r="DT117" i="1" s="1"/>
  <c r="DT120" i="1" s="1"/>
  <c r="DT121" i="1" s="1"/>
  <c r="CC114" i="1"/>
  <c r="CC115" i="1" s="1"/>
  <c r="CC116" i="1" s="1"/>
  <c r="CC117" i="1" s="1"/>
  <c r="CC120" i="1" s="1"/>
  <c r="CC121" i="1" s="1"/>
  <c r="CB114" i="1"/>
  <c r="CB115" i="1" s="1"/>
  <c r="CB116" i="1" s="1"/>
  <c r="CB117" i="1" s="1"/>
  <c r="CB120" i="1" s="1"/>
  <c r="CB121" i="1" s="1"/>
  <c r="ET2134" i="1"/>
  <c r="ET2157" i="1"/>
  <c r="ET2293" i="1"/>
  <c r="ET2217" i="1"/>
  <c r="ET2083" i="1"/>
  <c r="ET2067" i="1"/>
  <c r="ET2051" i="1"/>
  <c r="ET2019" i="1"/>
  <c r="ET2003" i="1"/>
  <c r="ET1955" i="1"/>
  <c r="ET2292" i="1"/>
  <c r="ET2276" i="1"/>
  <c r="ET2260" i="1"/>
  <c r="ET2196" i="1"/>
  <c r="ET2164" i="1"/>
  <c r="ET2086" i="1"/>
  <c r="ET2066" i="1"/>
  <c r="ET2199" i="1"/>
  <c r="ET2042" i="1"/>
  <c r="ET2006" i="1"/>
  <c r="ET1988" i="1"/>
  <c r="ET2333" i="1"/>
  <c r="ET2281" i="1"/>
  <c r="ET2089" i="1"/>
  <c r="ET2041" i="1"/>
  <c r="ET1977" i="1"/>
  <c r="ET1961" i="1"/>
  <c r="ET2314" i="1"/>
  <c r="ET2298" i="1"/>
  <c r="ET2250" i="1"/>
  <c r="ET2234" i="1"/>
  <c r="ET2186" i="1"/>
  <c r="ET2124" i="1"/>
  <c r="ET1968" i="1"/>
  <c r="ET2111" i="1"/>
  <c r="ET2047" i="1"/>
  <c r="ET1983" i="1"/>
  <c r="ET2320" i="1"/>
  <c r="ET2192" i="1"/>
  <c r="ET2102" i="1"/>
  <c r="ET2215" i="1"/>
  <c r="ET2191" i="1"/>
  <c r="ET2167" i="1"/>
  <c r="ET2112" i="1"/>
  <c r="ET2072" i="1"/>
  <c r="ET2032" i="1"/>
  <c r="ET2034" i="1"/>
  <c r="ET1994" i="1"/>
  <c r="ET1954" i="1"/>
  <c r="ET2076" i="1"/>
  <c r="ET2205" i="1"/>
  <c r="ET2133" i="1"/>
  <c r="ET2085" i="1"/>
  <c r="ET2342" i="1"/>
  <c r="ET2294" i="1"/>
  <c r="ET2278" i="1"/>
  <c r="ET2230" i="1"/>
  <c r="ET2052" i="1"/>
  <c r="ET1956" i="1"/>
  <c r="ET2245" i="1"/>
  <c r="ET2139" i="1"/>
  <c r="ET2149" i="1"/>
  <c r="ET2151" i="1"/>
  <c r="EZ2141" i="1"/>
  <c r="EZ2352" i="1"/>
  <c r="EZ2320" i="1"/>
  <c r="EZ2288" i="1"/>
  <c r="EZ2256" i="1"/>
  <c r="EZ2224" i="1"/>
  <c r="EZ2192" i="1"/>
  <c r="EZ2184" i="1"/>
  <c r="EZ2085" i="1"/>
  <c r="EZ2061" i="1"/>
  <c r="EZ2053" i="1"/>
  <c r="EZ2029" i="1"/>
  <c r="EZ2021" i="1"/>
  <c r="EZ1997" i="1"/>
  <c r="EZ1989" i="1"/>
  <c r="EZ1965" i="1"/>
  <c r="EZ1957" i="1"/>
  <c r="EZ2331" i="1"/>
  <c r="EZ2350" i="1"/>
  <c r="EZ2318" i="1"/>
  <c r="EZ2286" i="1"/>
  <c r="EZ2254" i="1"/>
  <c r="EZ2222" i="1"/>
  <c r="EZ2190" i="1"/>
  <c r="EZ2059" i="1"/>
  <c r="EZ2027" i="1"/>
  <c r="EZ1995" i="1"/>
  <c r="EZ1963" i="1"/>
  <c r="EZ2107" i="1"/>
  <c r="EZ2125" i="1"/>
  <c r="EZ2137" i="1"/>
  <c r="EZ2329" i="1"/>
  <c r="EZ2152" i="1"/>
  <c r="EZ2324" i="1"/>
  <c r="EZ2196" i="1"/>
  <c r="EZ2001" i="1"/>
  <c r="EZ2343" i="1"/>
  <c r="EZ2091" i="1"/>
  <c r="EZ2110" i="1"/>
  <c r="EZ2120" i="1"/>
  <c r="EZ2124" i="1"/>
  <c r="EZ2090" i="1"/>
  <c r="EZ2303" i="1"/>
  <c r="EZ2112" i="1"/>
  <c r="EZ2132" i="1"/>
  <c r="EZ2150" i="1"/>
  <c r="EZ2348" i="1"/>
  <c r="EZ2316" i="1"/>
  <c r="EZ2284" i="1"/>
  <c r="EZ2252" i="1"/>
  <c r="EZ2220" i="1"/>
  <c r="EZ2188" i="1"/>
  <c r="EZ1961" i="1"/>
  <c r="EZ2340" i="1"/>
  <c r="EZ2244" i="1"/>
  <c r="EZ2212" i="1"/>
  <c r="EZ2049" i="1"/>
  <c r="EZ2017" i="1"/>
  <c r="EZ2113" i="1"/>
  <c r="EZ2231" i="1"/>
  <c r="EZ2036" i="1"/>
  <c r="EZ2268" i="1"/>
  <c r="EZ2236" i="1"/>
  <c r="EZ2073" i="1"/>
  <c r="EZ2041" i="1"/>
  <c r="EZ2319" i="1"/>
  <c r="EZ2223" i="1"/>
  <c r="EZ2136" i="1"/>
  <c r="EZ2096" i="1"/>
  <c r="EZ2142" i="1"/>
  <c r="EZ2057" i="1"/>
  <c r="EZ2025" i="1"/>
  <c r="EZ1993" i="1"/>
  <c r="EZ1958" i="1"/>
  <c r="EZ2175" i="1"/>
  <c r="EZ2000" i="1"/>
  <c r="EZ2122" i="1"/>
  <c r="EZ2148" i="1"/>
  <c r="EZ2104" i="1"/>
  <c r="EZ2094" i="1"/>
  <c r="EZ2114" i="1"/>
  <c r="F27" i="2" a="1"/>
  <c r="G27" i="2" a="1"/>
  <c r="GK43" i="5" a="1"/>
  <c r="GM43" i="5" a="1"/>
  <c r="F354" i="5" l="1"/>
  <c r="E354" i="5"/>
  <c r="L354" i="5"/>
  <c r="C354" i="5"/>
  <c r="D354" i="5" s="1"/>
  <c r="V353" i="5"/>
  <c r="AF353" i="5"/>
  <c r="J353" i="5"/>
  <c r="Q353" i="5"/>
  <c r="G353" i="5"/>
  <c r="AP353" i="5"/>
  <c r="H353" i="5"/>
  <c r="AZ353" i="5"/>
  <c r="AA353" i="5"/>
  <c r="AU353" i="5"/>
  <c r="AK353" i="5"/>
  <c r="U353" i="5"/>
  <c r="P353" i="5"/>
  <c r="Z353" i="5"/>
  <c r="AJ353" i="5"/>
  <c r="AE353" i="5"/>
  <c r="AO353" i="5"/>
  <c r="AT353" i="5"/>
  <c r="AY353" i="5"/>
  <c r="A356" i="5"/>
  <c r="B355" i="5"/>
  <c r="M353" i="5"/>
  <c r="K352" i="5"/>
  <c r="W352" i="5"/>
  <c r="X352" i="5" s="1"/>
  <c r="Y352" i="5" s="1"/>
  <c r="AB352" i="5"/>
  <c r="BA352" i="5"/>
  <c r="BB352" i="5" s="1"/>
  <c r="BC352" i="5" s="1"/>
  <c r="AG352" i="5"/>
  <c r="AH352" i="5" s="1"/>
  <c r="AI352" i="5" s="1"/>
  <c r="I352" i="5"/>
  <c r="N352" i="5" s="1"/>
  <c r="O352" i="5" s="1"/>
  <c r="AL352" i="5"/>
  <c r="AM352" i="5" s="1"/>
  <c r="AN352" i="5" s="1"/>
  <c r="AV352" i="5"/>
  <c r="AQ352" i="5"/>
  <c r="AR352" i="5" s="1"/>
  <c r="AS352" i="5" s="1"/>
  <c r="R352" i="5"/>
  <c r="S352" i="5" s="1"/>
  <c r="T352" i="5" s="1"/>
  <c r="AC352" i="5"/>
  <c r="AD352" i="5" s="1"/>
  <c r="AW352" i="5"/>
  <c r="AX352" i="5" s="1"/>
  <c r="AK216" i="5"/>
  <c r="AJ216" i="5"/>
  <c r="AP216" i="5"/>
  <c r="AO216" i="5"/>
  <c r="AU216" i="5"/>
  <c r="AT216" i="5"/>
  <c r="AY216" i="5"/>
  <c r="AZ216" i="5"/>
  <c r="CW30" i="5"/>
  <c r="DF46" i="5"/>
  <c r="DI46" i="5"/>
  <c r="DH46" i="5"/>
  <c r="CZ34" i="5"/>
  <c r="AV90" i="5"/>
  <c r="AV88" i="5"/>
  <c r="AU89" i="5"/>
  <c r="AU87" i="5"/>
  <c r="AU88" i="5"/>
  <c r="AT90" i="5"/>
  <c r="C473" i="5"/>
  <c r="G473" i="5"/>
  <c r="H473" i="5" s="1"/>
  <c r="AV91" i="5"/>
  <c r="AV92" i="5" s="1"/>
  <c r="AS94" i="5"/>
  <c r="AS93" i="5"/>
  <c r="AQ95" i="5" s="1"/>
  <c r="P104" i="5"/>
  <c r="Q103" i="5"/>
  <c r="R103" i="5" s="1"/>
  <c r="S103" i="5"/>
  <c r="T102" i="5"/>
  <c r="U102" i="5" s="1"/>
  <c r="AK96" i="5"/>
  <c r="BA93" i="5"/>
  <c r="AX94" i="5"/>
  <c r="AH99" i="5"/>
  <c r="AI98" i="5"/>
  <c r="AJ98" i="5" s="1"/>
  <c r="Y100" i="5"/>
  <c r="Z99" i="5"/>
  <c r="AA99" i="5" s="1"/>
  <c r="AB101" i="5"/>
  <c r="AC100" i="5"/>
  <c r="AD100" i="5" s="1"/>
  <c r="AN94" i="5"/>
  <c r="AN96" i="5" s="1"/>
  <c r="V102" i="5"/>
  <c r="W101" i="5"/>
  <c r="X101" i="5" s="1"/>
  <c r="AF98" i="5"/>
  <c r="AG98" i="5" s="1"/>
  <c r="AE99" i="5"/>
  <c r="DQ28" i="5"/>
  <c r="DP28" i="5"/>
  <c r="DN28" i="5"/>
  <c r="DO28" i="5" s="1"/>
  <c r="DL29" i="5"/>
  <c r="DM29" i="5" s="1"/>
  <c r="DE47" i="5"/>
  <c r="DD48" i="5"/>
  <c r="DA33" i="5"/>
  <c r="CX35" i="5"/>
  <c r="CU31" i="5"/>
  <c r="CR33" i="5"/>
  <c r="CT32" i="5"/>
  <c r="IL33" i="5"/>
  <c r="IE33" i="5"/>
  <c r="S6" i="9"/>
  <c r="P6" i="9"/>
  <c r="Q6" i="9" s="1"/>
  <c r="AM314" i="5"/>
  <c r="AN314" i="5" s="1"/>
  <c r="AR314" i="5"/>
  <c r="AS314" i="5" s="1"/>
  <c r="AW314" i="5"/>
  <c r="AX314" i="5" s="1"/>
  <c r="AL215" i="5"/>
  <c r="AM215" i="5" s="1"/>
  <c r="AN215" i="5" s="1"/>
  <c r="AV215" i="5"/>
  <c r="AW215" i="5" s="1"/>
  <c r="AX215" i="5" s="1"/>
  <c r="AQ215" i="5"/>
  <c r="AR215" i="5" s="1"/>
  <c r="AS215" i="5" s="1"/>
  <c r="BA215" i="5"/>
  <c r="BB215" i="5" s="1"/>
  <c r="BC215" i="5" s="1"/>
  <c r="IB33" i="5"/>
  <c r="IC33" i="5" s="1"/>
  <c r="CO36" i="5"/>
  <c r="D25" i="5"/>
  <c r="E24" i="5"/>
  <c r="B474" i="5"/>
  <c r="A475" i="5"/>
  <c r="F28" i="9"/>
  <c r="G27" i="9"/>
  <c r="L27" i="9" s="1"/>
  <c r="HE49" i="5"/>
  <c r="HF49" i="5" s="1"/>
  <c r="FR243" i="5"/>
  <c r="FQ244" i="5"/>
  <c r="GM43" i="5"/>
  <c r="GN43" i="5" s="1"/>
  <c r="GK43" i="5"/>
  <c r="GU45" i="5"/>
  <c r="GG45" i="5"/>
  <c r="GP45" i="5"/>
  <c r="GR45" i="5" s="1"/>
  <c r="GV45" i="5"/>
  <c r="GW45" i="5" s="1"/>
  <c r="GF46" i="5"/>
  <c r="GS45" i="5"/>
  <c r="GH45" i="5"/>
  <c r="GI44" i="5"/>
  <c r="GJ44" i="5" s="1"/>
  <c r="GL44" i="5"/>
  <c r="GX44" i="5"/>
  <c r="GQ44" i="5"/>
  <c r="GZ43" i="5"/>
  <c r="GY43" i="5"/>
  <c r="HN34" i="5"/>
  <c r="HM35" i="5"/>
  <c r="HO34" i="5"/>
  <c r="HL49" i="5"/>
  <c r="HS36" i="5"/>
  <c r="HT35" i="5"/>
  <c r="HU35" i="5"/>
  <c r="HB50" i="5"/>
  <c r="HD50" i="5" s="1"/>
  <c r="HE50" i="5" s="1"/>
  <c r="HF50" i="5" s="1"/>
  <c r="HC51" i="5"/>
  <c r="FK31" i="5"/>
  <c r="FH31" i="5" s="1"/>
  <c r="M106" i="5"/>
  <c r="N105" i="5"/>
  <c r="O105" i="5" s="1"/>
  <c r="W215" i="5"/>
  <c r="X215" i="5" s="1"/>
  <c r="Y215" i="5" s="1"/>
  <c r="R215" i="5"/>
  <c r="S215" i="5" s="1"/>
  <c r="T215" i="5" s="1"/>
  <c r="H216" i="5"/>
  <c r="G216" i="5"/>
  <c r="J216" i="5"/>
  <c r="U216" i="5"/>
  <c r="V216" i="5"/>
  <c r="Q216" i="5"/>
  <c r="P216" i="5"/>
  <c r="R216" i="5" s="1"/>
  <c r="AA216" i="5"/>
  <c r="Z216" i="5"/>
  <c r="AE216" i="5"/>
  <c r="AF216" i="5"/>
  <c r="AB215" i="5"/>
  <c r="AC215" i="5" s="1"/>
  <c r="AD215" i="5" s="1"/>
  <c r="F217" i="5"/>
  <c r="L217" i="5"/>
  <c r="F220" i="5"/>
  <c r="L220" i="5"/>
  <c r="I215" i="5"/>
  <c r="N215" i="5" s="1"/>
  <c r="O215" i="5" s="1"/>
  <c r="K215" i="5"/>
  <c r="FC34" i="5"/>
  <c r="FB34" i="5" a="1"/>
  <c r="FB34" i="5" s="1"/>
  <c r="AG215" i="5"/>
  <c r="AH215" i="5" s="1"/>
  <c r="AI215" i="5" s="1"/>
  <c r="EZ33" i="5"/>
  <c r="FA33" i="5"/>
  <c r="EY34" i="5"/>
  <c r="EW35" i="5"/>
  <c r="EX34" i="5"/>
  <c r="EC23" i="5"/>
  <c r="EE22" i="5"/>
  <c r="EF22" i="5" s="1"/>
  <c r="AH314" i="5"/>
  <c r="AI314" i="5" s="1"/>
  <c r="S314" i="5"/>
  <c r="T314" i="5" s="1"/>
  <c r="AC314" i="5"/>
  <c r="AD314" i="5" s="1"/>
  <c r="X314" i="5"/>
  <c r="Y314" i="5" s="1"/>
  <c r="D215" i="5"/>
  <c r="M314" i="5"/>
  <c r="D314" i="5"/>
  <c r="N314" i="5"/>
  <c r="O314" i="5" s="1"/>
  <c r="F24" i="5"/>
  <c r="G24" i="5" s="1"/>
  <c r="B221" i="5"/>
  <c r="E216" i="5"/>
  <c r="C216" i="5"/>
  <c r="J25" i="5"/>
  <c r="K25" i="5" s="1"/>
  <c r="E315" i="5"/>
  <c r="C315" i="5"/>
  <c r="H26" i="5"/>
  <c r="I26" i="5" s="1"/>
  <c r="G111" i="5"/>
  <c r="H110" i="5"/>
  <c r="I110" i="5" s="1"/>
  <c r="J108" i="5"/>
  <c r="K107" i="5"/>
  <c r="L107" i="5" s="1"/>
  <c r="A111" i="5"/>
  <c r="B110" i="5"/>
  <c r="C110" i="5" s="1"/>
  <c r="J16" i="3"/>
  <c r="H16" i="3"/>
  <c r="M16" i="3"/>
  <c r="L17" i="3"/>
  <c r="N17" i="3" s="1"/>
  <c r="P98" i="3"/>
  <c r="D17" i="3"/>
  <c r="K16" i="3"/>
  <c r="E16" i="3"/>
  <c r="I16" i="3" s="1"/>
  <c r="C18" i="3"/>
  <c r="F17" i="3"/>
  <c r="G17" i="3"/>
  <c r="I27" i="2"/>
  <c r="AE1" i="2"/>
  <c r="AK8" i="2"/>
  <c r="AK2" i="2"/>
  <c r="AI8" i="2"/>
  <c r="AI2" i="2"/>
  <c r="F27" i="2"/>
  <c r="G27" i="2"/>
  <c r="E28" i="2"/>
  <c r="AJ4" i="2"/>
  <c r="AK11" i="2" s="1"/>
  <c r="AK12" i="2" s="1"/>
  <c r="AK7" i="2"/>
  <c r="AD7" i="2"/>
  <c r="AG5" i="2"/>
  <c r="AF5" i="2"/>
  <c r="AD10" i="2"/>
  <c r="AE9" i="2" s="1"/>
  <c r="AD9" i="2"/>
  <c r="AH4" i="2"/>
  <c r="AI11" i="2" s="1"/>
  <c r="AI12" i="2" s="1"/>
  <c r="AI7" i="2"/>
  <c r="X139" i="1"/>
  <c r="X162" i="1" s="1"/>
  <c r="B19" i="3"/>
  <c r="BG114" i="1"/>
  <c r="BG115" i="1" s="1"/>
  <c r="BG116" i="1" s="1"/>
  <c r="BG117" i="1" s="1"/>
  <c r="BG120" i="1" s="1"/>
  <c r="BG121" i="1" s="1"/>
  <c r="D28" i="2"/>
  <c r="B28" i="2"/>
  <c r="A29" i="2"/>
  <c r="C27" i="2"/>
  <c r="BG1948" i="1"/>
  <c r="BG1949" i="1"/>
  <c r="EZ121" i="1"/>
  <c r="X142" i="1"/>
  <c r="BF114" i="1"/>
  <c r="BF115" i="1" s="1"/>
  <c r="BF116" i="1" s="1"/>
  <c r="BF117" i="1" s="1"/>
  <c r="BF120" i="1" s="1"/>
  <c r="BF121" i="1" s="1"/>
  <c r="FA121" i="1"/>
  <c r="Y142" i="1"/>
  <c r="D156" i="1"/>
  <c r="AU120" i="1"/>
  <c r="Y137" i="1" s="1"/>
  <c r="Y160" i="1" s="1"/>
  <c r="CM121" i="1"/>
  <c r="X137" i="1"/>
  <c r="X160" i="1" s="1"/>
  <c r="EN2076" i="1"/>
  <c r="EM2075" i="1"/>
  <c r="EQ114" i="1"/>
  <c r="EQ115" i="1" s="1"/>
  <c r="EQ116" i="1" s="1"/>
  <c r="EQ117" i="1" s="1"/>
  <c r="EQ120" i="1" s="1"/>
  <c r="EQ121" i="1" s="1"/>
  <c r="EZ2335" i="1"/>
  <c r="EZ2102" i="1"/>
  <c r="ET1957" i="1"/>
  <c r="ET2214" i="1"/>
  <c r="ET2069" i="1"/>
  <c r="ET2221" i="1"/>
  <c r="ET2304" i="1"/>
  <c r="EZ2115" i="1"/>
  <c r="EZ1955" i="1"/>
  <c r="EZ1985" i="1"/>
  <c r="ET2088" i="1"/>
  <c r="ET2219" i="1"/>
  <c r="ET2182" i="1"/>
  <c r="ET2246" i="1"/>
  <c r="ET2101" i="1"/>
  <c r="ET2208" i="1"/>
  <c r="ET2272" i="1"/>
  <c r="ET2336" i="1"/>
  <c r="ET1999" i="1"/>
  <c r="ET2063" i="1"/>
  <c r="ET2127" i="1"/>
  <c r="ET2202" i="1"/>
  <c r="ET2330" i="1"/>
  <c r="ET1993" i="1"/>
  <c r="ET2057" i="1"/>
  <c r="ET2121" i="1"/>
  <c r="ET2197" i="1"/>
  <c r="ET2147" i="1"/>
  <c r="ET2198" i="1"/>
  <c r="ET2262" i="1"/>
  <c r="ET1989" i="1"/>
  <c r="ET2053" i="1"/>
  <c r="ET2117" i="1"/>
  <c r="ET2263" i="1"/>
  <c r="ET2160" i="1"/>
  <c r="ET2288" i="1"/>
  <c r="ET2352" i="1"/>
  <c r="ET2015" i="1"/>
  <c r="ET2079" i="1"/>
  <c r="ET2175" i="1"/>
  <c r="ET2247" i="1"/>
  <c r="ET1978" i="1"/>
  <c r="ET2082" i="1"/>
  <c r="ET2218" i="1"/>
  <c r="ET2282" i="1"/>
  <c r="ET2009" i="1"/>
  <c r="ET2257" i="1"/>
  <c r="ET2244" i="1"/>
  <c r="ET2099" i="1"/>
  <c r="ET1976" i="1"/>
  <c r="ET2030" i="1"/>
  <c r="ET2212" i="1"/>
  <c r="ET2154" i="1"/>
  <c r="ET2005" i="1"/>
  <c r="ET2351" i="1"/>
  <c r="ET2105" i="1"/>
  <c r="ET2256" i="1"/>
  <c r="ET2180" i="1"/>
  <c r="EZ2180" i="1"/>
  <c r="EZ2308" i="1"/>
  <c r="EZ2131" i="1"/>
  <c r="EZ2191" i="1"/>
  <c r="EZ2084" i="1"/>
  <c r="EZ1987" i="1"/>
  <c r="EZ2019" i="1"/>
  <c r="EZ2051" i="1"/>
  <c r="EZ2083" i="1"/>
  <c r="EZ2182" i="1"/>
  <c r="EZ2214" i="1"/>
  <c r="EZ2246" i="1"/>
  <c r="EZ2278" i="1"/>
  <c r="EZ2310" i="1"/>
  <c r="EZ2342" i="1"/>
  <c r="EZ2216" i="1"/>
  <c r="EZ2248" i="1"/>
  <c r="EZ2280" i="1"/>
  <c r="EZ2312" i="1"/>
  <c r="EZ2344" i="1"/>
  <c r="ET2324" i="1"/>
  <c r="ET2311" i="1"/>
  <c r="ET2346" i="1"/>
  <c r="ET2224" i="1"/>
  <c r="ET2261" i="1"/>
  <c r="ET2073" i="1"/>
  <c r="ET2228" i="1"/>
  <c r="EZ2081" i="1"/>
  <c r="EZ2276" i="1"/>
  <c r="ET2170" i="1"/>
  <c r="ET2176" i="1"/>
  <c r="ET1987" i="1"/>
  <c r="ET2308" i="1"/>
  <c r="ET2031" i="1"/>
  <c r="ET2240" i="1"/>
  <c r="ET1967" i="1"/>
  <c r="ET2266" i="1"/>
  <c r="ET2241" i="1"/>
  <c r="ET2035" i="1"/>
  <c r="ET2108" i="1"/>
  <c r="ET2021" i="1"/>
  <c r="ET2115" i="1"/>
  <c r="ET2141" i="1"/>
  <c r="ET2340" i="1"/>
  <c r="ET2326" i="1"/>
  <c r="ET2036" i="1"/>
  <c r="ET1973" i="1"/>
  <c r="EZ2345" i="1"/>
  <c r="ET2310" i="1"/>
  <c r="ET2024" i="1"/>
  <c r="ET2131" i="1"/>
  <c r="ET2095" i="1"/>
  <c r="ET2313" i="1"/>
  <c r="ET2299" i="1"/>
  <c r="ET2201" i="1"/>
  <c r="ET2331" i="1"/>
  <c r="ET2004" i="1"/>
  <c r="ET2025" i="1"/>
  <c r="ET2037" i="1"/>
  <c r="ET2159" i="1"/>
  <c r="ET2337" i="1"/>
  <c r="ET2008" i="1"/>
  <c r="ET2211" i="1"/>
  <c r="ET1972" i="1"/>
  <c r="ET1992" i="1"/>
  <c r="ET2239" i="1"/>
  <c r="ET2080" i="1"/>
  <c r="ET2181" i="1"/>
  <c r="ET1971" i="1"/>
  <c r="ET2317" i="1"/>
  <c r="ET1996" i="1"/>
  <c r="ET2305" i="1"/>
  <c r="ET2044" i="1"/>
  <c r="ET2056" i="1"/>
  <c r="ET2058" i="1"/>
  <c r="ET2078" i="1"/>
  <c r="ET2213" i="1"/>
  <c r="ET2195" i="1"/>
  <c r="ET2189" i="1"/>
  <c r="ET2185" i="1"/>
  <c r="ET2166" i="1"/>
  <c r="ET2092" i="1"/>
  <c r="ET2265" i="1"/>
  <c r="ET2297" i="1"/>
  <c r="ET2309" i="1"/>
  <c r="ET2251" i="1"/>
  <c r="ET1984" i="1"/>
  <c r="ET2068" i="1"/>
  <c r="ET2165" i="1"/>
  <c r="ET2267" i="1"/>
  <c r="ET1958" i="1"/>
  <c r="ET2329" i="1"/>
  <c r="ET2158" i="1"/>
  <c r="ET2222" i="1"/>
  <c r="ET2286" i="1"/>
  <c r="ET2350" i="1"/>
  <c r="ET2013" i="1"/>
  <c r="ET2077" i="1"/>
  <c r="ET2233" i="1"/>
  <c r="ET2048" i="1"/>
  <c r="ET2275" i="1"/>
  <c r="ET2054" i="1"/>
  <c r="ET2269" i="1"/>
  <c r="ET2203" i="1"/>
  <c r="ET2295" i="1"/>
  <c r="ET1990" i="1"/>
  <c r="ET2090" i="1"/>
  <c r="ET2184" i="1"/>
  <c r="ET2248" i="1"/>
  <c r="ET2312" i="1"/>
  <c r="ET1975" i="1"/>
  <c r="ET2039" i="1"/>
  <c r="ET2103" i="1"/>
  <c r="ET2173" i="1"/>
  <c r="ET2178" i="1"/>
  <c r="ET2242" i="1"/>
  <c r="ET2306" i="1"/>
  <c r="ET1969" i="1"/>
  <c r="ET2033" i="1"/>
  <c r="ET2097" i="1"/>
  <c r="ET2301" i="1"/>
  <c r="ET2116" i="1"/>
  <c r="ET2343" i="1"/>
  <c r="ET2325" i="1"/>
  <c r="ET2100" i="1"/>
  <c r="ET2231" i="1"/>
  <c r="ET2327" i="1"/>
  <c r="ET2022" i="1"/>
  <c r="ET2118" i="1"/>
  <c r="ET2204" i="1"/>
  <c r="ET2268" i="1"/>
  <c r="ET2332" i="1"/>
  <c r="ET1995" i="1"/>
  <c r="ET2059" i="1"/>
  <c r="ET2123" i="1"/>
  <c r="ET2283" i="1"/>
  <c r="ET2259" i="1"/>
  <c r="ET2291" i="1"/>
  <c r="ET1982" i="1"/>
  <c r="ET2277" i="1"/>
  <c r="ET2161" i="1"/>
  <c r="ET1980" i="1"/>
  <c r="ET2174" i="1"/>
  <c r="ET2238" i="1"/>
  <c r="ET2302" i="1"/>
  <c r="ET1965" i="1"/>
  <c r="ET2029" i="1"/>
  <c r="ET2093" i="1"/>
  <c r="ET2104" i="1"/>
  <c r="ET2323" i="1"/>
  <c r="ET2110" i="1"/>
  <c r="ET2321" i="1"/>
  <c r="ET2096" i="1"/>
  <c r="ET2223" i="1"/>
  <c r="ET2319" i="1"/>
  <c r="ET2014" i="1"/>
  <c r="ET2114" i="1"/>
  <c r="ET2200" i="1"/>
  <c r="ET2264" i="1"/>
  <c r="ET2328" i="1"/>
  <c r="ET1991" i="1"/>
  <c r="ET2055" i="1"/>
  <c r="ET2119" i="1"/>
  <c r="ET2229" i="1"/>
  <c r="ET2040" i="1"/>
  <c r="ET2194" i="1"/>
  <c r="ET2258" i="1"/>
  <c r="ET2322" i="1"/>
  <c r="ET1985" i="1"/>
  <c r="ET2049" i="1"/>
  <c r="ET2113" i="1"/>
  <c r="ET1964" i="1"/>
  <c r="ET2183" i="1"/>
  <c r="ET1986" i="1"/>
  <c r="ET2169" i="1"/>
  <c r="ET2155" i="1"/>
  <c r="ET2255" i="1"/>
  <c r="ET2347" i="1"/>
  <c r="ET2050" i="1"/>
  <c r="ET2156" i="1"/>
  <c r="ET2220" i="1"/>
  <c r="ET2284" i="1"/>
  <c r="ET2348" i="1"/>
  <c r="ET2011" i="1"/>
  <c r="ET2075" i="1"/>
  <c r="ET2143" i="1"/>
  <c r="ET2140" i="1"/>
  <c r="ET2136" i="1"/>
  <c r="ET2307" i="1"/>
  <c r="ET2002" i="1"/>
  <c r="ET2094" i="1"/>
  <c r="ET2084" i="1"/>
  <c r="ET2315" i="1"/>
  <c r="ET2010" i="1"/>
  <c r="ET2106" i="1"/>
  <c r="ET2028" i="1"/>
  <c r="ET2190" i="1"/>
  <c r="ET2254" i="1"/>
  <c r="ET2318" i="1"/>
  <c r="ET1981" i="1"/>
  <c r="ET2045" i="1"/>
  <c r="ET2109" i="1"/>
  <c r="ET2353" i="1"/>
  <c r="ET2171" i="1"/>
  <c r="ET1974" i="1"/>
  <c r="ET1960" i="1"/>
  <c r="ET2132" i="1"/>
  <c r="ET2339" i="1"/>
  <c r="ET2046" i="1"/>
  <c r="ET2130" i="1"/>
  <c r="ET2216" i="1"/>
  <c r="ET2280" i="1"/>
  <c r="ET2344" i="1"/>
  <c r="ET2007" i="1"/>
  <c r="ET2071" i="1"/>
  <c r="ET2135" i="1"/>
  <c r="ET2289" i="1"/>
  <c r="ET2210" i="1"/>
  <c r="ET2274" i="1"/>
  <c r="ET2338" i="1"/>
  <c r="ET2001" i="1"/>
  <c r="ET2065" i="1"/>
  <c r="ET2129" i="1"/>
  <c r="ET2193" i="1"/>
  <c r="ET2012" i="1"/>
  <c r="ET2235" i="1"/>
  <c r="ET2026" i="1"/>
  <c r="ET2225" i="1"/>
  <c r="ET2020" i="1"/>
  <c r="ET2187" i="1"/>
  <c r="ET2279" i="1"/>
  <c r="ET1970" i="1"/>
  <c r="ET2074" i="1"/>
  <c r="ET2172" i="1"/>
  <c r="ET2236" i="1"/>
  <c r="ET2300" i="1"/>
  <c r="ET1963" i="1"/>
  <c r="ET2027" i="1"/>
  <c r="ET2091" i="1"/>
  <c r="ET2237" i="1"/>
  <c r="EZ2287" i="1"/>
  <c r="EZ2140" i="1"/>
  <c r="EZ1979" i="1"/>
  <c r="EZ2011" i="1"/>
  <c r="EZ2043" i="1"/>
  <c r="EZ2075" i="1"/>
  <c r="EZ2174" i="1"/>
  <c r="EZ2206" i="1"/>
  <c r="EZ2238" i="1"/>
  <c r="EZ2270" i="1"/>
  <c r="EZ2302" i="1"/>
  <c r="EZ2334" i="1"/>
  <c r="EZ2323" i="1"/>
  <c r="EZ1981" i="1"/>
  <c r="EZ2013" i="1"/>
  <c r="EZ2045" i="1"/>
  <c r="EZ2077" i="1"/>
  <c r="EZ2176" i="1"/>
  <c r="EZ2208" i="1"/>
  <c r="EZ2240" i="1"/>
  <c r="EZ2272" i="1"/>
  <c r="EZ2304" i="1"/>
  <c r="EZ2336" i="1"/>
  <c r="EZ2106" i="1"/>
  <c r="ET2128" i="1"/>
  <c r="ET2341" i="1"/>
  <c r="ET2122" i="1"/>
  <c r="ET2016" i="1"/>
  <c r="ET2163" i="1"/>
  <c r="ET1962" i="1"/>
  <c r="ET2349" i="1"/>
  <c r="ET2120" i="1"/>
  <c r="ET2243" i="1"/>
  <c r="ET2335" i="1"/>
  <c r="ET2038" i="1"/>
  <c r="ET2126" i="1"/>
  <c r="ET2273" i="1"/>
  <c r="ET2206" i="1"/>
  <c r="ET2270" i="1"/>
  <c r="ET2334" i="1"/>
  <c r="ET1997" i="1"/>
  <c r="ET2061" i="1"/>
  <c r="ET2125" i="1"/>
  <c r="ET2177" i="1"/>
  <c r="ET2000" i="1"/>
  <c r="ET2227" i="1"/>
  <c r="ET2018" i="1"/>
  <c r="ET2209" i="1"/>
  <c r="ET2179" i="1"/>
  <c r="ET2271" i="1"/>
  <c r="ET1966" i="1"/>
  <c r="ET2070" i="1"/>
  <c r="ET2168" i="1"/>
  <c r="ET2232" i="1"/>
  <c r="ET2296" i="1"/>
  <c r="ET1959" i="1"/>
  <c r="ET2023" i="1"/>
  <c r="ET2087" i="1"/>
  <c r="ET2345" i="1"/>
  <c r="ET2162" i="1"/>
  <c r="ET2226" i="1"/>
  <c r="ET2290" i="1"/>
  <c r="ET1953" i="1"/>
  <c r="ET2017" i="1"/>
  <c r="ET2081" i="1"/>
  <c r="ET2249" i="1"/>
  <c r="ET2064" i="1"/>
  <c r="ET2287" i="1"/>
  <c r="ET2062" i="1"/>
  <c r="ET2285" i="1"/>
  <c r="ET2060" i="1"/>
  <c r="ET2207" i="1"/>
  <c r="ET2303" i="1"/>
  <c r="ET1998" i="1"/>
  <c r="ET2098" i="1"/>
  <c r="ET2188" i="1"/>
  <c r="ET2252" i="1"/>
  <c r="ET2316" i="1"/>
  <c r="ET1979" i="1"/>
  <c r="ET2043" i="1"/>
  <c r="ET2107" i="1"/>
  <c r="EZ2078" i="1"/>
  <c r="ET2148" i="1"/>
  <c r="ET2150" i="1"/>
  <c r="ET2152" i="1"/>
  <c r="ET2144" i="1"/>
  <c r="ET2146" i="1"/>
  <c r="ET2138" i="1"/>
  <c r="ET2145" i="1"/>
  <c r="ET2142" i="1"/>
  <c r="ET2137" i="1"/>
  <c r="EZ2349" i="1"/>
  <c r="EZ2034" i="1"/>
  <c r="EZ2239" i="1"/>
  <c r="EZ2044" i="1"/>
  <c r="EZ2052" i="1"/>
  <c r="EZ2247" i="1"/>
  <c r="EZ1974" i="1"/>
  <c r="EZ2030" i="1"/>
  <c r="EZ2193" i="1"/>
  <c r="EZ2225" i="1"/>
  <c r="EZ2257" i="1"/>
  <c r="EZ2289" i="1"/>
  <c r="EZ2321" i="1"/>
  <c r="EZ1988" i="1"/>
  <c r="EZ1996" i="1"/>
  <c r="EZ2032" i="1"/>
  <c r="EZ2064" i="1"/>
  <c r="EZ2195" i="1"/>
  <c r="EZ2259" i="1"/>
  <c r="EZ2291" i="1"/>
  <c r="EZ1994" i="1"/>
  <c r="EZ2109" i="1"/>
  <c r="EZ2012" i="1"/>
  <c r="EZ2066" i="1"/>
  <c r="EZ2229" i="1"/>
  <c r="EZ2261" i="1"/>
  <c r="EZ2293" i="1"/>
  <c r="EZ2325" i="1"/>
  <c r="EZ2163" i="1"/>
  <c r="EZ2119" i="1"/>
  <c r="EZ2165" i="1"/>
  <c r="EZ2121" i="1"/>
  <c r="EZ2143" i="1"/>
  <c r="EZ2098" i="1"/>
  <c r="EZ1977" i="1"/>
  <c r="EZ2172" i="1"/>
  <c r="EZ2300" i="1"/>
  <c r="EZ2167" i="1"/>
  <c r="EZ2295" i="1"/>
  <c r="EZ2144" i="1"/>
  <c r="EZ2337" i="1"/>
  <c r="EZ2092" i="1"/>
  <c r="EZ2060" i="1"/>
  <c r="EZ2009" i="1"/>
  <c r="EZ2204" i="1"/>
  <c r="EZ2332" i="1"/>
  <c r="EZ2199" i="1"/>
  <c r="EZ2327" i="1"/>
  <c r="EZ2097" i="1"/>
  <c r="EZ2099" i="1"/>
  <c r="EZ2227" i="1"/>
  <c r="EZ2197" i="1"/>
  <c r="EZ1998" i="1"/>
  <c r="EZ2111" i="1"/>
  <c r="EZ1983" i="1"/>
  <c r="EZ2015" i="1"/>
  <c r="EZ2047" i="1"/>
  <c r="EZ2079" i="1"/>
  <c r="EZ2178" i="1"/>
  <c r="EZ2210" i="1"/>
  <c r="EZ2242" i="1"/>
  <c r="EZ2274" i="1"/>
  <c r="EZ2306" i="1"/>
  <c r="EZ2338" i="1"/>
  <c r="EZ1980" i="1"/>
  <c r="EZ1954" i="1"/>
  <c r="EZ2126" i="1"/>
  <c r="EZ2100" i="1"/>
  <c r="EZ2068" i="1"/>
  <c r="EZ2263" i="1"/>
  <c r="EZ1966" i="1"/>
  <c r="EZ2116" i="1"/>
  <c r="EZ2076" i="1"/>
  <c r="EZ2279" i="1"/>
  <c r="EZ1956" i="1"/>
  <c r="EZ2033" i="1"/>
  <c r="EZ2228" i="1"/>
  <c r="EZ2138" i="1"/>
  <c r="EZ1972" i="1"/>
  <c r="EZ2038" i="1"/>
  <c r="EZ2070" i="1"/>
  <c r="EZ2169" i="1"/>
  <c r="EZ2201" i="1"/>
  <c r="EZ2233" i="1"/>
  <c r="EZ2265" i="1"/>
  <c r="EZ2297" i="1"/>
  <c r="EZ2006" i="1"/>
  <c r="EZ1982" i="1"/>
  <c r="EZ2040" i="1"/>
  <c r="EZ2072" i="1"/>
  <c r="EZ2171" i="1"/>
  <c r="EZ2203" i="1"/>
  <c r="EZ2235" i="1"/>
  <c r="EZ2267" i="1"/>
  <c r="EZ2299" i="1"/>
  <c r="EZ2010" i="1"/>
  <c r="EZ2127" i="1"/>
  <c r="EZ2117" i="1"/>
  <c r="EZ2118" i="1"/>
  <c r="EZ1990" i="1"/>
  <c r="EZ2042" i="1"/>
  <c r="EZ2074" i="1"/>
  <c r="EZ2173" i="1"/>
  <c r="EZ2205" i="1"/>
  <c r="EZ2237" i="1"/>
  <c r="EZ2269" i="1"/>
  <c r="EZ2301" i="1"/>
  <c r="EZ2333" i="1"/>
  <c r="EZ2016" i="1"/>
  <c r="EZ2129" i="1"/>
  <c r="EZ2088" i="1"/>
  <c r="EZ1959" i="1"/>
  <c r="EZ1991" i="1"/>
  <c r="EZ2023" i="1"/>
  <c r="EZ2055" i="1"/>
  <c r="EZ2186" i="1"/>
  <c r="EZ2218" i="1"/>
  <c r="EZ2250" i="1"/>
  <c r="EZ2282" i="1"/>
  <c r="EZ2314" i="1"/>
  <c r="EZ2346" i="1"/>
  <c r="EZ2062" i="1"/>
  <c r="EZ2128" i="1"/>
  <c r="EZ2028" i="1"/>
  <c r="EZ2351" i="1"/>
  <c r="EZ2105" i="1"/>
  <c r="EZ2002" i="1"/>
  <c r="EZ2207" i="1"/>
  <c r="EZ2130" i="1"/>
  <c r="EZ2183" i="1"/>
  <c r="EZ2311" i="1"/>
  <c r="EZ2065" i="1"/>
  <c r="EZ2260" i="1"/>
  <c r="EZ2134" i="1"/>
  <c r="EZ2004" i="1"/>
  <c r="EZ2046" i="1"/>
  <c r="EZ2177" i="1"/>
  <c r="EZ2209" i="1"/>
  <c r="EZ2241" i="1"/>
  <c r="EZ2273" i="1"/>
  <c r="EZ2305" i="1"/>
  <c r="EZ2133" i="1"/>
  <c r="EZ1960" i="1"/>
  <c r="EZ2008" i="1"/>
  <c r="EZ2048" i="1"/>
  <c r="EZ2080" i="1"/>
  <c r="EZ2179" i="1"/>
  <c r="EZ2211" i="1"/>
  <c r="EZ2243" i="1"/>
  <c r="EZ2275" i="1"/>
  <c r="EZ2307" i="1"/>
  <c r="EZ2339" i="1"/>
  <c r="EZ2139" i="1"/>
  <c r="EZ2135" i="1"/>
  <c r="EZ1964" i="1"/>
  <c r="EZ2108" i="1"/>
  <c r="EZ2014" i="1"/>
  <c r="EZ2050" i="1"/>
  <c r="EZ2082" i="1"/>
  <c r="EZ2181" i="1"/>
  <c r="EZ2213" i="1"/>
  <c r="EZ2245" i="1"/>
  <c r="EZ2277" i="1"/>
  <c r="EZ2309" i="1"/>
  <c r="EZ2341" i="1"/>
  <c r="EZ2095" i="1"/>
  <c r="EZ1970" i="1"/>
  <c r="EZ1967" i="1"/>
  <c r="EZ1999" i="1"/>
  <c r="EZ2031" i="1"/>
  <c r="EZ2063" i="1"/>
  <c r="EZ2194" i="1"/>
  <c r="EZ2226" i="1"/>
  <c r="EZ2258" i="1"/>
  <c r="EZ2290" i="1"/>
  <c r="EZ2322" i="1"/>
  <c r="EZ2087" i="1"/>
  <c r="EZ2255" i="1"/>
  <c r="EZ1992" i="1"/>
  <c r="EZ2123" i="1"/>
  <c r="EZ2026" i="1"/>
  <c r="EZ2271" i="1"/>
  <c r="EZ2089" i="1"/>
  <c r="EZ2018" i="1"/>
  <c r="EZ2215" i="1"/>
  <c r="EZ1969" i="1"/>
  <c r="EZ2164" i="1"/>
  <c r="EZ2292" i="1"/>
  <c r="EZ2093" i="1"/>
  <c r="EZ2020" i="1"/>
  <c r="EZ2054" i="1"/>
  <c r="EZ2086" i="1"/>
  <c r="EZ2185" i="1"/>
  <c r="EZ2217" i="1"/>
  <c r="EZ2249" i="1"/>
  <c r="EZ2281" i="1"/>
  <c r="EZ2313" i="1"/>
  <c r="EZ1962" i="1"/>
  <c r="EZ1978" i="1"/>
  <c r="EZ1971" i="1"/>
  <c r="EZ2003" i="1"/>
  <c r="EZ2035" i="1"/>
  <c r="EZ2067" i="1"/>
  <c r="EZ2166" i="1"/>
  <c r="EZ2198" i="1"/>
  <c r="EZ2230" i="1"/>
  <c r="EZ2262" i="1"/>
  <c r="EZ2294" i="1"/>
  <c r="EZ2326" i="1"/>
  <c r="EZ2022" i="1"/>
  <c r="EZ2056" i="1"/>
  <c r="EZ2187" i="1"/>
  <c r="EZ2219" i="1"/>
  <c r="EZ2251" i="1"/>
  <c r="EZ2283" i="1"/>
  <c r="EZ2315" i="1"/>
  <c r="EZ2347" i="1"/>
  <c r="EZ1968" i="1"/>
  <c r="EZ2101" i="1"/>
  <c r="EZ1984" i="1"/>
  <c r="EZ1973" i="1"/>
  <c r="EZ2005" i="1"/>
  <c r="EZ2037" i="1"/>
  <c r="EZ2069" i="1"/>
  <c r="EZ2168" i="1"/>
  <c r="EZ2200" i="1"/>
  <c r="EZ2232" i="1"/>
  <c r="EZ2264" i="1"/>
  <c r="EZ2296" i="1"/>
  <c r="EZ2328" i="1"/>
  <c r="EZ2024" i="1"/>
  <c r="EZ2058" i="1"/>
  <c r="EZ2189" i="1"/>
  <c r="EZ2221" i="1"/>
  <c r="EZ2253" i="1"/>
  <c r="EZ2285" i="1"/>
  <c r="EZ2317" i="1"/>
  <c r="EZ1976" i="1"/>
  <c r="EZ2103" i="1"/>
  <c r="EZ1986" i="1"/>
  <c r="EZ1975" i="1"/>
  <c r="EZ2007" i="1"/>
  <c r="EZ2039" i="1"/>
  <c r="EZ2071" i="1"/>
  <c r="EZ2170" i="1"/>
  <c r="EZ2202" i="1"/>
  <c r="EZ2234" i="1"/>
  <c r="EZ2266" i="1"/>
  <c r="EZ2298" i="1"/>
  <c r="EZ2330" i="1"/>
  <c r="EZ2156" i="1"/>
  <c r="EZ2155" i="1"/>
  <c r="EZ2151" i="1"/>
  <c r="EZ2146" i="1"/>
  <c r="EZ2158" i="1"/>
  <c r="EZ2160" i="1"/>
  <c r="EZ2145" i="1"/>
  <c r="EZ2147" i="1"/>
  <c r="EZ2157" i="1"/>
  <c r="EZ2149" i="1"/>
  <c r="EZ2159" i="1"/>
  <c r="EZ2161" i="1"/>
  <c r="EZ2153" i="1"/>
  <c r="ET2153" i="1"/>
  <c r="EZ2154" i="1"/>
  <c r="EZ2162" i="1"/>
  <c r="F28" i="2" a="1"/>
  <c r="G28" i="2" a="1"/>
  <c r="GM44" i="5" a="1"/>
  <c r="GK44" i="5" a="1"/>
  <c r="BA353" i="5" l="1"/>
  <c r="BB353" i="5" s="1"/>
  <c r="BC353" i="5" s="1"/>
  <c r="AQ353" i="5"/>
  <c r="AR353" i="5" s="1"/>
  <c r="AS353" i="5" s="1"/>
  <c r="AL353" i="5"/>
  <c r="AM353" i="5" s="1"/>
  <c r="AN353" i="5" s="1"/>
  <c r="W353" i="5"/>
  <c r="X353" i="5" s="1"/>
  <c r="Y353" i="5" s="1"/>
  <c r="AG353" i="5"/>
  <c r="AH353" i="5" s="1"/>
  <c r="AI353" i="5" s="1"/>
  <c r="AB353" i="5"/>
  <c r="AC353" i="5" s="1"/>
  <c r="AD353" i="5" s="1"/>
  <c r="I353" i="5"/>
  <c r="N353" i="5" s="1"/>
  <c r="O353" i="5" s="1"/>
  <c r="AV353" i="5"/>
  <c r="AW353" i="5" s="1"/>
  <c r="AX353" i="5" s="1"/>
  <c r="R353" i="5"/>
  <c r="S353" i="5" s="1"/>
  <c r="T353" i="5" s="1"/>
  <c r="K353" i="5"/>
  <c r="L355" i="5"/>
  <c r="E355" i="5"/>
  <c r="C355" i="5"/>
  <c r="D355" i="5" s="1"/>
  <c r="F355" i="5"/>
  <c r="M354" i="5"/>
  <c r="A357" i="5"/>
  <c r="B356" i="5"/>
  <c r="AK354" i="5"/>
  <c r="AZ354" i="5"/>
  <c r="H354" i="5"/>
  <c r="AA354" i="5"/>
  <c r="J354" i="5"/>
  <c r="G354" i="5"/>
  <c r="Q354" i="5"/>
  <c r="AF354" i="5"/>
  <c r="AU354" i="5"/>
  <c r="V354" i="5"/>
  <c r="AP354" i="5"/>
  <c r="U354" i="5"/>
  <c r="P354" i="5"/>
  <c r="Z354" i="5"/>
  <c r="AJ354" i="5"/>
  <c r="AE354" i="5"/>
  <c r="AO354" i="5"/>
  <c r="AT354" i="5"/>
  <c r="AY354" i="5"/>
  <c r="CW31" i="5"/>
  <c r="DF47" i="5"/>
  <c r="DH47" i="5"/>
  <c r="DI47" i="5"/>
  <c r="AY90" i="5"/>
  <c r="AX88" i="5"/>
  <c r="AW90" i="5"/>
  <c r="AY88" i="5"/>
  <c r="AX89" i="5"/>
  <c r="AX87" i="5"/>
  <c r="AJ220" i="5"/>
  <c r="AK220" i="5"/>
  <c r="AO220" i="5"/>
  <c r="AP220" i="5"/>
  <c r="AT220" i="5"/>
  <c r="AU220" i="5"/>
  <c r="AY220" i="5"/>
  <c r="AZ220" i="5"/>
  <c r="C474" i="5"/>
  <c r="G474" i="5"/>
  <c r="H474" i="5" s="1"/>
  <c r="CZ35" i="5"/>
  <c r="AK217" i="5"/>
  <c r="AJ217" i="5"/>
  <c r="AO217" i="5"/>
  <c r="AP217" i="5"/>
  <c r="AU217" i="5"/>
  <c r="AT217" i="5"/>
  <c r="AZ217" i="5"/>
  <c r="AY217" i="5"/>
  <c r="AQ94" i="5"/>
  <c r="AE100" i="5"/>
  <c r="AF99" i="5"/>
  <c r="AG99" i="5" s="1"/>
  <c r="AO96" i="5"/>
  <c r="AP96" i="5" s="1"/>
  <c r="AN97" i="5"/>
  <c r="Y101" i="5"/>
  <c r="Z100" i="5"/>
  <c r="AA100" i="5" s="1"/>
  <c r="BD93" i="5"/>
  <c r="BA94" i="5"/>
  <c r="V103" i="5"/>
  <c r="W102" i="5"/>
  <c r="X102" i="5" s="1"/>
  <c r="S104" i="5"/>
  <c r="T103" i="5"/>
  <c r="U103" i="5" s="1"/>
  <c r="AK97" i="5"/>
  <c r="AL96" i="5"/>
  <c r="AM96" i="5" s="1"/>
  <c r="Q104" i="5"/>
  <c r="R104" i="5" s="1"/>
  <c r="P105" i="5"/>
  <c r="AV94" i="5"/>
  <c r="AV93" i="5"/>
  <c r="AT95" i="5" s="1"/>
  <c r="AU95" i="5" s="1"/>
  <c r="AV95" i="5" s="1"/>
  <c r="AY91" i="5"/>
  <c r="AY92" i="5" s="1"/>
  <c r="AC101" i="5"/>
  <c r="AD101" i="5" s="1"/>
  <c r="AB102" i="5"/>
  <c r="AI99" i="5"/>
  <c r="AJ99" i="5" s="1"/>
  <c r="AH100" i="5"/>
  <c r="AR95" i="5"/>
  <c r="AS95" i="5" s="1"/>
  <c r="DN29" i="5"/>
  <c r="DO29" i="5" s="1"/>
  <c r="DQ29" i="5"/>
  <c r="DP29" i="5"/>
  <c r="DL30" i="5"/>
  <c r="DM30" i="5" s="1"/>
  <c r="DE48" i="5"/>
  <c r="DD49" i="5"/>
  <c r="DA34" i="5"/>
  <c r="CX36" i="5"/>
  <c r="CU32" i="5"/>
  <c r="CR34" i="5"/>
  <c r="CT33" i="5"/>
  <c r="IL34" i="5"/>
  <c r="AL216" i="5"/>
  <c r="AM216" i="5" s="1"/>
  <c r="AN216" i="5" s="1"/>
  <c r="AQ216" i="5"/>
  <c r="AR216" i="5" s="1"/>
  <c r="AS216" i="5" s="1"/>
  <c r="AV216" i="5"/>
  <c r="AW216" i="5" s="1"/>
  <c r="AX216" i="5" s="1"/>
  <c r="BA216" i="5"/>
  <c r="BB216" i="5" s="1"/>
  <c r="BC216" i="5" s="1"/>
  <c r="ID33" i="5"/>
  <c r="AM315" i="5"/>
  <c r="AN315" i="5" s="1"/>
  <c r="AR315" i="5"/>
  <c r="AS315" i="5" s="1"/>
  <c r="AW315" i="5"/>
  <c r="AX315" i="5" s="1"/>
  <c r="R6" i="9"/>
  <c r="CO37" i="5"/>
  <c r="D26" i="5"/>
  <c r="E25" i="5"/>
  <c r="B475" i="5"/>
  <c r="A476" i="5"/>
  <c r="G28" i="9"/>
  <c r="L28" i="9" s="1"/>
  <c r="F29" i="9"/>
  <c r="FR244" i="5"/>
  <c r="GQ45" i="5"/>
  <c r="FQ245" i="5"/>
  <c r="GK44" i="5"/>
  <c r="GM44" i="5"/>
  <c r="GN44" i="5" s="1"/>
  <c r="GL45" i="5"/>
  <c r="GI45" i="5"/>
  <c r="GJ45" i="5" s="1"/>
  <c r="GP46" i="5"/>
  <c r="GR46" i="5" s="1"/>
  <c r="GV46" i="5"/>
  <c r="GW46" i="5" s="1"/>
  <c r="GF47" i="5"/>
  <c r="GU46" i="5"/>
  <c r="GH46" i="5"/>
  <c r="GS46" i="5"/>
  <c r="GG46" i="5"/>
  <c r="GX45" i="5"/>
  <c r="GY44" i="5"/>
  <c r="GZ44" i="5"/>
  <c r="HL50" i="5"/>
  <c r="HS37" i="5"/>
  <c r="HT36" i="5"/>
  <c r="HU36" i="5"/>
  <c r="HN35" i="5"/>
  <c r="HM36" i="5"/>
  <c r="HO35" i="5"/>
  <c r="HB51" i="5"/>
  <c r="HD51" i="5" s="1"/>
  <c r="HE51" i="5" s="1"/>
  <c r="HF51" i="5" s="1"/>
  <c r="HC52" i="5"/>
  <c r="N106" i="5"/>
  <c r="O106" i="5" s="1"/>
  <c r="M107" i="5"/>
  <c r="FK32" i="5"/>
  <c r="FH32" i="5" s="1"/>
  <c r="W216" i="5"/>
  <c r="X216" i="5" s="1"/>
  <c r="Y216" i="5" s="1"/>
  <c r="H220" i="5"/>
  <c r="G220" i="5"/>
  <c r="J220" i="5"/>
  <c r="V220" i="5"/>
  <c r="Q220" i="5"/>
  <c r="P220" i="5"/>
  <c r="U220" i="5"/>
  <c r="W220" i="5" s="1"/>
  <c r="AA220" i="5"/>
  <c r="Z220" i="5"/>
  <c r="AF220" i="5"/>
  <c r="AE220" i="5"/>
  <c r="AG220" i="5" s="1"/>
  <c r="K216" i="5"/>
  <c r="I216" i="5"/>
  <c r="N216" i="5" s="1"/>
  <c r="O216" i="5" s="1"/>
  <c r="AG216" i="5"/>
  <c r="AH216" i="5" s="1"/>
  <c r="AI216" i="5" s="1"/>
  <c r="F221" i="5"/>
  <c r="L221" i="5"/>
  <c r="FC35" i="5"/>
  <c r="IL35" i="5" s="1"/>
  <c r="FB35" i="5" a="1"/>
  <c r="FB35" i="5" s="1"/>
  <c r="G217" i="5"/>
  <c r="H217" i="5"/>
  <c r="J217" i="5"/>
  <c r="P217" i="5"/>
  <c r="Q217" i="5"/>
  <c r="U217" i="5"/>
  <c r="V217" i="5"/>
  <c r="Z217" i="5"/>
  <c r="AA217" i="5"/>
  <c r="AF217" i="5"/>
  <c r="AE217" i="5"/>
  <c r="AG217" i="5" s="1"/>
  <c r="AB216" i="5"/>
  <c r="AC216" i="5" s="1"/>
  <c r="AD216" i="5" s="1"/>
  <c r="FA34" i="5"/>
  <c r="EZ34" i="5"/>
  <c r="EY35" i="5"/>
  <c r="EW36" i="5"/>
  <c r="EX35" i="5"/>
  <c r="EC24" i="5"/>
  <c r="EE23" i="5"/>
  <c r="EF23" i="5" s="1"/>
  <c r="S216" i="5"/>
  <c r="T216" i="5" s="1"/>
  <c r="AH315" i="5"/>
  <c r="AI315" i="5" s="1"/>
  <c r="S315" i="5"/>
  <c r="T315" i="5" s="1"/>
  <c r="AC315" i="5"/>
  <c r="AD315" i="5" s="1"/>
  <c r="X315" i="5"/>
  <c r="Y315" i="5" s="1"/>
  <c r="D216" i="5"/>
  <c r="D315" i="5"/>
  <c r="M315" i="5"/>
  <c r="N315" i="5"/>
  <c r="O315" i="5" s="1"/>
  <c r="F25" i="5"/>
  <c r="G25" i="5" s="1"/>
  <c r="B222" i="5"/>
  <c r="C217" i="5"/>
  <c r="E217" i="5"/>
  <c r="C220" i="5"/>
  <c r="E220" i="5"/>
  <c r="E316" i="5"/>
  <c r="C316" i="5"/>
  <c r="J26" i="5"/>
  <c r="H27" i="5"/>
  <c r="I27" i="5" s="1"/>
  <c r="J109" i="5"/>
  <c r="K108" i="5"/>
  <c r="L108" i="5" s="1"/>
  <c r="G112" i="5"/>
  <c r="H111" i="5"/>
  <c r="I111" i="5" s="1"/>
  <c r="A112" i="5"/>
  <c r="B111" i="5"/>
  <c r="C111" i="5" s="1"/>
  <c r="J17" i="3"/>
  <c r="H17" i="3"/>
  <c r="M17" i="3"/>
  <c r="L18" i="3"/>
  <c r="N18" i="3" s="1"/>
  <c r="P99" i="3"/>
  <c r="K17" i="3"/>
  <c r="C19" i="3"/>
  <c r="F18" i="3"/>
  <c r="G18" i="3"/>
  <c r="D18" i="3"/>
  <c r="E17" i="3"/>
  <c r="I17" i="3" s="1"/>
  <c r="I28" i="2"/>
  <c r="AG1" i="2"/>
  <c r="G28" i="2"/>
  <c r="F28" i="2"/>
  <c r="AF10" i="2"/>
  <c r="AG9" i="2" s="1"/>
  <c r="AF9" i="2"/>
  <c r="AJ5" i="2"/>
  <c r="AJ7" i="2" s="1"/>
  <c r="AK5" i="2"/>
  <c r="AF8" i="2"/>
  <c r="E29" i="2"/>
  <c r="AI5" i="2"/>
  <c r="AH5" i="2"/>
  <c r="AH8" i="2" s="1"/>
  <c r="AF7" i="2"/>
  <c r="AL14" i="2"/>
  <c r="B20" i="3"/>
  <c r="B29" i="2"/>
  <c r="D29" i="2"/>
  <c r="A30" i="2"/>
  <c r="C28" i="2"/>
  <c r="AU121" i="1"/>
  <c r="EN2077" i="1"/>
  <c r="EM2076" i="1"/>
  <c r="J1948" i="1"/>
  <c r="J1949" i="1"/>
  <c r="F29" i="2" a="1"/>
  <c r="G29" i="2" a="1"/>
  <c r="GK45" i="5" a="1"/>
  <c r="GM45" i="5" a="1"/>
  <c r="M355" i="5" l="1"/>
  <c r="R354" i="5"/>
  <c r="AL354" i="5"/>
  <c r="AM354" i="5" s="1"/>
  <c r="AN354" i="5" s="1"/>
  <c r="AV354" i="5"/>
  <c r="AW354" i="5" s="1"/>
  <c r="AX354" i="5" s="1"/>
  <c r="AQ354" i="5"/>
  <c r="AR354" i="5" s="1"/>
  <c r="AS354" i="5" s="1"/>
  <c r="W354" i="5"/>
  <c r="X354" i="5" s="1"/>
  <c r="Y354" i="5" s="1"/>
  <c r="AG354" i="5"/>
  <c r="AH354" i="5" s="1"/>
  <c r="AI354" i="5" s="1"/>
  <c r="I354" i="5"/>
  <c r="N354" i="5" s="1"/>
  <c r="O354" i="5" s="1"/>
  <c r="BA354" i="5"/>
  <c r="BB354" i="5" s="1"/>
  <c r="BC354" i="5" s="1"/>
  <c r="AB354" i="5"/>
  <c r="AC354" i="5" s="1"/>
  <c r="AD354" i="5" s="1"/>
  <c r="S354" i="5"/>
  <c r="T354" i="5" s="1"/>
  <c r="K354" i="5"/>
  <c r="L356" i="5"/>
  <c r="E356" i="5"/>
  <c r="C356" i="5"/>
  <c r="D356" i="5" s="1"/>
  <c r="F356" i="5"/>
  <c r="J355" i="5"/>
  <c r="Q355" i="5"/>
  <c r="AZ355" i="5"/>
  <c r="AF355" i="5"/>
  <c r="AP355" i="5"/>
  <c r="AU355" i="5"/>
  <c r="AK355" i="5"/>
  <c r="H355" i="5"/>
  <c r="G355" i="5"/>
  <c r="AA355" i="5"/>
  <c r="V355" i="5"/>
  <c r="U355" i="5"/>
  <c r="P355" i="5"/>
  <c r="Z355" i="5"/>
  <c r="AE355" i="5"/>
  <c r="AJ355" i="5"/>
  <c r="AO355" i="5"/>
  <c r="AT355" i="5"/>
  <c r="AY355" i="5"/>
  <c r="A358" i="5"/>
  <c r="B357" i="5"/>
  <c r="C475" i="5"/>
  <c r="G475" i="5"/>
  <c r="H475" i="5" s="1"/>
  <c r="CW32" i="5"/>
  <c r="DF48" i="5"/>
  <c r="DH48" i="5"/>
  <c r="DI48" i="5"/>
  <c r="CZ36" i="5"/>
  <c r="BA89" i="5"/>
  <c r="BA87" i="5"/>
  <c r="BB90" i="5"/>
  <c r="BB88" i="5"/>
  <c r="BA88" i="5"/>
  <c r="AZ90" i="5"/>
  <c r="AJ221" i="5"/>
  <c r="AK221" i="5"/>
  <c r="AP221" i="5"/>
  <c r="AO221" i="5"/>
  <c r="AT221" i="5"/>
  <c r="AU221" i="5"/>
  <c r="AY221" i="5"/>
  <c r="AZ221" i="5"/>
  <c r="AT94" i="5"/>
  <c r="AT96" i="5" s="1"/>
  <c r="AU96" i="5" s="1"/>
  <c r="AV96" i="5" s="1"/>
  <c r="AL97" i="5"/>
  <c r="AM97" i="5" s="1"/>
  <c r="AK98" i="5"/>
  <c r="W103" i="5"/>
  <c r="X103" i="5" s="1"/>
  <c r="V104" i="5"/>
  <c r="AH101" i="5"/>
  <c r="AI100" i="5"/>
  <c r="AJ100" i="5" s="1"/>
  <c r="Q105" i="5"/>
  <c r="R105" i="5" s="1"/>
  <c r="P106" i="5"/>
  <c r="BB91" i="5"/>
  <c r="BB92" i="5" s="1"/>
  <c r="AN98" i="5"/>
  <c r="AO97" i="5"/>
  <c r="AP97" i="5" s="1"/>
  <c r="AT97" i="5"/>
  <c r="Z101" i="5"/>
  <c r="AA101" i="5" s="1"/>
  <c r="Y102" i="5"/>
  <c r="AY94" i="5"/>
  <c r="AY93" i="5"/>
  <c r="AW95" i="5" s="1"/>
  <c r="T104" i="5"/>
  <c r="U104" i="5" s="1"/>
  <c r="S105" i="5"/>
  <c r="BG93" i="5"/>
  <c r="BD94" i="5"/>
  <c r="AE101" i="5"/>
  <c r="AF100" i="5"/>
  <c r="AG100" i="5" s="1"/>
  <c r="AQ96" i="5"/>
  <c r="AC102" i="5"/>
  <c r="AD102" i="5" s="1"/>
  <c r="AB103" i="5"/>
  <c r="DP30" i="5"/>
  <c r="DN30" i="5"/>
  <c r="DO30" i="5" s="1"/>
  <c r="DQ30" i="5"/>
  <c r="DL31" i="5"/>
  <c r="DM31" i="5" s="1"/>
  <c r="DE49" i="5"/>
  <c r="DD50" i="5"/>
  <c r="DA35" i="5"/>
  <c r="CX37" i="5"/>
  <c r="CU33" i="5"/>
  <c r="CR35" i="5"/>
  <c r="CT34" i="5"/>
  <c r="AQ217" i="5"/>
  <c r="AR217" i="5" s="1"/>
  <c r="AS217" i="5" s="1"/>
  <c r="AL217" i="5"/>
  <c r="AM217" i="5" s="1"/>
  <c r="AN217" i="5" s="1"/>
  <c r="AV217" i="5"/>
  <c r="AW217" i="5" s="1"/>
  <c r="AX217" i="5" s="1"/>
  <c r="BA217" i="5"/>
  <c r="BB217" i="5" s="1"/>
  <c r="BC217" i="5" s="1"/>
  <c r="IG33" i="5"/>
  <c r="IA33" i="5" s="1"/>
  <c r="IH33" i="5" s="1"/>
  <c r="II33" i="5" s="1"/>
  <c r="IJ33" i="5" s="1"/>
  <c r="IB34" i="5" s="1"/>
  <c r="IC34" i="5" s="1"/>
  <c r="AM316" i="5"/>
  <c r="AN316" i="5" s="1"/>
  <c r="AR316" i="5"/>
  <c r="AS316" i="5" s="1"/>
  <c r="AW316" i="5"/>
  <c r="AX316" i="5" s="1"/>
  <c r="AL220" i="5"/>
  <c r="AM220" i="5" s="1"/>
  <c r="AN220" i="5" s="1"/>
  <c r="BA220" i="5"/>
  <c r="BB220" i="5" s="1"/>
  <c r="BC220" i="5" s="1"/>
  <c r="AQ220" i="5"/>
  <c r="AR220" i="5" s="1"/>
  <c r="AS220" i="5" s="1"/>
  <c r="AV220" i="5"/>
  <c r="AW220" i="5" s="1"/>
  <c r="AX220" i="5" s="1"/>
  <c r="U6" i="9"/>
  <c r="O6" i="9" s="1"/>
  <c r="V6" i="9" s="1"/>
  <c r="W6" i="9" s="1"/>
  <c r="X6" i="9" s="1"/>
  <c r="S7" i="9" s="1"/>
  <c r="CO38" i="5"/>
  <c r="E26" i="5"/>
  <c r="F26" i="5" s="1"/>
  <c r="G26" i="5" s="1"/>
  <c r="D27" i="5"/>
  <c r="B476" i="5"/>
  <c r="A477" i="5"/>
  <c r="F30" i="9"/>
  <c r="G29" i="9"/>
  <c r="L29" i="9" s="1"/>
  <c r="FR245" i="5"/>
  <c r="GX46" i="5"/>
  <c r="GZ46" i="5" s="1"/>
  <c r="GQ46" i="5"/>
  <c r="FQ246" i="5"/>
  <c r="GK45" i="5"/>
  <c r="GM45" i="5"/>
  <c r="GN45" i="5" s="1"/>
  <c r="GL46" i="5"/>
  <c r="GI46" i="5"/>
  <c r="GJ46" i="5" s="1"/>
  <c r="GV47" i="5"/>
  <c r="GW47" i="5" s="1"/>
  <c r="GF48" i="5"/>
  <c r="GS47" i="5"/>
  <c r="GH47" i="5"/>
  <c r="GU47" i="5"/>
  <c r="GG47" i="5"/>
  <c r="GP47" i="5"/>
  <c r="GR47" i="5" s="1"/>
  <c r="GY45" i="5"/>
  <c r="GZ45" i="5"/>
  <c r="HN36" i="5"/>
  <c r="HM37" i="5"/>
  <c r="HO36" i="5"/>
  <c r="HS38" i="5"/>
  <c r="HU37" i="5"/>
  <c r="HT37" i="5"/>
  <c r="HL51" i="5"/>
  <c r="HB52" i="5"/>
  <c r="HD52" i="5" s="1"/>
  <c r="HE52" i="5" s="1"/>
  <c r="HF52" i="5" s="1"/>
  <c r="HC53" i="5"/>
  <c r="FK33" i="5"/>
  <c r="FH33" i="5" s="1"/>
  <c r="AB217" i="5"/>
  <c r="AC217" i="5" s="1"/>
  <c r="AD217" i="5" s="1"/>
  <c r="N107" i="5"/>
  <c r="O107" i="5" s="1"/>
  <c r="M108" i="5"/>
  <c r="R217" i="5"/>
  <c r="S217" i="5" s="1"/>
  <c r="T217" i="5" s="1"/>
  <c r="W217" i="5"/>
  <c r="X217" i="5" s="1"/>
  <c r="Y217" i="5" s="1"/>
  <c r="J221" i="5"/>
  <c r="G221" i="5"/>
  <c r="H221" i="5"/>
  <c r="V221" i="5"/>
  <c r="U221" i="5"/>
  <c r="W221" i="5" s="1"/>
  <c r="Q221" i="5"/>
  <c r="P221" i="5"/>
  <c r="Z221" i="5"/>
  <c r="AA221" i="5"/>
  <c r="AE221" i="5"/>
  <c r="AF221" i="5"/>
  <c r="K220" i="5"/>
  <c r="I220" i="5"/>
  <c r="N220" i="5" s="1"/>
  <c r="O220" i="5" s="1"/>
  <c r="FB36" i="5" a="1"/>
  <c r="FB36" i="5" s="1"/>
  <c r="FC36" i="5"/>
  <c r="IL36" i="5" s="1"/>
  <c r="R220" i="5"/>
  <c r="S220" i="5" s="1"/>
  <c r="T220" i="5" s="1"/>
  <c r="F222" i="5"/>
  <c r="L222" i="5"/>
  <c r="I217" i="5"/>
  <c r="N217" i="5" s="1"/>
  <c r="O217" i="5" s="1"/>
  <c r="K217" i="5"/>
  <c r="AB220" i="5"/>
  <c r="AC220" i="5" s="1"/>
  <c r="AD220" i="5" s="1"/>
  <c r="FA35" i="5"/>
  <c r="EZ35" i="5"/>
  <c r="EW37" i="5"/>
  <c r="EX36" i="5"/>
  <c r="EY36" i="5"/>
  <c r="EC25" i="5"/>
  <c r="EE24" i="5"/>
  <c r="EF24" i="5" s="1"/>
  <c r="AH220" i="5"/>
  <c r="AI220" i="5" s="1"/>
  <c r="X220" i="5"/>
  <c r="Y220" i="5" s="1"/>
  <c r="AH316" i="5"/>
  <c r="AI316" i="5" s="1"/>
  <c r="S316" i="5"/>
  <c r="T316" i="5" s="1"/>
  <c r="AC316" i="5"/>
  <c r="AD316" i="5" s="1"/>
  <c r="X316" i="5"/>
  <c r="Y316" i="5" s="1"/>
  <c r="AH217" i="5"/>
  <c r="AI217" i="5" s="1"/>
  <c r="D220" i="5"/>
  <c r="D316" i="5"/>
  <c r="M316" i="5"/>
  <c r="N316" i="5"/>
  <c r="O316" i="5" s="1"/>
  <c r="D217" i="5"/>
  <c r="B223" i="5"/>
  <c r="E221" i="5"/>
  <c r="C221" i="5"/>
  <c r="K26" i="5"/>
  <c r="E317" i="5"/>
  <c r="C317" i="5"/>
  <c r="H28" i="5"/>
  <c r="I28" i="5" s="1"/>
  <c r="G113" i="5"/>
  <c r="H112" i="5"/>
  <c r="I112" i="5" s="1"/>
  <c r="J110" i="5"/>
  <c r="K109" i="5"/>
  <c r="L109" i="5" s="1"/>
  <c r="A113" i="5"/>
  <c r="B112" i="5"/>
  <c r="C112" i="5" s="1"/>
  <c r="J18" i="3"/>
  <c r="H18" i="3"/>
  <c r="M18" i="3"/>
  <c r="L19" i="3"/>
  <c r="N19" i="3" s="1"/>
  <c r="P100" i="3"/>
  <c r="D19" i="3"/>
  <c r="K18" i="3"/>
  <c r="E18" i="3"/>
  <c r="I18" i="3" s="1"/>
  <c r="F19" i="3"/>
  <c r="G19" i="3"/>
  <c r="C20" i="3"/>
  <c r="I29" i="2"/>
  <c r="AI1" i="2"/>
  <c r="AK1" i="2"/>
  <c r="AM8" i="2"/>
  <c r="AM2" i="2"/>
  <c r="F29" i="2"/>
  <c r="G29" i="2"/>
  <c r="AL4" i="2"/>
  <c r="AM7" i="2"/>
  <c r="AH7" i="2"/>
  <c r="AH10" i="2"/>
  <c r="AI9" i="2" s="1"/>
  <c r="AH9" i="2"/>
  <c r="AJ8" i="2"/>
  <c r="AJ9" i="2"/>
  <c r="AJ10" i="2"/>
  <c r="AK9" i="2" s="1"/>
  <c r="E30" i="2"/>
  <c r="AN14" i="2"/>
  <c r="B21" i="3"/>
  <c r="D30" i="2"/>
  <c r="B30" i="2"/>
  <c r="A31" i="2"/>
  <c r="C29" i="2"/>
  <c r="EN2078" i="1"/>
  <c r="EM2077" i="1"/>
  <c r="I1948" i="1"/>
  <c r="F30" i="2" a="1"/>
  <c r="G30" i="2" a="1"/>
  <c r="GK46" i="5" a="1"/>
  <c r="GM46" i="5" a="1"/>
  <c r="IE34" i="5" l="1"/>
  <c r="AF356" i="5"/>
  <c r="AU356" i="5"/>
  <c r="AP356" i="5"/>
  <c r="V356" i="5"/>
  <c r="AZ356" i="5"/>
  <c r="H356" i="5"/>
  <c r="AA356" i="5"/>
  <c r="AK356" i="5"/>
  <c r="J356" i="5"/>
  <c r="Q356" i="5"/>
  <c r="G356" i="5"/>
  <c r="U356" i="5"/>
  <c r="P356" i="5"/>
  <c r="Z356" i="5"/>
  <c r="AE356" i="5"/>
  <c r="AJ356" i="5"/>
  <c r="AO356" i="5"/>
  <c r="AT356" i="5"/>
  <c r="AY356" i="5"/>
  <c r="L357" i="5"/>
  <c r="E357" i="5"/>
  <c r="C357" i="5"/>
  <c r="D357" i="5" s="1"/>
  <c r="F357" i="5"/>
  <c r="BA355" i="5"/>
  <c r="BB355" i="5" s="1"/>
  <c r="BC355" i="5" s="1"/>
  <c r="AQ355" i="5"/>
  <c r="R355" i="5"/>
  <c r="S355" i="5" s="1"/>
  <c r="T355" i="5" s="1"/>
  <c r="AL355" i="5"/>
  <c r="AM355" i="5" s="1"/>
  <c r="AN355" i="5" s="1"/>
  <c r="AG355" i="5"/>
  <c r="AH355" i="5" s="1"/>
  <c r="AI355" i="5" s="1"/>
  <c r="W355" i="5"/>
  <c r="X355" i="5" s="1"/>
  <c r="Y355" i="5" s="1"/>
  <c r="AB355" i="5"/>
  <c r="AC355" i="5" s="1"/>
  <c r="AD355" i="5" s="1"/>
  <c r="AV355" i="5"/>
  <c r="AW355" i="5" s="1"/>
  <c r="AX355" i="5" s="1"/>
  <c r="I355" i="5"/>
  <c r="N355" i="5" s="1"/>
  <c r="O355" i="5" s="1"/>
  <c r="AR355" i="5"/>
  <c r="AS355" i="5" s="1"/>
  <c r="K355" i="5"/>
  <c r="M356" i="5"/>
  <c r="A359" i="5"/>
  <c r="B358" i="5"/>
  <c r="AJ222" i="5"/>
  <c r="AK222" i="5"/>
  <c r="AP222" i="5"/>
  <c r="AO222" i="5"/>
  <c r="AU222" i="5"/>
  <c r="AT222" i="5"/>
  <c r="AY222" i="5"/>
  <c r="AZ222" i="5"/>
  <c r="GX47" i="5"/>
  <c r="GY47" i="5" s="1"/>
  <c r="BE90" i="5"/>
  <c r="BE88" i="5"/>
  <c r="BC90" i="5"/>
  <c r="BD88" i="5"/>
  <c r="BD89" i="5"/>
  <c r="BD87" i="5"/>
  <c r="C476" i="5"/>
  <c r="G476" i="5"/>
  <c r="H476" i="5" s="1"/>
  <c r="CW33" i="5"/>
  <c r="DF49" i="5"/>
  <c r="DH49" i="5"/>
  <c r="DI49" i="5"/>
  <c r="CZ37" i="5"/>
  <c r="BE91" i="5"/>
  <c r="BE92" i="5" s="1"/>
  <c r="AX95" i="5"/>
  <c r="AY95" i="5" s="1"/>
  <c r="BB93" i="5"/>
  <c r="AZ95" i="5" s="1"/>
  <c r="BA95" i="5" s="1"/>
  <c r="BB95" i="5" s="1"/>
  <c r="BB94" i="5"/>
  <c r="AF101" i="5"/>
  <c r="AG101" i="5" s="1"/>
  <c r="AE102" i="5"/>
  <c r="W104" i="5"/>
  <c r="X104" i="5" s="1"/>
  <c r="V105" i="5"/>
  <c r="AQ97" i="5"/>
  <c r="AR96" i="5"/>
  <c r="AS96" i="5" s="1"/>
  <c r="BJ93" i="5"/>
  <c r="BG94" i="5"/>
  <c r="AW94" i="5"/>
  <c r="AT98" i="5"/>
  <c r="AU97" i="5"/>
  <c r="AV97" i="5" s="1"/>
  <c r="AK99" i="5"/>
  <c r="AL98" i="5"/>
  <c r="AM98" i="5" s="1"/>
  <c r="AB104" i="5"/>
  <c r="AC103" i="5"/>
  <c r="AD103" i="5" s="1"/>
  <c r="AN99" i="5"/>
  <c r="AO98" i="5"/>
  <c r="AP98" i="5" s="1"/>
  <c r="P107" i="5"/>
  <c r="Q106" i="5"/>
  <c r="R106" i="5" s="1"/>
  <c r="S106" i="5"/>
  <c r="T105" i="5"/>
  <c r="U105" i="5" s="1"/>
  <c r="Z102" i="5"/>
  <c r="AA102" i="5" s="1"/>
  <c r="Y103" i="5"/>
  <c r="AH102" i="5"/>
  <c r="AI101" i="5"/>
  <c r="AJ101" i="5" s="1"/>
  <c r="DQ31" i="5"/>
  <c r="DP31" i="5"/>
  <c r="DN31" i="5"/>
  <c r="DO31" i="5" s="1"/>
  <c r="DL32" i="5"/>
  <c r="DM32" i="5" s="1"/>
  <c r="DE50" i="5"/>
  <c r="DD51" i="5"/>
  <c r="DA36" i="5"/>
  <c r="CX38" i="5"/>
  <c r="CU34" i="5"/>
  <c r="CR36" i="5"/>
  <c r="CT35" i="5"/>
  <c r="BA221" i="5"/>
  <c r="BB221" i="5" s="1"/>
  <c r="BC221" i="5" s="1"/>
  <c r="AV221" i="5"/>
  <c r="AW221" i="5" s="1"/>
  <c r="AX221" i="5" s="1"/>
  <c r="AL221" i="5"/>
  <c r="AM221" i="5" s="1"/>
  <c r="AN221" i="5" s="1"/>
  <c r="AQ221" i="5"/>
  <c r="AR221" i="5" s="1"/>
  <c r="AS221" i="5" s="1"/>
  <c r="ID34" i="5"/>
  <c r="IG34" i="5" s="1"/>
  <c r="IA34" i="5" s="1"/>
  <c r="IH34" i="5" s="1"/>
  <c r="II34" i="5" s="1"/>
  <c r="IJ34" i="5" s="1"/>
  <c r="AM317" i="5"/>
  <c r="AN317" i="5" s="1"/>
  <c r="AR317" i="5"/>
  <c r="AS317" i="5" s="1"/>
  <c r="AW317" i="5"/>
  <c r="AX317" i="5" s="1"/>
  <c r="P7" i="9"/>
  <c r="Q7" i="9" s="1"/>
  <c r="R7" i="9" s="1"/>
  <c r="CO39" i="5"/>
  <c r="D28" i="5"/>
  <c r="E27" i="5"/>
  <c r="B477" i="5"/>
  <c r="A478" i="5"/>
  <c r="G30" i="9"/>
  <c r="L30" i="9" s="1"/>
  <c r="F31" i="9"/>
  <c r="FR246" i="5"/>
  <c r="GY46" i="5"/>
  <c r="GQ47" i="5"/>
  <c r="FQ247" i="5"/>
  <c r="GK46" i="5"/>
  <c r="GM46" i="5"/>
  <c r="GN46" i="5" s="1"/>
  <c r="GI47" i="5"/>
  <c r="GJ47" i="5" s="1"/>
  <c r="GL47" i="5"/>
  <c r="GS48" i="5"/>
  <c r="GF49" i="5"/>
  <c r="GH48" i="5"/>
  <c r="GV48" i="5"/>
  <c r="GW48" i="5" s="1"/>
  <c r="GG48" i="5"/>
  <c r="GU48" i="5"/>
  <c r="GP48" i="5"/>
  <c r="GR48" i="5" s="1"/>
  <c r="HS39" i="5"/>
  <c r="HT38" i="5"/>
  <c r="HU38" i="5"/>
  <c r="HL52" i="5"/>
  <c r="HN37" i="5"/>
  <c r="HM38" i="5"/>
  <c r="HO37" i="5"/>
  <c r="HB53" i="5"/>
  <c r="HD53" i="5" s="1"/>
  <c r="HE53" i="5" s="1"/>
  <c r="HF53" i="5" s="1"/>
  <c r="HC54" i="5"/>
  <c r="R221" i="5"/>
  <c r="S221" i="5" s="1"/>
  <c r="T221" i="5" s="1"/>
  <c r="FK34" i="5"/>
  <c r="FH34" i="5" s="1"/>
  <c r="AG221" i="5"/>
  <c r="AH221" i="5" s="1"/>
  <c r="AI221" i="5" s="1"/>
  <c r="M109" i="5"/>
  <c r="N108" i="5"/>
  <c r="O108" i="5" s="1"/>
  <c r="AB221" i="5"/>
  <c r="AC221" i="5" s="1"/>
  <c r="AD221" i="5" s="1"/>
  <c r="FB37" i="5" a="1"/>
  <c r="FB37" i="5" s="1"/>
  <c r="FC37" i="5"/>
  <c r="IL37" i="5" s="1"/>
  <c r="F223" i="5"/>
  <c r="L223" i="5"/>
  <c r="J222" i="5"/>
  <c r="H222" i="5"/>
  <c r="G222" i="5"/>
  <c r="Q222" i="5"/>
  <c r="P222" i="5"/>
  <c r="R222" i="5" s="1"/>
  <c r="U222" i="5"/>
  <c r="V222" i="5"/>
  <c r="Z222" i="5"/>
  <c r="AA222" i="5"/>
  <c r="AE222" i="5"/>
  <c r="AF222" i="5"/>
  <c r="I221" i="5"/>
  <c r="N221" i="5" s="1"/>
  <c r="O221" i="5" s="1"/>
  <c r="K221" i="5"/>
  <c r="FA36" i="5"/>
  <c r="EZ36" i="5"/>
  <c r="EX37" i="5"/>
  <c r="EY37" i="5"/>
  <c r="EW38" i="5"/>
  <c r="EC26" i="5"/>
  <c r="EE25" i="5"/>
  <c r="EF25" i="5" s="1"/>
  <c r="X221" i="5"/>
  <c r="Y221" i="5" s="1"/>
  <c r="AH317" i="5"/>
  <c r="AI317" i="5" s="1"/>
  <c r="S317" i="5"/>
  <c r="T317" i="5" s="1"/>
  <c r="AC317" i="5"/>
  <c r="AD317" i="5" s="1"/>
  <c r="X317" i="5"/>
  <c r="Y317" i="5" s="1"/>
  <c r="D317" i="5"/>
  <c r="M317" i="5"/>
  <c r="N317" i="5"/>
  <c r="O317" i="5" s="1"/>
  <c r="D221" i="5"/>
  <c r="F27" i="5"/>
  <c r="G27" i="5" s="1"/>
  <c r="B224" i="5"/>
  <c r="E222" i="5"/>
  <c r="C222" i="5"/>
  <c r="J27" i="5"/>
  <c r="K27" i="5" s="1"/>
  <c r="E318" i="5"/>
  <c r="C318" i="5"/>
  <c r="H29" i="5"/>
  <c r="I29" i="5" s="1"/>
  <c r="H113" i="5"/>
  <c r="I113" i="5" s="1"/>
  <c r="G114" i="5"/>
  <c r="K110" i="5"/>
  <c r="L110" i="5" s="1"/>
  <c r="J111" i="5"/>
  <c r="A114" i="5"/>
  <c r="B113" i="5"/>
  <c r="C113" i="5" s="1"/>
  <c r="J19" i="3"/>
  <c r="H19" i="3"/>
  <c r="M19" i="3"/>
  <c r="L20" i="3"/>
  <c r="N20" i="3" s="1"/>
  <c r="P101" i="3"/>
  <c r="E19" i="3"/>
  <c r="I19" i="3" s="1"/>
  <c r="K19" i="3"/>
  <c r="G20" i="3"/>
  <c r="F20" i="3"/>
  <c r="D20" i="3"/>
  <c r="C21" i="3"/>
  <c r="I30" i="2"/>
  <c r="AM11" i="2"/>
  <c r="AM12" i="2" s="1"/>
  <c r="AM1" i="2" s="1"/>
  <c r="AO8" i="2"/>
  <c r="AO2" i="2"/>
  <c r="G30" i="2"/>
  <c r="F30" i="2"/>
  <c r="AL5" i="2"/>
  <c r="AL8" i="2" s="1"/>
  <c r="AM5" i="2"/>
  <c r="AP14" i="2"/>
  <c r="E31" i="2"/>
  <c r="AN4" i="2"/>
  <c r="AO7" i="2"/>
  <c r="B22" i="3"/>
  <c r="D31" i="2"/>
  <c r="B31" i="2"/>
  <c r="A32" i="2"/>
  <c r="C30" i="2"/>
  <c r="EN2079" i="1"/>
  <c r="EM2078" i="1"/>
  <c r="F31" i="2" a="1"/>
  <c r="G31" i="2" a="1"/>
  <c r="GM47" i="5" a="1"/>
  <c r="GK47" i="5" a="1"/>
  <c r="GZ47" i="5" l="1"/>
  <c r="AK357" i="5"/>
  <c r="AA357" i="5"/>
  <c r="AU357" i="5"/>
  <c r="V357" i="5"/>
  <c r="AF357" i="5"/>
  <c r="J357" i="5"/>
  <c r="Q357" i="5"/>
  <c r="G357" i="5"/>
  <c r="H357" i="5"/>
  <c r="AP357" i="5"/>
  <c r="AZ357" i="5"/>
  <c r="U357" i="5"/>
  <c r="P357" i="5"/>
  <c r="Z357" i="5"/>
  <c r="AE357" i="5"/>
  <c r="AJ357" i="5"/>
  <c r="AO357" i="5"/>
  <c r="AT357" i="5"/>
  <c r="AY357" i="5"/>
  <c r="E358" i="5"/>
  <c r="F358" i="5"/>
  <c r="L358" i="5"/>
  <c r="C358" i="5"/>
  <c r="D358" i="5" s="1"/>
  <c r="A360" i="5"/>
  <c r="B359" i="5"/>
  <c r="M357" i="5"/>
  <c r="AL356" i="5"/>
  <c r="AM356" i="5" s="1"/>
  <c r="AN356" i="5" s="1"/>
  <c r="R356" i="5"/>
  <c r="S356" i="5" s="1"/>
  <c r="T356" i="5" s="1"/>
  <c r="AV356" i="5"/>
  <c r="AW356" i="5" s="1"/>
  <c r="AX356" i="5" s="1"/>
  <c r="AQ356" i="5"/>
  <c r="I356" i="5"/>
  <c r="N356" i="5" s="1"/>
  <c r="O356" i="5" s="1"/>
  <c r="W356" i="5"/>
  <c r="BA356" i="5"/>
  <c r="BB356" i="5" s="1"/>
  <c r="BC356" i="5" s="1"/>
  <c r="AG356" i="5"/>
  <c r="AH356" i="5" s="1"/>
  <c r="AI356" i="5" s="1"/>
  <c r="AB356" i="5"/>
  <c r="AC356" i="5" s="1"/>
  <c r="AD356" i="5" s="1"/>
  <c r="X356" i="5"/>
  <c r="Y356" i="5" s="1"/>
  <c r="AR356" i="5"/>
  <c r="AS356" i="5" s="1"/>
  <c r="K356" i="5"/>
  <c r="CZ38" i="5"/>
  <c r="AJ223" i="5"/>
  <c r="AK223" i="5"/>
  <c r="AO223" i="5"/>
  <c r="AP223" i="5"/>
  <c r="AU223" i="5"/>
  <c r="AT223" i="5"/>
  <c r="AZ223" i="5"/>
  <c r="AY223" i="5"/>
  <c r="BH90" i="5"/>
  <c r="BH88" i="5"/>
  <c r="BG89" i="5"/>
  <c r="BG87" i="5"/>
  <c r="BF90" i="5"/>
  <c r="BG88" i="5"/>
  <c r="C477" i="5"/>
  <c r="G477" i="5"/>
  <c r="H477" i="5" s="1"/>
  <c r="CW34" i="5"/>
  <c r="DF50" i="5"/>
  <c r="DI50" i="5"/>
  <c r="DH50" i="5"/>
  <c r="AZ94" i="5"/>
  <c r="AZ96" i="5" s="1"/>
  <c r="AZ97" i="5" s="1"/>
  <c r="AF102" i="5"/>
  <c r="AG102" i="5" s="1"/>
  <c r="AE103" i="5"/>
  <c r="AW96" i="5"/>
  <c r="AI102" i="5"/>
  <c r="AJ102" i="5" s="1"/>
  <c r="AH103" i="5"/>
  <c r="S107" i="5"/>
  <c r="T106" i="5"/>
  <c r="U106" i="5" s="1"/>
  <c r="AO99" i="5"/>
  <c r="AP99" i="5" s="1"/>
  <c r="AN100" i="5"/>
  <c r="AL99" i="5"/>
  <c r="AM99" i="5" s="1"/>
  <c r="AK100" i="5"/>
  <c r="AR97" i="5"/>
  <c r="AS97" i="5" s="1"/>
  <c r="AQ98" i="5"/>
  <c r="Z103" i="5"/>
  <c r="AA103" i="5" s="1"/>
  <c r="Y104" i="5"/>
  <c r="BH91" i="5"/>
  <c r="BH92" i="5" s="1"/>
  <c r="W105" i="5"/>
  <c r="X105" i="5" s="1"/>
  <c r="V106" i="5"/>
  <c r="BE93" i="5"/>
  <c r="BC95" i="5" s="1"/>
  <c r="BE94" i="5"/>
  <c r="Q107" i="5"/>
  <c r="R107" i="5" s="1"/>
  <c r="P108" i="5"/>
  <c r="AC104" i="5"/>
  <c r="AD104" i="5" s="1"/>
  <c r="AB105" i="5"/>
  <c r="AU98" i="5"/>
  <c r="AV98" i="5" s="1"/>
  <c r="AT99" i="5"/>
  <c r="BM93" i="5"/>
  <c r="BJ94" i="5"/>
  <c r="DQ32" i="5"/>
  <c r="DP32" i="5"/>
  <c r="DN32" i="5"/>
  <c r="DO32" i="5" s="1"/>
  <c r="DL33" i="5"/>
  <c r="DM33" i="5" s="1"/>
  <c r="DE51" i="5"/>
  <c r="DD52" i="5"/>
  <c r="DA37" i="5"/>
  <c r="CX39" i="5"/>
  <c r="CU35" i="5"/>
  <c r="CR37" i="5"/>
  <c r="CT36" i="5"/>
  <c r="AQ222" i="5"/>
  <c r="AR222" i="5" s="1"/>
  <c r="AS222" i="5" s="1"/>
  <c r="BA222" i="5"/>
  <c r="BB222" i="5" s="1"/>
  <c r="BC222" i="5" s="1"/>
  <c r="AV222" i="5"/>
  <c r="AW222" i="5" s="1"/>
  <c r="AX222" i="5" s="1"/>
  <c r="AL222" i="5"/>
  <c r="AM222" i="5" s="1"/>
  <c r="AN222" i="5" s="1"/>
  <c r="AM318" i="5"/>
  <c r="AN318" i="5" s="1"/>
  <c r="AR318" i="5"/>
  <c r="AS318" i="5" s="1"/>
  <c r="AW318" i="5"/>
  <c r="AX318" i="5" s="1"/>
  <c r="U7" i="9"/>
  <c r="O7" i="9" s="1"/>
  <c r="V7" i="9" s="1"/>
  <c r="W7" i="9" s="1"/>
  <c r="X7" i="9" s="1"/>
  <c r="P8" i="9" s="1"/>
  <c r="Q8" i="9" s="1"/>
  <c r="IB35" i="5"/>
  <c r="IC35" i="5" s="1"/>
  <c r="IE35" i="5"/>
  <c r="CO40" i="5"/>
  <c r="D29" i="5"/>
  <c r="E28" i="5"/>
  <c r="B478" i="5"/>
  <c r="A479" i="5"/>
  <c r="F32" i="9"/>
  <c r="G31" i="9"/>
  <c r="L31" i="9" s="1"/>
  <c r="FR247" i="5"/>
  <c r="GQ48" i="5"/>
  <c r="FQ248" i="5"/>
  <c r="GK47" i="5"/>
  <c r="GM47" i="5"/>
  <c r="GN47" i="5" s="1"/>
  <c r="GX48" i="5"/>
  <c r="GV49" i="5"/>
  <c r="GW49" i="5" s="1"/>
  <c r="GP49" i="5"/>
  <c r="GR49" i="5" s="1"/>
  <c r="GS49" i="5"/>
  <c r="GF50" i="5"/>
  <c r="GU49" i="5"/>
  <c r="GH49" i="5"/>
  <c r="GG49" i="5"/>
  <c r="GI48" i="5"/>
  <c r="GJ48" i="5" s="1"/>
  <c r="GL48" i="5"/>
  <c r="HN38" i="5"/>
  <c r="HM39" i="5"/>
  <c r="HO38" i="5"/>
  <c r="HL53" i="5"/>
  <c r="HS40" i="5"/>
  <c r="HT39" i="5"/>
  <c r="HU39" i="5"/>
  <c r="HB54" i="5"/>
  <c r="HD54" i="5" s="1"/>
  <c r="HE54" i="5" s="1"/>
  <c r="HF54" i="5" s="1"/>
  <c r="HC55" i="5"/>
  <c r="AB222" i="5"/>
  <c r="FK35" i="5"/>
  <c r="FH35" i="5" s="1"/>
  <c r="AG222" i="5"/>
  <c r="W222" i="5"/>
  <c r="X222" i="5" s="1"/>
  <c r="Y222" i="5" s="1"/>
  <c r="N109" i="5"/>
  <c r="O109" i="5" s="1"/>
  <c r="M110" i="5"/>
  <c r="H223" i="5"/>
  <c r="G223" i="5"/>
  <c r="J223" i="5"/>
  <c r="P223" i="5"/>
  <c r="V223" i="5"/>
  <c r="U223" i="5"/>
  <c r="Q223" i="5"/>
  <c r="AA223" i="5"/>
  <c r="Z223" i="5"/>
  <c r="AF223" i="5"/>
  <c r="AE223" i="5"/>
  <c r="AG223" i="5" s="1"/>
  <c r="F224" i="5"/>
  <c r="L224" i="5"/>
  <c r="FC38" i="5"/>
  <c r="IL38" i="5" s="1"/>
  <c r="FB38" i="5" a="1"/>
  <c r="FB38" i="5" s="1"/>
  <c r="I222" i="5"/>
  <c r="N222" i="5" s="1"/>
  <c r="O222" i="5" s="1"/>
  <c r="K222" i="5"/>
  <c r="EZ37" i="5"/>
  <c r="FA37" i="5"/>
  <c r="EY38" i="5"/>
  <c r="EW39" i="5"/>
  <c r="EX38" i="5"/>
  <c r="EC27" i="5"/>
  <c r="EE26" i="5"/>
  <c r="EF26" i="5" s="1"/>
  <c r="AH222" i="5"/>
  <c r="AI222" i="5" s="1"/>
  <c r="S222" i="5"/>
  <c r="T222" i="5" s="1"/>
  <c r="AC222" i="5"/>
  <c r="AD222" i="5" s="1"/>
  <c r="AH318" i="5"/>
  <c r="AI318" i="5" s="1"/>
  <c r="S318" i="5"/>
  <c r="T318" i="5" s="1"/>
  <c r="AC318" i="5"/>
  <c r="AD318" i="5" s="1"/>
  <c r="X318" i="5"/>
  <c r="Y318" i="5" s="1"/>
  <c r="D222" i="5"/>
  <c r="M318" i="5"/>
  <c r="D318" i="5"/>
  <c r="N318" i="5"/>
  <c r="O318" i="5" s="1"/>
  <c r="F28" i="5"/>
  <c r="G28" i="5" s="1"/>
  <c r="E223" i="5"/>
  <c r="C223" i="5"/>
  <c r="B225" i="5"/>
  <c r="J28" i="5"/>
  <c r="K28" i="5" s="1"/>
  <c r="E319" i="5"/>
  <c r="C319" i="5"/>
  <c r="H30" i="5"/>
  <c r="I30" i="5" s="1"/>
  <c r="H114" i="5"/>
  <c r="I114" i="5" s="1"/>
  <c r="G115" i="5"/>
  <c r="J112" i="5"/>
  <c r="K111" i="5"/>
  <c r="L111" i="5" s="1"/>
  <c r="A115" i="5"/>
  <c r="B114" i="5"/>
  <c r="C114" i="5" s="1"/>
  <c r="J20" i="3"/>
  <c r="H20" i="3"/>
  <c r="M20" i="3"/>
  <c r="L21" i="3"/>
  <c r="N21" i="3" s="1"/>
  <c r="P102" i="3"/>
  <c r="D21" i="3"/>
  <c r="K20" i="3"/>
  <c r="E20" i="3"/>
  <c r="I20" i="3" s="1"/>
  <c r="G21" i="3"/>
  <c r="F21" i="3"/>
  <c r="C22" i="3"/>
  <c r="AO11" i="2"/>
  <c r="AO12" i="2" s="1"/>
  <c r="AO1" i="2" s="1"/>
  <c r="I31" i="2"/>
  <c r="AQ8" i="2"/>
  <c r="AQ2" i="2"/>
  <c r="F31" i="2"/>
  <c r="G31" i="2"/>
  <c r="AP4" i="2"/>
  <c r="AQ7" i="2"/>
  <c r="AL10" i="2"/>
  <c r="AM9" i="2" s="1"/>
  <c r="AL9" i="2"/>
  <c r="AO5" i="2"/>
  <c r="AN5" i="2"/>
  <c r="AN7" i="2" s="1"/>
  <c r="AR14" i="2"/>
  <c r="E32" i="2"/>
  <c r="AL7" i="2"/>
  <c r="B23" i="3"/>
  <c r="D32" i="2"/>
  <c r="B32" i="2"/>
  <c r="A33" i="2"/>
  <c r="C31" i="2"/>
  <c r="EN2080" i="1"/>
  <c r="EM2079" i="1"/>
  <c r="G32" i="2" a="1"/>
  <c r="F32" i="2" a="1"/>
  <c r="GK48" i="5" a="1"/>
  <c r="GM48" i="5" a="1"/>
  <c r="M358" i="5" l="1"/>
  <c r="BA96" i="5"/>
  <c r="BB96" i="5" s="1"/>
  <c r="E359" i="5"/>
  <c r="C359" i="5"/>
  <c r="D359" i="5" s="1"/>
  <c r="L359" i="5"/>
  <c r="F359" i="5"/>
  <c r="AL357" i="5"/>
  <c r="AM357" i="5" s="1"/>
  <c r="AN357" i="5" s="1"/>
  <c r="AQ357" i="5"/>
  <c r="AR357" i="5" s="1"/>
  <c r="AS357" i="5" s="1"/>
  <c r="AB357" i="5"/>
  <c r="AC357" i="5" s="1"/>
  <c r="AD357" i="5" s="1"/>
  <c r="R357" i="5"/>
  <c r="S357" i="5" s="1"/>
  <c r="T357" i="5" s="1"/>
  <c r="AG357" i="5"/>
  <c r="AH357" i="5" s="1"/>
  <c r="AI357" i="5" s="1"/>
  <c r="W357" i="5"/>
  <c r="X357" i="5" s="1"/>
  <c r="Y357" i="5" s="1"/>
  <c r="I357" i="5"/>
  <c r="N357" i="5" s="1"/>
  <c r="O357" i="5" s="1"/>
  <c r="AV357" i="5"/>
  <c r="AW357" i="5" s="1"/>
  <c r="AX357" i="5" s="1"/>
  <c r="BA357" i="5"/>
  <c r="BB357" i="5" s="1"/>
  <c r="BC357" i="5" s="1"/>
  <c r="K357" i="5"/>
  <c r="A361" i="5"/>
  <c r="B360" i="5"/>
  <c r="AK358" i="5"/>
  <c r="AF358" i="5"/>
  <c r="AU358" i="5"/>
  <c r="V358" i="5"/>
  <c r="Q358" i="5"/>
  <c r="AP358" i="5"/>
  <c r="AZ358" i="5"/>
  <c r="H358" i="5"/>
  <c r="AA358" i="5"/>
  <c r="G358" i="5"/>
  <c r="J358" i="5"/>
  <c r="U358" i="5"/>
  <c r="P358" i="5"/>
  <c r="Z358" i="5"/>
  <c r="AJ358" i="5"/>
  <c r="AE358" i="5"/>
  <c r="AO358" i="5"/>
  <c r="AT358" i="5"/>
  <c r="AY358" i="5"/>
  <c r="C478" i="5"/>
  <c r="G478" i="5"/>
  <c r="H478" i="5" s="1"/>
  <c r="CW35" i="5"/>
  <c r="DF51" i="5"/>
  <c r="DI51" i="5"/>
  <c r="DH51" i="5"/>
  <c r="AJ224" i="5"/>
  <c r="AK224" i="5"/>
  <c r="AO224" i="5"/>
  <c r="AP224" i="5"/>
  <c r="AU224" i="5"/>
  <c r="AT224" i="5"/>
  <c r="AZ224" i="5"/>
  <c r="AY224" i="5"/>
  <c r="CZ39" i="5"/>
  <c r="BK90" i="5"/>
  <c r="BK88" i="5"/>
  <c r="BI90" i="5"/>
  <c r="BJ88" i="5"/>
  <c r="BJ89" i="5"/>
  <c r="BJ87" i="5"/>
  <c r="BK91" i="5"/>
  <c r="BK92" i="5" s="1"/>
  <c r="AC105" i="5"/>
  <c r="AD105" i="5" s="1"/>
  <c r="AB106" i="5"/>
  <c r="W106" i="5"/>
  <c r="X106" i="5" s="1"/>
  <c r="V107" i="5"/>
  <c r="BC94" i="5"/>
  <c r="BM94" i="5"/>
  <c r="BP93" i="5"/>
  <c r="BD95" i="5"/>
  <c r="BE95" i="5" s="1"/>
  <c r="Y105" i="5"/>
  <c r="Z104" i="5"/>
  <c r="AA104" i="5" s="1"/>
  <c r="AK101" i="5"/>
  <c r="AL100" i="5"/>
  <c r="AM100" i="5" s="1"/>
  <c r="AW97" i="5"/>
  <c r="AX96" i="5"/>
  <c r="AY96" i="5" s="1"/>
  <c r="AT100" i="5"/>
  <c r="AU99" i="5"/>
  <c r="AV99" i="5" s="1"/>
  <c r="P109" i="5"/>
  <c r="Q108" i="5"/>
  <c r="R108" i="5" s="1"/>
  <c r="BH94" i="5"/>
  <c r="BH93" i="5"/>
  <c r="S108" i="5"/>
  <c r="T107" i="5"/>
  <c r="U107" i="5" s="1"/>
  <c r="AF103" i="5"/>
  <c r="AG103" i="5" s="1"/>
  <c r="AE104" i="5"/>
  <c r="AZ98" i="5"/>
  <c r="BA97" i="5"/>
  <c r="BB97" i="5" s="1"/>
  <c r="AQ99" i="5"/>
  <c r="AR98" i="5"/>
  <c r="AS98" i="5" s="1"/>
  <c r="AO100" i="5"/>
  <c r="AP100" i="5" s="1"/>
  <c r="AN101" i="5"/>
  <c r="AH104" i="5"/>
  <c r="AI103" i="5"/>
  <c r="AJ103" i="5" s="1"/>
  <c r="DN33" i="5"/>
  <c r="DO33" i="5" s="1"/>
  <c r="DQ33" i="5"/>
  <c r="DP33" i="5"/>
  <c r="DL34" i="5"/>
  <c r="DM34" i="5" s="1"/>
  <c r="DE52" i="5"/>
  <c r="DD53" i="5"/>
  <c r="DA38" i="5"/>
  <c r="CX40" i="5"/>
  <c r="CU36" i="5"/>
  <c r="CR38" i="5"/>
  <c r="CT37" i="5"/>
  <c r="AM319" i="5"/>
  <c r="AN319" i="5" s="1"/>
  <c r="AR319" i="5"/>
  <c r="AS319" i="5" s="1"/>
  <c r="AW319" i="5"/>
  <c r="AX319" i="5" s="1"/>
  <c r="AL223" i="5"/>
  <c r="AM223" i="5" s="1"/>
  <c r="AN223" i="5" s="1"/>
  <c r="BA223" i="5"/>
  <c r="BB223" i="5" s="1"/>
  <c r="BC223" i="5" s="1"/>
  <c r="AQ223" i="5"/>
  <c r="AR223" i="5" s="1"/>
  <c r="AS223" i="5" s="1"/>
  <c r="AV223" i="5"/>
  <c r="AW223" i="5" s="1"/>
  <c r="AX223" i="5" s="1"/>
  <c r="R8" i="9"/>
  <c r="S8" i="9"/>
  <c r="ID35" i="5"/>
  <c r="CO41" i="5"/>
  <c r="D30" i="5"/>
  <c r="E29" i="5"/>
  <c r="F29" i="5" s="1"/>
  <c r="G29" i="5" s="1"/>
  <c r="B479" i="5"/>
  <c r="A480" i="5"/>
  <c r="G32" i="9"/>
  <c r="L32" i="9" s="1"/>
  <c r="F33" i="9"/>
  <c r="FR248" i="5"/>
  <c r="GX49" i="5"/>
  <c r="GZ49" i="5" s="1"/>
  <c r="FQ249" i="5"/>
  <c r="GK48" i="5"/>
  <c r="GM48" i="5"/>
  <c r="GN48" i="5" s="1"/>
  <c r="GQ49" i="5"/>
  <c r="GS50" i="5"/>
  <c r="GP50" i="5"/>
  <c r="GR50" i="5" s="1"/>
  <c r="GF51" i="5"/>
  <c r="GV50" i="5"/>
  <c r="GW50" i="5" s="1"/>
  <c r="GH50" i="5"/>
  <c r="GU50" i="5"/>
  <c r="GG50" i="5"/>
  <c r="GY48" i="5"/>
  <c r="GZ48" i="5"/>
  <c r="GI49" i="5"/>
  <c r="GJ49" i="5" s="1"/>
  <c r="GL49" i="5"/>
  <c r="HL54" i="5"/>
  <c r="HS41" i="5"/>
  <c r="HT40" i="5"/>
  <c r="HU40" i="5"/>
  <c r="HN39" i="5"/>
  <c r="HM40" i="5"/>
  <c r="HO39" i="5"/>
  <c r="HB55" i="5"/>
  <c r="HD55" i="5" s="1"/>
  <c r="HE55" i="5" s="1"/>
  <c r="HF55" i="5" s="1"/>
  <c r="HC56" i="5"/>
  <c r="N110" i="5"/>
  <c r="O110" i="5" s="1"/>
  <c r="M111" i="5"/>
  <c r="FK36" i="5"/>
  <c r="FH36" i="5" s="1"/>
  <c r="R223" i="5"/>
  <c r="S223" i="5" s="1"/>
  <c r="T223" i="5" s="1"/>
  <c r="H224" i="5"/>
  <c r="G224" i="5"/>
  <c r="J224" i="5"/>
  <c r="U224" i="5"/>
  <c r="Q224" i="5"/>
  <c r="P224" i="5"/>
  <c r="V224" i="5"/>
  <c r="AA224" i="5"/>
  <c r="Z224" i="5"/>
  <c r="AE224" i="5"/>
  <c r="AF224" i="5"/>
  <c r="F225" i="5"/>
  <c r="L225" i="5"/>
  <c r="W223" i="5"/>
  <c r="X223" i="5" s="1"/>
  <c r="Y223" i="5" s="1"/>
  <c r="I223" i="5"/>
  <c r="N223" i="5" s="1"/>
  <c r="O223" i="5" s="1"/>
  <c r="K223" i="5"/>
  <c r="FC39" i="5"/>
  <c r="IL39" i="5" s="1"/>
  <c r="FB39" i="5" a="1"/>
  <c r="FB39" i="5" s="1"/>
  <c r="AB223" i="5"/>
  <c r="AC223" i="5" s="1"/>
  <c r="AD223" i="5" s="1"/>
  <c r="FA38" i="5"/>
  <c r="EZ38" i="5"/>
  <c r="EY39" i="5"/>
  <c r="EW40" i="5"/>
  <c r="EX39" i="5"/>
  <c r="EC28" i="5"/>
  <c r="EE27" i="5"/>
  <c r="EF27" i="5" s="1"/>
  <c r="AH319" i="5"/>
  <c r="AI319" i="5" s="1"/>
  <c r="S319" i="5"/>
  <c r="T319" i="5" s="1"/>
  <c r="AC319" i="5"/>
  <c r="AD319" i="5" s="1"/>
  <c r="X319" i="5"/>
  <c r="Y319" i="5" s="1"/>
  <c r="AH223" i="5"/>
  <c r="AI223" i="5" s="1"/>
  <c r="D319" i="5"/>
  <c r="M319" i="5"/>
  <c r="N319" i="5"/>
  <c r="O319" i="5" s="1"/>
  <c r="D223" i="5"/>
  <c r="B226" i="5"/>
  <c r="E224" i="5"/>
  <c r="C224" i="5"/>
  <c r="J29" i="5"/>
  <c r="K29" i="5" s="1"/>
  <c r="E320" i="5"/>
  <c r="C320" i="5"/>
  <c r="H31" i="5"/>
  <c r="I31" i="5" s="1"/>
  <c r="K112" i="5"/>
  <c r="L112" i="5" s="1"/>
  <c r="J113" i="5"/>
  <c r="H115" i="5"/>
  <c r="I115" i="5" s="1"/>
  <c r="G116" i="5"/>
  <c r="A116" i="5"/>
  <c r="B115" i="5"/>
  <c r="C115" i="5" s="1"/>
  <c r="J21" i="3"/>
  <c r="H21" i="3"/>
  <c r="M21" i="3"/>
  <c r="L22" i="3"/>
  <c r="N22" i="3" s="1"/>
  <c r="P103" i="3"/>
  <c r="D22" i="3"/>
  <c r="K21" i="3"/>
  <c r="E21" i="3"/>
  <c r="I21" i="3" s="1"/>
  <c r="C23" i="3"/>
  <c r="F22" i="3"/>
  <c r="G22" i="3"/>
  <c r="AQ11" i="2"/>
  <c r="AQ12" i="2" s="1"/>
  <c r="AQ1" i="2" s="1"/>
  <c r="I32" i="2"/>
  <c r="AS8" i="2"/>
  <c r="AS2" i="2"/>
  <c r="AN8" i="2"/>
  <c r="G32" i="2"/>
  <c r="F32" i="2"/>
  <c r="AT14" i="2"/>
  <c r="AP5" i="2"/>
  <c r="AP7" i="2" s="1"/>
  <c r="AQ5" i="2"/>
  <c r="E33" i="2"/>
  <c r="AR4" i="2"/>
  <c r="AS7" i="2"/>
  <c r="AN9" i="2"/>
  <c r="AN10" i="2"/>
  <c r="AO9" i="2" s="1"/>
  <c r="B24" i="3"/>
  <c r="B33" i="2"/>
  <c r="D33" i="2"/>
  <c r="A34" i="2"/>
  <c r="C32" i="2"/>
  <c r="EN2081" i="1"/>
  <c r="EM2080" i="1"/>
  <c r="F33" i="2" a="1"/>
  <c r="G33" i="2" a="1"/>
  <c r="GK49" i="5" a="1"/>
  <c r="GM49" i="5" a="1"/>
  <c r="AB358" i="5" l="1"/>
  <c r="AC358" i="5" s="1"/>
  <c r="AD358" i="5" s="1"/>
  <c r="R358" i="5"/>
  <c r="S358" i="5" s="1"/>
  <c r="T358" i="5" s="1"/>
  <c r="AG358" i="5"/>
  <c r="AH358" i="5" s="1"/>
  <c r="AI358" i="5" s="1"/>
  <c r="BA358" i="5"/>
  <c r="BB358" i="5" s="1"/>
  <c r="BC358" i="5" s="1"/>
  <c r="AV358" i="5"/>
  <c r="AW358" i="5" s="1"/>
  <c r="AX358" i="5" s="1"/>
  <c r="AQ358" i="5"/>
  <c r="AR358" i="5" s="1"/>
  <c r="AS358" i="5" s="1"/>
  <c r="I358" i="5"/>
  <c r="N358" i="5" s="1"/>
  <c r="O358" i="5" s="1"/>
  <c r="AL358" i="5"/>
  <c r="AM358" i="5" s="1"/>
  <c r="AN358" i="5" s="1"/>
  <c r="W358" i="5"/>
  <c r="X358" i="5" s="1"/>
  <c r="Y358" i="5" s="1"/>
  <c r="K358" i="5"/>
  <c r="A362" i="5"/>
  <c r="B361" i="5"/>
  <c r="M359" i="5"/>
  <c r="V359" i="5"/>
  <c r="G359" i="5"/>
  <c r="AA359" i="5"/>
  <c r="J359" i="5"/>
  <c r="Q359" i="5"/>
  <c r="AZ359" i="5"/>
  <c r="AF359" i="5"/>
  <c r="AP359" i="5"/>
  <c r="AU359" i="5"/>
  <c r="H359" i="5"/>
  <c r="AK359" i="5"/>
  <c r="P359" i="5"/>
  <c r="U359" i="5"/>
  <c r="Z359" i="5"/>
  <c r="AE359" i="5"/>
  <c r="AJ359" i="5"/>
  <c r="AO359" i="5"/>
  <c r="AT359" i="5"/>
  <c r="AY359" i="5"/>
  <c r="E360" i="5"/>
  <c r="L360" i="5"/>
  <c r="F360" i="5"/>
  <c r="C360" i="5"/>
  <c r="D360" i="5" s="1"/>
  <c r="CW36" i="5"/>
  <c r="DF52" i="5"/>
  <c r="DI52" i="5"/>
  <c r="DH52" i="5"/>
  <c r="CZ40" i="5"/>
  <c r="C479" i="5"/>
  <c r="G479" i="5"/>
  <c r="H479" i="5" s="1"/>
  <c r="AJ225" i="5"/>
  <c r="AK225" i="5"/>
  <c r="AO225" i="5"/>
  <c r="AP225" i="5"/>
  <c r="AT225" i="5"/>
  <c r="AU225" i="5"/>
  <c r="AY225" i="5"/>
  <c r="AZ225" i="5"/>
  <c r="BM89" i="5"/>
  <c r="BM87" i="5"/>
  <c r="BN90" i="5"/>
  <c r="BN88" i="5"/>
  <c r="BL90" i="5"/>
  <c r="BM88" i="5"/>
  <c r="BC96" i="5"/>
  <c r="BC97" i="5"/>
  <c r="BD96" i="5"/>
  <c r="BE96" i="5" s="1"/>
  <c r="AB107" i="5"/>
  <c r="AC106" i="5"/>
  <c r="AD106" i="5" s="1"/>
  <c r="AH105" i="5"/>
  <c r="AI104" i="5"/>
  <c r="AJ104" i="5" s="1"/>
  <c r="AR99" i="5"/>
  <c r="AS99" i="5" s="1"/>
  <c r="AQ100" i="5"/>
  <c r="AU100" i="5"/>
  <c r="AV100" i="5" s="1"/>
  <c r="AT101" i="5"/>
  <c r="AK102" i="5"/>
  <c r="AL101" i="5"/>
  <c r="AM101" i="5" s="1"/>
  <c r="AO101" i="5"/>
  <c r="AP101" i="5" s="1"/>
  <c r="AN102" i="5"/>
  <c r="BS93" i="5"/>
  <c r="BP94" i="5"/>
  <c r="W107" i="5"/>
  <c r="X107" i="5" s="1"/>
  <c r="V108" i="5"/>
  <c r="AE105" i="5"/>
  <c r="AF104" i="5"/>
  <c r="AG104" i="5" s="1"/>
  <c r="AZ99" i="5"/>
  <c r="BA98" i="5"/>
  <c r="BB98" i="5" s="1"/>
  <c r="T108" i="5"/>
  <c r="U108" i="5" s="1"/>
  <c r="S109" i="5"/>
  <c r="Q109" i="5"/>
  <c r="R109" i="5" s="1"/>
  <c r="P110" i="5"/>
  <c r="AX97" i="5"/>
  <c r="AY97" i="5" s="1"/>
  <c r="AW98" i="5"/>
  <c r="Z105" i="5"/>
  <c r="AA105" i="5" s="1"/>
  <c r="Y106" i="5"/>
  <c r="BN91" i="5"/>
  <c r="BN92" i="5" s="1"/>
  <c r="BK94" i="5"/>
  <c r="BK93" i="5"/>
  <c r="BI95" i="5" s="1"/>
  <c r="DP34" i="5"/>
  <c r="DN34" i="5"/>
  <c r="DO34" i="5" s="1"/>
  <c r="DQ34" i="5"/>
  <c r="DL35" i="5"/>
  <c r="DM35" i="5" s="1"/>
  <c r="DE53" i="5"/>
  <c r="DD54" i="5"/>
  <c r="DA39" i="5"/>
  <c r="CX41" i="5"/>
  <c r="CU37" i="5"/>
  <c r="CR39" i="5"/>
  <c r="CT38" i="5"/>
  <c r="AM320" i="5"/>
  <c r="AN320" i="5" s="1"/>
  <c r="AR320" i="5"/>
  <c r="AS320" i="5" s="1"/>
  <c r="AW320" i="5"/>
  <c r="AX320" i="5" s="1"/>
  <c r="AL224" i="5"/>
  <c r="AM224" i="5" s="1"/>
  <c r="AN224" i="5" s="1"/>
  <c r="AQ224" i="5"/>
  <c r="AR224" i="5" s="1"/>
  <c r="AS224" i="5" s="1"/>
  <c r="AV224" i="5"/>
  <c r="AW224" i="5" s="1"/>
  <c r="AX224" i="5" s="1"/>
  <c r="BA224" i="5"/>
  <c r="BB224" i="5" s="1"/>
  <c r="BC224" i="5" s="1"/>
  <c r="IG35" i="5"/>
  <c r="IA35" i="5" s="1"/>
  <c r="IH35" i="5" s="1"/>
  <c r="II35" i="5" s="1"/>
  <c r="IJ35" i="5" s="1"/>
  <c r="IB36" i="5" s="1"/>
  <c r="IC36" i="5" s="1"/>
  <c r="U8" i="9"/>
  <c r="O8" i="9" s="1"/>
  <c r="V8" i="9" s="1"/>
  <c r="W8" i="9" s="1"/>
  <c r="X8" i="9" s="1"/>
  <c r="P9" i="9" s="1"/>
  <c r="Q9" i="9" s="1"/>
  <c r="CO42" i="5"/>
  <c r="D31" i="5"/>
  <c r="E30" i="5"/>
  <c r="B480" i="5"/>
  <c r="A481" i="5"/>
  <c r="F34" i="9"/>
  <c r="G33" i="9"/>
  <c r="L33" i="9" s="1"/>
  <c r="FR249" i="5"/>
  <c r="GY49" i="5"/>
  <c r="GX50" i="5"/>
  <c r="GZ50" i="5" s="1"/>
  <c r="FQ250" i="5"/>
  <c r="GK49" i="5"/>
  <c r="GM49" i="5"/>
  <c r="GN49" i="5" s="1"/>
  <c r="GI50" i="5"/>
  <c r="GJ50" i="5" s="1"/>
  <c r="GL50" i="5"/>
  <c r="GU51" i="5"/>
  <c r="GP51" i="5"/>
  <c r="GQ51" i="5" s="1"/>
  <c r="GS51" i="5"/>
  <c r="GF52" i="5"/>
  <c r="GV51" i="5"/>
  <c r="GW51" i="5" s="1"/>
  <c r="GH51" i="5"/>
  <c r="GG51" i="5"/>
  <c r="GQ50" i="5"/>
  <c r="HS42" i="5"/>
  <c r="HU41" i="5"/>
  <c r="HT41" i="5"/>
  <c r="HL55" i="5"/>
  <c r="HN40" i="5"/>
  <c r="HM41" i="5"/>
  <c r="HO40" i="5"/>
  <c r="HB56" i="5"/>
  <c r="HD56" i="5" s="1"/>
  <c r="HC57" i="5"/>
  <c r="FK37" i="5"/>
  <c r="FH37" i="5" s="1"/>
  <c r="M112" i="5"/>
  <c r="N111" i="5"/>
  <c r="O111" i="5" s="1"/>
  <c r="G225" i="5"/>
  <c r="H225" i="5"/>
  <c r="J225" i="5"/>
  <c r="P225" i="5"/>
  <c r="U225" i="5"/>
  <c r="V225" i="5"/>
  <c r="Q225" i="5"/>
  <c r="Z225" i="5"/>
  <c r="AA225" i="5"/>
  <c r="AF225" i="5"/>
  <c r="AE225" i="5"/>
  <c r="AG225" i="5" s="1"/>
  <c r="W224" i="5"/>
  <c r="X224" i="5" s="1"/>
  <c r="Y224" i="5" s="1"/>
  <c r="K224" i="5"/>
  <c r="I224" i="5"/>
  <c r="N224" i="5" s="1"/>
  <c r="O224" i="5" s="1"/>
  <c r="F226" i="5"/>
  <c r="L226" i="5"/>
  <c r="FC40" i="5"/>
  <c r="IL40" i="5" s="1"/>
  <c r="FB40" i="5" a="1"/>
  <c r="FB40" i="5" s="1"/>
  <c r="AG224" i="5"/>
  <c r="AH224" i="5" s="1"/>
  <c r="AI224" i="5" s="1"/>
  <c r="R224" i="5"/>
  <c r="S224" i="5" s="1"/>
  <c r="T224" i="5" s="1"/>
  <c r="AB224" i="5"/>
  <c r="EZ39" i="5"/>
  <c r="FA39" i="5"/>
  <c r="EW41" i="5"/>
  <c r="EX40" i="5"/>
  <c r="EY40" i="5"/>
  <c r="EC29" i="5"/>
  <c r="EE28" i="5"/>
  <c r="EF28" i="5" s="1"/>
  <c r="AC224" i="5"/>
  <c r="AD224" i="5" s="1"/>
  <c r="AH320" i="5"/>
  <c r="AI320" i="5" s="1"/>
  <c r="S320" i="5"/>
  <c r="T320" i="5" s="1"/>
  <c r="X320" i="5"/>
  <c r="Y320" i="5" s="1"/>
  <c r="AC320" i="5"/>
  <c r="AD320" i="5" s="1"/>
  <c r="D224" i="5"/>
  <c r="D320" i="5"/>
  <c r="M320" i="5"/>
  <c r="N320" i="5"/>
  <c r="O320" i="5" s="1"/>
  <c r="F30" i="5"/>
  <c r="G30" i="5" s="1"/>
  <c r="C225" i="5"/>
  <c r="E225" i="5"/>
  <c r="B227" i="5"/>
  <c r="J30" i="5"/>
  <c r="K30" i="5" s="1"/>
  <c r="E321" i="5"/>
  <c r="C321" i="5"/>
  <c r="J31" i="5"/>
  <c r="H32" i="5"/>
  <c r="I32" i="5" s="1"/>
  <c r="J114" i="5"/>
  <c r="K113" i="5"/>
  <c r="L113" i="5" s="1"/>
  <c r="H116" i="5"/>
  <c r="I116" i="5" s="1"/>
  <c r="G117" i="5"/>
  <c r="A117" i="5"/>
  <c r="B116" i="5"/>
  <c r="C116" i="5" s="1"/>
  <c r="J22" i="3"/>
  <c r="H22" i="3"/>
  <c r="M22" i="3"/>
  <c r="L23" i="3"/>
  <c r="N23" i="3" s="1"/>
  <c r="P104" i="3"/>
  <c r="D23" i="3"/>
  <c r="K22" i="3"/>
  <c r="C24" i="3"/>
  <c r="G23" i="3"/>
  <c r="F23" i="3"/>
  <c r="E22" i="3"/>
  <c r="I22" i="3" s="1"/>
  <c r="I33" i="2"/>
  <c r="AS11" i="2"/>
  <c r="AS12" i="2" s="1"/>
  <c r="AS1" i="2" s="1"/>
  <c r="AU8" i="2"/>
  <c r="AU2" i="2"/>
  <c r="F33" i="2"/>
  <c r="G33" i="2"/>
  <c r="AT4" i="2"/>
  <c r="AU7" i="2"/>
  <c r="AV14" i="2"/>
  <c r="AR5" i="2"/>
  <c r="AR7" i="2" s="1"/>
  <c r="AS5" i="2"/>
  <c r="AP8" i="2"/>
  <c r="AP9" i="2"/>
  <c r="AP10" i="2"/>
  <c r="AQ9" i="2" s="1"/>
  <c r="E34" i="2"/>
  <c r="B25" i="3"/>
  <c r="D24" i="3"/>
  <c r="C33" i="2"/>
  <c r="D34" i="2"/>
  <c r="B34" i="2"/>
  <c r="A35" i="2"/>
  <c r="EN2082" i="1"/>
  <c r="EM2081" i="1"/>
  <c r="F34" i="2" a="1"/>
  <c r="G34" i="2" a="1"/>
  <c r="GM50" i="5" a="1"/>
  <c r="GK50" i="5" a="1"/>
  <c r="GY50" i="5" l="1"/>
  <c r="M360" i="5"/>
  <c r="R359" i="5"/>
  <c r="S359" i="5" s="1"/>
  <c r="T359" i="5" s="1"/>
  <c r="BA359" i="5"/>
  <c r="BB359" i="5" s="1"/>
  <c r="BC359" i="5" s="1"/>
  <c r="W359" i="5"/>
  <c r="X359" i="5" s="1"/>
  <c r="Y359" i="5" s="1"/>
  <c r="AL359" i="5"/>
  <c r="AM359" i="5" s="1"/>
  <c r="AN359" i="5" s="1"/>
  <c r="AG359" i="5"/>
  <c r="AB359" i="5"/>
  <c r="AC359" i="5" s="1"/>
  <c r="AD359" i="5" s="1"/>
  <c r="AV359" i="5"/>
  <c r="AW359" i="5" s="1"/>
  <c r="AX359" i="5" s="1"/>
  <c r="I359" i="5"/>
  <c r="N359" i="5" s="1"/>
  <c r="O359" i="5" s="1"/>
  <c r="AQ359" i="5"/>
  <c r="AR359" i="5" s="1"/>
  <c r="AS359" i="5" s="1"/>
  <c r="AH359" i="5"/>
  <c r="AI359" i="5" s="1"/>
  <c r="K359" i="5"/>
  <c r="E361" i="5"/>
  <c r="C361" i="5"/>
  <c r="D361" i="5" s="1"/>
  <c r="L361" i="5"/>
  <c r="F361" i="5"/>
  <c r="V360" i="5"/>
  <c r="AZ360" i="5"/>
  <c r="H360" i="5"/>
  <c r="AA360" i="5"/>
  <c r="AK360" i="5"/>
  <c r="J360" i="5"/>
  <c r="G360" i="5"/>
  <c r="Q360" i="5"/>
  <c r="AU360" i="5"/>
  <c r="AP360" i="5"/>
  <c r="AF360" i="5"/>
  <c r="U360" i="5"/>
  <c r="P360" i="5"/>
  <c r="Z360" i="5"/>
  <c r="AE360" i="5"/>
  <c r="AJ360" i="5"/>
  <c r="AO360" i="5"/>
  <c r="AT360" i="5"/>
  <c r="AY360" i="5"/>
  <c r="B362" i="5"/>
  <c r="A363" i="5"/>
  <c r="C480" i="5"/>
  <c r="G480" i="5"/>
  <c r="H480" i="5" s="1"/>
  <c r="CZ41" i="5"/>
  <c r="AJ226" i="5"/>
  <c r="AK226" i="5"/>
  <c r="AP226" i="5"/>
  <c r="AO226" i="5"/>
  <c r="AU226" i="5"/>
  <c r="AT226" i="5"/>
  <c r="AY226" i="5"/>
  <c r="AZ226" i="5"/>
  <c r="BQ90" i="5"/>
  <c r="BQ88" i="5"/>
  <c r="BO90" i="5"/>
  <c r="BP88" i="5"/>
  <c r="BP89" i="5"/>
  <c r="BP87" i="5"/>
  <c r="CW37" i="5"/>
  <c r="DF53" i="5"/>
  <c r="DH53" i="5"/>
  <c r="DI53" i="5"/>
  <c r="AW99" i="5"/>
  <c r="AX98" i="5"/>
  <c r="AY98" i="5" s="1"/>
  <c r="BQ91" i="5"/>
  <c r="BQ92" i="5" s="1"/>
  <c r="AQ101" i="5"/>
  <c r="AR100" i="5"/>
  <c r="AS100" i="5" s="1"/>
  <c r="T109" i="5"/>
  <c r="U109" i="5" s="1"/>
  <c r="S110" i="5"/>
  <c r="BJ95" i="5"/>
  <c r="BK95" i="5" s="1"/>
  <c r="AF105" i="5"/>
  <c r="AG105" i="5" s="1"/>
  <c r="AE106" i="5"/>
  <c r="BS94" i="5"/>
  <c r="BV93" i="5"/>
  <c r="AK103" i="5"/>
  <c r="AL102" i="5"/>
  <c r="AM102" i="5" s="1"/>
  <c r="AB108" i="5"/>
  <c r="AC107" i="5"/>
  <c r="AD107" i="5" s="1"/>
  <c r="BI94" i="5"/>
  <c r="Z106" i="5"/>
  <c r="AA106" i="5" s="1"/>
  <c r="Y107" i="5"/>
  <c r="P111" i="5"/>
  <c r="Q110" i="5"/>
  <c r="R110" i="5" s="1"/>
  <c r="V109" i="5"/>
  <c r="W108" i="5"/>
  <c r="X108" i="5" s="1"/>
  <c r="AN103" i="5"/>
  <c r="AO102" i="5"/>
  <c r="AP102" i="5" s="1"/>
  <c r="AU101" i="5"/>
  <c r="AV101" i="5" s="1"/>
  <c r="AT102" i="5"/>
  <c r="BN94" i="5"/>
  <c r="BN93" i="5"/>
  <c r="BL95" i="5" s="1"/>
  <c r="BM95" i="5" s="1"/>
  <c r="BN95" i="5" s="1"/>
  <c r="BA99" i="5"/>
  <c r="BB99" i="5" s="1"/>
  <c r="AZ100" i="5"/>
  <c r="AH106" i="5"/>
  <c r="AI105" i="5"/>
  <c r="AJ105" i="5" s="1"/>
  <c r="BD97" i="5"/>
  <c r="BE97" i="5" s="1"/>
  <c r="BC98" i="5"/>
  <c r="DQ35" i="5"/>
  <c r="DP35" i="5"/>
  <c r="DN35" i="5"/>
  <c r="DO35" i="5" s="1"/>
  <c r="DL36" i="5"/>
  <c r="DM36" i="5" s="1"/>
  <c r="DE54" i="5"/>
  <c r="DD55" i="5"/>
  <c r="DA40" i="5"/>
  <c r="CX42" i="5"/>
  <c r="CU38" i="5"/>
  <c r="CR40" i="5"/>
  <c r="CT39" i="5"/>
  <c r="ID36" i="5"/>
  <c r="IG36" i="5" s="1"/>
  <c r="IA36" i="5" s="1"/>
  <c r="IH36" i="5" s="1"/>
  <c r="II36" i="5" s="1"/>
  <c r="IJ36" i="5" s="1"/>
  <c r="R9" i="9"/>
  <c r="U9" i="9" s="1"/>
  <c r="O9" i="9" s="1"/>
  <c r="V9" i="9" s="1"/>
  <c r="W9" i="9" s="1"/>
  <c r="X9" i="9" s="1"/>
  <c r="P10" i="9" s="1"/>
  <c r="Q10" i="9" s="1"/>
  <c r="AM321" i="5"/>
  <c r="AN321" i="5" s="1"/>
  <c r="AR321" i="5"/>
  <c r="AS321" i="5" s="1"/>
  <c r="AW321" i="5"/>
  <c r="AX321" i="5" s="1"/>
  <c r="AV225" i="5"/>
  <c r="AW225" i="5" s="1"/>
  <c r="AX225" i="5" s="1"/>
  <c r="AL225" i="5"/>
  <c r="AM225" i="5" s="1"/>
  <c r="AN225" i="5" s="1"/>
  <c r="AQ225" i="5"/>
  <c r="AR225" i="5" s="1"/>
  <c r="AS225" i="5" s="1"/>
  <c r="BA225" i="5"/>
  <c r="BB225" i="5" s="1"/>
  <c r="BC225" i="5" s="1"/>
  <c r="S9" i="9"/>
  <c r="IE36" i="5"/>
  <c r="CO43" i="5"/>
  <c r="D32" i="5"/>
  <c r="E31" i="5"/>
  <c r="F31" i="5" s="1"/>
  <c r="G31" i="5" s="1"/>
  <c r="B481" i="5"/>
  <c r="A482" i="5"/>
  <c r="G34" i="9"/>
  <c r="L34" i="9" s="1"/>
  <c r="F35" i="9"/>
  <c r="HE56" i="5"/>
  <c r="HF56" i="5" s="1"/>
  <c r="FR250" i="5"/>
  <c r="FQ251" i="5"/>
  <c r="GR51" i="5"/>
  <c r="GK50" i="5"/>
  <c r="GM50" i="5"/>
  <c r="GN50" i="5" s="1"/>
  <c r="GI51" i="5"/>
  <c r="GJ51" i="5" s="1"/>
  <c r="GL51" i="5"/>
  <c r="GG52" i="5"/>
  <c r="GV52" i="5"/>
  <c r="GW52" i="5" s="1"/>
  <c r="GP52" i="5"/>
  <c r="GR52" i="5" s="1"/>
  <c r="GS52" i="5"/>
  <c r="GH52" i="5"/>
  <c r="GU52" i="5"/>
  <c r="GF53" i="5"/>
  <c r="GX51" i="5"/>
  <c r="HL56" i="5"/>
  <c r="HN41" i="5"/>
  <c r="HM42" i="5"/>
  <c r="HO41" i="5"/>
  <c r="HS43" i="5"/>
  <c r="HU42" i="5"/>
  <c r="HT42" i="5"/>
  <c r="HB57" i="5"/>
  <c r="HD57" i="5" s="1"/>
  <c r="HC58" i="5"/>
  <c r="M113" i="5"/>
  <c r="N112" i="5"/>
  <c r="O112" i="5" s="1"/>
  <c r="FK38" i="5"/>
  <c r="FH38" i="5" s="1"/>
  <c r="AB225" i="5"/>
  <c r="R225" i="5"/>
  <c r="S225" i="5" s="1"/>
  <c r="T225" i="5" s="1"/>
  <c r="FC41" i="5"/>
  <c r="IL41" i="5" s="1"/>
  <c r="FB41" i="5" a="1"/>
  <c r="FB41" i="5" s="1"/>
  <c r="I225" i="5"/>
  <c r="N225" i="5" s="1"/>
  <c r="O225" i="5" s="1"/>
  <c r="K225" i="5"/>
  <c r="F227" i="5"/>
  <c r="L227" i="5"/>
  <c r="H226" i="5"/>
  <c r="J226" i="5"/>
  <c r="G226" i="5"/>
  <c r="V226" i="5"/>
  <c r="P226" i="5"/>
  <c r="Q226" i="5"/>
  <c r="U226" i="5"/>
  <c r="AA226" i="5"/>
  <c r="Z226" i="5"/>
  <c r="AE226" i="5"/>
  <c r="AG226" i="5" s="1"/>
  <c r="AF226" i="5"/>
  <c r="W225" i="5"/>
  <c r="X225" i="5" s="1"/>
  <c r="Y225" i="5" s="1"/>
  <c r="FA40" i="5"/>
  <c r="EZ40" i="5"/>
  <c r="EW42" i="5"/>
  <c r="EY41" i="5"/>
  <c r="EX41" i="5"/>
  <c r="EC30" i="5"/>
  <c r="EE29" i="5"/>
  <c r="EF29" i="5" s="1"/>
  <c r="AH321" i="5"/>
  <c r="AI321" i="5" s="1"/>
  <c r="S321" i="5"/>
  <c r="T321" i="5" s="1"/>
  <c r="X321" i="5"/>
  <c r="Y321" i="5" s="1"/>
  <c r="AC321" i="5"/>
  <c r="AD321" i="5" s="1"/>
  <c r="AH225" i="5"/>
  <c r="AI225" i="5" s="1"/>
  <c r="AC225" i="5"/>
  <c r="AD225" i="5" s="1"/>
  <c r="D225" i="5"/>
  <c r="D321" i="5"/>
  <c r="M321" i="5"/>
  <c r="N321" i="5"/>
  <c r="O321" i="5" s="1"/>
  <c r="B228" i="5"/>
  <c r="E226" i="5"/>
  <c r="C226" i="5"/>
  <c r="K31" i="5"/>
  <c r="E322" i="5"/>
  <c r="C322" i="5"/>
  <c r="H33" i="5"/>
  <c r="I33" i="5" s="1"/>
  <c r="G118" i="5"/>
  <c r="H117" i="5"/>
  <c r="I117" i="5" s="1"/>
  <c r="J115" i="5"/>
  <c r="K114" i="5"/>
  <c r="L114" i="5" s="1"/>
  <c r="A118" i="5"/>
  <c r="B117" i="5"/>
  <c r="C117" i="5" s="1"/>
  <c r="J23" i="3"/>
  <c r="H23" i="3"/>
  <c r="M23" i="3"/>
  <c r="L24" i="3"/>
  <c r="N24" i="3" s="1"/>
  <c r="P105" i="3"/>
  <c r="E23" i="3"/>
  <c r="I23" i="3" s="1"/>
  <c r="K23" i="3"/>
  <c r="C25" i="3"/>
  <c r="G24" i="3"/>
  <c r="F24" i="3"/>
  <c r="I34" i="2"/>
  <c r="AU1" i="2"/>
  <c r="AU11" i="2"/>
  <c r="AU12" i="2" s="1"/>
  <c r="AW8" i="2"/>
  <c r="AW2" i="2"/>
  <c r="G34" i="2"/>
  <c r="F34" i="2"/>
  <c r="E35" i="2"/>
  <c r="AV4" i="2"/>
  <c r="AW7" i="2"/>
  <c r="AR8" i="2"/>
  <c r="AR10" i="2"/>
  <c r="AS9" i="2" s="1"/>
  <c r="AR9" i="2"/>
  <c r="AT5" i="2"/>
  <c r="AT7" i="2" s="1"/>
  <c r="AU5" i="2"/>
  <c r="AX14" i="2"/>
  <c r="B26" i="3"/>
  <c r="C34" i="2"/>
  <c r="D35" i="2"/>
  <c r="B35" i="2"/>
  <c r="C35" i="2" s="1"/>
  <c r="A36" i="2"/>
  <c r="EN2083" i="1"/>
  <c r="EM2082" i="1"/>
  <c r="F35" i="2" a="1"/>
  <c r="G35" i="2" a="1"/>
  <c r="GM51" i="5" a="1"/>
  <c r="GK51" i="5" a="1"/>
  <c r="B363" i="5" l="1"/>
  <c r="A364" i="5"/>
  <c r="L362" i="5"/>
  <c r="F362" i="5"/>
  <c r="E362" i="5"/>
  <c r="C362" i="5"/>
  <c r="D362" i="5" s="1"/>
  <c r="M361" i="5"/>
  <c r="Q361" i="5"/>
  <c r="AF361" i="5"/>
  <c r="J361" i="5"/>
  <c r="V361" i="5"/>
  <c r="AK361" i="5"/>
  <c r="AZ361" i="5"/>
  <c r="AP361" i="5"/>
  <c r="H361" i="5"/>
  <c r="G361" i="5"/>
  <c r="AU361" i="5"/>
  <c r="AA361" i="5"/>
  <c r="P361" i="5"/>
  <c r="U361" i="5"/>
  <c r="Z361" i="5"/>
  <c r="AJ361" i="5"/>
  <c r="AE361" i="5"/>
  <c r="AO361" i="5"/>
  <c r="AT361" i="5"/>
  <c r="AY361" i="5"/>
  <c r="AV360" i="5"/>
  <c r="AW360" i="5" s="1"/>
  <c r="AX360" i="5" s="1"/>
  <c r="AQ360" i="5"/>
  <c r="AR360" i="5" s="1"/>
  <c r="AS360" i="5" s="1"/>
  <c r="AL360" i="5"/>
  <c r="R360" i="5"/>
  <c r="S360" i="5" s="1"/>
  <c r="T360" i="5" s="1"/>
  <c r="AG360" i="5"/>
  <c r="AH360" i="5" s="1"/>
  <c r="AI360" i="5" s="1"/>
  <c r="AB360" i="5"/>
  <c r="W360" i="5"/>
  <c r="X360" i="5" s="1"/>
  <c r="Y360" i="5" s="1"/>
  <c r="BA360" i="5"/>
  <c r="BB360" i="5" s="1"/>
  <c r="BC360" i="5" s="1"/>
  <c r="I360" i="5"/>
  <c r="N360" i="5" s="1"/>
  <c r="O360" i="5" s="1"/>
  <c r="AC360" i="5"/>
  <c r="AD360" i="5" s="1"/>
  <c r="AM360" i="5"/>
  <c r="AN360" i="5" s="1"/>
  <c r="K360" i="5"/>
  <c r="C481" i="5"/>
  <c r="G481" i="5"/>
  <c r="H481" i="5" s="1"/>
  <c r="CW38" i="5"/>
  <c r="DF54" i="5"/>
  <c r="DI54" i="5"/>
  <c r="DH54" i="5"/>
  <c r="AK227" i="5"/>
  <c r="AJ227" i="5"/>
  <c r="AP227" i="5"/>
  <c r="AO227" i="5"/>
  <c r="AT227" i="5"/>
  <c r="AU227" i="5"/>
  <c r="AY227" i="5"/>
  <c r="AZ227" i="5"/>
  <c r="CZ42" i="5"/>
  <c r="BT90" i="5"/>
  <c r="BT88" i="5"/>
  <c r="BS89" i="5"/>
  <c r="BS87" i="5"/>
  <c r="BS88" i="5"/>
  <c r="BR90" i="5"/>
  <c r="AF106" i="5"/>
  <c r="AG106" i="5" s="1"/>
  <c r="AE107" i="5"/>
  <c r="T110" i="5"/>
  <c r="U110" i="5" s="1"/>
  <c r="S111" i="5"/>
  <c r="BQ94" i="5"/>
  <c r="BQ93" i="5"/>
  <c r="BO95" i="5" s="1"/>
  <c r="AH107" i="5"/>
  <c r="AI106" i="5"/>
  <c r="AJ106" i="5" s="1"/>
  <c r="BL94" i="5"/>
  <c r="BL96" i="5" s="1"/>
  <c r="AN104" i="5"/>
  <c r="AO103" i="5"/>
  <c r="AP103" i="5" s="1"/>
  <c r="P112" i="5"/>
  <c r="Q111" i="5"/>
  <c r="R111" i="5" s="1"/>
  <c r="AK104" i="5"/>
  <c r="AL103" i="5"/>
  <c r="AM103" i="5" s="1"/>
  <c r="BC99" i="5"/>
  <c r="BD98" i="5"/>
  <c r="BE98" i="5" s="1"/>
  <c r="BA100" i="5"/>
  <c r="BB100" i="5" s="1"/>
  <c r="AZ101" i="5"/>
  <c r="AT103" i="5"/>
  <c r="AU102" i="5"/>
  <c r="AV102" i="5" s="1"/>
  <c r="Z107" i="5"/>
  <c r="AA107" i="5" s="1"/>
  <c r="Y108" i="5"/>
  <c r="BV94" i="5"/>
  <c r="BY93" i="5"/>
  <c r="BI96" i="5"/>
  <c r="W109" i="5"/>
  <c r="X109" i="5" s="1"/>
  <c r="V110" i="5"/>
  <c r="AC108" i="5"/>
  <c r="AD108" i="5" s="1"/>
  <c r="AB109" i="5"/>
  <c r="BT91" i="5"/>
  <c r="BT92" i="5" s="1"/>
  <c r="AR101" i="5"/>
  <c r="AS101" i="5" s="1"/>
  <c r="AQ102" i="5"/>
  <c r="AX99" i="5"/>
  <c r="AY99" i="5" s="1"/>
  <c r="AW100" i="5"/>
  <c r="DQ36" i="5"/>
  <c r="DP36" i="5"/>
  <c r="DN36" i="5"/>
  <c r="DO36" i="5" s="1"/>
  <c r="DL37" i="5"/>
  <c r="DM37" i="5" s="1"/>
  <c r="DE55" i="5"/>
  <c r="DD56" i="5"/>
  <c r="DA41" i="5"/>
  <c r="CX43" i="5"/>
  <c r="CU39" i="5"/>
  <c r="CR41" i="5"/>
  <c r="CT40" i="5"/>
  <c r="IE37" i="5"/>
  <c r="IB37" i="5"/>
  <c r="IC37" i="5" s="1"/>
  <c r="ID37" i="5" s="1"/>
  <c r="IG37" i="5" s="1"/>
  <c r="AM322" i="5"/>
  <c r="AN322" i="5" s="1"/>
  <c r="AR322" i="5"/>
  <c r="AS322" i="5" s="1"/>
  <c r="AW322" i="5"/>
  <c r="AX322" i="5" s="1"/>
  <c r="S10" i="9"/>
  <c r="R10" i="9"/>
  <c r="U10" i="9" s="1"/>
  <c r="O10" i="9" s="1"/>
  <c r="V10" i="9" s="1"/>
  <c r="W10" i="9" s="1"/>
  <c r="X10" i="9" s="1"/>
  <c r="BA226" i="5"/>
  <c r="BB226" i="5" s="1"/>
  <c r="BC226" i="5" s="1"/>
  <c r="AQ226" i="5"/>
  <c r="AR226" i="5" s="1"/>
  <c r="AS226" i="5" s="1"/>
  <c r="AV226" i="5"/>
  <c r="AW226" i="5" s="1"/>
  <c r="AX226" i="5" s="1"/>
  <c r="AL226" i="5"/>
  <c r="AM226" i="5" s="1"/>
  <c r="AN226" i="5" s="1"/>
  <c r="CO44" i="5"/>
  <c r="D33" i="5"/>
  <c r="E32" i="5"/>
  <c r="F32" i="5" s="1"/>
  <c r="G32" i="5" s="1"/>
  <c r="B482" i="5"/>
  <c r="A483" i="5"/>
  <c r="F36" i="9"/>
  <c r="G35" i="9"/>
  <c r="L35" i="9" s="1"/>
  <c r="GX52" i="5"/>
  <c r="GZ52" i="5" s="1"/>
  <c r="HE57" i="5"/>
  <c r="HF57" i="5" s="1"/>
  <c r="FR251" i="5"/>
  <c r="FQ252" i="5"/>
  <c r="GM51" i="5"/>
  <c r="GN51" i="5" s="1"/>
  <c r="GK51" i="5"/>
  <c r="GQ52" i="5"/>
  <c r="GP53" i="5"/>
  <c r="GR53" i="5" s="1"/>
  <c r="GS53" i="5"/>
  <c r="GG53" i="5"/>
  <c r="GV53" i="5"/>
  <c r="GW53" i="5" s="1"/>
  <c r="GF54" i="5"/>
  <c r="GU53" i="5"/>
  <c r="GH53" i="5"/>
  <c r="GY51" i="5"/>
  <c r="GZ51" i="5"/>
  <c r="GL52" i="5"/>
  <c r="GI52" i="5"/>
  <c r="GJ52" i="5" s="1"/>
  <c r="HL57" i="5"/>
  <c r="HS44" i="5"/>
  <c r="HU43" i="5"/>
  <c r="HT43" i="5"/>
  <c r="HN42" i="5"/>
  <c r="HM43" i="5"/>
  <c r="HO42" i="5"/>
  <c r="HB58" i="5"/>
  <c r="HD58" i="5" s="1"/>
  <c r="HE58" i="5" s="1"/>
  <c r="HF58" i="5" s="1"/>
  <c r="HC59" i="5"/>
  <c r="FK39" i="5"/>
  <c r="FH39" i="5" s="1"/>
  <c r="M114" i="5"/>
  <c r="N113" i="5"/>
  <c r="O113" i="5" s="1"/>
  <c r="AB226" i="5"/>
  <c r="AC226" i="5" s="1"/>
  <c r="AD226" i="5" s="1"/>
  <c r="R226" i="5"/>
  <c r="S226" i="5" s="1"/>
  <c r="T226" i="5" s="1"/>
  <c r="K226" i="5"/>
  <c r="I226" i="5"/>
  <c r="N226" i="5" s="1"/>
  <c r="O226" i="5" s="1"/>
  <c r="F228" i="5"/>
  <c r="L228" i="5"/>
  <c r="FB42" i="5" a="1"/>
  <c r="FB42" i="5" s="1"/>
  <c r="FC42" i="5"/>
  <c r="IL42" i="5" s="1"/>
  <c r="W226" i="5"/>
  <c r="X226" i="5" s="1"/>
  <c r="Y226" i="5" s="1"/>
  <c r="H227" i="5"/>
  <c r="G227" i="5"/>
  <c r="J227" i="5"/>
  <c r="U227" i="5"/>
  <c r="P227" i="5"/>
  <c r="Q227" i="5"/>
  <c r="V227" i="5"/>
  <c r="AA227" i="5"/>
  <c r="Z227" i="5"/>
  <c r="AE227" i="5"/>
  <c r="AF227" i="5"/>
  <c r="EZ41" i="5"/>
  <c r="FA41" i="5"/>
  <c r="EY42" i="5"/>
  <c r="EW43" i="5"/>
  <c r="EX42" i="5"/>
  <c r="EC31" i="5"/>
  <c r="EE30" i="5"/>
  <c r="EF30" i="5" s="1"/>
  <c r="AH226" i="5"/>
  <c r="AI226" i="5" s="1"/>
  <c r="AH322" i="5"/>
  <c r="AI322" i="5" s="1"/>
  <c r="S322" i="5"/>
  <c r="T322" i="5" s="1"/>
  <c r="AC322" i="5"/>
  <c r="AD322" i="5" s="1"/>
  <c r="X322" i="5"/>
  <c r="Y322" i="5" s="1"/>
  <c r="D226" i="5"/>
  <c r="D322" i="5"/>
  <c r="M322" i="5"/>
  <c r="N322" i="5"/>
  <c r="O322" i="5" s="1"/>
  <c r="E227" i="5"/>
  <c r="C227" i="5"/>
  <c r="B229" i="5"/>
  <c r="J32" i="5"/>
  <c r="K32" i="5" s="1"/>
  <c r="E323" i="5"/>
  <c r="C323" i="5"/>
  <c r="J33" i="5"/>
  <c r="H34" i="5"/>
  <c r="I34" i="5" s="1"/>
  <c r="H118" i="5"/>
  <c r="I118" i="5" s="1"/>
  <c r="G119" i="5"/>
  <c r="K115" i="5"/>
  <c r="L115" i="5" s="1"/>
  <c r="J116" i="5"/>
  <c r="A119" i="5"/>
  <c r="B118" i="5"/>
  <c r="C118" i="5" s="1"/>
  <c r="H24" i="3"/>
  <c r="M24" i="3" s="1"/>
  <c r="L25" i="3"/>
  <c r="N25" i="3" s="1"/>
  <c r="P106" i="3"/>
  <c r="K24" i="3"/>
  <c r="F25" i="3"/>
  <c r="G25" i="3"/>
  <c r="C26" i="3"/>
  <c r="D26" i="3" s="1"/>
  <c r="D25" i="3"/>
  <c r="E24" i="3"/>
  <c r="I24" i="3" s="1"/>
  <c r="AW11" i="2"/>
  <c r="AW12" i="2" s="1"/>
  <c r="AW1" i="2" s="1"/>
  <c r="I35" i="2"/>
  <c r="AY8" i="2"/>
  <c r="AY2" i="2"/>
  <c r="AT8" i="2"/>
  <c r="G35" i="2"/>
  <c r="F35" i="2"/>
  <c r="AW5" i="2"/>
  <c r="AV5" i="2"/>
  <c r="AZ14" i="2"/>
  <c r="AX4" i="2"/>
  <c r="AY11" i="2" s="1"/>
  <c r="AY12" i="2" s="1"/>
  <c r="AY7" i="2"/>
  <c r="E36" i="2"/>
  <c r="AT10" i="2"/>
  <c r="AU9" i="2" s="1"/>
  <c r="AT9" i="2"/>
  <c r="B27" i="3"/>
  <c r="D36" i="2"/>
  <c r="B36" i="2"/>
  <c r="A37" i="2"/>
  <c r="EN2084" i="1"/>
  <c r="EM2083" i="1"/>
  <c r="G36" i="2" a="1"/>
  <c r="F36" i="2" a="1"/>
  <c r="GK52" i="5" a="1"/>
  <c r="GM52" i="5" a="1"/>
  <c r="J24" i="3" l="1"/>
  <c r="BA361" i="5"/>
  <c r="BB361" i="5" s="1"/>
  <c r="BC361" i="5" s="1"/>
  <c r="R361" i="5"/>
  <c r="S361" i="5" s="1"/>
  <c r="T361" i="5" s="1"/>
  <c r="AQ361" i="5"/>
  <c r="AR361" i="5" s="1"/>
  <c r="AS361" i="5" s="1"/>
  <c r="AG361" i="5"/>
  <c r="AH361" i="5" s="1"/>
  <c r="AI361" i="5" s="1"/>
  <c r="AB361" i="5"/>
  <c r="AC361" i="5" s="1"/>
  <c r="AD361" i="5" s="1"/>
  <c r="AL361" i="5"/>
  <c r="AM361" i="5" s="1"/>
  <c r="AN361" i="5" s="1"/>
  <c r="AV361" i="5"/>
  <c r="AW361" i="5" s="1"/>
  <c r="AX361" i="5" s="1"/>
  <c r="I361" i="5"/>
  <c r="N361" i="5" s="1"/>
  <c r="O361" i="5" s="1"/>
  <c r="W361" i="5"/>
  <c r="X361" i="5" s="1"/>
  <c r="Y361" i="5" s="1"/>
  <c r="K361" i="5"/>
  <c r="V362" i="5"/>
  <c r="AA362" i="5"/>
  <c r="Q362" i="5"/>
  <c r="AK362" i="5"/>
  <c r="G362" i="5"/>
  <c r="J362" i="5"/>
  <c r="AU362" i="5"/>
  <c r="H362" i="5"/>
  <c r="AP362" i="5"/>
  <c r="AF362" i="5"/>
  <c r="AZ362" i="5"/>
  <c r="P362" i="5"/>
  <c r="U362" i="5"/>
  <c r="Z362" i="5"/>
  <c r="AE362" i="5"/>
  <c r="AJ362" i="5"/>
  <c r="AO362" i="5"/>
  <c r="AT362" i="5"/>
  <c r="AY362" i="5"/>
  <c r="A365" i="5"/>
  <c r="B364" i="5"/>
  <c r="M362" i="5"/>
  <c r="E363" i="5"/>
  <c r="F363" i="5"/>
  <c r="L363" i="5"/>
  <c r="C363" i="5"/>
  <c r="D363" i="5" s="1"/>
  <c r="C482" i="5"/>
  <c r="G482" i="5"/>
  <c r="H482" i="5" s="1"/>
  <c r="CW39" i="5"/>
  <c r="DF55" i="5"/>
  <c r="DH55" i="5"/>
  <c r="DI55" i="5"/>
  <c r="BW90" i="5"/>
  <c r="BW88" i="5"/>
  <c r="BU90" i="5"/>
  <c r="BV88" i="5"/>
  <c r="BV89" i="5"/>
  <c r="BV87" i="5"/>
  <c r="AJ228" i="5"/>
  <c r="AK228" i="5"/>
  <c r="AO228" i="5"/>
  <c r="AP228" i="5"/>
  <c r="AU228" i="5"/>
  <c r="AT228" i="5"/>
  <c r="AY228" i="5"/>
  <c r="AZ228" i="5"/>
  <c r="CZ43" i="5"/>
  <c r="BT94" i="5"/>
  <c r="BT93" i="5"/>
  <c r="BR95" i="5" s="1"/>
  <c r="BS95" i="5" s="1"/>
  <c r="BT95" i="5" s="1"/>
  <c r="W110" i="5"/>
  <c r="X110" i="5" s="1"/>
  <c r="V111" i="5"/>
  <c r="BW91" i="5"/>
  <c r="BW92" i="5" s="1"/>
  <c r="AU103" i="5"/>
  <c r="AV103" i="5" s="1"/>
  <c r="AT104" i="5"/>
  <c r="BC100" i="5"/>
  <c r="BD99" i="5"/>
  <c r="BE99" i="5" s="1"/>
  <c r="Q112" i="5"/>
  <c r="R112" i="5" s="1"/>
  <c r="P113" i="5"/>
  <c r="S112" i="5"/>
  <c r="T111" i="5"/>
  <c r="U111" i="5" s="1"/>
  <c r="AQ103" i="5"/>
  <c r="AR102" i="5"/>
  <c r="AS102" i="5" s="1"/>
  <c r="Z108" i="5"/>
  <c r="AA108" i="5" s="1"/>
  <c r="Y109" i="5"/>
  <c r="AZ102" i="5"/>
  <c r="BA101" i="5"/>
  <c r="BB101" i="5" s="1"/>
  <c r="AH108" i="5"/>
  <c r="AI107" i="5"/>
  <c r="AJ107" i="5" s="1"/>
  <c r="AC109" i="5"/>
  <c r="AD109" i="5" s="1"/>
  <c r="AB110" i="5"/>
  <c r="BI97" i="5"/>
  <c r="BJ96" i="5"/>
  <c r="BK96" i="5" s="1"/>
  <c r="AK105" i="5"/>
  <c r="AL104" i="5"/>
  <c r="AM104" i="5" s="1"/>
  <c r="AO104" i="5"/>
  <c r="AP104" i="5" s="1"/>
  <c r="AN105" i="5"/>
  <c r="BP95" i="5"/>
  <c r="BQ95" i="5" s="1"/>
  <c r="AF107" i="5"/>
  <c r="AG107" i="5" s="1"/>
  <c r="AE108" i="5"/>
  <c r="AW101" i="5"/>
  <c r="AX100" i="5"/>
  <c r="AY100" i="5" s="1"/>
  <c r="BY94" i="5"/>
  <c r="CB93" i="5"/>
  <c r="BL97" i="5"/>
  <c r="BM96" i="5"/>
  <c r="BN96" i="5" s="1"/>
  <c r="BO94" i="5"/>
  <c r="BO96" i="5" s="1"/>
  <c r="DN37" i="5"/>
  <c r="DO37" i="5" s="1"/>
  <c r="DQ37" i="5"/>
  <c r="DP37" i="5"/>
  <c r="DL38" i="5"/>
  <c r="DM38" i="5" s="1"/>
  <c r="DE56" i="5"/>
  <c r="DD57" i="5"/>
  <c r="DA42" i="5"/>
  <c r="CX44" i="5"/>
  <c r="CU40" i="5"/>
  <c r="CR42" i="5"/>
  <c r="CT41" i="5"/>
  <c r="P11" i="9"/>
  <c r="Q11" i="9" s="1"/>
  <c r="R11" i="9" s="1"/>
  <c r="S11" i="9"/>
  <c r="AM323" i="5"/>
  <c r="AN323" i="5" s="1"/>
  <c r="AR323" i="5"/>
  <c r="AS323" i="5" s="1"/>
  <c r="AW323" i="5"/>
  <c r="AX323" i="5" s="1"/>
  <c r="AL227" i="5"/>
  <c r="AM227" i="5" s="1"/>
  <c r="AN227" i="5" s="1"/>
  <c r="AQ227" i="5"/>
  <c r="AR227" i="5" s="1"/>
  <c r="AS227" i="5" s="1"/>
  <c r="AV227" i="5"/>
  <c r="AW227" i="5" s="1"/>
  <c r="AX227" i="5" s="1"/>
  <c r="BA227" i="5"/>
  <c r="BB227" i="5" s="1"/>
  <c r="BC227" i="5" s="1"/>
  <c r="CO45" i="5"/>
  <c r="D34" i="5"/>
  <c r="E33" i="5"/>
  <c r="F33" i="5" s="1"/>
  <c r="G33" i="5" s="1"/>
  <c r="IA37" i="5"/>
  <c r="IH37" i="5" s="1"/>
  <c r="II37" i="5" s="1"/>
  <c r="IJ37" i="5" s="1"/>
  <c r="B483" i="5"/>
  <c r="A484" i="5"/>
  <c r="G36" i="9"/>
  <c r="L36" i="9" s="1"/>
  <c r="F37" i="9"/>
  <c r="GY52" i="5"/>
  <c r="FR252" i="5"/>
  <c r="FQ253" i="5"/>
  <c r="GQ53" i="5"/>
  <c r="GK52" i="5"/>
  <c r="GM52" i="5"/>
  <c r="GN52" i="5" s="1"/>
  <c r="GV54" i="5"/>
  <c r="GW54" i="5" s="1"/>
  <c r="GP54" i="5"/>
  <c r="GQ54" i="5" s="1"/>
  <c r="GG54" i="5"/>
  <c r="GU54" i="5"/>
  <c r="GF55" i="5"/>
  <c r="GS54" i="5"/>
  <c r="GH54" i="5"/>
  <c r="GI53" i="5"/>
  <c r="GJ53" i="5" s="1"/>
  <c r="GL53" i="5"/>
  <c r="GX53" i="5"/>
  <c r="HL58" i="5"/>
  <c r="HS45" i="5"/>
  <c r="HU44" i="5"/>
  <c r="HT44" i="5" s="1"/>
  <c r="HN43" i="5"/>
  <c r="HM44" i="5"/>
  <c r="HO43" i="5"/>
  <c r="HB59" i="5"/>
  <c r="HD59" i="5" s="1"/>
  <c r="HE59" i="5" s="1"/>
  <c r="HF59" i="5" s="1"/>
  <c r="HC60" i="5"/>
  <c r="N114" i="5"/>
  <c r="O114" i="5" s="1"/>
  <c r="M115" i="5"/>
  <c r="FK40" i="5"/>
  <c r="FH40" i="5" s="1"/>
  <c r="AG227" i="5"/>
  <c r="AH227" i="5" s="1"/>
  <c r="AI227" i="5" s="1"/>
  <c r="AB227" i="5"/>
  <c r="AC227" i="5" s="1"/>
  <c r="AD227" i="5" s="1"/>
  <c r="R227" i="5"/>
  <c r="S227" i="5" s="1"/>
  <c r="T227" i="5" s="1"/>
  <c r="W227" i="5"/>
  <c r="X227" i="5" s="1"/>
  <c r="Y227" i="5" s="1"/>
  <c r="F229" i="5"/>
  <c r="L229" i="5"/>
  <c r="H228" i="5"/>
  <c r="J228" i="5"/>
  <c r="G228" i="5"/>
  <c r="Q228" i="5"/>
  <c r="P228" i="5"/>
  <c r="V228" i="5"/>
  <c r="U228" i="5"/>
  <c r="AA228" i="5"/>
  <c r="Z228" i="5"/>
  <c r="AE228" i="5"/>
  <c r="AG228" i="5" s="1"/>
  <c r="AF228" i="5"/>
  <c r="FB43" i="5" a="1"/>
  <c r="FB43" i="5" s="1"/>
  <c r="FC43" i="5"/>
  <c r="IL43" i="5" s="1"/>
  <c r="I227" i="5"/>
  <c r="N227" i="5" s="1"/>
  <c r="O227" i="5" s="1"/>
  <c r="K227" i="5"/>
  <c r="FA42" i="5"/>
  <c r="EZ42" i="5"/>
  <c r="EY43" i="5"/>
  <c r="EW44" i="5"/>
  <c r="EX43" i="5"/>
  <c r="EC32" i="5"/>
  <c r="EE31" i="5"/>
  <c r="EF31" i="5" s="1"/>
  <c r="AH323" i="5"/>
  <c r="AI323" i="5" s="1"/>
  <c r="S323" i="5"/>
  <c r="T323" i="5" s="1"/>
  <c r="AC323" i="5"/>
  <c r="AD323" i="5" s="1"/>
  <c r="X323" i="5"/>
  <c r="Y323" i="5" s="1"/>
  <c r="D323" i="5"/>
  <c r="M323" i="5"/>
  <c r="N323" i="5"/>
  <c r="O323" i="5" s="1"/>
  <c r="D227" i="5"/>
  <c r="E228" i="5"/>
  <c r="C228" i="5"/>
  <c r="B230" i="5"/>
  <c r="K33" i="5"/>
  <c r="E324" i="5"/>
  <c r="C324" i="5"/>
  <c r="J34" i="5"/>
  <c r="H35" i="5"/>
  <c r="I35" i="5" s="1"/>
  <c r="K116" i="5"/>
  <c r="L116" i="5" s="1"/>
  <c r="J117" i="5"/>
  <c r="G120" i="5"/>
  <c r="H119" i="5"/>
  <c r="I119" i="5" s="1"/>
  <c r="A120" i="5"/>
  <c r="B119" i="5"/>
  <c r="C119" i="5" s="1"/>
  <c r="H25" i="3"/>
  <c r="M25" i="3" s="1"/>
  <c r="L26" i="3"/>
  <c r="N26" i="3" s="1"/>
  <c r="P107" i="3"/>
  <c r="K25" i="3"/>
  <c r="F26" i="3"/>
  <c r="H26" i="3" s="1"/>
  <c r="G26" i="3"/>
  <c r="E25" i="3"/>
  <c r="I25" i="3" s="1"/>
  <c r="C27" i="3"/>
  <c r="I36" i="2"/>
  <c r="AY1" i="2"/>
  <c r="BA8" i="2"/>
  <c r="BA2" i="2"/>
  <c r="G36" i="2"/>
  <c r="F36" i="2"/>
  <c r="E37" i="2"/>
  <c r="AZ4" i="2"/>
  <c r="BA11" i="2" s="1"/>
  <c r="BA12" i="2" s="1"/>
  <c r="BA1" i="2" s="1"/>
  <c r="BA7" i="2"/>
  <c r="AV10" i="2"/>
  <c r="AW9" i="2" s="1"/>
  <c r="AV9" i="2"/>
  <c r="AV8" i="2"/>
  <c r="AY5" i="2"/>
  <c r="AX5" i="2"/>
  <c r="AX8" i="2" s="1"/>
  <c r="AV7" i="2"/>
  <c r="BB14" i="2"/>
  <c r="B28" i="3"/>
  <c r="B37" i="2"/>
  <c r="D37" i="2"/>
  <c r="A38" i="2"/>
  <c r="C36" i="2"/>
  <c r="EN2085" i="1"/>
  <c r="EM2084" i="1"/>
  <c r="F37" i="2" a="1"/>
  <c r="G37" i="2" a="1"/>
  <c r="GK53" i="5" a="1"/>
  <c r="GM53" i="5" a="1"/>
  <c r="M363" i="5" l="1"/>
  <c r="V363" i="5"/>
  <c r="AP363" i="5"/>
  <c r="J363" i="5"/>
  <c r="H363" i="5"/>
  <c r="Q363" i="5"/>
  <c r="G363" i="5"/>
  <c r="AF363" i="5"/>
  <c r="AZ363" i="5"/>
  <c r="AK363" i="5"/>
  <c r="AA363" i="5"/>
  <c r="AU363" i="5"/>
  <c r="U363" i="5"/>
  <c r="P363" i="5"/>
  <c r="Z363" i="5"/>
  <c r="AJ363" i="5"/>
  <c r="AE363" i="5"/>
  <c r="AO363" i="5"/>
  <c r="AT363" i="5"/>
  <c r="AY363" i="5"/>
  <c r="A366" i="5"/>
  <c r="B365" i="5"/>
  <c r="AG362" i="5"/>
  <c r="AH362" i="5" s="1"/>
  <c r="AI362" i="5" s="1"/>
  <c r="AB362" i="5"/>
  <c r="AC362" i="5" s="1"/>
  <c r="AD362" i="5" s="1"/>
  <c r="AQ362" i="5"/>
  <c r="AR362" i="5" s="1"/>
  <c r="AS362" i="5" s="1"/>
  <c r="R362" i="5"/>
  <c r="S362" i="5" s="1"/>
  <c r="T362" i="5" s="1"/>
  <c r="BA362" i="5"/>
  <c r="BB362" i="5" s="1"/>
  <c r="BC362" i="5" s="1"/>
  <c r="W362" i="5"/>
  <c r="I362" i="5"/>
  <c r="N362" i="5" s="1"/>
  <c r="O362" i="5" s="1"/>
  <c r="AV362" i="5"/>
  <c r="AW362" i="5" s="1"/>
  <c r="AX362" i="5" s="1"/>
  <c r="AL362" i="5"/>
  <c r="AM362" i="5" s="1"/>
  <c r="AN362" i="5" s="1"/>
  <c r="X362" i="5"/>
  <c r="Y362" i="5" s="1"/>
  <c r="K362" i="5"/>
  <c r="L364" i="5"/>
  <c r="F364" i="5"/>
  <c r="E364" i="5"/>
  <c r="C364" i="5"/>
  <c r="D364" i="5" s="1"/>
  <c r="C483" i="5"/>
  <c r="G483" i="5"/>
  <c r="H483" i="5" s="1"/>
  <c r="AK229" i="5"/>
  <c r="AJ229" i="5"/>
  <c r="AP229" i="5"/>
  <c r="AO229" i="5"/>
  <c r="AT229" i="5"/>
  <c r="AU229" i="5"/>
  <c r="AZ229" i="5"/>
  <c r="AY229" i="5"/>
  <c r="CW40" i="5"/>
  <c r="DF56" i="5"/>
  <c r="DI56" i="5"/>
  <c r="DH56" i="5"/>
  <c r="CZ44" i="5"/>
  <c r="BY89" i="5"/>
  <c r="BY87" i="5"/>
  <c r="BZ90" i="5"/>
  <c r="BZ88" i="5"/>
  <c r="BY88" i="5"/>
  <c r="BX90" i="5"/>
  <c r="Q113" i="5"/>
  <c r="R113" i="5" s="1"/>
  <c r="P114" i="5"/>
  <c r="AT105" i="5"/>
  <c r="AU104" i="5"/>
  <c r="AV104" i="5" s="1"/>
  <c r="V112" i="5"/>
  <c r="W111" i="5"/>
  <c r="X111" i="5" s="1"/>
  <c r="BO97" i="5"/>
  <c r="BP96" i="5"/>
  <c r="BQ96" i="5" s="1"/>
  <c r="AB111" i="5"/>
  <c r="AC110" i="5"/>
  <c r="AD110" i="5" s="1"/>
  <c r="BL98" i="5"/>
  <c r="BM97" i="5"/>
  <c r="BN97" i="5" s="1"/>
  <c r="AW102" i="5"/>
  <c r="AX101" i="5"/>
  <c r="AY101" i="5" s="1"/>
  <c r="AL105" i="5"/>
  <c r="AM105" i="5" s="1"/>
  <c r="AK106" i="5"/>
  <c r="BA102" i="5"/>
  <c r="BB102" i="5" s="1"/>
  <c r="AZ103" i="5"/>
  <c r="AR103" i="5"/>
  <c r="AS103" i="5" s="1"/>
  <c r="AQ104" i="5"/>
  <c r="CB94" i="5"/>
  <c r="CE93" i="5"/>
  <c r="AF108" i="5"/>
  <c r="AG108" i="5" s="1"/>
  <c r="AE109" i="5"/>
  <c r="AN106" i="5"/>
  <c r="AO105" i="5"/>
  <c r="AP105" i="5" s="1"/>
  <c r="Y110" i="5"/>
  <c r="Z109" i="5"/>
  <c r="AA109" i="5" s="1"/>
  <c r="BW94" i="5"/>
  <c r="BW93" i="5"/>
  <c r="BU95" i="5" s="1"/>
  <c r="BZ91" i="5"/>
  <c r="BZ92" i="5" s="1"/>
  <c r="BJ97" i="5"/>
  <c r="BK97" i="5" s="1"/>
  <c r="BI98" i="5"/>
  <c r="AH109" i="5"/>
  <c r="AI108" i="5"/>
  <c r="AJ108" i="5" s="1"/>
  <c r="S113" i="5"/>
  <c r="T112" i="5"/>
  <c r="U112" i="5" s="1"/>
  <c r="BC101" i="5"/>
  <c r="BD100" i="5"/>
  <c r="BE100" i="5" s="1"/>
  <c r="BR94" i="5"/>
  <c r="BR96" i="5" s="1"/>
  <c r="DP38" i="5"/>
  <c r="DN38" i="5"/>
  <c r="DO38" i="5" s="1"/>
  <c r="DQ38" i="5"/>
  <c r="DL39" i="5"/>
  <c r="DM39" i="5" s="1"/>
  <c r="DE57" i="5"/>
  <c r="DD58" i="5"/>
  <c r="DA43" i="5"/>
  <c r="CX45" i="5"/>
  <c r="CU41" i="5"/>
  <c r="CR43" i="5"/>
  <c r="CT42" i="5"/>
  <c r="AM324" i="5"/>
  <c r="AN324" i="5" s="1"/>
  <c r="AR324" i="5"/>
  <c r="AS324" i="5" s="1"/>
  <c r="AW324" i="5"/>
  <c r="AX324" i="5" s="1"/>
  <c r="AL228" i="5"/>
  <c r="AM228" i="5" s="1"/>
  <c r="AN228" i="5" s="1"/>
  <c r="AQ228" i="5"/>
  <c r="AR228" i="5" s="1"/>
  <c r="AS228" i="5" s="1"/>
  <c r="AV228" i="5"/>
  <c r="AW228" i="5" s="1"/>
  <c r="AX228" i="5" s="1"/>
  <c r="BA228" i="5"/>
  <c r="BB228" i="5" s="1"/>
  <c r="BC228" i="5" s="1"/>
  <c r="CO46" i="5"/>
  <c r="D35" i="5"/>
  <c r="E34" i="5"/>
  <c r="IE38" i="5"/>
  <c r="IB38" i="5"/>
  <c r="IC38" i="5" s="1"/>
  <c r="ID38" i="5" s="1"/>
  <c r="B484" i="5"/>
  <c r="A485" i="5"/>
  <c r="U11" i="9"/>
  <c r="F38" i="9"/>
  <c r="G37" i="9"/>
  <c r="L37" i="9" s="1"/>
  <c r="FR253" i="5"/>
  <c r="GR54" i="5"/>
  <c r="FQ254" i="5"/>
  <c r="GX54" i="5"/>
  <c r="GY54" i="5" s="1"/>
  <c r="GK53" i="5"/>
  <c r="GM53" i="5"/>
  <c r="GN53" i="5" s="1"/>
  <c r="GU55" i="5"/>
  <c r="GH55" i="5"/>
  <c r="GS55" i="5"/>
  <c r="GG55" i="5"/>
  <c r="GP55" i="5"/>
  <c r="GR55" i="5" s="1"/>
  <c r="GV55" i="5"/>
  <c r="GW55" i="5" s="1"/>
  <c r="GF56" i="5"/>
  <c r="GY53" i="5"/>
  <c r="GZ53" i="5"/>
  <c r="GZ54" i="5"/>
  <c r="GL54" i="5"/>
  <c r="GI54" i="5"/>
  <c r="GJ54" i="5" s="1"/>
  <c r="HS46" i="5"/>
  <c r="HU45" i="5"/>
  <c r="HT45" i="5" s="1"/>
  <c r="HN44" i="5"/>
  <c r="HM45" i="5"/>
  <c r="HO44" i="5"/>
  <c r="HL59" i="5"/>
  <c r="HB60" i="5"/>
  <c r="HD60" i="5" s="1"/>
  <c r="HE60" i="5" s="1"/>
  <c r="HF60" i="5" s="1"/>
  <c r="HC61" i="5"/>
  <c r="FK41" i="5"/>
  <c r="FH41" i="5" s="1"/>
  <c r="N115" i="5"/>
  <c r="O115" i="5" s="1"/>
  <c r="M116" i="5"/>
  <c r="AB228" i="5"/>
  <c r="R228" i="5"/>
  <c r="S228" i="5" s="1"/>
  <c r="T228" i="5" s="1"/>
  <c r="I228" i="5"/>
  <c r="N228" i="5" s="1"/>
  <c r="O228" i="5" s="1"/>
  <c r="K228" i="5"/>
  <c r="F230" i="5"/>
  <c r="L230" i="5"/>
  <c r="FC44" i="5"/>
  <c r="IL44" i="5" s="1"/>
  <c r="FB44" i="5" a="1"/>
  <c r="FB44" i="5" s="1"/>
  <c r="W228" i="5"/>
  <c r="X228" i="5" s="1"/>
  <c r="Y228" i="5" s="1"/>
  <c r="J229" i="5"/>
  <c r="G229" i="5"/>
  <c r="H229" i="5"/>
  <c r="P229" i="5"/>
  <c r="V229" i="5"/>
  <c r="Q229" i="5"/>
  <c r="U229" i="5"/>
  <c r="Z229" i="5"/>
  <c r="AA229" i="5"/>
  <c r="AE229" i="5"/>
  <c r="AF229" i="5"/>
  <c r="FA43" i="5"/>
  <c r="EZ43" i="5"/>
  <c r="EW45" i="5"/>
  <c r="EX44" i="5"/>
  <c r="EY44" i="5"/>
  <c r="EC33" i="5"/>
  <c r="EE32" i="5"/>
  <c r="EF32" i="5" s="1"/>
  <c r="AH324" i="5"/>
  <c r="AI324" i="5" s="1"/>
  <c r="S324" i="5"/>
  <c r="T324" i="5" s="1"/>
  <c r="AC324" i="5"/>
  <c r="AD324" i="5" s="1"/>
  <c r="X324" i="5"/>
  <c r="Y324" i="5" s="1"/>
  <c r="AH228" i="5"/>
  <c r="AI228" i="5" s="1"/>
  <c r="AC228" i="5"/>
  <c r="AD228" i="5" s="1"/>
  <c r="D324" i="5"/>
  <c r="M324" i="5"/>
  <c r="N324" i="5"/>
  <c r="O324" i="5" s="1"/>
  <c r="D228" i="5"/>
  <c r="F34" i="5"/>
  <c r="G34" i="5" s="1"/>
  <c r="B231" i="5"/>
  <c r="E229" i="5"/>
  <c r="C229" i="5"/>
  <c r="K34" i="5"/>
  <c r="C325" i="5"/>
  <c r="J35" i="5"/>
  <c r="H36" i="5"/>
  <c r="I36" i="5" s="1"/>
  <c r="G121" i="5"/>
  <c r="H120" i="5"/>
  <c r="I120" i="5" s="1"/>
  <c r="J118" i="5"/>
  <c r="K117" i="5"/>
  <c r="L117" i="5" s="1"/>
  <c r="A121" i="5"/>
  <c r="B120" i="5"/>
  <c r="C120" i="5" s="1"/>
  <c r="M26" i="3"/>
  <c r="J26" i="3"/>
  <c r="J25" i="3"/>
  <c r="L27" i="3"/>
  <c r="N27" i="3" s="1"/>
  <c r="P108" i="3"/>
  <c r="D27" i="3"/>
  <c r="K26" i="3"/>
  <c r="G27" i="3"/>
  <c r="F27" i="3"/>
  <c r="H27" i="3" s="1"/>
  <c r="E26" i="3"/>
  <c r="I26" i="3" s="1"/>
  <c r="C28" i="3"/>
  <c r="D28" i="3" s="1"/>
  <c r="I37" i="2"/>
  <c r="BC8" i="2"/>
  <c r="BC2" i="2"/>
  <c r="AX7" i="2"/>
  <c r="F37" i="2"/>
  <c r="G37" i="2"/>
  <c r="BB4" i="2"/>
  <c r="BC7" i="2"/>
  <c r="AZ5" i="2"/>
  <c r="AZ7" i="2" s="1"/>
  <c r="BA5" i="2"/>
  <c r="BD14" i="2"/>
  <c r="AX9" i="2"/>
  <c r="AX10" i="2"/>
  <c r="AY9" i="2" s="1"/>
  <c r="E38" i="2"/>
  <c r="B29" i="3"/>
  <c r="C37" i="2"/>
  <c r="D38" i="2"/>
  <c r="B38" i="2"/>
  <c r="A39" i="2"/>
  <c r="EN2086" i="1"/>
  <c r="EM2085" i="1"/>
  <c r="G38" i="2" a="1"/>
  <c r="F38" i="2" a="1"/>
  <c r="GK54" i="5" a="1"/>
  <c r="GM54" i="5" a="1"/>
  <c r="A367" i="5" l="1"/>
  <c r="B366" i="5"/>
  <c r="BA363" i="5"/>
  <c r="BB363" i="5" s="1"/>
  <c r="BC363" i="5" s="1"/>
  <c r="AV363" i="5"/>
  <c r="AW363" i="5" s="1"/>
  <c r="AX363" i="5" s="1"/>
  <c r="R363" i="5"/>
  <c r="S363" i="5" s="1"/>
  <c r="T363" i="5" s="1"/>
  <c r="W363" i="5"/>
  <c r="X363" i="5" s="1"/>
  <c r="Y363" i="5" s="1"/>
  <c r="AG363" i="5"/>
  <c r="AH363" i="5" s="1"/>
  <c r="AI363" i="5" s="1"/>
  <c r="AQ363" i="5"/>
  <c r="AR363" i="5" s="1"/>
  <c r="AS363" i="5" s="1"/>
  <c r="AL363" i="5"/>
  <c r="AM363" i="5" s="1"/>
  <c r="AN363" i="5" s="1"/>
  <c r="I363" i="5"/>
  <c r="N363" i="5" s="1"/>
  <c r="O363" i="5" s="1"/>
  <c r="AB363" i="5"/>
  <c r="AC363" i="5" s="1"/>
  <c r="AD363" i="5" s="1"/>
  <c r="K363" i="5"/>
  <c r="M364" i="5"/>
  <c r="Q364" i="5"/>
  <c r="G364" i="5"/>
  <c r="AZ364" i="5"/>
  <c r="V364" i="5"/>
  <c r="AU364" i="5"/>
  <c r="AP364" i="5"/>
  <c r="AK364" i="5"/>
  <c r="H364" i="5"/>
  <c r="J364" i="5"/>
  <c r="AA364" i="5"/>
  <c r="AF364" i="5"/>
  <c r="U364" i="5"/>
  <c r="P364" i="5"/>
  <c r="Z364" i="5"/>
  <c r="AE364" i="5"/>
  <c r="AJ364" i="5"/>
  <c r="AO364" i="5"/>
  <c r="AT364" i="5"/>
  <c r="AY364" i="5"/>
  <c r="F365" i="5"/>
  <c r="L365" i="5"/>
  <c r="C365" i="5"/>
  <c r="D365" i="5" s="1"/>
  <c r="E365" i="5"/>
  <c r="AK230" i="5"/>
  <c r="AJ230" i="5"/>
  <c r="AO230" i="5"/>
  <c r="AP230" i="5"/>
  <c r="AT230" i="5"/>
  <c r="AU230" i="5"/>
  <c r="AY230" i="5"/>
  <c r="AZ230" i="5"/>
  <c r="CW41" i="5"/>
  <c r="DF57" i="5"/>
  <c r="DH57" i="5"/>
  <c r="DI57" i="5"/>
  <c r="CC90" i="5"/>
  <c r="CC88" i="5"/>
  <c r="CA90" i="5"/>
  <c r="CB88" i="5"/>
  <c r="CB87" i="5"/>
  <c r="CB89" i="5"/>
  <c r="G484" i="5"/>
  <c r="H484" i="5" s="1"/>
  <c r="C484" i="5"/>
  <c r="CZ45" i="5"/>
  <c r="BD101" i="5"/>
  <c r="BE101" i="5" s="1"/>
  <c r="BC102" i="5"/>
  <c r="AH110" i="5"/>
  <c r="AI109" i="5"/>
  <c r="AJ109" i="5" s="1"/>
  <c r="BZ93" i="5"/>
  <c r="BX95" i="5" s="1"/>
  <c r="BY95" i="5" s="1"/>
  <c r="BZ95" i="5" s="1"/>
  <c r="BZ94" i="5"/>
  <c r="AF109" i="5"/>
  <c r="AG109" i="5" s="1"/>
  <c r="AE110" i="5"/>
  <c r="AR104" i="5"/>
  <c r="AS104" i="5" s="1"/>
  <c r="AQ105" i="5"/>
  <c r="AK107" i="5"/>
  <c r="AL106" i="5"/>
  <c r="AM106" i="5" s="1"/>
  <c r="BJ98" i="5"/>
  <c r="BK98" i="5" s="1"/>
  <c r="BI99" i="5"/>
  <c r="Y111" i="5"/>
  <c r="Z110" i="5"/>
  <c r="AA110" i="5" s="1"/>
  <c r="BM98" i="5"/>
  <c r="BN98" i="5" s="1"/>
  <c r="BL99" i="5"/>
  <c r="BO98" i="5"/>
  <c r="BP97" i="5"/>
  <c r="BQ97" i="5" s="1"/>
  <c r="AU105" i="5"/>
  <c r="AV105" i="5" s="1"/>
  <c r="AT106" i="5"/>
  <c r="BR97" i="5"/>
  <c r="BS96" i="5"/>
  <c r="BT96" i="5" s="1"/>
  <c r="T113" i="5"/>
  <c r="U113" i="5" s="1"/>
  <c r="S114" i="5"/>
  <c r="BV95" i="5"/>
  <c r="BW95" i="5" s="1"/>
  <c r="CH93" i="5"/>
  <c r="CE94" i="5"/>
  <c r="BA103" i="5"/>
  <c r="BB103" i="5" s="1"/>
  <c r="AZ104" i="5"/>
  <c r="P115" i="5"/>
  <c r="Q114" i="5"/>
  <c r="R114" i="5" s="1"/>
  <c r="BU94" i="5"/>
  <c r="AN107" i="5"/>
  <c r="AO106" i="5"/>
  <c r="AP106" i="5" s="1"/>
  <c r="CC91" i="5"/>
  <c r="CC92" i="5" s="1"/>
  <c r="AX102" i="5"/>
  <c r="AY102" i="5" s="1"/>
  <c r="AW103" i="5"/>
  <c r="AB112" i="5"/>
  <c r="AC111" i="5"/>
  <c r="AD111" i="5" s="1"/>
  <c r="W112" i="5"/>
  <c r="X112" i="5" s="1"/>
  <c r="V113" i="5"/>
  <c r="DQ39" i="5"/>
  <c r="DP39" i="5"/>
  <c r="DN39" i="5"/>
  <c r="DO39" i="5" s="1"/>
  <c r="DE58" i="5"/>
  <c r="DD59" i="5"/>
  <c r="DE59" i="5" s="1"/>
  <c r="DA44" i="5"/>
  <c r="CX46" i="5"/>
  <c r="CU42" i="5"/>
  <c r="CR44" i="5"/>
  <c r="CT43" i="5"/>
  <c r="AM325" i="5"/>
  <c r="AN325" i="5" s="1"/>
  <c r="AR325" i="5"/>
  <c r="AS325" i="5" s="1"/>
  <c r="AW325" i="5"/>
  <c r="AX325" i="5" s="1"/>
  <c r="AV229" i="5"/>
  <c r="AW229" i="5" s="1"/>
  <c r="AX229" i="5" s="1"/>
  <c r="AQ229" i="5"/>
  <c r="AR229" i="5" s="1"/>
  <c r="AS229" i="5" s="1"/>
  <c r="AL229" i="5"/>
  <c r="AM229" i="5" s="1"/>
  <c r="AN229" i="5" s="1"/>
  <c r="BA229" i="5"/>
  <c r="BB229" i="5" s="1"/>
  <c r="BC229" i="5" s="1"/>
  <c r="CO47" i="5"/>
  <c r="E35" i="5"/>
  <c r="F35" i="5" s="1"/>
  <c r="G35" i="5" s="1"/>
  <c r="D36" i="5"/>
  <c r="B485" i="5"/>
  <c r="A486" i="5"/>
  <c r="B486" i="5" s="1"/>
  <c r="O11" i="9"/>
  <c r="V11" i="9" s="1"/>
  <c r="W11" i="9" s="1"/>
  <c r="G38" i="9"/>
  <c r="L38" i="9" s="1"/>
  <c r="F39" i="9"/>
  <c r="IG38" i="5"/>
  <c r="FR254" i="5"/>
  <c r="FQ255" i="5"/>
  <c r="GK54" i="5"/>
  <c r="GM54" i="5"/>
  <c r="GN54" i="5" s="1"/>
  <c r="GX55" i="5"/>
  <c r="GQ55" i="5"/>
  <c r="GI55" i="5"/>
  <c r="GJ55" i="5" s="1"/>
  <c r="GL55" i="5"/>
  <c r="GU56" i="5"/>
  <c r="GF57" i="5"/>
  <c r="GH56" i="5"/>
  <c r="GV56" i="5"/>
  <c r="GW56" i="5" s="1"/>
  <c r="GG56" i="5"/>
  <c r="GS56" i="5"/>
  <c r="GP56" i="5"/>
  <c r="GR56" i="5" s="1"/>
  <c r="HL60" i="5"/>
  <c r="HN45" i="5"/>
  <c r="HM46" i="5"/>
  <c r="HO45" i="5"/>
  <c r="HS47" i="5"/>
  <c r="HU46" i="5"/>
  <c r="HT46" i="5" s="1"/>
  <c r="HB61" i="5"/>
  <c r="HD61" i="5" s="1"/>
  <c r="HE61" i="5" s="1"/>
  <c r="HF61" i="5" s="1"/>
  <c r="HC62" i="5"/>
  <c r="W229" i="5"/>
  <c r="X229" i="5" s="1"/>
  <c r="Y229" i="5" s="1"/>
  <c r="AG229" i="5"/>
  <c r="AH229" i="5" s="1"/>
  <c r="AI229" i="5" s="1"/>
  <c r="M117" i="5"/>
  <c r="N116" i="5"/>
  <c r="O116" i="5" s="1"/>
  <c r="FK42" i="5"/>
  <c r="FH42" i="5" s="1"/>
  <c r="F231" i="5"/>
  <c r="L231" i="5"/>
  <c r="FC45" i="5"/>
  <c r="IL45" i="5" s="1"/>
  <c r="FB45" i="5" a="1"/>
  <c r="FB45" i="5" s="1"/>
  <c r="K229" i="5"/>
  <c r="I229" i="5"/>
  <c r="N229" i="5" s="1"/>
  <c r="O229" i="5" s="1"/>
  <c r="AB229" i="5"/>
  <c r="AC229" i="5" s="1"/>
  <c r="AD229" i="5" s="1"/>
  <c r="R229" i="5"/>
  <c r="S229" i="5" s="1"/>
  <c r="T229" i="5" s="1"/>
  <c r="J230" i="5"/>
  <c r="H230" i="5"/>
  <c r="G230" i="5"/>
  <c r="U230" i="5"/>
  <c r="P230" i="5"/>
  <c r="R230" i="5" s="1"/>
  <c r="V230" i="5"/>
  <c r="Q230" i="5"/>
  <c r="AA230" i="5"/>
  <c r="Z230" i="5"/>
  <c r="AB230" i="5" s="1"/>
  <c r="AE230" i="5"/>
  <c r="AF230" i="5"/>
  <c r="FA44" i="5"/>
  <c r="EZ44" i="5"/>
  <c r="EY45" i="5"/>
  <c r="EW46" i="5"/>
  <c r="EX45" i="5"/>
  <c r="EC34" i="5"/>
  <c r="EE33" i="5"/>
  <c r="EF33" i="5" s="1"/>
  <c r="AH325" i="5"/>
  <c r="AI325" i="5" s="1"/>
  <c r="S325" i="5"/>
  <c r="T325" i="5" s="1"/>
  <c r="AC325" i="5"/>
  <c r="AD325" i="5" s="1"/>
  <c r="X325" i="5"/>
  <c r="Y325" i="5" s="1"/>
  <c r="D325" i="5"/>
  <c r="M325" i="5"/>
  <c r="N325" i="5"/>
  <c r="O325" i="5" s="1"/>
  <c r="D229" i="5"/>
  <c r="B232" i="5"/>
  <c r="E230" i="5"/>
  <c r="C230" i="5"/>
  <c r="C326" i="5"/>
  <c r="C327" i="5"/>
  <c r="K35" i="5"/>
  <c r="H37" i="5"/>
  <c r="I37" i="5" s="1"/>
  <c r="J119" i="5"/>
  <c r="K118" i="5"/>
  <c r="L118" i="5" s="1"/>
  <c r="G122" i="5"/>
  <c r="H121" i="5"/>
  <c r="I121" i="5" s="1"/>
  <c r="A122" i="5"/>
  <c r="B121" i="5"/>
  <c r="C121" i="5" s="1"/>
  <c r="M27" i="3"/>
  <c r="J27" i="3"/>
  <c r="L28" i="3"/>
  <c r="N28" i="3" s="1"/>
  <c r="P109" i="3"/>
  <c r="E27" i="3"/>
  <c r="I27" i="3" s="1"/>
  <c r="C29" i="3"/>
  <c r="G28" i="3"/>
  <c r="F28" i="3"/>
  <c r="H28" i="3" s="1"/>
  <c r="K27" i="3"/>
  <c r="I38" i="2"/>
  <c r="BC11" i="2"/>
  <c r="BC12" i="2" s="1"/>
  <c r="BC1" i="2" s="1"/>
  <c r="BB11" i="2"/>
  <c r="BD4" i="2"/>
  <c r="BD11" i="2" s="1"/>
  <c r="BE8" i="2"/>
  <c r="BE2" i="2"/>
  <c r="F38" i="2"/>
  <c r="G38" i="2"/>
  <c r="BB5" i="2"/>
  <c r="BB8" i="2" s="1"/>
  <c r="BC5" i="2"/>
  <c r="BE7" i="2"/>
  <c r="E39" i="2"/>
  <c r="BF14" i="2"/>
  <c r="AZ8" i="2"/>
  <c r="AZ9" i="2"/>
  <c r="AZ10" i="2"/>
  <c r="BA9" i="2" s="1"/>
  <c r="B30" i="3"/>
  <c r="D39" i="2"/>
  <c r="B39" i="2"/>
  <c r="A40" i="2"/>
  <c r="C38" i="2"/>
  <c r="EN2087" i="1"/>
  <c r="EM2086" i="1"/>
  <c r="G39" i="2" a="1"/>
  <c r="F39" i="2" a="1"/>
  <c r="GK55" i="5" a="1"/>
  <c r="GM55" i="5" a="1"/>
  <c r="M365" i="5" l="1"/>
  <c r="AV364" i="5"/>
  <c r="R364" i="5"/>
  <c r="S364" i="5" s="1"/>
  <c r="T364" i="5" s="1"/>
  <c r="AQ364" i="5"/>
  <c r="AR364" i="5" s="1"/>
  <c r="AS364" i="5" s="1"/>
  <c r="AG364" i="5"/>
  <c r="AH364" i="5" s="1"/>
  <c r="AI364" i="5" s="1"/>
  <c r="AL364" i="5"/>
  <c r="AM364" i="5" s="1"/>
  <c r="AN364" i="5" s="1"/>
  <c r="W364" i="5"/>
  <c r="X364" i="5" s="1"/>
  <c r="Y364" i="5" s="1"/>
  <c r="I364" i="5"/>
  <c r="N364" i="5" s="1"/>
  <c r="O364" i="5" s="1"/>
  <c r="BA364" i="5"/>
  <c r="BB364" i="5" s="1"/>
  <c r="BC364" i="5" s="1"/>
  <c r="AB364" i="5"/>
  <c r="AC364" i="5" s="1"/>
  <c r="AD364" i="5" s="1"/>
  <c r="AW364" i="5"/>
  <c r="AX364" i="5" s="1"/>
  <c r="K364" i="5"/>
  <c r="F366" i="5"/>
  <c r="L366" i="5"/>
  <c r="E366" i="5"/>
  <c r="C366" i="5"/>
  <c r="AZ365" i="5"/>
  <c r="AP365" i="5"/>
  <c r="J365" i="5"/>
  <c r="H365" i="5"/>
  <c r="V365" i="5"/>
  <c r="Q365" i="5"/>
  <c r="G365" i="5"/>
  <c r="AK365" i="5"/>
  <c r="AU365" i="5"/>
  <c r="AF365" i="5"/>
  <c r="AA365" i="5"/>
  <c r="P365" i="5"/>
  <c r="U365" i="5"/>
  <c r="Z365" i="5"/>
  <c r="AE365" i="5"/>
  <c r="AJ365" i="5"/>
  <c r="AO365" i="5"/>
  <c r="AT365" i="5"/>
  <c r="AY365" i="5"/>
  <c r="A368" i="5"/>
  <c r="B367" i="5"/>
  <c r="AJ231" i="5"/>
  <c r="AK231" i="5"/>
  <c r="AP231" i="5"/>
  <c r="AO231" i="5"/>
  <c r="AT231" i="5"/>
  <c r="AU231" i="5"/>
  <c r="AY231" i="5"/>
  <c r="AZ231" i="5"/>
  <c r="CZ46" i="5"/>
  <c r="C486" i="5"/>
  <c r="G486" i="5"/>
  <c r="H486" i="5" s="1"/>
  <c r="CF90" i="5"/>
  <c r="CF88" i="5"/>
  <c r="CE89" i="5"/>
  <c r="CE87" i="5"/>
  <c r="CE88" i="5"/>
  <c r="CD90" i="5"/>
  <c r="C485" i="5"/>
  <c r="G485" i="5"/>
  <c r="H485" i="5" s="1"/>
  <c r="DF59" i="5"/>
  <c r="DH59" i="5"/>
  <c r="DI59" i="5"/>
  <c r="CW42" i="5"/>
  <c r="DF58" i="5"/>
  <c r="DI58" i="5"/>
  <c r="DH58" i="5"/>
  <c r="BX94" i="5"/>
  <c r="BX96" i="5" s="1"/>
  <c r="BX97" i="5" s="1"/>
  <c r="AB113" i="5"/>
  <c r="AC112" i="5"/>
  <c r="AD112" i="5" s="1"/>
  <c r="AZ105" i="5"/>
  <c r="BA104" i="5"/>
  <c r="BB104" i="5" s="1"/>
  <c r="BU96" i="5"/>
  <c r="AE111" i="5"/>
  <c r="AF110" i="5"/>
  <c r="AG110" i="5" s="1"/>
  <c r="W113" i="5"/>
  <c r="X113" i="5" s="1"/>
  <c r="V114" i="5"/>
  <c r="AX103" i="5"/>
  <c r="AY103" i="5" s="1"/>
  <c r="AW104" i="5"/>
  <c r="CC93" i="5"/>
  <c r="CA95" i="5" s="1"/>
  <c r="CC94" i="5"/>
  <c r="BR98" i="5"/>
  <c r="BS97" i="5"/>
  <c r="BT97" i="5" s="1"/>
  <c r="BP98" i="5"/>
  <c r="BQ98" i="5" s="1"/>
  <c r="BO99" i="5"/>
  <c r="Z111" i="5"/>
  <c r="AA111" i="5" s="1"/>
  <c r="Y112" i="5"/>
  <c r="AK108" i="5"/>
  <c r="AL107" i="5"/>
  <c r="AM107" i="5" s="1"/>
  <c r="AH111" i="5"/>
  <c r="AI110" i="5"/>
  <c r="AJ110" i="5" s="1"/>
  <c r="CF91" i="5"/>
  <c r="CF92" i="5" s="1"/>
  <c r="T114" i="5"/>
  <c r="U114" i="5" s="1"/>
  <c r="S115" i="5"/>
  <c r="AU106" i="5"/>
  <c r="AV106" i="5" s="1"/>
  <c r="AT107" i="5"/>
  <c r="BL100" i="5"/>
  <c r="BM99" i="5"/>
  <c r="BN99" i="5" s="1"/>
  <c r="BI100" i="5"/>
  <c r="BJ99" i="5"/>
  <c r="BK99" i="5" s="1"/>
  <c r="AR105" i="5"/>
  <c r="AS105" i="5" s="1"/>
  <c r="AQ106" i="5"/>
  <c r="BC103" i="5"/>
  <c r="BD102" i="5"/>
  <c r="BE102" i="5" s="1"/>
  <c r="AO107" i="5"/>
  <c r="AP107" i="5" s="1"/>
  <c r="AN108" i="5"/>
  <c r="Q115" i="5"/>
  <c r="R115" i="5" s="1"/>
  <c r="P116" i="5"/>
  <c r="CH94" i="5"/>
  <c r="CK93" i="5"/>
  <c r="DA45" i="5"/>
  <c r="CX47" i="5"/>
  <c r="CU43" i="5"/>
  <c r="CR45" i="5"/>
  <c r="CT44" i="5"/>
  <c r="AM326" i="5"/>
  <c r="AN326" i="5" s="1"/>
  <c r="AR326" i="5"/>
  <c r="AS326" i="5" s="1"/>
  <c r="AW326" i="5"/>
  <c r="AX326" i="5" s="1"/>
  <c r="AQ230" i="5"/>
  <c r="AR230" i="5" s="1"/>
  <c r="AS230" i="5" s="1"/>
  <c r="AL230" i="5"/>
  <c r="AM230" i="5" s="1"/>
  <c r="AN230" i="5" s="1"/>
  <c r="AV230" i="5"/>
  <c r="AW230" i="5" s="1"/>
  <c r="AX230" i="5" s="1"/>
  <c r="BA230" i="5"/>
  <c r="BB230" i="5" s="1"/>
  <c r="BC230" i="5" s="1"/>
  <c r="AM327" i="5"/>
  <c r="AN327" i="5" s="1"/>
  <c r="AR327" i="5"/>
  <c r="AS327" i="5" s="1"/>
  <c r="AW327" i="5"/>
  <c r="AX327" i="5" s="1"/>
  <c r="CO48" i="5"/>
  <c r="E36" i="5"/>
  <c r="F36" i="5" s="1"/>
  <c r="G36" i="5" s="1"/>
  <c r="D37" i="5"/>
  <c r="X11" i="9"/>
  <c r="P12" i="9" s="1"/>
  <c r="Q12" i="9" s="1"/>
  <c r="R12" i="9" s="1"/>
  <c r="F40" i="9"/>
  <c r="G39" i="9"/>
  <c r="L39" i="9" s="1"/>
  <c r="IA38" i="5"/>
  <c r="FR255" i="5"/>
  <c r="FQ256" i="5"/>
  <c r="GQ56" i="5"/>
  <c r="GM55" i="5"/>
  <c r="GN55" i="5" s="1"/>
  <c r="GK55" i="5"/>
  <c r="GP57" i="5"/>
  <c r="GR57" i="5" s="1"/>
  <c r="GV57" i="5"/>
  <c r="GW57" i="5" s="1"/>
  <c r="GF58" i="5"/>
  <c r="GU57" i="5"/>
  <c r="GH57" i="5"/>
  <c r="GS57" i="5"/>
  <c r="GG57" i="5"/>
  <c r="GI56" i="5"/>
  <c r="GJ56" i="5" s="1"/>
  <c r="GL56" i="5"/>
  <c r="GX56" i="5"/>
  <c r="GZ55" i="5"/>
  <c r="GY55" i="5"/>
  <c r="HN46" i="5"/>
  <c r="HM47" i="5"/>
  <c r="HO46" i="5"/>
  <c r="HS48" i="5"/>
  <c r="HU47" i="5"/>
  <c r="HT47" i="5" s="1"/>
  <c r="HL61" i="5"/>
  <c r="HB62" i="5"/>
  <c r="HD62" i="5" s="1"/>
  <c r="HE62" i="5" s="1"/>
  <c r="HF62" i="5" s="1"/>
  <c r="HC63" i="5"/>
  <c r="FK43" i="5"/>
  <c r="FH43" i="5" s="1"/>
  <c r="N117" i="5"/>
  <c r="O117" i="5" s="1"/>
  <c r="M118" i="5"/>
  <c r="W230" i="5"/>
  <c r="X230" i="5" s="1"/>
  <c r="Y230" i="5" s="1"/>
  <c r="AG230" i="5"/>
  <c r="AH230" i="5" s="1"/>
  <c r="AI230" i="5" s="1"/>
  <c r="F232" i="5"/>
  <c r="L232" i="5"/>
  <c r="FC46" i="5"/>
  <c r="IL46" i="5" s="1"/>
  <c r="FB46" i="5" a="1"/>
  <c r="FB46" i="5" s="1"/>
  <c r="I230" i="5"/>
  <c r="N230" i="5" s="1"/>
  <c r="O230" i="5" s="1"/>
  <c r="K230" i="5"/>
  <c r="H231" i="5"/>
  <c r="J231" i="5"/>
  <c r="G231" i="5"/>
  <c r="P231" i="5"/>
  <c r="Q231" i="5"/>
  <c r="V231" i="5"/>
  <c r="U231" i="5"/>
  <c r="AA231" i="5"/>
  <c r="Z231" i="5"/>
  <c r="AF231" i="5"/>
  <c r="AE231" i="5"/>
  <c r="FA45" i="5"/>
  <c r="EZ45" i="5"/>
  <c r="EY46" i="5"/>
  <c r="EW47" i="5"/>
  <c r="EX46" i="5"/>
  <c r="EC35" i="5"/>
  <c r="EE34" i="5"/>
  <c r="EF34" i="5" s="1"/>
  <c r="AH326" i="5"/>
  <c r="AI326" i="5" s="1"/>
  <c r="S326" i="5"/>
  <c r="T326" i="5" s="1"/>
  <c r="X326" i="5"/>
  <c r="Y326" i="5" s="1"/>
  <c r="AC326" i="5"/>
  <c r="AD326" i="5" s="1"/>
  <c r="AC230" i="5"/>
  <c r="AD230" i="5" s="1"/>
  <c r="S230" i="5"/>
  <c r="T230" i="5" s="1"/>
  <c r="AH327" i="5"/>
  <c r="AI327" i="5" s="1"/>
  <c r="S327" i="5"/>
  <c r="T327" i="5" s="1"/>
  <c r="AC327" i="5"/>
  <c r="AD327" i="5" s="1"/>
  <c r="X327" i="5"/>
  <c r="Y327" i="5" s="1"/>
  <c r="D327" i="5"/>
  <c r="M327" i="5"/>
  <c r="N327" i="5"/>
  <c r="O327" i="5" s="1"/>
  <c r="D326" i="5"/>
  <c r="M326" i="5"/>
  <c r="N326" i="5"/>
  <c r="O326" i="5" s="1"/>
  <c r="D230" i="5"/>
  <c r="C231" i="5"/>
  <c r="E231" i="5"/>
  <c r="B233" i="5"/>
  <c r="J36" i="5"/>
  <c r="K36" i="5" s="1"/>
  <c r="H38" i="5"/>
  <c r="I38" i="5" s="1"/>
  <c r="H122" i="5"/>
  <c r="I122" i="5" s="1"/>
  <c r="G123" i="5"/>
  <c r="J120" i="5"/>
  <c r="K119" i="5"/>
  <c r="L119" i="5" s="1"/>
  <c r="A123" i="5"/>
  <c r="B122" i="5"/>
  <c r="C122" i="5" s="1"/>
  <c r="M28" i="3"/>
  <c r="J28" i="3"/>
  <c r="L29" i="3"/>
  <c r="N29" i="3" s="1"/>
  <c r="P110" i="3"/>
  <c r="D29" i="3"/>
  <c r="K28" i="3"/>
  <c r="C30" i="3"/>
  <c r="D30" i="3" s="1"/>
  <c r="E28" i="3"/>
  <c r="I28" i="3" s="1"/>
  <c r="F29" i="3"/>
  <c r="H29" i="3" s="1"/>
  <c r="G29" i="3"/>
  <c r="I39" i="2"/>
  <c r="BE1" i="2"/>
  <c r="BE11" i="2"/>
  <c r="BE12" i="2" s="1"/>
  <c r="BD5" i="2"/>
  <c r="BG8" i="2"/>
  <c r="BG2" i="2"/>
  <c r="F39" i="2"/>
  <c r="G39" i="2"/>
  <c r="BE5" i="2"/>
  <c r="BH14" i="2"/>
  <c r="E40" i="2"/>
  <c r="BF4" i="2"/>
  <c r="BG11" i="2" s="1"/>
  <c r="BG12" i="2" s="1"/>
  <c r="BG7" i="2"/>
  <c r="BB10" i="2"/>
  <c r="BC9" i="2" s="1"/>
  <c r="BB9" i="2"/>
  <c r="BB7" i="2"/>
  <c r="B31" i="3"/>
  <c r="D40" i="2"/>
  <c r="B40" i="2"/>
  <c r="A41" i="2"/>
  <c r="C39" i="2"/>
  <c r="EN2088" i="1"/>
  <c r="EM2087" i="1"/>
  <c r="F40" i="2" a="1"/>
  <c r="G40" i="2" a="1"/>
  <c r="GM56" i="5" a="1"/>
  <c r="GK56" i="5" a="1"/>
  <c r="A369" i="5" l="1"/>
  <c r="B368" i="5"/>
  <c r="D366" i="5"/>
  <c r="AP366" i="5"/>
  <c r="AZ366" i="5"/>
  <c r="J366" i="5"/>
  <c r="AA366" i="5"/>
  <c r="AF366" i="5"/>
  <c r="G366" i="5"/>
  <c r="AK366" i="5"/>
  <c r="AU366" i="5"/>
  <c r="Q366" i="5"/>
  <c r="H366" i="5"/>
  <c r="I366" i="5" s="1"/>
  <c r="V366" i="5"/>
  <c r="P366" i="5"/>
  <c r="U366" i="5"/>
  <c r="Z366" i="5"/>
  <c r="AE366" i="5"/>
  <c r="AJ366" i="5"/>
  <c r="AO366" i="5"/>
  <c r="AT366" i="5"/>
  <c r="AY366" i="5"/>
  <c r="BA366" i="5" s="1"/>
  <c r="BB366" i="5" s="1"/>
  <c r="BC366" i="5" s="1"/>
  <c r="AL365" i="5"/>
  <c r="AM365" i="5" s="1"/>
  <c r="AN365" i="5" s="1"/>
  <c r="AV365" i="5"/>
  <c r="AW365" i="5" s="1"/>
  <c r="AX365" i="5" s="1"/>
  <c r="BA365" i="5"/>
  <c r="BB365" i="5" s="1"/>
  <c r="BC365" i="5" s="1"/>
  <c r="W365" i="5"/>
  <c r="I365" i="5"/>
  <c r="N365" i="5" s="1"/>
  <c r="O365" i="5" s="1"/>
  <c r="AG365" i="5"/>
  <c r="AH365" i="5" s="1"/>
  <c r="AI365" i="5" s="1"/>
  <c r="R365" i="5"/>
  <c r="S365" i="5" s="1"/>
  <c r="T365" i="5" s="1"/>
  <c r="K365" i="5"/>
  <c r="AB365" i="5"/>
  <c r="AC365" i="5" s="1"/>
  <c r="AD365" i="5" s="1"/>
  <c r="M366" i="5"/>
  <c r="L367" i="5"/>
  <c r="E367" i="5"/>
  <c r="F367" i="5"/>
  <c r="C367" i="5"/>
  <c r="D367" i="5" s="1"/>
  <c r="AQ365" i="5"/>
  <c r="AR365" i="5" s="1"/>
  <c r="AS365" i="5" s="1"/>
  <c r="X365" i="5"/>
  <c r="Y365" i="5" s="1"/>
  <c r="BY96" i="5"/>
  <c r="BZ96" i="5" s="1"/>
  <c r="CW43" i="5"/>
  <c r="CI90" i="5"/>
  <c r="CI88" i="5"/>
  <c r="CG90" i="5"/>
  <c r="CH88" i="5"/>
  <c r="CH89" i="5"/>
  <c r="CH87" i="5"/>
  <c r="CZ47" i="5"/>
  <c r="AJ232" i="5"/>
  <c r="AK232" i="5"/>
  <c r="AP232" i="5"/>
  <c r="AO232" i="5"/>
  <c r="AU232" i="5"/>
  <c r="AT232" i="5"/>
  <c r="AZ232" i="5"/>
  <c r="AY232" i="5"/>
  <c r="BC104" i="5"/>
  <c r="BD103" i="5"/>
  <c r="BE103" i="5" s="1"/>
  <c r="BM100" i="5"/>
  <c r="BN100" i="5" s="1"/>
  <c r="BL101" i="5"/>
  <c r="AL108" i="5"/>
  <c r="AM108" i="5" s="1"/>
  <c r="AK109" i="5"/>
  <c r="CB95" i="5"/>
  <c r="CC95" i="5" s="1"/>
  <c r="CK94" i="5"/>
  <c r="CN93" i="5"/>
  <c r="AN109" i="5"/>
  <c r="AO108" i="5"/>
  <c r="AP108" i="5" s="1"/>
  <c r="AT108" i="5"/>
  <c r="AU107" i="5"/>
  <c r="AV107" i="5" s="1"/>
  <c r="Y113" i="5"/>
  <c r="Z112" i="5"/>
  <c r="AA112" i="5" s="1"/>
  <c r="AW105" i="5"/>
  <c r="AX104" i="5"/>
  <c r="AY104" i="5" s="1"/>
  <c r="AZ106" i="5"/>
  <c r="BA105" i="5"/>
  <c r="BB105" i="5" s="1"/>
  <c r="CI91" i="5"/>
  <c r="CI92" i="5" s="1"/>
  <c r="BY97" i="5"/>
  <c r="BZ97" i="5" s="1"/>
  <c r="BX98" i="5"/>
  <c r="BJ100" i="5"/>
  <c r="BK100" i="5" s="1"/>
  <c r="BI101" i="5"/>
  <c r="CF94" i="5"/>
  <c r="CF93" i="5"/>
  <c r="CD95" i="5" s="1"/>
  <c r="CE95" i="5" s="1"/>
  <c r="CF95" i="5" s="1"/>
  <c r="AI111" i="5"/>
  <c r="AJ111" i="5" s="1"/>
  <c r="AH112" i="5"/>
  <c r="BR99" i="5"/>
  <c r="BS98" i="5"/>
  <c r="BT98" i="5" s="1"/>
  <c r="AE112" i="5"/>
  <c r="AF111" i="5"/>
  <c r="AG111" i="5" s="1"/>
  <c r="P117" i="5"/>
  <c r="Q116" i="5"/>
  <c r="R116" i="5" s="1"/>
  <c r="AR106" i="5"/>
  <c r="AS106" i="5" s="1"/>
  <c r="AQ107" i="5"/>
  <c r="T115" i="5"/>
  <c r="U115" i="5" s="1"/>
  <c r="S116" i="5"/>
  <c r="BO100" i="5"/>
  <c r="BP99" i="5"/>
  <c r="BQ99" i="5" s="1"/>
  <c r="CA94" i="5"/>
  <c r="CA96" i="5" s="1"/>
  <c r="V115" i="5"/>
  <c r="W114" i="5"/>
  <c r="X114" i="5" s="1"/>
  <c r="BU97" i="5"/>
  <c r="BV96" i="5"/>
  <c r="BW96" i="5" s="1"/>
  <c r="AC113" i="5"/>
  <c r="AD113" i="5" s="1"/>
  <c r="AB114" i="5"/>
  <c r="DA46" i="5"/>
  <c r="CX48" i="5"/>
  <c r="CU44" i="5"/>
  <c r="CR46" i="5"/>
  <c r="CT45" i="5"/>
  <c r="S12" i="9"/>
  <c r="AL231" i="5"/>
  <c r="AM231" i="5" s="1"/>
  <c r="AN231" i="5" s="1"/>
  <c r="AV231" i="5"/>
  <c r="AW231" i="5" s="1"/>
  <c r="AX231" i="5" s="1"/>
  <c r="AQ231" i="5"/>
  <c r="AR231" i="5" s="1"/>
  <c r="AS231" i="5" s="1"/>
  <c r="BA231" i="5"/>
  <c r="BB231" i="5" s="1"/>
  <c r="BC231" i="5" s="1"/>
  <c r="CO49" i="5"/>
  <c r="E37" i="5"/>
  <c r="F37" i="5" s="1"/>
  <c r="G37" i="5" s="1"/>
  <c r="D38" i="5"/>
  <c r="IH38" i="5"/>
  <c r="II38" i="5" s="1"/>
  <c r="IJ38" i="5" s="1"/>
  <c r="U12" i="9"/>
  <c r="G40" i="9"/>
  <c r="L40" i="9" s="1"/>
  <c r="F41" i="9"/>
  <c r="FR256" i="5"/>
  <c r="FQ257" i="5"/>
  <c r="GQ57" i="5"/>
  <c r="GM56" i="5"/>
  <c r="GN56" i="5" s="1"/>
  <c r="GK56" i="5"/>
  <c r="GX57" i="5"/>
  <c r="GZ56" i="5"/>
  <c r="GY56" i="5"/>
  <c r="GL57" i="5"/>
  <c r="GI57" i="5"/>
  <c r="GJ57" i="5" s="1"/>
  <c r="GP58" i="5"/>
  <c r="GR58" i="5" s="1"/>
  <c r="GV58" i="5"/>
  <c r="GW58" i="5" s="1"/>
  <c r="GF59" i="5"/>
  <c r="GS58" i="5"/>
  <c r="GH58" i="5"/>
  <c r="GU58" i="5"/>
  <c r="GG58" i="5"/>
  <c r="HL62" i="5"/>
  <c r="HS49" i="5"/>
  <c r="HU48" i="5"/>
  <c r="HT48" i="5" s="1"/>
  <c r="HN47" i="5"/>
  <c r="HM48" i="5"/>
  <c r="HO47" i="5"/>
  <c r="HB63" i="5"/>
  <c r="HD63" i="5" s="1"/>
  <c r="HE63" i="5" s="1"/>
  <c r="HF63" i="5" s="1"/>
  <c r="HC64" i="5"/>
  <c r="M119" i="5"/>
  <c r="N118" i="5"/>
  <c r="O118" i="5" s="1"/>
  <c r="FK44" i="5"/>
  <c r="FH44" i="5" s="1"/>
  <c r="AB231" i="5"/>
  <c r="AC231" i="5" s="1"/>
  <c r="AD231" i="5" s="1"/>
  <c r="F233" i="5"/>
  <c r="L233" i="5"/>
  <c r="R231" i="5"/>
  <c r="S231" i="5" s="1"/>
  <c r="T231" i="5" s="1"/>
  <c r="K231" i="5"/>
  <c r="I231" i="5"/>
  <c r="N231" i="5" s="1"/>
  <c r="O231" i="5" s="1"/>
  <c r="FB47" i="5" a="1"/>
  <c r="FB47" i="5" s="1"/>
  <c r="FC47" i="5"/>
  <c r="IL47" i="5" s="1"/>
  <c r="AG231" i="5"/>
  <c r="W231" i="5"/>
  <c r="X231" i="5" s="1"/>
  <c r="Y231" i="5" s="1"/>
  <c r="H232" i="5"/>
  <c r="G232" i="5"/>
  <c r="J232" i="5"/>
  <c r="Q232" i="5"/>
  <c r="P232" i="5"/>
  <c r="U232" i="5"/>
  <c r="V232" i="5"/>
  <c r="Z232" i="5"/>
  <c r="AA232" i="5"/>
  <c r="AE232" i="5"/>
  <c r="AF232" i="5"/>
  <c r="EZ46" i="5"/>
  <c r="FA46" i="5"/>
  <c r="EY47" i="5"/>
  <c r="EW48" i="5"/>
  <c r="EX47" i="5"/>
  <c r="EC36" i="5"/>
  <c r="EE35" i="5"/>
  <c r="EF35" i="5" s="1"/>
  <c r="AH231" i="5"/>
  <c r="AI231" i="5" s="1"/>
  <c r="D231" i="5"/>
  <c r="B234" i="5"/>
  <c r="C232" i="5"/>
  <c r="E232" i="5"/>
  <c r="J37" i="5"/>
  <c r="K37" i="5" s="1"/>
  <c r="J38" i="5"/>
  <c r="H39" i="5"/>
  <c r="I39" i="5" s="1"/>
  <c r="J121" i="5"/>
  <c r="K120" i="5"/>
  <c r="L120" i="5" s="1"/>
  <c r="H123" i="5"/>
  <c r="I123" i="5" s="1"/>
  <c r="G124" i="5"/>
  <c r="A124" i="5"/>
  <c r="B123" i="5"/>
  <c r="C123" i="5" s="1"/>
  <c r="M29" i="3"/>
  <c r="J29" i="3"/>
  <c r="L30" i="3"/>
  <c r="N30" i="3" s="1"/>
  <c r="P111" i="3"/>
  <c r="K29" i="3"/>
  <c r="C31" i="3"/>
  <c r="E29" i="3"/>
  <c r="I29" i="3" s="1"/>
  <c r="F30" i="3"/>
  <c r="G30" i="3"/>
  <c r="I40" i="2"/>
  <c r="BF11" i="2"/>
  <c r="BG1" i="2"/>
  <c r="BI8" i="2"/>
  <c r="BI2" i="2"/>
  <c r="G40" i="2"/>
  <c r="F40" i="2"/>
  <c r="BH4" i="2"/>
  <c r="BI7" i="2"/>
  <c r="BJ14" i="2"/>
  <c r="E41" i="2"/>
  <c r="BD7" i="2"/>
  <c r="BD9" i="2"/>
  <c r="BD10" i="2"/>
  <c r="BE9" i="2" s="1"/>
  <c r="BG5" i="2"/>
  <c r="BF5" i="2"/>
  <c r="BF7" i="2" s="1"/>
  <c r="BD8" i="2"/>
  <c r="B32" i="3"/>
  <c r="B41" i="2"/>
  <c r="D41" i="2"/>
  <c r="A42" i="2"/>
  <c r="C40" i="2"/>
  <c r="EN2089" i="1"/>
  <c r="EM2088" i="1"/>
  <c r="F41" i="2" a="1"/>
  <c r="G41" i="2" a="1"/>
  <c r="GM57" i="5" a="1"/>
  <c r="GK57" i="5" a="1"/>
  <c r="GX58" i="5" l="1"/>
  <c r="GY58" i="5" s="1"/>
  <c r="W366" i="5"/>
  <c r="AB366" i="5"/>
  <c r="AG366" i="5"/>
  <c r="AH366" i="5" s="1"/>
  <c r="AI366" i="5" s="1"/>
  <c r="AV366" i="5"/>
  <c r="AW366" i="5" s="1"/>
  <c r="AX366" i="5" s="1"/>
  <c r="R366" i="5"/>
  <c r="S366" i="5" s="1"/>
  <c r="T366" i="5" s="1"/>
  <c r="AL366" i="5"/>
  <c r="AQ366" i="5"/>
  <c r="AR366" i="5" s="1"/>
  <c r="AS366" i="5" s="1"/>
  <c r="N366" i="5"/>
  <c r="O366" i="5" s="1"/>
  <c r="X366" i="5"/>
  <c r="Y366" i="5" s="1"/>
  <c r="AC366" i="5"/>
  <c r="AD366" i="5" s="1"/>
  <c r="AM366" i="5"/>
  <c r="AN366" i="5" s="1"/>
  <c r="K366" i="5"/>
  <c r="AA367" i="5"/>
  <c r="AP367" i="5"/>
  <c r="J367" i="5"/>
  <c r="G367" i="5"/>
  <c r="Q367" i="5"/>
  <c r="V367" i="5"/>
  <c r="AZ367" i="5"/>
  <c r="H367" i="5"/>
  <c r="AF367" i="5"/>
  <c r="AU367" i="5"/>
  <c r="AK367" i="5"/>
  <c r="U367" i="5"/>
  <c r="P367" i="5"/>
  <c r="Z367" i="5"/>
  <c r="AJ367" i="5"/>
  <c r="AE367" i="5"/>
  <c r="AO367" i="5"/>
  <c r="AT367" i="5"/>
  <c r="AY367" i="5"/>
  <c r="E368" i="5"/>
  <c r="M368" i="5" s="1"/>
  <c r="L368" i="5"/>
  <c r="C368" i="5"/>
  <c r="D368" i="5" s="1"/>
  <c r="F368" i="5"/>
  <c r="M367" i="5"/>
  <c r="A370" i="5"/>
  <c r="B369" i="5"/>
  <c r="AJ233" i="5"/>
  <c r="AK233" i="5"/>
  <c r="AO233" i="5"/>
  <c r="AP233" i="5"/>
  <c r="AT233" i="5"/>
  <c r="AU233" i="5"/>
  <c r="AZ233" i="5"/>
  <c r="AY233" i="5"/>
  <c r="CW44" i="5"/>
  <c r="CZ48" i="5"/>
  <c r="CD94" i="5"/>
  <c r="CD96" i="5" s="1"/>
  <c r="CE96" i="5" s="1"/>
  <c r="CF96" i="5" s="1"/>
  <c r="CK89" i="5"/>
  <c r="CK87" i="5"/>
  <c r="CL90" i="5"/>
  <c r="CL88" i="5"/>
  <c r="CJ90" i="5"/>
  <c r="CK88" i="5"/>
  <c r="BV97" i="5"/>
  <c r="BW97" i="5" s="1"/>
  <c r="BU98" i="5"/>
  <c r="P118" i="5"/>
  <c r="Q117" i="5"/>
  <c r="R117" i="5" s="1"/>
  <c r="BS99" i="5"/>
  <c r="BT99" i="5" s="1"/>
  <c r="BR100" i="5"/>
  <c r="CB96" i="5"/>
  <c r="CC96" i="5" s="1"/>
  <c r="CA97" i="5"/>
  <c r="BM101" i="5"/>
  <c r="BN101" i="5" s="1"/>
  <c r="BL102" i="5"/>
  <c r="AB115" i="5"/>
  <c r="AC114" i="5"/>
  <c r="AD114" i="5" s="1"/>
  <c r="AQ108" i="5"/>
  <c r="AR107" i="5"/>
  <c r="AS107" i="5" s="1"/>
  <c r="AI112" i="5"/>
  <c r="AJ112" i="5" s="1"/>
  <c r="AH113" i="5"/>
  <c r="BI102" i="5"/>
  <c r="BJ101" i="5"/>
  <c r="BK101" i="5" s="1"/>
  <c r="CI93" i="5"/>
  <c r="CG95" i="5" s="1"/>
  <c r="CI94" i="5"/>
  <c r="BA106" i="5"/>
  <c r="BB106" i="5" s="1"/>
  <c r="AZ107" i="5"/>
  <c r="Y114" i="5"/>
  <c r="Z113" i="5"/>
  <c r="AA113" i="5" s="1"/>
  <c r="AN110" i="5"/>
  <c r="AO109" i="5"/>
  <c r="AP109" i="5" s="1"/>
  <c r="W115" i="5"/>
  <c r="X115" i="5" s="1"/>
  <c r="V116" i="5"/>
  <c r="BP100" i="5"/>
  <c r="BQ100" i="5" s="1"/>
  <c r="BO101" i="5"/>
  <c r="AF112" i="5"/>
  <c r="AG112" i="5" s="1"/>
  <c r="AE113" i="5"/>
  <c r="CN94" i="5"/>
  <c r="CQ93" i="5"/>
  <c r="AK110" i="5"/>
  <c r="AL109" i="5"/>
  <c r="AM109" i="5" s="1"/>
  <c r="S117" i="5"/>
  <c r="T116" i="5"/>
  <c r="U116" i="5" s="1"/>
  <c r="BX99" i="5"/>
  <c r="BY98" i="5"/>
  <c r="BZ98" i="5" s="1"/>
  <c r="AX105" i="5"/>
  <c r="AY105" i="5" s="1"/>
  <c r="AW106" i="5"/>
  <c r="AU108" i="5"/>
  <c r="AV108" i="5" s="1"/>
  <c r="AT109" i="5"/>
  <c r="CL91" i="5"/>
  <c r="CL92" i="5" s="1"/>
  <c r="BC105" i="5"/>
  <c r="BD104" i="5"/>
  <c r="BE104" i="5" s="1"/>
  <c r="DA47" i="5"/>
  <c r="CX49" i="5"/>
  <c r="CU45" i="5"/>
  <c r="CR47" i="5"/>
  <c r="CT46" i="5"/>
  <c r="AL232" i="5"/>
  <c r="AM232" i="5" s="1"/>
  <c r="AN232" i="5" s="1"/>
  <c r="AQ232" i="5"/>
  <c r="AR232" i="5" s="1"/>
  <c r="AS232" i="5" s="1"/>
  <c r="AV232" i="5"/>
  <c r="AW232" i="5" s="1"/>
  <c r="AX232" i="5" s="1"/>
  <c r="BA232" i="5"/>
  <c r="BB232" i="5" s="1"/>
  <c r="BC232" i="5" s="1"/>
  <c r="CO50" i="5"/>
  <c r="D39" i="5"/>
  <c r="E38" i="5"/>
  <c r="F38" i="5" s="1"/>
  <c r="G38" i="5" s="1"/>
  <c r="IB39" i="5"/>
  <c r="IC39" i="5" s="1"/>
  <c r="ID39" i="5" s="1"/>
  <c r="IE39" i="5"/>
  <c r="O12" i="9"/>
  <c r="V12" i="9" s="1"/>
  <c r="W12" i="9" s="1"/>
  <c r="X12" i="9" s="1"/>
  <c r="F42" i="9"/>
  <c r="G41" i="9"/>
  <c r="L41" i="9" s="1"/>
  <c r="FR257" i="5"/>
  <c r="FQ258" i="5"/>
  <c r="GK57" i="5"/>
  <c r="GM57" i="5"/>
  <c r="GN57" i="5" s="1"/>
  <c r="GQ58" i="5"/>
  <c r="GY57" i="5"/>
  <c r="GZ57" i="5"/>
  <c r="GI58" i="5"/>
  <c r="GJ58" i="5" s="1"/>
  <c r="GL58" i="5"/>
  <c r="GS59" i="5"/>
  <c r="GG59" i="5"/>
  <c r="GP59" i="5"/>
  <c r="GR59" i="5" s="1"/>
  <c r="GV59" i="5"/>
  <c r="GW59" i="5" s="1"/>
  <c r="GF60" i="5"/>
  <c r="GU59" i="5"/>
  <c r="GH59" i="5"/>
  <c r="GZ58" i="5"/>
  <c r="HS50" i="5"/>
  <c r="HU49" i="5"/>
  <c r="HT49" i="5" s="1"/>
  <c r="HL63" i="5"/>
  <c r="HN48" i="5"/>
  <c r="HM49" i="5"/>
  <c r="HO48" i="5"/>
  <c r="HB64" i="5"/>
  <c r="HD64" i="5" s="1"/>
  <c r="HE64" i="5" s="1"/>
  <c r="HF64" i="5" s="1"/>
  <c r="HC65" i="5"/>
  <c r="AG232" i="5"/>
  <c r="AH232" i="5" s="1"/>
  <c r="AI232" i="5" s="1"/>
  <c r="W232" i="5"/>
  <c r="X232" i="5" s="1"/>
  <c r="Y232" i="5" s="1"/>
  <c r="R232" i="5"/>
  <c r="S232" i="5" s="1"/>
  <c r="T232" i="5" s="1"/>
  <c r="FK45" i="5"/>
  <c r="FH45" i="5" s="1"/>
  <c r="M120" i="5"/>
  <c r="N119" i="5"/>
  <c r="O119" i="5" s="1"/>
  <c r="AB232" i="5"/>
  <c r="AC232" i="5" s="1"/>
  <c r="AD232" i="5" s="1"/>
  <c r="F234" i="5"/>
  <c r="L234" i="5"/>
  <c r="G233" i="5"/>
  <c r="J233" i="5"/>
  <c r="H233" i="5"/>
  <c r="P233" i="5"/>
  <c r="U233" i="5"/>
  <c r="Q233" i="5"/>
  <c r="V233" i="5"/>
  <c r="Z233" i="5"/>
  <c r="AA233" i="5"/>
  <c r="AE233" i="5"/>
  <c r="AG233" i="5" s="1"/>
  <c r="AF233" i="5"/>
  <c r="FC48" i="5"/>
  <c r="IL48" i="5" s="1"/>
  <c r="FB48" i="5" a="1"/>
  <c r="FB48" i="5" s="1"/>
  <c r="K232" i="5"/>
  <c r="I232" i="5"/>
  <c r="N232" i="5" s="1"/>
  <c r="O232" i="5" s="1"/>
  <c r="EZ47" i="5"/>
  <c r="FA47" i="5"/>
  <c r="EW49" i="5"/>
  <c r="EX48" i="5"/>
  <c r="EY48" i="5"/>
  <c r="EC37" i="5"/>
  <c r="EE36" i="5"/>
  <c r="EF36" i="5" s="1"/>
  <c r="D232" i="5"/>
  <c r="B235" i="5"/>
  <c r="C233" i="5"/>
  <c r="E233" i="5"/>
  <c r="K38" i="5"/>
  <c r="J39" i="5"/>
  <c r="H40" i="5"/>
  <c r="I40" i="5" s="1"/>
  <c r="H124" i="5"/>
  <c r="I124" i="5" s="1"/>
  <c r="G125" i="5"/>
  <c r="J122" i="5"/>
  <c r="K121" i="5"/>
  <c r="L121" i="5" s="1"/>
  <c r="A125" i="5"/>
  <c r="B124" i="5"/>
  <c r="C124" i="5" s="1"/>
  <c r="K30" i="3"/>
  <c r="H30" i="3"/>
  <c r="L31" i="3"/>
  <c r="N31" i="3" s="1"/>
  <c r="P112" i="3"/>
  <c r="D31" i="3"/>
  <c r="C32" i="3"/>
  <c r="D32" i="3" s="1"/>
  <c r="E30" i="3"/>
  <c r="I30" i="3" s="1"/>
  <c r="G31" i="3"/>
  <c r="F31" i="3"/>
  <c r="BH11" i="2"/>
  <c r="BI11" i="2"/>
  <c r="BI12" i="2" s="1"/>
  <c r="I41" i="2"/>
  <c r="BI1" i="2"/>
  <c r="BK8" i="2"/>
  <c r="BK2" i="2"/>
  <c r="F41" i="2"/>
  <c r="G41" i="2"/>
  <c r="BH5" i="2"/>
  <c r="BH7" i="2" s="1"/>
  <c r="BI5" i="2"/>
  <c r="BJ4" i="2"/>
  <c r="BF9" i="2"/>
  <c r="BF10" i="2"/>
  <c r="BG9" i="2" s="1"/>
  <c r="E42" i="2"/>
  <c r="BF8" i="2"/>
  <c r="BL14" i="2"/>
  <c r="B33" i="3"/>
  <c r="C41" i="2"/>
  <c r="D42" i="2"/>
  <c r="B42" i="2"/>
  <c r="A43" i="2"/>
  <c r="EN2090" i="1"/>
  <c r="EM2089" i="1"/>
  <c r="F42" i="2" a="1"/>
  <c r="G42" i="2" a="1"/>
  <c r="GM58" i="5" a="1"/>
  <c r="GK58" i="5" a="1"/>
  <c r="CD97" i="5" l="1"/>
  <c r="L369" i="5"/>
  <c r="F369" i="5"/>
  <c r="C369" i="5"/>
  <c r="D369" i="5" s="1"/>
  <c r="E369" i="5"/>
  <c r="AA368" i="5"/>
  <c r="Q368" i="5"/>
  <c r="AK368" i="5"/>
  <c r="G368" i="5"/>
  <c r="V368" i="5"/>
  <c r="AF368" i="5"/>
  <c r="AU368" i="5"/>
  <c r="J368" i="5"/>
  <c r="AZ368" i="5"/>
  <c r="AP368" i="5"/>
  <c r="H368" i="5"/>
  <c r="P368" i="5"/>
  <c r="U368" i="5"/>
  <c r="Z368" i="5"/>
  <c r="AJ368" i="5"/>
  <c r="AE368" i="5"/>
  <c r="AO368" i="5"/>
  <c r="AT368" i="5"/>
  <c r="AY368" i="5"/>
  <c r="BA367" i="5"/>
  <c r="BB367" i="5" s="1"/>
  <c r="BC367" i="5" s="1"/>
  <c r="AQ367" i="5"/>
  <c r="R367" i="5"/>
  <c r="S367" i="5" s="1"/>
  <c r="T367" i="5" s="1"/>
  <c r="AG367" i="5"/>
  <c r="AH367" i="5" s="1"/>
  <c r="AI367" i="5" s="1"/>
  <c r="AL367" i="5"/>
  <c r="AM367" i="5" s="1"/>
  <c r="AN367" i="5" s="1"/>
  <c r="W367" i="5"/>
  <c r="X367" i="5" s="1"/>
  <c r="Y367" i="5" s="1"/>
  <c r="I367" i="5"/>
  <c r="N367" i="5" s="1"/>
  <c r="O367" i="5" s="1"/>
  <c r="AB367" i="5"/>
  <c r="AC367" i="5" s="1"/>
  <c r="AD367" i="5" s="1"/>
  <c r="AV367" i="5"/>
  <c r="AW367" i="5" s="1"/>
  <c r="AX367" i="5" s="1"/>
  <c r="AR367" i="5"/>
  <c r="AS367" i="5" s="1"/>
  <c r="K367" i="5"/>
  <c r="A371" i="5"/>
  <c r="B370" i="5"/>
  <c r="AK234" i="5"/>
  <c r="AJ234" i="5"/>
  <c r="AP234" i="5"/>
  <c r="AO234" i="5"/>
  <c r="AT234" i="5"/>
  <c r="AU234" i="5"/>
  <c r="AZ234" i="5"/>
  <c r="AY234" i="5"/>
  <c r="CW45" i="5"/>
  <c r="CZ49" i="5"/>
  <c r="CO90" i="5"/>
  <c r="CO88" i="5"/>
  <c r="CM90" i="5"/>
  <c r="CN88" i="5"/>
  <c r="CN89" i="5"/>
  <c r="CN87" i="5"/>
  <c r="CL94" i="5"/>
  <c r="CL93" i="5"/>
  <c r="CJ95" i="5" s="1"/>
  <c r="CK95" i="5" s="1"/>
  <c r="CL95" i="5" s="1"/>
  <c r="AX106" i="5"/>
  <c r="AY106" i="5" s="1"/>
  <c r="AW107" i="5"/>
  <c r="CQ94" i="5"/>
  <c r="CT93" i="5"/>
  <c r="BO102" i="5"/>
  <c r="BP101" i="5"/>
  <c r="BQ101" i="5" s="1"/>
  <c r="AZ108" i="5"/>
  <c r="BA107" i="5"/>
  <c r="BB107" i="5" s="1"/>
  <c r="BL103" i="5"/>
  <c r="BM102" i="5"/>
  <c r="BN102" i="5" s="1"/>
  <c r="CD98" i="5"/>
  <c r="CE97" i="5"/>
  <c r="CF97" i="5" s="1"/>
  <c r="S118" i="5"/>
  <c r="T117" i="5"/>
  <c r="U117" i="5" s="1"/>
  <c r="CO91" i="5"/>
  <c r="CO92" i="5" s="1"/>
  <c r="AO110" i="5"/>
  <c r="AP110" i="5" s="1"/>
  <c r="AN111" i="5"/>
  <c r="BI103" i="5"/>
  <c r="BJ102" i="5"/>
  <c r="BK102" i="5" s="1"/>
  <c r="AR108" i="5"/>
  <c r="AS108" i="5" s="1"/>
  <c r="AQ109" i="5"/>
  <c r="Q118" i="5"/>
  <c r="R118" i="5" s="1"/>
  <c r="P119" i="5"/>
  <c r="BC106" i="5"/>
  <c r="BD105" i="5"/>
  <c r="BE105" i="5" s="1"/>
  <c r="AU109" i="5"/>
  <c r="AV109" i="5" s="1"/>
  <c r="AT110" i="5"/>
  <c r="AE114" i="5"/>
  <c r="AF113" i="5"/>
  <c r="AG113" i="5" s="1"/>
  <c r="W116" i="5"/>
  <c r="X116" i="5" s="1"/>
  <c r="V117" i="5"/>
  <c r="CG94" i="5"/>
  <c r="AI113" i="5"/>
  <c r="AJ113" i="5" s="1"/>
  <c r="AH114" i="5"/>
  <c r="CA98" i="5"/>
  <c r="CB97" i="5"/>
  <c r="CC97" i="5" s="1"/>
  <c r="BR101" i="5"/>
  <c r="BS100" i="5"/>
  <c r="BT100" i="5" s="1"/>
  <c r="BV98" i="5"/>
  <c r="BW98" i="5" s="1"/>
  <c r="BU99" i="5"/>
  <c r="BX100" i="5"/>
  <c r="BY99" i="5"/>
  <c r="BZ99" i="5" s="1"/>
  <c r="AK111" i="5"/>
  <c r="AL110" i="5"/>
  <c r="AM110" i="5" s="1"/>
  <c r="Z114" i="5"/>
  <c r="AA114" i="5" s="1"/>
  <c r="Y115" i="5"/>
  <c r="CH95" i="5"/>
  <c r="CI95" i="5" s="1"/>
  <c r="CG96" i="5"/>
  <c r="AC115" i="5"/>
  <c r="AD115" i="5" s="1"/>
  <c r="AB116" i="5"/>
  <c r="DA48" i="5"/>
  <c r="CX50" i="5"/>
  <c r="CU46" i="5"/>
  <c r="CR48" i="5"/>
  <c r="CT47" i="5"/>
  <c r="AV233" i="5"/>
  <c r="AW233" i="5" s="1"/>
  <c r="AX233" i="5" s="1"/>
  <c r="AQ233" i="5"/>
  <c r="AR233" i="5" s="1"/>
  <c r="AS233" i="5" s="1"/>
  <c r="AL233" i="5"/>
  <c r="AM233" i="5" s="1"/>
  <c r="AN233" i="5" s="1"/>
  <c r="BA233" i="5"/>
  <c r="BB233" i="5" s="1"/>
  <c r="BC233" i="5" s="1"/>
  <c r="CO51" i="5"/>
  <c r="D40" i="5"/>
  <c r="E39" i="5"/>
  <c r="F39" i="5" s="1"/>
  <c r="G39" i="5" s="1"/>
  <c r="S13" i="9"/>
  <c r="P13" i="9"/>
  <c r="Q13" i="9" s="1"/>
  <c r="R13" i="9" s="1"/>
  <c r="G42" i="9"/>
  <c r="L42" i="9" s="1"/>
  <c r="F43" i="9"/>
  <c r="IG39" i="5"/>
  <c r="FR258" i="5"/>
  <c r="FQ259" i="5"/>
  <c r="GQ59" i="5"/>
  <c r="GM58" i="5"/>
  <c r="GN58" i="5" s="1"/>
  <c r="GK58" i="5"/>
  <c r="GH60" i="5"/>
  <c r="GV60" i="5"/>
  <c r="GW60" i="5" s="1"/>
  <c r="GP60" i="5"/>
  <c r="GR60" i="5" s="1"/>
  <c r="GS60" i="5"/>
  <c r="GF61" i="5"/>
  <c r="GU60" i="5"/>
  <c r="GG60" i="5"/>
  <c r="GX59" i="5"/>
  <c r="GI59" i="5"/>
  <c r="GJ59" i="5" s="1"/>
  <c r="GL59" i="5"/>
  <c r="HL64" i="5"/>
  <c r="HN49" i="5"/>
  <c r="HM50" i="5"/>
  <c r="HO49" i="5"/>
  <c r="HS51" i="5"/>
  <c r="HU50" i="5"/>
  <c r="HT50" i="5" s="1"/>
  <c r="HB65" i="5"/>
  <c r="HD65" i="5" s="1"/>
  <c r="HE65" i="5" s="1"/>
  <c r="HF65" i="5" s="1"/>
  <c r="HC66" i="5"/>
  <c r="M121" i="5"/>
  <c r="N120" i="5"/>
  <c r="O120" i="5" s="1"/>
  <c r="FK46" i="5"/>
  <c r="FH46" i="5" s="1"/>
  <c r="W233" i="5"/>
  <c r="X233" i="5" s="1"/>
  <c r="Y233" i="5" s="1"/>
  <c r="F235" i="5"/>
  <c r="L235" i="5"/>
  <c r="AB233" i="5"/>
  <c r="AC233" i="5" s="1"/>
  <c r="AD233" i="5" s="1"/>
  <c r="R233" i="5"/>
  <c r="S233" i="5" s="1"/>
  <c r="T233" i="5" s="1"/>
  <c r="FC49" i="5"/>
  <c r="IL49" i="5" s="1"/>
  <c r="FB49" i="5" a="1"/>
  <c r="FB49" i="5" s="1"/>
  <c r="I233" i="5"/>
  <c r="N233" i="5" s="1"/>
  <c r="O233" i="5" s="1"/>
  <c r="K233" i="5"/>
  <c r="H234" i="5"/>
  <c r="J234" i="5"/>
  <c r="G234" i="5"/>
  <c r="P234" i="5"/>
  <c r="Q234" i="5"/>
  <c r="V234" i="5"/>
  <c r="U234" i="5"/>
  <c r="AA234" i="5"/>
  <c r="Z234" i="5"/>
  <c r="AE234" i="5"/>
  <c r="AG234" i="5" s="1"/>
  <c r="AF234" i="5"/>
  <c r="EZ48" i="5"/>
  <c r="FA48" i="5"/>
  <c r="EW50" i="5"/>
  <c r="EX49" i="5"/>
  <c r="EY49" i="5"/>
  <c r="EC38" i="5"/>
  <c r="EE37" i="5"/>
  <c r="EF37" i="5" s="1"/>
  <c r="AH233" i="5"/>
  <c r="AI233" i="5" s="1"/>
  <c r="D233" i="5"/>
  <c r="B236" i="5"/>
  <c r="E234" i="5"/>
  <c r="C234" i="5"/>
  <c r="K39" i="5"/>
  <c r="J40" i="5"/>
  <c r="H41" i="5"/>
  <c r="I41" i="5" s="1"/>
  <c r="J123" i="5"/>
  <c r="K122" i="5"/>
  <c r="L122" i="5" s="1"/>
  <c r="G126" i="5"/>
  <c r="H125" i="5"/>
  <c r="I125" i="5" s="1"/>
  <c r="A126" i="5"/>
  <c r="B125" i="5"/>
  <c r="C125" i="5" s="1"/>
  <c r="M30" i="3"/>
  <c r="J30" i="3"/>
  <c r="K31" i="3"/>
  <c r="H31" i="3"/>
  <c r="L32" i="3"/>
  <c r="N32" i="3" s="1"/>
  <c r="P113" i="3"/>
  <c r="E31" i="3"/>
  <c r="I31" i="3" s="1"/>
  <c r="C33" i="3"/>
  <c r="G32" i="3"/>
  <c r="F32" i="3"/>
  <c r="BK1" i="2"/>
  <c r="BK11" i="2"/>
  <c r="BK12" i="2" s="1"/>
  <c r="I42" i="2"/>
  <c r="BM8" i="2"/>
  <c r="BM2" i="2"/>
  <c r="F42" i="2"/>
  <c r="G42" i="2"/>
  <c r="BH8" i="2"/>
  <c r="BH10" i="2"/>
  <c r="BI9" i="2" s="1"/>
  <c r="BH9" i="2"/>
  <c r="BJ5" i="2"/>
  <c r="BL4" i="2"/>
  <c r="E43" i="2"/>
  <c r="B34" i="3"/>
  <c r="D43" i="2"/>
  <c r="B43" i="2"/>
  <c r="A44" i="2"/>
  <c r="C42" i="2"/>
  <c r="EN2091" i="1"/>
  <c r="EM2090" i="1"/>
  <c r="F43" i="2" a="1"/>
  <c r="G43" i="2" a="1"/>
  <c r="GK59" i="5" a="1"/>
  <c r="GM59" i="5" a="1"/>
  <c r="E370" i="5" l="1"/>
  <c r="L370" i="5"/>
  <c r="F370" i="5"/>
  <c r="C370" i="5"/>
  <c r="D370" i="5" s="1"/>
  <c r="A372" i="5"/>
  <c r="B371" i="5"/>
  <c r="Q369" i="5"/>
  <c r="G369" i="5"/>
  <c r="AA369" i="5"/>
  <c r="AZ369" i="5"/>
  <c r="H369" i="5"/>
  <c r="AP369" i="5"/>
  <c r="AK369" i="5"/>
  <c r="AU369" i="5"/>
  <c r="V369" i="5"/>
  <c r="J369" i="5"/>
  <c r="AF369" i="5"/>
  <c r="U369" i="5"/>
  <c r="P369" i="5"/>
  <c r="Z369" i="5"/>
  <c r="AJ369" i="5"/>
  <c r="AE369" i="5"/>
  <c r="AO369" i="5"/>
  <c r="AT369" i="5"/>
  <c r="AY369" i="5"/>
  <c r="AQ368" i="5"/>
  <c r="AL368" i="5"/>
  <c r="AM368" i="5" s="1"/>
  <c r="AN368" i="5" s="1"/>
  <c r="AG368" i="5"/>
  <c r="AH368" i="5" s="1"/>
  <c r="AI368" i="5" s="1"/>
  <c r="BA368" i="5"/>
  <c r="BB368" i="5" s="1"/>
  <c r="BC368" i="5" s="1"/>
  <c r="R368" i="5"/>
  <c r="I368" i="5"/>
  <c r="N368" i="5" s="1"/>
  <c r="O368" i="5" s="1"/>
  <c r="AB368" i="5"/>
  <c r="AC368" i="5" s="1"/>
  <c r="AD368" i="5" s="1"/>
  <c r="W368" i="5"/>
  <c r="X368" i="5" s="1"/>
  <c r="Y368" i="5" s="1"/>
  <c r="AV368" i="5"/>
  <c r="AW368" i="5" s="1"/>
  <c r="AX368" i="5" s="1"/>
  <c r="S368" i="5"/>
  <c r="T368" i="5" s="1"/>
  <c r="AR368" i="5"/>
  <c r="AS368" i="5" s="1"/>
  <c r="K368" i="5"/>
  <c r="M369" i="5"/>
  <c r="CZ50" i="5"/>
  <c r="CD50" i="5" s="1"/>
  <c r="AK235" i="5"/>
  <c r="AJ235" i="5"/>
  <c r="AP235" i="5"/>
  <c r="AO235" i="5"/>
  <c r="AU235" i="5"/>
  <c r="AT235" i="5"/>
  <c r="AZ235" i="5"/>
  <c r="AY235" i="5"/>
  <c r="CR90" i="5"/>
  <c r="CR88" i="5"/>
  <c r="CQ89" i="5"/>
  <c r="CQ87" i="5"/>
  <c r="CQ88" i="5"/>
  <c r="CP90" i="5"/>
  <c r="CW46" i="5"/>
  <c r="CG97" i="5"/>
  <c r="CH96" i="5"/>
  <c r="CI96" i="5" s="1"/>
  <c r="BU100" i="5"/>
  <c r="BV99" i="5"/>
  <c r="BW99" i="5" s="1"/>
  <c r="AQ110" i="5"/>
  <c r="AR109" i="5"/>
  <c r="AS109" i="5" s="1"/>
  <c r="AN112" i="5"/>
  <c r="AO111" i="5"/>
  <c r="AP111" i="5" s="1"/>
  <c r="AW108" i="5"/>
  <c r="AX107" i="5"/>
  <c r="AY107" i="5" s="1"/>
  <c r="AK112" i="5"/>
  <c r="AL111" i="5"/>
  <c r="AM111" i="5" s="1"/>
  <c r="CA99" i="5"/>
  <c r="CB98" i="5"/>
  <c r="CC98" i="5" s="1"/>
  <c r="AE115" i="5"/>
  <c r="AF114" i="5"/>
  <c r="AG114" i="5" s="1"/>
  <c r="BC107" i="5"/>
  <c r="BD106" i="5"/>
  <c r="BE106" i="5" s="1"/>
  <c r="T118" i="5"/>
  <c r="U118" i="5" s="1"/>
  <c r="S119" i="5"/>
  <c r="BL104" i="5"/>
  <c r="BM103" i="5"/>
  <c r="BN103" i="5" s="1"/>
  <c r="BO103" i="5"/>
  <c r="BP102" i="5"/>
  <c r="BQ102" i="5" s="1"/>
  <c r="AB117" i="5"/>
  <c r="AC116" i="5"/>
  <c r="AD116" i="5" s="1"/>
  <c r="Y116" i="5"/>
  <c r="Z115" i="5"/>
  <c r="AA115" i="5" s="1"/>
  <c r="AH115" i="5"/>
  <c r="AI114" i="5"/>
  <c r="AJ114" i="5" s="1"/>
  <c r="W117" i="5"/>
  <c r="X117" i="5" s="1"/>
  <c r="V118" i="5"/>
  <c r="AU110" i="5"/>
  <c r="AV110" i="5" s="1"/>
  <c r="AT111" i="5"/>
  <c r="P120" i="5"/>
  <c r="Q119" i="5"/>
  <c r="R119" i="5" s="1"/>
  <c r="CT94" i="5"/>
  <c r="CW93" i="5"/>
  <c r="BX101" i="5"/>
  <c r="BY100" i="5"/>
  <c r="BZ100" i="5" s="1"/>
  <c r="BS101" i="5"/>
  <c r="BT101" i="5" s="1"/>
  <c r="BR102" i="5"/>
  <c r="BI104" i="5"/>
  <c r="BJ103" i="5"/>
  <c r="BK103" i="5" s="1"/>
  <c r="CO94" i="5"/>
  <c r="CO93" i="5"/>
  <c r="CM95" i="5" s="1"/>
  <c r="CD99" i="5"/>
  <c r="CE98" i="5"/>
  <c r="CF98" i="5" s="1"/>
  <c r="AZ109" i="5"/>
  <c r="BA108" i="5"/>
  <c r="BB108" i="5" s="1"/>
  <c r="CR91" i="5"/>
  <c r="CR92" i="5" s="1"/>
  <c r="CJ94" i="5"/>
  <c r="CJ96" i="5" s="1"/>
  <c r="DA49" i="5"/>
  <c r="CX51" i="5"/>
  <c r="CU47" i="5"/>
  <c r="CR49" i="5"/>
  <c r="CT48" i="5"/>
  <c r="BA234" i="5"/>
  <c r="BB234" i="5" s="1"/>
  <c r="BC234" i="5" s="1"/>
  <c r="AV234" i="5"/>
  <c r="AW234" i="5" s="1"/>
  <c r="AX234" i="5" s="1"/>
  <c r="AL234" i="5"/>
  <c r="AM234" i="5" s="1"/>
  <c r="AN234" i="5" s="1"/>
  <c r="AQ234" i="5"/>
  <c r="AR234" i="5" s="1"/>
  <c r="AS234" i="5" s="1"/>
  <c r="CO52" i="5"/>
  <c r="D41" i="5"/>
  <c r="E40" i="5"/>
  <c r="F40" i="5" s="1"/>
  <c r="G40" i="5" s="1"/>
  <c r="U13" i="9"/>
  <c r="O13" i="9" s="1"/>
  <c r="F44" i="9"/>
  <c r="G43" i="9"/>
  <c r="L43" i="9" s="1"/>
  <c r="IA39" i="5"/>
  <c r="FR259" i="5"/>
  <c r="GX60" i="5"/>
  <c r="GY60" i="5" s="1"/>
  <c r="FQ260" i="5"/>
  <c r="GM59" i="5"/>
  <c r="GN59" i="5" s="1"/>
  <c r="GK59" i="5"/>
  <c r="GY59" i="5"/>
  <c r="GZ59" i="5"/>
  <c r="GQ60" i="5"/>
  <c r="GU61" i="5"/>
  <c r="GF62" i="5"/>
  <c r="GG61" i="5"/>
  <c r="GV61" i="5"/>
  <c r="GW61" i="5" s="1"/>
  <c r="GH61" i="5"/>
  <c r="GS61" i="5"/>
  <c r="GP61" i="5"/>
  <c r="GR61" i="5" s="1"/>
  <c r="GL60" i="5"/>
  <c r="GI60" i="5"/>
  <c r="GJ60" i="5" s="1"/>
  <c r="HS52" i="5"/>
  <c r="HU51" i="5"/>
  <c r="HT51" i="5" s="1"/>
  <c r="HL65" i="5"/>
  <c r="HN50" i="5"/>
  <c r="HM51" i="5"/>
  <c r="HO50" i="5"/>
  <c r="HB66" i="5"/>
  <c r="HD66" i="5" s="1"/>
  <c r="HC67" i="5"/>
  <c r="FK47" i="5"/>
  <c r="FH47" i="5" s="1"/>
  <c r="M122" i="5"/>
  <c r="N121" i="5"/>
  <c r="O121" i="5" s="1"/>
  <c r="W234" i="5"/>
  <c r="FC50" i="5"/>
  <c r="IL50" i="5" s="1"/>
  <c r="FB50" i="5" a="1"/>
  <c r="FB50" i="5" s="1"/>
  <c r="AB234" i="5"/>
  <c r="AC234" i="5" s="1"/>
  <c r="AD234" i="5" s="1"/>
  <c r="H235" i="5"/>
  <c r="G235" i="5"/>
  <c r="J235" i="5"/>
  <c r="P235" i="5"/>
  <c r="U235" i="5"/>
  <c r="Q235" i="5"/>
  <c r="V235" i="5"/>
  <c r="Z235" i="5"/>
  <c r="AA235" i="5"/>
  <c r="AE235" i="5"/>
  <c r="AF235" i="5"/>
  <c r="K234" i="5"/>
  <c r="I234" i="5"/>
  <c r="N234" i="5" s="1"/>
  <c r="O234" i="5" s="1"/>
  <c r="F236" i="5"/>
  <c r="L236" i="5"/>
  <c r="R234" i="5"/>
  <c r="S234" i="5" s="1"/>
  <c r="T234" i="5" s="1"/>
  <c r="FA49" i="5"/>
  <c r="EZ49" i="5"/>
  <c r="EY50" i="5"/>
  <c r="EW51" i="5"/>
  <c r="EX50" i="5"/>
  <c r="EC39" i="5"/>
  <c r="EE38" i="5"/>
  <c r="EF38" i="5" s="1"/>
  <c r="AH234" i="5"/>
  <c r="AI234" i="5" s="1"/>
  <c r="X234" i="5"/>
  <c r="Y234" i="5" s="1"/>
  <c r="D234" i="5"/>
  <c r="E235" i="5"/>
  <c r="C235" i="5"/>
  <c r="K40" i="5"/>
  <c r="H42" i="5"/>
  <c r="I42" i="5" s="1"/>
  <c r="G127" i="5"/>
  <c r="H126" i="5"/>
  <c r="I126" i="5" s="1"/>
  <c r="K123" i="5"/>
  <c r="L123" i="5" s="1"/>
  <c r="J124" i="5"/>
  <c r="A127" i="5"/>
  <c r="B126" i="5"/>
  <c r="C126" i="5" s="1"/>
  <c r="K32" i="3"/>
  <c r="H32" i="3"/>
  <c r="J31" i="3"/>
  <c r="M31" i="3"/>
  <c r="L33" i="3"/>
  <c r="N33" i="3" s="1"/>
  <c r="P114" i="3"/>
  <c r="D33" i="3"/>
  <c r="F33" i="3"/>
  <c r="G33" i="3"/>
  <c r="C34" i="3"/>
  <c r="E32" i="3"/>
  <c r="I32" i="3" s="1"/>
  <c r="I43" i="2"/>
  <c r="BM11" i="2"/>
  <c r="BM12" i="2" s="1"/>
  <c r="BM1" i="2" s="1"/>
  <c r="BO8" i="2"/>
  <c r="BO2" i="2"/>
  <c r="F43" i="2"/>
  <c r="G43" i="2"/>
  <c r="BJ9" i="2"/>
  <c r="BJ10" i="2"/>
  <c r="BJ7" i="2"/>
  <c r="E44" i="2"/>
  <c r="BN4" i="2"/>
  <c r="BP14" i="2"/>
  <c r="BJ8" i="2"/>
  <c r="B35" i="3"/>
  <c r="D44" i="2"/>
  <c r="B44" i="2"/>
  <c r="A45" i="2"/>
  <c r="C43" i="2"/>
  <c r="EN2092" i="1"/>
  <c r="EM2091" i="1"/>
  <c r="G44" i="2" a="1"/>
  <c r="F44" i="2" a="1"/>
  <c r="GM60" i="5" a="1"/>
  <c r="GK60" i="5" a="1"/>
  <c r="E371" i="5" l="1"/>
  <c r="C371" i="5"/>
  <c r="D371" i="5" s="1"/>
  <c r="F371" i="5"/>
  <c r="L371" i="5"/>
  <c r="AK370" i="5"/>
  <c r="J370" i="5"/>
  <c r="AA370" i="5"/>
  <c r="AF370" i="5"/>
  <c r="G370" i="5"/>
  <c r="H370" i="5"/>
  <c r="Q370" i="5"/>
  <c r="V370" i="5"/>
  <c r="AZ370" i="5"/>
  <c r="AU370" i="5"/>
  <c r="AP370" i="5"/>
  <c r="U370" i="5"/>
  <c r="P370" i="5"/>
  <c r="Z370" i="5"/>
  <c r="AE370" i="5"/>
  <c r="AJ370" i="5"/>
  <c r="AO370" i="5"/>
  <c r="AT370" i="5"/>
  <c r="AY370" i="5"/>
  <c r="A373" i="5"/>
  <c r="B372" i="5"/>
  <c r="BA369" i="5"/>
  <c r="BB369" i="5" s="1"/>
  <c r="BC369" i="5" s="1"/>
  <c r="AG369" i="5"/>
  <c r="AH369" i="5" s="1"/>
  <c r="AI369" i="5" s="1"/>
  <c r="AB369" i="5"/>
  <c r="AC369" i="5" s="1"/>
  <c r="AD369" i="5" s="1"/>
  <c r="AQ369" i="5"/>
  <c r="AR369" i="5" s="1"/>
  <c r="AS369" i="5" s="1"/>
  <c r="AL369" i="5"/>
  <c r="AM369" i="5" s="1"/>
  <c r="AN369" i="5" s="1"/>
  <c r="R369" i="5"/>
  <c r="S369" i="5" s="1"/>
  <c r="T369" i="5" s="1"/>
  <c r="I369" i="5"/>
  <c r="N369" i="5" s="1"/>
  <c r="O369" i="5" s="1"/>
  <c r="AV369" i="5"/>
  <c r="AW369" i="5" s="1"/>
  <c r="AX369" i="5" s="1"/>
  <c r="W369" i="5"/>
  <c r="X369" i="5" s="1"/>
  <c r="Y369" i="5" s="1"/>
  <c r="K369" i="5"/>
  <c r="M370" i="5"/>
  <c r="CW47" i="5"/>
  <c r="CZ51" i="5"/>
  <c r="CD51" i="5" s="1"/>
  <c r="AK236" i="5"/>
  <c r="AJ236" i="5"/>
  <c r="AO236" i="5"/>
  <c r="AP236" i="5"/>
  <c r="AU236" i="5"/>
  <c r="AT236" i="5"/>
  <c r="AZ236" i="5"/>
  <c r="AY236" i="5"/>
  <c r="CU90" i="5"/>
  <c r="CU88" i="5"/>
  <c r="CS90" i="5"/>
  <c r="CT88" i="5"/>
  <c r="CT89" i="5"/>
  <c r="CT87" i="5"/>
  <c r="CR94" i="5"/>
  <c r="CR93" i="5"/>
  <c r="CP95" i="5" s="1"/>
  <c r="CQ95" i="5" s="1"/>
  <c r="CR95" i="5" s="1"/>
  <c r="W118" i="5"/>
  <c r="X118" i="5" s="1"/>
  <c r="V119" i="5"/>
  <c r="S120" i="5"/>
  <c r="T119" i="5"/>
  <c r="U119" i="5" s="1"/>
  <c r="CE99" i="5"/>
  <c r="CF99" i="5" s="1"/>
  <c r="CD100" i="5"/>
  <c r="BI105" i="5"/>
  <c r="BJ104" i="5"/>
  <c r="BK104" i="5" s="1"/>
  <c r="BY101" i="5"/>
  <c r="BZ101" i="5" s="1"/>
  <c r="BX102" i="5"/>
  <c r="P121" i="5"/>
  <c r="Q120" i="5"/>
  <c r="R120" i="5" s="1"/>
  <c r="Z116" i="5"/>
  <c r="AA116" i="5" s="1"/>
  <c r="Y117" i="5"/>
  <c r="BP103" i="5"/>
  <c r="BQ103" i="5" s="1"/>
  <c r="BO104" i="5"/>
  <c r="AE116" i="5"/>
  <c r="AF115" i="5"/>
  <c r="AG115" i="5" s="1"/>
  <c r="AK113" i="5"/>
  <c r="AL112" i="5"/>
  <c r="AM112" i="5" s="1"/>
  <c r="AN113" i="5"/>
  <c r="AO112" i="5"/>
  <c r="AP112" i="5" s="1"/>
  <c r="BU101" i="5"/>
  <c r="BV100" i="5"/>
  <c r="BW100" i="5" s="1"/>
  <c r="CJ97" i="5"/>
  <c r="CK96" i="5"/>
  <c r="CL96" i="5" s="1"/>
  <c r="CN95" i="5"/>
  <c r="CO95" i="5" s="1"/>
  <c r="BR103" i="5"/>
  <c r="BS102" i="5"/>
  <c r="BT102" i="5" s="1"/>
  <c r="CZ93" i="5"/>
  <c r="CW94" i="5"/>
  <c r="AU111" i="5"/>
  <c r="AV111" i="5" s="1"/>
  <c r="AT112" i="5"/>
  <c r="AZ110" i="5"/>
  <c r="BA109" i="5"/>
  <c r="BB109" i="5" s="1"/>
  <c r="CM94" i="5"/>
  <c r="CU91" i="5"/>
  <c r="CU92" i="5" s="1"/>
  <c r="AI115" i="5"/>
  <c r="AJ115" i="5" s="1"/>
  <c r="AH116" i="5"/>
  <c r="AC117" i="5"/>
  <c r="AD117" i="5" s="1"/>
  <c r="AB118" i="5"/>
  <c r="BL105" i="5"/>
  <c r="BM104" i="5"/>
  <c r="BN104" i="5" s="1"/>
  <c r="BC108" i="5"/>
  <c r="BD107" i="5"/>
  <c r="BE107" i="5" s="1"/>
  <c r="CA100" i="5"/>
  <c r="CB99" i="5"/>
  <c r="CC99" i="5" s="1"/>
  <c r="AW109" i="5"/>
  <c r="AX108" i="5"/>
  <c r="AY108" i="5" s="1"/>
  <c r="AR110" i="5"/>
  <c r="AS110" i="5" s="1"/>
  <c r="AQ111" i="5"/>
  <c r="CG98" i="5"/>
  <c r="CH97" i="5"/>
  <c r="CI97" i="5" s="1"/>
  <c r="DA50" i="5"/>
  <c r="CX52" i="5"/>
  <c r="CU48" i="5"/>
  <c r="CR50" i="5"/>
  <c r="CT49" i="5"/>
  <c r="AL235" i="5"/>
  <c r="AM235" i="5" s="1"/>
  <c r="AN235" i="5" s="1"/>
  <c r="AQ235" i="5"/>
  <c r="AR235" i="5" s="1"/>
  <c r="AS235" i="5" s="1"/>
  <c r="AV235" i="5"/>
  <c r="AW235" i="5" s="1"/>
  <c r="AX235" i="5" s="1"/>
  <c r="BA235" i="5"/>
  <c r="BB235" i="5" s="1"/>
  <c r="BC235" i="5" s="1"/>
  <c r="GZ60" i="5"/>
  <c r="CO53" i="5"/>
  <c r="D42" i="5"/>
  <c r="E41" i="5"/>
  <c r="F41" i="5" s="1"/>
  <c r="G41" i="5" s="1"/>
  <c r="IH39" i="5"/>
  <c r="II39" i="5" s="1"/>
  <c r="IJ39" i="5" s="1"/>
  <c r="V13" i="9"/>
  <c r="W13" i="9" s="1"/>
  <c r="G44" i="9"/>
  <c r="L44" i="9" s="1"/>
  <c r="F45" i="9"/>
  <c r="HE66" i="5"/>
  <c r="HF66" i="5" s="1"/>
  <c r="FR260" i="5"/>
  <c r="GQ61" i="5"/>
  <c r="GM60" i="5"/>
  <c r="GN60" i="5" s="1"/>
  <c r="GK60" i="5"/>
  <c r="GI61" i="5"/>
  <c r="GJ61" i="5" s="1"/>
  <c r="GL61" i="5"/>
  <c r="GV62" i="5"/>
  <c r="GW62" i="5" s="1"/>
  <c r="GF63" i="5"/>
  <c r="GU62" i="5"/>
  <c r="GG62" i="5"/>
  <c r="GS62" i="5"/>
  <c r="GH62" i="5"/>
  <c r="GP62" i="5"/>
  <c r="GQ62" i="5" s="1"/>
  <c r="GX61" i="5"/>
  <c r="HN51" i="5"/>
  <c r="HM52" i="5"/>
  <c r="HO51" i="5"/>
  <c r="HL66" i="5"/>
  <c r="HS53" i="5"/>
  <c r="HU52" i="5"/>
  <c r="HT52" i="5" s="1"/>
  <c r="HB67" i="5"/>
  <c r="HD67" i="5" s="1"/>
  <c r="HE67" i="5" s="1"/>
  <c r="HF67" i="5" s="1"/>
  <c r="HC68" i="5"/>
  <c r="N122" i="5"/>
  <c r="O122" i="5" s="1"/>
  <c r="M123" i="5"/>
  <c r="FK48" i="5"/>
  <c r="FH48" i="5" s="1"/>
  <c r="W235" i="5"/>
  <c r="X235" i="5" s="1"/>
  <c r="Y235" i="5" s="1"/>
  <c r="AB235" i="5"/>
  <c r="AC235" i="5" s="1"/>
  <c r="AD235" i="5" s="1"/>
  <c r="R235" i="5"/>
  <c r="K235" i="5"/>
  <c r="I235" i="5"/>
  <c r="N235" i="5" s="1"/>
  <c r="O235" i="5" s="1"/>
  <c r="FC51" i="5"/>
  <c r="IL51" i="5" s="1"/>
  <c r="FB51" i="5" a="1"/>
  <c r="FB51" i="5" s="1"/>
  <c r="H236" i="5"/>
  <c r="G236" i="5"/>
  <c r="J236" i="5"/>
  <c r="U236" i="5"/>
  <c r="P236" i="5"/>
  <c r="Q236" i="5"/>
  <c r="V236" i="5"/>
  <c r="AA236" i="5"/>
  <c r="Z236" i="5"/>
  <c r="AE236" i="5"/>
  <c r="AF236" i="5"/>
  <c r="AG235" i="5"/>
  <c r="AH235" i="5" s="1"/>
  <c r="AI235" i="5" s="1"/>
  <c r="EZ50" i="5"/>
  <c r="FA50" i="5"/>
  <c r="EY51" i="5"/>
  <c r="EW52" i="5"/>
  <c r="EX51" i="5"/>
  <c r="EC40" i="5"/>
  <c r="EE39" i="5"/>
  <c r="EF39" i="5" s="1"/>
  <c r="S235" i="5"/>
  <c r="T235" i="5" s="1"/>
  <c r="D235" i="5"/>
  <c r="E236" i="5"/>
  <c r="C236" i="5"/>
  <c r="J41" i="5"/>
  <c r="K41" i="5" s="1"/>
  <c r="J42" i="5"/>
  <c r="H43" i="5"/>
  <c r="I43" i="5" s="1"/>
  <c r="J125" i="5"/>
  <c r="K124" i="5"/>
  <c r="L124" i="5" s="1"/>
  <c r="G128" i="5"/>
  <c r="H127" i="5"/>
  <c r="I127" i="5" s="1"/>
  <c r="A128" i="5"/>
  <c r="B127" i="5"/>
  <c r="C127" i="5" s="1"/>
  <c r="J32" i="3"/>
  <c r="M32" i="3"/>
  <c r="K33" i="3"/>
  <c r="H33" i="3"/>
  <c r="L34" i="3"/>
  <c r="N34" i="3" s="1"/>
  <c r="P115" i="3"/>
  <c r="F34" i="3"/>
  <c r="G34" i="3"/>
  <c r="D34" i="3"/>
  <c r="E33" i="3"/>
  <c r="I33" i="3" s="1"/>
  <c r="C35" i="3"/>
  <c r="I44" i="2"/>
  <c r="BO11" i="2"/>
  <c r="BQ2" i="2"/>
  <c r="BP4" i="2"/>
  <c r="BQ11" i="2" s="1"/>
  <c r="BQ8" i="2"/>
  <c r="G44" i="2"/>
  <c r="F44" i="2"/>
  <c r="BR14" i="2"/>
  <c r="E45" i="2"/>
  <c r="B36" i="3"/>
  <c r="C44" i="2"/>
  <c r="B45" i="2"/>
  <c r="D45" i="2"/>
  <c r="A46" i="2"/>
  <c r="EN2093" i="1"/>
  <c r="EM2092" i="1"/>
  <c r="F45" i="2" a="1"/>
  <c r="G45" i="2" a="1"/>
  <c r="GK61" i="5" a="1"/>
  <c r="GM61" i="5" a="1"/>
  <c r="AQ370" i="5" l="1"/>
  <c r="AR370" i="5" s="1"/>
  <c r="AS370" i="5" s="1"/>
  <c r="AB370" i="5"/>
  <c r="AV370" i="5"/>
  <c r="AW370" i="5" s="1"/>
  <c r="AX370" i="5" s="1"/>
  <c r="I370" i="5"/>
  <c r="N370" i="5" s="1"/>
  <c r="O370" i="5" s="1"/>
  <c r="AL370" i="5"/>
  <c r="AM370" i="5" s="1"/>
  <c r="AN370" i="5" s="1"/>
  <c r="W370" i="5"/>
  <c r="X370" i="5" s="1"/>
  <c r="Y370" i="5" s="1"/>
  <c r="R370" i="5"/>
  <c r="S370" i="5" s="1"/>
  <c r="T370" i="5" s="1"/>
  <c r="AG370" i="5"/>
  <c r="AH370" i="5" s="1"/>
  <c r="AI370" i="5" s="1"/>
  <c r="BA370" i="5"/>
  <c r="BB370" i="5" s="1"/>
  <c r="BC370" i="5" s="1"/>
  <c r="AC370" i="5"/>
  <c r="AD370" i="5" s="1"/>
  <c r="K370" i="5"/>
  <c r="Q371" i="5"/>
  <c r="AA371" i="5"/>
  <c r="AZ371" i="5"/>
  <c r="AK371" i="5"/>
  <c r="AU371" i="5"/>
  <c r="H371" i="5"/>
  <c r="AF371" i="5"/>
  <c r="V371" i="5"/>
  <c r="AP371" i="5"/>
  <c r="J371" i="5"/>
  <c r="G371" i="5"/>
  <c r="U371" i="5"/>
  <c r="P371" i="5"/>
  <c r="Z371" i="5"/>
  <c r="AE371" i="5"/>
  <c r="AJ371" i="5"/>
  <c r="AO371" i="5"/>
  <c r="AT371" i="5"/>
  <c r="AY371" i="5"/>
  <c r="E372" i="5"/>
  <c r="L372" i="5"/>
  <c r="F372" i="5"/>
  <c r="C372" i="5"/>
  <c r="D372" i="5" s="1"/>
  <c r="A374" i="5"/>
  <c r="B373" i="5"/>
  <c r="M371" i="5"/>
  <c r="CW48" i="5"/>
  <c r="CZ52" i="5"/>
  <c r="CD52" i="5" s="1"/>
  <c r="CW89" i="5"/>
  <c r="CW87" i="5"/>
  <c r="CX90" i="5"/>
  <c r="CX88" i="5"/>
  <c r="CW88" i="5"/>
  <c r="CV90" i="5"/>
  <c r="CP94" i="5"/>
  <c r="CP96" i="5" s="1"/>
  <c r="CQ96" i="5" s="1"/>
  <c r="CR96" i="5" s="1"/>
  <c r="AU112" i="5"/>
  <c r="AV112" i="5" s="1"/>
  <c r="AT113" i="5"/>
  <c r="Z117" i="5"/>
  <c r="AA117" i="5" s="1"/>
  <c r="Y118" i="5"/>
  <c r="CD101" i="5"/>
  <c r="CE100" i="5"/>
  <c r="CF100" i="5" s="1"/>
  <c r="CA101" i="5"/>
  <c r="CB100" i="5"/>
  <c r="CC100" i="5" s="1"/>
  <c r="BL106" i="5"/>
  <c r="BM105" i="5"/>
  <c r="BN105" i="5" s="1"/>
  <c r="BR104" i="5"/>
  <c r="BS103" i="5"/>
  <c r="BT103" i="5" s="1"/>
  <c r="CJ98" i="5"/>
  <c r="CK97" i="5"/>
  <c r="CL97" i="5" s="1"/>
  <c r="AO113" i="5"/>
  <c r="AP113" i="5" s="1"/>
  <c r="AN114" i="5"/>
  <c r="AF116" i="5"/>
  <c r="AG116" i="5" s="1"/>
  <c r="AE117" i="5"/>
  <c r="AQ112" i="5"/>
  <c r="AR111" i="5"/>
  <c r="AS111" i="5" s="1"/>
  <c r="W119" i="5"/>
  <c r="X119" i="5" s="1"/>
  <c r="V120" i="5"/>
  <c r="AB119" i="5"/>
  <c r="AC118" i="5"/>
  <c r="AD118" i="5" s="1"/>
  <c r="CX91" i="5"/>
  <c r="CX92" i="5" s="1"/>
  <c r="CM96" i="5"/>
  <c r="BP104" i="5"/>
  <c r="BQ104" i="5" s="1"/>
  <c r="BO105" i="5"/>
  <c r="AI116" i="5"/>
  <c r="AJ116" i="5" s="1"/>
  <c r="AH117" i="5"/>
  <c r="BY102" i="5"/>
  <c r="BZ102" i="5" s="1"/>
  <c r="BX103" i="5"/>
  <c r="CG99" i="5"/>
  <c r="CH98" i="5"/>
  <c r="CI98" i="5" s="1"/>
  <c r="AW110" i="5"/>
  <c r="AX109" i="5"/>
  <c r="AY109" i="5" s="1"/>
  <c r="BD108" i="5"/>
  <c r="BE108" i="5" s="1"/>
  <c r="BC109" i="5"/>
  <c r="CU94" i="5"/>
  <c r="CU93" i="5"/>
  <c r="CS95" i="5" s="1"/>
  <c r="BA110" i="5"/>
  <c r="BB110" i="5" s="1"/>
  <c r="AZ111" i="5"/>
  <c r="CZ94" i="5"/>
  <c r="DC93" i="5"/>
  <c r="DC94" i="5" s="1"/>
  <c r="BV101" i="5"/>
  <c r="BW101" i="5" s="1"/>
  <c r="BU102" i="5"/>
  <c r="AK114" i="5"/>
  <c r="AL113" i="5"/>
  <c r="AM113" i="5" s="1"/>
  <c r="Q121" i="5"/>
  <c r="R121" i="5" s="1"/>
  <c r="P122" i="5"/>
  <c r="BI106" i="5"/>
  <c r="BJ105" i="5"/>
  <c r="BK105" i="5" s="1"/>
  <c r="T120" i="5"/>
  <c r="U120" i="5" s="1"/>
  <c r="S121" i="5"/>
  <c r="CP97" i="5"/>
  <c r="DA51" i="5"/>
  <c r="CX53" i="5"/>
  <c r="CU49" i="5"/>
  <c r="CR51" i="5"/>
  <c r="CT50" i="5"/>
  <c r="BX50" i="5" s="1"/>
  <c r="AL236" i="5"/>
  <c r="AM236" i="5" s="1"/>
  <c r="AN236" i="5" s="1"/>
  <c r="AQ236" i="5"/>
  <c r="AR236" i="5" s="1"/>
  <c r="AS236" i="5" s="1"/>
  <c r="BA236" i="5"/>
  <c r="BB236" i="5" s="1"/>
  <c r="BC236" i="5" s="1"/>
  <c r="AV236" i="5"/>
  <c r="AW236" i="5" s="1"/>
  <c r="AX236" i="5" s="1"/>
  <c r="CO54" i="5"/>
  <c r="E42" i="5"/>
  <c r="F42" i="5" s="1"/>
  <c r="G42" i="5" s="1"/>
  <c r="D43" i="5"/>
  <c r="X13" i="9"/>
  <c r="P14" i="9" s="1"/>
  <c r="IB40" i="5"/>
  <c r="IC40" i="5" s="1"/>
  <c r="ID40" i="5" s="1"/>
  <c r="IE40" i="5"/>
  <c r="F46" i="9"/>
  <c r="G45" i="9"/>
  <c r="L45" i="9" s="1"/>
  <c r="FQ261" i="5"/>
  <c r="GX62" i="5"/>
  <c r="GY62" i="5" s="1"/>
  <c r="GM61" i="5"/>
  <c r="GN61" i="5" s="1"/>
  <c r="GK61" i="5"/>
  <c r="GI62" i="5"/>
  <c r="GJ62" i="5" s="1"/>
  <c r="GL62" i="5"/>
  <c r="GY61" i="5"/>
  <c r="GZ61" i="5"/>
  <c r="GR62" i="5"/>
  <c r="GU63" i="5"/>
  <c r="GG63" i="5"/>
  <c r="GS63" i="5"/>
  <c r="GP63" i="5"/>
  <c r="GQ63" i="5" s="1"/>
  <c r="GF64" i="5"/>
  <c r="GV63" i="5"/>
  <c r="GW63" i="5" s="1"/>
  <c r="GH63" i="5"/>
  <c r="HS54" i="5"/>
  <c r="HU53" i="5"/>
  <c r="HT53" i="5" s="1"/>
  <c r="HL67" i="5"/>
  <c r="HN52" i="5"/>
  <c r="HM53" i="5"/>
  <c r="HO52" i="5"/>
  <c r="HB68" i="5"/>
  <c r="HD68" i="5" s="1"/>
  <c r="HE68" i="5" s="1"/>
  <c r="HF68" i="5" s="1"/>
  <c r="HC69" i="5"/>
  <c r="AB236" i="5"/>
  <c r="AC236" i="5" s="1"/>
  <c r="AD236" i="5" s="1"/>
  <c r="R236" i="5"/>
  <c r="S236" i="5" s="1"/>
  <c r="T236" i="5" s="1"/>
  <c r="FK49" i="5"/>
  <c r="FH49" i="5" s="1"/>
  <c r="N123" i="5"/>
  <c r="O123" i="5" s="1"/>
  <c r="M124" i="5"/>
  <c r="AG236" i="5"/>
  <c r="AH236" i="5" s="1"/>
  <c r="AI236" i="5" s="1"/>
  <c r="W236" i="5"/>
  <c r="X236" i="5" s="1"/>
  <c r="Y236" i="5" s="1"/>
  <c r="I236" i="5"/>
  <c r="N236" i="5" s="1"/>
  <c r="O236" i="5" s="1"/>
  <c r="K236" i="5"/>
  <c r="FB52" i="5" a="1"/>
  <c r="FB52" i="5" s="1"/>
  <c r="FC52" i="5"/>
  <c r="IL52" i="5" s="1"/>
  <c r="FA51" i="5"/>
  <c r="EZ51" i="5"/>
  <c r="EW53" i="5"/>
  <c r="EX52" i="5"/>
  <c r="EY52" i="5"/>
  <c r="EC41" i="5"/>
  <c r="EE40" i="5"/>
  <c r="EF40" i="5" s="1"/>
  <c r="D236" i="5"/>
  <c r="K42" i="5"/>
  <c r="H44" i="5"/>
  <c r="I44" i="5" s="1"/>
  <c r="H128" i="5"/>
  <c r="I128" i="5" s="1"/>
  <c r="G129" i="5"/>
  <c r="J126" i="5"/>
  <c r="K125" i="5"/>
  <c r="L125" i="5" s="1"/>
  <c r="A129" i="5"/>
  <c r="B128" i="5"/>
  <c r="C128" i="5" s="1"/>
  <c r="K34" i="3"/>
  <c r="H34" i="3"/>
  <c r="J33" i="3"/>
  <c r="M33" i="3"/>
  <c r="BO12" i="2"/>
  <c r="BO1" i="2" s="1"/>
  <c r="BN49" i="2"/>
  <c r="BN45" i="2"/>
  <c r="BN41" i="2"/>
  <c r="BN37" i="2"/>
  <c r="BN33" i="2"/>
  <c r="BN29" i="2"/>
  <c r="BN25" i="2"/>
  <c r="BN21" i="2"/>
  <c r="BN17" i="2"/>
  <c r="BN48" i="2"/>
  <c r="BN44" i="2"/>
  <c r="BN40" i="2"/>
  <c r="BN36" i="2"/>
  <c r="BN32" i="2"/>
  <c r="BN28" i="2"/>
  <c r="BN24" i="2"/>
  <c r="BN20" i="2"/>
  <c r="BN16" i="2"/>
  <c r="BO252" i="2"/>
  <c r="BO248" i="2"/>
  <c r="BO244" i="2"/>
  <c r="BO240" i="2"/>
  <c r="BO236" i="2"/>
  <c r="BO232" i="2"/>
  <c r="BO228" i="2"/>
  <c r="BO224" i="2"/>
  <c r="BO220" i="2"/>
  <c r="BO216" i="2"/>
  <c r="BO212" i="2"/>
  <c r="BO208" i="2"/>
  <c r="BO204" i="2"/>
  <c r="BO200" i="2"/>
  <c r="BO196" i="2"/>
  <c r="BO192" i="2"/>
  <c r="BO188" i="2"/>
  <c r="BO184" i="2"/>
  <c r="BO180" i="2"/>
  <c r="BO176" i="2"/>
  <c r="BO172" i="2"/>
  <c r="BO168" i="2"/>
  <c r="BO164" i="2"/>
  <c r="BN47" i="2"/>
  <c r="BN43" i="2"/>
  <c r="BN39" i="2"/>
  <c r="BN35" i="2"/>
  <c r="BN31" i="2"/>
  <c r="BN27" i="2"/>
  <c r="BN23" i="2"/>
  <c r="BN19" i="2"/>
  <c r="BN15" i="2"/>
  <c r="BO249" i="2"/>
  <c r="BO245" i="2"/>
  <c r="BO241" i="2"/>
  <c r="BO237" i="2"/>
  <c r="BO233" i="2"/>
  <c r="BO229" i="2"/>
  <c r="BO225" i="2"/>
  <c r="BO221" i="2"/>
  <c r="BO217" i="2"/>
  <c r="BO213" i="2"/>
  <c r="BO209" i="2"/>
  <c r="BO205" i="2"/>
  <c r="BO201" i="2"/>
  <c r="BO197" i="2"/>
  <c r="BO193" i="2"/>
  <c r="BO189" i="2"/>
  <c r="BO185" i="2"/>
  <c r="BO181" i="2"/>
  <c r="BO177" i="2"/>
  <c r="BO173" i="2"/>
  <c r="BO169" i="2"/>
  <c r="BO165" i="2"/>
  <c r="BO161" i="2"/>
  <c r="BO157" i="2"/>
  <c r="BO153" i="2"/>
  <c r="BN46" i="2"/>
  <c r="BN30" i="2"/>
  <c r="BO251" i="2"/>
  <c r="BO243" i="2"/>
  <c r="BO235" i="2"/>
  <c r="BO227" i="2"/>
  <c r="BO219" i="2"/>
  <c r="BO211" i="2"/>
  <c r="BO203" i="2"/>
  <c r="BO195" i="2"/>
  <c r="BO187" i="2"/>
  <c r="BO179" i="2"/>
  <c r="BO171" i="2"/>
  <c r="BO163" i="2"/>
  <c r="BO160" i="2"/>
  <c r="BO150" i="2"/>
  <c r="BO146" i="2"/>
  <c r="BO142" i="2"/>
  <c r="BO138" i="2"/>
  <c r="BO134" i="2"/>
  <c r="BO130" i="2"/>
  <c r="BO126" i="2"/>
  <c r="BO122" i="2"/>
  <c r="BO118" i="2"/>
  <c r="BO114" i="2"/>
  <c r="BO110" i="2"/>
  <c r="BO106" i="2"/>
  <c r="BO102" i="2"/>
  <c r="BO98" i="2"/>
  <c r="BO94" i="2"/>
  <c r="BO90" i="2"/>
  <c r="BO86" i="2"/>
  <c r="BO82" i="2"/>
  <c r="BO78" i="2"/>
  <c r="BO74" i="2"/>
  <c r="BO70" i="2"/>
  <c r="BO66" i="2"/>
  <c r="BO62" i="2"/>
  <c r="BO58" i="2"/>
  <c r="BO54" i="2"/>
  <c r="BO50" i="2"/>
  <c r="BO46" i="2"/>
  <c r="BO42" i="2"/>
  <c r="BO38" i="2"/>
  <c r="BO34" i="2"/>
  <c r="BO30" i="2"/>
  <c r="BO26" i="2"/>
  <c r="BO22" i="2"/>
  <c r="BO18" i="2"/>
  <c r="BN18" i="2"/>
  <c r="BO250" i="2"/>
  <c r="BO202" i="2"/>
  <c r="BO170" i="2"/>
  <c r="BO159" i="2"/>
  <c r="BO145" i="2"/>
  <c r="BO133" i="2"/>
  <c r="BO125" i="2"/>
  <c r="BO109" i="2"/>
  <c r="BO93" i="2"/>
  <c r="BO65" i="2"/>
  <c r="BO57" i="2"/>
  <c r="BO49" i="2"/>
  <c r="BO37" i="2"/>
  <c r="BO25" i="2"/>
  <c r="BO17" i="2"/>
  <c r="BN6" i="2"/>
  <c r="BN237" i="2" s="1"/>
  <c r="BN202" i="2"/>
  <c r="BN138" i="2"/>
  <c r="BN74" i="2"/>
  <c r="BN42" i="2"/>
  <c r="BN26" i="2"/>
  <c r="BO246" i="2"/>
  <c r="BO238" i="2"/>
  <c r="BO230" i="2"/>
  <c r="BO222" i="2"/>
  <c r="BO214" i="2"/>
  <c r="BO206" i="2"/>
  <c r="BO198" i="2"/>
  <c r="BO190" i="2"/>
  <c r="BO182" i="2"/>
  <c r="BO174" i="2"/>
  <c r="BO166" i="2"/>
  <c r="BO154" i="2"/>
  <c r="BO151" i="2"/>
  <c r="BO147" i="2"/>
  <c r="BO143" i="2"/>
  <c r="BO139" i="2"/>
  <c r="BO135" i="2"/>
  <c r="BO131" i="2"/>
  <c r="BO127" i="2"/>
  <c r="BO123" i="2"/>
  <c r="BO119" i="2"/>
  <c r="BO115" i="2"/>
  <c r="BO111" i="2"/>
  <c r="BO107" i="2"/>
  <c r="BO103" i="2"/>
  <c r="BO99" i="2"/>
  <c r="BO95" i="2"/>
  <c r="BO91" i="2"/>
  <c r="BO87" i="2"/>
  <c r="BO83" i="2"/>
  <c r="BO79" i="2"/>
  <c r="BO75" i="2"/>
  <c r="BO71" i="2"/>
  <c r="BO67" i="2"/>
  <c r="BO63" i="2"/>
  <c r="BO59" i="2"/>
  <c r="BO55" i="2"/>
  <c r="BO51" i="2"/>
  <c r="BO47" i="2"/>
  <c r="BO43" i="2"/>
  <c r="BO39" i="2"/>
  <c r="BO35" i="2"/>
  <c r="BO31" i="2"/>
  <c r="BO27" i="2"/>
  <c r="BO23" i="2"/>
  <c r="BO19" i="2"/>
  <c r="BO15" i="2"/>
  <c r="BN226" i="2"/>
  <c r="BN178" i="2"/>
  <c r="BN146" i="2"/>
  <c r="BN98" i="2"/>
  <c r="BN50" i="2"/>
  <c r="BO218" i="2"/>
  <c r="BO162" i="2"/>
  <c r="BO149" i="2"/>
  <c r="BO141" i="2"/>
  <c r="BO137" i="2"/>
  <c r="BO105" i="2"/>
  <c r="BO89" i="2"/>
  <c r="BO81" i="2"/>
  <c r="BO77" i="2"/>
  <c r="BO73" i="2"/>
  <c r="BO61" i="2"/>
  <c r="BO53" i="2"/>
  <c r="BO45" i="2"/>
  <c r="BO33" i="2"/>
  <c r="BO29" i="2"/>
  <c r="BO21" i="2"/>
  <c r="BN246" i="2"/>
  <c r="BN230" i="2"/>
  <c r="BN214" i="2"/>
  <c r="BN198" i="2"/>
  <c r="BN182" i="2"/>
  <c r="BN166" i="2"/>
  <c r="BN150" i="2"/>
  <c r="BN134" i="2"/>
  <c r="BN118" i="2"/>
  <c r="BN102" i="2"/>
  <c r="BN86" i="2"/>
  <c r="BN70" i="2"/>
  <c r="BN54" i="2"/>
  <c r="BN38" i="2"/>
  <c r="BN22" i="2"/>
  <c r="BO247" i="2"/>
  <c r="BO239" i="2"/>
  <c r="BO231" i="2"/>
  <c r="BO223" i="2"/>
  <c r="BO215" i="2"/>
  <c r="BO207" i="2"/>
  <c r="BO199" i="2"/>
  <c r="BO191" i="2"/>
  <c r="BO183" i="2"/>
  <c r="BO175" i="2"/>
  <c r="BO167" i="2"/>
  <c r="BO158" i="2"/>
  <c r="BO155" i="2"/>
  <c r="BO152" i="2"/>
  <c r="BO148" i="2"/>
  <c r="BO144" i="2"/>
  <c r="BO140" i="2"/>
  <c r="BO136" i="2"/>
  <c r="BO132" i="2"/>
  <c r="BO128" i="2"/>
  <c r="BO124" i="2"/>
  <c r="BO120" i="2"/>
  <c r="BO116" i="2"/>
  <c r="BO112" i="2"/>
  <c r="BO108" i="2"/>
  <c r="BO104" i="2"/>
  <c r="BO100" i="2"/>
  <c r="BO96" i="2"/>
  <c r="BO92" i="2"/>
  <c r="BO88" i="2"/>
  <c r="BO84" i="2"/>
  <c r="BO80" i="2"/>
  <c r="BO76" i="2"/>
  <c r="BO72" i="2"/>
  <c r="BO68" i="2"/>
  <c r="BO64" i="2"/>
  <c r="BO60" i="2"/>
  <c r="BO56" i="2"/>
  <c r="BO52" i="2"/>
  <c r="BO48" i="2"/>
  <c r="BO44" i="2"/>
  <c r="BO40" i="2"/>
  <c r="BO36" i="2"/>
  <c r="BO32" i="2"/>
  <c r="BO28" i="2"/>
  <c r="BO24" i="2"/>
  <c r="BO20" i="2"/>
  <c r="BO16" i="2"/>
  <c r="BN242" i="2"/>
  <c r="BN194" i="2"/>
  <c r="BN114" i="2"/>
  <c r="BN66" i="2"/>
  <c r="BN34" i="2"/>
  <c r="BO242" i="2"/>
  <c r="BO234" i="2"/>
  <c r="BO226" i="2"/>
  <c r="BO210" i="2"/>
  <c r="BO194" i="2"/>
  <c r="BO186" i="2"/>
  <c r="BO178" i="2"/>
  <c r="BO156" i="2"/>
  <c r="BO129" i="2"/>
  <c r="BO121" i="2"/>
  <c r="BO117" i="2"/>
  <c r="BO113" i="2"/>
  <c r="BO101" i="2"/>
  <c r="BO97" i="2"/>
  <c r="BO85" i="2"/>
  <c r="BO69" i="2"/>
  <c r="BO41" i="2"/>
  <c r="L35" i="3"/>
  <c r="N35" i="3" s="1"/>
  <c r="P116" i="3"/>
  <c r="G35" i="3"/>
  <c r="F35" i="3"/>
  <c r="C36" i="3"/>
  <c r="D35" i="3"/>
  <c r="E34" i="3"/>
  <c r="I34" i="3" s="1"/>
  <c r="I45" i="2"/>
  <c r="BQ12" i="2"/>
  <c r="BQ1" i="2" s="1"/>
  <c r="BS2" i="2"/>
  <c r="BR4" i="2"/>
  <c r="BS8" i="2"/>
  <c r="F45" i="2"/>
  <c r="G45" i="2"/>
  <c r="BT14" i="2"/>
  <c r="E46" i="2"/>
  <c r="B37" i="3"/>
  <c r="D46" i="2"/>
  <c r="B46" i="2"/>
  <c r="A47" i="2"/>
  <c r="C45" i="2"/>
  <c r="EN2094" i="1"/>
  <c r="EM2093" i="1"/>
  <c r="F46" i="2" a="1"/>
  <c r="G46" i="2" a="1"/>
  <c r="GM62" i="5" a="1"/>
  <c r="GK62" i="5" a="1"/>
  <c r="J34" i="3" l="1"/>
  <c r="F373" i="5"/>
  <c r="L373" i="5"/>
  <c r="E373" i="5"/>
  <c r="C373" i="5"/>
  <c r="D373" i="5" s="1"/>
  <c r="AU372" i="5"/>
  <c r="AK372" i="5"/>
  <c r="AP372" i="5"/>
  <c r="AF372" i="5"/>
  <c r="AA372" i="5"/>
  <c r="AZ372" i="5"/>
  <c r="H372" i="5"/>
  <c r="G372" i="5"/>
  <c r="V372" i="5"/>
  <c r="J372" i="5"/>
  <c r="Q372" i="5"/>
  <c r="P372" i="5"/>
  <c r="U372" i="5"/>
  <c r="Z372" i="5"/>
  <c r="AE372" i="5"/>
  <c r="AJ372" i="5"/>
  <c r="AO372" i="5"/>
  <c r="AT372" i="5"/>
  <c r="AY372" i="5"/>
  <c r="I371" i="5"/>
  <c r="N371" i="5" s="1"/>
  <c r="O371" i="5" s="1"/>
  <c r="AV371" i="5"/>
  <c r="AW371" i="5" s="1"/>
  <c r="AX371" i="5" s="1"/>
  <c r="BA371" i="5"/>
  <c r="BB371" i="5" s="1"/>
  <c r="BC371" i="5" s="1"/>
  <c r="AL371" i="5"/>
  <c r="AM371" i="5" s="1"/>
  <c r="AN371" i="5" s="1"/>
  <c r="AQ371" i="5"/>
  <c r="AR371" i="5" s="1"/>
  <c r="AS371" i="5" s="1"/>
  <c r="W371" i="5"/>
  <c r="X371" i="5" s="1"/>
  <c r="Y371" i="5" s="1"/>
  <c r="AB371" i="5"/>
  <c r="AC371" i="5" s="1"/>
  <c r="AD371" i="5" s="1"/>
  <c r="R371" i="5"/>
  <c r="S371" i="5" s="1"/>
  <c r="T371" i="5" s="1"/>
  <c r="AG371" i="5"/>
  <c r="AH371" i="5" s="1"/>
  <c r="AI371" i="5" s="1"/>
  <c r="K371" i="5"/>
  <c r="A375" i="5"/>
  <c r="B374" i="5"/>
  <c r="M372" i="5"/>
  <c r="CZ53" i="5"/>
  <c r="CD53" i="5" s="1"/>
  <c r="DD90" i="5"/>
  <c r="DD88" i="5"/>
  <c r="DC89" i="5"/>
  <c r="DC87" i="5"/>
  <c r="DB90" i="5"/>
  <c r="DC88" i="5"/>
  <c r="CW49" i="5"/>
  <c r="DA90" i="5"/>
  <c r="DA88" i="5"/>
  <c r="CY90" i="5"/>
  <c r="CZ88" i="5"/>
  <c r="CZ89" i="5"/>
  <c r="CZ87" i="5"/>
  <c r="S122" i="5"/>
  <c r="T121" i="5"/>
  <c r="U121" i="5" s="1"/>
  <c r="P123" i="5"/>
  <c r="Q122" i="5"/>
  <c r="R122" i="5" s="1"/>
  <c r="BV102" i="5"/>
  <c r="BW102" i="5" s="1"/>
  <c r="BU103" i="5"/>
  <c r="BA111" i="5"/>
  <c r="BB111" i="5" s="1"/>
  <c r="AZ112" i="5"/>
  <c r="BC110" i="5"/>
  <c r="BD109" i="5"/>
  <c r="BE109" i="5" s="1"/>
  <c r="CG100" i="5"/>
  <c r="CH99" i="5"/>
  <c r="CI99" i="5" s="1"/>
  <c r="CX93" i="5"/>
  <c r="CV95" i="5" s="1"/>
  <c r="CW95" i="5" s="1"/>
  <c r="CX95" i="5" s="1"/>
  <c r="CX94" i="5"/>
  <c r="AC119" i="5"/>
  <c r="AD119" i="5" s="1"/>
  <c r="AB120" i="5"/>
  <c r="AR112" i="5"/>
  <c r="AS112" i="5" s="1"/>
  <c r="AQ113" i="5"/>
  <c r="BR105" i="5"/>
  <c r="BS104" i="5"/>
  <c r="BT104" i="5" s="1"/>
  <c r="CA102" i="5"/>
  <c r="CB101" i="5"/>
  <c r="CC101" i="5" s="1"/>
  <c r="AH118" i="5"/>
  <c r="AI117" i="5"/>
  <c r="AJ117" i="5" s="1"/>
  <c r="CN96" i="5"/>
  <c r="CO96" i="5" s="1"/>
  <c r="CM97" i="5"/>
  <c r="AN115" i="5"/>
  <c r="AO114" i="5"/>
  <c r="AP114" i="5" s="1"/>
  <c r="Y119" i="5"/>
  <c r="Z118" i="5"/>
  <c r="AA118" i="5" s="1"/>
  <c r="CP98" i="5"/>
  <c r="CQ97" i="5"/>
  <c r="CR97" i="5" s="1"/>
  <c r="DD91" i="5"/>
  <c r="DD92" i="5" s="1"/>
  <c r="CT95" i="5"/>
  <c r="CU95" i="5" s="1"/>
  <c r="BX104" i="5"/>
  <c r="BY103" i="5"/>
  <c r="BZ103" i="5" s="1"/>
  <c r="BO106" i="5"/>
  <c r="BP105" i="5"/>
  <c r="BQ105" i="5" s="1"/>
  <c r="V121" i="5"/>
  <c r="W120" i="5"/>
  <c r="X120" i="5" s="1"/>
  <c r="AE118" i="5"/>
  <c r="AF117" i="5"/>
  <c r="AG117" i="5" s="1"/>
  <c r="AT114" i="5"/>
  <c r="AU113" i="5"/>
  <c r="AV113" i="5" s="1"/>
  <c r="BJ106" i="5"/>
  <c r="BK106" i="5" s="1"/>
  <c r="BI107" i="5"/>
  <c r="AK115" i="5"/>
  <c r="AL114" i="5"/>
  <c r="AM114" i="5" s="1"/>
  <c r="DA91" i="5"/>
  <c r="DA92" i="5" s="1"/>
  <c r="CS94" i="5"/>
  <c r="AW111" i="5"/>
  <c r="AX110" i="5"/>
  <c r="AY110" i="5" s="1"/>
  <c r="CJ99" i="5"/>
  <c r="CK98" i="5"/>
  <c r="CL98" i="5" s="1"/>
  <c r="BL107" i="5"/>
  <c r="BM106" i="5"/>
  <c r="BN106" i="5" s="1"/>
  <c r="CD102" i="5"/>
  <c r="CE101" i="5"/>
  <c r="CF101" i="5" s="1"/>
  <c r="DA52" i="5"/>
  <c r="CX54" i="5"/>
  <c r="CU50" i="5"/>
  <c r="CR52" i="5"/>
  <c r="CT51" i="5"/>
  <c r="BX51" i="5" s="1"/>
  <c r="S14" i="9"/>
  <c r="CO55" i="5"/>
  <c r="D44" i="5"/>
  <c r="E43" i="5"/>
  <c r="Q14" i="9"/>
  <c r="R14" i="9" s="1"/>
  <c r="G46" i="9"/>
  <c r="L46" i="9" s="1"/>
  <c r="F47" i="9"/>
  <c r="IG40" i="5"/>
  <c r="FR261" i="5"/>
  <c r="FQ262" i="5"/>
  <c r="GZ62" i="5"/>
  <c r="GK62" i="5"/>
  <c r="GM62" i="5"/>
  <c r="GN62" i="5" s="1"/>
  <c r="GR63" i="5"/>
  <c r="GL63" i="5"/>
  <c r="GI63" i="5"/>
  <c r="GJ63" i="5" s="1"/>
  <c r="GG64" i="5"/>
  <c r="GV64" i="5"/>
  <c r="GW64" i="5" s="1"/>
  <c r="GH64" i="5"/>
  <c r="GS64" i="5"/>
  <c r="GP64" i="5"/>
  <c r="GR64" i="5" s="1"/>
  <c r="GU64" i="5"/>
  <c r="GF65" i="5"/>
  <c r="GX63" i="5"/>
  <c r="HL68" i="5"/>
  <c r="HN53" i="5"/>
  <c r="HM54" i="5"/>
  <c r="HO53" i="5"/>
  <c r="HS55" i="5"/>
  <c r="HU54" i="5"/>
  <c r="HT54" i="5" s="1"/>
  <c r="HB69" i="5"/>
  <c r="HD69" i="5" s="1"/>
  <c r="HC70" i="5"/>
  <c r="M125" i="5"/>
  <c r="N124" i="5"/>
  <c r="O124" i="5" s="1"/>
  <c r="FK50" i="5"/>
  <c r="FH50" i="5" s="1"/>
  <c r="FC53" i="5"/>
  <c r="IL53" i="5" s="1"/>
  <c r="FB53" i="5" a="1"/>
  <c r="FB53" i="5" s="1"/>
  <c r="EZ52" i="5"/>
  <c r="FA52" i="5"/>
  <c r="EY53" i="5"/>
  <c r="EX53" i="5"/>
  <c r="EW54" i="5"/>
  <c r="EC42" i="5"/>
  <c r="EE41" i="5"/>
  <c r="EF41" i="5" s="1"/>
  <c r="F43" i="5"/>
  <c r="G43" i="5" s="1"/>
  <c r="J43" i="5"/>
  <c r="K43" i="5" s="1"/>
  <c r="J44" i="5"/>
  <c r="H45" i="5"/>
  <c r="I45" i="5" s="1"/>
  <c r="J127" i="5"/>
  <c r="K126" i="5"/>
  <c r="L126" i="5" s="1"/>
  <c r="H129" i="5"/>
  <c r="I129" i="5" s="1"/>
  <c r="G130" i="5"/>
  <c r="A130" i="5"/>
  <c r="B129" i="5"/>
  <c r="C129" i="5" s="1"/>
  <c r="M34" i="3"/>
  <c r="K35" i="3"/>
  <c r="H35" i="3"/>
  <c r="BN106" i="2"/>
  <c r="BN170" i="2"/>
  <c r="BN234" i="2"/>
  <c r="BN130" i="2"/>
  <c r="BN62" i="2"/>
  <c r="BN126" i="2"/>
  <c r="BN190" i="2"/>
  <c r="BN59" i="2"/>
  <c r="BN75" i="2"/>
  <c r="BN91" i="2"/>
  <c r="BN107" i="2"/>
  <c r="BN123" i="2"/>
  <c r="BN139" i="2"/>
  <c r="BN155" i="2"/>
  <c r="BN171" i="2"/>
  <c r="BN187" i="2"/>
  <c r="BN203" i="2"/>
  <c r="BN219" i="2"/>
  <c r="BN235" i="2"/>
  <c r="BN251" i="2"/>
  <c r="BN64" i="2"/>
  <c r="BN80" i="2"/>
  <c r="BN96" i="2"/>
  <c r="BN112" i="2"/>
  <c r="BN128" i="2"/>
  <c r="BN144" i="2"/>
  <c r="BN160" i="2"/>
  <c r="BN176" i="2"/>
  <c r="BN192" i="2"/>
  <c r="BN208" i="2"/>
  <c r="BN224" i="2"/>
  <c r="BN240" i="2"/>
  <c r="BN65" i="2"/>
  <c r="BN81" i="2"/>
  <c r="BN97" i="2"/>
  <c r="BN113" i="2"/>
  <c r="BN129" i="2"/>
  <c r="BN145" i="2"/>
  <c r="BN161" i="2"/>
  <c r="BN177" i="2"/>
  <c r="BN193" i="2"/>
  <c r="BN209" i="2"/>
  <c r="BN225" i="2"/>
  <c r="BN241" i="2"/>
  <c r="BN58" i="2"/>
  <c r="BN122" i="2"/>
  <c r="BN186" i="2"/>
  <c r="BN250" i="2"/>
  <c r="BN162" i="2"/>
  <c r="BN78" i="2"/>
  <c r="BN142" i="2"/>
  <c r="BN206" i="2"/>
  <c r="BN63" i="2"/>
  <c r="BN79" i="2"/>
  <c r="BN95" i="2"/>
  <c r="BN111" i="2"/>
  <c r="BN127" i="2"/>
  <c r="BN143" i="2"/>
  <c r="BN159" i="2"/>
  <c r="BN175" i="2"/>
  <c r="BN191" i="2"/>
  <c r="BN207" i="2"/>
  <c r="BN223" i="2"/>
  <c r="BN239" i="2"/>
  <c r="BN52" i="2"/>
  <c r="BN68" i="2"/>
  <c r="BN84" i="2"/>
  <c r="BN100" i="2"/>
  <c r="BN116" i="2"/>
  <c r="BN132" i="2"/>
  <c r="BN148" i="2"/>
  <c r="BN164" i="2"/>
  <c r="BN180" i="2"/>
  <c r="BN196" i="2"/>
  <c r="BN212" i="2"/>
  <c r="BN228" i="2"/>
  <c r="BN244" i="2"/>
  <c r="BN53" i="2"/>
  <c r="BN69" i="2"/>
  <c r="BN85" i="2"/>
  <c r="BN101" i="2"/>
  <c r="BN117" i="2"/>
  <c r="BN133" i="2"/>
  <c r="BN149" i="2"/>
  <c r="BN165" i="2"/>
  <c r="BN181" i="2"/>
  <c r="BN197" i="2"/>
  <c r="BN213" i="2"/>
  <c r="BN229" i="2"/>
  <c r="BN245" i="2"/>
  <c r="BN210" i="2"/>
  <c r="BN94" i="2"/>
  <c r="BN158" i="2"/>
  <c r="BN222" i="2"/>
  <c r="BN51" i="2"/>
  <c r="BN67" i="2"/>
  <c r="BN83" i="2"/>
  <c r="BN99" i="2"/>
  <c r="BN115" i="2"/>
  <c r="BN131" i="2"/>
  <c r="BN147" i="2"/>
  <c r="BN163" i="2"/>
  <c r="BN179" i="2"/>
  <c r="BN195" i="2"/>
  <c r="BN211" i="2"/>
  <c r="BN227" i="2"/>
  <c r="BN243" i="2"/>
  <c r="BN56" i="2"/>
  <c r="BN72" i="2"/>
  <c r="BN88" i="2"/>
  <c r="BN104" i="2"/>
  <c r="BN120" i="2"/>
  <c r="BN136" i="2"/>
  <c r="BN152" i="2"/>
  <c r="BN168" i="2"/>
  <c r="BN184" i="2"/>
  <c r="BN200" i="2"/>
  <c r="BN216" i="2"/>
  <c r="BN232" i="2"/>
  <c r="BN248" i="2"/>
  <c r="BN57" i="2"/>
  <c r="BN73" i="2"/>
  <c r="BN89" i="2"/>
  <c r="BN105" i="2"/>
  <c r="BN121" i="2"/>
  <c r="BN137" i="2"/>
  <c r="BN153" i="2"/>
  <c r="BN169" i="2"/>
  <c r="BN185" i="2"/>
  <c r="BN201" i="2"/>
  <c r="BN217" i="2"/>
  <c r="BN233" i="2"/>
  <c r="BN249" i="2"/>
  <c r="BN90" i="2"/>
  <c r="BN154" i="2"/>
  <c r="BN218" i="2"/>
  <c r="BN82" i="2"/>
  <c r="BN110" i="2"/>
  <c r="BN174" i="2"/>
  <c r="BN238" i="2"/>
  <c r="BN55" i="2"/>
  <c r="BN71" i="2"/>
  <c r="BN87" i="2"/>
  <c r="BN103" i="2"/>
  <c r="BN119" i="2"/>
  <c r="BN135" i="2"/>
  <c r="BN151" i="2"/>
  <c r="BN167" i="2"/>
  <c r="BN183" i="2"/>
  <c r="BN199" i="2"/>
  <c r="BN215" i="2"/>
  <c r="BN231" i="2"/>
  <c r="BN247" i="2"/>
  <c r="BN60" i="2"/>
  <c r="BN76" i="2"/>
  <c r="BN92" i="2"/>
  <c r="BN108" i="2"/>
  <c r="BN124" i="2"/>
  <c r="BN140" i="2"/>
  <c r="BN156" i="2"/>
  <c r="BN172" i="2"/>
  <c r="BN188" i="2"/>
  <c r="BN204" i="2"/>
  <c r="BN220" i="2"/>
  <c r="BN236" i="2"/>
  <c r="BN252" i="2"/>
  <c r="BN61" i="2"/>
  <c r="BN77" i="2"/>
  <c r="BN93" i="2"/>
  <c r="BN109" i="2"/>
  <c r="BN125" i="2"/>
  <c r="BN141" i="2"/>
  <c r="BN157" i="2"/>
  <c r="BN173" i="2"/>
  <c r="BN189" i="2"/>
  <c r="BN205" i="2"/>
  <c r="BN221" i="2"/>
  <c r="L36" i="3"/>
  <c r="N36" i="3" s="1"/>
  <c r="P117" i="3"/>
  <c r="E35" i="3"/>
  <c r="I35" i="3" s="1"/>
  <c r="G36" i="3"/>
  <c r="F36" i="3"/>
  <c r="C37" i="3"/>
  <c r="D36" i="3"/>
  <c r="BS11" i="2"/>
  <c r="I46" i="2"/>
  <c r="BT4" i="2"/>
  <c r="BU2" i="2"/>
  <c r="G46" i="2"/>
  <c r="F46" i="2"/>
  <c r="BV14" i="2"/>
  <c r="E47" i="2"/>
  <c r="B38" i="3"/>
  <c r="D47" i="2"/>
  <c r="B47" i="2"/>
  <c r="A48" i="2"/>
  <c r="C46" i="2"/>
  <c r="EN2095" i="1"/>
  <c r="EM2094" i="1"/>
  <c r="F47" i="2" a="1"/>
  <c r="G47" i="2" a="1"/>
  <c r="GM63" i="5" a="1"/>
  <c r="GK63" i="5" a="1"/>
  <c r="J35" i="3" l="1"/>
  <c r="L374" i="5"/>
  <c r="E374" i="5"/>
  <c r="C374" i="5"/>
  <c r="D374" i="5" s="1"/>
  <c r="F374" i="5"/>
  <c r="R372" i="5"/>
  <c r="S372" i="5" s="1"/>
  <c r="T372" i="5" s="1"/>
  <c r="AV372" i="5"/>
  <c r="AW372" i="5" s="1"/>
  <c r="AX372" i="5" s="1"/>
  <c r="AQ372" i="5"/>
  <c r="AR372" i="5" s="1"/>
  <c r="AS372" i="5" s="1"/>
  <c r="BA372" i="5"/>
  <c r="BB372" i="5" s="1"/>
  <c r="BC372" i="5" s="1"/>
  <c r="AL372" i="5"/>
  <c r="AM372" i="5" s="1"/>
  <c r="AN372" i="5" s="1"/>
  <c r="I372" i="5"/>
  <c r="N372" i="5" s="1"/>
  <c r="O372" i="5" s="1"/>
  <c r="AB372" i="5"/>
  <c r="AC372" i="5" s="1"/>
  <c r="AD372" i="5" s="1"/>
  <c r="W372" i="5"/>
  <c r="X372" i="5" s="1"/>
  <c r="Y372" i="5" s="1"/>
  <c r="AG372" i="5"/>
  <c r="AH372" i="5" s="1"/>
  <c r="AI372" i="5" s="1"/>
  <c r="K372" i="5"/>
  <c r="M373" i="5"/>
  <c r="A376" i="5"/>
  <c r="B375" i="5"/>
  <c r="AF373" i="5"/>
  <c r="AA373" i="5"/>
  <c r="AU373" i="5"/>
  <c r="Q373" i="5"/>
  <c r="AP373" i="5"/>
  <c r="J373" i="5"/>
  <c r="AZ373" i="5"/>
  <c r="H373" i="5"/>
  <c r="AK373" i="5"/>
  <c r="G373" i="5"/>
  <c r="V373" i="5"/>
  <c r="U373" i="5"/>
  <c r="P373" i="5"/>
  <c r="Z373" i="5"/>
  <c r="AJ373" i="5"/>
  <c r="AE373" i="5"/>
  <c r="AO373" i="5"/>
  <c r="AT373" i="5"/>
  <c r="AY373" i="5"/>
  <c r="CZ54" i="5"/>
  <c r="CD54" i="5" s="1"/>
  <c r="CW50" i="5"/>
  <c r="CA50" i="5" s="1"/>
  <c r="CV94" i="5"/>
  <c r="CV96" i="5" s="1"/>
  <c r="CW96" i="5" s="1"/>
  <c r="CX96" i="5" s="1"/>
  <c r="AW112" i="5"/>
  <c r="AX111" i="5"/>
  <c r="AY111" i="5" s="1"/>
  <c r="AB121" i="5"/>
  <c r="AC120" i="5"/>
  <c r="AD120" i="5" s="1"/>
  <c r="BA112" i="5"/>
  <c r="BB112" i="5" s="1"/>
  <c r="AZ113" i="5"/>
  <c r="DD94" i="5"/>
  <c r="DD93" i="5"/>
  <c r="DB95" i="5" s="1"/>
  <c r="DC95" i="5" s="1"/>
  <c r="DD95" i="5" s="1"/>
  <c r="CP99" i="5"/>
  <c r="CQ98" i="5"/>
  <c r="CR98" i="5" s="1"/>
  <c r="AO115" i="5"/>
  <c r="AP115" i="5" s="1"/>
  <c r="AN116" i="5"/>
  <c r="AI118" i="5"/>
  <c r="AJ118" i="5" s="1"/>
  <c r="AH119" i="5"/>
  <c r="BR106" i="5"/>
  <c r="BS105" i="5"/>
  <c r="BT105" i="5" s="1"/>
  <c r="CH100" i="5"/>
  <c r="CI100" i="5" s="1"/>
  <c r="CG101" i="5"/>
  <c r="P124" i="5"/>
  <c r="Q123" i="5"/>
  <c r="R123" i="5" s="1"/>
  <c r="AE119" i="5"/>
  <c r="AF118" i="5"/>
  <c r="AG118" i="5" s="1"/>
  <c r="BO107" i="5"/>
  <c r="BP106" i="5"/>
  <c r="BQ106" i="5" s="1"/>
  <c r="CD103" i="5"/>
  <c r="CE102" i="5"/>
  <c r="CF102" i="5" s="1"/>
  <c r="CJ100" i="5"/>
  <c r="CK99" i="5"/>
  <c r="CL99" i="5" s="1"/>
  <c r="AK116" i="5"/>
  <c r="AL115" i="5"/>
  <c r="AM115" i="5" s="1"/>
  <c r="AU114" i="5"/>
  <c r="AV114" i="5" s="1"/>
  <c r="AT115" i="5"/>
  <c r="W121" i="5"/>
  <c r="X121" i="5" s="1"/>
  <c r="V122" i="5"/>
  <c r="BY104" i="5"/>
  <c r="BZ104" i="5" s="1"/>
  <c r="BX105" i="5"/>
  <c r="CM98" i="5"/>
  <c r="CN97" i="5"/>
  <c r="CO97" i="5" s="1"/>
  <c r="AQ114" i="5"/>
  <c r="AR113" i="5"/>
  <c r="AS113" i="5" s="1"/>
  <c r="BV103" i="5"/>
  <c r="BW103" i="5" s="1"/>
  <c r="BU104" i="5"/>
  <c r="BL108" i="5"/>
  <c r="BM107" i="5"/>
  <c r="BN107" i="5" s="1"/>
  <c r="DA94" i="5"/>
  <c r="DA93" i="5"/>
  <c r="CY95" i="5" s="1"/>
  <c r="BI108" i="5"/>
  <c r="BJ107" i="5"/>
  <c r="BK107" i="5" s="1"/>
  <c r="CS96" i="5"/>
  <c r="Y120" i="5"/>
  <c r="Z119" i="5"/>
  <c r="AA119" i="5" s="1"/>
  <c r="CB102" i="5"/>
  <c r="CC102" i="5" s="1"/>
  <c r="CA103" i="5"/>
  <c r="BC111" i="5"/>
  <c r="BD110" i="5"/>
  <c r="BE110" i="5" s="1"/>
  <c r="S123" i="5"/>
  <c r="T122" i="5"/>
  <c r="U122" i="5" s="1"/>
  <c r="DA53" i="5"/>
  <c r="CX55" i="5"/>
  <c r="CU51" i="5"/>
  <c r="CR53" i="5"/>
  <c r="CT52" i="5"/>
  <c r="BX52" i="5" s="1"/>
  <c r="CO56" i="5"/>
  <c r="D45" i="5"/>
  <c r="E44" i="5"/>
  <c r="F44" i="5" s="1"/>
  <c r="G44" i="5" s="1"/>
  <c r="U14" i="9"/>
  <c r="O14" i="9" s="1"/>
  <c r="F48" i="9"/>
  <c r="G47" i="9"/>
  <c r="L47" i="9" s="1"/>
  <c r="IA40" i="5"/>
  <c r="HE69" i="5"/>
  <c r="HF69" i="5" s="1"/>
  <c r="FQ263" i="5"/>
  <c r="FR262" i="5"/>
  <c r="GX64" i="5"/>
  <c r="GZ64" i="5" s="1"/>
  <c r="GM63" i="5"/>
  <c r="GN63" i="5" s="1"/>
  <c r="GK63" i="5"/>
  <c r="GV65" i="5"/>
  <c r="GW65" i="5" s="1"/>
  <c r="GF66" i="5"/>
  <c r="GS65" i="5"/>
  <c r="GG65" i="5"/>
  <c r="GU65" i="5"/>
  <c r="GH65" i="5"/>
  <c r="GP65" i="5"/>
  <c r="GR65" i="5" s="1"/>
  <c r="GY63" i="5"/>
  <c r="GZ63" i="5"/>
  <c r="GI64" i="5"/>
  <c r="GJ64" i="5" s="1"/>
  <c r="GL64" i="5"/>
  <c r="GQ64" i="5"/>
  <c r="HS56" i="5"/>
  <c r="HU55" i="5"/>
  <c r="HT55" i="5" s="1"/>
  <c r="HL69" i="5"/>
  <c r="HN54" i="5"/>
  <c r="HM55" i="5"/>
  <c r="HO54" i="5"/>
  <c r="HB70" i="5"/>
  <c r="HD70" i="5" s="1"/>
  <c r="HC71" i="5"/>
  <c r="FK51" i="5"/>
  <c r="FH51" i="5" s="1"/>
  <c r="M126" i="5"/>
  <c r="N125" i="5"/>
  <c r="O125" i="5" s="1"/>
  <c r="FB54" i="5" a="1"/>
  <c r="FB54" i="5" s="1"/>
  <c r="FC54" i="5"/>
  <c r="IL54" i="5" s="1"/>
  <c r="FA53" i="5"/>
  <c r="EZ53" i="5"/>
  <c r="EY54" i="5"/>
  <c r="EW55" i="5"/>
  <c r="EX54" i="5"/>
  <c r="EC43" i="5"/>
  <c r="EE42" i="5"/>
  <c r="EF42" i="5" s="1"/>
  <c r="K44" i="5"/>
  <c r="H46" i="5"/>
  <c r="I46" i="5" s="1"/>
  <c r="G131" i="5"/>
  <c r="H130" i="5"/>
  <c r="I130" i="5" s="1"/>
  <c r="J128" i="5"/>
  <c r="K127" i="5"/>
  <c r="L127" i="5" s="1"/>
  <c r="A131" i="5"/>
  <c r="B130" i="5"/>
  <c r="C130" i="5" s="1"/>
  <c r="K36" i="3"/>
  <c r="H36" i="3"/>
  <c r="L37" i="3"/>
  <c r="N37" i="3" s="1"/>
  <c r="P118" i="3"/>
  <c r="D37" i="3"/>
  <c r="C38" i="3"/>
  <c r="F37" i="3"/>
  <c r="G37" i="3"/>
  <c r="E36" i="3"/>
  <c r="I36" i="3" s="1"/>
  <c r="BU11" i="2"/>
  <c r="I47" i="2"/>
  <c r="BS12" i="2"/>
  <c r="BS1" i="2" s="1"/>
  <c r="BV4" i="2"/>
  <c r="BW2" i="2"/>
  <c r="F47" i="2"/>
  <c r="G47" i="2"/>
  <c r="BX14" i="2"/>
  <c r="E48" i="2"/>
  <c r="B39" i="3"/>
  <c r="G140" i="1"/>
  <c r="EY1939" i="1"/>
  <c r="M151" i="1"/>
  <c r="M152" i="1" s="1"/>
  <c r="C114" i="1"/>
  <c r="C113" i="1" s="1"/>
  <c r="B114" i="1"/>
  <c r="B113" i="1" s="1"/>
  <c r="C149" i="1"/>
  <c r="D149" i="1"/>
  <c r="F114" i="1"/>
  <c r="F113" i="1" s="1"/>
  <c r="C141" i="1"/>
  <c r="C151" i="1" s="1"/>
  <c r="C152" i="1" s="1"/>
  <c r="D144" i="1"/>
  <c r="D143" i="1" s="1"/>
  <c r="D141" i="1"/>
  <c r="D151" i="1" s="1"/>
  <c r="D152" i="1" s="1"/>
  <c r="I114" i="1"/>
  <c r="I113" i="1" s="1"/>
  <c r="E141" i="1"/>
  <c r="I119" i="1"/>
  <c r="I120" i="1" s="1"/>
  <c r="K119" i="1"/>
  <c r="K120" i="1" s="1"/>
  <c r="K149" i="1"/>
  <c r="L4" i="1"/>
  <c r="L122" i="1"/>
  <c r="L123" i="1" s="1"/>
  <c r="EX1939" i="1"/>
  <c r="B111" i="1"/>
  <c r="B123" i="1" s="1"/>
  <c r="B122" i="1" s="1"/>
  <c r="E111" i="1"/>
  <c r="G114" i="1"/>
  <c r="G113" i="1" s="1"/>
  <c r="G119" i="1"/>
  <c r="G120" i="1" s="1"/>
  <c r="I111" i="1"/>
  <c r="I123" i="1" s="1"/>
  <c r="I122" i="1" s="1"/>
  <c r="K111" i="1"/>
  <c r="K123" i="1" s="1"/>
  <c r="K122" i="1" s="1"/>
  <c r="C111" i="1"/>
  <c r="C123" i="1" s="1"/>
  <c r="C122" i="1" s="1"/>
  <c r="E119" i="1"/>
  <c r="C144" i="1"/>
  <c r="C143" i="1" s="1"/>
  <c r="F119" i="1"/>
  <c r="F120" i="1" s="1"/>
  <c r="G111" i="1"/>
  <c r="G123" i="1" s="1"/>
  <c r="G122" i="1" s="1"/>
  <c r="H149" i="1"/>
  <c r="G144" i="1"/>
  <c r="G143" i="1" s="1"/>
  <c r="G141" i="1"/>
  <c r="G151" i="1" s="1"/>
  <c r="G152" i="1" s="1"/>
  <c r="O110" i="1"/>
  <c r="A140" i="1"/>
  <c r="M122" i="1"/>
  <c r="M123" i="1" s="1"/>
  <c r="B144" i="1"/>
  <c r="B143" i="1" s="1"/>
  <c r="C119" i="1"/>
  <c r="C120" i="1" s="1"/>
  <c r="B119" i="1"/>
  <c r="B120" i="1" s="1"/>
  <c r="EW1945" i="1"/>
  <c r="D111" i="1"/>
  <c r="D123" i="1" s="1"/>
  <c r="D122" i="1" s="1"/>
  <c r="F111" i="1"/>
  <c r="F123" i="1" s="1"/>
  <c r="F122" i="1" s="1"/>
  <c r="F149" i="1"/>
  <c r="F145" i="1" s="1"/>
  <c r="F146" i="1" s="1"/>
  <c r="F147" i="1" s="1"/>
  <c r="F148" i="1" s="1"/>
  <c r="E144" i="1"/>
  <c r="H111" i="1"/>
  <c r="H123" i="1" s="1"/>
  <c r="H122" i="1" s="1"/>
  <c r="H119" i="1"/>
  <c r="H120" i="1" s="1"/>
  <c r="F141" i="1"/>
  <c r="F151" i="1" s="1"/>
  <c r="F152" i="1" s="1"/>
  <c r="H144" i="1"/>
  <c r="H143" i="1" s="1"/>
  <c r="I144" i="1"/>
  <c r="I143" i="1" s="1"/>
  <c r="K141" i="1"/>
  <c r="K151" i="1" s="1"/>
  <c r="K152" i="1" s="1"/>
  <c r="B141" i="1"/>
  <c r="B151" i="1" s="1"/>
  <c r="B152" i="1" s="1"/>
  <c r="D114" i="1"/>
  <c r="D113" i="1" s="1"/>
  <c r="E149" i="1"/>
  <c r="H114" i="1"/>
  <c r="H113" i="1" s="1"/>
  <c r="F144" i="1"/>
  <c r="F143" i="1" s="1"/>
  <c r="I141" i="1"/>
  <c r="I151" i="1" s="1"/>
  <c r="I152" i="1" s="1"/>
  <c r="EK1940" i="1"/>
  <c r="L151" i="1"/>
  <c r="L152" i="1" s="1"/>
  <c r="E114" i="1"/>
  <c r="B149" i="1"/>
  <c r="D119" i="1"/>
  <c r="D120" i="1" s="1"/>
  <c r="G149" i="1"/>
  <c r="G145" i="1" s="1"/>
  <c r="G146" i="1" s="1"/>
  <c r="G147" i="1" s="1"/>
  <c r="G148" i="1" s="1"/>
  <c r="I149" i="1"/>
  <c r="H141" i="1"/>
  <c r="H151" i="1" s="1"/>
  <c r="H152" i="1" s="1"/>
  <c r="D38" i="3"/>
  <c r="C47" i="2"/>
  <c r="D48" i="2"/>
  <c r="B48" i="2"/>
  <c r="A49" i="2"/>
  <c r="EN2096" i="1"/>
  <c r="EM2095" i="1"/>
  <c r="F48" i="2" a="1"/>
  <c r="G48" i="2" a="1"/>
  <c r="GM64" i="5" a="1"/>
  <c r="GK64" i="5" a="1"/>
  <c r="J36" i="3" l="1"/>
  <c r="G374" i="5"/>
  <c r="V374" i="5"/>
  <c r="AK374" i="5"/>
  <c r="AU374" i="5"/>
  <c r="J374" i="5"/>
  <c r="Q374" i="5"/>
  <c r="AP374" i="5"/>
  <c r="AZ374" i="5"/>
  <c r="AF374" i="5"/>
  <c r="H374" i="5"/>
  <c r="AA374" i="5"/>
  <c r="U374" i="5"/>
  <c r="P374" i="5"/>
  <c r="Z374" i="5"/>
  <c r="AE374" i="5"/>
  <c r="AJ374" i="5"/>
  <c r="AO374" i="5"/>
  <c r="AT374" i="5"/>
  <c r="AY374" i="5"/>
  <c r="F375" i="5"/>
  <c r="C375" i="5"/>
  <c r="D375" i="5" s="1"/>
  <c r="E375" i="5"/>
  <c r="M375" i="5" s="1"/>
  <c r="L375" i="5"/>
  <c r="A377" i="5"/>
  <c r="B376" i="5"/>
  <c r="M374" i="5"/>
  <c r="BA373" i="5"/>
  <c r="BB373" i="5" s="1"/>
  <c r="BC373" i="5" s="1"/>
  <c r="AB373" i="5"/>
  <c r="AC373" i="5" s="1"/>
  <c r="AD373" i="5" s="1"/>
  <c r="R373" i="5"/>
  <c r="S373" i="5" s="1"/>
  <c r="T373" i="5" s="1"/>
  <c r="AL373" i="5"/>
  <c r="AM373" i="5" s="1"/>
  <c r="AN373" i="5" s="1"/>
  <c r="AG373" i="5"/>
  <c r="AH373" i="5" s="1"/>
  <c r="AI373" i="5" s="1"/>
  <c r="AQ373" i="5"/>
  <c r="AR373" i="5" s="1"/>
  <c r="AS373" i="5" s="1"/>
  <c r="I373" i="5"/>
  <c r="N373" i="5" s="1"/>
  <c r="O373" i="5" s="1"/>
  <c r="AV373" i="5"/>
  <c r="AW373" i="5" s="1"/>
  <c r="AX373" i="5" s="1"/>
  <c r="W373" i="5"/>
  <c r="X373" i="5" s="1"/>
  <c r="Y373" i="5" s="1"/>
  <c r="K373" i="5"/>
  <c r="CW51" i="5"/>
  <c r="CA51" i="5" s="1"/>
  <c r="CV97" i="5"/>
  <c r="CZ55" i="5"/>
  <c r="CD55" i="5" s="1"/>
  <c r="BY105" i="5"/>
  <c r="BZ105" i="5" s="1"/>
  <c r="BX106" i="5"/>
  <c r="AU115" i="5"/>
  <c r="AV115" i="5" s="1"/>
  <c r="AT116" i="5"/>
  <c r="AO116" i="5"/>
  <c r="AP116" i="5" s="1"/>
  <c r="AN117" i="5"/>
  <c r="BD111" i="5"/>
  <c r="BE111" i="5" s="1"/>
  <c r="BC112" i="5"/>
  <c r="Y121" i="5"/>
  <c r="Z120" i="5"/>
  <c r="AA120" i="5" s="1"/>
  <c r="CZ95" i="5"/>
  <c r="DA95" i="5" s="1"/>
  <c r="BU105" i="5"/>
  <c r="BV104" i="5"/>
  <c r="BW104" i="5" s="1"/>
  <c r="CB103" i="5"/>
  <c r="CC103" i="5" s="1"/>
  <c r="CA104" i="5"/>
  <c r="CS97" i="5"/>
  <c r="CT96" i="5"/>
  <c r="CU96" i="5" s="1"/>
  <c r="CY94" i="5"/>
  <c r="AR114" i="5"/>
  <c r="AS114" i="5" s="1"/>
  <c r="AQ115" i="5"/>
  <c r="CJ101" i="5"/>
  <c r="CK100" i="5"/>
  <c r="CL100" i="5" s="1"/>
  <c r="BP107" i="5"/>
  <c r="BQ107" i="5" s="1"/>
  <c r="BO108" i="5"/>
  <c r="Q124" i="5"/>
  <c r="R124" i="5" s="1"/>
  <c r="P125" i="5"/>
  <c r="BS106" i="5"/>
  <c r="BT106" i="5" s="1"/>
  <c r="BR107" i="5"/>
  <c r="DB94" i="5"/>
  <c r="DB96" i="5" s="1"/>
  <c r="AC121" i="5"/>
  <c r="AD121" i="5" s="1"/>
  <c r="AB122" i="5"/>
  <c r="T123" i="5"/>
  <c r="U123" i="5" s="1"/>
  <c r="S124" i="5"/>
  <c r="CW97" i="5"/>
  <c r="CX97" i="5" s="1"/>
  <c r="CV98" i="5"/>
  <c r="V123" i="5"/>
  <c r="W122" i="5"/>
  <c r="X122" i="5" s="1"/>
  <c r="CG102" i="5"/>
  <c r="CH101" i="5"/>
  <c r="CI101" i="5" s="1"/>
  <c r="AH120" i="5"/>
  <c r="AI119" i="5"/>
  <c r="AJ119" i="5" s="1"/>
  <c r="AZ114" i="5"/>
  <c r="BA113" i="5"/>
  <c r="BB113" i="5" s="1"/>
  <c r="BJ108" i="5"/>
  <c r="BK108" i="5" s="1"/>
  <c r="BI109" i="5"/>
  <c r="BL109" i="5"/>
  <c r="BM108" i="5"/>
  <c r="BN108" i="5" s="1"/>
  <c r="CN98" i="5"/>
  <c r="CO98" i="5" s="1"/>
  <c r="CM99" i="5"/>
  <c r="AL116" i="5"/>
  <c r="AM116" i="5" s="1"/>
  <c r="AK117" i="5"/>
  <c r="CD104" i="5"/>
  <c r="CE103" i="5"/>
  <c r="CF103" i="5" s="1"/>
  <c r="AE120" i="5"/>
  <c r="AF119" i="5"/>
  <c r="AG119" i="5" s="1"/>
  <c r="CQ99" i="5"/>
  <c r="CR99" i="5" s="1"/>
  <c r="CP100" i="5"/>
  <c r="AX112" i="5"/>
  <c r="AY112" i="5" s="1"/>
  <c r="AW113" i="5"/>
  <c r="DA54" i="5"/>
  <c r="CX56" i="5"/>
  <c r="CU52" i="5"/>
  <c r="CR54" i="5"/>
  <c r="CT53" i="5"/>
  <c r="BX53" i="5" s="1"/>
  <c r="CO57" i="5"/>
  <c r="D46" i="5"/>
  <c r="E45" i="5"/>
  <c r="F45" i="5" s="1"/>
  <c r="G45" i="5" s="1"/>
  <c r="IH40" i="5"/>
  <c r="II40" i="5" s="1"/>
  <c r="IJ40" i="5" s="1"/>
  <c r="V14" i="9"/>
  <c r="W14" i="9" s="1"/>
  <c r="G48" i="9"/>
  <c r="L48" i="9" s="1"/>
  <c r="F49" i="9"/>
  <c r="HE70" i="5"/>
  <c r="HF70" i="5" s="1"/>
  <c r="FQ264" i="5"/>
  <c r="FR263" i="5"/>
  <c r="GY64" i="5"/>
  <c r="GQ65" i="5"/>
  <c r="GK64" i="5"/>
  <c r="GM64" i="5"/>
  <c r="GN64" i="5" s="1"/>
  <c r="GG66" i="5"/>
  <c r="GV66" i="5"/>
  <c r="GW66" i="5" s="1"/>
  <c r="GH66" i="5"/>
  <c r="GU66" i="5"/>
  <c r="GP66" i="5"/>
  <c r="GQ66" i="5" s="1"/>
  <c r="GS66" i="5"/>
  <c r="GF67" i="5"/>
  <c r="GX65" i="5"/>
  <c r="GL65" i="5"/>
  <c r="GI65" i="5"/>
  <c r="GJ65" i="5" s="1"/>
  <c r="HN55" i="5"/>
  <c r="HM56" i="5"/>
  <c r="HO55" i="5"/>
  <c r="HL70" i="5"/>
  <c r="HS57" i="5"/>
  <c r="HU56" i="5"/>
  <c r="HT56" i="5" s="1"/>
  <c r="HB71" i="5"/>
  <c r="HD71" i="5" s="1"/>
  <c r="HC72" i="5"/>
  <c r="N126" i="5"/>
  <c r="O126" i="5" s="1"/>
  <c r="M127" i="5"/>
  <c r="FK52" i="5"/>
  <c r="FH52" i="5" s="1"/>
  <c r="FB55" i="5" a="1"/>
  <c r="FB55" i="5" s="1"/>
  <c r="FC55" i="5"/>
  <c r="IL55" i="5" s="1"/>
  <c r="EZ54" i="5"/>
  <c r="FA54" i="5"/>
  <c r="EY55" i="5"/>
  <c r="EW56" i="5"/>
  <c r="EX55" i="5"/>
  <c r="EC44" i="5"/>
  <c r="EE43" i="5"/>
  <c r="EF43" i="5" s="1"/>
  <c r="J45" i="5"/>
  <c r="K45" i="5" s="1"/>
  <c r="J46" i="5"/>
  <c r="H47" i="5"/>
  <c r="I47" i="5" s="1"/>
  <c r="G132" i="5"/>
  <c r="H131" i="5"/>
  <c r="I131" i="5" s="1"/>
  <c r="J129" i="5"/>
  <c r="K128" i="5"/>
  <c r="L128" i="5" s="1"/>
  <c r="A132" i="5"/>
  <c r="B131" i="5"/>
  <c r="C131" i="5" s="1"/>
  <c r="K37" i="3"/>
  <c r="H37" i="3"/>
  <c r="L38" i="3"/>
  <c r="N38" i="3" s="1"/>
  <c r="P119" i="3"/>
  <c r="E37" i="3"/>
  <c r="I37" i="3" s="1"/>
  <c r="F38" i="3"/>
  <c r="G38" i="3"/>
  <c r="C39" i="3"/>
  <c r="I48" i="2"/>
  <c r="BW11" i="2"/>
  <c r="BU12" i="2"/>
  <c r="BU1" i="2" s="1"/>
  <c r="BX4" i="2"/>
  <c r="BY2" i="2"/>
  <c r="G48" i="2"/>
  <c r="F48" i="2"/>
  <c r="E150" i="1"/>
  <c r="E123" i="1"/>
  <c r="E151" i="1"/>
  <c r="CB14" i="2"/>
  <c r="BZ14" i="2"/>
  <c r="E113" i="1"/>
  <c r="E143" i="1"/>
  <c r="E120" i="1"/>
  <c r="E115" i="1" s="1"/>
  <c r="E49" i="2"/>
  <c r="F150" i="1"/>
  <c r="E145" i="1"/>
  <c r="G150" i="1"/>
  <c r="F121" i="1"/>
  <c r="F115" i="1"/>
  <c r="F116" i="1" s="1"/>
  <c r="F117" i="1" s="1"/>
  <c r="F118" i="1" s="1"/>
  <c r="B121" i="1"/>
  <c r="B115" i="1"/>
  <c r="B116" i="1" s="1"/>
  <c r="B117" i="1" s="1"/>
  <c r="B118" i="1" s="1"/>
  <c r="I121" i="1"/>
  <c r="I115" i="1"/>
  <c r="I116" i="1" s="1"/>
  <c r="I117" i="1" s="1"/>
  <c r="I118" i="1" s="1"/>
  <c r="C150" i="1"/>
  <c r="C145" i="1"/>
  <c r="C146" i="1" s="1"/>
  <c r="C147" i="1" s="1"/>
  <c r="C148" i="1" s="1"/>
  <c r="H121" i="1"/>
  <c r="H115" i="1"/>
  <c r="H116" i="1" s="1"/>
  <c r="H117" i="1" s="1"/>
  <c r="H118" i="1" s="1"/>
  <c r="C121" i="1"/>
  <c r="C115" i="1"/>
  <c r="C116" i="1" s="1"/>
  <c r="C117" i="1" s="1"/>
  <c r="C118" i="1" s="1"/>
  <c r="H150" i="1"/>
  <c r="H145" i="1"/>
  <c r="H146" i="1" s="1"/>
  <c r="H147" i="1" s="1"/>
  <c r="H148" i="1" s="1"/>
  <c r="G121" i="1"/>
  <c r="G115" i="1"/>
  <c r="G116" i="1" s="1"/>
  <c r="G117" i="1" s="1"/>
  <c r="G118" i="1" s="1"/>
  <c r="K150" i="1"/>
  <c r="K145" i="1"/>
  <c r="K146" i="1" s="1"/>
  <c r="K147" i="1" s="1"/>
  <c r="K148" i="1" s="1"/>
  <c r="B145" i="1"/>
  <c r="B146" i="1" s="1"/>
  <c r="B147" i="1" s="1"/>
  <c r="B148" i="1" s="1"/>
  <c r="B150" i="1"/>
  <c r="B40" i="3"/>
  <c r="K121" i="1"/>
  <c r="K115" i="1"/>
  <c r="K116" i="1" s="1"/>
  <c r="K117" i="1" s="1"/>
  <c r="K118" i="1" s="1"/>
  <c r="D145" i="1"/>
  <c r="D146" i="1" s="1"/>
  <c r="D147" i="1" s="1"/>
  <c r="D148" i="1" s="1"/>
  <c r="D150" i="1"/>
  <c r="I150" i="1"/>
  <c r="I145" i="1"/>
  <c r="I146" i="1" s="1"/>
  <c r="I147" i="1" s="1"/>
  <c r="I148" i="1" s="1"/>
  <c r="D115" i="1"/>
  <c r="D116" i="1" s="1"/>
  <c r="D117" i="1" s="1"/>
  <c r="D118" i="1" s="1"/>
  <c r="D121" i="1"/>
  <c r="B49" i="2"/>
  <c r="D49" i="2"/>
  <c r="A50" i="2"/>
  <c r="C48" i="2"/>
  <c r="EN2097" i="1"/>
  <c r="EM2096" i="1"/>
  <c r="GK65" i="5" a="1"/>
  <c r="GM65" i="5" a="1"/>
  <c r="J37" i="3" l="1"/>
  <c r="AK375" i="5"/>
  <c r="AP375" i="5"/>
  <c r="AA375" i="5"/>
  <c r="AZ375" i="5"/>
  <c r="AF375" i="5"/>
  <c r="G375" i="5"/>
  <c r="H375" i="5"/>
  <c r="Q375" i="5"/>
  <c r="J375" i="5"/>
  <c r="V375" i="5"/>
  <c r="AU375" i="5"/>
  <c r="U375" i="5"/>
  <c r="P375" i="5"/>
  <c r="Z375" i="5"/>
  <c r="AE375" i="5"/>
  <c r="AJ375" i="5"/>
  <c r="AO375" i="5"/>
  <c r="AT375" i="5"/>
  <c r="AY375" i="5"/>
  <c r="L376" i="5"/>
  <c r="E376" i="5"/>
  <c r="C376" i="5"/>
  <c r="D376" i="5" s="1"/>
  <c r="F376" i="5"/>
  <c r="A378" i="5"/>
  <c r="B377" i="5"/>
  <c r="R374" i="5"/>
  <c r="S374" i="5" s="1"/>
  <c r="T374" i="5" s="1"/>
  <c r="W374" i="5"/>
  <c r="X374" i="5" s="1"/>
  <c r="Y374" i="5" s="1"/>
  <c r="AG374" i="5"/>
  <c r="AH374" i="5" s="1"/>
  <c r="AI374" i="5" s="1"/>
  <c r="I374" i="5"/>
  <c r="N374" i="5" s="1"/>
  <c r="O374" i="5" s="1"/>
  <c r="BA374" i="5"/>
  <c r="BB374" i="5" s="1"/>
  <c r="BC374" i="5" s="1"/>
  <c r="AB374" i="5"/>
  <c r="AC374" i="5" s="1"/>
  <c r="AD374" i="5" s="1"/>
  <c r="AQ374" i="5"/>
  <c r="AR374" i="5" s="1"/>
  <c r="AS374" i="5" s="1"/>
  <c r="AV374" i="5"/>
  <c r="AW374" i="5" s="1"/>
  <c r="AX374" i="5" s="1"/>
  <c r="AL374" i="5"/>
  <c r="AM374" i="5" s="1"/>
  <c r="AN374" i="5" s="1"/>
  <c r="K374" i="5"/>
  <c r="CW52" i="5"/>
  <c r="CA52" i="5" s="1"/>
  <c r="CZ56" i="5"/>
  <c r="CD56" i="5" s="1"/>
  <c r="CH102" i="5"/>
  <c r="CI102" i="5" s="1"/>
  <c r="CG103" i="5"/>
  <c r="CP101" i="5"/>
  <c r="CQ100" i="5"/>
  <c r="CR100" i="5" s="1"/>
  <c r="CM100" i="5"/>
  <c r="CN99" i="5"/>
  <c r="CO99" i="5" s="1"/>
  <c r="BJ109" i="5"/>
  <c r="BK109" i="5" s="1"/>
  <c r="BI110" i="5"/>
  <c r="T124" i="5"/>
  <c r="U124" i="5" s="1"/>
  <c r="S125" i="5"/>
  <c r="DC96" i="5"/>
  <c r="DD96" i="5" s="1"/>
  <c r="DB97" i="5"/>
  <c r="CK101" i="5"/>
  <c r="CL101" i="5" s="1"/>
  <c r="CJ102" i="5"/>
  <c r="AF120" i="5"/>
  <c r="AG120" i="5" s="1"/>
  <c r="AE121" i="5"/>
  <c r="BM109" i="5"/>
  <c r="BN109" i="5" s="1"/>
  <c r="BL110" i="5"/>
  <c r="AZ115" i="5"/>
  <c r="BA114" i="5"/>
  <c r="BB114" i="5" s="1"/>
  <c r="Q125" i="5"/>
  <c r="R125" i="5" s="1"/>
  <c r="P126" i="5"/>
  <c r="CA105" i="5"/>
  <c r="CB104" i="5"/>
  <c r="CC104" i="5" s="1"/>
  <c r="BD112" i="5"/>
  <c r="BE112" i="5" s="1"/>
  <c r="BC113" i="5"/>
  <c r="CD105" i="5"/>
  <c r="CE104" i="5"/>
  <c r="CF104" i="5" s="1"/>
  <c r="AH121" i="5"/>
  <c r="AI120" i="5"/>
  <c r="AJ120" i="5" s="1"/>
  <c r="W123" i="5"/>
  <c r="X123" i="5" s="1"/>
  <c r="V124" i="5"/>
  <c r="BS107" i="5"/>
  <c r="BT107" i="5" s="1"/>
  <c r="BR108" i="5"/>
  <c r="BP108" i="5"/>
  <c r="BQ108" i="5" s="1"/>
  <c r="BO109" i="5"/>
  <c r="AR115" i="5"/>
  <c r="AS115" i="5" s="1"/>
  <c r="AQ116" i="5"/>
  <c r="AO117" i="5"/>
  <c r="AP117" i="5" s="1"/>
  <c r="AN118" i="5"/>
  <c r="BY106" i="5"/>
  <c r="BZ106" i="5" s="1"/>
  <c r="BX107" i="5"/>
  <c r="CY96" i="5"/>
  <c r="AU116" i="5"/>
  <c r="AV116" i="5" s="1"/>
  <c r="AT117" i="5"/>
  <c r="AX113" i="5"/>
  <c r="AY113" i="5" s="1"/>
  <c r="AW114" i="5"/>
  <c r="AK118" i="5"/>
  <c r="AL117" i="5"/>
  <c r="AM117" i="5" s="1"/>
  <c r="CV99" i="5"/>
  <c r="CW98" i="5"/>
  <c r="CX98" i="5" s="1"/>
  <c r="AC122" i="5"/>
  <c r="AD122" i="5" s="1"/>
  <c r="AB123" i="5"/>
  <c r="CT97" i="5"/>
  <c r="CU97" i="5" s="1"/>
  <c r="CS98" i="5"/>
  <c r="BV105" i="5"/>
  <c r="BW105" i="5" s="1"/>
  <c r="BU106" i="5"/>
  <c r="Y122" i="5"/>
  <c r="Z121" i="5"/>
  <c r="AA121" i="5" s="1"/>
  <c r="DA55" i="5"/>
  <c r="CX57" i="5"/>
  <c r="CU53" i="5"/>
  <c r="CR55" i="5"/>
  <c r="CT54" i="5"/>
  <c r="BX54" i="5" s="1"/>
  <c r="CO58" i="5"/>
  <c r="D47" i="5"/>
  <c r="E46" i="5"/>
  <c r="F46" i="5" s="1"/>
  <c r="G46" i="5" s="1"/>
  <c r="X14" i="9"/>
  <c r="P15" i="9" s="1"/>
  <c r="Q15" i="9" s="1"/>
  <c r="IB41" i="5"/>
  <c r="IC41" i="5" s="1"/>
  <c r="ID41" i="5" s="1"/>
  <c r="IE41" i="5"/>
  <c r="F50" i="9"/>
  <c r="G49" i="9"/>
  <c r="L49" i="9" s="1"/>
  <c r="HE71" i="5"/>
  <c r="HF71" i="5" s="1"/>
  <c r="FQ265" i="5"/>
  <c r="FR264" i="5"/>
  <c r="GR66" i="5"/>
  <c r="GK65" i="5"/>
  <c r="GM65" i="5"/>
  <c r="GN65" i="5" s="1"/>
  <c r="GI66" i="5"/>
  <c r="GJ66" i="5" s="1"/>
  <c r="GL66" i="5"/>
  <c r="GX66" i="5"/>
  <c r="GY65" i="5"/>
  <c r="GZ65" i="5"/>
  <c r="GS67" i="5"/>
  <c r="GH67" i="5"/>
  <c r="GP67" i="5"/>
  <c r="GR67" i="5" s="1"/>
  <c r="GV67" i="5"/>
  <c r="GW67" i="5" s="1"/>
  <c r="GF68" i="5"/>
  <c r="GU67" i="5"/>
  <c r="GG67" i="5"/>
  <c r="HL71" i="5"/>
  <c r="HN56" i="5"/>
  <c r="HM57" i="5"/>
  <c r="HO56" i="5"/>
  <c r="HS58" i="5"/>
  <c r="HU57" i="5"/>
  <c r="HT57" i="5" s="1"/>
  <c r="HB72" i="5"/>
  <c r="HD72" i="5" s="1"/>
  <c r="HC73" i="5"/>
  <c r="FK53" i="5"/>
  <c r="FH53" i="5" s="1"/>
  <c r="N127" i="5"/>
  <c r="O127" i="5" s="1"/>
  <c r="M128" i="5"/>
  <c r="FC56" i="5"/>
  <c r="IL56" i="5" s="1"/>
  <c r="FB56" i="5" a="1"/>
  <c r="FB56" i="5" s="1"/>
  <c r="EZ55" i="5"/>
  <c r="FA55" i="5"/>
  <c r="EW57" i="5"/>
  <c r="EX56" i="5"/>
  <c r="EY56" i="5"/>
  <c r="EC45" i="5"/>
  <c r="EE44" i="5"/>
  <c r="EF44" i="5" s="1"/>
  <c r="K46" i="5"/>
  <c r="H48" i="5"/>
  <c r="I48" i="5" s="1"/>
  <c r="J130" i="5"/>
  <c r="K129" i="5"/>
  <c r="L129" i="5" s="1"/>
  <c r="H132" i="5"/>
  <c r="I132" i="5" s="1"/>
  <c r="G133" i="5"/>
  <c r="CX100" i="5"/>
  <c r="A133" i="5"/>
  <c r="B132" i="5"/>
  <c r="C132" i="5" s="1"/>
  <c r="K38" i="3"/>
  <c r="H38" i="3"/>
  <c r="M37" i="3"/>
  <c r="L39" i="3"/>
  <c r="N39" i="3" s="1"/>
  <c r="P120" i="3"/>
  <c r="D39" i="3"/>
  <c r="E38" i="3"/>
  <c r="I38" i="3" s="1"/>
  <c r="F39" i="3"/>
  <c r="G39" i="3"/>
  <c r="C40" i="3"/>
  <c r="BY11" i="2"/>
  <c r="BW12" i="2"/>
  <c r="BW1" i="2" s="1"/>
  <c r="I49" i="2"/>
  <c r="CB4" i="2"/>
  <c r="BZ4" i="2"/>
  <c r="E121" i="1"/>
  <c r="E116" i="1"/>
  <c r="E152" i="1"/>
  <c r="E146" i="1"/>
  <c r="E122" i="1"/>
  <c r="E50" i="2"/>
  <c r="B41" i="3"/>
  <c r="D50" i="2"/>
  <c r="B50" i="2"/>
  <c r="A51" i="2"/>
  <c r="C49" i="2"/>
  <c r="EN2098" i="1"/>
  <c r="EM2097" i="1"/>
  <c r="G49" i="2" a="1"/>
  <c r="F50" i="2" a="1"/>
  <c r="G50" i="2" a="1"/>
  <c r="F49" i="2" a="1"/>
  <c r="GM66" i="5" a="1"/>
  <c r="GK66" i="5" a="1"/>
  <c r="J38" i="3" l="1"/>
  <c r="J376" i="5"/>
  <c r="AZ376" i="5"/>
  <c r="H376" i="5"/>
  <c r="AP376" i="5"/>
  <c r="AA376" i="5"/>
  <c r="Q376" i="5"/>
  <c r="AF376" i="5"/>
  <c r="G376" i="5"/>
  <c r="AK376" i="5"/>
  <c r="AU376" i="5"/>
  <c r="V376" i="5"/>
  <c r="P376" i="5"/>
  <c r="U376" i="5"/>
  <c r="Z376" i="5"/>
  <c r="AE376" i="5"/>
  <c r="AJ376" i="5"/>
  <c r="AO376" i="5"/>
  <c r="AT376" i="5"/>
  <c r="AY376" i="5"/>
  <c r="E377" i="5"/>
  <c r="M377" i="5" s="1"/>
  <c r="C377" i="5"/>
  <c r="D377" i="5" s="1"/>
  <c r="F377" i="5"/>
  <c r="L377" i="5"/>
  <c r="A379" i="5"/>
  <c r="B378" i="5"/>
  <c r="M376" i="5"/>
  <c r="AG375" i="5"/>
  <c r="AH375" i="5" s="1"/>
  <c r="AI375" i="5" s="1"/>
  <c r="R375" i="5"/>
  <c r="S375" i="5" s="1"/>
  <c r="T375" i="5" s="1"/>
  <c r="AL375" i="5"/>
  <c r="AM375" i="5" s="1"/>
  <c r="AN375" i="5" s="1"/>
  <c r="I375" i="5"/>
  <c r="N375" i="5" s="1"/>
  <c r="O375" i="5" s="1"/>
  <c r="W375" i="5"/>
  <c r="X375" i="5" s="1"/>
  <c r="Y375" i="5" s="1"/>
  <c r="AV375" i="5"/>
  <c r="AW375" i="5" s="1"/>
  <c r="AX375" i="5" s="1"/>
  <c r="AQ375" i="5"/>
  <c r="AR375" i="5" s="1"/>
  <c r="AS375" i="5" s="1"/>
  <c r="AB375" i="5"/>
  <c r="AC375" i="5" s="1"/>
  <c r="AD375" i="5" s="1"/>
  <c r="BA375" i="5"/>
  <c r="BB375" i="5" s="1"/>
  <c r="BC375" i="5" s="1"/>
  <c r="K375" i="5"/>
  <c r="CZ57" i="5"/>
  <c r="CD57" i="5" s="1"/>
  <c r="CW53" i="5"/>
  <c r="CA53" i="5" s="1"/>
  <c r="AO118" i="5"/>
  <c r="AP118" i="5" s="1"/>
  <c r="AN119" i="5"/>
  <c r="BO110" i="5"/>
  <c r="BP109" i="5"/>
  <c r="BQ109" i="5" s="1"/>
  <c r="AE122" i="5"/>
  <c r="AF121" i="5"/>
  <c r="AG121" i="5" s="1"/>
  <c r="DB98" i="5"/>
  <c r="DC97" i="5"/>
  <c r="DD97" i="5" s="1"/>
  <c r="BJ110" i="5"/>
  <c r="BK110" i="5" s="1"/>
  <c r="BI111" i="5"/>
  <c r="CT98" i="5"/>
  <c r="CU98" i="5" s="1"/>
  <c r="CS99" i="5"/>
  <c r="AX114" i="5"/>
  <c r="AY114" i="5" s="1"/>
  <c r="AW115" i="5"/>
  <c r="CY97" i="5"/>
  <c r="CZ96" i="5"/>
  <c r="DA96" i="5" s="1"/>
  <c r="CD106" i="5"/>
  <c r="CE105" i="5"/>
  <c r="CF105" i="5" s="1"/>
  <c r="CA106" i="5"/>
  <c r="CB105" i="5"/>
  <c r="CC105" i="5" s="1"/>
  <c r="AZ116" i="5"/>
  <c r="BA115" i="5"/>
  <c r="BB115" i="5" s="1"/>
  <c r="CQ101" i="5"/>
  <c r="CR101" i="5" s="1"/>
  <c r="CP102" i="5"/>
  <c r="V125" i="5"/>
  <c r="W124" i="5"/>
  <c r="X124" i="5" s="1"/>
  <c r="Y123" i="5"/>
  <c r="Z122" i="5"/>
  <c r="AA122" i="5" s="1"/>
  <c r="CW99" i="5"/>
  <c r="CX99" i="5" s="1"/>
  <c r="CV100" i="5"/>
  <c r="CV101" i="5" s="1"/>
  <c r="CV102" i="5" s="1"/>
  <c r="BY107" i="5"/>
  <c r="BZ107" i="5" s="1"/>
  <c r="BX108" i="5"/>
  <c r="AR116" i="5"/>
  <c r="AS116" i="5" s="1"/>
  <c r="AQ117" i="5"/>
  <c r="BR109" i="5"/>
  <c r="BS108" i="5"/>
  <c r="BT108" i="5" s="1"/>
  <c r="BC114" i="5"/>
  <c r="BD113" i="5"/>
  <c r="BE113" i="5" s="1"/>
  <c r="P127" i="5"/>
  <c r="Q126" i="5"/>
  <c r="R126" i="5" s="1"/>
  <c r="BM110" i="5"/>
  <c r="BN110" i="5" s="1"/>
  <c r="BL111" i="5"/>
  <c r="CJ103" i="5"/>
  <c r="CK102" i="5"/>
  <c r="CL102" i="5" s="1"/>
  <c r="S126" i="5"/>
  <c r="T125" i="5"/>
  <c r="U125" i="5" s="1"/>
  <c r="CG104" i="5"/>
  <c r="CH103" i="5"/>
  <c r="CI103" i="5" s="1"/>
  <c r="AL118" i="5"/>
  <c r="AM118" i="5" s="1"/>
  <c r="AK119" i="5"/>
  <c r="BV106" i="5"/>
  <c r="BW106" i="5" s="1"/>
  <c r="BU107" i="5"/>
  <c r="AB124" i="5"/>
  <c r="AC123" i="5"/>
  <c r="AD123" i="5" s="1"/>
  <c r="AU117" i="5"/>
  <c r="AV117" i="5" s="1"/>
  <c r="AT118" i="5"/>
  <c r="AH122" i="5"/>
  <c r="AI121" i="5"/>
  <c r="AJ121" i="5" s="1"/>
  <c r="CN100" i="5"/>
  <c r="CO100" i="5" s="1"/>
  <c r="CM101" i="5"/>
  <c r="DA56" i="5"/>
  <c r="CX58" i="5"/>
  <c r="CU54" i="5"/>
  <c r="CR56" i="5"/>
  <c r="CT55" i="5"/>
  <c r="BX55" i="5" s="1"/>
  <c r="CO59" i="5"/>
  <c r="D48" i="5"/>
  <c r="E47" i="5"/>
  <c r="S15" i="9"/>
  <c r="R15" i="9"/>
  <c r="G50" i="9"/>
  <c r="L50" i="9" s="1"/>
  <c r="F51" i="9"/>
  <c r="IG41" i="5"/>
  <c r="HE72" i="5"/>
  <c r="HF72" i="5" s="1"/>
  <c r="FQ266" i="5"/>
  <c r="FR265" i="5"/>
  <c r="GQ67" i="5"/>
  <c r="GM66" i="5"/>
  <c r="GN66" i="5" s="1"/>
  <c r="GK66" i="5"/>
  <c r="GU68" i="5"/>
  <c r="GH68" i="5"/>
  <c r="GS68" i="5"/>
  <c r="GP68" i="5"/>
  <c r="GR68" i="5" s="1"/>
  <c r="GF69" i="5"/>
  <c r="GV68" i="5"/>
  <c r="GW68" i="5" s="1"/>
  <c r="GG68" i="5"/>
  <c r="GI67" i="5"/>
  <c r="GJ67" i="5" s="1"/>
  <c r="GL67" i="5"/>
  <c r="GX67" i="5"/>
  <c r="GZ66" i="5"/>
  <c r="GY66" i="5"/>
  <c r="HS59" i="5"/>
  <c r="HU58" i="5"/>
  <c r="HT58" i="5" s="1"/>
  <c r="HL72" i="5"/>
  <c r="HN57" i="5"/>
  <c r="HM58" i="5"/>
  <c r="HO57" i="5"/>
  <c r="HB73" i="5"/>
  <c r="HD73" i="5" s="1"/>
  <c r="HE73" i="5" s="1"/>
  <c r="HF73" i="5" s="1"/>
  <c r="HC74" i="5"/>
  <c r="N128" i="5"/>
  <c r="O128" i="5" s="1"/>
  <c r="M129" i="5"/>
  <c r="FK54" i="5"/>
  <c r="FH54" i="5" s="1"/>
  <c r="FC57" i="5"/>
  <c r="IL57" i="5" s="1"/>
  <c r="FB57" i="5" a="1"/>
  <c r="FB57" i="5" s="1"/>
  <c r="EZ56" i="5"/>
  <c r="FA56" i="5"/>
  <c r="EY57" i="5"/>
  <c r="EX57" i="5"/>
  <c r="EW58" i="5"/>
  <c r="EC46" i="5"/>
  <c r="EE45" i="5"/>
  <c r="EF45" i="5" s="1"/>
  <c r="F47" i="5"/>
  <c r="G47" i="5" s="1"/>
  <c r="J47" i="5"/>
  <c r="K47" i="5" s="1"/>
  <c r="J48" i="5"/>
  <c r="H49" i="5"/>
  <c r="I49" i="5" s="1"/>
  <c r="G134" i="5"/>
  <c r="H133" i="5"/>
  <c r="I133" i="5" s="1"/>
  <c r="J131" i="5"/>
  <c r="K130" i="5"/>
  <c r="L130" i="5" s="1"/>
  <c r="A134" i="5"/>
  <c r="B133" i="5"/>
  <c r="C133" i="5" s="1"/>
  <c r="K39" i="3"/>
  <c r="H39" i="3"/>
  <c r="M38" i="3"/>
  <c r="L40" i="3"/>
  <c r="N40" i="3" s="1"/>
  <c r="P121" i="3"/>
  <c r="D40" i="3"/>
  <c r="E39" i="3"/>
  <c r="C41" i="3"/>
  <c r="F40" i="3"/>
  <c r="G40" i="3"/>
  <c r="I50" i="2"/>
  <c r="BY12" i="2"/>
  <c r="BY1" i="2" s="1"/>
  <c r="CA11" i="2"/>
  <c r="CC11" i="2"/>
  <c r="F49" i="2"/>
  <c r="G49" i="2"/>
  <c r="G50" i="2"/>
  <c r="F50" i="2"/>
  <c r="E117" i="1"/>
  <c r="E51" i="2"/>
  <c r="E147" i="1"/>
  <c r="B42" i="3"/>
  <c r="D51" i="2"/>
  <c r="B51" i="2"/>
  <c r="A52" i="2"/>
  <c r="C50" i="2"/>
  <c r="EN2099" i="1"/>
  <c r="EM2098" i="1"/>
  <c r="F51" i="2" a="1"/>
  <c r="G51" i="2" a="1"/>
  <c r="GM67" i="5" a="1"/>
  <c r="GK67" i="5" a="1"/>
  <c r="J39" i="3" l="1"/>
  <c r="C378" i="5"/>
  <c r="D378" i="5" s="1"/>
  <c r="L378" i="5"/>
  <c r="E378" i="5"/>
  <c r="M378" i="5" s="1"/>
  <c r="F378" i="5"/>
  <c r="AZ377" i="5"/>
  <c r="H377" i="5"/>
  <c r="AA377" i="5"/>
  <c r="Q377" i="5"/>
  <c r="V377" i="5"/>
  <c r="G377" i="5"/>
  <c r="J377" i="5"/>
  <c r="AK377" i="5"/>
  <c r="AP377" i="5"/>
  <c r="AF377" i="5"/>
  <c r="AU377" i="5"/>
  <c r="U377" i="5"/>
  <c r="P377" i="5"/>
  <c r="Z377" i="5"/>
  <c r="AE377" i="5"/>
  <c r="AJ377" i="5"/>
  <c r="AO377" i="5"/>
  <c r="AT377" i="5"/>
  <c r="AY377" i="5"/>
  <c r="A380" i="5"/>
  <c r="B379" i="5"/>
  <c r="AG376" i="5"/>
  <c r="AH376" i="5" s="1"/>
  <c r="AI376" i="5" s="1"/>
  <c r="AB376" i="5"/>
  <c r="AC376" i="5" s="1"/>
  <c r="AD376" i="5" s="1"/>
  <c r="AL376" i="5"/>
  <c r="AM376" i="5" s="1"/>
  <c r="AN376" i="5" s="1"/>
  <c r="I376" i="5"/>
  <c r="N376" i="5" s="1"/>
  <c r="O376" i="5" s="1"/>
  <c r="AV376" i="5"/>
  <c r="AW376" i="5" s="1"/>
  <c r="AX376" i="5" s="1"/>
  <c r="AQ376" i="5"/>
  <c r="AR376" i="5" s="1"/>
  <c r="AS376" i="5" s="1"/>
  <c r="R376" i="5"/>
  <c r="S376" i="5" s="1"/>
  <c r="T376" i="5" s="1"/>
  <c r="W376" i="5"/>
  <c r="X376" i="5" s="1"/>
  <c r="Y376" i="5" s="1"/>
  <c r="BA376" i="5"/>
  <c r="BB376" i="5" s="1"/>
  <c r="BC376" i="5" s="1"/>
  <c r="K376" i="5"/>
  <c r="CW101" i="5"/>
  <c r="CX101" i="5" s="1"/>
  <c r="CW54" i="5"/>
  <c r="CA54" i="5" s="1"/>
  <c r="CZ58" i="5"/>
  <c r="CD58" i="5" s="1"/>
  <c r="CS100" i="5"/>
  <c r="CT99" i="5"/>
  <c r="CU99" i="5" s="1"/>
  <c r="CG105" i="5"/>
  <c r="CH104" i="5"/>
  <c r="CI104" i="5" s="1"/>
  <c r="CK103" i="5"/>
  <c r="CL103" i="5" s="1"/>
  <c r="CJ104" i="5"/>
  <c r="P128" i="5"/>
  <c r="Q127" i="5"/>
  <c r="R127" i="5" s="1"/>
  <c r="BR110" i="5"/>
  <c r="BS109" i="5"/>
  <c r="BT109" i="5" s="1"/>
  <c r="Z123" i="5"/>
  <c r="AA123" i="5" s="1"/>
  <c r="Y124" i="5"/>
  <c r="CB106" i="5"/>
  <c r="CC106" i="5" s="1"/>
  <c r="CA107" i="5"/>
  <c r="CY98" i="5"/>
  <c r="CZ97" i="5"/>
  <c r="DA97" i="5" s="1"/>
  <c r="DB99" i="5"/>
  <c r="DC98" i="5"/>
  <c r="DD98" i="5" s="1"/>
  <c r="BP110" i="5"/>
  <c r="BQ110" i="5" s="1"/>
  <c r="BO111" i="5"/>
  <c r="CM102" i="5"/>
  <c r="CN101" i="5"/>
  <c r="CO101" i="5" s="1"/>
  <c r="BV107" i="5"/>
  <c r="BW107" i="5" s="1"/>
  <c r="BU108" i="5"/>
  <c r="BX109" i="5"/>
  <c r="BY108" i="5"/>
  <c r="BZ108" i="5" s="1"/>
  <c r="AL119" i="5"/>
  <c r="AM119" i="5" s="1"/>
  <c r="AK120" i="5"/>
  <c r="BL112" i="5"/>
  <c r="BM111" i="5"/>
  <c r="BN111" i="5" s="1"/>
  <c r="AQ118" i="5"/>
  <c r="AR117" i="5"/>
  <c r="AS117" i="5" s="1"/>
  <c r="AX115" i="5"/>
  <c r="AY115" i="5" s="1"/>
  <c r="AW116" i="5"/>
  <c r="BJ111" i="5"/>
  <c r="BK111" i="5" s="1"/>
  <c r="BI112" i="5"/>
  <c r="AN120" i="5"/>
  <c r="AO119" i="5"/>
  <c r="AP119" i="5" s="1"/>
  <c r="AT119" i="5"/>
  <c r="AU118" i="5"/>
  <c r="AV118" i="5" s="1"/>
  <c r="CP103" i="5"/>
  <c r="CQ102" i="5"/>
  <c r="CR102" i="5" s="1"/>
  <c r="AI122" i="5"/>
  <c r="AJ122" i="5" s="1"/>
  <c r="AH123" i="5"/>
  <c r="AB125" i="5"/>
  <c r="AC124" i="5"/>
  <c r="AD124" i="5" s="1"/>
  <c r="S127" i="5"/>
  <c r="T126" i="5"/>
  <c r="U126" i="5" s="1"/>
  <c r="BD114" i="5"/>
  <c r="BE114" i="5" s="1"/>
  <c r="BC115" i="5"/>
  <c r="W125" i="5"/>
  <c r="X125" i="5" s="1"/>
  <c r="V126" i="5"/>
  <c r="AZ117" i="5"/>
  <c r="BA116" i="5"/>
  <c r="BB116" i="5" s="1"/>
  <c r="CE106" i="5"/>
  <c r="CF106" i="5" s="1"/>
  <c r="CD107" i="5"/>
  <c r="AF122" i="5"/>
  <c r="AG122" i="5" s="1"/>
  <c r="AE123" i="5"/>
  <c r="DA57" i="5"/>
  <c r="CX59" i="5"/>
  <c r="CU55" i="5"/>
  <c r="CR57" i="5"/>
  <c r="CT56" i="5"/>
  <c r="BX56" i="5" s="1"/>
  <c r="CO60" i="5"/>
  <c r="D49" i="5"/>
  <c r="E48" i="5"/>
  <c r="F48" i="5" s="1"/>
  <c r="G48" i="5" s="1"/>
  <c r="U15" i="9"/>
  <c r="O15" i="9" s="1"/>
  <c r="F52" i="9"/>
  <c r="G51" i="9"/>
  <c r="L51" i="9" s="1"/>
  <c r="IA41" i="5"/>
  <c r="FQ267" i="5"/>
  <c r="FR266" i="5"/>
  <c r="GQ68" i="5"/>
  <c r="GK67" i="5"/>
  <c r="GM67" i="5"/>
  <c r="GN67" i="5" s="1"/>
  <c r="GH69" i="5"/>
  <c r="GV69" i="5"/>
  <c r="GW69" i="5" s="1"/>
  <c r="GF70" i="5"/>
  <c r="GU69" i="5"/>
  <c r="GP69" i="5"/>
  <c r="GR69" i="5" s="1"/>
  <c r="GS69" i="5"/>
  <c r="GG69" i="5"/>
  <c r="GX68" i="5"/>
  <c r="GY67" i="5"/>
  <c r="GZ67" i="5"/>
  <c r="GL68" i="5"/>
  <c r="GI68" i="5"/>
  <c r="GJ68" i="5" s="1"/>
  <c r="HL73" i="5"/>
  <c r="HN58" i="5"/>
  <c r="HM59" i="5"/>
  <c r="HO58" i="5"/>
  <c r="HS60" i="5"/>
  <c r="HU59" i="5"/>
  <c r="HT59" i="5" s="1"/>
  <c r="HB74" i="5"/>
  <c r="HD74" i="5" s="1"/>
  <c r="HE74" i="5" s="1"/>
  <c r="HF74" i="5" s="1"/>
  <c r="HC75" i="5"/>
  <c r="FK55" i="5"/>
  <c r="FH55" i="5" s="1"/>
  <c r="M130" i="5"/>
  <c r="N129" i="5"/>
  <c r="O129" i="5" s="1"/>
  <c r="FB58" i="5" a="1"/>
  <c r="FB58" i="5" s="1"/>
  <c r="FC58" i="5"/>
  <c r="IL58" i="5" s="1"/>
  <c r="FA57" i="5"/>
  <c r="EZ57" i="5"/>
  <c r="EY58" i="5"/>
  <c r="EW59" i="5"/>
  <c r="EX58" i="5"/>
  <c r="EC47" i="5"/>
  <c r="EE46" i="5"/>
  <c r="EF46" i="5" s="1"/>
  <c r="K48" i="5"/>
  <c r="H50" i="5"/>
  <c r="I50" i="5" s="1"/>
  <c r="J132" i="5"/>
  <c r="K131" i="5"/>
  <c r="L131" i="5" s="1"/>
  <c r="G135" i="5"/>
  <c r="H134" i="5"/>
  <c r="I134" i="5" s="1"/>
  <c r="CV103" i="5"/>
  <c r="CW102" i="5"/>
  <c r="CX102" i="5" s="1"/>
  <c r="A135" i="5"/>
  <c r="B134" i="5"/>
  <c r="C134" i="5" s="1"/>
  <c r="K40" i="3"/>
  <c r="H40" i="3"/>
  <c r="M39" i="3"/>
  <c r="L41" i="3"/>
  <c r="N41" i="3" s="1"/>
  <c r="P122" i="3"/>
  <c r="D41" i="3"/>
  <c r="E40" i="3"/>
  <c r="I40" i="3" s="1"/>
  <c r="I39" i="3" s="1"/>
  <c r="C42" i="3"/>
  <c r="F41" i="3"/>
  <c r="G41" i="3"/>
  <c r="I51" i="2"/>
  <c r="CA12" i="2"/>
  <c r="CA1" i="2" s="1"/>
  <c r="CC12" i="2"/>
  <c r="CC1" i="2" s="1"/>
  <c r="G51" i="2"/>
  <c r="F51" i="2"/>
  <c r="E52" i="2"/>
  <c r="E118" i="1"/>
  <c r="E148" i="1"/>
  <c r="B43" i="3"/>
  <c r="C51" i="2"/>
  <c r="D52" i="2"/>
  <c r="B52" i="2"/>
  <c r="A53" i="2"/>
  <c r="EN2100" i="1"/>
  <c r="EM2099" i="1"/>
  <c r="F52" i="2" a="1"/>
  <c r="G52" i="2" a="1"/>
  <c r="GK68" i="5" a="1"/>
  <c r="GM68" i="5" a="1"/>
  <c r="J40" i="3" l="1"/>
  <c r="AV377" i="5"/>
  <c r="AW377" i="5" s="1"/>
  <c r="AX377" i="5" s="1"/>
  <c r="AQ377" i="5"/>
  <c r="I377" i="5"/>
  <c r="N377" i="5" s="1"/>
  <c r="O377" i="5" s="1"/>
  <c r="BA377" i="5"/>
  <c r="BB377" i="5" s="1"/>
  <c r="BC377" i="5" s="1"/>
  <c r="AB377" i="5"/>
  <c r="AC377" i="5" s="1"/>
  <c r="AD377" i="5" s="1"/>
  <c r="W377" i="5"/>
  <c r="AL377" i="5"/>
  <c r="AM377" i="5" s="1"/>
  <c r="AN377" i="5" s="1"/>
  <c r="R377" i="5"/>
  <c r="S377" i="5" s="1"/>
  <c r="T377" i="5" s="1"/>
  <c r="AG377" i="5"/>
  <c r="AH377" i="5" s="1"/>
  <c r="AI377" i="5" s="1"/>
  <c r="X377" i="5"/>
  <c r="Y377" i="5" s="1"/>
  <c r="AR377" i="5"/>
  <c r="AS377" i="5" s="1"/>
  <c r="K377" i="5"/>
  <c r="V378" i="5"/>
  <c r="AK378" i="5"/>
  <c r="AZ378" i="5"/>
  <c r="H378" i="5"/>
  <c r="J378" i="5"/>
  <c r="AP378" i="5"/>
  <c r="Q378" i="5"/>
  <c r="AF378" i="5"/>
  <c r="AA378" i="5"/>
  <c r="G378" i="5"/>
  <c r="AU378" i="5"/>
  <c r="P378" i="5"/>
  <c r="U378" i="5"/>
  <c r="Z378" i="5"/>
  <c r="AJ378" i="5"/>
  <c r="AE378" i="5"/>
  <c r="AO378" i="5"/>
  <c r="AT378" i="5"/>
  <c r="AY378" i="5"/>
  <c r="E379" i="5"/>
  <c r="C379" i="5"/>
  <c r="D379" i="5" s="1"/>
  <c r="F379" i="5"/>
  <c r="L379" i="5"/>
  <c r="A381" i="5"/>
  <c r="B381" i="5" s="1"/>
  <c r="B380" i="5"/>
  <c r="CZ59" i="5"/>
  <c r="CD59" i="5" s="1"/>
  <c r="CW55" i="5"/>
  <c r="CA55" i="5" s="1"/>
  <c r="CE107" i="5"/>
  <c r="CF107" i="5" s="1"/>
  <c r="CD108" i="5"/>
  <c r="W126" i="5"/>
  <c r="X126" i="5" s="1"/>
  <c r="V127" i="5"/>
  <c r="AK121" i="5"/>
  <c r="AL120" i="5"/>
  <c r="AM120" i="5" s="1"/>
  <c r="BU109" i="5"/>
  <c r="BV108" i="5"/>
  <c r="BW108" i="5" s="1"/>
  <c r="BO112" i="5"/>
  <c r="BP111" i="5"/>
  <c r="BQ111" i="5" s="1"/>
  <c r="Z124" i="5"/>
  <c r="AA124" i="5" s="1"/>
  <c r="Y125" i="5"/>
  <c r="S128" i="5"/>
  <c r="T127" i="5"/>
  <c r="U127" i="5" s="1"/>
  <c r="AT120" i="5"/>
  <c r="AU119" i="5"/>
  <c r="AV119" i="5" s="1"/>
  <c r="AR118" i="5"/>
  <c r="AS118" i="5" s="1"/>
  <c r="AQ119" i="5"/>
  <c r="CY99" i="5"/>
  <c r="CZ98" i="5"/>
  <c r="DA98" i="5" s="1"/>
  <c r="Q128" i="5"/>
  <c r="R128" i="5" s="1"/>
  <c r="P129" i="5"/>
  <c r="CG106" i="5"/>
  <c r="CH105" i="5"/>
  <c r="CI105" i="5" s="1"/>
  <c r="AH124" i="5"/>
  <c r="AI123" i="5"/>
  <c r="AJ123" i="5" s="1"/>
  <c r="BI113" i="5"/>
  <c r="BJ112" i="5"/>
  <c r="BK112" i="5" s="1"/>
  <c r="AE124" i="5"/>
  <c r="AF123" i="5"/>
  <c r="AG123" i="5" s="1"/>
  <c r="BC116" i="5"/>
  <c r="BD115" i="5"/>
  <c r="BE115" i="5" s="1"/>
  <c r="AW117" i="5"/>
  <c r="AX116" i="5"/>
  <c r="AY116" i="5" s="1"/>
  <c r="CB107" i="5"/>
  <c r="CC107" i="5" s="1"/>
  <c r="CA108" i="5"/>
  <c r="CK104" i="5"/>
  <c r="CL104" i="5" s="1"/>
  <c r="CJ105" i="5"/>
  <c r="BA117" i="5"/>
  <c r="BB117" i="5" s="1"/>
  <c r="AZ118" i="5"/>
  <c r="AC125" i="5"/>
  <c r="AD125" i="5" s="1"/>
  <c r="AB126" i="5"/>
  <c r="CP104" i="5"/>
  <c r="CQ103" i="5"/>
  <c r="CR103" i="5" s="1"/>
  <c r="AN121" i="5"/>
  <c r="AO120" i="5"/>
  <c r="AP120" i="5" s="1"/>
  <c r="BM112" i="5"/>
  <c r="BN112" i="5" s="1"/>
  <c r="BL113" i="5"/>
  <c r="BY109" i="5"/>
  <c r="BZ109" i="5" s="1"/>
  <c r="BX110" i="5"/>
  <c r="CN102" i="5"/>
  <c r="CO102" i="5" s="1"/>
  <c r="CM103" i="5"/>
  <c r="DC99" i="5"/>
  <c r="DD99" i="5" s="1"/>
  <c r="DB100" i="5"/>
  <c r="BR111" i="5"/>
  <c r="BS110" i="5"/>
  <c r="BT110" i="5" s="1"/>
  <c r="CT100" i="5"/>
  <c r="CU100" i="5" s="1"/>
  <c r="CS101" i="5"/>
  <c r="DA58" i="5"/>
  <c r="CX60" i="5"/>
  <c r="CU56" i="5"/>
  <c r="CR58" i="5"/>
  <c r="CT57" i="5"/>
  <c r="BX57" i="5" s="1"/>
  <c r="CO61" i="5"/>
  <c r="D50" i="5"/>
  <c r="E49" i="5"/>
  <c r="F49" i="5" s="1"/>
  <c r="G49" i="5" s="1"/>
  <c r="IH41" i="5"/>
  <c r="II41" i="5" s="1"/>
  <c r="IJ41" i="5" s="1"/>
  <c r="V15" i="9"/>
  <c r="W15" i="9" s="1"/>
  <c r="G52" i="9"/>
  <c r="L52" i="9" s="1"/>
  <c r="F53" i="9"/>
  <c r="FQ268" i="5"/>
  <c r="FQ269" i="5"/>
  <c r="FQ270" i="5" s="1"/>
  <c r="FR267" i="5"/>
  <c r="GQ69" i="5"/>
  <c r="GK68" i="5"/>
  <c r="GM68" i="5"/>
  <c r="GN68" i="5" s="1"/>
  <c r="GY68" i="5"/>
  <c r="GZ68" i="5"/>
  <c r="GX69" i="5"/>
  <c r="GI69" i="5"/>
  <c r="GJ69" i="5" s="1"/>
  <c r="GL69" i="5"/>
  <c r="GV70" i="5"/>
  <c r="GW70" i="5" s="1"/>
  <c r="GF71" i="5"/>
  <c r="GS70" i="5"/>
  <c r="GP70" i="5"/>
  <c r="GR70" i="5" s="1"/>
  <c r="GU70" i="5"/>
  <c r="GG70" i="5"/>
  <c r="GH70" i="5"/>
  <c r="HS61" i="5"/>
  <c r="HU60" i="5"/>
  <c r="HT60" i="5" s="1"/>
  <c r="HL74" i="5"/>
  <c r="HN59" i="5"/>
  <c r="HM60" i="5"/>
  <c r="HO59" i="5"/>
  <c r="EX266" i="5"/>
  <c r="EY266" i="5"/>
  <c r="EZ266" i="5" s="1"/>
  <c r="HB75" i="5"/>
  <c r="HD75" i="5" s="1"/>
  <c r="HE75" i="5" s="1"/>
  <c r="HF75" i="5" s="1"/>
  <c r="HC76" i="5"/>
  <c r="N130" i="5"/>
  <c r="O130" i="5" s="1"/>
  <c r="M131" i="5"/>
  <c r="FK56" i="5"/>
  <c r="FH56" i="5" s="1"/>
  <c r="FC59" i="5"/>
  <c r="IL59" i="5" s="1"/>
  <c r="FB59" i="5" a="1"/>
  <c r="FB59" i="5" s="1"/>
  <c r="EZ58" i="5"/>
  <c r="FA58" i="5"/>
  <c r="EY59" i="5"/>
  <c r="EW60" i="5"/>
  <c r="EX59" i="5"/>
  <c r="EC48" i="5"/>
  <c r="EE47" i="5"/>
  <c r="EF47" i="5" s="1"/>
  <c r="J49" i="5"/>
  <c r="K49" i="5" s="1"/>
  <c r="J50" i="5"/>
  <c r="H51" i="5"/>
  <c r="I51" i="5" s="1"/>
  <c r="G136" i="5"/>
  <c r="H135" i="5"/>
  <c r="I135" i="5" s="1"/>
  <c r="J133" i="5"/>
  <c r="K132" i="5"/>
  <c r="L132" i="5" s="1"/>
  <c r="CV104" i="5"/>
  <c r="CW103" i="5"/>
  <c r="CX103" i="5" s="1"/>
  <c r="A136" i="5"/>
  <c r="B135" i="5"/>
  <c r="C135" i="5" s="1"/>
  <c r="K41" i="3"/>
  <c r="H41" i="3"/>
  <c r="M40" i="3"/>
  <c r="L42" i="3"/>
  <c r="N42" i="3" s="1"/>
  <c r="P123" i="3"/>
  <c r="F42" i="3"/>
  <c r="G42" i="3"/>
  <c r="E41" i="3"/>
  <c r="I41" i="3" s="1"/>
  <c r="C43" i="3"/>
  <c r="D42" i="3"/>
  <c r="I52" i="2"/>
  <c r="G52" i="2"/>
  <c r="F52" i="2"/>
  <c r="E53" i="2"/>
  <c r="B44" i="3"/>
  <c r="B53" i="2"/>
  <c r="D53" i="2"/>
  <c r="A54" i="2"/>
  <c r="C52" i="2"/>
  <c r="EN2101" i="1"/>
  <c r="EM2100" i="1"/>
  <c r="F53" i="2" a="1"/>
  <c r="G53" i="2" a="1"/>
  <c r="GM69" i="5" a="1"/>
  <c r="GK69" i="5" a="1"/>
  <c r="J41" i="3" l="1"/>
  <c r="M379" i="5"/>
  <c r="F380" i="5"/>
  <c r="L380" i="5"/>
  <c r="C380" i="5"/>
  <c r="D380" i="5" s="1"/>
  <c r="E380" i="5"/>
  <c r="AA379" i="5"/>
  <c r="V379" i="5"/>
  <c r="AU379" i="5"/>
  <c r="H379" i="5"/>
  <c r="G379" i="5"/>
  <c r="J379" i="5"/>
  <c r="Q379" i="5"/>
  <c r="AZ379" i="5"/>
  <c r="AP379" i="5"/>
  <c r="AK379" i="5"/>
  <c r="AF379" i="5"/>
  <c r="P379" i="5"/>
  <c r="U379" i="5"/>
  <c r="Z379" i="5"/>
  <c r="AE379" i="5"/>
  <c r="AJ379" i="5"/>
  <c r="AO379" i="5"/>
  <c r="AT379" i="5"/>
  <c r="AY379" i="5"/>
  <c r="L381" i="5"/>
  <c r="F381" i="5"/>
  <c r="C381" i="5"/>
  <c r="D381" i="5" s="1"/>
  <c r="E381" i="5"/>
  <c r="R378" i="5"/>
  <c r="S378" i="5" s="1"/>
  <c r="T378" i="5" s="1"/>
  <c r="I378" i="5"/>
  <c r="N378" i="5" s="1"/>
  <c r="O378" i="5" s="1"/>
  <c r="AQ378" i="5"/>
  <c r="AR378" i="5" s="1"/>
  <c r="AS378" i="5" s="1"/>
  <c r="AV378" i="5"/>
  <c r="AW378" i="5" s="1"/>
  <c r="AX378" i="5" s="1"/>
  <c r="AL378" i="5"/>
  <c r="AM378" i="5" s="1"/>
  <c r="AN378" i="5" s="1"/>
  <c r="BA378" i="5"/>
  <c r="BB378" i="5" s="1"/>
  <c r="BC378" i="5" s="1"/>
  <c r="AB378" i="5"/>
  <c r="AC378" i="5" s="1"/>
  <c r="AD378" i="5" s="1"/>
  <c r="W378" i="5"/>
  <c r="X378" i="5" s="1"/>
  <c r="Y378" i="5" s="1"/>
  <c r="AG378" i="5"/>
  <c r="AH378" i="5" s="1"/>
  <c r="AI378" i="5" s="1"/>
  <c r="K378" i="5"/>
  <c r="CZ60" i="5"/>
  <c r="CD60" i="5" s="1"/>
  <c r="CW56" i="5"/>
  <c r="CA56" i="5" s="1"/>
  <c r="CA109" i="5"/>
  <c r="CB108" i="5"/>
  <c r="CC108" i="5" s="1"/>
  <c r="BR112" i="5"/>
  <c r="BS111" i="5"/>
  <c r="BT111" i="5" s="1"/>
  <c r="CQ104" i="5"/>
  <c r="CR104" i="5" s="1"/>
  <c r="CP105" i="5"/>
  <c r="BC117" i="5"/>
  <c r="BD116" i="5"/>
  <c r="BE116" i="5" s="1"/>
  <c r="BJ113" i="5"/>
  <c r="BK113" i="5" s="1"/>
  <c r="BI114" i="5"/>
  <c r="CG107" i="5"/>
  <c r="CH106" i="5"/>
  <c r="CI106" i="5" s="1"/>
  <c r="CZ99" i="5"/>
  <c r="DA99" i="5" s="1"/>
  <c r="CY100" i="5"/>
  <c r="AU120" i="5"/>
  <c r="AV120" i="5" s="1"/>
  <c r="AT121" i="5"/>
  <c r="BU110" i="5"/>
  <c r="BV109" i="5"/>
  <c r="BW109" i="5" s="1"/>
  <c r="CM104" i="5"/>
  <c r="CN103" i="5"/>
  <c r="CO103" i="5" s="1"/>
  <c r="Y126" i="5"/>
  <c r="Z125" i="5"/>
  <c r="AA125" i="5" s="1"/>
  <c r="V128" i="5"/>
  <c r="W127" i="5"/>
  <c r="X127" i="5" s="1"/>
  <c r="CS102" i="5"/>
  <c r="CT101" i="5"/>
  <c r="CU101" i="5" s="1"/>
  <c r="DB101" i="5"/>
  <c r="DC100" i="5"/>
  <c r="DD100" i="5" s="1"/>
  <c r="BY110" i="5"/>
  <c r="BZ110" i="5" s="1"/>
  <c r="BX111" i="5"/>
  <c r="AB127" i="5"/>
  <c r="AC126" i="5"/>
  <c r="AD126" i="5" s="1"/>
  <c r="CJ106" i="5"/>
  <c r="CK105" i="5"/>
  <c r="CL105" i="5" s="1"/>
  <c r="P130" i="5"/>
  <c r="Q129" i="5"/>
  <c r="R129" i="5" s="1"/>
  <c r="AQ120" i="5"/>
  <c r="AR119" i="5"/>
  <c r="AS119" i="5" s="1"/>
  <c r="CD109" i="5"/>
  <c r="CE108" i="5"/>
  <c r="CF108" i="5" s="1"/>
  <c r="BM113" i="5"/>
  <c r="BN113" i="5" s="1"/>
  <c r="BL114" i="5"/>
  <c r="BA118" i="5"/>
  <c r="BB118" i="5" s="1"/>
  <c r="AZ119" i="5"/>
  <c r="AO121" i="5"/>
  <c r="AP121" i="5" s="1"/>
  <c r="AN122" i="5"/>
  <c r="AX117" i="5"/>
  <c r="AY117" i="5" s="1"/>
  <c r="AW118" i="5"/>
  <c r="AE125" i="5"/>
  <c r="AF124" i="5"/>
  <c r="AG124" i="5" s="1"/>
  <c r="AH125" i="5"/>
  <c r="AI124" i="5"/>
  <c r="AJ124" i="5" s="1"/>
  <c r="T128" i="5"/>
  <c r="U128" i="5" s="1"/>
  <c r="S129" i="5"/>
  <c r="BO113" i="5"/>
  <c r="BP112" i="5"/>
  <c r="BQ112" i="5" s="1"/>
  <c r="AL121" i="5"/>
  <c r="AM121" i="5" s="1"/>
  <c r="AK122" i="5"/>
  <c r="DA59" i="5"/>
  <c r="CX61" i="5"/>
  <c r="CU57" i="5"/>
  <c r="CR59" i="5"/>
  <c r="CT58" i="5"/>
  <c r="BX58" i="5" s="1"/>
  <c r="CO62" i="5"/>
  <c r="E50" i="5"/>
  <c r="F50" i="5" s="1"/>
  <c r="G50" i="5" s="1"/>
  <c r="D51" i="5"/>
  <c r="X15" i="9"/>
  <c r="P16" i="9" s="1"/>
  <c r="IB42" i="5"/>
  <c r="IC42" i="5" s="1"/>
  <c r="ID42" i="5" s="1"/>
  <c r="IE42" i="5"/>
  <c r="F54" i="9"/>
  <c r="G53" i="9"/>
  <c r="L53" i="9" s="1"/>
  <c r="GX70" i="5"/>
  <c r="GZ70" i="5" s="1"/>
  <c r="FR269" i="5"/>
  <c r="FR268" i="5"/>
  <c r="GQ70" i="5"/>
  <c r="GM69" i="5"/>
  <c r="GN69" i="5" s="1"/>
  <c r="GK69" i="5"/>
  <c r="FC60" i="5"/>
  <c r="IL60" i="5" s="1"/>
  <c r="FB60" i="5" a="1"/>
  <c r="FB60" i="5" s="1"/>
  <c r="GI70" i="5"/>
  <c r="GJ70" i="5" s="1"/>
  <c r="GL70" i="5"/>
  <c r="GF72" i="5"/>
  <c r="GV71" i="5"/>
  <c r="GW71" i="5" s="1"/>
  <c r="GP71" i="5"/>
  <c r="GR71" i="5" s="1"/>
  <c r="GU71" i="5"/>
  <c r="GG71" i="5"/>
  <c r="GS71" i="5"/>
  <c r="GH71" i="5"/>
  <c r="GY69" i="5"/>
  <c r="GZ69" i="5"/>
  <c r="HL75" i="5"/>
  <c r="HN60" i="5"/>
  <c r="HM61" i="5"/>
  <c r="HO60" i="5"/>
  <c r="HS62" i="5"/>
  <c r="HU61" i="5"/>
  <c r="HT61" i="5" s="1"/>
  <c r="EY267" i="5"/>
  <c r="EZ267" i="5" s="1"/>
  <c r="EX267" i="5"/>
  <c r="HB76" i="5"/>
  <c r="HD76" i="5" s="1"/>
  <c r="HE76" i="5" s="1"/>
  <c r="HF76" i="5" s="1"/>
  <c r="HC77" i="5"/>
  <c r="FK57" i="5"/>
  <c r="FH57" i="5" s="1"/>
  <c r="N131" i="5"/>
  <c r="O131" i="5" s="1"/>
  <c r="M132" i="5"/>
  <c r="FA59" i="5"/>
  <c r="EZ59" i="5"/>
  <c r="EW61" i="5"/>
  <c r="EX60" i="5"/>
  <c r="EY60" i="5"/>
  <c r="FA60" i="5" s="1"/>
  <c r="EC49" i="5"/>
  <c r="EE48" i="5"/>
  <c r="EF48" i="5" s="1"/>
  <c r="K50" i="5"/>
  <c r="H52" i="5"/>
  <c r="I52" i="5" s="1"/>
  <c r="G137" i="5"/>
  <c r="H136" i="5"/>
  <c r="I136" i="5" s="1"/>
  <c r="J134" i="5"/>
  <c r="K133" i="5"/>
  <c r="L133" i="5" s="1"/>
  <c r="CV105" i="5"/>
  <c r="CW104" i="5"/>
  <c r="CX104" i="5" s="1"/>
  <c r="A137" i="5"/>
  <c r="B136" i="5"/>
  <c r="C136" i="5" s="1"/>
  <c r="K42" i="3"/>
  <c r="H42" i="3"/>
  <c r="M41" i="3"/>
  <c r="L43" i="3"/>
  <c r="N43" i="3" s="1"/>
  <c r="D43" i="3"/>
  <c r="P124" i="3"/>
  <c r="F43" i="3"/>
  <c r="G43" i="3"/>
  <c r="E42" i="3"/>
  <c r="I42" i="3" s="1"/>
  <c r="C44" i="3"/>
  <c r="I53" i="2"/>
  <c r="F53" i="2"/>
  <c r="G53" i="2"/>
  <c r="E54" i="2"/>
  <c r="B45" i="3"/>
  <c r="C53" i="2"/>
  <c r="D54" i="2"/>
  <c r="B54" i="2"/>
  <c r="A55" i="2"/>
  <c r="EN2102" i="1"/>
  <c r="EM2101" i="1"/>
  <c r="F54" i="2" a="1"/>
  <c r="G54" i="2" a="1"/>
  <c r="GM70" i="5" a="1"/>
  <c r="GK70" i="5" a="1"/>
  <c r="J42" i="3" l="1"/>
  <c r="M380" i="5"/>
  <c r="M381" i="5"/>
  <c r="BA379" i="5"/>
  <c r="BB379" i="5" s="1"/>
  <c r="BC379" i="5" s="1"/>
  <c r="AG379" i="5"/>
  <c r="AH379" i="5" s="1"/>
  <c r="AI379" i="5" s="1"/>
  <c r="R379" i="5"/>
  <c r="S379" i="5" s="1"/>
  <c r="T379" i="5" s="1"/>
  <c r="AB379" i="5"/>
  <c r="AC379" i="5" s="1"/>
  <c r="AD379" i="5" s="1"/>
  <c r="W379" i="5"/>
  <c r="X379" i="5" s="1"/>
  <c r="Y379" i="5" s="1"/>
  <c r="I379" i="5"/>
  <c r="N379" i="5" s="1"/>
  <c r="O379" i="5" s="1"/>
  <c r="AV379" i="5"/>
  <c r="AW379" i="5" s="1"/>
  <c r="AX379" i="5" s="1"/>
  <c r="AL379" i="5"/>
  <c r="AM379" i="5" s="1"/>
  <c r="AN379" i="5" s="1"/>
  <c r="AQ379" i="5"/>
  <c r="AR379" i="5" s="1"/>
  <c r="AS379" i="5" s="1"/>
  <c r="K379" i="5"/>
  <c r="AP381" i="5"/>
  <c r="H381" i="5"/>
  <c r="Q381" i="5"/>
  <c r="G381" i="5"/>
  <c r="AZ381" i="5"/>
  <c r="AU381" i="5"/>
  <c r="V381" i="5"/>
  <c r="J381" i="5"/>
  <c r="AK381" i="5"/>
  <c r="AF381" i="5"/>
  <c r="AA381" i="5"/>
  <c r="U381" i="5"/>
  <c r="P381" i="5"/>
  <c r="Z381" i="5"/>
  <c r="AE381" i="5"/>
  <c r="AJ381" i="5"/>
  <c r="AO381" i="5"/>
  <c r="AT381" i="5"/>
  <c r="AY381" i="5"/>
  <c r="H380" i="5"/>
  <c r="AF380" i="5"/>
  <c r="AZ380" i="5"/>
  <c r="AK380" i="5"/>
  <c r="J380" i="5"/>
  <c r="AA380" i="5"/>
  <c r="G380" i="5"/>
  <c r="Q380" i="5"/>
  <c r="AP380" i="5"/>
  <c r="AU380" i="5"/>
  <c r="V380" i="5"/>
  <c r="U380" i="5"/>
  <c r="P380" i="5"/>
  <c r="Z380" i="5"/>
  <c r="AJ380" i="5"/>
  <c r="AE380" i="5"/>
  <c r="AO380" i="5"/>
  <c r="AT380" i="5"/>
  <c r="AY380" i="5"/>
  <c r="CZ61" i="5"/>
  <c r="CD61" i="5" s="1"/>
  <c r="CW57" i="5"/>
  <c r="CA57" i="5" s="1"/>
  <c r="AZ120" i="5"/>
  <c r="BA119" i="5"/>
  <c r="BB119" i="5" s="1"/>
  <c r="AU121" i="5"/>
  <c r="AV121" i="5" s="1"/>
  <c r="AT122" i="5"/>
  <c r="BO114" i="5"/>
  <c r="BP113" i="5"/>
  <c r="BQ113" i="5" s="1"/>
  <c r="AH126" i="5"/>
  <c r="AI125" i="5"/>
  <c r="AJ125" i="5" s="1"/>
  <c r="CD110" i="5"/>
  <c r="CE109" i="5"/>
  <c r="CF109" i="5" s="1"/>
  <c r="P131" i="5"/>
  <c r="Q130" i="5"/>
  <c r="R130" i="5" s="1"/>
  <c r="AC127" i="5"/>
  <c r="AD127" i="5" s="1"/>
  <c r="AB128" i="5"/>
  <c r="DC101" i="5"/>
  <c r="DD101" i="5" s="1"/>
  <c r="DB102" i="5"/>
  <c r="W128" i="5"/>
  <c r="X128" i="5" s="1"/>
  <c r="V129" i="5"/>
  <c r="CM105" i="5"/>
  <c r="CN104" i="5"/>
  <c r="CO104" i="5" s="1"/>
  <c r="CG108" i="5"/>
  <c r="CH107" i="5"/>
  <c r="CI107" i="5" s="1"/>
  <c r="BC118" i="5"/>
  <c r="BD117" i="5"/>
  <c r="BE117" i="5" s="1"/>
  <c r="BS112" i="5"/>
  <c r="BT112" i="5" s="1"/>
  <c r="BR113" i="5"/>
  <c r="AW119" i="5"/>
  <c r="AX118" i="5"/>
  <c r="AY118" i="5" s="1"/>
  <c r="AK123" i="5"/>
  <c r="AL122" i="5"/>
  <c r="AM122" i="5" s="1"/>
  <c r="T129" i="5"/>
  <c r="U129" i="5" s="1"/>
  <c r="S130" i="5"/>
  <c r="AO122" i="5"/>
  <c r="AP122" i="5" s="1"/>
  <c r="AN123" i="5"/>
  <c r="BL115" i="5"/>
  <c r="BM114" i="5"/>
  <c r="BN114" i="5" s="1"/>
  <c r="BY111" i="5"/>
  <c r="BZ111" i="5" s="1"/>
  <c r="BX112" i="5"/>
  <c r="CZ100" i="5"/>
  <c r="DA100" i="5" s="1"/>
  <c r="CY101" i="5"/>
  <c r="BI115" i="5"/>
  <c r="BJ114" i="5"/>
  <c r="BK114" i="5" s="1"/>
  <c r="CP106" i="5"/>
  <c r="CQ105" i="5"/>
  <c r="CR105" i="5" s="1"/>
  <c r="AE126" i="5"/>
  <c r="AF125" i="5"/>
  <c r="AG125" i="5" s="1"/>
  <c r="AR120" i="5"/>
  <c r="AS120" i="5" s="1"/>
  <c r="AQ121" i="5"/>
  <c r="CJ107" i="5"/>
  <c r="CK106" i="5"/>
  <c r="CL106" i="5" s="1"/>
  <c r="CT102" i="5"/>
  <c r="CU102" i="5" s="1"/>
  <c r="CS103" i="5"/>
  <c r="Z126" i="5"/>
  <c r="AA126" i="5" s="1"/>
  <c r="Y127" i="5"/>
  <c r="BU111" i="5"/>
  <c r="BV110" i="5"/>
  <c r="BW110" i="5" s="1"/>
  <c r="CB109" i="5"/>
  <c r="CC109" i="5" s="1"/>
  <c r="CA110" i="5"/>
  <c r="GY70" i="5"/>
  <c r="DA60" i="5"/>
  <c r="CX62" i="5"/>
  <c r="CU58" i="5"/>
  <c r="CR60" i="5"/>
  <c r="CT59" i="5"/>
  <c r="BX59" i="5" s="1"/>
  <c r="S16" i="9"/>
  <c r="CO63" i="5"/>
  <c r="D52" i="5"/>
  <c r="E51" i="5"/>
  <c r="F51" i="5" s="1"/>
  <c r="G51" i="5" s="1"/>
  <c r="Q16" i="9"/>
  <c r="R16" i="9" s="1"/>
  <c r="G54" i="9"/>
  <c r="L54" i="9" s="1"/>
  <c r="F55" i="9"/>
  <c r="IG42" i="5"/>
  <c r="GM70" i="5"/>
  <c r="GN70" i="5" s="1"/>
  <c r="GK70" i="5"/>
  <c r="GQ71" i="5"/>
  <c r="GX71" i="5"/>
  <c r="FC61" i="5"/>
  <c r="IL61" i="5" s="1"/>
  <c r="FB61" i="5" a="1"/>
  <c r="FB61" i="5" s="1"/>
  <c r="GI71" i="5"/>
  <c r="GJ71" i="5" s="1"/>
  <c r="GL71" i="5"/>
  <c r="GV72" i="5"/>
  <c r="GW72" i="5" s="1"/>
  <c r="GF73" i="5"/>
  <c r="GU72" i="5"/>
  <c r="GP72" i="5"/>
  <c r="GR72" i="5" s="1"/>
  <c r="GS72" i="5"/>
  <c r="GG72" i="5"/>
  <c r="GH72" i="5"/>
  <c r="HL76" i="5"/>
  <c r="HS63" i="5"/>
  <c r="HU62" i="5"/>
  <c r="HT62" i="5" s="1"/>
  <c r="HN61" i="5"/>
  <c r="HM62" i="5"/>
  <c r="HO61" i="5"/>
  <c r="EX268" i="5"/>
  <c r="EY268" i="5"/>
  <c r="EZ268" i="5" s="1"/>
  <c r="HB77" i="5"/>
  <c r="HD77" i="5" s="1"/>
  <c r="HE77" i="5" s="1"/>
  <c r="HF77" i="5" s="1"/>
  <c r="HC78" i="5"/>
  <c r="N132" i="5"/>
  <c r="O132" i="5" s="1"/>
  <c r="M133" i="5"/>
  <c r="FK58" i="5"/>
  <c r="FH58" i="5" s="1"/>
  <c r="EZ60" i="5"/>
  <c r="EY61" i="5"/>
  <c r="FA61" i="5" s="1"/>
  <c r="EW62" i="5"/>
  <c r="EX61" i="5"/>
  <c r="EC50" i="5"/>
  <c r="EE49" i="5"/>
  <c r="EF49" i="5" s="1"/>
  <c r="J51" i="5"/>
  <c r="K51" i="5" s="1"/>
  <c r="J52" i="5"/>
  <c r="H53" i="5"/>
  <c r="I53" i="5" s="1"/>
  <c r="J135" i="5"/>
  <c r="K134" i="5"/>
  <c r="L134" i="5" s="1"/>
  <c r="H137" i="5"/>
  <c r="I137" i="5" s="1"/>
  <c r="G138" i="5"/>
  <c r="CV106" i="5"/>
  <c r="CW105" i="5"/>
  <c r="CX105" i="5" s="1"/>
  <c r="A138" i="5"/>
  <c r="B137" i="5"/>
  <c r="C137" i="5" s="1"/>
  <c r="M42" i="3"/>
  <c r="K43" i="3"/>
  <c r="H43" i="3"/>
  <c r="L44" i="3"/>
  <c r="N44" i="3" s="1"/>
  <c r="P125" i="3"/>
  <c r="E43" i="3"/>
  <c r="I43" i="3" s="1"/>
  <c r="C45" i="3"/>
  <c r="F44" i="3"/>
  <c r="G44" i="3"/>
  <c r="D44" i="3"/>
  <c r="I54" i="2"/>
  <c r="F54" i="2"/>
  <c r="G54" i="2"/>
  <c r="E55" i="2"/>
  <c r="B46" i="3"/>
  <c r="D55" i="2"/>
  <c r="B55" i="2"/>
  <c r="C54" i="2"/>
  <c r="EN2103" i="1"/>
  <c r="EM2102" i="1"/>
  <c r="G55" i="2" a="1"/>
  <c r="F55" i="2" a="1"/>
  <c r="GM71" i="5" a="1"/>
  <c r="GK71" i="5" a="1"/>
  <c r="J43" i="3" l="1"/>
  <c r="K380" i="5"/>
  <c r="W380" i="5"/>
  <c r="X380" i="5" s="1"/>
  <c r="Y380" i="5" s="1"/>
  <c r="R380" i="5"/>
  <c r="S380" i="5" s="1"/>
  <c r="T380" i="5" s="1"/>
  <c r="BA380" i="5"/>
  <c r="BB380" i="5" s="1"/>
  <c r="BC380" i="5" s="1"/>
  <c r="AV380" i="5"/>
  <c r="AW380" i="5" s="1"/>
  <c r="AX380" i="5" s="1"/>
  <c r="AG380" i="5"/>
  <c r="AH380" i="5" s="1"/>
  <c r="AI380" i="5" s="1"/>
  <c r="AB380" i="5"/>
  <c r="AC380" i="5" s="1"/>
  <c r="AD380" i="5" s="1"/>
  <c r="AQ380" i="5"/>
  <c r="AR380" i="5" s="1"/>
  <c r="AS380" i="5" s="1"/>
  <c r="I380" i="5"/>
  <c r="N380" i="5" s="1"/>
  <c r="O380" i="5" s="1"/>
  <c r="AL380" i="5"/>
  <c r="AM380" i="5" s="1"/>
  <c r="AN380" i="5" s="1"/>
  <c r="I381" i="5"/>
  <c r="N381" i="5" s="1"/>
  <c r="O381" i="5" s="1"/>
  <c r="W381" i="5"/>
  <c r="X381" i="5" s="1"/>
  <c r="Y381" i="5" s="1"/>
  <c r="AV381" i="5"/>
  <c r="AW381" i="5" s="1"/>
  <c r="AX381" i="5" s="1"/>
  <c r="R381" i="5"/>
  <c r="S381" i="5" s="1"/>
  <c r="T381" i="5" s="1"/>
  <c r="BA381" i="5"/>
  <c r="BB381" i="5" s="1"/>
  <c r="BC381" i="5" s="1"/>
  <c r="AB381" i="5"/>
  <c r="AC381" i="5" s="1"/>
  <c r="AD381" i="5" s="1"/>
  <c r="AL381" i="5"/>
  <c r="AM381" i="5" s="1"/>
  <c r="AN381" i="5" s="1"/>
  <c r="AG381" i="5"/>
  <c r="AH381" i="5" s="1"/>
  <c r="AI381" i="5" s="1"/>
  <c r="AQ381" i="5"/>
  <c r="AR381" i="5" s="1"/>
  <c r="AS381" i="5" s="1"/>
  <c r="K381" i="5"/>
  <c r="CZ62" i="5"/>
  <c r="CD62" i="5" s="1"/>
  <c r="CW58" i="5"/>
  <c r="CA58" i="5" s="1"/>
  <c r="DB103" i="5"/>
  <c r="DC102" i="5"/>
  <c r="DD102" i="5" s="1"/>
  <c r="BU112" i="5"/>
  <c r="BV111" i="5"/>
  <c r="BW111" i="5" s="1"/>
  <c r="CP107" i="5"/>
  <c r="CQ106" i="5"/>
  <c r="CR106" i="5" s="1"/>
  <c r="BL116" i="5"/>
  <c r="BM115" i="5"/>
  <c r="BN115" i="5" s="1"/>
  <c r="AX119" i="5"/>
  <c r="AY119" i="5" s="1"/>
  <c r="AW120" i="5"/>
  <c r="BD118" i="5"/>
  <c r="BE118" i="5" s="1"/>
  <c r="BC119" i="5"/>
  <c r="CM106" i="5"/>
  <c r="CN105" i="5"/>
  <c r="CO105" i="5" s="1"/>
  <c r="Q131" i="5"/>
  <c r="R131" i="5" s="1"/>
  <c r="P132" i="5"/>
  <c r="AI126" i="5"/>
  <c r="AJ126" i="5" s="1"/>
  <c r="AH127" i="5"/>
  <c r="AU122" i="5"/>
  <c r="AV122" i="5" s="1"/>
  <c r="AT123" i="5"/>
  <c r="CB110" i="5"/>
  <c r="CC110" i="5" s="1"/>
  <c r="CA111" i="5"/>
  <c r="Y128" i="5"/>
  <c r="Z127" i="5"/>
  <c r="AA127" i="5" s="1"/>
  <c r="BX113" i="5"/>
  <c r="BY112" i="5"/>
  <c r="BZ112" i="5" s="1"/>
  <c r="AO123" i="5"/>
  <c r="AP123" i="5" s="1"/>
  <c r="AN124" i="5"/>
  <c r="BR114" i="5"/>
  <c r="BS113" i="5"/>
  <c r="BT113" i="5" s="1"/>
  <c r="V130" i="5"/>
  <c r="W129" i="5"/>
  <c r="X129" i="5" s="1"/>
  <c r="AC128" i="5"/>
  <c r="AD128" i="5" s="1"/>
  <c r="AB129" i="5"/>
  <c r="CT103" i="5"/>
  <c r="CU103" i="5" s="1"/>
  <c r="CS104" i="5"/>
  <c r="AQ122" i="5"/>
  <c r="AR121" i="5"/>
  <c r="AS121" i="5" s="1"/>
  <c r="CY102" i="5"/>
  <c r="CZ101" i="5"/>
  <c r="DA101" i="5" s="1"/>
  <c r="S131" i="5"/>
  <c r="T130" i="5"/>
  <c r="U130" i="5" s="1"/>
  <c r="CK107" i="5"/>
  <c r="CL107" i="5" s="1"/>
  <c r="CJ108" i="5"/>
  <c r="AE127" i="5"/>
  <c r="AF126" i="5"/>
  <c r="AG126" i="5" s="1"/>
  <c r="BI116" i="5"/>
  <c r="BJ115" i="5"/>
  <c r="BK115" i="5" s="1"/>
  <c r="AK124" i="5"/>
  <c r="AL123" i="5"/>
  <c r="AM123" i="5" s="1"/>
  <c r="CH108" i="5"/>
  <c r="CI108" i="5" s="1"/>
  <c r="CG109" i="5"/>
  <c r="CD111" i="5"/>
  <c r="CE110" i="5"/>
  <c r="CF110" i="5" s="1"/>
  <c r="BP114" i="5"/>
  <c r="BQ114" i="5" s="1"/>
  <c r="BO115" i="5"/>
  <c r="AZ121" i="5"/>
  <c r="BA120" i="5"/>
  <c r="BB120" i="5" s="1"/>
  <c r="DA61" i="5"/>
  <c r="CX63" i="5"/>
  <c r="CU59" i="5"/>
  <c r="CR61" i="5"/>
  <c r="CT60" i="5"/>
  <c r="BX60" i="5" s="1"/>
  <c r="CO64" i="5"/>
  <c r="D53" i="5"/>
  <c r="E52" i="5"/>
  <c r="F52" i="5" s="1"/>
  <c r="G52" i="5" s="1"/>
  <c r="U16" i="9"/>
  <c r="O16" i="9" s="1"/>
  <c r="F56" i="9"/>
  <c r="G55" i="9"/>
  <c r="L55" i="9" s="1"/>
  <c r="IA42" i="5"/>
  <c r="GX72" i="5"/>
  <c r="GY72" i="5" s="1"/>
  <c r="GM71" i="5"/>
  <c r="GN71" i="5" s="1"/>
  <c r="GK71" i="5"/>
  <c r="GZ71" i="5"/>
  <c r="GY71" i="5"/>
  <c r="GL72" i="5"/>
  <c r="GI72" i="5"/>
  <c r="GJ72" i="5" s="1"/>
  <c r="GS73" i="5"/>
  <c r="GG73" i="5"/>
  <c r="GH73" i="5"/>
  <c r="GV73" i="5"/>
  <c r="GW73" i="5" s="1"/>
  <c r="GF74" i="5"/>
  <c r="GU73" i="5"/>
  <c r="GP73" i="5"/>
  <c r="GR73" i="5" s="1"/>
  <c r="GQ72" i="5"/>
  <c r="HS64" i="5"/>
  <c r="HU63" i="5"/>
  <c r="HT63" i="5" s="1"/>
  <c r="HL77" i="5"/>
  <c r="HN62" i="5"/>
  <c r="HM63" i="5"/>
  <c r="HO62" i="5"/>
  <c r="EY269" i="5"/>
  <c r="EZ269" i="5" s="1"/>
  <c r="EX269" i="5"/>
  <c r="HB78" i="5"/>
  <c r="HD78" i="5" s="1"/>
  <c r="HE78" i="5" s="1"/>
  <c r="HF78" i="5" s="1"/>
  <c r="HC79" i="5"/>
  <c r="FK59" i="5"/>
  <c r="FH59" i="5" s="1"/>
  <c r="N133" i="5"/>
  <c r="O133" i="5" s="1"/>
  <c r="M134" i="5"/>
  <c r="EZ61" i="5"/>
  <c r="EY62" i="5"/>
  <c r="EW63" i="5"/>
  <c r="EX62" i="5"/>
  <c r="EC51" i="5"/>
  <c r="EE50" i="5"/>
  <c r="EF50" i="5" s="1"/>
  <c r="K52" i="5"/>
  <c r="H54" i="5"/>
  <c r="I54" i="5" s="1"/>
  <c r="G139" i="5"/>
  <c r="H138" i="5"/>
  <c r="I138" i="5" s="1"/>
  <c r="J136" i="5"/>
  <c r="K135" i="5"/>
  <c r="L135" i="5" s="1"/>
  <c r="CV107" i="5"/>
  <c r="CW106" i="5"/>
  <c r="CX106" i="5" s="1"/>
  <c r="A139" i="5"/>
  <c r="B138" i="5"/>
  <c r="C138" i="5" s="1"/>
  <c r="K44" i="3"/>
  <c r="H44" i="3"/>
  <c r="M43" i="3"/>
  <c r="L45" i="3"/>
  <c r="N45" i="3" s="1"/>
  <c r="P126" i="3"/>
  <c r="D45" i="3"/>
  <c r="C46" i="3"/>
  <c r="F45" i="3"/>
  <c r="G45" i="3"/>
  <c r="E44" i="3"/>
  <c r="I44" i="3" s="1"/>
  <c r="I55" i="2"/>
  <c r="F55" i="2"/>
  <c r="G55" i="2"/>
  <c r="E56" i="2"/>
  <c r="B47" i="3"/>
  <c r="C55" i="2"/>
  <c r="EN2104" i="1"/>
  <c r="EM2103" i="1"/>
  <c r="F56" i="2" a="1"/>
  <c r="G56" i="2" a="1"/>
  <c r="GK72" i="5" a="1"/>
  <c r="GM72" i="5" a="1"/>
  <c r="J44" i="3" l="1"/>
  <c r="CZ63" i="5"/>
  <c r="CD63" i="5" s="1"/>
  <c r="CW59" i="5"/>
  <c r="CA59" i="5" s="1"/>
  <c r="AO124" i="5"/>
  <c r="AP124" i="5" s="1"/>
  <c r="AN125" i="5"/>
  <c r="AU123" i="5"/>
  <c r="AV123" i="5" s="1"/>
  <c r="AT124" i="5"/>
  <c r="P133" i="5"/>
  <c r="Q132" i="5"/>
  <c r="R132" i="5" s="1"/>
  <c r="BD119" i="5"/>
  <c r="BE119" i="5" s="1"/>
  <c r="BC120" i="5"/>
  <c r="BP115" i="5"/>
  <c r="BQ115" i="5" s="1"/>
  <c r="BO116" i="5"/>
  <c r="CK108" i="5"/>
  <c r="CL108" i="5" s="1"/>
  <c r="CJ109" i="5"/>
  <c r="BJ116" i="5"/>
  <c r="BK116" i="5" s="1"/>
  <c r="BI117" i="5"/>
  <c r="CZ102" i="5"/>
  <c r="DA102" i="5" s="1"/>
  <c r="CY103" i="5"/>
  <c r="W130" i="5"/>
  <c r="X130" i="5" s="1"/>
  <c r="V131" i="5"/>
  <c r="Z128" i="5"/>
  <c r="AA128" i="5" s="1"/>
  <c r="Y129" i="5"/>
  <c r="BL117" i="5"/>
  <c r="BM116" i="5"/>
  <c r="BN116" i="5" s="1"/>
  <c r="BU113" i="5"/>
  <c r="BV112" i="5"/>
  <c r="BW112" i="5" s="1"/>
  <c r="CG110" i="5"/>
  <c r="CH109" i="5"/>
  <c r="CI109" i="5" s="1"/>
  <c r="AC129" i="5"/>
  <c r="AD129" i="5" s="1"/>
  <c r="AB130" i="5"/>
  <c r="CA112" i="5"/>
  <c r="CB111" i="5"/>
  <c r="CC111" i="5" s="1"/>
  <c r="AH128" i="5"/>
  <c r="AI127" i="5"/>
  <c r="AJ127" i="5" s="1"/>
  <c r="AW121" i="5"/>
  <c r="AX120" i="5"/>
  <c r="AY120" i="5" s="1"/>
  <c r="CT104" i="5"/>
  <c r="CU104" i="5" s="1"/>
  <c r="CS105" i="5"/>
  <c r="BA121" i="5"/>
  <c r="BB121" i="5" s="1"/>
  <c r="AZ122" i="5"/>
  <c r="CD112" i="5"/>
  <c r="CE111" i="5"/>
  <c r="CF111" i="5" s="1"/>
  <c r="AL124" i="5"/>
  <c r="AM124" i="5" s="1"/>
  <c r="AK125" i="5"/>
  <c r="AF127" i="5"/>
  <c r="AG127" i="5" s="1"/>
  <c r="AE128" i="5"/>
  <c r="T131" i="5"/>
  <c r="U131" i="5" s="1"/>
  <c r="S132" i="5"/>
  <c r="AR122" i="5"/>
  <c r="AS122" i="5" s="1"/>
  <c r="AQ123" i="5"/>
  <c r="BR115" i="5"/>
  <c r="BS114" i="5"/>
  <c r="BT114" i="5" s="1"/>
  <c r="BX114" i="5"/>
  <c r="BY113" i="5"/>
  <c r="BZ113" i="5" s="1"/>
  <c r="CM107" i="5"/>
  <c r="CN106" i="5"/>
  <c r="CO106" i="5" s="1"/>
  <c r="CQ107" i="5"/>
  <c r="CR107" i="5" s="1"/>
  <c r="CP108" i="5"/>
  <c r="DB104" i="5"/>
  <c r="DC103" i="5"/>
  <c r="DD103" i="5" s="1"/>
  <c r="DA62" i="5"/>
  <c r="CX64" i="5"/>
  <c r="CU60" i="5"/>
  <c r="CR62" i="5"/>
  <c r="CT61" i="5"/>
  <c r="BX61" i="5" s="1"/>
  <c r="CO65" i="5"/>
  <c r="D54" i="5"/>
  <c r="E53" i="5"/>
  <c r="F53" i="5" s="1"/>
  <c r="G53" i="5" s="1"/>
  <c r="IH42" i="5"/>
  <c r="II42" i="5" s="1"/>
  <c r="IJ42" i="5" s="1"/>
  <c r="V16" i="9"/>
  <c r="W16" i="9" s="1"/>
  <c r="G56" i="9"/>
  <c r="L56" i="9" s="1"/>
  <c r="F57" i="9"/>
  <c r="GZ72" i="5"/>
  <c r="GQ73" i="5"/>
  <c r="GK72" i="5"/>
  <c r="GM72" i="5"/>
  <c r="GN72" i="5" s="1"/>
  <c r="GX73" i="5"/>
  <c r="GL73" i="5"/>
  <c r="GI73" i="5"/>
  <c r="GJ73" i="5" s="1"/>
  <c r="GU74" i="5"/>
  <c r="GF75" i="5"/>
  <c r="GP74" i="5"/>
  <c r="GR74" i="5" s="1"/>
  <c r="GV74" i="5"/>
  <c r="GW74" i="5" s="1"/>
  <c r="GG74" i="5"/>
  <c r="GS74" i="5"/>
  <c r="GH74" i="5"/>
  <c r="HL78" i="5"/>
  <c r="HN63" i="5"/>
  <c r="HM64" i="5"/>
  <c r="HO63" i="5"/>
  <c r="HS65" i="5"/>
  <c r="HU64" i="5"/>
  <c r="HT64" i="5" s="1"/>
  <c r="EY270" i="5"/>
  <c r="EZ270" i="5" s="1"/>
  <c r="EX270" i="5"/>
  <c r="HB79" i="5"/>
  <c r="HD79" i="5" s="1"/>
  <c r="HE79" i="5" s="1"/>
  <c r="HF79" i="5" s="1"/>
  <c r="HC80" i="5"/>
  <c r="N134" i="5"/>
  <c r="O134" i="5" s="1"/>
  <c r="M135" i="5"/>
  <c r="FK60" i="5"/>
  <c r="EZ62" i="5"/>
  <c r="EY63" i="5"/>
  <c r="EW64" i="5"/>
  <c r="EX63" i="5"/>
  <c r="EC52" i="5"/>
  <c r="EE51" i="5"/>
  <c r="EF51" i="5" s="1"/>
  <c r="J53" i="5"/>
  <c r="K53" i="5" s="1"/>
  <c r="H55" i="5"/>
  <c r="I55" i="5" s="1"/>
  <c r="J137" i="5"/>
  <c r="K136" i="5"/>
  <c r="L136" i="5" s="1"/>
  <c r="H139" i="5"/>
  <c r="I139" i="5" s="1"/>
  <c r="G140" i="5"/>
  <c r="CV108" i="5"/>
  <c r="CW107" i="5"/>
  <c r="CX107" i="5" s="1"/>
  <c r="A140" i="5"/>
  <c r="B139" i="5"/>
  <c r="C139" i="5" s="1"/>
  <c r="K45" i="3"/>
  <c r="H45" i="3"/>
  <c r="M44" i="3"/>
  <c r="L46" i="3"/>
  <c r="N46" i="3" s="1"/>
  <c r="P127" i="3"/>
  <c r="D46" i="3"/>
  <c r="C47" i="3"/>
  <c r="E45" i="3"/>
  <c r="I45" i="3" s="1"/>
  <c r="F46" i="3"/>
  <c r="G46" i="3"/>
  <c r="I56" i="2"/>
  <c r="F56" i="2"/>
  <c r="G56" i="2"/>
  <c r="E57" i="2"/>
  <c r="B48" i="3"/>
  <c r="EN2105" i="1"/>
  <c r="EM2104" i="1"/>
  <c r="G57" i="2" a="1"/>
  <c r="F57" i="2" a="1"/>
  <c r="GM73" i="5" a="1"/>
  <c r="GK73" i="5" a="1"/>
  <c r="J45" i="3" l="1"/>
  <c r="CW60" i="5"/>
  <c r="CA60" i="5" s="1"/>
  <c r="CZ64" i="5"/>
  <c r="CD64" i="5" s="1"/>
  <c r="AQ124" i="5"/>
  <c r="AR123" i="5"/>
  <c r="AS123" i="5" s="1"/>
  <c r="AE129" i="5"/>
  <c r="AF128" i="5"/>
  <c r="AG128" i="5" s="1"/>
  <c r="CT105" i="5"/>
  <c r="CU105" i="5" s="1"/>
  <c r="CS106" i="5"/>
  <c r="AB131" i="5"/>
  <c r="AC130" i="5"/>
  <c r="AD130" i="5" s="1"/>
  <c r="Z129" i="5"/>
  <c r="AA129" i="5" s="1"/>
  <c r="Y130" i="5"/>
  <c r="CZ103" i="5"/>
  <c r="DA103" i="5" s="1"/>
  <c r="CY104" i="5"/>
  <c r="CK109" i="5"/>
  <c r="CL109" i="5" s="1"/>
  <c r="CJ110" i="5"/>
  <c r="BC121" i="5"/>
  <c r="BD120" i="5"/>
  <c r="BE120" i="5" s="1"/>
  <c r="AT125" i="5"/>
  <c r="AU124" i="5"/>
  <c r="AV124" i="5" s="1"/>
  <c r="BX115" i="5"/>
  <c r="BY114" i="5"/>
  <c r="BZ114" i="5" s="1"/>
  <c r="CE112" i="5"/>
  <c r="CF112" i="5" s="1"/>
  <c r="CD113" i="5"/>
  <c r="AH129" i="5"/>
  <c r="AI128" i="5"/>
  <c r="AJ128" i="5" s="1"/>
  <c r="BV113" i="5"/>
  <c r="BW113" i="5" s="1"/>
  <c r="BU114" i="5"/>
  <c r="CP109" i="5"/>
  <c r="CQ108" i="5"/>
  <c r="CR108" i="5" s="1"/>
  <c r="S133" i="5"/>
  <c r="T132" i="5"/>
  <c r="U132" i="5" s="1"/>
  <c r="AL125" i="5"/>
  <c r="AM125" i="5" s="1"/>
  <c r="AK126" i="5"/>
  <c r="AZ123" i="5"/>
  <c r="BA122" i="5"/>
  <c r="BB122" i="5" s="1"/>
  <c r="V132" i="5"/>
  <c r="W131" i="5"/>
  <c r="X131" i="5" s="1"/>
  <c r="BJ117" i="5"/>
  <c r="BK117" i="5" s="1"/>
  <c r="BI118" i="5"/>
  <c r="BP116" i="5"/>
  <c r="BQ116" i="5" s="1"/>
  <c r="BO117" i="5"/>
  <c r="AO125" i="5"/>
  <c r="AP125" i="5" s="1"/>
  <c r="AN126" i="5"/>
  <c r="DB105" i="5"/>
  <c r="DC104" i="5"/>
  <c r="DD104" i="5" s="1"/>
  <c r="CN107" i="5"/>
  <c r="CO107" i="5" s="1"/>
  <c r="CM108" i="5"/>
  <c r="BR116" i="5"/>
  <c r="BS115" i="5"/>
  <c r="BT115" i="5" s="1"/>
  <c r="AW122" i="5"/>
  <c r="AX121" i="5"/>
  <c r="AY121" i="5" s="1"/>
  <c r="CA113" i="5"/>
  <c r="CB112" i="5"/>
  <c r="CC112" i="5" s="1"/>
  <c r="CH110" i="5"/>
  <c r="CI110" i="5" s="1"/>
  <c r="CG111" i="5"/>
  <c r="BM117" i="5"/>
  <c r="BN117" i="5" s="1"/>
  <c r="BL118" i="5"/>
  <c r="P134" i="5"/>
  <c r="Q133" i="5"/>
  <c r="R133" i="5" s="1"/>
  <c r="DA63" i="5"/>
  <c r="CX65" i="5"/>
  <c r="CU61" i="5"/>
  <c r="CR63" i="5"/>
  <c r="CT62" i="5"/>
  <c r="BX62" i="5" s="1"/>
  <c r="CO66" i="5"/>
  <c r="D55" i="5"/>
  <c r="E54" i="5"/>
  <c r="F54" i="5" s="1"/>
  <c r="G54" i="5" s="1"/>
  <c r="X16" i="9"/>
  <c r="P17" i="9" s="1"/>
  <c r="IB43" i="5"/>
  <c r="IC43" i="5" s="1"/>
  <c r="ID43" i="5" s="1"/>
  <c r="IG43" i="5" s="1"/>
  <c r="IE43" i="5"/>
  <c r="F58" i="9"/>
  <c r="G57" i="9"/>
  <c r="L57" i="9" s="1"/>
  <c r="GQ74" i="5"/>
  <c r="GM73" i="5"/>
  <c r="GN73" i="5" s="1"/>
  <c r="GK73" i="5"/>
  <c r="GI74" i="5"/>
  <c r="GJ74" i="5" s="1"/>
  <c r="GL74" i="5"/>
  <c r="GP75" i="5"/>
  <c r="GR75" i="5" s="1"/>
  <c r="GV75" i="5"/>
  <c r="GW75" i="5" s="1"/>
  <c r="GG75" i="5"/>
  <c r="GU75" i="5"/>
  <c r="GH75" i="5"/>
  <c r="GS75" i="5"/>
  <c r="GF76" i="5"/>
  <c r="GY73" i="5"/>
  <c r="GZ73" i="5"/>
  <c r="GX74" i="5"/>
  <c r="HL79" i="5"/>
  <c r="HS66" i="5"/>
  <c r="HU65" i="5"/>
  <c r="HT65" i="5" s="1"/>
  <c r="HN64" i="5"/>
  <c r="HM65" i="5"/>
  <c r="HO64" i="5"/>
  <c r="EY271" i="5"/>
  <c r="EZ271" i="5" s="1"/>
  <c r="EX271" i="5"/>
  <c r="HB80" i="5"/>
  <c r="HD80" i="5" s="1"/>
  <c r="HE80" i="5" s="1"/>
  <c r="HF80" i="5" s="1"/>
  <c r="HC81" i="5"/>
  <c r="FK61" i="5"/>
  <c r="FH60" i="5"/>
  <c r="M136" i="5"/>
  <c r="N135" i="5"/>
  <c r="O135" i="5" s="1"/>
  <c r="EZ63" i="5"/>
  <c r="EW65" i="5"/>
  <c r="EX64" i="5"/>
  <c r="EY64" i="5"/>
  <c r="EC53" i="5"/>
  <c r="EE52" i="5"/>
  <c r="EF52" i="5" s="1"/>
  <c r="J54" i="5"/>
  <c r="K54" i="5" s="1"/>
  <c r="J55" i="5"/>
  <c r="H56" i="5"/>
  <c r="I56" i="5" s="1"/>
  <c r="H140" i="5"/>
  <c r="I140" i="5" s="1"/>
  <c r="G141" i="5"/>
  <c r="K137" i="5"/>
  <c r="L137" i="5" s="1"/>
  <c r="J138" i="5"/>
  <c r="CV109" i="5"/>
  <c r="CW108" i="5"/>
  <c r="CX108" i="5" s="1"/>
  <c r="A141" i="5"/>
  <c r="B140" i="5"/>
  <c r="C140" i="5" s="1"/>
  <c r="K46" i="3"/>
  <c r="H46" i="3"/>
  <c r="M45" i="3"/>
  <c r="L47" i="3"/>
  <c r="N47" i="3" s="1"/>
  <c r="P128" i="3"/>
  <c r="D47" i="3"/>
  <c r="C48" i="3"/>
  <c r="D48" i="3" s="1"/>
  <c r="E46" i="3"/>
  <c r="I46" i="3" s="1"/>
  <c r="F47" i="3"/>
  <c r="G47" i="3"/>
  <c r="I57" i="2"/>
  <c r="F57" i="2"/>
  <c r="G57" i="2"/>
  <c r="E58" i="2"/>
  <c r="B49" i="3"/>
  <c r="EN2106" i="1"/>
  <c r="EM2105" i="1"/>
  <c r="G58" i="2" a="1"/>
  <c r="F58" i="2" a="1"/>
  <c r="GM74" i="5" a="1"/>
  <c r="GK74" i="5" a="1"/>
  <c r="J46" i="3" l="1"/>
  <c r="CZ65" i="5"/>
  <c r="CD65" i="5" s="1"/>
  <c r="CW61" i="5"/>
  <c r="CA61" i="5" s="1"/>
  <c r="AK127" i="5"/>
  <c r="AL126" i="5"/>
  <c r="AM126" i="5" s="1"/>
  <c r="CZ104" i="5"/>
  <c r="DA104" i="5" s="1"/>
  <c r="CY105" i="5"/>
  <c r="CB113" i="5"/>
  <c r="CC113" i="5" s="1"/>
  <c r="CA114" i="5"/>
  <c r="BR117" i="5"/>
  <c r="BS116" i="5"/>
  <c r="BT116" i="5" s="1"/>
  <c r="DC105" i="5"/>
  <c r="DD105" i="5" s="1"/>
  <c r="DB106" i="5"/>
  <c r="V133" i="5"/>
  <c r="W132" i="5"/>
  <c r="X132" i="5" s="1"/>
  <c r="CQ109" i="5"/>
  <c r="CR109" i="5" s="1"/>
  <c r="CP110" i="5"/>
  <c r="AH130" i="5"/>
  <c r="AI129" i="5"/>
  <c r="AJ129" i="5" s="1"/>
  <c r="BY115" i="5"/>
  <c r="BZ115" i="5" s="1"/>
  <c r="BX116" i="5"/>
  <c r="BD121" i="5"/>
  <c r="BE121" i="5" s="1"/>
  <c r="BC122" i="5"/>
  <c r="AB132" i="5"/>
  <c r="AC131" i="5"/>
  <c r="AD131" i="5" s="1"/>
  <c r="AF129" i="5"/>
  <c r="AG129" i="5" s="1"/>
  <c r="AE130" i="5"/>
  <c r="BO118" i="5"/>
  <c r="BP117" i="5"/>
  <c r="BQ117" i="5" s="1"/>
  <c r="CG112" i="5"/>
  <c r="CH111" i="5"/>
  <c r="CI111" i="5" s="1"/>
  <c r="CN108" i="5"/>
  <c r="CO108" i="5" s="1"/>
  <c r="CM109" i="5"/>
  <c r="AN127" i="5"/>
  <c r="AO126" i="5"/>
  <c r="AP126" i="5" s="1"/>
  <c r="BI119" i="5"/>
  <c r="BJ118" i="5"/>
  <c r="BK118" i="5" s="1"/>
  <c r="BV114" i="5"/>
  <c r="BW114" i="5" s="1"/>
  <c r="BU115" i="5"/>
  <c r="CD114" i="5"/>
  <c r="CE113" i="5"/>
  <c r="CF113" i="5" s="1"/>
  <c r="CJ111" i="5"/>
  <c r="CK110" i="5"/>
  <c r="CL110" i="5" s="1"/>
  <c r="Z130" i="5"/>
  <c r="AA130" i="5" s="1"/>
  <c r="Y131" i="5"/>
  <c r="CT106" i="5"/>
  <c r="CU106" i="5" s="1"/>
  <c r="CS107" i="5"/>
  <c r="BM118" i="5"/>
  <c r="BN118" i="5" s="1"/>
  <c r="BL119" i="5"/>
  <c r="Q134" i="5"/>
  <c r="R134" i="5" s="1"/>
  <c r="P135" i="5"/>
  <c r="AW123" i="5"/>
  <c r="AX122" i="5"/>
  <c r="AY122" i="5" s="1"/>
  <c r="AZ124" i="5"/>
  <c r="BA123" i="5"/>
  <c r="BB123" i="5" s="1"/>
  <c r="S134" i="5"/>
  <c r="T133" i="5"/>
  <c r="U133" i="5" s="1"/>
  <c r="AT126" i="5"/>
  <c r="AU125" i="5"/>
  <c r="AV125" i="5" s="1"/>
  <c r="AQ125" i="5"/>
  <c r="AR124" i="5"/>
  <c r="AS124" i="5" s="1"/>
  <c r="DA64" i="5"/>
  <c r="CX66" i="5"/>
  <c r="CU62" i="5"/>
  <c r="CR64" i="5"/>
  <c r="CT63" i="5"/>
  <c r="BX63" i="5" s="1"/>
  <c r="S17" i="9"/>
  <c r="CO67" i="5"/>
  <c r="D56" i="5"/>
  <c r="E55" i="5"/>
  <c r="Q17" i="9"/>
  <c r="R17" i="9" s="1"/>
  <c r="G58" i="9"/>
  <c r="L58" i="9" s="1"/>
  <c r="F59" i="9"/>
  <c r="IA43" i="5"/>
  <c r="GQ75" i="5"/>
  <c r="GX75" i="5"/>
  <c r="GY75" i="5" s="1"/>
  <c r="GM74" i="5"/>
  <c r="GN74" i="5" s="1"/>
  <c r="GK74" i="5"/>
  <c r="GY74" i="5"/>
  <c r="GZ74" i="5"/>
  <c r="GV76" i="5"/>
  <c r="GW76" i="5" s="1"/>
  <c r="GF77" i="5"/>
  <c r="GS76" i="5"/>
  <c r="GP76" i="5"/>
  <c r="GR76" i="5" s="1"/>
  <c r="GU76" i="5"/>
  <c r="GG76" i="5"/>
  <c r="GH76" i="5"/>
  <c r="GI75" i="5"/>
  <c r="GJ75" i="5" s="1"/>
  <c r="GL75" i="5"/>
  <c r="HN65" i="5"/>
  <c r="HM66" i="5"/>
  <c r="HO65" i="5"/>
  <c r="HL80" i="5"/>
  <c r="HS67" i="5"/>
  <c r="HU66" i="5"/>
  <c r="HT66" i="5" s="1"/>
  <c r="EY272" i="5"/>
  <c r="EZ272" i="5" s="1"/>
  <c r="EX272" i="5"/>
  <c r="HB81" i="5"/>
  <c r="HD81" i="5" s="1"/>
  <c r="HE81" i="5" s="1"/>
  <c r="HF81" i="5" s="1"/>
  <c r="HC82" i="5"/>
  <c r="FK62" i="5"/>
  <c r="FH61" i="5"/>
  <c r="N136" i="5"/>
  <c r="O136" i="5" s="1"/>
  <c r="M137" i="5"/>
  <c r="EZ64" i="5"/>
  <c r="EY65" i="5"/>
  <c r="EW66" i="5"/>
  <c r="EX65" i="5"/>
  <c r="EC54" i="5"/>
  <c r="EE53" i="5"/>
  <c r="EF53" i="5" s="1"/>
  <c r="F55" i="5"/>
  <c r="G55" i="5" s="1"/>
  <c r="K55" i="5"/>
  <c r="H57" i="5"/>
  <c r="I57" i="5" s="1"/>
  <c r="J139" i="5"/>
  <c r="K138" i="5"/>
  <c r="L138" i="5" s="1"/>
  <c r="G142" i="5"/>
  <c r="H141" i="5"/>
  <c r="I141" i="5" s="1"/>
  <c r="CV110" i="5"/>
  <c r="CW109" i="5"/>
  <c r="CX109" i="5" s="1"/>
  <c r="A142" i="5"/>
  <c r="B141" i="5"/>
  <c r="C141" i="5" s="1"/>
  <c r="K47" i="3"/>
  <c r="H47" i="3"/>
  <c r="M46" i="3"/>
  <c r="L48" i="3"/>
  <c r="N48" i="3" s="1"/>
  <c r="P129" i="3"/>
  <c r="E47" i="3"/>
  <c r="I47" i="3" s="1"/>
  <c r="C49" i="3"/>
  <c r="F48" i="3"/>
  <c r="G48" i="3"/>
  <c r="I58" i="2"/>
  <c r="F58" i="2"/>
  <c r="G58" i="2"/>
  <c r="E59" i="2"/>
  <c r="B50" i="3"/>
  <c r="EN2107" i="1"/>
  <c r="EM2106" i="1"/>
  <c r="F59" i="2" a="1"/>
  <c r="G59" i="2" a="1"/>
  <c r="GK75" i="5" a="1"/>
  <c r="GM75" i="5" a="1"/>
  <c r="J47" i="3" l="1"/>
  <c r="CW62" i="5"/>
  <c r="CA62" i="5" s="1"/>
  <c r="CZ66" i="5"/>
  <c r="CD66" i="5" s="1"/>
  <c r="P136" i="5"/>
  <c r="Q135" i="5"/>
  <c r="R135" i="5" s="1"/>
  <c r="CS108" i="5"/>
  <c r="CT107" i="5"/>
  <c r="CU107" i="5" s="1"/>
  <c r="AE131" i="5"/>
  <c r="AF130" i="5"/>
  <c r="AG130" i="5" s="1"/>
  <c r="BD122" i="5"/>
  <c r="BE122" i="5" s="1"/>
  <c r="BC123" i="5"/>
  <c r="CZ105" i="5"/>
  <c r="DA105" i="5" s="1"/>
  <c r="CY106" i="5"/>
  <c r="AT127" i="5"/>
  <c r="AU126" i="5"/>
  <c r="AV126" i="5" s="1"/>
  <c r="BA124" i="5"/>
  <c r="BB124" i="5" s="1"/>
  <c r="AZ125" i="5"/>
  <c r="CK111" i="5"/>
  <c r="CL111" i="5" s="1"/>
  <c r="CJ112" i="5"/>
  <c r="AN128" i="5"/>
  <c r="AO127" i="5"/>
  <c r="AP127" i="5" s="1"/>
  <c r="CH112" i="5"/>
  <c r="CI112" i="5" s="1"/>
  <c r="CG113" i="5"/>
  <c r="AH131" i="5"/>
  <c r="AI130" i="5"/>
  <c r="AJ130" i="5" s="1"/>
  <c r="V134" i="5"/>
  <c r="W133" i="5"/>
  <c r="X133" i="5" s="1"/>
  <c r="BR118" i="5"/>
  <c r="BS117" i="5"/>
  <c r="BT117" i="5" s="1"/>
  <c r="BL120" i="5"/>
  <c r="BM119" i="5"/>
  <c r="BN119" i="5" s="1"/>
  <c r="Z131" i="5"/>
  <c r="AA131" i="5" s="1"/>
  <c r="Y132" i="5"/>
  <c r="CN109" i="5"/>
  <c r="CO109" i="5" s="1"/>
  <c r="CM110" i="5"/>
  <c r="BX117" i="5"/>
  <c r="BY116" i="5"/>
  <c r="BZ116" i="5" s="1"/>
  <c r="CP111" i="5"/>
  <c r="CQ110" i="5"/>
  <c r="CR110" i="5" s="1"/>
  <c r="DC106" i="5"/>
  <c r="DD106" i="5" s="1"/>
  <c r="DB107" i="5"/>
  <c r="CA115" i="5"/>
  <c r="CB114" i="5"/>
  <c r="CC114" i="5" s="1"/>
  <c r="BV115" i="5"/>
  <c r="BW115" i="5" s="1"/>
  <c r="BU116" i="5"/>
  <c r="AR125" i="5"/>
  <c r="AS125" i="5" s="1"/>
  <c r="AQ126" i="5"/>
  <c r="S135" i="5"/>
  <c r="T134" i="5"/>
  <c r="U134" i="5" s="1"/>
  <c r="AW124" i="5"/>
  <c r="AX123" i="5"/>
  <c r="AY123" i="5" s="1"/>
  <c r="CD115" i="5"/>
  <c r="CE114" i="5"/>
  <c r="CF114" i="5" s="1"/>
  <c r="BI120" i="5"/>
  <c r="BJ119" i="5"/>
  <c r="BK119" i="5" s="1"/>
  <c r="BP118" i="5"/>
  <c r="BQ118" i="5" s="1"/>
  <c r="BO119" i="5"/>
  <c r="AC132" i="5"/>
  <c r="AD132" i="5" s="1"/>
  <c r="AB133" i="5"/>
  <c r="AL127" i="5"/>
  <c r="AM127" i="5" s="1"/>
  <c r="AK128" i="5"/>
  <c r="DA65" i="5"/>
  <c r="CX67" i="5"/>
  <c r="CU63" i="5"/>
  <c r="CR65" i="5"/>
  <c r="CT64" i="5"/>
  <c r="BX64" i="5" s="1"/>
  <c r="CO68" i="5"/>
  <c r="D57" i="5"/>
  <c r="E56" i="5"/>
  <c r="F56" i="5" s="1"/>
  <c r="G56" i="5" s="1"/>
  <c r="IH43" i="5"/>
  <c r="II43" i="5" s="1"/>
  <c r="IJ43" i="5" s="1"/>
  <c r="U17" i="9"/>
  <c r="O17" i="9" s="1"/>
  <c r="F60" i="9"/>
  <c r="G59" i="9"/>
  <c r="L59" i="9" s="1"/>
  <c r="GZ75" i="5"/>
  <c r="GX76" i="5"/>
  <c r="GQ76" i="5"/>
  <c r="GK75" i="5"/>
  <c r="GM75" i="5"/>
  <c r="GN75" i="5" s="1"/>
  <c r="GL76" i="5"/>
  <c r="GI76" i="5"/>
  <c r="GJ76" i="5" s="1"/>
  <c r="GH77" i="5"/>
  <c r="GV77" i="5"/>
  <c r="GW77" i="5" s="1"/>
  <c r="GG77" i="5"/>
  <c r="GU77" i="5"/>
  <c r="GF78" i="5"/>
  <c r="GS77" i="5"/>
  <c r="GP77" i="5"/>
  <c r="GR77" i="5" s="1"/>
  <c r="HL81" i="5"/>
  <c r="HN66" i="5"/>
  <c r="HM67" i="5"/>
  <c r="HO66" i="5"/>
  <c r="HS68" i="5"/>
  <c r="HU67" i="5"/>
  <c r="HT67" i="5" s="1"/>
  <c r="EX273" i="5"/>
  <c r="EY273" i="5"/>
  <c r="EZ273" i="5" s="1"/>
  <c r="HB82" i="5"/>
  <c r="HD82" i="5" s="1"/>
  <c r="HC83" i="5"/>
  <c r="FK63" i="5"/>
  <c r="FH62" i="5"/>
  <c r="N137" i="5"/>
  <c r="O137" i="5" s="1"/>
  <c r="M138" i="5"/>
  <c r="EZ65" i="5"/>
  <c r="EY66" i="5"/>
  <c r="EW67" i="5"/>
  <c r="EX66" i="5"/>
  <c r="EC55" i="5"/>
  <c r="EE54" i="5"/>
  <c r="EF54" i="5" s="1"/>
  <c r="J56" i="5"/>
  <c r="K56" i="5" s="1"/>
  <c r="H58" i="5"/>
  <c r="I58" i="5" s="1"/>
  <c r="G143" i="5"/>
  <c r="H142" i="5"/>
  <c r="I142" i="5" s="1"/>
  <c r="J140" i="5"/>
  <c r="K139" i="5"/>
  <c r="L139" i="5" s="1"/>
  <c r="CV111" i="5"/>
  <c r="CW110" i="5"/>
  <c r="CX110" i="5" s="1"/>
  <c r="A143" i="5"/>
  <c r="B142" i="5"/>
  <c r="C142" i="5" s="1"/>
  <c r="M47" i="3"/>
  <c r="K48" i="3"/>
  <c r="H48" i="3"/>
  <c r="L49" i="3"/>
  <c r="N49" i="3" s="1"/>
  <c r="P130" i="3"/>
  <c r="D49" i="3"/>
  <c r="C50" i="3"/>
  <c r="F49" i="3"/>
  <c r="G49" i="3"/>
  <c r="E48" i="3"/>
  <c r="I48" i="3" s="1"/>
  <c r="I59" i="2"/>
  <c r="F59" i="2"/>
  <c r="G59" i="2"/>
  <c r="E60" i="2"/>
  <c r="B51" i="3"/>
  <c r="EN2108" i="1"/>
  <c r="EM2107" i="1"/>
  <c r="G60" i="2" a="1"/>
  <c r="F60" i="2" a="1"/>
  <c r="GM76" i="5" a="1"/>
  <c r="GK76" i="5" a="1"/>
  <c r="J48" i="3" l="1"/>
  <c r="CZ67" i="5"/>
  <c r="CD67" i="5" s="1"/>
  <c r="CW63" i="5"/>
  <c r="CA63" i="5" s="1"/>
  <c r="AR126" i="5"/>
  <c r="AS126" i="5" s="1"/>
  <c r="AQ127" i="5"/>
  <c r="CN110" i="5"/>
  <c r="CO110" i="5" s="1"/>
  <c r="CM111" i="5"/>
  <c r="BI121" i="5"/>
  <c r="BJ120" i="5"/>
  <c r="BK120" i="5" s="1"/>
  <c r="AW125" i="5"/>
  <c r="AX124" i="5"/>
  <c r="AY124" i="5" s="1"/>
  <c r="CA116" i="5"/>
  <c r="CB115" i="5"/>
  <c r="CC115" i="5" s="1"/>
  <c r="CP112" i="5"/>
  <c r="CQ111" i="5"/>
  <c r="CR111" i="5" s="1"/>
  <c r="BM120" i="5"/>
  <c r="BN120" i="5" s="1"/>
  <c r="BL121" i="5"/>
  <c r="V135" i="5"/>
  <c r="W134" i="5"/>
  <c r="X134" i="5" s="1"/>
  <c r="AT128" i="5"/>
  <c r="AU127" i="5"/>
  <c r="AV127" i="5" s="1"/>
  <c r="CT108" i="5"/>
  <c r="CU108" i="5" s="1"/>
  <c r="CS109" i="5"/>
  <c r="AL128" i="5"/>
  <c r="AM128" i="5" s="1"/>
  <c r="AK129" i="5"/>
  <c r="BP119" i="5"/>
  <c r="BQ119" i="5" s="1"/>
  <c r="BO120" i="5"/>
  <c r="BV116" i="5"/>
  <c r="BW116" i="5" s="1"/>
  <c r="BU117" i="5"/>
  <c r="DC107" i="5"/>
  <c r="DD107" i="5" s="1"/>
  <c r="DB108" i="5"/>
  <c r="Z132" i="5"/>
  <c r="AA132" i="5" s="1"/>
  <c r="Y133" i="5"/>
  <c r="AZ126" i="5"/>
  <c r="BA125" i="5"/>
  <c r="BB125" i="5" s="1"/>
  <c r="CY107" i="5"/>
  <c r="CZ106" i="5"/>
  <c r="DA106" i="5" s="1"/>
  <c r="AB134" i="5"/>
  <c r="AC133" i="5"/>
  <c r="AD133" i="5" s="1"/>
  <c r="CH113" i="5"/>
  <c r="CI113" i="5" s="1"/>
  <c r="CG114" i="5"/>
  <c r="CJ113" i="5"/>
  <c r="CK112" i="5"/>
  <c r="CL112" i="5" s="1"/>
  <c r="BC124" i="5"/>
  <c r="BD123" i="5"/>
  <c r="BE123" i="5" s="1"/>
  <c r="CD116" i="5"/>
  <c r="CE115" i="5"/>
  <c r="CF115" i="5" s="1"/>
  <c r="S136" i="5"/>
  <c r="T135" i="5"/>
  <c r="U135" i="5" s="1"/>
  <c r="BY117" i="5"/>
  <c r="BZ117" i="5" s="1"/>
  <c r="BX118" i="5"/>
  <c r="BS118" i="5"/>
  <c r="BT118" i="5" s="1"/>
  <c r="BR119" i="5"/>
  <c r="AI131" i="5"/>
  <c r="AJ131" i="5" s="1"/>
  <c r="AH132" i="5"/>
  <c r="AO128" i="5"/>
  <c r="AP128" i="5" s="1"/>
  <c r="AN129" i="5"/>
  <c r="AF131" i="5"/>
  <c r="AG131" i="5" s="1"/>
  <c r="AE132" i="5"/>
  <c r="Q136" i="5"/>
  <c r="R136" i="5" s="1"/>
  <c r="P137" i="5"/>
  <c r="DA66" i="5"/>
  <c r="CX68" i="5"/>
  <c r="CU64" i="5"/>
  <c r="CR66" i="5"/>
  <c r="CT65" i="5"/>
  <c r="BX65" i="5" s="1"/>
  <c r="CO69" i="5"/>
  <c r="D58" i="5"/>
  <c r="E57" i="5"/>
  <c r="F57" i="5" s="1"/>
  <c r="G57" i="5" s="1"/>
  <c r="IE44" i="5"/>
  <c r="IB44" i="5"/>
  <c r="IC44" i="5" s="1"/>
  <c r="ID44" i="5" s="1"/>
  <c r="V17" i="9"/>
  <c r="W17" i="9" s="1"/>
  <c r="G60" i="9"/>
  <c r="L60" i="9" s="1"/>
  <c r="F61" i="9"/>
  <c r="HE82" i="5"/>
  <c r="HF82" i="5" s="1"/>
  <c r="GY76" i="5"/>
  <c r="GZ76" i="5"/>
  <c r="GX77" i="5"/>
  <c r="GY77" i="5" s="1"/>
  <c r="GK76" i="5"/>
  <c r="GM76" i="5"/>
  <c r="GN76" i="5" s="1"/>
  <c r="GI77" i="5"/>
  <c r="GJ77" i="5" s="1"/>
  <c r="GL77" i="5"/>
  <c r="GP78" i="5"/>
  <c r="GQ78" i="5" s="1"/>
  <c r="GV78" i="5"/>
  <c r="GW78" i="5" s="1"/>
  <c r="GG78" i="5"/>
  <c r="GU78" i="5"/>
  <c r="GH78" i="5"/>
  <c r="GS78" i="5"/>
  <c r="GF79" i="5"/>
  <c r="GQ77" i="5"/>
  <c r="HL82" i="5"/>
  <c r="HN67" i="5"/>
  <c r="HM68" i="5"/>
  <c r="HO67" i="5"/>
  <c r="HS69" i="5"/>
  <c r="HU68" i="5"/>
  <c r="HT68" i="5" s="1"/>
  <c r="EX274" i="5"/>
  <c r="EY274" i="5"/>
  <c r="EZ274" i="5" s="1"/>
  <c r="HB83" i="5"/>
  <c r="HD83" i="5" s="1"/>
  <c r="HC84" i="5"/>
  <c r="FK64" i="5"/>
  <c r="FH63" i="5"/>
  <c r="M139" i="5"/>
  <c r="N138" i="5"/>
  <c r="O138" i="5" s="1"/>
  <c r="EZ66" i="5"/>
  <c r="EY67" i="5"/>
  <c r="EW68" i="5"/>
  <c r="EX67" i="5"/>
  <c r="EC56" i="5"/>
  <c r="EE55" i="5"/>
  <c r="EF55" i="5" s="1"/>
  <c r="J57" i="5"/>
  <c r="K57" i="5" s="1"/>
  <c r="J58" i="5"/>
  <c r="H59" i="5"/>
  <c r="I59" i="5" s="1"/>
  <c r="G144" i="5"/>
  <c r="H143" i="5"/>
  <c r="I143" i="5" s="1"/>
  <c r="J141" i="5"/>
  <c r="K140" i="5"/>
  <c r="L140" i="5" s="1"/>
  <c r="CV112" i="5"/>
  <c r="CW111" i="5"/>
  <c r="CX111" i="5" s="1"/>
  <c r="A144" i="5"/>
  <c r="B143" i="5"/>
  <c r="C143" i="5" s="1"/>
  <c r="K49" i="3"/>
  <c r="H49" i="3"/>
  <c r="M48" i="3"/>
  <c r="L50" i="3"/>
  <c r="N50" i="3" s="1"/>
  <c r="P131" i="3"/>
  <c r="D50" i="3"/>
  <c r="E49" i="3"/>
  <c r="I49" i="3" s="1"/>
  <c r="C51" i="3"/>
  <c r="F50" i="3"/>
  <c r="G50" i="3"/>
  <c r="I60" i="2"/>
  <c r="F60" i="2"/>
  <c r="G60" i="2"/>
  <c r="E61" i="2"/>
  <c r="B52" i="3"/>
  <c r="EN2109" i="1"/>
  <c r="EM2108" i="1"/>
  <c r="F61" i="2" a="1"/>
  <c r="G61" i="2" a="1"/>
  <c r="GK77" i="5" a="1"/>
  <c r="GM77" i="5" a="1"/>
  <c r="J49" i="3" l="1"/>
  <c r="CW64" i="5"/>
  <c r="CA64" i="5" s="1"/>
  <c r="CZ68" i="5"/>
  <c r="CD68" i="5" s="1"/>
  <c r="DB109" i="5"/>
  <c r="DC108" i="5"/>
  <c r="DD108" i="5" s="1"/>
  <c r="BP120" i="5"/>
  <c r="BQ120" i="5" s="1"/>
  <c r="BO121" i="5"/>
  <c r="CS110" i="5"/>
  <c r="CT109" i="5"/>
  <c r="CU109" i="5" s="1"/>
  <c r="CM112" i="5"/>
  <c r="CN111" i="5"/>
  <c r="CO111" i="5" s="1"/>
  <c r="AE133" i="5"/>
  <c r="AF132" i="5"/>
  <c r="AG132" i="5" s="1"/>
  <c r="AH133" i="5"/>
  <c r="AI132" i="5"/>
  <c r="AJ132" i="5" s="1"/>
  <c r="CD117" i="5"/>
  <c r="CE116" i="5"/>
  <c r="CF116" i="5" s="1"/>
  <c r="CK113" i="5"/>
  <c r="CL113" i="5" s="1"/>
  <c r="CJ114" i="5"/>
  <c r="AC134" i="5"/>
  <c r="AD134" i="5" s="1"/>
  <c r="AB135" i="5"/>
  <c r="AZ127" i="5"/>
  <c r="BA126" i="5"/>
  <c r="BB126" i="5" s="1"/>
  <c r="W135" i="5"/>
  <c r="X135" i="5" s="1"/>
  <c r="V136" i="5"/>
  <c r="CQ112" i="5"/>
  <c r="CR112" i="5" s="1"/>
  <c r="CP113" i="5"/>
  <c r="AW126" i="5"/>
  <c r="AX125" i="5"/>
  <c r="AY125" i="5" s="1"/>
  <c r="BX119" i="5"/>
  <c r="BY118" i="5"/>
  <c r="BZ118" i="5" s="1"/>
  <c r="Q137" i="5"/>
  <c r="R137" i="5" s="1"/>
  <c r="P138" i="5"/>
  <c r="AN130" i="5"/>
  <c r="AO129" i="5"/>
  <c r="AP129" i="5" s="1"/>
  <c r="BR120" i="5"/>
  <c r="BS119" i="5"/>
  <c r="BT119" i="5" s="1"/>
  <c r="CG115" i="5"/>
  <c r="CH114" i="5"/>
  <c r="CI114" i="5" s="1"/>
  <c r="Y134" i="5"/>
  <c r="Z133" i="5"/>
  <c r="AA133" i="5" s="1"/>
  <c r="BV117" i="5"/>
  <c r="BW117" i="5" s="1"/>
  <c r="BU118" i="5"/>
  <c r="AK130" i="5"/>
  <c r="AL129" i="5"/>
  <c r="AM129" i="5" s="1"/>
  <c r="BM121" i="5"/>
  <c r="BN121" i="5" s="1"/>
  <c r="BL122" i="5"/>
  <c r="AQ128" i="5"/>
  <c r="AR127" i="5"/>
  <c r="AS127" i="5" s="1"/>
  <c r="T136" i="5"/>
  <c r="U136" i="5" s="1"/>
  <c r="S137" i="5"/>
  <c r="BC125" i="5"/>
  <c r="BD124" i="5"/>
  <c r="BE124" i="5" s="1"/>
  <c r="CY108" i="5"/>
  <c r="CZ107" i="5"/>
  <c r="DA107" i="5" s="1"/>
  <c r="AU128" i="5"/>
  <c r="AV128" i="5" s="1"/>
  <c r="AT129" i="5"/>
  <c r="CB116" i="5"/>
  <c r="CC116" i="5" s="1"/>
  <c r="CA117" i="5"/>
  <c r="BJ121" i="5"/>
  <c r="BK121" i="5" s="1"/>
  <c r="BI122" i="5"/>
  <c r="DA67" i="5"/>
  <c r="CX69" i="5"/>
  <c r="CU65" i="5"/>
  <c r="CR67" i="5"/>
  <c r="CT66" i="5"/>
  <c r="BX66" i="5" s="1"/>
  <c r="CO70" i="5"/>
  <c r="E58" i="5"/>
  <c r="F58" i="5" s="1"/>
  <c r="G58" i="5" s="1"/>
  <c r="D59" i="5"/>
  <c r="X17" i="9"/>
  <c r="P18" i="9" s="1"/>
  <c r="Q18" i="9" s="1"/>
  <c r="F62" i="9"/>
  <c r="G61" i="9"/>
  <c r="L61" i="9" s="1"/>
  <c r="IG44" i="5"/>
  <c r="HE83" i="5"/>
  <c r="HF83" i="5" s="1"/>
  <c r="GZ77" i="5"/>
  <c r="GR78" i="5"/>
  <c r="GX78" i="5"/>
  <c r="GZ78" i="5" s="1"/>
  <c r="GM77" i="5"/>
  <c r="GN77" i="5" s="1"/>
  <c r="GK77" i="5"/>
  <c r="GV79" i="5"/>
  <c r="GW79" i="5" s="1"/>
  <c r="GP79" i="5"/>
  <c r="GR79" i="5" s="1"/>
  <c r="GU79" i="5"/>
  <c r="GG79" i="5"/>
  <c r="GS79" i="5"/>
  <c r="GH79" i="5"/>
  <c r="GF80" i="5"/>
  <c r="GI78" i="5"/>
  <c r="GJ78" i="5" s="1"/>
  <c r="GL78" i="5"/>
  <c r="HS70" i="5"/>
  <c r="HU69" i="5"/>
  <c r="HT69" i="5" s="1"/>
  <c r="HL83" i="5"/>
  <c r="HN68" i="5"/>
  <c r="HM69" i="5"/>
  <c r="HO68" i="5"/>
  <c r="EX275" i="5"/>
  <c r="EY275" i="5"/>
  <c r="EZ275" i="5" s="1"/>
  <c r="HB84" i="5"/>
  <c r="HD84" i="5" s="1"/>
  <c r="HC85" i="5"/>
  <c r="FK65" i="5"/>
  <c r="FH64" i="5"/>
  <c r="M140" i="5"/>
  <c r="N139" i="5"/>
  <c r="O139" i="5" s="1"/>
  <c r="EZ67" i="5"/>
  <c r="EW69" i="5"/>
  <c r="EX68" i="5"/>
  <c r="EY68" i="5"/>
  <c r="EC57" i="5"/>
  <c r="EE56" i="5"/>
  <c r="EF56" i="5" s="1"/>
  <c r="K58" i="5"/>
  <c r="J59" i="5"/>
  <c r="H60" i="5"/>
  <c r="I60" i="5" s="1"/>
  <c r="J142" i="5"/>
  <c r="K141" i="5"/>
  <c r="L141" i="5" s="1"/>
  <c r="G145" i="5"/>
  <c r="H144" i="5"/>
  <c r="I144" i="5" s="1"/>
  <c r="CV113" i="5"/>
  <c r="CW112" i="5"/>
  <c r="CX112" i="5" s="1"/>
  <c r="A145" i="5"/>
  <c r="B144" i="5"/>
  <c r="C144" i="5" s="1"/>
  <c r="K50" i="3"/>
  <c r="H50" i="3"/>
  <c r="M49" i="3"/>
  <c r="L51" i="3"/>
  <c r="N51" i="3" s="1"/>
  <c r="P132" i="3"/>
  <c r="F51" i="3"/>
  <c r="G51" i="3"/>
  <c r="C52" i="3"/>
  <c r="E50" i="3"/>
  <c r="I50" i="3" s="1"/>
  <c r="D51" i="3"/>
  <c r="I61" i="2"/>
  <c r="F61" i="2"/>
  <c r="G61" i="2"/>
  <c r="E62" i="2"/>
  <c r="B53" i="3"/>
  <c r="EN2110" i="1"/>
  <c r="EM2109" i="1"/>
  <c r="F62" i="2" a="1"/>
  <c r="G62" i="2" a="1"/>
  <c r="GM78" i="5" a="1"/>
  <c r="GK78" i="5" a="1"/>
  <c r="J50" i="3" l="1"/>
  <c r="CW65" i="5"/>
  <c r="CA65" i="5" s="1"/>
  <c r="CZ69" i="5"/>
  <c r="CD69" i="5" s="1"/>
  <c r="CB117" i="5"/>
  <c r="CC117" i="5" s="1"/>
  <c r="CA118" i="5"/>
  <c r="T137" i="5"/>
  <c r="U137" i="5" s="1"/>
  <c r="S138" i="5"/>
  <c r="CP114" i="5"/>
  <c r="CQ113" i="5"/>
  <c r="CR113" i="5" s="1"/>
  <c r="CJ115" i="5"/>
  <c r="CK114" i="5"/>
  <c r="CL114" i="5" s="1"/>
  <c r="BP121" i="5"/>
  <c r="BQ121" i="5" s="1"/>
  <c r="BO122" i="5"/>
  <c r="BU119" i="5"/>
  <c r="BV118" i="5"/>
  <c r="BW118" i="5" s="1"/>
  <c r="CY109" i="5"/>
  <c r="CZ108" i="5"/>
  <c r="DA108" i="5" s="1"/>
  <c r="CG116" i="5"/>
  <c r="CH115" i="5"/>
  <c r="CI115" i="5" s="1"/>
  <c r="AO130" i="5"/>
  <c r="AP130" i="5" s="1"/>
  <c r="AN131" i="5"/>
  <c r="BX120" i="5"/>
  <c r="BY119" i="5"/>
  <c r="BZ119" i="5" s="1"/>
  <c r="AZ128" i="5"/>
  <c r="BA127" i="5"/>
  <c r="BB127" i="5" s="1"/>
  <c r="AI133" i="5"/>
  <c r="AJ133" i="5" s="1"/>
  <c r="AH134" i="5"/>
  <c r="CN112" i="5"/>
  <c r="CO112" i="5" s="1"/>
  <c r="CM113" i="5"/>
  <c r="BL123" i="5"/>
  <c r="BM122" i="5"/>
  <c r="BN122" i="5" s="1"/>
  <c r="BI123" i="5"/>
  <c r="BJ122" i="5"/>
  <c r="BK122" i="5" s="1"/>
  <c r="AT130" i="5"/>
  <c r="AU129" i="5"/>
  <c r="AV129" i="5" s="1"/>
  <c r="P139" i="5"/>
  <c r="Q138" i="5"/>
  <c r="R138" i="5" s="1"/>
  <c r="V137" i="5"/>
  <c r="W136" i="5"/>
  <c r="X136" i="5" s="1"/>
  <c r="AC135" i="5"/>
  <c r="AD135" i="5" s="1"/>
  <c r="AB136" i="5"/>
  <c r="BC126" i="5"/>
  <c r="BD125" i="5"/>
  <c r="BE125" i="5" s="1"/>
  <c r="AQ129" i="5"/>
  <c r="AR128" i="5"/>
  <c r="AS128" i="5" s="1"/>
  <c r="AK131" i="5"/>
  <c r="AL130" i="5"/>
  <c r="AM130" i="5" s="1"/>
  <c r="Y135" i="5"/>
  <c r="Z134" i="5"/>
  <c r="AA134" i="5" s="1"/>
  <c r="BR121" i="5"/>
  <c r="BS120" i="5"/>
  <c r="BT120" i="5" s="1"/>
  <c r="AW127" i="5"/>
  <c r="AX126" i="5"/>
  <c r="AY126" i="5" s="1"/>
  <c r="CD118" i="5"/>
  <c r="CE117" i="5"/>
  <c r="CF117" i="5" s="1"/>
  <c r="AE134" i="5"/>
  <c r="AF133" i="5"/>
  <c r="AG133" i="5" s="1"/>
  <c r="CS111" i="5"/>
  <c r="CT110" i="5"/>
  <c r="CU110" i="5" s="1"/>
  <c r="DB110" i="5"/>
  <c r="DC109" i="5"/>
  <c r="DD109" i="5" s="1"/>
  <c r="DA68" i="5"/>
  <c r="CX70" i="5"/>
  <c r="CU66" i="5"/>
  <c r="CR68" i="5"/>
  <c r="CT67" i="5"/>
  <c r="BX67" i="5" s="1"/>
  <c r="S18" i="9"/>
  <c r="CO71" i="5"/>
  <c r="D60" i="5"/>
  <c r="E59" i="5"/>
  <c r="F59" i="5" s="1"/>
  <c r="G59" i="5" s="1"/>
  <c r="R18" i="9"/>
  <c r="G62" i="9"/>
  <c r="L62" i="9" s="1"/>
  <c r="F63" i="9"/>
  <c r="IA44" i="5"/>
  <c r="HE84" i="5"/>
  <c r="HF84" i="5" s="1"/>
  <c r="GY78" i="5"/>
  <c r="GX79" i="5"/>
  <c r="GZ79" i="5" s="1"/>
  <c r="GQ79" i="5"/>
  <c r="GM78" i="5"/>
  <c r="GN78" i="5" s="1"/>
  <c r="GK78" i="5"/>
  <c r="GI79" i="5"/>
  <c r="GJ79" i="5" s="1"/>
  <c r="GL79" i="5"/>
  <c r="GV80" i="5"/>
  <c r="GW80" i="5" s="1"/>
  <c r="GP80" i="5"/>
  <c r="GR80" i="5" s="1"/>
  <c r="GS80" i="5"/>
  <c r="GG80" i="5"/>
  <c r="GU80" i="5"/>
  <c r="GH80" i="5"/>
  <c r="HN69" i="5"/>
  <c r="HM70" i="5"/>
  <c r="HO69" i="5"/>
  <c r="HL84" i="5"/>
  <c r="HS71" i="5"/>
  <c r="HU70" i="5"/>
  <c r="HT70" i="5" s="1"/>
  <c r="EX276" i="5"/>
  <c r="EY276" i="5"/>
  <c r="EZ276" i="5" s="1"/>
  <c r="HB85" i="5"/>
  <c r="HD85" i="5" s="1"/>
  <c r="HC86" i="5"/>
  <c r="FK66" i="5"/>
  <c r="FH65" i="5"/>
  <c r="M141" i="5"/>
  <c r="N140" i="5"/>
  <c r="O140" i="5" s="1"/>
  <c r="EZ68" i="5"/>
  <c r="EY69" i="5"/>
  <c r="EX69" i="5"/>
  <c r="EW70" i="5"/>
  <c r="EC58" i="5"/>
  <c r="EE57" i="5"/>
  <c r="EF57" i="5" s="1"/>
  <c r="K59" i="5"/>
  <c r="H61" i="5"/>
  <c r="I61" i="5" s="1"/>
  <c r="G146" i="5"/>
  <c r="H145" i="5"/>
  <c r="I145" i="5" s="1"/>
  <c r="J143" i="5"/>
  <c r="K142" i="5"/>
  <c r="L142" i="5" s="1"/>
  <c r="CV114" i="5"/>
  <c r="CW113" i="5"/>
  <c r="CX113" i="5" s="1"/>
  <c r="A146" i="5"/>
  <c r="B145" i="5"/>
  <c r="C145" i="5" s="1"/>
  <c r="K51" i="3"/>
  <c r="H51" i="3"/>
  <c r="J51" i="3" s="1"/>
  <c r="M50" i="3"/>
  <c r="L52" i="3"/>
  <c r="N52" i="3" s="1"/>
  <c r="P133" i="3"/>
  <c r="E51" i="3"/>
  <c r="I51" i="3" s="1"/>
  <c r="C53" i="3"/>
  <c r="F52" i="3"/>
  <c r="G52" i="3"/>
  <c r="D52" i="3"/>
  <c r="I62" i="2"/>
  <c r="F62" i="2"/>
  <c r="G62" i="2"/>
  <c r="E63" i="2"/>
  <c r="B54" i="3"/>
  <c r="EN2111" i="1"/>
  <c r="EM2110" i="1"/>
  <c r="F63" i="2" a="1"/>
  <c r="G63" i="2" a="1"/>
  <c r="GK79" i="5" a="1"/>
  <c r="GM79" i="5" a="1"/>
  <c r="CZ70" i="5" l="1"/>
  <c r="CD70" i="5" s="1"/>
  <c r="CW66" i="5"/>
  <c r="CA66" i="5" s="1"/>
  <c r="AH135" i="5"/>
  <c r="AI134" i="5"/>
  <c r="AJ134" i="5" s="1"/>
  <c r="S139" i="5"/>
  <c r="T138" i="5"/>
  <c r="U138" i="5" s="1"/>
  <c r="CS112" i="5"/>
  <c r="CT111" i="5"/>
  <c r="CU111" i="5" s="1"/>
  <c r="CD119" i="5"/>
  <c r="CE118" i="5"/>
  <c r="CF118" i="5" s="1"/>
  <c r="BR122" i="5"/>
  <c r="BS121" i="5"/>
  <c r="BT121" i="5" s="1"/>
  <c r="AK132" i="5"/>
  <c r="AL131" i="5"/>
  <c r="AM131" i="5" s="1"/>
  <c r="BC127" i="5"/>
  <c r="BD126" i="5"/>
  <c r="BE126" i="5" s="1"/>
  <c r="V138" i="5"/>
  <c r="W137" i="5"/>
  <c r="X137" i="5" s="1"/>
  <c r="AU130" i="5"/>
  <c r="AV130" i="5" s="1"/>
  <c r="AT131" i="5"/>
  <c r="BL124" i="5"/>
  <c r="BM123" i="5"/>
  <c r="BN123" i="5" s="1"/>
  <c r="BX121" i="5"/>
  <c r="BY120" i="5"/>
  <c r="BZ120" i="5" s="1"/>
  <c r="CG117" i="5"/>
  <c r="CH116" i="5"/>
  <c r="CI116" i="5" s="1"/>
  <c r="BU120" i="5"/>
  <c r="BV119" i="5"/>
  <c r="BW119" i="5" s="1"/>
  <c r="CJ116" i="5"/>
  <c r="CK115" i="5"/>
  <c r="CL115" i="5" s="1"/>
  <c r="AC136" i="5"/>
  <c r="AD136" i="5" s="1"/>
  <c r="AB137" i="5"/>
  <c r="CM114" i="5"/>
  <c r="CN113" i="5"/>
  <c r="CO113" i="5" s="1"/>
  <c r="AN132" i="5"/>
  <c r="AO131" i="5"/>
  <c r="AP131" i="5" s="1"/>
  <c r="BP122" i="5"/>
  <c r="BQ122" i="5" s="1"/>
  <c r="BO123" i="5"/>
  <c r="CB118" i="5"/>
  <c r="CC118" i="5" s="1"/>
  <c r="CA119" i="5"/>
  <c r="DB111" i="5"/>
  <c r="DC110" i="5"/>
  <c r="DD110" i="5" s="1"/>
  <c r="AF134" i="5"/>
  <c r="AG134" i="5" s="1"/>
  <c r="AE135" i="5"/>
  <c r="AW128" i="5"/>
  <c r="AX127" i="5"/>
  <c r="AY127" i="5" s="1"/>
  <c r="Z135" i="5"/>
  <c r="AA135" i="5" s="1"/>
  <c r="Y136" i="5"/>
  <c r="AQ130" i="5"/>
  <c r="AR129" i="5"/>
  <c r="AS129" i="5" s="1"/>
  <c r="P140" i="5"/>
  <c r="Q139" i="5"/>
  <c r="R139" i="5" s="1"/>
  <c r="BI124" i="5"/>
  <c r="BJ123" i="5"/>
  <c r="BK123" i="5" s="1"/>
  <c r="BA128" i="5"/>
  <c r="BB128" i="5" s="1"/>
  <c r="AZ129" i="5"/>
  <c r="CY110" i="5"/>
  <c r="CZ109" i="5"/>
  <c r="DA109" i="5" s="1"/>
  <c r="CQ114" i="5"/>
  <c r="CR114" i="5" s="1"/>
  <c r="CP115" i="5"/>
  <c r="DA69" i="5"/>
  <c r="CX71" i="5"/>
  <c r="CU67" i="5"/>
  <c r="CR69" i="5"/>
  <c r="CT68" i="5"/>
  <c r="BX68" i="5" s="1"/>
  <c r="CO72" i="5"/>
  <c r="D61" i="5"/>
  <c r="E60" i="5"/>
  <c r="F60" i="5" s="1"/>
  <c r="G60" i="5" s="1"/>
  <c r="IH44" i="5"/>
  <c r="II44" i="5" s="1"/>
  <c r="IJ44" i="5" s="1"/>
  <c r="U18" i="9"/>
  <c r="O18" i="9" s="1"/>
  <c r="F64" i="9"/>
  <c r="G63" i="9"/>
  <c r="L63" i="9" s="1"/>
  <c r="HE85" i="5"/>
  <c r="HF85" i="5" s="1"/>
  <c r="GX80" i="5"/>
  <c r="GZ80" i="5" s="1"/>
  <c r="GQ80" i="5"/>
  <c r="GY79" i="5"/>
  <c r="GM79" i="5"/>
  <c r="GN79" i="5" s="1"/>
  <c r="GK79" i="5"/>
  <c r="GL80" i="5"/>
  <c r="GI80" i="5"/>
  <c r="GJ80" i="5" s="1"/>
  <c r="HS72" i="5"/>
  <c r="HU71" i="5"/>
  <c r="HT71" i="5" s="1"/>
  <c r="HL85" i="5"/>
  <c r="HN70" i="5"/>
  <c r="HM71" i="5"/>
  <c r="HO70" i="5"/>
  <c r="EX277" i="5"/>
  <c r="EY277" i="5"/>
  <c r="EZ277" i="5" s="1"/>
  <c r="HB86" i="5"/>
  <c r="HD86" i="5" s="1"/>
  <c r="HC87" i="5"/>
  <c r="FK67" i="5"/>
  <c r="FH66" i="5"/>
  <c r="M142" i="5"/>
  <c r="N141" i="5"/>
  <c r="O141" i="5" s="1"/>
  <c r="EZ69" i="5"/>
  <c r="EY70" i="5"/>
  <c r="EW71" i="5"/>
  <c r="EX70" i="5"/>
  <c r="EC59" i="5"/>
  <c r="EE58" i="5"/>
  <c r="EF58" i="5" s="1"/>
  <c r="J60" i="5"/>
  <c r="K60" i="5" s="1"/>
  <c r="J61" i="5"/>
  <c r="H62" i="5"/>
  <c r="I62" i="5" s="1"/>
  <c r="H146" i="5"/>
  <c r="I146" i="5" s="1"/>
  <c r="G147" i="5"/>
  <c r="J144" i="5"/>
  <c r="K143" i="5"/>
  <c r="L143" i="5" s="1"/>
  <c r="CV115" i="5"/>
  <c r="CW114" i="5"/>
  <c r="CX114" i="5" s="1"/>
  <c r="A147" i="5"/>
  <c r="B146" i="5"/>
  <c r="C146" i="5" s="1"/>
  <c r="H52" i="3"/>
  <c r="J52" i="3" s="1"/>
  <c r="M51" i="3"/>
  <c r="K52" i="3"/>
  <c r="M52" i="3"/>
  <c r="L53" i="3"/>
  <c r="N53" i="3" s="1"/>
  <c r="P134" i="3"/>
  <c r="D53" i="3"/>
  <c r="C54" i="3"/>
  <c r="D54" i="3" s="1"/>
  <c r="E52" i="3"/>
  <c r="I52" i="3" s="1"/>
  <c r="F53" i="3"/>
  <c r="G53" i="3"/>
  <c r="I63" i="2"/>
  <c r="F63" i="2"/>
  <c r="G63" i="2"/>
  <c r="E64" i="2"/>
  <c r="B55" i="3"/>
  <c r="EN2112" i="1"/>
  <c r="EM2111" i="1"/>
  <c r="F64" i="2" a="1"/>
  <c r="G64" i="2" a="1"/>
  <c r="GK80" i="5" a="1"/>
  <c r="GM80" i="5" a="1"/>
  <c r="CZ71" i="5" l="1"/>
  <c r="CD71" i="5" s="1"/>
  <c r="CW67" i="5"/>
  <c r="CA67" i="5" s="1"/>
  <c r="BP123" i="5"/>
  <c r="BQ123" i="5" s="1"/>
  <c r="BO124" i="5"/>
  <c r="CZ110" i="5"/>
  <c r="DA110" i="5" s="1"/>
  <c r="CY111" i="5"/>
  <c r="BI125" i="5"/>
  <c r="BJ124" i="5"/>
  <c r="BK124" i="5" s="1"/>
  <c r="AR130" i="5"/>
  <c r="AS130" i="5" s="1"/>
  <c r="AQ131" i="5"/>
  <c r="AX128" i="5"/>
  <c r="AY128" i="5" s="1"/>
  <c r="AW129" i="5"/>
  <c r="DB112" i="5"/>
  <c r="DC111" i="5"/>
  <c r="DD111" i="5" s="1"/>
  <c r="CN114" i="5"/>
  <c r="CO114" i="5" s="1"/>
  <c r="CM115" i="5"/>
  <c r="CJ117" i="5"/>
  <c r="CK116" i="5"/>
  <c r="CL116" i="5" s="1"/>
  <c r="CH117" i="5"/>
  <c r="CI117" i="5" s="1"/>
  <c r="CG118" i="5"/>
  <c r="BM124" i="5"/>
  <c r="BN124" i="5" s="1"/>
  <c r="BL125" i="5"/>
  <c r="V139" i="5"/>
  <c r="W138" i="5"/>
  <c r="X138" i="5" s="1"/>
  <c r="AK133" i="5"/>
  <c r="AL132" i="5"/>
  <c r="AM132" i="5" s="1"/>
  <c r="CE119" i="5"/>
  <c r="CF119" i="5" s="1"/>
  <c r="CD120" i="5"/>
  <c r="S140" i="5"/>
  <c r="T139" i="5"/>
  <c r="U139" i="5" s="1"/>
  <c r="CP116" i="5"/>
  <c r="CQ115" i="5"/>
  <c r="CR115" i="5" s="1"/>
  <c r="BA129" i="5"/>
  <c r="BB129" i="5" s="1"/>
  <c r="AZ130" i="5"/>
  <c r="Y137" i="5"/>
  <c r="Z136" i="5"/>
  <c r="AA136" i="5" s="1"/>
  <c r="AF135" i="5"/>
  <c r="AG135" i="5" s="1"/>
  <c r="AE136" i="5"/>
  <c r="CA120" i="5"/>
  <c r="CB119" i="5"/>
  <c r="CC119" i="5" s="1"/>
  <c r="AB138" i="5"/>
  <c r="AC137" i="5"/>
  <c r="AD137" i="5" s="1"/>
  <c r="AT132" i="5"/>
  <c r="AU131" i="5"/>
  <c r="AV131" i="5" s="1"/>
  <c r="Q140" i="5"/>
  <c r="R140" i="5" s="1"/>
  <c r="P141" i="5"/>
  <c r="AO132" i="5"/>
  <c r="AP132" i="5" s="1"/>
  <c r="AN133" i="5"/>
  <c r="BV120" i="5"/>
  <c r="BW120" i="5" s="1"/>
  <c r="BU121" i="5"/>
  <c r="BY121" i="5"/>
  <c r="BZ121" i="5" s="1"/>
  <c r="BX122" i="5"/>
  <c r="BC128" i="5"/>
  <c r="BD127" i="5"/>
  <c r="BE127" i="5" s="1"/>
  <c r="BS122" i="5"/>
  <c r="BT122" i="5" s="1"/>
  <c r="BR123" i="5"/>
  <c r="CT112" i="5"/>
  <c r="CU112" i="5" s="1"/>
  <c r="CS113" i="5"/>
  <c r="AH136" i="5"/>
  <c r="AI135" i="5"/>
  <c r="AJ135" i="5" s="1"/>
  <c r="DA70" i="5"/>
  <c r="CX72" i="5"/>
  <c r="CU68" i="5"/>
  <c r="CR70" i="5"/>
  <c r="CT69" i="5"/>
  <c r="BX69" i="5" s="1"/>
  <c r="CO73" i="5"/>
  <c r="D62" i="5"/>
  <c r="E61" i="5"/>
  <c r="F61" i="5" s="1"/>
  <c r="G61" i="5" s="1"/>
  <c r="IE45" i="5"/>
  <c r="IB45" i="5"/>
  <c r="IC45" i="5" s="1"/>
  <c r="ID45" i="5" s="1"/>
  <c r="V18" i="9"/>
  <c r="W18" i="9" s="1"/>
  <c r="G64" i="9"/>
  <c r="L64" i="9" s="1"/>
  <c r="F65" i="9"/>
  <c r="HE86" i="5"/>
  <c r="HF86" i="5" s="1"/>
  <c r="GY80" i="5"/>
  <c r="GM80" i="5"/>
  <c r="GN80" i="5" s="1"/>
  <c r="GK80" i="5"/>
  <c r="HN71" i="5"/>
  <c r="HM72" i="5"/>
  <c r="HO71" i="5"/>
  <c r="HL86" i="5"/>
  <c r="HS73" i="5"/>
  <c r="HU72" i="5"/>
  <c r="HT72" i="5" s="1"/>
  <c r="EX278" i="5"/>
  <c r="EY278" i="5"/>
  <c r="EZ278" i="5" s="1"/>
  <c r="HB87" i="5"/>
  <c r="HD87" i="5" s="1"/>
  <c r="HC88" i="5"/>
  <c r="FK68" i="5"/>
  <c r="FH68" i="5" s="1"/>
  <c r="FH67" i="5"/>
  <c r="M143" i="5"/>
  <c r="N142" i="5"/>
  <c r="O142" i="5" s="1"/>
  <c r="EZ70" i="5"/>
  <c r="EY71" i="5"/>
  <c r="EW72" i="5"/>
  <c r="EX71" i="5"/>
  <c r="EC60" i="5"/>
  <c r="EE59" i="5"/>
  <c r="EF59" i="5" s="1"/>
  <c r="K61" i="5"/>
  <c r="H63" i="5"/>
  <c r="I63" i="5" s="1"/>
  <c r="J145" i="5"/>
  <c r="K144" i="5"/>
  <c r="L144" i="5" s="1"/>
  <c r="G148" i="5"/>
  <c r="H147" i="5"/>
  <c r="I147" i="5" s="1"/>
  <c r="CV116" i="5"/>
  <c r="CW115" i="5"/>
  <c r="CX115" i="5" s="1"/>
  <c r="A148" i="5"/>
  <c r="B147" i="5"/>
  <c r="C147" i="5" s="1"/>
  <c r="H53" i="3"/>
  <c r="J53" i="3" s="1"/>
  <c r="K53" i="3"/>
  <c r="L54" i="3"/>
  <c r="N54" i="3" s="1"/>
  <c r="P135" i="3"/>
  <c r="C55" i="3"/>
  <c r="E53" i="3"/>
  <c r="I53" i="3" s="1"/>
  <c r="F54" i="3"/>
  <c r="G54" i="3"/>
  <c r="I64" i="2"/>
  <c r="F64" i="2"/>
  <c r="G64" i="2"/>
  <c r="E65" i="2"/>
  <c r="B56" i="3"/>
  <c r="EN2113" i="1"/>
  <c r="EM2112" i="1"/>
  <c r="F65" i="2" a="1"/>
  <c r="G65" i="2" a="1"/>
  <c r="M53" i="3" l="1"/>
  <c r="CW68" i="5"/>
  <c r="CA68" i="5" s="1"/>
  <c r="CZ72" i="5"/>
  <c r="CD72" i="5" s="1"/>
  <c r="BV121" i="5"/>
  <c r="BW121" i="5" s="1"/>
  <c r="BU122" i="5"/>
  <c r="P142" i="5"/>
  <c r="Q141" i="5"/>
  <c r="R141" i="5" s="1"/>
  <c r="AQ132" i="5"/>
  <c r="AR131" i="5"/>
  <c r="AS131" i="5" s="1"/>
  <c r="CY112" i="5"/>
  <c r="CZ111" i="5"/>
  <c r="DA111" i="5" s="1"/>
  <c r="AF136" i="5"/>
  <c r="AG136" i="5" s="1"/>
  <c r="AE137" i="5"/>
  <c r="AZ131" i="5"/>
  <c r="BA130" i="5"/>
  <c r="BB130" i="5" s="1"/>
  <c r="BL126" i="5"/>
  <c r="BM125" i="5"/>
  <c r="BN125" i="5" s="1"/>
  <c r="BC129" i="5"/>
  <c r="BD128" i="5"/>
  <c r="BE128" i="5" s="1"/>
  <c r="AB139" i="5"/>
  <c r="AC138" i="5"/>
  <c r="AD138" i="5" s="1"/>
  <c r="S141" i="5"/>
  <c r="T140" i="5"/>
  <c r="U140" i="5" s="1"/>
  <c r="AK134" i="5"/>
  <c r="AL133" i="5"/>
  <c r="AM133" i="5" s="1"/>
  <c r="CJ118" i="5"/>
  <c r="CK117" i="5"/>
  <c r="CL117" i="5" s="1"/>
  <c r="DC112" i="5"/>
  <c r="DD112" i="5" s="1"/>
  <c r="DB113" i="5"/>
  <c r="BS123" i="5"/>
  <c r="BT123" i="5" s="1"/>
  <c r="BR124" i="5"/>
  <c r="BY122" i="5"/>
  <c r="BZ122" i="5" s="1"/>
  <c r="BX123" i="5"/>
  <c r="AN134" i="5"/>
  <c r="AO133" i="5"/>
  <c r="AP133" i="5" s="1"/>
  <c r="CD121" i="5"/>
  <c r="CE120" i="5"/>
  <c r="CF120" i="5" s="1"/>
  <c r="CG119" i="5"/>
  <c r="CH118" i="5"/>
  <c r="CI118" i="5" s="1"/>
  <c r="CM116" i="5"/>
  <c r="CN115" i="5"/>
  <c r="CO115" i="5" s="1"/>
  <c r="AW130" i="5"/>
  <c r="AX129" i="5"/>
  <c r="AY129" i="5" s="1"/>
  <c r="BP124" i="5"/>
  <c r="BQ124" i="5" s="1"/>
  <c r="BO125" i="5"/>
  <c r="CT113" i="5"/>
  <c r="CU113" i="5" s="1"/>
  <c r="CS114" i="5"/>
  <c r="AH137" i="5"/>
  <c r="AI136" i="5"/>
  <c r="AJ136" i="5" s="1"/>
  <c r="AU132" i="5"/>
  <c r="AV132" i="5" s="1"/>
  <c r="AT133" i="5"/>
  <c r="CB120" i="5"/>
  <c r="CC120" i="5" s="1"/>
  <c r="CA121" i="5"/>
  <c r="Z137" i="5"/>
  <c r="AA137" i="5" s="1"/>
  <c r="Y138" i="5"/>
  <c r="CP117" i="5"/>
  <c r="CQ116" i="5"/>
  <c r="CR116" i="5" s="1"/>
  <c r="V140" i="5"/>
  <c r="W139" i="5"/>
  <c r="X139" i="5" s="1"/>
  <c r="BI126" i="5"/>
  <c r="BJ125" i="5"/>
  <c r="BK125" i="5" s="1"/>
  <c r="DA71" i="5"/>
  <c r="CX73" i="5"/>
  <c r="CU69" i="5"/>
  <c r="CR71" i="5"/>
  <c r="CT70" i="5"/>
  <c r="BX70" i="5" s="1"/>
  <c r="CO74" i="5"/>
  <c r="E62" i="5"/>
  <c r="F62" i="5" s="1"/>
  <c r="G62" i="5" s="1"/>
  <c r="D63" i="5"/>
  <c r="X18" i="9"/>
  <c r="P19" i="9" s="1"/>
  <c r="IG45" i="5"/>
  <c r="IA45" i="5" s="1"/>
  <c r="F66" i="9"/>
  <c r="G65" i="9"/>
  <c r="L65" i="9" s="1"/>
  <c r="HE87" i="5"/>
  <c r="HF87" i="5" s="1"/>
  <c r="HS74" i="5"/>
  <c r="HU73" i="5"/>
  <c r="HT73" i="5" s="1"/>
  <c r="HL87" i="5"/>
  <c r="HN72" i="5"/>
  <c r="HM73" i="5"/>
  <c r="HO72" i="5"/>
  <c r="EX279" i="5"/>
  <c r="EY279" i="5"/>
  <c r="EZ279" i="5" s="1"/>
  <c r="HB88" i="5"/>
  <c r="HD88" i="5" s="1"/>
  <c r="HC89" i="5"/>
  <c r="M144" i="5"/>
  <c r="N143" i="5"/>
  <c r="O143" i="5" s="1"/>
  <c r="EZ71" i="5"/>
  <c r="EW73" i="5"/>
  <c r="EX72" i="5"/>
  <c r="EY72" i="5"/>
  <c r="EC61" i="5"/>
  <c r="EE60" i="5"/>
  <c r="EF60" i="5" s="1"/>
  <c r="J62" i="5"/>
  <c r="K62" i="5" s="1"/>
  <c r="J63" i="5"/>
  <c r="H64" i="5"/>
  <c r="I64" i="5" s="1"/>
  <c r="H148" i="5"/>
  <c r="I148" i="5" s="1"/>
  <c r="G149" i="5"/>
  <c r="J146" i="5"/>
  <c r="K145" i="5"/>
  <c r="L145" i="5" s="1"/>
  <c r="CV117" i="5"/>
  <c r="CW116" i="5"/>
  <c r="CX116" i="5" s="1"/>
  <c r="A149" i="5"/>
  <c r="B148" i="5"/>
  <c r="C148" i="5" s="1"/>
  <c r="H54" i="3"/>
  <c r="J54" i="3"/>
  <c r="K54" i="3"/>
  <c r="M54" i="3"/>
  <c r="L55" i="3"/>
  <c r="N55" i="3" s="1"/>
  <c r="P136" i="3"/>
  <c r="D55" i="3"/>
  <c r="C56" i="3"/>
  <c r="E54" i="3"/>
  <c r="I54" i="3" s="1"/>
  <c r="F55" i="3"/>
  <c r="G55" i="3"/>
  <c r="I65" i="2"/>
  <c r="G65" i="2"/>
  <c r="F65" i="2"/>
  <c r="E66" i="2"/>
  <c r="B57" i="3"/>
  <c r="EN2114" i="1"/>
  <c r="EM2113" i="1"/>
  <c r="G66" i="2" a="1"/>
  <c r="F66" i="2" a="1"/>
  <c r="S19" i="9" l="1"/>
  <c r="CW69" i="5"/>
  <c r="CA69" i="5" s="1"/>
  <c r="CZ73" i="5"/>
  <c r="CD73" i="5" s="1"/>
  <c r="Y139" i="5"/>
  <c r="Z138" i="5"/>
  <c r="AA138" i="5" s="1"/>
  <c r="AT134" i="5"/>
  <c r="AU133" i="5"/>
  <c r="AV133" i="5" s="1"/>
  <c r="CS115" i="5"/>
  <c r="CT114" i="5"/>
  <c r="CU114" i="5" s="1"/>
  <c r="BR125" i="5"/>
  <c r="BS124" i="5"/>
  <c r="BT124" i="5" s="1"/>
  <c r="V141" i="5"/>
  <c r="W140" i="5"/>
  <c r="X140" i="5" s="1"/>
  <c r="AX130" i="5"/>
  <c r="AY130" i="5" s="1"/>
  <c r="AW131" i="5"/>
  <c r="CH119" i="5"/>
  <c r="CI119" i="5" s="1"/>
  <c r="CG120" i="5"/>
  <c r="AO134" i="5"/>
  <c r="AP134" i="5" s="1"/>
  <c r="AN135" i="5"/>
  <c r="CK118" i="5"/>
  <c r="CL118" i="5" s="1"/>
  <c r="CJ119" i="5"/>
  <c r="S142" i="5"/>
  <c r="T141" i="5"/>
  <c r="U141" i="5" s="1"/>
  <c r="BC130" i="5"/>
  <c r="BD129" i="5"/>
  <c r="BE129" i="5" s="1"/>
  <c r="AZ132" i="5"/>
  <c r="BA131" i="5"/>
  <c r="BB131" i="5" s="1"/>
  <c r="CY113" i="5"/>
  <c r="CZ112" i="5"/>
  <c r="DA112" i="5" s="1"/>
  <c r="Q142" i="5"/>
  <c r="R142" i="5" s="1"/>
  <c r="P143" i="5"/>
  <c r="CB121" i="5"/>
  <c r="CC121" i="5" s="1"/>
  <c r="CA122" i="5"/>
  <c r="BP125" i="5"/>
  <c r="BQ125" i="5" s="1"/>
  <c r="BO126" i="5"/>
  <c r="BY123" i="5"/>
  <c r="BZ123" i="5" s="1"/>
  <c r="BX124" i="5"/>
  <c r="DC113" i="5"/>
  <c r="DD113" i="5" s="1"/>
  <c r="DB114" i="5"/>
  <c r="AF137" i="5"/>
  <c r="AG137" i="5" s="1"/>
  <c r="AE138" i="5"/>
  <c r="BU123" i="5"/>
  <c r="BV122" i="5"/>
  <c r="BW122" i="5" s="1"/>
  <c r="BJ126" i="5"/>
  <c r="BK126" i="5" s="1"/>
  <c r="BI127" i="5"/>
  <c r="CP118" i="5"/>
  <c r="CQ117" i="5"/>
  <c r="CR117" i="5" s="1"/>
  <c r="AI137" i="5"/>
  <c r="AJ137" i="5" s="1"/>
  <c r="AH138" i="5"/>
  <c r="CM117" i="5"/>
  <c r="CN116" i="5"/>
  <c r="CO116" i="5" s="1"/>
  <c r="CE121" i="5"/>
  <c r="CF121" i="5" s="1"/>
  <c r="CD122" i="5"/>
  <c r="AK135" i="5"/>
  <c r="AL134" i="5"/>
  <c r="AM134" i="5" s="1"/>
  <c r="AB140" i="5"/>
  <c r="AC139" i="5"/>
  <c r="AD139" i="5" s="1"/>
  <c r="BL127" i="5"/>
  <c r="BM126" i="5"/>
  <c r="BN126" i="5" s="1"/>
  <c r="AR132" i="5"/>
  <c r="AS132" i="5" s="1"/>
  <c r="AQ133" i="5"/>
  <c r="DA72" i="5"/>
  <c r="CX74" i="5"/>
  <c r="CU70" i="5"/>
  <c r="CR72" i="5"/>
  <c r="CT71" i="5"/>
  <c r="BX71" i="5" s="1"/>
  <c r="G66" i="9"/>
  <c r="L66" i="9" s="1"/>
  <c r="F67" i="9"/>
  <c r="CO75" i="5"/>
  <c r="D64" i="5"/>
  <c r="E63" i="5"/>
  <c r="F63" i="5" s="1"/>
  <c r="G63" i="5" s="1"/>
  <c r="Q19" i="9"/>
  <c r="R19" i="9" s="1"/>
  <c r="IH45" i="5"/>
  <c r="II45" i="5" s="1"/>
  <c r="IJ45" i="5" s="1"/>
  <c r="HE88" i="5"/>
  <c r="HF88" i="5" s="1"/>
  <c r="HN73" i="5"/>
  <c r="HM74" i="5"/>
  <c r="HO73" i="5"/>
  <c r="HL88" i="5"/>
  <c r="HS75" i="5"/>
  <c r="HU74" i="5"/>
  <c r="HT74" i="5" s="1"/>
  <c r="EX280" i="5"/>
  <c r="EY280" i="5"/>
  <c r="EZ280" i="5" s="1"/>
  <c r="HB89" i="5"/>
  <c r="HD89" i="5" s="1"/>
  <c r="HC90" i="5"/>
  <c r="N144" i="5"/>
  <c r="O144" i="5" s="1"/>
  <c r="M145" i="5"/>
  <c r="EZ72" i="5"/>
  <c r="EY73" i="5"/>
  <c r="EX73" i="5"/>
  <c r="EW74" i="5"/>
  <c r="EC62" i="5"/>
  <c r="EE61" i="5"/>
  <c r="EF61" i="5" s="1"/>
  <c r="K63" i="5"/>
  <c r="H65" i="5"/>
  <c r="I65" i="5" s="1"/>
  <c r="J147" i="5"/>
  <c r="K146" i="5"/>
  <c r="L146" i="5" s="1"/>
  <c r="H149" i="5"/>
  <c r="I149" i="5" s="1"/>
  <c r="G150" i="5"/>
  <c r="CV118" i="5"/>
  <c r="CW117" i="5"/>
  <c r="CX117" i="5" s="1"/>
  <c r="A150" i="5"/>
  <c r="B149" i="5"/>
  <c r="C149" i="5" s="1"/>
  <c r="H55" i="3"/>
  <c r="J55" i="3"/>
  <c r="K55" i="3"/>
  <c r="M55" i="3"/>
  <c r="L56" i="3"/>
  <c r="N56" i="3" s="1"/>
  <c r="P137" i="3"/>
  <c r="D56" i="3"/>
  <c r="E55" i="3"/>
  <c r="I55" i="3" s="1"/>
  <c r="C57" i="3"/>
  <c r="F56" i="3"/>
  <c r="G56" i="3"/>
  <c r="I66" i="2"/>
  <c r="G66" i="2"/>
  <c r="F66" i="2"/>
  <c r="E67" i="2"/>
  <c r="B58" i="3"/>
  <c r="EN2115" i="1"/>
  <c r="EM2114" i="1"/>
  <c r="G67" i="2" a="1"/>
  <c r="F67" i="2" a="1"/>
  <c r="CW70" i="5" l="1"/>
  <c r="CA70" i="5" s="1"/>
  <c r="CZ74" i="5"/>
  <c r="CD74" i="5" s="1"/>
  <c r="DB115" i="5"/>
  <c r="DC114" i="5"/>
  <c r="DD114" i="5" s="1"/>
  <c r="BP126" i="5"/>
  <c r="BQ126" i="5" s="1"/>
  <c r="BO127" i="5"/>
  <c r="Q143" i="5"/>
  <c r="R143" i="5" s="1"/>
  <c r="P144" i="5"/>
  <c r="AO135" i="5"/>
  <c r="AP135" i="5" s="1"/>
  <c r="AN136" i="5"/>
  <c r="AW132" i="5"/>
  <c r="AX131" i="5"/>
  <c r="AY131" i="5" s="1"/>
  <c r="BM127" i="5"/>
  <c r="BN127" i="5" s="1"/>
  <c r="BL128" i="5"/>
  <c r="AK136" i="5"/>
  <c r="AL135" i="5"/>
  <c r="AM135" i="5" s="1"/>
  <c r="CN117" i="5"/>
  <c r="CO117" i="5" s="1"/>
  <c r="CM118" i="5"/>
  <c r="CP119" i="5"/>
  <c r="CQ118" i="5"/>
  <c r="CR118" i="5" s="1"/>
  <c r="BV123" i="5"/>
  <c r="BW123" i="5" s="1"/>
  <c r="BU124" i="5"/>
  <c r="BA132" i="5"/>
  <c r="BB132" i="5" s="1"/>
  <c r="AZ133" i="5"/>
  <c r="S143" i="5"/>
  <c r="T142" i="5"/>
  <c r="U142" i="5" s="1"/>
  <c r="BS125" i="5"/>
  <c r="BT125" i="5" s="1"/>
  <c r="BR126" i="5"/>
  <c r="AU134" i="5"/>
  <c r="AV134" i="5" s="1"/>
  <c r="AT135" i="5"/>
  <c r="AQ134" i="5"/>
  <c r="AR133" i="5"/>
  <c r="AS133" i="5" s="1"/>
  <c r="CE122" i="5"/>
  <c r="CF122" i="5" s="1"/>
  <c r="CD123" i="5"/>
  <c r="AI138" i="5"/>
  <c r="AJ138" i="5" s="1"/>
  <c r="AH139" i="5"/>
  <c r="BJ127" i="5"/>
  <c r="BK127" i="5" s="1"/>
  <c r="BI128" i="5"/>
  <c r="AE139" i="5"/>
  <c r="AF138" i="5"/>
  <c r="AG138" i="5" s="1"/>
  <c r="BY124" i="5"/>
  <c r="BZ124" i="5" s="1"/>
  <c r="BX125" i="5"/>
  <c r="CA123" i="5"/>
  <c r="CB122" i="5"/>
  <c r="CC122" i="5" s="1"/>
  <c r="CK119" i="5"/>
  <c r="CL119" i="5" s="1"/>
  <c r="CJ120" i="5"/>
  <c r="CG121" i="5"/>
  <c r="CH120" i="5"/>
  <c r="CI120" i="5" s="1"/>
  <c r="AB141" i="5"/>
  <c r="AC140" i="5"/>
  <c r="AD140" i="5" s="1"/>
  <c r="CY114" i="5"/>
  <c r="CZ113" i="5"/>
  <c r="DA113" i="5" s="1"/>
  <c r="BC131" i="5"/>
  <c r="BD130" i="5"/>
  <c r="BE130" i="5" s="1"/>
  <c r="W141" i="5"/>
  <c r="X141" i="5" s="1"/>
  <c r="V142" i="5"/>
  <c r="CT115" i="5"/>
  <c r="CU115" i="5" s="1"/>
  <c r="CS116" i="5"/>
  <c r="Y140" i="5"/>
  <c r="Z139" i="5"/>
  <c r="AA139" i="5" s="1"/>
  <c r="DA73" i="5"/>
  <c r="CX75" i="5"/>
  <c r="CU71" i="5"/>
  <c r="CR73" i="5"/>
  <c r="CT72" i="5"/>
  <c r="BX72" i="5" s="1"/>
  <c r="F68" i="9"/>
  <c r="G67" i="9"/>
  <c r="L67" i="9" s="1"/>
  <c r="CO76" i="5"/>
  <c r="D65" i="5"/>
  <c r="E64" i="5"/>
  <c r="F64" i="5" s="1"/>
  <c r="G64" i="5" s="1"/>
  <c r="IB46" i="5"/>
  <c r="IC46" i="5" s="1"/>
  <c r="ID46" i="5" s="1"/>
  <c r="IE46" i="5"/>
  <c r="U19" i="9"/>
  <c r="O19" i="9" s="1"/>
  <c r="HE89" i="5"/>
  <c r="HF89" i="5" s="1"/>
  <c r="HS76" i="5"/>
  <c r="HU75" i="5"/>
  <c r="HT75" i="5" s="1"/>
  <c r="HL89" i="5"/>
  <c r="HN74" i="5"/>
  <c r="HM75" i="5"/>
  <c r="HO74" i="5"/>
  <c r="FB281" i="5" a="1"/>
  <c r="FB281" i="5" s="1"/>
  <c r="EX281" i="5"/>
  <c r="FC281" i="5"/>
  <c r="EY281" i="5"/>
  <c r="HB90" i="5"/>
  <c r="HD90" i="5" s="1"/>
  <c r="HC91" i="5"/>
  <c r="M146" i="5"/>
  <c r="N145" i="5"/>
  <c r="O145" i="5" s="1"/>
  <c r="EZ73" i="5"/>
  <c r="EY74" i="5"/>
  <c r="EW75" i="5"/>
  <c r="EX74" i="5"/>
  <c r="EC63" i="5"/>
  <c r="EE62" i="5"/>
  <c r="EF62" i="5" s="1"/>
  <c r="J64" i="5"/>
  <c r="K64" i="5" s="1"/>
  <c r="J65" i="5"/>
  <c r="H66" i="5"/>
  <c r="I66" i="5" s="1"/>
  <c r="G151" i="5"/>
  <c r="H150" i="5"/>
  <c r="I150" i="5" s="1"/>
  <c r="J148" i="5"/>
  <c r="K147" i="5"/>
  <c r="L147" i="5" s="1"/>
  <c r="CV119" i="5"/>
  <c r="CW118" i="5"/>
  <c r="CX118" i="5" s="1"/>
  <c r="A151" i="5"/>
  <c r="B150" i="5"/>
  <c r="C150" i="5" s="1"/>
  <c r="H56" i="3"/>
  <c r="J56" i="3"/>
  <c r="K56" i="3"/>
  <c r="M56" i="3"/>
  <c r="L57" i="3"/>
  <c r="N57" i="3" s="1"/>
  <c r="P138" i="3"/>
  <c r="D57" i="3"/>
  <c r="E56" i="3"/>
  <c r="I56" i="3" s="1"/>
  <c r="C58" i="3"/>
  <c r="F57" i="3"/>
  <c r="G57" i="3"/>
  <c r="I67" i="2"/>
  <c r="F67" i="2"/>
  <c r="G67" i="2"/>
  <c r="E68" i="2"/>
  <c r="B59" i="3"/>
  <c r="EN2116" i="1"/>
  <c r="EM2115" i="1"/>
  <c r="F68" i="2" a="1"/>
  <c r="G68" i="2" a="1"/>
  <c r="CW71" i="5" l="1"/>
  <c r="CA71" i="5" s="1"/>
  <c r="CZ75" i="5"/>
  <c r="CD75" i="5" s="1"/>
  <c r="IG46" i="5"/>
  <c r="IA46" i="5" s="1"/>
  <c r="CB123" i="5"/>
  <c r="CC123" i="5" s="1"/>
  <c r="CA124" i="5"/>
  <c r="CT116" i="5"/>
  <c r="CU116" i="5" s="1"/>
  <c r="CS117" i="5"/>
  <c r="CK120" i="5"/>
  <c r="CL120" i="5" s="1"/>
  <c r="CJ121" i="5"/>
  <c r="BY125" i="5"/>
  <c r="BZ125" i="5" s="1"/>
  <c r="BX126" i="5"/>
  <c r="BJ128" i="5"/>
  <c r="BK128" i="5" s="1"/>
  <c r="BI129" i="5"/>
  <c r="CD124" i="5"/>
  <c r="CE123" i="5"/>
  <c r="CF123" i="5" s="1"/>
  <c r="AT136" i="5"/>
  <c r="AU135" i="5"/>
  <c r="AV135" i="5" s="1"/>
  <c r="BV124" i="5"/>
  <c r="BW124" i="5" s="1"/>
  <c r="BU125" i="5"/>
  <c r="CM119" i="5"/>
  <c r="CN118" i="5"/>
  <c r="CO118" i="5" s="1"/>
  <c r="BM128" i="5"/>
  <c r="BN128" i="5" s="1"/>
  <c r="BL129" i="5"/>
  <c r="AN137" i="5"/>
  <c r="AO136" i="5"/>
  <c r="AP136" i="5" s="1"/>
  <c r="BO128" i="5"/>
  <c r="BP127" i="5"/>
  <c r="BQ127" i="5" s="1"/>
  <c r="S144" i="5"/>
  <c r="T143" i="5"/>
  <c r="U143" i="5" s="1"/>
  <c r="BC132" i="5"/>
  <c r="BD131" i="5"/>
  <c r="BE131" i="5" s="1"/>
  <c r="AC141" i="5"/>
  <c r="AD141" i="5" s="1"/>
  <c r="AB142" i="5"/>
  <c r="W142" i="5"/>
  <c r="X142" i="5" s="1"/>
  <c r="V143" i="5"/>
  <c r="AI139" i="5"/>
  <c r="AJ139" i="5" s="1"/>
  <c r="AH140" i="5"/>
  <c r="BR127" i="5"/>
  <c r="BS126" i="5"/>
  <c r="BT126" i="5" s="1"/>
  <c r="BA133" i="5"/>
  <c r="BB133" i="5" s="1"/>
  <c r="AZ134" i="5"/>
  <c r="P145" i="5"/>
  <c r="Q144" i="5"/>
  <c r="R144" i="5" s="1"/>
  <c r="Z140" i="5"/>
  <c r="AA140" i="5" s="1"/>
  <c r="Y141" i="5"/>
  <c r="CY115" i="5"/>
  <c r="CZ114" i="5"/>
  <c r="DA114" i="5" s="1"/>
  <c r="CH121" i="5"/>
  <c r="CI121" i="5" s="1"/>
  <c r="CG122" i="5"/>
  <c r="AE140" i="5"/>
  <c r="AF139" i="5"/>
  <c r="AG139" i="5" s="1"/>
  <c r="AR134" i="5"/>
  <c r="AS134" i="5" s="1"/>
  <c r="AQ135" i="5"/>
  <c r="CP120" i="5"/>
  <c r="CQ119" i="5"/>
  <c r="CR119" i="5" s="1"/>
  <c r="AK137" i="5"/>
  <c r="AL136" i="5"/>
  <c r="AM136" i="5" s="1"/>
  <c r="AX132" i="5"/>
  <c r="AY132" i="5" s="1"/>
  <c r="AW133" i="5"/>
  <c r="DB116" i="5"/>
  <c r="DC115" i="5"/>
  <c r="DD115" i="5" s="1"/>
  <c r="DA74" i="5"/>
  <c r="CX76" i="5"/>
  <c r="CZ76" i="5" s="1"/>
  <c r="CD76" i="5" s="1"/>
  <c r="CU72" i="5"/>
  <c r="CR74" i="5"/>
  <c r="CT73" i="5"/>
  <c r="BX73" i="5" s="1"/>
  <c r="F69" i="9"/>
  <c r="G68" i="9"/>
  <c r="L68" i="9" s="1"/>
  <c r="CO77" i="5"/>
  <c r="D66" i="5"/>
  <c r="E65" i="5"/>
  <c r="F65" i="5" s="1"/>
  <c r="G65" i="5" s="1"/>
  <c r="V19" i="9"/>
  <c r="W19" i="9" s="1"/>
  <c r="HE90" i="5"/>
  <c r="HF90" i="5" s="1"/>
  <c r="HL90" i="5"/>
  <c r="HN75" i="5"/>
  <c r="HM76" i="5"/>
  <c r="HO75" i="5"/>
  <c r="HS77" i="5"/>
  <c r="HU76" i="5"/>
  <c r="HT76" i="5" s="1"/>
  <c r="FB282" i="5" a="1"/>
  <c r="FB282" i="5" s="1"/>
  <c r="EX282" i="5"/>
  <c r="FC282" i="5"/>
  <c r="EY282" i="5"/>
  <c r="FA281" i="5"/>
  <c r="EZ281" i="5"/>
  <c r="HB91" i="5"/>
  <c r="HD91" i="5" s="1"/>
  <c r="HE91" i="5" s="1"/>
  <c r="HF91" i="5" s="1"/>
  <c r="HC92" i="5"/>
  <c r="M147" i="5"/>
  <c r="N146" i="5"/>
  <c r="O146" i="5" s="1"/>
  <c r="EZ74" i="5"/>
  <c r="EY75" i="5"/>
  <c r="EW76" i="5"/>
  <c r="EX75" i="5"/>
  <c r="EC64" i="5"/>
  <c r="EE63" i="5"/>
  <c r="EF63" i="5"/>
  <c r="K65" i="5"/>
  <c r="H67" i="5"/>
  <c r="I67" i="5" s="1"/>
  <c r="J149" i="5"/>
  <c r="K148" i="5"/>
  <c r="L148" i="5" s="1"/>
  <c r="G152" i="5"/>
  <c r="H151" i="5"/>
  <c r="I151" i="5" s="1"/>
  <c r="CV120" i="5"/>
  <c r="CW119" i="5"/>
  <c r="CX119" i="5" s="1"/>
  <c r="A152" i="5"/>
  <c r="B151" i="5"/>
  <c r="C151" i="5" s="1"/>
  <c r="H57" i="3"/>
  <c r="J57" i="3"/>
  <c r="K57" i="3"/>
  <c r="M57" i="3"/>
  <c r="L58" i="3"/>
  <c r="N58" i="3" s="1"/>
  <c r="P139" i="3"/>
  <c r="C59" i="3"/>
  <c r="F58" i="3"/>
  <c r="G58" i="3"/>
  <c r="E57" i="3"/>
  <c r="I57" i="3" s="1"/>
  <c r="D58" i="3"/>
  <c r="I68" i="2"/>
  <c r="F68" i="2"/>
  <c r="G68" i="2"/>
  <c r="E69" i="2"/>
  <c r="B60" i="3"/>
  <c r="EN2117" i="1"/>
  <c r="EM2116" i="1"/>
  <c r="F69" i="2" a="1"/>
  <c r="G69" i="2" a="1"/>
  <c r="CW72" i="5" l="1"/>
  <c r="CA72" i="5" s="1"/>
  <c r="AX133" i="5"/>
  <c r="AY133" i="5" s="1"/>
  <c r="AW134" i="5"/>
  <c r="V144" i="5"/>
  <c r="W143" i="5"/>
  <c r="X143" i="5" s="1"/>
  <c r="BM129" i="5"/>
  <c r="BN129" i="5" s="1"/>
  <c r="BL130" i="5"/>
  <c r="BU126" i="5"/>
  <c r="BV125" i="5"/>
  <c r="BW125" i="5" s="1"/>
  <c r="BX127" i="5"/>
  <c r="BY126" i="5"/>
  <c r="BZ126" i="5" s="1"/>
  <c r="CS118" i="5"/>
  <c r="CT117" i="5"/>
  <c r="CU117" i="5" s="1"/>
  <c r="CP121" i="5"/>
  <c r="CQ120" i="5"/>
  <c r="CR120" i="5" s="1"/>
  <c r="AF140" i="5"/>
  <c r="AG140" i="5" s="1"/>
  <c r="AE141" i="5"/>
  <c r="CY116" i="5"/>
  <c r="CZ115" i="5"/>
  <c r="DA115" i="5" s="1"/>
  <c r="Q145" i="5"/>
  <c r="R145" i="5" s="1"/>
  <c r="P146" i="5"/>
  <c r="BS127" i="5"/>
  <c r="BT127" i="5" s="1"/>
  <c r="BR128" i="5"/>
  <c r="BC133" i="5"/>
  <c r="BD132" i="5"/>
  <c r="BE132" i="5" s="1"/>
  <c r="BO129" i="5"/>
  <c r="BP128" i="5"/>
  <c r="BQ128" i="5" s="1"/>
  <c r="CD125" i="5"/>
  <c r="CE124" i="5"/>
  <c r="CF124" i="5" s="1"/>
  <c r="AR135" i="5"/>
  <c r="AS135" i="5" s="1"/>
  <c r="AQ136" i="5"/>
  <c r="CG123" i="5"/>
  <c r="CH122" i="5"/>
  <c r="CI122" i="5" s="1"/>
  <c r="Z141" i="5"/>
  <c r="AA141" i="5" s="1"/>
  <c r="Y142" i="5"/>
  <c r="AZ135" i="5"/>
  <c r="BA134" i="5"/>
  <c r="BB134" i="5" s="1"/>
  <c r="AH141" i="5"/>
  <c r="AI140" i="5"/>
  <c r="AJ140" i="5" s="1"/>
  <c r="AB143" i="5"/>
  <c r="AC142" i="5"/>
  <c r="AD142" i="5" s="1"/>
  <c r="BJ129" i="5"/>
  <c r="BK129" i="5" s="1"/>
  <c r="BI130" i="5"/>
  <c r="CJ122" i="5"/>
  <c r="CK121" i="5"/>
  <c r="CL121" i="5" s="1"/>
  <c r="CB124" i="5"/>
  <c r="CC124" i="5" s="1"/>
  <c r="CA125" i="5"/>
  <c r="DB117" i="5"/>
  <c r="DC116" i="5"/>
  <c r="DD116" i="5" s="1"/>
  <c r="AK138" i="5"/>
  <c r="AL137" i="5"/>
  <c r="AM137" i="5" s="1"/>
  <c r="S145" i="5"/>
  <c r="T144" i="5"/>
  <c r="U144" i="5" s="1"/>
  <c r="AN138" i="5"/>
  <c r="AO137" i="5"/>
  <c r="AP137" i="5" s="1"/>
  <c r="CM120" i="5"/>
  <c r="CN119" i="5"/>
  <c r="CO119" i="5" s="1"/>
  <c r="AU136" i="5"/>
  <c r="AV136" i="5" s="1"/>
  <c r="AT137" i="5"/>
  <c r="DA75" i="5"/>
  <c r="CX77" i="5"/>
  <c r="CZ77" i="5" s="1"/>
  <c r="CD77" i="5" s="1"/>
  <c r="CU73" i="5"/>
  <c r="CR75" i="5"/>
  <c r="CT74" i="5"/>
  <c r="BX74" i="5" s="1"/>
  <c r="F70" i="9"/>
  <c r="G69" i="9"/>
  <c r="L69" i="9" s="1"/>
  <c r="CO78" i="5"/>
  <c r="E66" i="5"/>
  <c r="F66" i="5" s="1"/>
  <c r="G66" i="5" s="1"/>
  <c r="D67" i="5"/>
  <c r="X19" i="9"/>
  <c r="S20" i="9" s="1"/>
  <c r="IH46" i="5"/>
  <c r="II46" i="5" s="1"/>
  <c r="IJ46" i="5" s="1"/>
  <c r="HS78" i="5"/>
  <c r="HU77" i="5"/>
  <c r="HT77" i="5" s="1"/>
  <c r="HL91" i="5"/>
  <c r="HN76" i="5"/>
  <c r="HM77" i="5"/>
  <c r="HO76" i="5"/>
  <c r="FA282" i="5"/>
  <c r="EZ282" i="5"/>
  <c r="FB283" i="5" a="1"/>
  <c r="FB283" i="5" s="1"/>
  <c r="EX283" i="5"/>
  <c r="FC283" i="5"/>
  <c r="EY283" i="5"/>
  <c r="HB92" i="5"/>
  <c r="HD92" i="5" s="1"/>
  <c r="HE92" i="5" s="1"/>
  <c r="HF92" i="5" s="1"/>
  <c r="HC93" i="5"/>
  <c r="N147" i="5"/>
  <c r="O147" i="5" s="1"/>
  <c r="M148" i="5"/>
  <c r="EZ75" i="5"/>
  <c r="EW77" i="5"/>
  <c r="EX76" i="5"/>
  <c r="EY76" i="5"/>
  <c r="EC65" i="5"/>
  <c r="EE64" i="5"/>
  <c r="EF64" i="5"/>
  <c r="J66" i="5"/>
  <c r="K66" i="5" s="1"/>
  <c r="J67" i="5"/>
  <c r="H68" i="5"/>
  <c r="I68" i="5" s="1"/>
  <c r="J150" i="5"/>
  <c r="K149" i="5"/>
  <c r="L149" i="5" s="1"/>
  <c r="H152" i="5"/>
  <c r="I152" i="5" s="1"/>
  <c r="G153" i="5"/>
  <c r="CV121" i="5"/>
  <c r="CW120" i="5"/>
  <c r="CX120" i="5" s="1"/>
  <c r="A153" i="5"/>
  <c r="B152" i="5"/>
  <c r="C152" i="5" s="1"/>
  <c r="H58" i="3"/>
  <c r="J58" i="3"/>
  <c r="K58" i="3"/>
  <c r="M58" i="3"/>
  <c r="L59" i="3"/>
  <c r="N59" i="3" s="1"/>
  <c r="P140" i="3"/>
  <c r="D59" i="3"/>
  <c r="E58" i="3"/>
  <c r="I58" i="3" s="1"/>
  <c r="C60" i="3"/>
  <c r="F59" i="3"/>
  <c r="G59" i="3"/>
  <c r="I69" i="2"/>
  <c r="G69" i="2"/>
  <c r="F69" i="2"/>
  <c r="E70" i="2"/>
  <c r="B61" i="3"/>
  <c r="EN2118" i="1"/>
  <c r="EM2117" i="1"/>
  <c r="F70" i="2" a="1"/>
  <c r="G70" i="2" a="1"/>
  <c r="P20" i="9" l="1"/>
  <c r="Q20" i="9" s="1"/>
  <c r="R20" i="9" s="1"/>
  <c r="CW73" i="5"/>
  <c r="CA73" i="5" s="1"/>
  <c r="Q146" i="5"/>
  <c r="R146" i="5" s="1"/>
  <c r="P147" i="5"/>
  <c r="AE142" i="5"/>
  <c r="AF141" i="5"/>
  <c r="AG141" i="5" s="1"/>
  <c r="CM121" i="5"/>
  <c r="CN120" i="5"/>
  <c r="CO120" i="5" s="1"/>
  <c r="S146" i="5"/>
  <c r="T145" i="5"/>
  <c r="U145" i="5" s="1"/>
  <c r="DC117" i="5"/>
  <c r="DD117" i="5" s="1"/>
  <c r="DB118" i="5"/>
  <c r="CJ123" i="5"/>
  <c r="CK122" i="5"/>
  <c r="CL122" i="5" s="1"/>
  <c r="AB144" i="5"/>
  <c r="AC143" i="5"/>
  <c r="AD143" i="5" s="1"/>
  <c r="BA135" i="5"/>
  <c r="BB135" i="5" s="1"/>
  <c r="AZ136" i="5"/>
  <c r="CG124" i="5"/>
  <c r="CH123" i="5"/>
  <c r="CI123" i="5" s="1"/>
  <c r="CD126" i="5"/>
  <c r="CE125" i="5"/>
  <c r="CF125" i="5" s="1"/>
  <c r="BD133" i="5"/>
  <c r="BE133" i="5" s="1"/>
  <c r="BC134" i="5"/>
  <c r="CS119" i="5"/>
  <c r="CT118" i="5"/>
  <c r="CU118" i="5" s="1"/>
  <c r="BU127" i="5"/>
  <c r="BV126" i="5"/>
  <c r="BW126" i="5" s="1"/>
  <c r="W144" i="5"/>
  <c r="X144" i="5" s="1"/>
  <c r="V145" i="5"/>
  <c r="AU137" i="5"/>
  <c r="AV137" i="5" s="1"/>
  <c r="AT138" i="5"/>
  <c r="CA126" i="5"/>
  <c r="CB125" i="5"/>
  <c r="CC125" i="5" s="1"/>
  <c r="BI131" i="5"/>
  <c r="BJ130" i="5"/>
  <c r="BK130" i="5" s="1"/>
  <c r="Z142" i="5"/>
  <c r="AA142" i="5" s="1"/>
  <c r="Y143" i="5"/>
  <c r="AQ137" i="5"/>
  <c r="AR136" i="5"/>
  <c r="AS136" i="5" s="1"/>
  <c r="BR129" i="5"/>
  <c r="BS128" i="5"/>
  <c r="BT128" i="5" s="1"/>
  <c r="BM130" i="5"/>
  <c r="BN130" i="5" s="1"/>
  <c r="BL131" i="5"/>
  <c r="AW135" i="5"/>
  <c r="AX134" i="5"/>
  <c r="AY134" i="5" s="1"/>
  <c r="AO138" i="5"/>
  <c r="AP138" i="5" s="1"/>
  <c r="AN139" i="5"/>
  <c r="AK139" i="5"/>
  <c r="AL138" i="5"/>
  <c r="AM138" i="5" s="1"/>
  <c r="AI141" i="5"/>
  <c r="AJ141" i="5" s="1"/>
  <c r="AH142" i="5"/>
  <c r="BP129" i="5"/>
  <c r="BQ129" i="5" s="1"/>
  <c r="BO130" i="5"/>
  <c r="CY117" i="5"/>
  <c r="CZ116" i="5"/>
  <c r="DA116" i="5" s="1"/>
  <c r="CQ121" i="5"/>
  <c r="CR121" i="5" s="1"/>
  <c r="CP122" i="5"/>
  <c r="BY127" i="5"/>
  <c r="BZ127" i="5" s="1"/>
  <c r="BX128" i="5"/>
  <c r="DA76" i="5"/>
  <c r="CX78" i="5"/>
  <c r="CZ78" i="5" s="1"/>
  <c r="CD78" i="5" s="1"/>
  <c r="CU74" i="5"/>
  <c r="CR76" i="5"/>
  <c r="CT75" i="5"/>
  <c r="BX75" i="5" s="1"/>
  <c r="F71" i="9"/>
  <c r="G70" i="9"/>
  <c r="L70" i="9" s="1"/>
  <c r="CO79" i="5"/>
  <c r="D68" i="5"/>
  <c r="E67" i="5"/>
  <c r="F67" i="5" s="1"/>
  <c r="G67" i="5" s="1"/>
  <c r="IE47" i="5"/>
  <c r="IB47" i="5"/>
  <c r="IC47" i="5" s="1"/>
  <c r="ID47" i="5" s="1"/>
  <c r="HN77" i="5"/>
  <c r="HM78" i="5"/>
  <c r="HO77" i="5"/>
  <c r="HL92" i="5"/>
  <c r="HS79" i="5"/>
  <c r="HU78" i="5"/>
  <c r="HT78" i="5" s="1"/>
  <c r="FB284" i="5" a="1"/>
  <c r="FB284" i="5" s="1"/>
  <c r="EX284" i="5"/>
  <c r="FC284" i="5"/>
  <c r="EY284" i="5"/>
  <c r="FA283" i="5"/>
  <c r="EZ283" i="5"/>
  <c r="HB93" i="5"/>
  <c r="HD93" i="5" s="1"/>
  <c r="HC94" i="5"/>
  <c r="M149" i="5"/>
  <c r="N148" i="5"/>
  <c r="O148" i="5" s="1"/>
  <c r="FC77" i="5"/>
  <c r="IL77" i="5" s="1"/>
  <c r="FB77" i="5" a="1"/>
  <c r="FB77" i="5" s="1"/>
  <c r="EZ76" i="5"/>
  <c r="EY77" i="5"/>
  <c r="EW78" i="5"/>
  <c r="EX77" i="5"/>
  <c r="EC66" i="5"/>
  <c r="EE65" i="5"/>
  <c r="EF65" i="5" s="1"/>
  <c r="K67" i="5"/>
  <c r="H69" i="5"/>
  <c r="I69" i="5" s="1"/>
  <c r="H153" i="5"/>
  <c r="I153" i="5" s="1"/>
  <c r="G154" i="5"/>
  <c r="J151" i="5"/>
  <c r="K150" i="5"/>
  <c r="L150" i="5" s="1"/>
  <c r="CV122" i="5"/>
  <c r="CW121" i="5"/>
  <c r="CX121" i="5" s="1"/>
  <c r="A154" i="5"/>
  <c r="B153" i="5"/>
  <c r="C153" i="5" s="1"/>
  <c r="H59" i="3"/>
  <c r="J59" i="3"/>
  <c r="K59" i="3"/>
  <c r="M59" i="3"/>
  <c r="L60" i="3"/>
  <c r="N60" i="3" s="1"/>
  <c r="P141" i="3"/>
  <c r="E59" i="3"/>
  <c r="I59" i="3" s="1"/>
  <c r="F60" i="3"/>
  <c r="G60" i="3"/>
  <c r="C61" i="3"/>
  <c r="D60" i="3"/>
  <c r="I70" i="2"/>
  <c r="G70" i="2"/>
  <c r="F70" i="2"/>
  <c r="E71" i="2"/>
  <c r="B62" i="3"/>
  <c r="EN2119" i="1"/>
  <c r="EM2118" i="1"/>
  <c r="F71" i="2" a="1"/>
  <c r="G71" i="2" a="1"/>
  <c r="CW74" i="5" l="1"/>
  <c r="CA74" i="5" s="1"/>
  <c r="CP123" i="5"/>
  <c r="CQ122" i="5"/>
  <c r="CR122" i="5" s="1"/>
  <c r="BO131" i="5"/>
  <c r="BP130" i="5"/>
  <c r="BQ130" i="5" s="1"/>
  <c r="Z143" i="5"/>
  <c r="AA143" i="5" s="1"/>
  <c r="Y144" i="5"/>
  <c r="V146" i="5"/>
  <c r="W145" i="5"/>
  <c r="X145" i="5" s="1"/>
  <c r="AZ137" i="5"/>
  <c r="BA136" i="5"/>
  <c r="BB136" i="5" s="1"/>
  <c r="AL139" i="5"/>
  <c r="AM139" i="5" s="1"/>
  <c r="AK140" i="5"/>
  <c r="AW136" i="5"/>
  <c r="AX135" i="5"/>
  <c r="AY135" i="5" s="1"/>
  <c r="BS129" i="5"/>
  <c r="BT129" i="5" s="1"/>
  <c r="BR130" i="5"/>
  <c r="CA127" i="5"/>
  <c r="CB126" i="5"/>
  <c r="CC126" i="5" s="1"/>
  <c r="CS120" i="5"/>
  <c r="CT119" i="5"/>
  <c r="CU119" i="5" s="1"/>
  <c r="CD127" i="5"/>
  <c r="CE126" i="5"/>
  <c r="CF126" i="5" s="1"/>
  <c r="CK123" i="5"/>
  <c r="CL123" i="5" s="1"/>
  <c r="CJ124" i="5"/>
  <c r="T146" i="5"/>
  <c r="U146" i="5" s="1"/>
  <c r="S147" i="5"/>
  <c r="AF142" i="5"/>
  <c r="AG142" i="5" s="1"/>
  <c r="AE143" i="5"/>
  <c r="BY128" i="5"/>
  <c r="BZ128" i="5" s="1"/>
  <c r="BX129" i="5"/>
  <c r="AI142" i="5"/>
  <c r="AJ142" i="5" s="1"/>
  <c r="AH143" i="5"/>
  <c r="AO139" i="5"/>
  <c r="AP139" i="5" s="1"/>
  <c r="AN140" i="5"/>
  <c r="BL132" i="5"/>
  <c r="BM131" i="5"/>
  <c r="BN131" i="5" s="1"/>
  <c r="AU138" i="5"/>
  <c r="AV138" i="5" s="1"/>
  <c r="AT139" i="5"/>
  <c r="BC135" i="5"/>
  <c r="BD134" i="5"/>
  <c r="BE134" i="5" s="1"/>
  <c r="DB119" i="5"/>
  <c r="DC118" i="5"/>
  <c r="DD118" i="5" s="1"/>
  <c r="P148" i="5"/>
  <c r="Q147" i="5"/>
  <c r="R147" i="5" s="1"/>
  <c r="CY118" i="5"/>
  <c r="CZ117" i="5"/>
  <c r="DA117" i="5" s="1"/>
  <c r="AQ138" i="5"/>
  <c r="AR137" i="5"/>
  <c r="AS137" i="5" s="1"/>
  <c r="BI132" i="5"/>
  <c r="BJ131" i="5"/>
  <c r="BK131" i="5" s="1"/>
  <c r="BV127" i="5"/>
  <c r="BW127" i="5" s="1"/>
  <c r="BU128" i="5"/>
  <c r="CG125" i="5"/>
  <c r="CH124" i="5"/>
  <c r="CI124" i="5" s="1"/>
  <c r="AB145" i="5"/>
  <c r="AC144" i="5"/>
  <c r="AD144" i="5" s="1"/>
  <c r="CM122" i="5"/>
  <c r="CN121" i="5"/>
  <c r="CO121" i="5" s="1"/>
  <c r="DA77" i="5"/>
  <c r="CX79" i="5"/>
  <c r="CZ79" i="5" s="1"/>
  <c r="CD79" i="5" s="1"/>
  <c r="CU75" i="5"/>
  <c r="CR77" i="5"/>
  <c r="CT76" i="5"/>
  <c r="BX76" i="5" s="1"/>
  <c r="F72" i="9"/>
  <c r="G71" i="9"/>
  <c r="L71" i="9" s="1"/>
  <c r="CO80" i="5"/>
  <c r="D69" i="5"/>
  <c r="E68" i="5"/>
  <c r="U20" i="9"/>
  <c r="O20" i="9" s="1"/>
  <c r="HE93" i="5"/>
  <c r="HF93" i="5" s="1"/>
  <c r="IG47" i="5"/>
  <c r="HS80" i="5"/>
  <c r="HU79" i="5"/>
  <c r="HT79" i="5" s="1"/>
  <c r="HL93" i="5"/>
  <c r="HN78" i="5"/>
  <c r="HM79" i="5"/>
  <c r="HO78" i="5"/>
  <c r="FB285" i="5" a="1"/>
  <c r="FB285" i="5" s="1"/>
  <c r="EX285" i="5"/>
  <c r="FC285" i="5"/>
  <c r="EY285" i="5"/>
  <c r="FA284" i="5"/>
  <c r="EZ284" i="5"/>
  <c r="HB94" i="5"/>
  <c r="HD94" i="5" s="1"/>
  <c r="HE94" i="5" s="1"/>
  <c r="HF94" i="5" s="1"/>
  <c r="HC95" i="5"/>
  <c r="M150" i="5"/>
  <c r="N149" i="5"/>
  <c r="O149" i="5" s="1"/>
  <c r="FC78" i="5"/>
  <c r="IL78" i="5" s="1"/>
  <c r="FB78" i="5" a="1"/>
  <c r="FB78" i="5" s="1"/>
  <c r="FA77" i="5"/>
  <c r="EZ77" i="5"/>
  <c r="EY78" i="5"/>
  <c r="EW79" i="5"/>
  <c r="EX78" i="5"/>
  <c r="EC67" i="5"/>
  <c r="EF66" i="5"/>
  <c r="EE66" i="5"/>
  <c r="F68" i="5"/>
  <c r="G68" i="5" s="1"/>
  <c r="J68" i="5"/>
  <c r="K68" i="5" s="1"/>
  <c r="H70" i="5"/>
  <c r="I70" i="5" s="1"/>
  <c r="J152" i="5"/>
  <c r="K151" i="5"/>
  <c r="L151" i="5" s="1"/>
  <c r="G155" i="5"/>
  <c r="H154" i="5"/>
  <c r="I154" i="5" s="1"/>
  <c r="CV123" i="5"/>
  <c r="CW122" i="5"/>
  <c r="CX122" i="5" s="1"/>
  <c r="A155" i="5"/>
  <c r="B154" i="5"/>
  <c r="C154" i="5" s="1"/>
  <c r="H60" i="3"/>
  <c r="J60" i="3"/>
  <c r="K60" i="3"/>
  <c r="M60" i="3"/>
  <c r="L61" i="3"/>
  <c r="N61" i="3" s="1"/>
  <c r="P142" i="3"/>
  <c r="C62" i="3"/>
  <c r="F61" i="3"/>
  <c r="G61" i="3"/>
  <c r="E60" i="3"/>
  <c r="I60" i="3" s="1"/>
  <c r="D61" i="3"/>
  <c r="I71" i="2"/>
  <c r="F71" i="2"/>
  <c r="G71" i="2"/>
  <c r="E72" i="2"/>
  <c r="B63" i="3"/>
  <c r="EN2120" i="1"/>
  <c r="EM2119" i="1"/>
  <c r="F72" i="2" a="1"/>
  <c r="G72" i="2" a="1"/>
  <c r="CW75" i="5" l="1"/>
  <c r="CA75" i="5" s="1"/>
  <c r="BU129" i="5"/>
  <c r="BV128" i="5"/>
  <c r="BW128" i="5" s="1"/>
  <c r="AI143" i="5"/>
  <c r="AJ143" i="5" s="1"/>
  <c r="AH144" i="5"/>
  <c r="AE144" i="5"/>
  <c r="AF143" i="5"/>
  <c r="AG143" i="5" s="1"/>
  <c r="CK124" i="5"/>
  <c r="CL124" i="5" s="1"/>
  <c r="CJ125" i="5"/>
  <c r="BR131" i="5"/>
  <c r="BS130" i="5"/>
  <c r="BT130" i="5" s="1"/>
  <c r="AK141" i="5"/>
  <c r="AL140" i="5"/>
  <c r="AM140" i="5" s="1"/>
  <c r="AC145" i="5"/>
  <c r="AD145" i="5" s="1"/>
  <c r="AB146" i="5"/>
  <c r="AR138" i="5"/>
  <c r="AS138" i="5" s="1"/>
  <c r="AQ139" i="5"/>
  <c r="P149" i="5"/>
  <c r="Q148" i="5"/>
  <c r="R148" i="5" s="1"/>
  <c r="BD135" i="5"/>
  <c r="BE135" i="5" s="1"/>
  <c r="BC136" i="5"/>
  <c r="BM132" i="5"/>
  <c r="BN132" i="5" s="1"/>
  <c r="BL133" i="5"/>
  <c r="CS121" i="5"/>
  <c r="CT120" i="5"/>
  <c r="CU120" i="5" s="1"/>
  <c r="V147" i="5"/>
  <c r="W146" i="5"/>
  <c r="X146" i="5" s="1"/>
  <c r="BP131" i="5"/>
  <c r="BQ131" i="5" s="1"/>
  <c r="BO132" i="5"/>
  <c r="AU139" i="5"/>
  <c r="AV139" i="5" s="1"/>
  <c r="AT140" i="5"/>
  <c r="AO140" i="5"/>
  <c r="AP140" i="5" s="1"/>
  <c r="AN141" i="5"/>
  <c r="BX130" i="5"/>
  <c r="BY129" i="5"/>
  <c r="BZ129" i="5" s="1"/>
  <c r="S148" i="5"/>
  <c r="T147" i="5"/>
  <c r="U147" i="5" s="1"/>
  <c r="Y145" i="5"/>
  <c r="Z144" i="5"/>
  <c r="AA144" i="5" s="1"/>
  <c r="CN122" i="5"/>
  <c r="CO122" i="5" s="1"/>
  <c r="CM123" i="5"/>
  <c r="CH125" i="5"/>
  <c r="CI125" i="5" s="1"/>
  <c r="CG126" i="5"/>
  <c r="BJ132" i="5"/>
  <c r="BK132" i="5" s="1"/>
  <c r="BI133" i="5"/>
  <c r="CZ118" i="5"/>
  <c r="DA118" i="5" s="1"/>
  <c r="CY119" i="5"/>
  <c r="DB120" i="5"/>
  <c r="DC119" i="5"/>
  <c r="DD119" i="5" s="1"/>
  <c r="CD128" i="5"/>
  <c r="CE127" i="5"/>
  <c r="CF127" i="5" s="1"/>
  <c r="CA128" i="5"/>
  <c r="CB127" i="5"/>
  <c r="CC127" i="5" s="1"/>
  <c r="AX136" i="5"/>
  <c r="AY136" i="5" s="1"/>
  <c r="AW137" i="5"/>
  <c r="AZ138" i="5"/>
  <c r="BA137" i="5"/>
  <c r="BB137" i="5" s="1"/>
  <c r="CP124" i="5"/>
  <c r="CQ123" i="5"/>
  <c r="CR123" i="5" s="1"/>
  <c r="DA78" i="5"/>
  <c r="CX80" i="5"/>
  <c r="CZ80" i="5" s="1"/>
  <c r="CD80" i="5" s="1"/>
  <c r="CU76" i="5"/>
  <c r="CW76" i="5" s="1"/>
  <c r="CA76" i="5" s="1"/>
  <c r="CR78" i="5"/>
  <c r="CT77" i="5"/>
  <c r="BX77" i="5" s="1"/>
  <c r="F73" i="9"/>
  <c r="G72" i="9"/>
  <c r="L72" i="9" s="1"/>
  <c r="D70" i="5"/>
  <c r="E69" i="5"/>
  <c r="F69" i="5" s="1"/>
  <c r="G69" i="5" s="1"/>
  <c r="V20" i="9"/>
  <c r="W20" i="9" s="1"/>
  <c r="IA47" i="5"/>
  <c r="HM80" i="5"/>
  <c r="HN79" i="5"/>
  <c r="HO79" i="5"/>
  <c r="HL94" i="5"/>
  <c r="HS81" i="5"/>
  <c r="HU80" i="5"/>
  <c r="HT80" i="5" s="1"/>
  <c r="FA285" i="5"/>
  <c r="EZ285" i="5"/>
  <c r="FB286" i="5" a="1"/>
  <c r="FB286" i="5" s="1"/>
  <c r="EX286" i="5"/>
  <c r="FC286" i="5"/>
  <c r="EY286" i="5"/>
  <c r="HB95" i="5"/>
  <c r="HD95" i="5" s="1"/>
  <c r="HC96" i="5"/>
  <c r="M151" i="5"/>
  <c r="N150" i="5"/>
  <c r="O150" i="5" s="1"/>
  <c r="FC79" i="5"/>
  <c r="IL79" i="5" s="1"/>
  <c r="FB79" i="5" a="1"/>
  <c r="FB79" i="5" s="1"/>
  <c r="EZ78" i="5"/>
  <c r="FA78" i="5"/>
  <c r="EY79" i="5"/>
  <c r="EW80" i="5"/>
  <c r="EX79" i="5"/>
  <c r="EE67" i="5"/>
  <c r="EC68" i="5"/>
  <c r="EF67" i="5"/>
  <c r="J69" i="5"/>
  <c r="K69" i="5" s="1"/>
  <c r="H71" i="5"/>
  <c r="I71" i="5" s="1"/>
  <c r="G156" i="5"/>
  <c r="H155" i="5"/>
  <c r="I155" i="5" s="1"/>
  <c r="J153" i="5"/>
  <c r="K152" i="5"/>
  <c r="L152" i="5" s="1"/>
  <c r="CV124" i="5"/>
  <c r="CW123" i="5"/>
  <c r="CX123" i="5" s="1"/>
  <c r="A156" i="5"/>
  <c r="B155" i="5"/>
  <c r="C155" i="5" s="1"/>
  <c r="H61" i="3"/>
  <c r="J61" i="3"/>
  <c r="K61" i="3"/>
  <c r="M61" i="3"/>
  <c r="L62" i="3"/>
  <c r="N62" i="3" s="1"/>
  <c r="P143" i="3"/>
  <c r="D62" i="3"/>
  <c r="E61" i="3"/>
  <c r="I61" i="3" s="1"/>
  <c r="C63" i="3"/>
  <c r="F62" i="3"/>
  <c r="G62" i="3"/>
  <c r="I72" i="2"/>
  <c r="F72" i="2"/>
  <c r="G72" i="2"/>
  <c r="E73" i="2"/>
  <c r="B64" i="3"/>
  <c r="EN2121" i="1"/>
  <c r="EM2120" i="1"/>
  <c r="G73" i="2" a="1"/>
  <c r="F73" i="2" a="1"/>
  <c r="CD44" i="5" l="1"/>
  <c r="BI134" i="5"/>
  <c r="BJ133" i="5"/>
  <c r="BK133" i="5" s="1"/>
  <c r="CN123" i="5"/>
  <c r="CO123" i="5" s="1"/>
  <c r="CM124" i="5"/>
  <c r="AO141" i="5"/>
  <c r="AP141" i="5" s="1"/>
  <c r="AN142" i="5"/>
  <c r="BO133" i="5"/>
  <c r="BP132" i="5"/>
  <c r="BQ132" i="5" s="1"/>
  <c r="BC137" i="5"/>
  <c r="BD136" i="5"/>
  <c r="BE136" i="5" s="1"/>
  <c r="AR139" i="5"/>
  <c r="AS139" i="5" s="1"/>
  <c r="AQ140" i="5"/>
  <c r="CK125" i="5"/>
  <c r="CL125" i="5" s="1"/>
  <c r="CJ126" i="5"/>
  <c r="AH145" i="5"/>
  <c r="AI144" i="5"/>
  <c r="AJ144" i="5" s="1"/>
  <c r="AZ139" i="5"/>
  <c r="BA138" i="5"/>
  <c r="BB138" i="5" s="1"/>
  <c r="CA129" i="5"/>
  <c r="CB128" i="5"/>
  <c r="CC128" i="5" s="1"/>
  <c r="DB121" i="5"/>
  <c r="DC120" i="5"/>
  <c r="DD120" i="5" s="1"/>
  <c r="S149" i="5"/>
  <c r="T148" i="5"/>
  <c r="U148" i="5" s="1"/>
  <c r="CS122" i="5"/>
  <c r="CT121" i="5"/>
  <c r="CU121" i="5" s="1"/>
  <c r="AK142" i="5"/>
  <c r="AL141" i="5"/>
  <c r="AM141" i="5" s="1"/>
  <c r="AX137" i="5"/>
  <c r="AY137" i="5" s="1"/>
  <c r="AW138" i="5"/>
  <c r="CZ119" i="5"/>
  <c r="DA119" i="5" s="1"/>
  <c r="CY120" i="5"/>
  <c r="CH126" i="5"/>
  <c r="CI126" i="5" s="1"/>
  <c r="CG127" i="5"/>
  <c r="AT141" i="5"/>
  <c r="AU140" i="5"/>
  <c r="AV140" i="5" s="1"/>
  <c r="BL134" i="5"/>
  <c r="BM133" i="5"/>
  <c r="BN133" i="5" s="1"/>
  <c r="AB147" i="5"/>
  <c r="AC146" i="5"/>
  <c r="AD146" i="5" s="1"/>
  <c r="CQ124" i="5"/>
  <c r="CR124" i="5" s="1"/>
  <c r="CP125" i="5"/>
  <c r="CE128" i="5"/>
  <c r="CF128" i="5" s="1"/>
  <c r="CD129" i="5"/>
  <c r="Y146" i="5"/>
  <c r="Z145" i="5"/>
  <c r="AA145" i="5" s="1"/>
  <c r="BX131" i="5"/>
  <c r="BY130" i="5"/>
  <c r="BZ130" i="5" s="1"/>
  <c r="V148" i="5"/>
  <c r="W147" i="5"/>
  <c r="X147" i="5" s="1"/>
  <c r="P150" i="5"/>
  <c r="Q149" i="5"/>
  <c r="R149" i="5" s="1"/>
  <c r="BR132" i="5"/>
  <c r="BS131" i="5"/>
  <c r="BT131" i="5" s="1"/>
  <c r="AE145" i="5"/>
  <c r="AF144" i="5"/>
  <c r="AG144" i="5" s="1"/>
  <c r="BU130" i="5"/>
  <c r="BV129" i="5"/>
  <c r="BW129" i="5" s="1"/>
  <c r="DA79" i="5"/>
  <c r="CU77" i="5"/>
  <c r="CW77" i="5" s="1"/>
  <c r="CA77" i="5" s="1"/>
  <c r="CR79" i="5"/>
  <c r="CT78" i="5"/>
  <c r="BX78" i="5" s="1"/>
  <c r="F74" i="9"/>
  <c r="G73" i="9"/>
  <c r="L73" i="9" s="1"/>
  <c r="E70" i="5"/>
  <c r="F70" i="5" s="1"/>
  <c r="G70" i="5" s="1"/>
  <c r="D71" i="5"/>
  <c r="X20" i="9"/>
  <c r="P21" i="9" s="1"/>
  <c r="Q21" i="9" s="1"/>
  <c r="IH47" i="5"/>
  <c r="II47" i="5" s="1"/>
  <c r="IJ47" i="5" s="1"/>
  <c r="HE95" i="5"/>
  <c r="HF95" i="5" s="1"/>
  <c r="HS82" i="5"/>
  <c r="HU81" i="5"/>
  <c r="HT81" i="5" s="1"/>
  <c r="HL95" i="5"/>
  <c r="HM81" i="5"/>
  <c r="HN80" i="5"/>
  <c r="HO80" i="5"/>
  <c r="FB287" i="5" a="1"/>
  <c r="FB287" i="5" s="1"/>
  <c r="EX287" i="5"/>
  <c r="FC287" i="5"/>
  <c r="EY287" i="5"/>
  <c r="FA286" i="5"/>
  <c r="EZ286" i="5"/>
  <c r="HB96" i="5"/>
  <c r="HD96" i="5" s="1"/>
  <c r="HC97" i="5"/>
  <c r="M152" i="5"/>
  <c r="N151" i="5"/>
  <c r="O151" i="5" s="1"/>
  <c r="FC80" i="5"/>
  <c r="IL80" i="5" s="1"/>
  <c r="FB80" i="5" a="1"/>
  <c r="FB80" i="5" s="1"/>
  <c r="EZ79" i="5"/>
  <c r="FA79" i="5"/>
  <c r="EW81" i="5"/>
  <c r="EX80" i="5"/>
  <c r="EY80" i="5"/>
  <c r="EC69" i="5"/>
  <c r="EE68" i="5"/>
  <c r="EF68" i="5"/>
  <c r="J70" i="5"/>
  <c r="K70" i="5" s="1"/>
  <c r="J71" i="5"/>
  <c r="H72" i="5"/>
  <c r="I72" i="5" s="1"/>
  <c r="H156" i="5"/>
  <c r="I156" i="5" s="1"/>
  <c r="G157" i="5"/>
  <c r="J154" i="5"/>
  <c r="K153" i="5"/>
  <c r="L153" i="5" s="1"/>
  <c r="CV125" i="5"/>
  <c r="CW124" i="5"/>
  <c r="CX124" i="5" s="1"/>
  <c r="A157" i="5"/>
  <c r="B156" i="5"/>
  <c r="C156" i="5" s="1"/>
  <c r="H62" i="3"/>
  <c r="J62" i="3"/>
  <c r="K62" i="3"/>
  <c r="M62" i="3"/>
  <c r="L63" i="3"/>
  <c r="N63" i="3" s="1"/>
  <c r="P144" i="3"/>
  <c r="C64" i="3"/>
  <c r="F63" i="3"/>
  <c r="G63" i="3"/>
  <c r="E62" i="3"/>
  <c r="I62" i="3" s="1"/>
  <c r="D63" i="3"/>
  <c r="I73" i="2"/>
  <c r="G73" i="2"/>
  <c r="F73" i="2"/>
  <c r="E74" i="2"/>
  <c r="B65" i="3"/>
  <c r="EN2122" i="1"/>
  <c r="EM2121" i="1"/>
  <c r="F74" i="2" a="1"/>
  <c r="G74" i="2" a="1"/>
  <c r="CB50" i="5" l="1"/>
  <c r="CB51" i="5"/>
  <c r="CB52" i="5"/>
  <c r="CB53" i="5"/>
  <c r="CB54" i="5"/>
  <c r="CB55" i="5"/>
  <c r="CB56" i="5"/>
  <c r="CB57" i="5"/>
  <c r="CB58" i="5"/>
  <c r="CB59" i="5"/>
  <c r="CB60" i="5"/>
  <c r="CB61" i="5"/>
  <c r="CB62" i="5"/>
  <c r="CB63" i="5"/>
  <c r="CB64" i="5"/>
  <c r="CB65" i="5"/>
  <c r="CB66" i="5"/>
  <c r="CB67" i="5"/>
  <c r="CB68" i="5"/>
  <c r="CB69" i="5"/>
  <c r="CB70" i="5"/>
  <c r="CB71" i="5"/>
  <c r="CB72" i="5"/>
  <c r="CB73" i="5"/>
  <c r="CB74" i="5"/>
  <c r="CB76" i="5"/>
  <c r="CB75" i="5"/>
  <c r="CB77" i="5"/>
  <c r="CB78" i="5"/>
  <c r="CB79" i="5"/>
  <c r="CB80" i="5"/>
  <c r="CD130" i="5"/>
  <c r="CE129" i="5"/>
  <c r="CF129" i="5" s="1"/>
  <c r="CY121" i="5"/>
  <c r="CZ120" i="5"/>
  <c r="DA120" i="5" s="1"/>
  <c r="AR140" i="5"/>
  <c r="AS140" i="5" s="1"/>
  <c r="AQ141" i="5"/>
  <c r="CM125" i="5"/>
  <c r="CN124" i="5"/>
  <c r="CO124" i="5" s="1"/>
  <c r="AF145" i="5"/>
  <c r="AG145" i="5" s="1"/>
  <c r="AE146" i="5"/>
  <c r="Q150" i="5"/>
  <c r="R150" i="5" s="1"/>
  <c r="P151" i="5"/>
  <c r="BX132" i="5"/>
  <c r="BY131" i="5"/>
  <c r="BZ131" i="5" s="1"/>
  <c r="AC147" i="5"/>
  <c r="AD147" i="5" s="1"/>
  <c r="AB148" i="5"/>
  <c r="AT142" i="5"/>
  <c r="AU141" i="5"/>
  <c r="AV141" i="5" s="1"/>
  <c r="AL142" i="5"/>
  <c r="AM142" i="5" s="1"/>
  <c r="AK143" i="5"/>
  <c r="S150" i="5"/>
  <c r="T149" i="5"/>
  <c r="U149" i="5" s="1"/>
  <c r="CB129" i="5"/>
  <c r="CC129" i="5" s="1"/>
  <c r="CA130" i="5"/>
  <c r="AI145" i="5"/>
  <c r="AJ145" i="5" s="1"/>
  <c r="AH146" i="5"/>
  <c r="BP133" i="5"/>
  <c r="BQ133" i="5" s="1"/>
  <c r="BO134" i="5"/>
  <c r="CQ125" i="5"/>
  <c r="CR125" i="5" s="1"/>
  <c r="CP126" i="5"/>
  <c r="CG128" i="5"/>
  <c r="CH127" i="5"/>
  <c r="CI127" i="5" s="1"/>
  <c r="AX138" i="5"/>
  <c r="AY138" i="5" s="1"/>
  <c r="AW139" i="5"/>
  <c r="CJ127" i="5"/>
  <c r="CK126" i="5"/>
  <c r="CL126" i="5" s="1"/>
  <c r="AO142" i="5"/>
  <c r="AP142" i="5" s="1"/>
  <c r="AN143" i="5"/>
  <c r="BV130" i="5"/>
  <c r="BW130" i="5" s="1"/>
  <c r="BU131" i="5"/>
  <c r="BS132" i="5"/>
  <c r="BT132" i="5" s="1"/>
  <c r="BR133" i="5"/>
  <c r="V149" i="5"/>
  <c r="W148" i="5"/>
  <c r="X148" i="5" s="1"/>
  <c r="Z146" i="5"/>
  <c r="AA146" i="5" s="1"/>
  <c r="Y147" i="5"/>
  <c r="BM134" i="5"/>
  <c r="BN134" i="5" s="1"/>
  <c r="BL135" i="5"/>
  <c r="CS123" i="5"/>
  <c r="CT122" i="5"/>
  <c r="CU122" i="5" s="1"/>
  <c r="DB122" i="5"/>
  <c r="DC121" i="5"/>
  <c r="DD121" i="5" s="1"/>
  <c r="AZ140" i="5"/>
  <c r="BA139" i="5"/>
  <c r="BB139" i="5" s="1"/>
  <c r="BD137" i="5"/>
  <c r="BE137" i="5" s="1"/>
  <c r="BC138" i="5"/>
  <c r="BI135" i="5"/>
  <c r="BJ134" i="5"/>
  <c r="BK134" i="5" s="1"/>
  <c r="DA80" i="5"/>
  <c r="CU78" i="5"/>
  <c r="CW78" i="5" s="1"/>
  <c r="CA78" i="5" s="1"/>
  <c r="CR80" i="5"/>
  <c r="CT79" i="5"/>
  <c r="BX79" i="5" s="1"/>
  <c r="F75" i="9"/>
  <c r="G74" i="9"/>
  <c r="L74" i="9" s="1"/>
  <c r="D72" i="5"/>
  <c r="E71" i="5"/>
  <c r="F71" i="5" s="1"/>
  <c r="G71" i="5" s="1"/>
  <c r="S21" i="9"/>
  <c r="IE48" i="5"/>
  <c r="IB48" i="5"/>
  <c r="IC48" i="5" s="1"/>
  <c r="ID48" i="5" s="1"/>
  <c r="R21" i="9"/>
  <c r="HE96" i="5"/>
  <c r="HF96" i="5" s="1"/>
  <c r="HM82" i="5"/>
  <c r="HO81" i="5"/>
  <c r="HN81" i="5"/>
  <c r="HL96" i="5"/>
  <c r="HS83" i="5"/>
  <c r="HU82" i="5"/>
  <c r="HT82" i="5" s="1"/>
  <c r="FB288" i="5" a="1"/>
  <c r="FB288" i="5" s="1"/>
  <c r="EX288" i="5"/>
  <c r="FC288" i="5"/>
  <c r="EY288" i="5"/>
  <c r="FA287" i="5"/>
  <c r="EZ287" i="5"/>
  <c r="HB97" i="5"/>
  <c r="HD97" i="5" s="1"/>
  <c r="HC98" i="5"/>
  <c r="M153" i="5"/>
  <c r="N152" i="5"/>
  <c r="O152" i="5" s="1"/>
  <c r="FC81" i="5"/>
  <c r="IL81" i="5" s="1"/>
  <c r="FB81" i="5" a="1"/>
  <c r="FB81" i="5" s="1"/>
  <c r="FA80" i="5"/>
  <c r="EZ80" i="5"/>
  <c r="EY81" i="5"/>
  <c r="EW82" i="5"/>
  <c r="EX81" i="5"/>
  <c r="EC70" i="5"/>
  <c r="EE69" i="5"/>
  <c r="EF69" i="5" s="1"/>
  <c r="K71" i="5"/>
  <c r="H73" i="5"/>
  <c r="I73" i="5" s="1"/>
  <c r="J155" i="5"/>
  <c r="K154" i="5"/>
  <c r="L154" i="5" s="1"/>
  <c r="G158" i="5"/>
  <c r="H157" i="5"/>
  <c r="I157" i="5" s="1"/>
  <c r="CV126" i="5"/>
  <c r="CW125" i="5"/>
  <c r="CX125" i="5" s="1"/>
  <c r="A158" i="5"/>
  <c r="B157" i="5"/>
  <c r="C157" i="5" s="1"/>
  <c r="H63" i="3"/>
  <c r="J63" i="3"/>
  <c r="K63" i="3"/>
  <c r="M63" i="3"/>
  <c r="L64" i="3"/>
  <c r="N64" i="3" s="1"/>
  <c r="P145" i="3"/>
  <c r="D64" i="3"/>
  <c r="E63" i="3"/>
  <c r="I63" i="3" s="1"/>
  <c r="F64" i="3"/>
  <c r="G64" i="3"/>
  <c r="C65" i="3"/>
  <c r="I74" i="2"/>
  <c r="G74" i="2"/>
  <c r="F74" i="2"/>
  <c r="E75" i="2"/>
  <c r="B66" i="3"/>
  <c r="EN2123" i="1"/>
  <c r="EM2122" i="1"/>
  <c r="F75" i="2" a="1"/>
  <c r="G75" i="2" a="1"/>
  <c r="CB48" i="5" l="1"/>
  <c r="BD138" i="5"/>
  <c r="BE138" i="5" s="1"/>
  <c r="BC139" i="5"/>
  <c r="BL136" i="5"/>
  <c r="BM135" i="5"/>
  <c r="BN135" i="5" s="1"/>
  <c r="BU132" i="5"/>
  <c r="BV131" i="5"/>
  <c r="BW131" i="5" s="1"/>
  <c r="BP134" i="5"/>
  <c r="BQ134" i="5" s="1"/>
  <c r="BO135" i="5"/>
  <c r="CB130" i="5"/>
  <c r="CC130" i="5" s="1"/>
  <c r="CA131" i="5"/>
  <c r="AL143" i="5"/>
  <c r="AM143" i="5" s="1"/>
  <c r="AK144" i="5"/>
  <c r="AB149" i="5"/>
  <c r="AC148" i="5"/>
  <c r="AD148" i="5" s="1"/>
  <c r="Q151" i="5"/>
  <c r="R151" i="5" s="1"/>
  <c r="P152" i="5"/>
  <c r="DB123" i="5"/>
  <c r="DC122" i="5"/>
  <c r="DD122" i="5" s="1"/>
  <c r="V150" i="5"/>
  <c r="W149" i="5"/>
  <c r="X149" i="5" s="1"/>
  <c r="CK127" i="5"/>
  <c r="CL127" i="5" s="1"/>
  <c r="CJ128" i="5"/>
  <c r="CH128" i="5"/>
  <c r="CI128" i="5" s="1"/>
  <c r="CG129" i="5"/>
  <c r="CN125" i="5"/>
  <c r="CO125" i="5" s="1"/>
  <c r="CM126" i="5"/>
  <c r="CZ121" i="5"/>
  <c r="DA121" i="5" s="1"/>
  <c r="CY122" i="5"/>
  <c r="Y148" i="5"/>
  <c r="Z147" i="5"/>
  <c r="AA147" i="5" s="1"/>
  <c r="BS133" i="5"/>
  <c r="BT133" i="5" s="1"/>
  <c r="BR134" i="5"/>
  <c r="AO143" i="5"/>
  <c r="AP143" i="5" s="1"/>
  <c r="AN144" i="5"/>
  <c r="AX139" i="5"/>
  <c r="AY139" i="5" s="1"/>
  <c r="AW140" i="5"/>
  <c r="CP127" i="5"/>
  <c r="CQ126" i="5"/>
  <c r="CR126" i="5" s="1"/>
  <c r="AI146" i="5"/>
  <c r="AJ146" i="5" s="1"/>
  <c r="AH147" i="5"/>
  <c r="AF146" i="5"/>
  <c r="AG146" i="5" s="1"/>
  <c r="AE147" i="5"/>
  <c r="AR141" i="5"/>
  <c r="AS141" i="5" s="1"/>
  <c r="AQ142" i="5"/>
  <c r="BI136" i="5"/>
  <c r="BJ135" i="5"/>
  <c r="BK135" i="5" s="1"/>
  <c r="AZ141" i="5"/>
  <c r="BA140" i="5"/>
  <c r="BB140" i="5" s="1"/>
  <c r="CT123" i="5"/>
  <c r="CU123" i="5" s="1"/>
  <c r="CS124" i="5"/>
  <c r="T150" i="5"/>
  <c r="U150" i="5" s="1"/>
  <c r="S151" i="5"/>
  <c r="AU142" i="5"/>
  <c r="AV142" i="5" s="1"/>
  <c r="AT143" i="5"/>
  <c r="BY132" i="5"/>
  <c r="BZ132" i="5" s="1"/>
  <c r="BX133" i="5"/>
  <c r="CD131" i="5"/>
  <c r="CE130" i="5"/>
  <c r="CF130" i="5" s="1"/>
  <c r="CT80" i="5"/>
  <c r="BX80" i="5" s="1"/>
  <c r="CU79" i="5"/>
  <c r="CW79" i="5" s="1"/>
  <c r="CA79" i="5" s="1"/>
  <c r="F76" i="9"/>
  <c r="G75" i="9"/>
  <c r="L75" i="9" s="1"/>
  <c r="D73" i="5"/>
  <c r="E72" i="5"/>
  <c r="F72" i="5" s="1"/>
  <c r="G72" i="5" s="1"/>
  <c r="IG48" i="5"/>
  <c r="IA48" i="5" s="1"/>
  <c r="U21" i="9"/>
  <c r="O21" i="9" s="1"/>
  <c r="HE97" i="5"/>
  <c r="HF97" i="5" s="1"/>
  <c r="HS84" i="5"/>
  <c r="HU83" i="5"/>
  <c r="HT83" i="5" s="1"/>
  <c r="HL97" i="5"/>
  <c r="HM83" i="5"/>
  <c r="HN82" i="5"/>
  <c r="HO82" i="5"/>
  <c r="FB289" i="5" a="1"/>
  <c r="FB289" i="5" s="1"/>
  <c r="EX289" i="5"/>
  <c r="FC289" i="5"/>
  <c r="EY289" i="5"/>
  <c r="FA288" i="5"/>
  <c r="EZ288" i="5"/>
  <c r="HB98" i="5"/>
  <c r="HD98" i="5" s="1"/>
  <c r="HC99" i="5"/>
  <c r="M154" i="5"/>
  <c r="N153" i="5"/>
  <c r="O153" i="5" s="1"/>
  <c r="FB82" i="5" a="1"/>
  <c r="FB82" i="5" s="1"/>
  <c r="FC82" i="5"/>
  <c r="IL82" i="5" s="1"/>
  <c r="EZ81" i="5"/>
  <c r="FA81" i="5"/>
  <c r="EY82" i="5"/>
  <c r="EW83" i="5"/>
  <c r="EX82" i="5"/>
  <c r="EC71" i="5"/>
  <c r="EE70" i="5"/>
  <c r="EF70" i="5" s="1"/>
  <c r="J72" i="5"/>
  <c r="K72" i="5" s="1"/>
  <c r="J73" i="5"/>
  <c r="K73" i="5" s="1"/>
  <c r="H74" i="5"/>
  <c r="I74" i="5" s="1"/>
  <c r="H158" i="5"/>
  <c r="I158" i="5" s="1"/>
  <c r="G159" i="5"/>
  <c r="J156" i="5"/>
  <c r="K155" i="5"/>
  <c r="L155" i="5" s="1"/>
  <c r="CV127" i="5"/>
  <c r="CW126" i="5"/>
  <c r="CX126" i="5" s="1"/>
  <c r="A159" i="5"/>
  <c r="B158" i="5"/>
  <c r="C158" i="5" s="1"/>
  <c r="H64" i="3"/>
  <c r="J64" i="3"/>
  <c r="K64" i="3"/>
  <c r="M64" i="3"/>
  <c r="L65" i="3"/>
  <c r="N65" i="3" s="1"/>
  <c r="P146" i="3"/>
  <c r="D65" i="3"/>
  <c r="C66" i="3"/>
  <c r="E64" i="3"/>
  <c r="I64" i="3" s="1"/>
  <c r="F65" i="3"/>
  <c r="G65" i="3"/>
  <c r="I75" i="2"/>
  <c r="F75" i="2"/>
  <c r="G75" i="2"/>
  <c r="E76" i="2"/>
  <c r="B67" i="3"/>
  <c r="EN2124" i="1"/>
  <c r="EM2123" i="1"/>
  <c r="F76" i="2" a="1"/>
  <c r="G76" i="2" a="1"/>
  <c r="BX44" i="5" l="1"/>
  <c r="BY133" i="5"/>
  <c r="BZ133" i="5" s="1"/>
  <c r="BX134" i="5"/>
  <c r="S152" i="5"/>
  <c r="T151" i="5"/>
  <c r="U151" i="5" s="1"/>
  <c r="AR142" i="5"/>
  <c r="AS142" i="5" s="1"/>
  <c r="AQ143" i="5"/>
  <c r="AI147" i="5"/>
  <c r="AJ147" i="5" s="1"/>
  <c r="AH148" i="5"/>
  <c r="AW141" i="5"/>
  <c r="AX140" i="5"/>
  <c r="AY140" i="5" s="1"/>
  <c r="BR135" i="5"/>
  <c r="BS134" i="5"/>
  <c r="BT134" i="5" s="1"/>
  <c r="CY123" i="5"/>
  <c r="CZ122" i="5"/>
  <c r="DA122" i="5" s="1"/>
  <c r="CG130" i="5"/>
  <c r="CH129" i="5"/>
  <c r="CI129" i="5" s="1"/>
  <c r="P153" i="5"/>
  <c r="Q152" i="5"/>
  <c r="R152" i="5" s="1"/>
  <c r="AL144" i="5"/>
  <c r="AM144" i="5" s="1"/>
  <c r="AK145" i="5"/>
  <c r="BP135" i="5"/>
  <c r="BQ135" i="5" s="1"/>
  <c r="BO136" i="5"/>
  <c r="AZ142" i="5"/>
  <c r="BA141" i="5"/>
  <c r="BB141" i="5" s="1"/>
  <c r="V151" i="5"/>
  <c r="W150" i="5"/>
  <c r="X150" i="5" s="1"/>
  <c r="BM136" i="5"/>
  <c r="BN136" i="5" s="1"/>
  <c r="BL137" i="5"/>
  <c r="AT144" i="5"/>
  <c r="AU143" i="5"/>
  <c r="AV143" i="5" s="1"/>
  <c r="CS125" i="5"/>
  <c r="CT124" i="5"/>
  <c r="CU124" i="5" s="1"/>
  <c r="AF147" i="5"/>
  <c r="AG147" i="5" s="1"/>
  <c r="AE148" i="5"/>
  <c r="AN145" i="5"/>
  <c r="AO144" i="5"/>
  <c r="AP144" i="5" s="1"/>
  <c r="CM127" i="5"/>
  <c r="CN126" i="5"/>
  <c r="CO126" i="5" s="1"/>
  <c r="CJ129" i="5"/>
  <c r="CK128" i="5"/>
  <c r="CL128" i="5" s="1"/>
  <c r="CB131" i="5"/>
  <c r="CC131" i="5" s="1"/>
  <c r="CA132" i="5"/>
  <c r="BC140" i="5"/>
  <c r="BD139" i="5"/>
  <c r="BE139" i="5" s="1"/>
  <c r="CE131" i="5"/>
  <c r="CF131" i="5" s="1"/>
  <c r="CD132" i="5"/>
  <c r="BJ136" i="5"/>
  <c r="BK136" i="5" s="1"/>
  <c r="BI137" i="5"/>
  <c r="CP128" i="5"/>
  <c r="CQ127" i="5"/>
  <c r="CR127" i="5" s="1"/>
  <c r="Y149" i="5"/>
  <c r="Z148" i="5"/>
  <c r="AA148" i="5" s="1"/>
  <c r="DC123" i="5"/>
  <c r="DD123" i="5" s="1"/>
  <c r="DB124" i="5"/>
  <c r="AB150" i="5"/>
  <c r="AC149" i="5"/>
  <c r="AD149" i="5" s="1"/>
  <c r="BU133" i="5"/>
  <c r="BV132" i="5"/>
  <c r="BW132" i="5" s="1"/>
  <c r="CU80" i="5"/>
  <c r="CW80" i="5" s="1"/>
  <c r="CA80" i="5" s="1"/>
  <c r="F77" i="9"/>
  <c r="G76" i="9"/>
  <c r="L76" i="9" s="1"/>
  <c r="D74" i="5"/>
  <c r="E73" i="5"/>
  <c r="F73" i="5" s="1"/>
  <c r="G73" i="5" s="1"/>
  <c r="IH48" i="5"/>
  <c r="II48" i="5" s="1"/>
  <c r="IJ48" i="5" s="1"/>
  <c r="V21" i="9"/>
  <c r="W21" i="9" s="1"/>
  <c r="HE98" i="5"/>
  <c r="HF98" i="5" s="1"/>
  <c r="HM84" i="5"/>
  <c r="HO83" i="5"/>
  <c r="HN83" i="5"/>
  <c r="HL98" i="5"/>
  <c r="HS85" i="5"/>
  <c r="HU84" i="5"/>
  <c r="HT84" i="5" s="1"/>
  <c r="FB290" i="5" a="1"/>
  <c r="FB290" i="5" s="1"/>
  <c r="EX290" i="5"/>
  <c r="FC290" i="5"/>
  <c r="EY290" i="5"/>
  <c r="FA289" i="5"/>
  <c r="EZ289" i="5"/>
  <c r="HB99" i="5"/>
  <c r="HD99" i="5" s="1"/>
  <c r="HC100" i="5"/>
  <c r="M155" i="5"/>
  <c r="N154" i="5"/>
  <c r="O154" i="5" s="1"/>
  <c r="FC83" i="5"/>
  <c r="IL83" i="5" s="1"/>
  <c r="FB83" i="5" a="1"/>
  <c r="FB83" i="5" s="1"/>
  <c r="FA82" i="5"/>
  <c r="EZ82" i="5"/>
  <c r="EY83" i="5"/>
  <c r="EW84" i="5"/>
  <c r="EX83" i="5"/>
  <c r="EC72" i="5"/>
  <c r="EE71" i="5"/>
  <c r="EF71" i="5"/>
  <c r="J74" i="5"/>
  <c r="K74" i="5" s="1"/>
  <c r="H75" i="5"/>
  <c r="I75" i="5" s="1"/>
  <c r="J157" i="5"/>
  <c r="K156" i="5"/>
  <c r="L156" i="5" s="1"/>
  <c r="G160" i="5"/>
  <c r="H159" i="5"/>
  <c r="I159" i="5" s="1"/>
  <c r="CV128" i="5"/>
  <c r="CW127" i="5"/>
  <c r="CX127" i="5" s="1"/>
  <c r="A160" i="5"/>
  <c r="B159" i="5"/>
  <c r="C159" i="5" s="1"/>
  <c r="H65" i="3"/>
  <c r="J65" i="3"/>
  <c r="K65" i="3"/>
  <c r="M65" i="3"/>
  <c r="L66" i="3"/>
  <c r="N66" i="3" s="1"/>
  <c r="P147" i="3"/>
  <c r="D66" i="3"/>
  <c r="C67" i="3"/>
  <c r="E65" i="3"/>
  <c r="I65" i="3" s="1"/>
  <c r="F66" i="3"/>
  <c r="G66" i="3"/>
  <c r="I76" i="2"/>
  <c r="F76" i="2"/>
  <c r="G76" i="2"/>
  <c r="E77" i="2"/>
  <c r="B68" i="3"/>
  <c r="EN2125" i="1"/>
  <c r="EM2124" i="1"/>
  <c r="G77" i="2" a="1"/>
  <c r="F77" i="2" a="1"/>
  <c r="BV80" i="5" l="1"/>
  <c r="BX45" i="5"/>
  <c r="BV50" i="5"/>
  <c r="BV51" i="5"/>
  <c r="BV52" i="5"/>
  <c r="BV53" i="5"/>
  <c r="BV54" i="5"/>
  <c r="BV55" i="5"/>
  <c r="BV56" i="5"/>
  <c r="BV57" i="5"/>
  <c r="BV58" i="5"/>
  <c r="BV59" i="5"/>
  <c r="BV60" i="5"/>
  <c r="BV61" i="5"/>
  <c r="BV62" i="5"/>
  <c r="BV63" i="5"/>
  <c r="BV64" i="5"/>
  <c r="BV65" i="5"/>
  <c r="BV66" i="5"/>
  <c r="BV67" i="5"/>
  <c r="BV68" i="5"/>
  <c r="BV69" i="5"/>
  <c r="BV70" i="5"/>
  <c r="BV71" i="5"/>
  <c r="BV72" i="5"/>
  <c r="BV73" i="5"/>
  <c r="BV74" i="5"/>
  <c r="BV75" i="5"/>
  <c r="BV76" i="5"/>
  <c r="BV77" i="5"/>
  <c r="BV78" i="5"/>
  <c r="BV79" i="5"/>
  <c r="CA44" i="5"/>
  <c r="BY80" i="5" s="1"/>
  <c r="BI138" i="5"/>
  <c r="BJ137" i="5"/>
  <c r="BK137" i="5" s="1"/>
  <c r="BL138" i="5"/>
  <c r="BM137" i="5"/>
  <c r="BN137" i="5" s="1"/>
  <c r="AL145" i="5"/>
  <c r="AM145" i="5" s="1"/>
  <c r="AK146" i="5"/>
  <c r="AH149" i="5"/>
  <c r="AI148" i="5"/>
  <c r="AJ148" i="5" s="1"/>
  <c r="AC150" i="5"/>
  <c r="AD150" i="5" s="1"/>
  <c r="AB151" i="5"/>
  <c r="Y150" i="5"/>
  <c r="Z149" i="5"/>
  <c r="AA149" i="5" s="1"/>
  <c r="BC141" i="5"/>
  <c r="BD140" i="5"/>
  <c r="BE140" i="5" s="1"/>
  <c r="CJ130" i="5"/>
  <c r="CK129" i="5"/>
  <c r="CL129" i="5" s="1"/>
  <c r="AN146" i="5"/>
  <c r="AO145" i="5"/>
  <c r="AP145" i="5" s="1"/>
  <c r="CS126" i="5"/>
  <c r="CT125" i="5"/>
  <c r="CU125" i="5" s="1"/>
  <c r="BA142" i="5"/>
  <c r="BB142" i="5" s="1"/>
  <c r="AZ143" i="5"/>
  <c r="CH130" i="5"/>
  <c r="CI130" i="5" s="1"/>
  <c r="CG131" i="5"/>
  <c r="BS135" i="5"/>
  <c r="BT135" i="5" s="1"/>
  <c r="BR136" i="5"/>
  <c r="S153" i="5"/>
  <c r="T152" i="5"/>
  <c r="U152" i="5" s="1"/>
  <c r="DB125" i="5"/>
  <c r="DC124" i="5"/>
  <c r="DD124" i="5" s="1"/>
  <c r="CE132" i="5"/>
  <c r="CF132" i="5" s="1"/>
  <c r="CD133" i="5"/>
  <c r="CB132" i="5"/>
  <c r="CC132" i="5" s="1"/>
  <c r="CA133" i="5"/>
  <c r="AE149" i="5"/>
  <c r="AF148" i="5"/>
  <c r="AG148" i="5" s="1"/>
  <c r="BP136" i="5"/>
  <c r="BQ136" i="5" s="1"/>
  <c r="BO137" i="5"/>
  <c r="AR143" i="5"/>
  <c r="AS143" i="5" s="1"/>
  <c r="AQ144" i="5"/>
  <c r="BX135" i="5"/>
  <c r="BY134" i="5"/>
  <c r="BZ134" i="5" s="1"/>
  <c r="BU134" i="5"/>
  <c r="BV133" i="5"/>
  <c r="BW133" i="5" s="1"/>
  <c r="CP129" i="5"/>
  <c r="CQ128" i="5"/>
  <c r="CR128" i="5" s="1"/>
  <c r="CM128" i="5"/>
  <c r="CN127" i="5"/>
  <c r="CO127" i="5" s="1"/>
  <c r="AT145" i="5"/>
  <c r="AU144" i="5"/>
  <c r="AV144" i="5" s="1"/>
  <c r="W151" i="5"/>
  <c r="X151" i="5" s="1"/>
  <c r="V152" i="5"/>
  <c r="P154" i="5"/>
  <c r="Q153" i="5"/>
  <c r="R153" i="5" s="1"/>
  <c r="CZ123" i="5"/>
  <c r="DA123" i="5" s="1"/>
  <c r="CY124" i="5"/>
  <c r="AW142" i="5"/>
  <c r="AX141" i="5"/>
  <c r="AY141" i="5" s="1"/>
  <c r="F78" i="9"/>
  <c r="G77" i="9"/>
  <c r="L77" i="9" s="1"/>
  <c r="E74" i="5"/>
  <c r="F74" i="5" s="1"/>
  <c r="G74" i="5" s="1"/>
  <c r="D75" i="5"/>
  <c r="X21" i="9"/>
  <c r="P22" i="9" s="1"/>
  <c r="IB49" i="5"/>
  <c r="IC49" i="5" s="1"/>
  <c r="ID49" i="5" s="1"/>
  <c r="IE49" i="5"/>
  <c r="HE99" i="5"/>
  <c r="HF99" i="5" s="1"/>
  <c r="HS86" i="5"/>
  <c r="HU85" i="5"/>
  <c r="HT85" i="5" s="1"/>
  <c r="HL99" i="5"/>
  <c r="HM85" i="5"/>
  <c r="HO84" i="5"/>
  <c r="HN84" i="5"/>
  <c r="FB291" i="5" a="1"/>
  <c r="FB291" i="5" s="1"/>
  <c r="EX291" i="5"/>
  <c r="FC291" i="5"/>
  <c r="EY291" i="5"/>
  <c r="FA290" i="5"/>
  <c r="EZ290" i="5"/>
  <c r="HB100" i="5"/>
  <c r="HD100" i="5" s="1"/>
  <c r="HC101" i="5"/>
  <c r="N155" i="5"/>
  <c r="O155" i="5" s="1"/>
  <c r="M156" i="5"/>
  <c r="FC84" i="5"/>
  <c r="IL84" i="5" s="1"/>
  <c r="FB84" i="5" a="1"/>
  <c r="FB84" i="5" s="1"/>
  <c r="EZ83" i="5"/>
  <c r="FA83" i="5"/>
  <c r="EW85" i="5"/>
  <c r="EX84" i="5"/>
  <c r="EY84" i="5"/>
  <c r="EC73" i="5"/>
  <c r="EE72" i="5"/>
  <c r="EF72" i="5" s="1"/>
  <c r="J75" i="5"/>
  <c r="K75" i="5" s="1"/>
  <c r="H76" i="5"/>
  <c r="I76" i="5" s="1"/>
  <c r="G161" i="5"/>
  <c r="H160" i="5"/>
  <c r="I160" i="5" s="1"/>
  <c r="J158" i="5"/>
  <c r="K157" i="5"/>
  <c r="L157" i="5" s="1"/>
  <c r="CV129" i="5"/>
  <c r="CW128" i="5"/>
  <c r="CX128" i="5" s="1"/>
  <c r="A161" i="5"/>
  <c r="B160" i="5"/>
  <c r="C160" i="5" s="1"/>
  <c r="H66" i="3"/>
  <c r="J66" i="3"/>
  <c r="K66" i="3"/>
  <c r="M66" i="3"/>
  <c r="L67" i="3"/>
  <c r="N67" i="3" s="1"/>
  <c r="P148" i="3"/>
  <c r="D67" i="3"/>
  <c r="C68" i="3"/>
  <c r="D68" i="3" s="1"/>
  <c r="E66" i="3"/>
  <c r="I66" i="3" s="1"/>
  <c r="F67" i="3"/>
  <c r="G67" i="3"/>
  <c r="I77" i="2"/>
  <c r="F77" i="2"/>
  <c r="G77" i="2"/>
  <c r="E78" i="2"/>
  <c r="B69" i="3"/>
  <c r="EN2126" i="1"/>
  <c r="EM2125" i="1"/>
  <c r="F78" i="2" a="1"/>
  <c r="G78" i="2" a="1"/>
  <c r="BW44" i="5" l="1"/>
  <c r="BW45" i="5" s="1"/>
  <c r="BY50" i="5"/>
  <c r="BY51" i="5"/>
  <c r="BY52" i="5"/>
  <c r="BY53" i="5"/>
  <c r="BY54" i="5"/>
  <c r="BY55" i="5"/>
  <c r="BY56" i="5"/>
  <c r="BY57" i="5"/>
  <c r="BY58" i="5"/>
  <c r="BY59" i="5"/>
  <c r="BY60" i="5"/>
  <c r="BY61" i="5"/>
  <c r="BY62" i="5"/>
  <c r="BY63" i="5"/>
  <c r="BY64" i="5"/>
  <c r="BY65" i="5"/>
  <c r="BY66" i="5"/>
  <c r="BY67" i="5"/>
  <c r="BY68" i="5"/>
  <c r="BY69" i="5"/>
  <c r="BY70" i="5"/>
  <c r="BY71" i="5"/>
  <c r="BY72" i="5"/>
  <c r="BY73" i="5"/>
  <c r="BY74" i="5"/>
  <c r="BY76" i="5"/>
  <c r="BY75" i="5"/>
  <c r="BY77" i="5"/>
  <c r="BY78" i="5"/>
  <c r="BY79" i="5"/>
  <c r="CY125" i="5"/>
  <c r="CZ124" i="5"/>
  <c r="DA124" i="5" s="1"/>
  <c r="W152" i="5"/>
  <c r="X152" i="5" s="1"/>
  <c r="V153" i="5"/>
  <c r="AR144" i="5"/>
  <c r="AS144" i="5" s="1"/>
  <c r="AQ145" i="5"/>
  <c r="CD134" i="5"/>
  <c r="CE133" i="5"/>
  <c r="CF133" i="5" s="1"/>
  <c r="CG132" i="5"/>
  <c r="CH131" i="5"/>
  <c r="CI131" i="5" s="1"/>
  <c r="S22" i="9"/>
  <c r="CN128" i="5"/>
  <c r="CO128" i="5" s="1"/>
  <c r="CM129" i="5"/>
  <c r="BV134" i="5"/>
  <c r="BW134" i="5" s="1"/>
  <c r="BU135" i="5"/>
  <c r="AF149" i="5"/>
  <c r="AG149" i="5" s="1"/>
  <c r="AE150" i="5"/>
  <c r="S154" i="5"/>
  <c r="T153" i="5"/>
  <c r="U153" i="5" s="1"/>
  <c r="CS127" i="5"/>
  <c r="CT126" i="5"/>
  <c r="CU126" i="5" s="1"/>
  <c r="CK130" i="5"/>
  <c r="CL130" i="5" s="1"/>
  <c r="CJ131" i="5"/>
  <c r="Y151" i="5"/>
  <c r="Z150" i="5"/>
  <c r="AA150" i="5" s="1"/>
  <c r="AI149" i="5"/>
  <c r="AJ149" i="5" s="1"/>
  <c r="AH150" i="5"/>
  <c r="BM138" i="5"/>
  <c r="BN138" i="5" s="1"/>
  <c r="BL139" i="5"/>
  <c r="BP137" i="5"/>
  <c r="BQ137" i="5" s="1"/>
  <c r="BO138" i="5"/>
  <c r="CA134" i="5"/>
  <c r="CB133" i="5"/>
  <c r="CC133" i="5" s="1"/>
  <c r="BR137" i="5"/>
  <c r="BS136" i="5"/>
  <c r="BT136" i="5" s="1"/>
  <c r="BA143" i="5"/>
  <c r="BB143" i="5" s="1"/>
  <c r="AZ144" i="5"/>
  <c r="AC151" i="5"/>
  <c r="AD151" i="5" s="1"/>
  <c r="AB152" i="5"/>
  <c r="AL146" i="5"/>
  <c r="AM146" i="5" s="1"/>
  <c r="AK147" i="5"/>
  <c r="AX142" i="5"/>
  <c r="AY142" i="5" s="1"/>
  <c r="AW143" i="5"/>
  <c r="Q154" i="5"/>
  <c r="R154" i="5" s="1"/>
  <c r="P155" i="5"/>
  <c r="AT146" i="5"/>
  <c r="AU145" i="5"/>
  <c r="AV145" i="5" s="1"/>
  <c r="CQ129" i="5"/>
  <c r="CR129" i="5" s="1"/>
  <c r="CP130" i="5"/>
  <c r="BY135" i="5"/>
  <c r="BZ135" i="5" s="1"/>
  <c r="BX136" i="5"/>
  <c r="DB126" i="5"/>
  <c r="DC125" i="5"/>
  <c r="DD125" i="5" s="1"/>
  <c r="AO146" i="5"/>
  <c r="AP146" i="5" s="1"/>
  <c r="AN147" i="5"/>
  <c r="BC142" i="5"/>
  <c r="BD141" i="5"/>
  <c r="BE141" i="5" s="1"/>
  <c r="BI139" i="5"/>
  <c r="BJ138" i="5"/>
  <c r="BK138" i="5" s="1"/>
  <c r="F79" i="9"/>
  <c r="G78" i="9"/>
  <c r="L78" i="9" s="1"/>
  <c r="E75" i="5"/>
  <c r="F75" i="5" s="1"/>
  <c r="G75" i="5" s="1"/>
  <c r="D76" i="5"/>
  <c r="Q22" i="9"/>
  <c r="R22" i="9" s="1"/>
  <c r="IG49" i="5"/>
  <c r="IA49" i="5" s="1"/>
  <c r="HE100" i="5"/>
  <c r="HF100" i="5" s="1"/>
  <c r="HM86" i="5"/>
  <c r="HN85" i="5"/>
  <c r="HO85" i="5"/>
  <c r="HL100" i="5"/>
  <c r="HS87" i="5"/>
  <c r="HU86" i="5"/>
  <c r="HT86" i="5" s="1"/>
  <c r="FA291" i="5"/>
  <c r="EZ291" i="5"/>
  <c r="FB292" i="5" a="1"/>
  <c r="FB292" i="5" s="1"/>
  <c r="EX292" i="5"/>
  <c r="FC292" i="5"/>
  <c r="EY292" i="5"/>
  <c r="HB101" i="5"/>
  <c r="HD101" i="5" s="1"/>
  <c r="HE101" i="5" s="1"/>
  <c r="HF101" i="5" s="1"/>
  <c r="HC102" i="5"/>
  <c r="M157" i="5"/>
  <c r="N156" i="5"/>
  <c r="O156" i="5" s="1"/>
  <c r="FB85" i="5" a="1"/>
  <c r="FB85" i="5" s="1"/>
  <c r="FC85" i="5"/>
  <c r="IL85" i="5" s="1"/>
  <c r="EZ84" i="5"/>
  <c r="FA84" i="5"/>
  <c r="EY85" i="5"/>
  <c r="EX85" i="5"/>
  <c r="EW86" i="5"/>
  <c r="EC74" i="5"/>
  <c r="EE73" i="5"/>
  <c r="EF73" i="5" s="1"/>
  <c r="J76" i="5"/>
  <c r="K76" i="5" s="1"/>
  <c r="H77" i="5"/>
  <c r="I77" i="5" s="1"/>
  <c r="J159" i="5"/>
  <c r="K158" i="5"/>
  <c r="L158" i="5" s="1"/>
  <c r="H161" i="5"/>
  <c r="I161" i="5" s="1"/>
  <c r="G162" i="5"/>
  <c r="CW129" i="5"/>
  <c r="CX129" i="5" s="1"/>
  <c r="CV130" i="5"/>
  <c r="A162" i="5"/>
  <c r="B161" i="5"/>
  <c r="C161" i="5" s="1"/>
  <c r="H67" i="3"/>
  <c r="J67" i="3"/>
  <c r="K67" i="3"/>
  <c r="M67" i="3"/>
  <c r="L68" i="3"/>
  <c r="N68" i="3" s="1"/>
  <c r="P149" i="3"/>
  <c r="E67" i="3"/>
  <c r="I67" i="3" s="1"/>
  <c r="C69" i="3"/>
  <c r="F68" i="3"/>
  <c r="G68" i="3"/>
  <c r="I78" i="2"/>
  <c r="G78" i="2"/>
  <c r="F78" i="2"/>
  <c r="E79" i="2"/>
  <c r="B70" i="3"/>
  <c r="EN2127" i="1"/>
  <c r="EM2126" i="1"/>
  <c r="F79" i="2" a="1"/>
  <c r="G79" i="2" a="1"/>
  <c r="BZ44" i="5" l="1"/>
  <c r="BZ45" i="5" s="1"/>
  <c r="BY48" i="5"/>
  <c r="BD142" i="5"/>
  <c r="BE142" i="5" s="1"/>
  <c r="BC143" i="5"/>
  <c r="DB127" i="5"/>
  <c r="DC126" i="5"/>
  <c r="DD126" i="5" s="1"/>
  <c r="CA135" i="5"/>
  <c r="CB134" i="5"/>
  <c r="CC134" i="5" s="1"/>
  <c r="Y152" i="5"/>
  <c r="Z151" i="5"/>
  <c r="AA151" i="5" s="1"/>
  <c r="CS128" i="5"/>
  <c r="CT127" i="5"/>
  <c r="CU127" i="5" s="1"/>
  <c r="V154" i="5"/>
  <c r="W153" i="5"/>
  <c r="X153" i="5" s="1"/>
  <c r="AN148" i="5"/>
  <c r="AO147" i="5"/>
  <c r="AP147" i="5" s="1"/>
  <c r="BX137" i="5"/>
  <c r="BY136" i="5"/>
  <c r="BZ136" i="5" s="1"/>
  <c r="AW144" i="5"/>
  <c r="AX143" i="5"/>
  <c r="AY143" i="5" s="1"/>
  <c r="AB153" i="5"/>
  <c r="AC152" i="5"/>
  <c r="AD152" i="5" s="1"/>
  <c r="BP138" i="5"/>
  <c r="BQ138" i="5" s="1"/>
  <c r="BO139" i="5"/>
  <c r="AI150" i="5"/>
  <c r="AJ150" i="5" s="1"/>
  <c r="AH151" i="5"/>
  <c r="CK131" i="5"/>
  <c r="CL131" i="5" s="1"/>
  <c r="CJ132" i="5"/>
  <c r="BU136" i="5"/>
  <c r="BV135" i="5"/>
  <c r="BW135" i="5" s="1"/>
  <c r="CE134" i="5"/>
  <c r="CF134" i="5" s="1"/>
  <c r="CD135" i="5"/>
  <c r="BI140" i="5"/>
  <c r="BJ139" i="5"/>
  <c r="BK139" i="5" s="1"/>
  <c r="AU146" i="5"/>
  <c r="AV146" i="5" s="1"/>
  <c r="AT147" i="5"/>
  <c r="BS137" i="5"/>
  <c r="BT137" i="5" s="1"/>
  <c r="BR138" i="5"/>
  <c r="S155" i="5"/>
  <c r="T154" i="5"/>
  <c r="U154" i="5" s="1"/>
  <c r="AQ146" i="5"/>
  <c r="AR145" i="5"/>
  <c r="AS145" i="5" s="1"/>
  <c r="CP131" i="5"/>
  <c r="CQ130" i="5"/>
  <c r="CR130" i="5" s="1"/>
  <c r="P156" i="5"/>
  <c r="Q155" i="5"/>
  <c r="R155" i="5" s="1"/>
  <c r="AL147" i="5"/>
  <c r="AM147" i="5" s="1"/>
  <c r="AK148" i="5"/>
  <c r="AZ145" i="5"/>
  <c r="BA144" i="5"/>
  <c r="BB144" i="5" s="1"/>
  <c r="BL140" i="5"/>
  <c r="BM139" i="5"/>
  <c r="BN139" i="5" s="1"/>
  <c r="AF150" i="5"/>
  <c r="AG150" i="5" s="1"/>
  <c r="AE151" i="5"/>
  <c r="CN129" i="5"/>
  <c r="CO129" i="5" s="1"/>
  <c r="CM130" i="5"/>
  <c r="CG133" i="5"/>
  <c r="CH132" i="5"/>
  <c r="CI132" i="5" s="1"/>
  <c r="CY126" i="5"/>
  <c r="CZ125" i="5"/>
  <c r="DA125" i="5" s="1"/>
  <c r="F80" i="9"/>
  <c r="G79" i="9"/>
  <c r="L79" i="9" s="1"/>
  <c r="D77" i="5"/>
  <c r="E76" i="5"/>
  <c r="IH49" i="5"/>
  <c r="II49" i="5" s="1"/>
  <c r="IJ49" i="5" s="1"/>
  <c r="U22" i="9"/>
  <c r="O22" i="9" s="1"/>
  <c r="HS88" i="5"/>
  <c r="HU87" i="5"/>
  <c r="HT87" i="5" s="1"/>
  <c r="HL101" i="5"/>
  <c r="HM87" i="5"/>
  <c r="HN86" i="5"/>
  <c r="HO86" i="5"/>
  <c r="FA292" i="5"/>
  <c r="EZ292" i="5"/>
  <c r="FB293" i="5" a="1"/>
  <c r="FB293" i="5" s="1"/>
  <c r="EX293" i="5"/>
  <c r="FC293" i="5"/>
  <c r="EY293" i="5"/>
  <c r="HB102" i="5"/>
  <c r="HD102" i="5" s="1"/>
  <c r="HC103" i="5"/>
  <c r="N157" i="5"/>
  <c r="O157" i="5" s="1"/>
  <c r="M158" i="5"/>
  <c r="FC86" i="5"/>
  <c r="IL86" i="5" s="1"/>
  <c r="FB86" i="5" a="1"/>
  <c r="FB86" i="5" s="1"/>
  <c r="FA85" i="5"/>
  <c r="EZ85" i="5"/>
  <c r="EY86" i="5"/>
  <c r="EW87" i="5"/>
  <c r="EX86" i="5"/>
  <c r="EC75" i="5"/>
  <c r="EE74" i="5"/>
  <c r="EF74" i="5" s="1"/>
  <c r="F76" i="5"/>
  <c r="G76" i="5" s="1"/>
  <c r="J77" i="5"/>
  <c r="K77" i="5" s="1"/>
  <c r="H78" i="5"/>
  <c r="I78" i="5" s="1"/>
  <c r="J160" i="5"/>
  <c r="K159" i="5"/>
  <c r="L159" i="5" s="1"/>
  <c r="G163" i="5"/>
  <c r="H162" i="5"/>
  <c r="I162" i="5" s="1"/>
  <c r="CW130" i="5"/>
  <c r="CX130" i="5" s="1"/>
  <c r="CV131" i="5"/>
  <c r="A163" i="5"/>
  <c r="B162" i="5"/>
  <c r="C162" i="5" s="1"/>
  <c r="H68" i="3"/>
  <c r="J68" i="3"/>
  <c r="K68" i="3"/>
  <c r="M68" i="3"/>
  <c r="L69" i="3"/>
  <c r="N69" i="3" s="1"/>
  <c r="P150" i="3"/>
  <c r="D69" i="3"/>
  <c r="C70" i="3"/>
  <c r="E68" i="3"/>
  <c r="I68" i="3" s="1"/>
  <c r="F69" i="3"/>
  <c r="G69" i="3"/>
  <c r="I79" i="2"/>
  <c r="F79" i="2"/>
  <c r="G79" i="2"/>
  <c r="E80" i="2"/>
  <c r="B71" i="3"/>
  <c r="EN2128" i="1"/>
  <c r="EM2127" i="1"/>
  <c r="G80" i="2" a="1"/>
  <c r="F80" i="2" a="1"/>
  <c r="AE152" i="5" l="1"/>
  <c r="AF151" i="5"/>
  <c r="AG151" i="5" s="1"/>
  <c r="BS138" i="5"/>
  <c r="BT138" i="5" s="1"/>
  <c r="BR139" i="5"/>
  <c r="AI151" i="5"/>
  <c r="AJ151" i="5" s="1"/>
  <c r="AH152" i="5"/>
  <c r="CG134" i="5"/>
  <c r="CH133" i="5"/>
  <c r="CI133" i="5" s="1"/>
  <c r="BA145" i="5"/>
  <c r="BB145" i="5" s="1"/>
  <c r="AZ146" i="5"/>
  <c r="Q156" i="5"/>
  <c r="R156" i="5" s="1"/>
  <c r="P157" i="5"/>
  <c r="AQ147" i="5"/>
  <c r="AR146" i="5"/>
  <c r="AS146" i="5" s="1"/>
  <c r="BJ140" i="5"/>
  <c r="BK140" i="5" s="1"/>
  <c r="BI141" i="5"/>
  <c r="BU137" i="5"/>
  <c r="BV136" i="5"/>
  <c r="BW136" i="5" s="1"/>
  <c r="AC153" i="5"/>
  <c r="AD153" i="5" s="1"/>
  <c r="AB154" i="5"/>
  <c r="BX138" i="5"/>
  <c r="BY137" i="5"/>
  <c r="BZ137" i="5" s="1"/>
  <c r="W154" i="5"/>
  <c r="X154" i="5" s="1"/>
  <c r="V155" i="5"/>
  <c r="Y153" i="5"/>
  <c r="Z152" i="5"/>
  <c r="AA152" i="5" s="1"/>
  <c r="DC127" i="5"/>
  <c r="DD127" i="5" s="1"/>
  <c r="DB128" i="5"/>
  <c r="CM131" i="5"/>
  <c r="CN130" i="5"/>
  <c r="CO130" i="5" s="1"/>
  <c r="AL148" i="5"/>
  <c r="AM148" i="5" s="1"/>
  <c r="AK149" i="5"/>
  <c r="AT148" i="5"/>
  <c r="AU147" i="5"/>
  <c r="AV147" i="5" s="1"/>
  <c r="CE135" i="5"/>
  <c r="CF135" i="5" s="1"/>
  <c r="CD136" i="5"/>
  <c r="CK132" i="5"/>
  <c r="CL132" i="5" s="1"/>
  <c r="CJ133" i="5"/>
  <c r="BP139" i="5"/>
  <c r="BQ139" i="5" s="1"/>
  <c r="BO140" i="5"/>
  <c r="BC144" i="5"/>
  <c r="BD143" i="5"/>
  <c r="BE143" i="5" s="1"/>
  <c r="CY127" i="5"/>
  <c r="CZ126" i="5"/>
  <c r="DA126" i="5" s="1"/>
  <c r="BM140" i="5"/>
  <c r="BN140" i="5" s="1"/>
  <c r="BL141" i="5"/>
  <c r="CP132" i="5"/>
  <c r="CQ131" i="5"/>
  <c r="CR131" i="5" s="1"/>
  <c r="T155" i="5"/>
  <c r="U155" i="5" s="1"/>
  <c r="S156" i="5"/>
  <c r="AW145" i="5"/>
  <c r="AX144" i="5"/>
  <c r="AY144" i="5" s="1"/>
  <c r="AN149" i="5"/>
  <c r="AO148" i="5"/>
  <c r="AP148" i="5" s="1"/>
  <c r="CS129" i="5"/>
  <c r="CT128" i="5"/>
  <c r="CU128" i="5" s="1"/>
  <c r="CA136" i="5"/>
  <c r="CB135" i="5"/>
  <c r="CC135" i="5" s="1"/>
  <c r="F81" i="9"/>
  <c r="G80" i="9"/>
  <c r="L80" i="9" s="1"/>
  <c r="D78" i="5"/>
  <c r="E77" i="5"/>
  <c r="F77" i="5" s="1"/>
  <c r="G77" i="5" s="1"/>
  <c r="IB50" i="5"/>
  <c r="IC50" i="5" s="1"/>
  <c r="ID50" i="5" s="1"/>
  <c r="IE50" i="5"/>
  <c r="V22" i="9"/>
  <c r="W22" i="9" s="1"/>
  <c r="HE102" i="5"/>
  <c r="HF102" i="5" s="1"/>
  <c r="HM88" i="5"/>
  <c r="HO87" i="5"/>
  <c r="HN87" i="5"/>
  <c r="HL102" i="5"/>
  <c r="HS89" i="5"/>
  <c r="HU88" i="5"/>
  <c r="HT88" i="5" s="1"/>
  <c r="FB294" i="5" a="1"/>
  <c r="FB294" i="5" s="1"/>
  <c r="EX294" i="5"/>
  <c r="FC294" i="5"/>
  <c r="EY294" i="5"/>
  <c r="FA293" i="5"/>
  <c r="EZ293" i="5"/>
  <c r="HB103" i="5"/>
  <c r="HD103" i="5" s="1"/>
  <c r="HE103" i="5" s="1"/>
  <c r="HF103" i="5" s="1"/>
  <c r="HC104" i="5"/>
  <c r="N158" i="5"/>
  <c r="O158" i="5" s="1"/>
  <c r="M159" i="5"/>
  <c r="FB87" i="5" a="1"/>
  <c r="FB87" i="5" s="1"/>
  <c r="FC87" i="5"/>
  <c r="IL87" i="5" s="1"/>
  <c r="EZ86" i="5"/>
  <c r="FA86" i="5"/>
  <c r="EY87" i="5"/>
  <c r="EW88" i="5"/>
  <c r="EX87" i="5"/>
  <c r="EC76" i="5"/>
  <c r="EE75" i="5"/>
  <c r="EF75" i="5"/>
  <c r="J78" i="5"/>
  <c r="K78" i="5" s="1"/>
  <c r="H79" i="5"/>
  <c r="I79" i="5" s="1"/>
  <c r="G164" i="5"/>
  <c r="H163" i="5"/>
  <c r="I163" i="5" s="1"/>
  <c r="J161" i="5"/>
  <c r="K160" i="5"/>
  <c r="L160" i="5" s="1"/>
  <c r="CW131" i="5"/>
  <c r="CX131" i="5" s="1"/>
  <c r="CV132" i="5"/>
  <c r="A164" i="5"/>
  <c r="B163" i="5"/>
  <c r="C163" i="5" s="1"/>
  <c r="H69" i="3"/>
  <c r="J69" i="3"/>
  <c r="K69" i="3"/>
  <c r="M69" i="3"/>
  <c r="L70" i="3"/>
  <c r="N70" i="3" s="1"/>
  <c r="P151" i="3"/>
  <c r="D70" i="3"/>
  <c r="C71" i="3"/>
  <c r="E69" i="3"/>
  <c r="I69" i="3" s="1"/>
  <c r="F70" i="3"/>
  <c r="G70" i="3"/>
  <c r="I80" i="2"/>
  <c r="F80" i="2"/>
  <c r="G80" i="2"/>
  <c r="E81" i="2"/>
  <c r="B72" i="3"/>
  <c r="EN2129" i="1"/>
  <c r="EM2128" i="1"/>
  <c r="G81" i="2" a="1"/>
  <c r="F81" i="2" a="1"/>
  <c r="BP140" i="5" l="1"/>
  <c r="BQ140" i="5" s="1"/>
  <c r="BO141" i="5"/>
  <c r="CE136" i="5"/>
  <c r="CF136" i="5" s="1"/>
  <c r="CD137" i="5"/>
  <c r="AL149" i="5"/>
  <c r="AM149" i="5" s="1"/>
  <c r="AK150" i="5"/>
  <c r="DB129" i="5"/>
  <c r="DC128" i="5"/>
  <c r="DD128" i="5" s="1"/>
  <c r="V156" i="5"/>
  <c r="W155" i="5"/>
  <c r="X155" i="5" s="1"/>
  <c r="AB155" i="5"/>
  <c r="AC154" i="5"/>
  <c r="AD154" i="5" s="1"/>
  <c r="BI142" i="5"/>
  <c r="BJ141" i="5"/>
  <c r="BK141" i="5" s="1"/>
  <c r="P158" i="5"/>
  <c r="Q157" i="5"/>
  <c r="R157" i="5" s="1"/>
  <c r="BR140" i="5"/>
  <c r="BS139" i="5"/>
  <c r="BT139" i="5" s="1"/>
  <c r="CT129" i="5"/>
  <c r="CU129" i="5" s="1"/>
  <c r="CS130" i="5"/>
  <c r="AX145" i="5"/>
  <c r="AY145" i="5" s="1"/>
  <c r="AW146" i="5"/>
  <c r="CP133" i="5"/>
  <c r="CQ132" i="5"/>
  <c r="CR132" i="5" s="1"/>
  <c r="CZ127" i="5"/>
  <c r="DA127" i="5" s="1"/>
  <c r="CY128" i="5"/>
  <c r="CG135" i="5"/>
  <c r="CH134" i="5"/>
  <c r="CI134" i="5" s="1"/>
  <c r="S157" i="5"/>
  <c r="T156" i="5"/>
  <c r="U156" i="5" s="1"/>
  <c r="BM141" i="5"/>
  <c r="BN141" i="5" s="1"/>
  <c r="BL142" i="5"/>
  <c r="CJ134" i="5"/>
  <c r="CK133" i="5"/>
  <c r="CL133" i="5" s="1"/>
  <c r="AZ147" i="5"/>
  <c r="BA146" i="5"/>
  <c r="BB146" i="5" s="1"/>
  <c r="AH153" i="5"/>
  <c r="AI152" i="5"/>
  <c r="AJ152" i="5" s="1"/>
  <c r="CA137" i="5"/>
  <c r="CB136" i="5"/>
  <c r="CC136" i="5" s="1"/>
  <c r="AO149" i="5"/>
  <c r="AP149" i="5" s="1"/>
  <c r="AN150" i="5"/>
  <c r="BD144" i="5"/>
  <c r="BE144" i="5" s="1"/>
  <c r="BC145" i="5"/>
  <c r="AT149" i="5"/>
  <c r="AU148" i="5"/>
  <c r="AV148" i="5" s="1"/>
  <c r="CM132" i="5"/>
  <c r="CN131" i="5"/>
  <c r="CO131" i="5" s="1"/>
  <c r="Y154" i="5"/>
  <c r="Z153" i="5"/>
  <c r="AA153" i="5" s="1"/>
  <c r="BX139" i="5"/>
  <c r="BY138" i="5"/>
  <c r="BZ138" i="5" s="1"/>
  <c r="BU138" i="5"/>
  <c r="BV137" i="5"/>
  <c r="BW137" i="5" s="1"/>
  <c r="AQ148" i="5"/>
  <c r="AR147" i="5"/>
  <c r="AS147" i="5" s="1"/>
  <c r="AF152" i="5"/>
  <c r="AG152" i="5" s="1"/>
  <c r="AE153" i="5"/>
  <c r="F82" i="9"/>
  <c r="G81" i="9"/>
  <c r="L81" i="9" s="1"/>
  <c r="E78" i="5"/>
  <c r="F78" i="5" s="1"/>
  <c r="G78" i="5" s="1"/>
  <c r="D79" i="5"/>
  <c r="X22" i="9"/>
  <c r="P23" i="9" s="1"/>
  <c r="Q23" i="9" s="1"/>
  <c r="IG50" i="5"/>
  <c r="HS90" i="5"/>
  <c r="HU89" i="5"/>
  <c r="HT89" i="5" s="1"/>
  <c r="HL103" i="5"/>
  <c r="HM89" i="5"/>
  <c r="HN88" i="5"/>
  <c r="HO88" i="5"/>
  <c r="FB295" i="5" a="1"/>
  <c r="FB295" i="5" s="1"/>
  <c r="EX295" i="5"/>
  <c r="FC295" i="5"/>
  <c r="EY295" i="5"/>
  <c r="FA294" i="5"/>
  <c r="EZ294" i="5"/>
  <c r="HB104" i="5"/>
  <c r="HD104" i="5" s="1"/>
  <c r="HC105" i="5"/>
  <c r="N159" i="5"/>
  <c r="O159" i="5" s="1"/>
  <c r="M160" i="5"/>
  <c r="FC88" i="5"/>
  <c r="IL88" i="5" s="1"/>
  <c r="FB88" i="5" a="1"/>
  <c r="FB88" i="5" s="1"/>
  <c r="EZ87" i="5"/>
  <c r="FA87" i="5"/>
  <c r="EW89" i="5"/>
  <c r="EX88" i="5"/>
  <c r="EY88" i="5"/>
  <c r="EC77" i="5"/>
  <c r="EE76" i="5"/>
  <c r="EF76" i="5"/>
  <c r="J79" i="5"/>
  <c r="K79" i="5" s="1"/>
  <c r="H80" i="5"/>
  <c r="I80" i="5" s="1"/>
  <c r="J162" i="5"/>
  <c r="K161" i="5"/>
  <c r="L161" i="5" s="1"/>
  <c r="H164" i="5"/>
  <c r="I164" i="5" s="1"/>
  <c r="G165" i="5"/>
  <c r="CW132" i="5"/>
  <c r="CX132" i="5" s="1"/>
  <c r="CV133" i="5"/>
  <c r="A165" i="5"/>
  <c r="B164" i="5"/>
  <c r="C164" i="5" s="1"/>
  <c r="H70" i="3"/>
  <c r="J70" i="3"/>
  <c r="K70" i="3"/>
  <c r="M70" i="3"/>
  <c r="L71" i="3"/>
  <c r="N71" i="3" s="1"/>
  <c r="P152" i="3"/>
  <c r="D71" i="3"/>
  <c r="C72" i="3"/>
  <c r="E70" i="3"/>
  <c r="I70" i="3" s="1"/>
  <c r="F71" i="3"/>
  <c r="G71" i="3"/>
  <c r="I81" i="2"/>
  <c r="F81" i="2"/>
  <c r="G81" i="2"/>
  <c r="E82" i="2"/>
  <c r="B73" i="3"/>
  <c r="EN2130" i="1"/>
  <c r="EM2129" i="1"/>
  <c r="G82" i="2" a="1"/>
  <c r="F82" i="2" a="1"/>
  <c r="BC146" i="5" l="1"/>
  <c r="BD145" i="5"/>
  <c r="BE145" i="5" s="1"/>
  <c r="BM142" i="5"/>
  <c r="BN142" i="5" s="1"/>
  <c r="BL143" i="5"/>
  <c r="CT130" i="5"/>
  <c r="CU130" i="5" s="1"/>
  <c r="CS131" i="5"/>
  <c r="CD138" i="5"/>
  <c r="CE137" i="5"/>
  <c r="CF137" i="5" s="1"/>
  <c r="AR148" i="5"/>
  <c r="AS148" i="5" s="1"/>
  <c r="AQ149" i="5"/>
  <c r="BX140" i="5"/>
  <c r="BY139" i="5"/>
  <c r="BZ139" i="5" s="1"/>
  <c r="CN132" i="5"/>
  <c r="CO132" i="5" s="1"/>
  <c r="CM133" i="5"/>
  <c r="CA138" i="5"/>
  <c r="CB137" i="5"/>
  <c r="CC137" i="5" s="1"/>
  <c r="BA147" i="5"/>
  <c r="BB147" i="5" s="1"/>
  <c r="AZ148" i="5"/>
  <c r="CG136" i="5"/>
  <c r="CH135" i="5"/>
  <c r="CI135" i="5" s="1"/>
  <c r="CP134" i="5"/>
  <c r="CQ133" i="5"/>
  <c r="CR133" i="5" s="1"/>
  <c r="P159" i="5"/>
  <c r="Q158" i="5"/>
  <c r="R158" i="5" s="1"/>
  <c r="AC155" i="5"/>
  <c r="AD155" i="5" s="1"/>
  <c r="AB156" i="5"/>
  <c r="DC129" i="5"/>
  <c r="DD129" i="5" s="1"/>
  <c r="DB130" i="5"/>
  <c r="AF153" i="5"/>
  <c r="AG153" i="5" s="1"/>
  <c r="AE154" i="5"/>
  <c r="AO150" i="5"/>
  <c r="AP150" i="5" s="1"/>
  <c r="AN151" i="5"/>
  <c r="CY129" i="5"/>
  <c r="CZ128" i="5"/>
  <c r="DA128" i="5" s="1"/>
  <c r="AX146" i="5"/>
  <c r="AY146" i="5" s="1"/>
  <c r="AW147" i="5"/>
  <c r="AK151" i="5"/>
  <c r="AL150" i="5"/>
  <c r="AM150" i="5" s="1"/>
  <c r="BP141" i="5"/>
  <c r="BQ141" i="5" s="1"/>
  <c r="BO142" i="5"/>
  <c r="BV138" i="5"/>
  <c r="BW138" i="5" s="1"/>
  <c r="BU139" i="5"/>
  <c r="Z154" i="5"/>
  <c r="AA154" i="5" s="1"/>
  <c r="Y155" i="5"/>
  <c r="AT150" i="5"/>
  <c r="AU149" i="5"/>
  <c r="AV149" i="5" s="1"/>
  <c r="AI153" i="5"/>
  <c r="AJ153" i="5" s="1"/>
  <c r="AH154" i="5"/>
  <c r="CJ135" i="5"/>
  <c r="CK134" i="5"/>
  <c r="CL134" i="5" s="1"/>
  <c r="S158" i="5"/>
  <c r="T157" i="5"/>
  <c r="U157" i="5" s="1"/>
  <c r="BS140" i="5"/>
  <c r="BT140" i="5" s="1"/>
  <c r="BR141" i="5"/>
  <c r="BI143" i="5"/>
  <c r="BJ142" i="5"/>
  <c r="BK142" i="5" s="1"/>
  <c r="W156" i="5"/>
  <c r="X156" i="5" s="1"/>
  <c r="V157" i="5"/>
  <c r="F83" i="9"/>
  <c r="G82" i="9"/>
  <c r="L82" i="9" s="1"/>
  <c r="E79" i="5"/>
  <c r="F79" i="5" s="1"/>
  <c r="G79" i="5" s="1"/>
  <c r="D80" i="5"/>
  <c r="S23" i="9"/>
  <c r="R23" i="9"/>
  <c r="IA50" i="5"/>
  <c r="HE104" i="5"/>
  <c r="HF104" i="5" s="1"/>
  <c r="HM90" i="5"/>
  <c r="HO89" i="5"/>
  <c r="HN89" i="5"/>
  <c r="HL104" i="5"/>
  <c r="HS91" i="5"/>
  <c r="HU90" i="5"/>
  <c r="HT90" i="5" s="1"/>
  <c r="FB296" i="5" a="1"/>
  <c r="FB296" i="5" s="1"/>
  <c r="EX296" i="5"/>
  <c r="FC296" i="5"/>
  <c r="EY296" i="5"/>
  <c r="FA295" i="5"/>
  <c r="EZ295" i="5"/>
  <c r="HB105" i="5"/>
  <c r="HD105" i="5" s="1"/>
  <c r="HC106" i="5"/>
  <c r="M161" i="5"/>
  <c r="N160" i="5"/>
  <c r="O160" i="5" s="1"/>
  <c r="FC89" i="5"/>
  <c r="IL89" i="5" s="1"/>
  <c r="FB89" i="5" a="1"/>
  <c r="FB89" i="5" s="1"/>
  <c r="FA88" i="5"/>
  <c r="EZ88" i="5"/>
  <c r="EY89" i="5"/>
  <c r="EX89" i="5"/>
  <c r="EW90" i="5"/>
  <c r="EC78" i="5"/>
  <c r="EE77" i="5"/>
  <c r="EF77" i="5" s="1"/>
  <c r="J80" i="5"/>
  <c r="K80" i="5" s="1"/>
  <c r="H81" i="5"/>
  <c r="I81" i="5" s="1"/>
  <c r="J163" i="5"/>
  <c r="K162" i="5"/>
  <c r="L162" i="5" s="1"/>
  <c r="H165" i="5"/>
  <c r="I165" i="5" s="1"/>
  <c r="G166" i="5"/>
  <c r="CV134" i="5"/>
  <c r="CW133" i="5"/>
  <c r="CX133" i="5" s="1"/>
  <c r="A166" i="5"/>
  <c r="B165" i="5"/>
  <c r="C165" i="5" s="1"/>
  <c r="H71" i="3"/>
  <c r="J71" i="3"/>
  <c r="K71" i="3"/>
  <c r="M71" i="3"/>
  <c r="L72" i="3"/>
  <c r="N72" i="3" s="1"/>
  <c r="P153" i="3"/>
  <c r="D72" i="3"/>
  <c r="E71" i="3"/>
  <c r="I71" i="3" s="1"/>
  <c r="C73" i="3"/>
  <c r="D73" i="3" s="1"/>
  <c r="F72" i="3"/>
  <c r="G72" i="3"/>
  <c r="I82" i="2"/>
  <c r="G82" i="2"/>
  <c r="F82" i="2"/>
  <c r="E83" i="2"/>
  <c r="EN2131" i="1"/>
  <c r="EM2130" i="1"/>
  <c r="F83" i="2" a="1"/>
  <c r="G83" i="2" a="1"/>
  <c r="AH155" i="5" l="1"/>
  <c r="AI154" i="5"/>
  <c r="AJ154" i="5" s="1"/>
  <c r="Z155" i="5"/>
  <c r="AA155" i="5" s="1"/>
  <c r="Y156" i="5"/>
  <c r="BO143" i="5"/>
  <c r="BP142" i="5"/>
  <c r="BQ142" i="5" s="1"/>
  <c r="AX147" i="5"/>
  <c r="AY147" i="5" s="1"/>
  <c r="AW148" i="5"/>
  <c r="AN152" i="5"/>
  <c r="AO151" i="5"/>
  <c r="AP151" i="5" s="1"/>
  <c r="DC130" i="5"/>
  <c r="DD130" i="5" s="1"/>
  <c r="DB131" i="5"/>
  <c r="BL144" i="5"/>
  <c r="BM143" i="5"/>
  <c r="BN143" i="5" s="1"/>
  <c r="BJ143" i="5"/>
  <c r="BK143" i="5" s="1"/>
  <c r="BI144" i="5"/>
  <c r="S159" i="5"/>
  <c r="T158" i="5"/>
  <c r="U158" i="5" s="1"/>
  <c r="P160" i="5"/>
  <c r="Q159" i="5"/>
  <c r="R159" i="5" s="1"/>
  <c r="CH136" i="5"/>
  <c r="CI136" i="5" s="1"/>
  <c r="CG137" i="5"/>
  <c r="CB138" i="5"/>
  <c r="CC138" i="5" s="1"/>
  <c r="CA139" i="5"/>
  <c r="BY140" i="5"/>
  <c r="BZ140" i="5" s="1"/>
  <c r="BX141" i="5"/>
  <c r="CE138" i="5"/>
  <c r="CF138" i="5" s="1"/>
  <c r="CD139" i="5"/>
  <c r="V158" i="5"/>
  <c r="W157" i="5"/>
  <c r="X157" i="5" s="1"/>
  <c r="BS141" i="5"/>
  <c r="BT141" i="5" s="1"/>
  <c r="BR142" i="5"/>
  <c r="BU140" i="5"/>
  <c r="BV139" i="5"/>
  <c r="BW139" i="5" s="1"/>
  <c r="AF154" i="5"/>
  <c r="AG154" i="5" s="1"/>
  <c r="AE155" i="5"/>
  <c r="AC156" i="5"/>
  <c r="AD156" i="5" s="1"/>
  <c r="AB157" i="5"/>
  <c r="AZ149" i="5"/>
  <c r="BA148" i="5"/>
  <c r="BB148" i="5" s="1"/>
  <c r="CN133" i="5"/>
  <c r="CO133" i="5" s="1"/>
  <c r="CM134" i="5"/>
  <c r="AR149" i="5"/>
  <c r="AS149" i="5" s="1"/>
  <c r="AQ150" i="5"/>
  <c r="CS132" i="5"/>
  <c r="CT131" i="5"/>
  <c r="CU131" i="5" s="1"/>
  <c r="CJ136" i="5"/>
  <c r="CK135" i="5"/>
  <c r="CL135" i="5" s="1"/>
  <c r="AT151" i="5"/>
  <c r="AU150" i="5"/>
  <c r="AV150" i="5" s="1"/>
  <c r="AK152" i="5"/>
  <c r="AL151" i="5"/>
  <c r="AM151" i="5" s="1"/>
  <c r="CY130" i="5"/>
  <c r="CZ129" i="5"/>
  <c r="DA129" i="5" s="1"/>
  <c r="CP135" i="5"/>
  <c r="CQ134" i="5"/>
  <c r="CR134" i="5" s="1"/>
  <c r="BC147" i="5"/>
  <c r="BD146" i="5"/>
  <c r="BE146" i="5" s="1"/>
  <c r="F84" i="9"/>
  <c r="G83" i="9"/>
  <c r="L83" i="9" s="1"/>
  <c r="D81" i="5"/>
  <c r="E80" i="5"/>
  <c r="F80" i="5" s="1"/>
  <c r="G80" i="5" s="1"/>
  <c r="IH50" i="5"/>
  <c r="II50" i="5" s="1"/>
  <c r="IJ50" i="5" s="1"/>
  <c r="U23" i="9"/>
  <c r="O23" i="9" s="1"/>
  <c r="HE105" i="5"/>
  <c r="HF105" i="5" s="1"/>
  <c r="HS92" i="5"/>
  <c r="HU91" i="5"/>
  <c r="HT91" i="5" s="1"/>
  <c r="HL105" i="5"/>
  <c r="HM91" i="5"/>
  <c r="HN90" i="5"/>
  <c r="HO90" i="5"/>
  <c r="FB297" i="5" a="1"/>
  <c r="FB297" i="5" s="1"/>
  <c r="EX297" i="5"/>
  <c r="FC297" i="5"/>
  <c r="EY297" i="5"/>
  <c r="FA296" i="5"/>
  <c r="EZ296" i="5"/>
  <c r="HB106" i="5"/>
  <c r="HD106" i="5" s="1"/>
  <c r="HC107" i="5"/>
  <c r="M162" i="5"/>
  <c r="N161" i="5"/>
  <c r="O161" i="5" s="1"/>
  <c r="FC90" i="5"/>
  <c r="IL90" i="5" s="1"/>
  <c r="FB90" i="5" a="1"/>
  <c r="FB90" i="5" s="1"/>
  <c r="EZ89" i="5"/>
  <c r="FA89" i="5"/>
  <c r="EY90" i="5"/>
  <c r="EW91" i="5"/>
  <c r="EX90" i="5"/>
  <c r="EC79" i="5"/>
  <c r="EE78" i="5"/>
  <c r="EF78" i="5" s="1"/>
  <c r="J81" i="5"/>
  <c r="K81" i="5" s="1"/>
  <c r="H82" i="5"/>
  <c r="I82" i="5" s="1"/>
  <c r="H166" i="5"/>
  <c r="I166" i="5" s="1"/>
  <c r="G167" i="5"/>
  <c r="J164" i="5"/>
  <c r="K163" i="5"/>
  <c r="L163" i="5" s="1"/>
  <c r="CV135" i="5"/>
  <c r="CW134" i="5"/>
  <c r="CX134" i="5" s="1"/>
  <c r="A167" i="5"/>
  <c r="B166" i="5"/>
  <c r="C166" i="5" s="1"/>
  <c r="H72" i="3"/>
  <c r="J72" i="3"/>
  <c r="K72" i="3"/>
  <c r="M72" i="3"/>
  <c r="L73" i="3"/>
  <c r="N73" i="3" s="1"/>
  <c r="P154" i="3"/>
  <c r="F73" i="3"/>
  <c r="G73" i="3"/>
  <c r="E72" i="3"/>
  <c r="I72" i="3" s="1"/>
  <c r="I83" i="2"/>
  <c r="F83" i="2"/>
  <c r="G83" i="2"/>
  <c r="E84" i="2"/>
  <c r="EN2132" i="1"/>
  <c r="EM2131" i="1"/>
  <c r="G84" i="2" a="1"/>
  <c r="F84" i="2" a="1"/>
  <c r="AR150" i="5" l="1"/>
  <c r="AS150" i="5" s="1"/>
  <c r="AQ151" i="5"/>
  <c r="AF155" i="5"/>
  <c r="AG155" i="5" s="1"/>
  <c r="AE156" i="5"/>
  <c r="BR143" i="5"/>
  <c r="BS142" i="5"/>
  <c r="BT142" i="5" s="1"/>
  <c r="CE139" i="5"/>
  <c r="CF139" i="5" s="1"/>
  <c r="CD140" i="5"/>
  <c r="CB139" i="5"/>
  <c r="CC139" i="5" s="1"/>
  <c r="CA140" i="5"/>
  <c r="BJ144" i="5"/>
  <c r="BK144" i="5" s="1"/>
  <c r="BI145" i="5"/>
  <c r="DC131" i="5"/>
  <c r="DD131" i="5" s="1"/>
  <c r="DB132" i="5"/>
  <c r="AX148" i="5"/>
  <c r="AY148" i="5" s="1"/>
  <c r="AW149" i="5"/>
  <c r="Y157" i="5"/>
  <c r="Z156" i="5"/>
  <c r="AA156" i="5" s="1"/>
  <c r="CP136" i="5"/>
  <c r="CQ135" i="5"/>
  <c r="CR135" i="5" s="1"/>
  <c r="AK153" i="5"/>
  <c r="AL152" i="5"/>
  <c r="AM152" i="5" s="1"/>
  <c r="CJ137" i="5"/>
  <c r="CK136" i="5"/>
  <c r="CL136" i="5" s="1"/>
  <c r="AZ150" i="5"/>
  <c r="BA149" i="5"/>
  <c r="BB149" i="5" s="1"/>
  <c r="P161" i="5"/>
  <c r="Q160" i="5"/>
  <c r="R160" i="5" s="1"/>
  <c r="CN134" i="5"/>
  <c r="CO134" i="5" s="1"/>
  <c r="CM135" i="5"/>
  <c r="AC157" i="5"/>
  <c r="AD157" i="5" s="1"/>
  <c r="AB158" i="5"/>
  <c r="BY141" i="5"/>
  <c r="BZ141" i="5" s="1"/>
  <c r="BX142" i="5"/>
  <c r="CG138" i="5"/>
  <c r="CH137" i="5"/>
  <c r="CI137" i="5" s="1"/>
  <c r="BD147" i="5"/>
  <c r="BE147" i="5" s="1"/>
  <c r="BC148" i="5"/>
  <c r="CZ130" i="5"/>
  <c r="DA130" i="5" s="1"/>
  <c r="CY131" i="5"/>
  <c r="AT152" i="5"/>
  <c r="AU151" i="5"/>
  <c r="AV151" i="5" s="1"/>
  <c r="CT132" i="5"/>
  <c r="CU132" i="5" s="1"/>
  <c r="CS133" i="5"/>
  <c r="BV140" i="5"/>
  <c r="BW140" i="5" s="1"/>
  <c r="BU141" i="5"/>
  <c r="V159" i="5"/>
  <c r="W158" i="5"/>
  <c r="X158" i="5" s="1"/>
  <c r="S160" i="5"/>
  <c r="T159" i="5"/>
  <c r="U159" i="5" s="1"/>
  <c r="BL145" i="5"/>
  <c r="BM144" i="5"/>
  <c r="BN144" i="5" s="1"/>
  <c r="AO152" i="5"/>
  <c r="AP152" i="5" s="1"/>
  <c r="AN153" i="5"/>
  <c r="BP143" i="5"/>
  <c r="BQ143" i="5" s="1"/>
  <c r="BO144" i="5"/>
  <c r="AH156" i="5"/>
  <c r="AI155" i="5"/>
  <c r="AJ155" i="5" s="1"/>
  <c r="F85" i="9"/>
  <c r="G84" i="9"/>
  <c r="L84" i="9" s="1"/>
  <c r="D82" i="5"/>
  <c r="E81" i="5"/>
  <c r="F81" i="5" s="1"/>
  <c r="G81" i="5" s="1"/>
  <c r="IB51" i="5"/>
  <c r="IC51" i="5" s="1"/>
  <c r="ID51" i="5" s="1"/>
  <c r="IE51" i="5"/>
  <c r="V23" i="9"/>
  <c r="W23" i="9" s="1"/>
  <c r="HE106" i="5"/>
  <c r="HF106" i="5" s="1"/>
  <c r="HM92" i="5"/>
  <c r="HO91" i="5"/>
  <c r="HN91" i="5"/>
  <c r="HL106" i="5"/>
  <c r="HS93" i="5"/>
  <c r="HU92" i="5"/>
  <c r="HT92" i="5" s="1"/>
  <c r="FB298" i="5" a="1"/>
  <c r="FB298" i="5" s="1"/>
  <c r="EX298" i="5"/>
  <c r="FC298" i="5"/>
  <c r="EY298" i="5"/>
  <c r="FA297" i="5"/>
  <c r="EZ297" i="5"/>
  <c r="HB107" i="5"/>
  <c r="HD107" i="5" s="1"/>
  <c r="HC108" i="5"/>
  <c r="N162" i="5"/>
  <c r="O162" i="5" s="1"/>
  <c r="M163" i="5"/>
  <c r="FB91" i="5" a="1"/>
  <c r="FB91" i="5" s="1"/>
  <c r="FC91" i="5"/>
  <c r="IL91" i="5" s="1"/>
  <c r="FA90" i="5"/>
  <c r="EZ90" i="5"/>
  <c r="EY91" i="5"/>
  <c r="EW92" i="5"/>
  <c r="EX91" i="5"/>
  <c r="EC80" i="5"/>
  <c r="EE79" i="5"/>
  <c r="EF79" i="5"/>
  <c r="J82" i="5"/>
  <c r="K82" i="5" s="1"/>
  <c r="H83" i="5"/>
  <c r="I83" i="5" s="1"/>
  <c r="J165" i="5"/>
  <c r="K164" i="5"/>
  <c r="L164" i="5" s="1"/>
  <c r="G168" i="5"/>
  <c r="H167" i="5"/>
  <c r="I167" i="5" s="1"/>
  <c r="CW135" i="5"/>
  <c r="CX135" i="5" s="1"/>
  <c r="CV136" i="5"/>
  <c r="A168" i="5"/>
  <c r="B167" i="5"/>
  <c r="C167" i="5" s="1"/>
  <c r="H73" i="3"/>
  <c r="J73" i="3"/>
  <c r="K73" i="3"/>
  <c r="M73" i="3"/>
  <c r="P155" i="3"/>
  <c r="E73" i="3"/>
  <c r="I73" i="3" s="1"/>
  <c r="I84" i="2"/>
  <c r="F84" i="2"/>
  <c r="G84" i="2"/>
  <c r="E85" i="2"/>
  <c r="EN2133" i="1"/>
  <c r="EM2132" i="1"/>
  <c r="F85" i="2" a="1"/>
  <c r="G85" i="2" a="1"/>
  <c r="BP144" i="5" l="1"/>
  <c r="BQ144" i="5" s="1"/>
  <c r="BO145" i="5"/>
  <c r="CT133" i="5"/>
  <c r="CU133" i="5" s="1"/>
  <c r="CS134" i="5"/>
  <c r="CY132" i="5"/>
  <c r="CZ131" i="5"/>
  <c r="DA131" i="5" s="1"/>
  <c r="AB159" i="5"/>
  <c r="AC158" i="5"/>
  <c r="AD158" i="5" s="1"/>
  <c r="AX149" i="5"/>
  <c r="AY149" i="5" s="1"/>
  <c r="AW150" i="5"/>
  <c r="BI146" i="5"/>
  <c r="BJ145" i="5"/>
  <c r="BK145" i="5" s="1"/>
  <c r="CE140" i="5"/>
  <c r="CF140" i="5" s="1"/>
  <c r="CD141" i="5"/>
  <c r="AE157" i="5"/>
  <c r="AF156" i="5"/>
  <c r="AG156" i="5" s="1"/>
  <c r="BL146" i="5"/>
  <c r="BM145" i="5"/>
  <c r="BN145" i="5" s="1"/>
  <c r="V160" i="5"/>
  <c r="W159" i="5"/>
  <c r="X159" i="5" s="1"/>
  <c r="CH138" i="5"/>
  <c r="CI138" i="5" s="1"/>
  <c r="CG139" i="5"/>
  <c r="P162" i="5"/>
  <c r="Q161" i="5"/>
  <c r="R161" i="5" s="1"/>
  <c r="CJ138" i="5"/>
  <c r="CK137" i="5"/>
  <c r="CL137" i="5" s="1"/>
  <c r="CP137" i="5"/>
  <c r="CQ136" i="5"/>
  <c r="CR136" i="5" s="1"/>
  <c r="AO153" i="5"/>
  <c r="AP153" i="5" s="1"/>
  <c r="AN154" i="5"/>
  <c r="BV141" i="5"/>
  <c r="BW141" i="5" s="1"/>
  <c r="BU142" i="5"/>
  <c r="BD148" i="5"/>
  <c r="BE148" i="5" s="1"/>
  <c r="BC149" i="5"/>
  <c r="BY142" i="5"/>
  <c r="BZ142" i="5" s="1"/>
  <c r="BX143" i="5"/>
  <c r="CN135" i="5"/>
  <c r="CO135" i="5" s="1"/>
  <c r="CM136" i="5"/>
  <c r="DC132" i="5"/>
  <c r="DD132" i="5" s="1"/>
  <c r="DB133" i="5"/>
  <c r="CA141" i="5"/>
  <c r="CB140" i="5"/>
  <c r="CC140" i="5" s="1"/>
  <c r="AR151" i="5"/>
  <c r="AS151" i="5" s="1"/>
  <c r="AQ152" i="5"/>
  <c r="AI156" i="5"/>
  <c r="AJ156" i="5" s="1"/>
  <c r="AH157" i="5"/>
  <c r="S161" i="5"/>
  <c r="T160" i="5"/>
  <c r="U160" i="5" s="1"/>
  <c r="AU152" i="5"/>
  <c r="AV152" i="5" s="1"/>
  <c r="AT153" i="5"/>
  <c r="AZ151" i="5"/>
  <c r="BA150" i="5"/>
  <c r="BB150" i="5" s="1"/>
  <c r="AL153" i="5"/>
  <c r="AM153" i="5" s="1"/>
  <c r="AK154" i="5"/>
  <c r="Z157" i="5"/>
  <c r="AA157" i="5" s="1"/>
  <c r="Y158" i="5"/>
  <c r="BR144" i="5"/>
  <c r="BS143" i="5"/>
  <c r="BT143" i="5" s="1"/>
  <c r="G85" i="9"/>
  <c r="L85" i="9" s="1"/>
  <c r="F86" i="9"/>
  <c r="D83" i="5"/>
  <c r="E82" i="5"/>
  <c r="F82" i="5" s="1"/>
  <c r="G82" i="5" s="1"/>
  <c r="X23" i="9"/>
  <c r="P24" i="9" s="1"/>
  <c r="HE107" i="5"/>
  <c r="HF107" i="5" s="1"/>
  <c r="IG51" i="5"/>
  <c r="HS94" i="5"/>
  <c r="HU93" i="5"/>
  <c r="HT93" i="5" s="1"/>
  <c r="HL107" i="5"/>
  <c r="HM93" i="5"/>
  <c r="HN92" i="5"/>
  <c r="HO92" i="5"/>
  <c r="FA298" i="5"/>
  <c r="EZ298" i="5"/>
  <c r="FB299" i="5" a="1"/>
  <c r="FB299" i="5" s="1"/>
  <c r="EX299" i="5"/>
  <c r="FC299" i="5"/>
  <c r="EY299" i="5"/>
  <c r="HB108" i="5"/>
  <c r="HD108" i="5" s="1"/>
  <c r="HE108" i="5" s="1"/>
  <c r="HF108" i="5" s="1"/>
  <c r="HC109" i="5"/>
  <c r="M164" i="5"/>
  <c r="N163" i="5"/>
  <c r="O163" i="5" s="1"/>
  <c r="FC92" i="5"/>
  <c r="IL92" i="5" s="1"/>
  <c r="FB92" i="5" a="1"/>
  <c r="FB92" i="5" s="1"/>
  <c r="EZ91" i="5"/>
  <c r="FA91" i="5"/>
  <c r="EW93" i="5"/>
  <c r="EX92" i="5"/>
  <c r="EY92" i="5"/>
  <c r="EC81" i="5"/>
  <c r="EE80" i="5"/>
  <c r="EF80" i="5"/>
  <c r="J83" i="5"/>
  <c r="K83" i="5" s="1"/>
  <c r="H84" i="5"/>
  <c r="I84" i="5" s="1"/>
  <c r="H168" i="5"/>
  <c r="I168" i="5" s="1"/>
  <c r="G169" i="5"/>
  <c r="J166" i="5"/>
  <c r="K165" i="5"/>
  <c r="L165" i="5" s="1"/>
  <c r="CV137" i="5"/>
  <c r="CW136" i="5"/>
  <c r="CX136" i="5" s="1"/>
  <c r="A169" i="5"/>
  <c r="B168" i="5"/>
  <c r="C168" i="5" s="1"/>
  <c r="P156" i="3"/>
  <c r="I85" i="2"/>
  <c r="G85" i="2"/>
  <c r="F85" i="2"/>
  <c r="E86" i="2"/>
  <c r="EN2134" i="1"/>
  <c r="EM2133" i="1"/>
  <c r="F86" i="2" a="1"/>
  <c r="G86" i="2" a="1"/>
  <c r="Y159" i="5" l="1"/>
  <c r="Z158" i="5"/>
  <c r="AA158" i="5" s="1"/>
  <c r="AQ153" i="5"/>
  <c r="AR152" i="5"/>
  <c r="AS152" i="5" s="1"/>
  <c r="DB134" i="5"/>
  <c r="DC133" i="5"/>
  <c r="DD133" i="5" s="1"/>
  <c r="BX144" i="5"/>
  <c r="BY143" i="5"/>
  <c r="BZ143" i="5" s="1"/>
  <c r="BV142" i="5"/>
  <c r="BW142" i="5" s="1"/>
  <c r="BU143" i="5"/>
  <c r="CS135" i="5"/>
  <c r="CT134" i="5"/>
  <c r="CU134" i="5" s="1"/>
  <c r="BA151" i="5"/>
  <c r="BB151" i="5" s="1"/>
  <c r="AZ152" i="5"/>
  <c r="S162" i="5"/>
  <c r="T161" i="5"/>
  <c r="U161" i="5" s="1"/>
  <c r="CQ137" i="5"/>
  <c r="CR137" i="5" s="1"/>
  <c r="CP138" i="5"/>
  <c r="Q162" i="5"/>
  <c r="R162" i="5" s="1"/>
  <c r="P163" i="5"/>
  <c r="V161" i="5"/>
  <c r="W160" i="5"/>
  <c r="X160" i="5" s="1"/>
  <c r="AF157" i="5"/>
  <c r="AG157" i="5" s="1"/>
  <c r="AE158" i="5"/>
  <c r="BJ146" i="5"/>
  <c r="BK146" i="5" s="1"/>
  <c r="BI147" i="5"/>
  <c r="AC159" i="5"/>
  <c r="AD159" i="5" s="1"/>
  <c r="AB160" i="5"/>
  <c r="AK155" i="5"/>
  <c r="AL154" i="5"/>
  <c r="AM154" i="5" s="1"/>
  <c r="AU153" i="5"/>
  <c r="AV153" i="5" s="1"/>
  <c r="AT154" i="5"/>
  <c r="AI157" i="5"/>
  <c r="AJ157" i="5" s="1"/>
  <c r="AH158" i="5"/>
  <c r="CN136" i="5"/>
  <c r="CO136" i="5" s="1"/>
  <c r="CM137" i="5"/>
  <c r="BC150" i="5"/>
  <c r="BD149" i="5"/>
  <c r="BE149" i="5" s="1"/>
  <c r="AN155" i="5"/>
  <c r="AO154" i="5"/>
  <c r="AP154" i="5" s="1"/>
  <c r="CG140" i="5"/>
  <c r="CH139" i="5"/>
  <c r="CI139" i="5" s="1"/>
  <c r="CE141" i="5"/>
  <c r="CF141" i="5" s="1"/>
  <c r="CD142" i="5"/>
  <c r="AW151" i="5"/>
  <c r="AX150" i="5"/>
  <c r="AY150" i="5" s="1"/>
  <c r="BO146" i="5"/>
  <c r="BP145" i="5"/>
  <c r="BQ145" i="5" s="1"/>
  <c r="BR145" i="5"/>
  <c r="BS144" i="5"/>
  <c r="BT144" i="5" s="1"/>
  <c r="CA142" i="5"/>
  <c r="CB141" i="5"/>
  <c r="CC141" i="5" s="1"/>
  <c r="CJ139" i="5"/>
  <c r="CK138" i="5"/>
  <c r="CL138" i="5" s="1"/>
  <c r="BM146" i="5"/>
  <c r="BN146" i="5" s="1"/>
  <c r="BL147" i="5"/>
  <c r="CY133" i="5"/>
  <c r="CZ132" i="5"/>
  <c r="DA132" i="5" s="1"/>
  <c r="S24" i="9"/>
  <c r="F87" i="9"/>
  <c r="G86" i="9"/>
  <c r="L86" i="9" s="1"/>
  <c r="D84" i="5"/>
  <c r="E83" i="5"/>
  <c r="F83" i="5" s="1"/>
  <c r="G83" i="5" s="1"/>
  <c r="Q24" i="9"/>
  <c r="R24" i="9" s="1"/>
  <c r="IA51" i="5"/>
  <c r="HM94" i="5"/>
  <c r="HO93" i="5"/>
  <c r="HN93" i="5"/>
  <c r="HL108" i="5"/>
  <c r="HS95" i="5"/>
  <c r="HU94" i="5"/>
  <c r="HT94" i="5" s="1"/>
  <c r="FA299" i="5"/>
  <c r="EZ299" i="5"/>
  <c r="FB300" i="5" a="1"/>
  <c r="FB300" i="5" s="1"/>
  <c r="EX300" i="5"/>
  <c r="FC300" i="5"/>
  <c r="EY300" i="5"/>
  <c r="HB109" i="5"/>
  <c r="HD109" i="5" s="1"/>
  <c r="HC110" i="5"/>
  <c r="N164" i="5"/>
  <c r="O164" i="5" s="1"/>
  <c r="M165" i="5"/>
  <c r="FB93" i="5" a="1"/>
  <c r="FB93" i="5" s="1"/>
  <c r="FC93" i="5"/>
  <c r="IL93" i="5" s="1"/>
  <c r="EZ92" i="5"/>
  <c r="FA92" i="5"/>
  <c r="EY93" i="5"/>
  <c r="EW94" i="5"/>
  <c r="EX93" i="5"/>
  <c r="EC82" i="5"/>
  <c r="EE81" i="5"/>
  <c r="EF81" i="5" s="1"/>
  <c r="J84" i="5"/>
  <c r="K84" i="5" s="1"/>
  <c r="H85" i="5"/>
  <c r="I85" i="5" s="1"/>
  <c r="J167" i="5"/>
  <c r="K166" i="5"/>
  <c r="L166" i="5" s="1"/>
  <c r="G170" i="5"/>
  <c r="H169" i="5"/>
  <c r="I169" i="5" s="1"/>
  <c r="CW137" i="5"/>
  <c r="CX137" i="5" s="1"/>
  <c r="CV138" i="5"/>
  <c r="A170" i="5"/>
  <c r="B169" i="5"/>
  <c r="C169" i="5" s="1"/>
  <c r="P157" i="3"/>
  <c r="I86" i="2"/>
  <c r="G86" i="2"/>
  <c r="F86" i="2"/>
  <c r="E87" i="2"/>
  <c r="EN2135" i="1"/>
  <c r="EM2134" i="1"/>
  <c r="F87" i="2" a="1"/>
  <c r="G87" i="2" a="1"/>
  <c r="BL148" i="5" l="1"/>
  <c r="BM147" i="5"/>
  <c r="BN147" i="5" s="1"/>
  <c r="CE142" i="5"/>
  <c r="CF142" i="5" s="1"/>
  <c r="CD143" i="5"/>
  <c r="CN137" i="5"/>
  <c r="CO137" i="5" s="1"/>
  <c r="CM138" i="5"/>
  <c r="AU154" i="5"/>
  <c r="AV154" i="5" s="1"/>
  <c r="AT155" i="5"/>
  <c r="AC160" i="5"/>
  <c r="AD160" i="5" s="1"/>
  <c r="AB161" i="5"/>
  <c r="AF158" i="5"/>
  <c r="AG158" i="5" s="1"/>
  <c r="AE159" i="5"/>
  <c r="P164" i="5"/>
  <c r="Q163" i="5"/>
  <c r="R163" i="5" s="1"/>
  <c r="CB142" i="5"/>
  <c r="CC142" i="5" s="1"/>
  <c r="CA143" i="5"/>
  <c r="BO147" i="5"/>
  <c r="BP146" i="5"/>
  <c r="BQ146" i="5" s="1"/>
  <c r="AN156" i="5"/>
  <c r="AO155" i="5"/>
  <c r="AP155" i="5" s="1"/>
  <c r="S163" i="5"/>
  <c r="T162" i="5"/>
  <c r="U162" i="5" s="1"/>
  <c r="CT135" i="5"/>
  <c r="CU135" i="5" s="1"/>
  <c r="CS136" i="5"/>
  <c r="BY144" i="5"/>
  <c r="BZ144" i="5" s="1"/>
  <c r="BX145" i="5"/>
  <c r="AR153" i="5"/>
  <c r="AS153" i="5" s="1"/>
  <c r="AQ154" i="5"/>
  <c r="AI158" i="5"/>
  <c r="AJ158" i="5" s="1"/>
  <c r="AH159" i="5"/>
  <c r="BJ147" i="5"/>
  <c r="BK147" i="5" s="1"/>
  <c r="BI148" i="5"/>
  <c r="CQ138" i="5"/>
  <c r="CR138" i="5" s="1"/>
  <c r="CP139" i="5"/>
  <c r="BA152" i="5"/>
  <c r="BB152" i="5" s="1"/>
  <c r="AZ153" i="5"/>
  <c r="BV143" i="5"/>
  <c r="BW143" i="5" s="1"/>
  <c r="BU144" i="5"/>
  <c r="CZ133" i="5"/>
  <c r="DA133" i="5" s="1"/>
  <c r="CY134" i="5"/>
  <c r="CK139" i="5"/>
  <c r="CL139" i="5" s="1"/>
  <c r="CJ140" i="5"/>
  <c r="BS145" i="5"/>
  <c r="BT145" i="5" s="1"/>
  <c r="BR146" i="5"/>
  <c r="AW152" i="5"/>
  <c r="AX151" i="5"/>
  <c r="AY151" i="5" s="1"/>
  <c r="CG141" i="5"/>
  <c r="CH140" i="5"/>
  <c r="CI140" i="5" s="1"/>
  <c r="BC151" i="5"/>
  <c r="BD150" i="5"/>
  <c r="BE150" i="5" s="1"/>
  <c r="AK156" i="5"/>
  <c r="AL155" i="5"/>
  <c r="AM155" i="5" s="1"/>
  <c r="V162" i="5"/>
  <c r="W161" i="5"/>
  <c r="X161" i="5" s="1"/>
  <c r="DC134" i="5"/>
  <c r="DD134" i="5" s="1"/>
  <c r="DB135" i="5"/>
  <c r="Y160" i="5"/>
  <c r="Z159" i="5"/>
  <c r="AA159" i="5" s="1"/>
  <c r="G87" i="9"/>
  <c r="L87" i="9" s="1"/>
  <c r="F88" i="9"/>
  <c r="D85" i="5"/>
  <c r="E84" i="5"/>
  <c r="F84" i="5" s="1"/>
  <c r="G84" i="5" s="1"/>
  <c r="IH51" i="5"/>
  <c r="II51" i="5" s="1"/>
  <c r="IJ51" i="5" s="1"/>
  <c r="U24" i="9"/>
  <c r="O24" i="9" s="1"/>
  <c r="V24" i="9" s="1"/>
  <c r="W24" i="9" s="1"/>
  <c r="HE109" i="5"/>
  <c r="HF109" i="5" s="1"/>
  <c r="HS96" i="5"/>
  <c r="HU95" i="5"/>
  <c r="HT95" i="5" s="1"/>
  <c r="HL109" i="5"/>
  <c r="HM95" i="5"/>
  <c r="HO94" i="5"/>
  <c r="HN94" i="5"/>
  <c r="FB301" i="5" a="1"/>
  <c r="FB301" i="5" s="1"/>
  <c r="EX301" i="5"/>
  <c r="FC301" i="5"/>
  <c r="EY301" i="5"/>
  <c r="FA300" i="5"/>
  <c r="EZ300" i="5"/>
  <c r="HB110" i="5"/>
  <c r="HD110" i="5" s="1"/>
  <c r="HC111" i="5"/>
  <c r="M166" i="5"/>
  <c r="N165" i="5"/>
  <c r="O165" i="5" s="1"/>
  <c r="FC94" i="5"/>
  <c r="IL94" i="5" s="1"/>
  <c r="FB94" i="5" a="1"/>
  <c r="FB94" i="5" s="1"/>
  <c r="FA93" i="5"/>
  <c r="EZ93" i="5"/>
  <c r="EY94" i="5"/>
  <c r="EW95" i="5"/>
  <c r="EX94" i="5"/>
  <c r="EC83" i="5"/>
  <c r="EE82" i="5"/>
  <c r="EF82" i="5" s="1"/>
  <c r="J85" i="5"/>
  <c r="K85" i="5" s="1"/>
  <c r="H86" i="5"/>
  <c r="I86" i="5" s="1"/>
  <c r="H170" i="5"/>
  <c r="I170" i="5" s="1"/>
  <c r="G171" i="5"/>
  <c r="J168" i="5"/>
  <c r="K167" i="5"/>
  <c r="L167" i="5" s="1"/>
  <c r="CW138" i="5"/>
  <c r="CX138" i="5" s="1"/>
  <c r="CV139" i="5"/>
  <c r="A171" i="5"/>
  <c r="B170" i="5"/>
  <c r="C170" i="5" s="1"/>
  <c r="P158" i="3"/>
  <c r="I87" i="2"/>
  <c r="F87" i="2"/>
  <c r="G87" i="2"/>
  <c r="E88" i="2"/>
  <c r="EN2136" i="1"/>
  <c r="EM2135" i="1"/>
  <c r="F88" i="2" a="1"/>
  <c r="G88" i="2" a="1"/>
  <c r="DC135" i="5" l="1"/>
  <c r="DD135" i="5" s="1"/>
  <c r="DB136" i="5"/>
  <c r="BR147" i="5"/>
  <c r="BS146" i="5"/>
  <c r="BT146" i="5" s="1"/>
  <c r="CZ134" i="5"/>
  <c r="DA134" i="5" s="1"/>
  <c r="CY135" i="5"/>
  <c r="AZ154" i="5"/>
  <c r="BA153" i="5"/>
  <c r="BB153" i="5" s="1"/>
  <c r="BJ148" i="5"/>
  <c r="BK148" i="5" s="1"/>
  <c r="BI149" i="5"/>
  <c r="AR154" i="5"/>
  <c r="AS154" i="5" s="1"/>
  <c r="AQ155" i="5"/>
  <c r="CS137" i="5"/>
  <c r="CT136" i="5"/>
  <c r="CU136" i="5" s="1"/>
  <c r="CA144" i="5"/>
  <c r="CB143" i="5"/>
  <c r="CC143" i="5" s="1"/>
  <c r="AE160" i="5"/>
  <c r="AF159" i="5"/>
  <c r="AG159" i="5" s="1"/>
  <c r="AU155" i="5"/>
  <c r="AV155" i="5" s="1"/>
  <c r="AT156" i="5"/>
  <c r="CE143" i="5"/>
  <c r="CF143" i="5" s="1"/>
  <c r="CD144" i="5"/>
  <c r="AK157" i="5"/>
  <c r="AL156" i="5"/>
  <c r="AM156" i="5" s="1"/>
  <c r="CG142" i="5"/>
  <c r="CH141" i="5"/>
  <c r="CI141" i="5" s="1"/>
  <c r="AO156" i="5"/>
  <c r="AP156" i="5" s="1"/>
  <c r="AN157" i="5"/>
  <c r="CJ141" i="5"/>
  <c r="CK140" i="5"/>
  <c r="CL140" i="5" s="1"/>
  <c r="BV144" i="5"/>
  <c r="BW144" i="5" s="1"/>
  <c r="BU145" i="5"/>
  <c r="CQ139" i="5"/>
  <c r="CR139" i="5" s="1"/>
  <c r="CP140" i="5"/>
  <c r="AH160" i="5"/>
  <c r="AI159" i="5"/>
  <c r="AJ159" i="5" s="1"/>
  <c r="BY145" i="5"/>
  <c r="BZ145" i="5" s="1"/>
  <c r="BX146" i="5"/>
  <c r="AB162" i="5"/>
  <c r="AC161" i="5"/>
  <c r="AD161" i="5" s="1"/>
  <c r="CN138" i="5"/>
  <c r="CO138" i="5" s="1"/>
  <c r="CM139" i="5"/>
  <c r="Z160" i="5"/>
  <c r="AA160" i="5" s="1"/>
  <c r="Y161" i="5"/>
  <c r="V163" i="5"/>
  <c r="W162" i="5"/>
  <c r="X162" i="5" s="1"/>
  <c r="BD151" i="5"/>
  <c r="BE151" i="5" s="1"/>
  <c r="BC152" i="5"/>
  <c r="AX152" i="5"/>
  <c r="AY152" i="5" s="1"/>
  <c r="AW153" i="5"/>
  <c r="T163" i="5"/>
  <c r="U163" i="5" s="1"/>
  <c r="S164" i="5"/>
  <c r="BP147" i="5"/>
  <c r="BQ147" i="5" s="1"/>
  <c r="BO148" i="5"/>
  <c r="P165" i="5"/>
  <c r="Q164" i="5"/>
  <c r="R164" i="5" s="1"/>
  <c r="BM148" i="5"/>
  <c r="BN148" i="5" s="1"/>
  <c r="BL149" i="5"/>
  <c r="F89" i="9"/>
  <c r="G88" i="9"/>
  <c r="L88" i="9" s="1"/>
  <c r="D86" i="5"/>
  <c r="E85" i="5"/>
  <c r="X24" i="9"/>
  <c r="P25" i="9" s="1"/>
  <c r="IB52" i="5"/>
  <c r="IC52" i="5" s="1"/>
  <c r="ID52" i="5" s="1"/>
  <c r="IE52" i="5"/>
  <c r="HE110" i="5"/>
  <c r="HF110" i="5" s="1"/>
  <c r="HM96" i="5"/>
  <c r="HO95" i="5"/>
  <c r="HN95" i="5"/>
  <c r="HL110" i="5"/>
  <c r="HS97" i="5"/>
  <c r="HU96" i="5"/>
  <c r="HT96" i="5" s="1"/>
  <c r="FB302" i="5" a="1"/>
  <c r="FB302" i="5" s="1"/>
  <c r="EX302" i="5"/>
  <c r="FC302" i="5"/>
  <c r="EY302" i="5"/>
  <c r="FA301" i="5"/>
  <c r="EZ301" i="5"/>
  <c r="HB111" i="5"/>
  <c r="HD111" i="5" s="1"/>
  <c r="HC112" i="5"/>
  <c r="N166" i="5"/>
  <c r="O166" i="5" s="1"/>
  <c r="M167" i="5"/>
  <c r="FC95" i="5"/>
  <c r="IL95" i="5" s="1"/>
  <c r="FB95" i="5" a="1"/>
  <c r="FB95" i="5" s="1"/>
  <c r="EZ94" i="5"/>
  <c r="FA94" i="5"/>
  <c r="EY95" i="5"/>
  <c r="EW96" i="5"/>
  <c r="EX95" i="5"/>
  <c r="EC84" i="5"/>
  <c r="EE83" i="5"/>
  <c r="EF83" i="5"/>
  <c r="F85" i="5"/>
  <c r="G85" i="5" s="1"/>
  <c r="J86" i="5"/>
  <c r="K86" i="5" s="1"/>
  <c r="J169" i="5"/>
  <c r="K168" i="5"/>
  <c r="L168" i="5" s="1"/>
  <c r="G172" i="5"/>
  <c r="H171" i="5"/>
  <c r="I171" i="5" s="1"/>
  <c r="CW139" i="5"/>
  <c r="CX139" i="5" s="1"/>
  <c r="CV140" i="5"/>
  <c r="A172" i="5"/>
  <c r="B171" i="5"/>
  <c r="C171" i="5" s="1"/>
  <c r="I88" i="2"/>
  <c r="F88" i="2"/>
  <c r="G88" i="2"/>
  <c r="E89" i="2"/>
  <c r="EN2137" i="1"/>
  <c r="EM2136" i="1"/>
  <c r="F89" i="2" a="1"/>
  <c r="G89" i="2" a="1"/>
  <c r="T164" i="5" l="1"/>
  <c r="U164" i="5" s="1"/>
  <c r="S165" i="5"/>
  <c r="BC153" i="5"/>
  <c r="BD152" i="5"/>
  <c r="BE152" i="5" s="1"/>
  <c r="Y162" i="5"/>
  <c r="Z161" i="5"/>
  <c r="AA161" i="5" s="1"/>
  <c r="BV145" i="5"/>
  <c r="BW145" i="5" s="1"/>
  <c r="BU146" i="5"/>
  <c r="AO157" i="5"/>
  <c r="AP157" i="5" s="1"/>
  <c r="AN158" i="5"/>
  <c r="AT157" i="5"/>
  <c r="AU156" i="5"/>
  <c r="AV156" i="5" s="1"/>
  <c r="AR155" i="5"/>
  <c r="AS155" i="5" s="1"/>
  <c r="AQ156" i="5"/>
  <c r="Q165" i="5"/>
  <c r="R165" i="5" s="1"/>
  <c r="P166" i="5"/>
  <c r="AC162" i="5"/>
  <c r="AD162" i="5" s="1"/>
  <c r="AB163" i="5"/>
  <c r="AI160" i="5"/>
  <c r="AJ160" i="5" s="1"/>
  <c r="AH161" i="5"/>
  <c r="AK158" i="5"/>
  <c r="AL157" i="5"/>
  <c r="AM157" i="5" s="1"/>
  <c r="CA145" i="5"/>
  <c r="CB144" i="5"/>
  <c r="CC144" i="5" s="1"/>
  <c r="BA154" i="5"/>
  <c r="BB154" i="5" s="1"/>
  <c r="AZ155" i="5"/>
  <c r="BS147" i="5"/>
  <c r="BT147" i="5" s="1"/>
  <c r="BR148" i="5"/>
  <c r="BL150" i="5"/>
  <c r="BM149" i="5"/>
  <c r="BN149" i="5" s="1"/>
  <c r="BP148" i="5"/>
  <c r="BQ148" i="5" s="1"/>
  <c r="BO149" i="5"/>
  <c r="AX153" i="5"/>
  <c r="AY153" i="5" s="1"/>
  <c r="AW154" i="5"/>
  <c r="CN139" i="5"/>
  <c r="CO139" i="5" s="1"/>
  <c r="CM140" i="5"/>
  <c r="BX147" i="5"/>
  <c r="BY146" i="5"/>
  <c r="BZ146" i="5" s="1"/>
  <c r="CP141" i="5"/>
  <c r="CQ140" i="5"/>
  <c r="CR140" i="5" s="1"/>
  <c r="CD145" i="5"/>
  <c r="CE144" i="5"/>
  <c r="CF144" i="5" s="1"/>
  <c r="BI150" i="5"/>
  <c r="BJ149" i="5"/>
  <c r="BK149" i="5" s="1"/>
  <c r="CY136" i="5"/>
  <c r="CZ135" i="5"/>
  <c r="DA135" i="5" s="1"/>
  <c r="DC136" i="5"/>
  <c r="DD136" i="5" s="1"/>
  <c r="DB137" i="5"/>
  <c r="V164" i="5"/>
  <c r="W163" i="5"/>
  <c r="X163" i="5" s="1"/>
  <c r="CJ142" i="5"/>
  <c r="CK141" i="5"/>
  <c r="CL141" i="5" s="1"/>
  <c r="CH142" i="5"/>
  <c r="CI142" i="5" s="1"/>
  <c r="CG143" i="5"/>
  <c r="AF160" i="5"/>
  <c r="AG160" i="5" s="1"/>
  <c r="AE161" i="5"/>
  <c r="CT137" i="5"/>
  <c r="CU137" i="5" s="1"/>
  <c r="CS138" i="5"/>
  <c r="S25" i="9"/>
  <c r="G89" i="9"/>
  <c r="L89" i="9" s="1"/>
  <c r="F90" i="9"/>
  <c r="E86" i="5"/>
  <c r="F86" i="5" s="1"/>
  <c r="G86" i="5" s="1"/>
  <c r="Q25" i="9"/>
  <c r="R25" i="9" s="1"/>
  <c r="HE111" i="5"/>
  <c r="HF111" i="5" s="1"/>
  <c r="IG52" i="5"/>
  <c r="HS98" i="5"/>
  <c r="HU97" i="5"/>
  <c r="HT97" i="5" s="1"/>
  <c r="HL111" i="5"/>
  <c r="HM97" i="5"/>
  <c r="HN96" i="5"/>
  <c r="HO96" i="5"/>
  <c r="FB303" i="5" a="1"/>
  <c r="FB303" i="5" s="1"/>
  <c r="EX303" i="5"/>
  <c r="FC303" i="5"/>
  <c r="EY303" i="5"/>
  <c r="FA302" i="5"/>
  <c r="EZ302" i="5"/>
  <c r="HB112" i="5"/>
  <c r="HD112" i="5" s="1"/>
  <c r="HE112" i="5" s="1"/>
  <c r="HF112" i="5" s="1"/>
  <c r="HC113" i="5"/>
  <c r="N167" i="5"/>
  <c r="O167" i="5" s="1"/>
  <c r="M168" i="5"/>
  <c r="FC96" i="5"/>
  <c r="IL96" i="5" s="1"/>
  <c r="FB96" i="5" a="1"/>
  <c r="FB96" i="5" s="1"/>
  <c r="EZ95" i="5"/>
  <c r="FA95" i="5"/>
  <c r="EW97" i="5"/>
  <c r="EX96" i="5"/>
  <c r="EY96" i="5"/>
  <c r="EC85" i="5"/>
  <c r="EE84" i="5"/>
  <c r="EF84" i="5"/>
  <c r="J170" i="5"/>
  <c r="K169" i="5"/>
  <c r="L169" i="5" s="1"/>
  <c r="H172" i="5"/>
  <c r="I172" i="5" s="1"/>
  <c r="G173" i="5"/>
  <c r="CV141" i="5"/>
  <c r="CW140" i="5"/>
  <c r="CX140" i="5" s="1"/>
  <c r="A173" i="5"/>
  <c r="B172" i="5"/>
  <c r="C172" i="5" s="1"/>
  <c r="I89" i="2"/>
  <c r="G89" i="2"/>
  <c r="F89" i="2"/>
  <c r="E90" i="2"/>
  <c r="EN2138" i="1"/>
  <c r="EM2137" i="1"/>
  <c r="G90" i="2" a="1"/>
  <c r="F90" i="2" a="1"/>
  <c r="AE162" i="5" l="1"/>
  <c r="AF161" i="5"/>
  <c r="AG161" i="5" s="1"/>
  <c r="DB138" i="5"/>
  <c r="DC137" i="5"/>
  <c r="DD137" i="5" s="1"/>
  <c r="CM141" i="5"/>
  <c r="CN140" i="5"/>
  <c r="CO140" i="5" s="1"/>
  <c r="BO150" i="5"/>
  <c r="BP149" i="5"/>
  <c r="BQ149" i="5" s="1"/>
  <c r="BS148" i="5"/>
  <c r="BT148" i="5" s="1"/>
  <c r="BR149" i="5"/>
  <c r="AH162" i="5"/>
  <c r="AI161" i="5"/>
  <c r="AJ161" i="5" s="1"/>
  <c r="Q166" i="5"/>
  <c r="R166" i="5" s="1"/>
  <c r="P167" i="5"/>
  <c r="BU147" i="5"/>
  <c r="BV146" i="5"/>
  <c r="BW146" i="5" s="1"/>
  <c r="CK142" i="5"/>
  <c r="CL142" i="5" s="1"/>
  <c r="CJ143" i="5"/>
  <c r="BI151" i="5"/>
  <c r="BJ150" i="5"/>
  <c r="BK150" i="5" s="1"/>
  <c r="CQ141" i="5"/>
  <c r="CR141" i="5" s="1"/>
  <c r="CP142" i="5"/>
  <c r="CB145" i="5"/>
  <c r="CC145" i="5" s="1"/>
  <c r="CA146" i="5"/>
  <c r="AT158" i="5"/>
  <c r="AU157" i="5"/>
  <c r="AV157" i="5" s="1"/>
  <c r="BD153" i="5"/>
  <c r="BE153" i="5" s="1"/>
  <c r="BC154" i="5"/>
  <c r="CT138" i="5"/>
  <c r="CU138" i="5" s="1"/>
  <c r="CS139" i="5"/>
  <c r="CG144" i="5"/>
  <c r="CH143" i="5"/>
  <c r="CI143" i="5" s="1"/>
  <c r="AW155" i="5"/>
  <c r="AX154" i="5"/>
  <c r="AY154" i="5" s="1"/>
  <c r="AZ156" i="5"/>
  <c r="BA155" i="5"/>
  <c r="BB155" i="5" s="1"/>
  <c r="AC163" i="5"/>
  <c r="AD163" i="5" s="1"/>
  <c r="AB164" i="5"/>
  <c r="AQ157" i="5"/>
  <c r="AR156" i="5"/>
  <c r="AS156" i="5" s="1"/>
  <c r="AN159" i="5"/>
  <c r="AO158" i="5"/>
  <c r="AP158" i="5" s="1"/>
  <c r="T165" i="5"/>
  <c r="U165" i="5" s="1"/>
  <c r="S166" i="5"/>
  <c r="V165" i="5"/>
  <c r="W164" i="5"/>
  <c r="X164" i="5" s="1"/>
  <c r="CY137" i="5"/>
  <c r="CZ136" i="5"/>
  <c r="DA136" i="5" s="1"/>
  <c r="CE145" i="5"/>
  <c r="CF145" i="5" s="1"/>
  <c r="CD146" i="5"/>
  <c r="BX148" i="5"/>
  <c r="BY147" i="5"/>
  <c r="BZ147" i="5" s="1"/>
  <c r="BM150" i="5"/>
  <c r="BN150" i="5" s="1"/>
  <c r="BL151" i="5"/>
  <c r="AK159" i="5"/>
  <c r="AL158" i="5"/>
  <c r="AM158" i="5" s="1"/>
  <c r="Z162" i="5"/>
  <c r="AA162" i="5" s="1"/>
  <c r="Y163" i="5"/>
  <c r="F91" i="9"/>
  <c r="G90" i="9"/>
  <c r="L90" i="9" s="1"/>
  <c r="U25" i="9"/>
  <c r="O25" i="9" s="1"/>
  <c r="V25" i="9" s="1"/>
  <c r="W25" i="9" s="1"/>
  <c r="IA52" i="5"/>
  <c r="HM98" i="5"/>
  <c r="HO97" i="5"/>
  <c r="HN97" i="5"/>
  <c r="HL112" i="5"/>
  <c r="HS99" i="5"/>
  <c r="HU98" i="5"/>
  <c r="HT98" i="5" s="1"/>
  <c r="FB304" i="5" a="1"/>
  <c r="FB304" i="5" s="1"/>
  <c r="EX304" i="5"/>
  <c r="FC304" i="5"/>
  <c r="EY304" i="5"/>
  <c r="FA303" i="5"/>
  <c r="EZ303" i="5"/>
  <c r="HB113" i="5"/>
  <c r="HD113" i="5" s="1"/>
  <c r="HC114" i="5"/>
  <c r="M169" i="5"/>
  <c r="N168" i="5"/>
  <c r="O168" i="5" s="1"/>
  <c r="FC97" i="5"/>
  <c r="IL97" i="5" s="1"/>
  <c r="FB97" i="5" a="1"/>
  <c r="FB97" i="5" s="1"/>
  <c r="FA96" i="5"/>
  <c r="EZ96" i="5"/>
  <c r="EY97" i="5"/>
  <c r="EW98" i="5"/>
  <c r="EX97" i="5"/>
  <c r="EC86" i="5"/>
  <c r="EE85" i="5"/>
  <c r="EF85" i="5" s="1"/>
  <c r="H173" i="5"/>
  <c r="I173" i="5" s="1"/>
  <c r="G174" i="5"/>
  <c r="J171" i="5"/>
  <c r="K170" i="5"/>
  <c r="L170" i="5" s="1"/>
  <c r="CW141" i="5"/>
  <c r="CX141" i="5" s="1"/>
  <c r="CV142" i="5"/>
  <c r="A174" i="5"/>
  <c r="B173" i="5"/>
  <c r="C173" i="5" s="1"/>
  <c r="I90" i="2"/>
  <c r="F90" i="2"/>
  <c r="G90" i="2"/>
  <c r="E91" i="2"/>
  <c r="EN2139" i="1"/>
  <c r="EM2138" i="1"/>
  <c r="G91" i="2" a="1"/>
  <c r="F91" i="2" a="1"/>
  <c r="T166" i="5" l="1"/>
  <c r="U166" i="5" s="1"/>
  <c r="S167" i="5"/>
  <c r="BD154" i="5"/>
  <c r="BE154" i="5" s="1"/>
  <c r="BC155" i="5"/>
  <c r="CB146" i="5"/>
  <c r="CC146" i="5" s="1"/>
  <c r="CA147" i="5"/>
  <c r="AK160" i="5"/>
  <c r="AL159" i="5"/>
  <c r="AM159" i="5" s="1"/>
  <c r="BY148" i="5"/>
  <c r="BZ148" i="5" s="1"/>
  <c r="BX149" i="5"/>
  <c r="CY138" i="5"/>
  <c r="CZ137" i="5"/>
  <c r="DA137" i="5" s="1"/>
  <c r="AQ158" i="5"/>
  <c r="AR157" i="5"/>
  <c r="AS157" i="5" s="1"/>
  <c r="AZ157" i="5"/>
  <c r="BA156" i="5"/>
  <c r="BB156" i="5" s="1"/>
  <c r="CG145" i="5"/>
  <c r="CH144" i="5"/>
  <c r="CI144" i="5" s="1"/>
  <c r="BJ151" i="5"/>
  <c r="BK151" i="5" s="1"/>
  <c r="BI152" i="5"/>
  <c r="BU148" i="5"/>
  <c r="BV147" i="5"/>
  <c r="BW147" i="5" s="1"/>
  <c r="AH163" i="5"/>
  <c r="AI162" i="5"/>
  <c r="AJ162" i="5" s="1"/>
  <c r="BO151" i="5"/>
  <c r="BP150" i="5"/>
  <c r="BQ150" i="5" s="1"/>
  <c r="DB139" i="5"/>
  <c r="DC138" i="5"/>
  <c r="DD138" i="5" s="1"/>
  <c r="Z163" i="5"/>
  <c r="AA163" i="5" s="1"/>
  <c r="Y164" i="5"/>
  <c r="BM151" i="5"/>
  <c r="BN151" i="5" s="1"/>
  <c r="BL152" i="5"/>
  <c r="CE146" i="5"/>
  <c r="CF146" i="5" s="1"/>
  <c r="CD147" i="5"/>
  <c r="AB165" i="5"/>
  <c r="AC164" i="5"/>
  <c r="AD164" i="5" s="1"/>
  <c r="CT139" i="5"/>
  <c r="CU139" i="5" s="1"/>
  <c r="CS140" i="5"/>
  <c r="CQ142" i="5"/>
  <c r="CR142" i="5" s="1"/>
  <c r="CP143" i="5"/>
  <c r="CK143" i="5"/>
  <c r="CL143" i="5" s="1"/>
  <c r="CJ144" i="5"/>
  <c r="P168" i="5"/>
  <c r="Q167" i="5"/>
  <c r="R167" i="5" s="1"/>
  <c r="BR150" i="5"/>
  <c r="BS149" i="5"/>
  <c r="BT149" i="5" s="1"/>
  <c r="W165" i="5"/>
  <c r="X165" i="5" s="1"/>
  <c r="V166" i="5"/>
  <c r="AN160" i="5"/>
  <c r="AO159" i="5"/>
  <c r="AP159" i="5" s="1"/>
  <c r="AX155" i="5"/>
  <c r="AY155" i="5" s="1"/>
  <c r="AW156" i="5"/>
  <c r="AT159" i="5"/>
  <c r="AU158" i="5"/>
  <c r="AV158" i="5" s="1"/>
  <c r="CN141" i="5"/>
  <c r="CO141" i="5" s="1"/>
  <c r="CM142" i="5"/>
  <c r="AF162" i="5"/>
  <c r="AG162" i="5" s="1"/>
  <c r="AE163" i="5"/>
  <c r="G91" i="9"/>
  <c r="L91" i="9" s="1"/>
  <c r="F92" i="9"/>
  <c r="X25" i="9"/>
  <c r="P26" i="9" s="1"/>
  <c r="Q26" i="9" s="1"/>
  <c r="IH52" i="5"/>
  <c r="II52" i="5" s="1"/>
  <c r="IJ52" i="5" s="1"/>
  <c r="HE113" i="5"/>
  <c r="HF113" i="5" s="1"/>
  <c r="HS100" i="5"/>
  <c r="HU99" i="5"/>
  <c r="HT99" i="5" s="1"/>
  <c r="HL113" i="5"/>
  <c r="HM99" i="5"/>
  <c r="HN98" i="5"/>
  <c r="HO98" i="5"/>
  <c r="FB305" i="5" a="1"/>
  <c r="FB305" i="5" s="1"/>
  <c r="EX305" i="5"/>
  <c r="FC305" i="5"/>
  <c r="EY305" i="5"/>
  <c r="FA304" i="5"/>
  <c r="EZ304" i="5"/>
  <c r="HB114" i="5"/>
  <c r="HD114" i="5" s="1"/>
  <c r="HC115" i="5"/>
  <c r="M170" i="5"/>
  <c r="N169" i="5"/>
  <c r="O169" i="5" s="1"/>
  <c r="FB98" i="5" a="1"/>
  <c r="FB98" i="5" s="1"/>
  <c r="FC98" i="5"/>
  <c r="IL98" i="5" s="1"/>
  <c r="EZ97" i="5"/>
  <c r="FA97" i="5"/>
  <c r="EY98" i="5"/>
  <c r="EW99" i="5"/>
  <c r="EX98" i="5"/>
  <c r="EC87" i="5"/>
  <c r="EE86" i="5"/>
  <c r="EF86" i="5" s="1"/>
  <c r="J172" i="5"/>
  <c r="K171" i="5"/>
  <c r="L171" i="5" s="1"/>
  <c r="G175" i="5"/>
  <c r="H174" i="5"/>
  <c r="I174" i="5" s="1"/>
  <c r="CW142" i="5"/>
  <c r="CX142" i="5" s="1"/>
  <c r="CV143" i="5"/>
  <c r="A175" i="5"/>
  <c r="B174" i="5"/>
  <c r="C174" i="5" s="1"/>
  <c r="I91" i="2"/>
  <c r="F91" i="2"/>
  <c r="G91" i="2"/>
  <c r="E92" i="2"/>
  <c r="EN2140" i="1"/>
  <c r="EM2139" i="1"/>
  <c r="F92" i="2" a="1"/>
  <c r="G92" i="2" a="1"/>
  <c r="CM143" i="5" l="1"/>
  <c r="CN142" i="5"/>
  <c r="CO142" i="5" s="1"/>
  <c r="AX156" i="5"/>
  <c r="AY156" i="5" s="1"/>
  <c r="AW157" i="5"/>
  <c r="V167" i="5"/>
  <c r="W166" i="5"/>
  <c r="X166" i="5" s="1"/>
  <c r="CP144" i="5"/>
  <c r="CQ143" i="5"/>
  <c r="CR143" i="5" s="1"/>
  <c r="BL153" i="5"/>
  <c r="BM152" i="5"/>
  <c r="BN152" i="5" s="1"/>
  <c r="BJ152" i="5"/>
  <c r="BK152" i="5" s="1"/>
  <c r="BI153" i="5"/>
  <c r="BC156" i="5"/>
  <c r="BD155" i="5"/>
  <c r="BE155" i="5" s="1"/>
  <c r="Q168" i="5"/>
  <c r="R168" i="5" s="1"/>
  <c r="P169" i="5"/>
  <c r="AB166" i="5"/>
  <c r="AC165" i="5"/>
  <c r="AD165" i="5" s="1"/>
  <c r="DB140" i="5"/>
  <c r="DC139" i="5"/>
  <c r="DD139" i="5" s="1"/>
  <c r="AH164" i="5"/>
  <c r="AI163" i="5"/>
  <c r="AJ163" i="5" s="1"/>
  <c r="BA157" i="5"/>
  <c r="BB157" i="5" s="1"/>
  <c r="AZ158" i="5"/>
  <c r="CY139" i="5"/>
  <c r="CZ138" i="5"/>
  <c r="DA138" i="5" s="1"/>
  <c r="AK161" i="5"/>
  <c r="AL160" i="5"/>
  <c r="AM160" i="5" s="1"/>
  <c r="AF163" i="5"/>
  <c r="AG163" i="5" s="1"/>
  <c r="AE164" i="5"/>
  <c r="CK144" i="5"/>
  <c r="CL144" i="5" s="1"/>
  <c r="CJ145" i="5"/>
  <c r="CT140" i="5"/>
  <c r="CU140" i="5" s="1"/>
  <c r="CS141" i="5"/>
  <c r="CE147" i="5"/>
  <c r="CF147" i="5" s="1"/>
  <c r="CD148" i="5"/>
  <c r="Y165" i="5"/>
  <c r="Z164" i="5"/>
  <c r="AA164" i="5" s="1"/>
  <c r="BY149" i="5"/>
  <c r="BZ149" i="5" s="1"/>
  <c r="BX150" i="5"/>
  <c r="CA148" i="5"/>
  <c r="CB147" i="5"/>
  <c r="CC147" i="5" s="1"/>
  <c r="S168" i="5"/>
  <c r="T167" i="5"/>
  <c r="U167" i="5" s="1"/>
  <c r="AT160" i="5"/>
  <c r="AU159" i="5"/>
  <c r="AV159" i="5" s="1"/>
  <c r="AN161" i="5"/>
  <c r="AO160" i="5"/>
  <c r="AP160" i="5" s="1"/>
  <c r="BS150" i="5"/>
  <c r="BT150" i="5" s="1"/>
  <c r="BR151" i="5"/>
  <c r="BO152" i="5"/>
  <c r="BP151" i="5"/>
  <c r="BQ151" i="5" s="1"/>
  <c r="BU149" i="5"/>
  <c r="BV148" i="5"/>
  <c r="BW148" i="5" s="1"/>
  <c r="CG146" i="5"/>
  <c r="CH145" i="5"/>
  <c r="CI145" i="5" s="1"/>
  <c r="AR158" i="5"/>
  <c r="AS158" i="5" s="1"/>
  <c r="AQ159" i="5"/>
  <c r="F93" i="9"/>
  <c r="G92" i="9"/>
  <c r="L92" i="9" s="1"/>
  <c r="S26" i="9"/>
  <c r="IE53" i="5"/>
  <c r="IB53" i="5"/>
  <c r="IC53" i="5" s="1"/>
  <c r="ID53" i="5" s="1"/>
  <c r="R26" i="9"/>
  <c r="HE114" i="5"/>
  <c r="HF114" i="5" s="1"/>
  <c r="HM100" i="5"/>
  <c r="HO99" i="5"/>
  <c r="HN99" i="5"/>
  <c r="HL114" i="5"/>
  <c r="HS101" i="5"/>
  <c r="HU100" i="5"/>
  <c r="HT100" i="5" s="1"/>
  <c r="FA305" i="5"/>
  <c r="EZ305" i="5"/>
  <c r="FB306" i="5" a="1"/>
  <c r="FB306" i="5" s="1"/>
  <c r="EX306" i="5"/>
  <c r="FC306" i="5"/>
  <c r="EY306" i="5"/>
  <c r="HB115" i="5"/>
  <c r="HD115" i="5" s="1"/>
  <c r="HC116" i="5"/>
  <c r="M171" i="5"/>
  <c r="N170" i="5"/>
  <c r="O170" i="5" s="1"/>
  <c r="FB99" i="5" a="1"/>
  <c r="FB99" i="5" s="1"/>
  <c r="FC99" i="5"/>
  <c r="IL99" i="5" s="1"/>
  <c r="FA98" i="5"/>
  <c r="EZ98" i="5"/>
  <c r="EY99" i="5"/>
  <c r="EW100" i="5"/>
  <c r="EX99" i="5"/>
  <c r="EC88" i="5"/>
  <c r="EE87" i="5"/>
  <c r="EF87" i="5"/>
  <c r="G176" i="5"/>
  <c r="H175" i="5"/>
  <c r="I175" i="5" s="1"/>
  <c r="J173" i="5"/>
  <c r="K172" i="5"/>
  <c r="L172" i="5" s="1"/>
  <c r="CV144" i="5"/>
  <c r="CW143" i="5"/>
  <c r="CX143" i="5" s="1"/>
  <c r="A176" i="5"/>
  <c r="B175" i="5"/>
  <c r="C175" i="5" s="1"/>
  <c r="I92" i="2"/>
  <c r="F92" i="2"/>
  <c r="G92" i="2"/>
  <c r="E93" i="2"/>
  <c r="EN2141" i="1"/>
  <c r="EM2140" i="1"/>
  <c r="F93" i="2" a="1"/>
  <c r="G93" i="2" a="1"/>
  <c r="BX151" i="5" l="1"/>
  <c r="BY150" i="5"/>
  <c r="BZ150" i="5" s="1"/>
  <c r="CE148" i="5"/>
  <c r="CF148" i="5" s="1"/>
  <c r="CD149" i="5"/>
  <c r="CK145" i="5"/>
  <c r="CL145" i="5" s="1"/>
  <c r="CJ146" i="5"/>
  <c r="BA158" i="5"/>
  <c r="BB158" i="5" s="1"/>
  <c r="AZ159" i="5"/>
  <c r="Q169" i="5"/>
  <c r="R169" i="5" s="1"/>
  <c r="P170" i="5"/>
  <c r="BI154" i="5"/>
  <c r="BJ153" i="5"/>
  <c r="BK153" i="5" s="1"/>
  <c r="AW158" i="5"/>
  <c r="AX157" i="5"/>
  <c r="AY157" i="5" s="1"/>
  <c r="CG147" i="5"/>
  <c r="CH146" i="5"/>
  <c r="CI146" i="5" s="1"/>
  <c r="BP152" i="5"/>
  <c r="BQ152" i="5" s="1"/>
  <c r="BO153" i="5"/>
  <c r="AN162" i="5"/>
  <c r="AO161" i="5"/>
  <c r="AP161" i="5" s="1"/>
  <c r="S169" i="5"/>
  <c r="T168" i="5"/>
  <c r="U168" i="5" s="1"/>
  <c r="AL161" i="5"/>
  <c r="AM161" i="5" s="1"/>
  <c r="AK162" i="5"/>
  <c r="DB141" i="5"/>
  <c r="DC140" i="5"/>
  <c r="DD140" i="5" s="1"/>
  <c r="CQ144" i="5"/>
  <c r="CR144" i="5" s="1"/>
  <c r="CP145" i="5"/>
  <c r="AR159" i="5"/>
  <c r="AS159" i="5" s="1"/>
  <c r="AQ160" i="5"/>
  <c r="BS151" i="5"/>
  <c r="BT151" i="5" s="1"/>
  <c r="BR152" i="5"/>
  <c r="CS142" i="5"/>
  <c r="CT141" i="5"/>
  <c r="CU141" i="5" s="1"/>
  <c r="AF164" i="5"/>
  <c r="AG164" i="5" s="1"/>
  <c r="AE165" i="5"/>
  <c r="BU150" i="5"/>
  <c r="BV149" i="5"/>
  <c r="BW149" i="5" s="1"/>
  <c r="AU160" i="5"/>
  <c r="AV160" i="5" s="1"/>
  <c r="AT161" i="5"/>
  <c r="CA149" i="5"/>
  <c r="CB148" i="5"/>
  <c r="CC148" i="5" s="1"/>
  <c r="Y166" i="5"/>
  <c r="Z165" i="5"/>
  <c r="AA165" i="5" s="1"/>
  <c r="CY140" i="5"/>
  <c r="CZ139" i="5"/>
  <c r="DA139" i="5" s="1"/>
  <c r="AH165" i="5"/>
  <c r="AI164" i="5"/>
  <c r="AJ164" i="5" s="1"/>
  <c r="AB167" i="5"/>
  <c r="AC166" i="5"/>
  <c r="AD166" i="5" s="1"/>
  <c r="BC157" i="5"/>
  <c r="BD156" i="5"/>
  <c r="BE156" i="5" s="1"/>
  <c r="BL154" i="5"/>
  <c r="BM153" i="5"/>
  <c r="BN153" i="5" s="1"/>
  <c r="W167" i="5"/>
  <c r="X167" i="5" s="1"/>
  <c r="V168" i="5"/>
  <c r="CM144" i="5"/>
  <c r="CN143" i="5"/>
  <c r="CO143" i="5" s="1"/>
  <c r="G93" i="9"/>
  <c r="L93" i="9" s="1"/>
  <c r="F94" i="9"/>
  <c r="U26" i="9"/>
  <c r="HE115" i="5"/>
  <c r="HF115" i="5" s="1"/>
  <c r="IG53" i="5"/>
  <c r="HS102" i="5"/>
  <c r="HU101" i="5"/>
  <c r="HT101" i="5" s="1"/>
  <c r="HL115" i="5"/>
  <c r="HM101" i="5"/>
  <c r="HN100" i="5"/>
  <c r="HO100" i="5"/>
  <c r="FB307" i="5" a="1"/>
  <c r="FB307" i="5" s="1"/>
  <c r="EX307" i="5"/>
  <c r="FC307" i="5"/>
  <c r="EY307" i="5"/>
  <c r="FA306" i="5"/>
  <c r="EZ306" i="5"/>
  <c r="HB116" i="5"/>
  <c r="HD116" i="5" s="1"/>
  <c r="HC117" i="5"/>
  <c r="M172" i="5"/>
  <c r="N171" i="5"/>
  <c r="O171" i="5" s="1"/>
  <c r="FB100" i="5" a="1"/>
  <c r="FB100" i="5" s="1"/>
  <c r="FC100" i="5"/>
  <c r="IL100" i="5" s="1"/>
  <c r="EZ99" i="5"/>
  <c r="FA99" i="5"/>
  <c r="EW101" i="5"/>
  <c r="EX100" i="5"/>
  <c r="EY100" i="5"/>
  <c r="EC89" i="5"/>
  <c r="EE88" i="5"/>
  <c r="EF88" i="5" s="1"/>
  <c r="J174" i="5"/>
  <c r="K173" i="5"/>
  <c r="L173" i="5" s="1"/>
  <c r="H176" i="5"/>
  <c r="I176" i="5" s="1"/>
  <c r="G177" i="5"/>
  <c r="CV145" i="5"/>
  <c r="CW144" i="5"/>
  <c r="CX144" i="5" s="1"/>
  <c r="A177" i="5"/>
  <c r="B176" i="5"/>
  <c r="C176" i="5" s="1"/>
  <c r="I93" i="2"/>
  <c r="G93" i="2"/>
  <c r="F93" i="2"/>
  <c r="E94" i="2"/>
  <c r="EN2142" i="1"/>
  <c r="EM2141" i="1"/>
  <c r="F94" i="2" a="1"/>
  <c r="G94" i="2" a="1"/>
  <c r="V169" i="5" l="1"/>
  <c r="W168" i="5"/>
  <c r="X168" i="5" s="1"/>
  <c r="AT162" i="5"/>
  <c r="AU161" i="5"/>
  <c r="AV161" i="5" s="1"/>
  <c r="AE166" i="5"/>
  <c r="AF165" i="5"/>
  <c r="AG165" i="5" s="1"/>
  <c r="BS152" i="5"/>
  <c r="BT152" i="5" s="1"/>
  <c r="BR153" i="5"/>
  <c r="CQ145" i="5"/>
  <c r="CR145" i="5" s="1"/>
  <c r="CP146" i="5"/>
  <c r="AL162" i="5"/>
  <c r="AM162" i="5" s="1"/>
  <c r="AK163" i="5"/>
  <c r="AZ160" i="5"/>
  <c r="BA159" i="5"/>
  <c r="BB159" i="5" s="1"/>
  <c r="CD150" i="5"/>
  <c r="CE149" i="5"/>
  <c r="CF149" i="5" s="1"/>
  <c r="BC158" i="5"/>
  <c r="BD157" i="5"/>
  <c r="BE157" i="5" s="1"/>
  <c r="AH166" i="5"/>
  <c r="AI165" i="5"/>
  <c r="AJ165" i="5" s="1"/>
  <c r="Y167" i="5"/>
  <c r="Z166" i="5"/>
  <c r="AA166" i="5" s="1"/>
  <c r="AO162" i="5"/>
  <c r="AP162" i="5" s="1"/>
  <c r="AN163" i="5"/>
  <c r="CH147" i="5"/>
  <c r="CI147" i="5" s="1"/>
  <c r="CG148" i="5"/>
  <c r="BJ154" i="5"/>
  <c r="BK154" i="5" s="1"/>
  <c r="BI155" i="5"/>
  <c r="AQ161" i="5"/>
  <c r="AR160" i="5"/>
  <c r="AS160" i="5" s="1"/>
  <c r="BO154" i="5"/>
  <c r="BP153" i="5"/>
  <c r="BQ153" i="5" s="1"/>
  <c r="P171" i="5"/>
  <c r="Q170" i="5"/>
  <c r="R170" i="5" s="1"/>
  <c r="CK146" i="5"/>
  <c r="CL146" i="5" s="1"/>
  <c r="CJ147" i="5"/>
  <c r="CN144" i="5"/>
  <c r="CO144" i="5" s="1"/>
  <c r="CM145" i="5"/>
  <c r="BM154" i="5"/>
  <c r="BN154" i="5" s="1"/>
  <c r="BL155" i="5"/>
  <c r="AC167" i="5"/>
  <c r="AD167" i="5" s="1"/>
  <c r="AB168" i="5"/>
  <c r="CY141" i="5"/>
  <c r="CZ140" i="5"/>
  <c r="DA140" i="5" s="1"/>
  <c r="CA150" i="5"/>
  <c r="CB149" i="5"/>
  <c r="CC149" i="5" s="1"/>
  <c r="BV150" i="5"/>
  <c r="BW150" i="5" s="1"/>
  <c r="BU151" i="5"/>
  <c r="CT142" i="5"/>
  <c r="CU142" i="5" s="1"/>
  <c r="CS143" i="5"/>
  <c r="DB142" i="5"/>
  <c r="DC141" i="5"/>
  <c r="DD141" i="5" s="1"/>
  <c r="S170" i="5"/>
  <c r="T169" i="5"/>
  <c r="U169" i="5" s="1"/>
  <c r="AW159" i="5"/>
  <c r="AX158" i="5"/>
  <c r="AY158" i="5" s="1"/>
  <c r="BX152" i="5"/>
  <c r="BY151" i="5"/>
  <c r="BZ151" i="5" s="1"/>
  <c r="F95" i="9"/>
  <c r="G94" i="9"/>
  <c r="L94" i="9" s="1"/>
  <c r="O26" i="9"/>
  <c r="V26" i="9" s="1"/>
  <c r="W26" i="9" s="1"/>
  <c r="IA53" i="5"/>
  <c r="HE116" i="5"/>
  <c r="HF116" i="5" s="1"/>
  <c r="HM102" i="5"/>
  <c r="HO101" i="5"/>
  <c r="HN101" i="5"/>
  <c r="HL116" i="5"/>
  <c r="HS103" i="5"/>
  <c r="HU102" i="5"/>
  <c r="HT102" i="5" s="1"/>
  <c r="FA307" i="5"/>
  <c r="EZ307" i="5"/>
  <c r="EY308" i="5"/>
  <c r="FC308" i="5"/>
  <c r="EX308" i="5"/>
  <c r="FB308" i="5" a="1"/>
  <c r="FB308" i="5" s="1"/>
  <c r="HB117" i="5"/>
  <c r="HD117" i="5" s="1"/>
  <c r="HC118" i="5"/>
  <c r="M173" i="5"/>
  <c r="N172" i="5"/>
  <c r="O172" i="5" s="1"/>
  <c r="FC101" i="5"/>
  <c r="IL101" i="5" s="1"/>
  <c r="FB101" i="5" a="1"/>
  <c r="FB101" i="5" s="1"/>
  <c r="EZ100" i="5"/>
  <c r="FA100" i="5"/>
  <c r="EY101" i="5"/>
  <c r="EW102" i="5"/>
  <c r="EX101" i="5"/>
  <c r="EC90" i="5"/>
  <c r="EE89" i="5"/>
  <c r="EF89" i="5" s="1"/>
  <c r="G178" i="5"/>
  <c r="H177" i="5"/>
  <c r="I177" i="5" s="1"/>
  <c r="J175" i="5"/>
  <c r="K174" i="5"/>
  <c r="L174" i="5" s="1"/>
  <c r="CW145" i="5"/>
  <c r="CX145" i="5" s="1"/>
  <c r="CV146" i="5"/>
  <c r="A178" i="5"/>
  <c r="B177" i="5"/>
  <c r="C177" i="5" s="1"/>
  <c r="I94" i="2"/>
  <c r="F94" i="2"/>
  <c r="G94" i="2"/>
  <c r="E95" i="2"/>
  <c r="EN2143" i="1"/>
  <c r="EM2142" i="1"/>
  <c r="G95" i="2" a="1"/>
  <c r="F95" i="2" a="1"/>
  <c r="BU152" i="5" l="1"/>
  <c r="BV151" i="5"/>
  <c r="BW151" i="5" s="1"/>
  <c r="BM155" i="5"/>
  <c r="BN155" i="5" s="1"/>
  <c r="BL156" i="5"/>
  <c r="CK147" i="5"/>
  <c r="CL147" i="5" s="1"/>
  <c r="CJ148" i="5"/>
  <c r="BJ155" i="5"/>
  <c r="BK155" i="5" s="1"/>
  <c r="BI156" i="5"/>
  <c r="AO163" i="5"/>
  <c r="AP163" i="5" s="1"/>
  <c r="AN164" i="5"/>
  <c r="AK164" i="5"/>
  <c r="AL163" i="5"/>
  <c r="AM163" i="5" s="1"/>
  <c r="BS153" i="5"/>
  <c r="BT153" i="5" s="1"/>
  <c r="BR154" i="5"/>
  <c r="AW160" i="5"/>
  <c r="AX159" i="5"/>
  <c r="AY159" i="5" s="1"/>
  <c r="DC142" i="5"/>
  <c r="DD142" i="5" s="1"/>
  <c r="DB143" i="5"/>
  <c r="CZ141" i="5"/>
  <c r="DA141" i="5" s="1"/>
  <c r="CY142" i="5"/>
  <c r="BO155" i="5"/>
  <c r="BP154" i="5"/>
  <c r="BQ154" i="5" s="1"/>
  <c r="AH167" i="5"/>
  <c r="AI166" i="5"/>
  <c r="AJ166" i="5" s="1"/>
  <c r="CE150" i="5"/>
  <c r="CF150" i="5" s="1"/>
  <c r="CD151" i="5"/>
  <c r="AU162" i="5"/>
  <c r="AV162" i="5" s="1"/>
  <c r="AT163" i="5"/>
  <c r="CT143" i="5"/>
  <c r="CU143" i="5" s="1"/>
  <c r="CS144" i="5"/>
  <c r="AB169" i="5"/>
  <c r="AC168" i="5"/>
  <c r="AD168" i="5" s="1"/>
  <c r="CN145" i="5"/>
  <c r="CO145" i="5" s="1"/>
  <c r="CM146" i="5"/>
  <c r="CH148" i="5"/>
  <c r="CI148" i="5" s="1"/>
  <c r="CG149" i="5"/>
  <c r="CQ146" i="5"/>
  <c r="CR146" i="5" s="1"/>
  <c r="CP147" i="5"/>
  <c r="BX153" i="5"/>
  <c r="BY152" i="5"/>
  <c r="BZ152" i="5" s="1"/>
  <c r="S171" i="5"/>
  <c r="T170" i="5"/>
  <c r="U170" i="5" s="1"/>
  <c r="CA151" i="5"/>
  <c r="CB150" i="5"/>
  <c r="CC150" i="5" s="1"/>
  <c r="Q171" i="5"/>
  <c r="R171" i="5" s="1"/>
  <c r="P172" i="5"/>
  <c r="AQ162" i="5"/>
  <c r="AR161" i="5"/>
  <c r="AS161" i="5" s="1"/>
  <c r="Y168" i="5"/>
  <c r="Z167" i="5"/>
  <c r="AA167" i="5" s="1"/>
  <c r="BD158" i="5"/>
  <c r="BE158" i="5" s="1"/>
  <c r="BC159" i="5"/>
  <c r="AZ161" i="5"/>
  <c r="BA160" i="5"/>
  <c r="BB160" i="5" s="1"/>
  <c r="AE167" i="5"/>
  <c r="AF166" i="5"/>
  <c r="AG166" i="5" s="1"/>
  <c r="W169" i="5"/>
  <c r="X169" i="5" s="1"/>
  <c r="V170" i="5"/>
  <c r="G95" i="9"/>
  <c r="L95" i="9" s="1"/>
  <c r="F96" i="9"/>
  <c r="X26" i="9"/>
  <c r="P27" i="9" s="1"/>
  <c r="Q27" i="9" s="1"/>
  <c r="R27" i="9" s="1"/>
  <c r="IH53" i="5"/>
  <c r="II53" i="5" s="1"/>
  <c r="IJ53" i="5" s="1"/>
  <c r="HE117" i="5"/>
  <c r="HF117" i="5" s="1"/>
  <c r="HS104" i="5"/>
  <c r="HU103" i="5"/>
  <c r="HT103" i="5" s="1"/>
  <c r="HL117" i="5"/>
  <c r="HM103" i="5"/>
  <c r="HN102" i="5"/>
  <c r="HO102" i="5"/>
  <c r="EY309" i="5"/>
  <c r="FB309" i="5" a="1"/>
  <c r="FB309" i="5" s="1"/>
  <c r="FC309" i="5"/>
  <c r="EX309" i="5"/>
  <c r="EZ308" i="5"/>
  <c r="FA308" i="5"/>
  <c r="HB118" i="5"/>
  <c r="HD118" i="5" s="1"/>
  <c r="HC119" i="5"/>
  <c r="N173" i="5"/>
  <c r="O173" i="5" s="1"/>
  <c r="M174" i="5"/>
  <c r="FC102" i="5"/>
  <c r="IL102" i="5" s="1"/>
  <c r="FB102" i="5" a="1"/>
  <c r="FB102" i="5" s="1"/>
  <c r="FA101" i="5"/>
  <c r="EZ101" i="5"/>
  <c r="EY102" i="5"/>
  <c r="EW103" i="5"/>
  <c r="EX102" i="5"/>
  <c r="EC91" i="5"/>
  <c r="EE90" i="5"/>
  <c r="EF90" i="5" s="1"/>
  <c r="K175" i="5"/>
  <c r="L175" i="5" s="1"/>
  <c r="J176" i="5"/>
  <c r="H178" i="5"/>
  <c r="I178" i="5" s="1"/>
  <c r="G179" i="5"/>
  <c r="CW146" i="5"/>
  <c r="CX146" i="5" s="1"/>
  <c r="CV147" i="5"/>
  <c r="A179" i="5"/>
  <c r="B178" i="5"/>
  <c r="C178" i="5" s="1"/>
  <c r="I95" i="2"/>
  <c r="F95" i="2"/>
  <c r="G95" i="2"/>
  <c r="E96" i="2"/>
  <c r="EN2144" i="1"/>
  <c r="EM2143" i="1"/>
  <c r="F96" i="2" a="1"/>
  <c r="G96" i="2" a="1"/>
  <c r="BD159" i="5" l="1"/>
  <c r="BE159" i="5" s="1"/>
  <c r="BC160" i="5"/>
  <c r="CG150" i="5"/>
  <c r="CH149" i="5"/>
  <c r="CI149" i="5" s="1"/>
  <c r="AT164" i="5"/>
  <c r="AU163" i="5"/>
  <c r="AV163" i="5" s="1"/>
  <c r="CZ142" i="5"/>
  <c r="DA142" i="5" s="1"/>
  <c r="CY143" i="5"/>
  <c r="BJ156" i="5"/>
  <c r="BK156" i="5" s="1"/>
  <c r="BI157" i="5"/>
  <c r="BL157" i="5"/>
  <c r="BM156" i="5"/>
  <c r="BN156" i="5" s="1"/>
  <c r="AE168" i="5"/>
  <c r="AF167" i="5"/>
  <c r="AG167" i="5" s="1"/>
  <c r="AR162" i="5"/>
  <c r="AS162" i="5" s="1"/>
  <c r="AQ163" i="5"/>
  <c r="CA152" i="5"/>
  <c r="CB151" i="5"/>
  <c r="CC151" i="5" s="1"/>
  <c r="BY153" i="5"/>
  <c r="BZ153" i="5" s="1"/>
  <c r="BX154" i="5"/>
  <c r="AC169" i="5"/>
  <c r="AD169" i="5" s="1"/>
  <c r="AB170" i="5"/>
  <c r="AH168" i="5"/>
  <c r="AI167" i="5"/>
  <c r="AJ167" i="5" s="1"/>
  <c r="AW161" i="5"/>
  <c r="AX160" i="5"/>
  <c r="AY160" i="5" s="1"/>
  <c r="AL164" i="5"/>
  <c r="AM164" i="5" s="1"/>
  <c r="AK165" i="5"/>
  <c r="V171" i="5"/>
  <c r="W170" i="5"/>
  <c r="X170" i="5" s="1"/>
  <c r="P173" i="5"/>
  <c r="Q172" i="5"/>
  <c r="R172" i="5" s="1"/>
  <c r="CQ147" i="5"/>
  <c r="CR147" i="5" s="1"/>
  <c r="CP148" i="5"/>
  <c r="CM147" i="5"/>
  <c r="CN146" i="5"/>
  <c r="CO146" i="5" s="1"/>
  <c r="CT144" i="5"/>
  <c r="CU144" i="5" s="1"/>
  <c r="CS145" i="5"/>
  <c r="CD152" i="5"/>
  <c r="CE151" i="5"/>
  <c r="CF151" i="5" s="1"/>
  <c r="DB144" i="5"/>
  <c r="DC143" i="5"/>
  <c r="DD143" i="5" s="1"/>
  <c r="BS154" i="5"/>
  <c r="BT154" i="5" s="1"/>
  <c r="BR155" i="5"/>
  <c r="AN165" i="5"/>
  <c r="AO164" i="5"/>
  <c r="AP164" i="5" s="1"/>
  <c r="CJ149" i="5"/>
  <c r="CK148" i="5"/>
  <c r="CL148" i="5" s="1"/>
  <c r="AZ162" i="5"/>
  <c r="BA161" i="5"/>
  <c r="BB161" i="5" s="1"/>
  <c r="Y169" i="5"/>
  <c r="Z168" i="5"/>
  <c r="AA168" i="5" s="1"/>
  <c r="T171" i="5"/>
  <c r="U171" i="5" s="1"/>
  <c r="S172" i="5"/>
  <c r="BO156" i="5"/>
  <c r="BP155" i="5"/>
  <c r="BQ155" i="5" s="1"/>
  <c r="BV152" i="5"/>
  <c r="BW152" i="5" s="1"/>
  <c r="BU153" i="5"/>
  <c r="F97" i="9"/>
  <c r="G96" i="9"/>
  <c r="L96" i="9" s="1"/>
  <c r="S27" i="9"/>
  <c r="IB54" i="5"/>
  <c r="IC54" i="5" s="1"/>
  <c r="ID54" i="5" s="1"/>
  <c r="IE54" i="5"/>
  <c r="U27" i="9"/>
  <c r="O27" i="9" s="1"/>
  <c r="HE118" i="5"/>
  <c r="HF118" i="5" s="1"/>
  <c r="HL118" i="5"/>
  <c r="HM104" i="5"/>
  <c r="HO103" i="5"/>
  <c r="HN103" i="5"/>
  <c r="HS105" i="5"/>
  <c r="HU104" i="5"/>
  <c r="HT104" i="5" s="1"/>
  <c r="EY310" i="5"/>
  <c r="FC310" i="5"/>
  <c r="EX310" i="5"/>
  <c r="FB310" i="5" a="1"/>
  <c r="FB310" i="5" s="1"/>
  <c r="FA309" i="5"/>
  <c r="EZ309" i="5"/>
  <c r="HB119" i="5"/>
  <c r="HD119" i="5" s="1"/>
  <c r="HC120" i="5"/>
  <c r="N174" i="5"/>
  <c r="O174" i="5" s="1"/>
  <c r="M175" i="5"/>
  <c r="FC103" i="5"/>
  <c r="IL103" i="5" s="1"/>
  <c r="FB103" i="5" a="1"/>
  <c r="FB103" i="5" s="1"/>
  <c r="EZ102" i="5"/>
  <c r="FA102" i="5"/>
  <c r="EW104" i="5"/>
  <c r="EX103" i="5"/>
  <c r="EY103" i="5"/>
  <c r="EC92" i="5"/>
  <c r="EE91" i="5"/>
  <c r="EF91" i="5"/>
  <c r="H179" i="5"/>
  <c r="I179" i="5" s="1"/>
  <c r="G180" i="5"/>
  <c r="K176" i="5"/>
  <c r="L176" i="5" s="1"/>
  <c r="J177" i="5"/>
  <c r="CV148" i="5"/>
  <c r="CW147" i="5"/>
  <c r="CX147" i="5" s="1"/>
  <c r="A180" i="5"/>
  <c r="B179" i="5"/>
  <c r="C179" i="5" s="1"/>
  <c r="I96" i="2"/>
  <c r="F96" i="2"/>
  <c r="G96" i="2"/>
  <c r="E97" i="2"/>
  <c r="EN2145" i="1"/>
  <c r="EM2144" i="1"/>
  <c r="G97" i="2" a="1"/>
  <c r="F97" i="2" a="1"/>
  <c r="BR156" i="5" l="1"/>
  <c r="BS155" i="5"/>
  <c r="BT155" i="5" s="1"/>
  <c r="AK166" i="5"/>
  <c r="AL165" i="5"/>
  <c r="AM165" i="5" s="1"/>
  <c r="BY154" i="5"/>
  <c r="BZ154" i="5" s="1"/>
  <c r="BX155" i="5"/>
  <c r="AQ164" i="5"/>
  <c r="AR163" i="5"/>
  <c r="AS163" i="5" s="1"/>
  <c r="CZ143" i="5"/>
  <c r="DA143" i="5" s="1"/>
  <c r="CY144" i="5"/>
  <c r="BO157" i="5"/>
  <c r="BP156" i="5"/>
  <c r="BQ156" i="5" s="1"/>
  <c r="Y170" i="5"/>
  <c r="Z169" i="5"/>
  <c r="AA169" i="5" s="1"/>
  <c r="CK149" i="5"/>
  <c r="CL149" i="5" s="1"/>
  <c r="CJ150" i="5"/>
  <c r="CE152" i="5"/>
  <c r="CF152" i="5" s="1"/>
  <c r="CD153" i="5"/>
  <c r="CN147" i="5"/>
  <c r="CO147" i="5" s="1"/>
  <c r="CM148" i="5"/>
  <c r="P174" i="5"/>
  <c r="Q173" i="5"/>
  <c r="R173" i="5" s="1"/>
  <c r="AI168" i="5"/>
  <c r="AJ168" i="5" s="1"/>
  <c r="AH169" i="5"/>
  <c r="BM157" i="5"/>
  <c r="BN157" i="5" s="1"/>
  <c r="BL158" i="5"/>
  <c r="CG151" i="5"/>
  <c r="CH150" i="5"/>
  <c r="CI150" i="5" s="1"/>
  <c r="BU154" i="5"/>
  <c r="BV153" i="5"/>
  <c r="BW153" i="5" s="1"/>
  <c r="T172" i="5"/>
  <c r="U172" i="5" s="1"/>
  <c r="S173" i="5"/>
  <c r="CS146" i="5"/>
  <c r="CT145" i="5"/>
  <c r="CU145" i="5" s="1"/>
  <c r="CP149" i="5"/>
  <c r="CQ148" i="5"/>
  <c r="CR148" i="5" s="1"/>
  <c r="AB171" i="5"/>
  <c r="AC170" i="5"/>
  <c r="AD170" i="5" s="1"/>
  <c r="BJ157" i="5"/>
  <c r="BK157" i="5" s="1"/>
  <c r="BI158" i="5"/>
  <c r="BD160" i="5"/>
  <c r="BE160" i="5" s="1"/>
  <c r="BC161" i="5"/>
  <c r="AZ163" i="5"/>
  <c r="BA162" i="5"/>
  <c r="BB162" i="5" s="1"/>
  <c r="AO165" i="5"/>
  <c r="AP165" i="5" s="1"/>
  <c r="AN166" i="5"/>
  <c r="DB145" i="5"/>
  <c r="DC144" i="5"/>
  <c r="DD144" i="5" s="1"/>
  <c r="W171" i="5"/>
  <c r="X171" i="5" s="1"/>
  <c r="V172" i="5"/>
  <c r="AW162" i="5"/>
  <c r="AX161" i="5"/>
  <c r="AY161" i="5" s="1"/>
  <c r="CA153" i="5"/>
  <c r="CB152" i="5"/>
  <c r="CC152" i="5" s="1"/>
  <c r="AF168" i="5"/>
  <c r="AG168" i="5" s="1"/>
  <c r="AE169" i="5"/>
  <c r="AU164" i="5"/>
  <c r="AV164" i="5" s="1"/>
  <c r="AT165" i="5"/>
  <c r="F98" i="9"/>
  <c r="G97" i="9"/>
  <c r="L97" i="9" s="1"/>
  <c r="V27" i="9"/>
  <c r="W27" i="9" s="1"/>
  <c r="HE119" i="5"/>
  <c r="HF119" i="5" s="1"/>
  <c r="IG54" i="5"/>
  <c r="HL119" i="5"/>
  <c r="HS106" i="5"/>
  <c r="HU105" i="5"/>
  <c r="HT105" i="5" s="1"/>
  <c r="HM105" i="5"/>
  <c r="HN104" i="5"/>
  <c r="HO104" i="5"/>
  <c r="EY311" i="5"/>
  <c r="FB311" i="5" a="1"/>
  <c r="FB311" i="5" s="1"/>
  <c r="FC311" i="5"/>
  <c r="EX311" i="5"/>
  <c r="EZ310" i="5"/>
  <c r="FA310" i="5"/>
  <c r="HB120" i="5"/>
  <c r="HD120" i="5" s="1"/>
  <c r="HC121" i="5"/>
  <c r="M176" i="5"/>
  <c r="N175" i="5"/>
  <c r="O175" i="5" s="1"/>
  <c r="FC104" i="5"/>
  <c r="IL104" i="5" s="1"/>
  <c r="FB104" i="5" a="1"/>
  <c r="FB104" i="5" s="1"/>
  <c r="EZ103" i="5"/>
  <c r="FA103" i="5"/>
  <c r="EY104" i="5"/>
  <c r="EX104" i="5"/>
  <c r="EW105" i="5"/>
  <c r="EC93" i="5"/>
  <c r="EE92" i="5"/>
  <c r="EF92" i="5" s="1"/>
  <c r="J178" i="5"/>
  <c r="K177" i="5"/>
  <c r="L177" i="5" s="1"/>
  <c r="G181" i="5"/>
  <c r="H180" i="5"/>
  <c r="I180" i="5" s="1"/>
  <c r="CW148" i="5"/>
  <c r="CX148" i="5" s="1"/>
  <c r="CV149" i="5"/>
  <c r="A181" i="5"/>
  <c r="B180" i="5"/>
  <c r="C180" i="5" s="1"/>
  <c r="I97" i="2"/>
  <c r="G97" i="2"/>
  <c r="F97" i="2"/>
  <c r="E98" i="2"/>
  <c r="EN2146" i="1"/>
  <c r="EM2145" i="1"/>
  <c r="G98" i="2" a="1"/>
  <c r="F98" i="2" a="1"/>
  <c r="AE170" i="5" l="1"/>
  <c r="AF169" i="5"/>
  <c r="AG169" i="5" s="1"/>
  <c r="BI159" i="5"/>
  <c r="BJ158" i="5"/>
  <c r="BK158" i="5" s="1"/>
  <c r="S174" i="5"/>
  <c r="T173" i="5"/>
  <c r="U173" i="5" s="1"/>
  <c r="AH170" i="5"/>
  <c r="AI169" i="5"/>
  <c r="AJ169" i="5" s="1"/>
  <c r="CM149" i="5"/>
  <c r="CN148" i="5"/>
  <c r="CO148" i="5" s="1"/>
  <c r="CJ151" i="5"/>
  <c r="CK150" i="5"/>
  <c r="CL150" i="5" s="1"/>
  <c r="AX162" i="5"/>
  <c r="AY162" i="5" s="1"/>
  <c r="AW163" i="5"/>
  <c r="DC145" i="5"/>
  <c r="DD145" i="5" s="1"/>
  <c r="DB146" i="5"/>
  <c r="AZ164" i="5"/>
  <c r="BA163" i="5"/>
  <c r="BB163" i="5" s="1"/>
  <c r="CP150" i="5"/>
  <c r="CQ149" i="5"/>
  <c r="CR149" i="5" s="1"/>
  <c r="CH151" i="5"/>
  <c r="CI151" i="5" s="1"/>
  <c r="CG152" i="5"/>
  <c r="BP157" i="5"/>
  <c r="BQ157" i="5" s="1"/>
  <c r="BO158" i="5"/>
  <c r="AQ165" i="5"/>
  <c r="AR164" i="5"/>
  <c r="AS164" i="5" s="1"/>
  <c r="AK167" i="5"/>
  <c r="AL166" i="5"/>
  <c r="AM166" i="5" s="1"/>
  <c r="AT166" i="5"/>
  <c r="AU165" i="5"/>
  <c r="AV165" i="5" s="1"/>
  <c r="V173" i="5"/>
  <c r="W172" i="5"/>
  <c r="X172" i="5" s="1"/>
  <c r="AN167" i="5"/>
  <c r="AO166" i="5"/>
  <c r="AP166" i="5" s="1"/>
  <c r="BC162" i="5"/>
  <c r="BD161" i="5"/>
  <c r="BE161" i="5" s="1"/>
  <c r="BL159" i="5"/>
  <c r="BM158" i="5"/>
  <c r="BN158" i="5" s="1"/>
  <c r="CD154" i="5"/>
  <c r="CE153" i="5"/>
  <c r="CF153" i="5" s="1"/>
  <c r="CZ144" i="5"/>
  <c r="DA144" i="5" s="1"/>
  <c r="CY145" i="5"/>
  <c r="BX156" i="5"/>
  <c r="BY155" i="5"/>
  <c r="BZ155" i="5" s="1"/>
  <c r="CB153" i="5"/>
  <c r="CC153" i="5" s="1"/>
  <c r="CA154" i="5"/>
  <c r="AC171" i="5"/>
  <c r="AD171" i="5" s="1"/>
  <c r="AB172" i="5"/>
  <c r="CT146" i="5"/>
  <c r="CU146" i="5" s="1"/>
  <c r="CS147" i="5"/>
  <c r="BV154" i="5"/>
  <c r="BW154" i="5" s="1"/>
  <c r="BU155" i="5"/>
  <c r="P175" i="5"/>
  <c r="Q174" i="5"/>
  <c r="R174" i="5" s="1"/>
  <c r="Y171" i="5"/>
  <c r="Z170" i="5"/>
  <c r="AA170" i="5" s="1"/>
  <c r="BR157" i="5"/>
  <c r="BS156" i="5"/>
  <c r="BT156" i="5" s="1"/>
  <c r="F99" i="9"/>
  <c r="G98" i="9"/>
  <c r="L98" i="9" s="1"/>
  <c r="X27" i="9"/>
  <c r="P28" i="9" s="1"/>
  <c r="IA54" i="5"/>
  <c r="HE120" i="5"/>
  <c r="HF120" i="5" s="1"/>
  <c r="HL120" i="5"/>
  <c r="HM106" i="5"/>
  <c r="HN105" i="5"/>
  <c r="HO105" i="5"/>
  <c r="HS107" i="5"/>
  <c r="HU106" i="5"/>
  <c r="HT106" i="5" s="1"/>
  <c r="FA311" i="5"/>
  <c r="EZ311" i="5"/>
  <c r="EY312" i="5"/>
  <c r="FC312" i="5"/>
  <c r="EX312" i="5"/>
  <c r="FB312" i="5" a="1"/>
  <c r="FB312" i="5" s="1"/>
  <c r="HB121" i="5"/>
  <c r="HD121" i="5" s="1"/>
  <c r="HE121" i="5" s="1"/>
  <c r="HF121" i="5" s="1"/>
  <c r="M177" i="5"/>
  <c r="N176" i="5"/>
  <c r="O176" i="5" s="1"/>
  <c r="FB105" i="5" a="1"/>
  <c r="FB105" i="5" s="1"/>
  <c r="FC105" i="5"/>
  <c r="IL105" i="5" s="1"/>
  <c r="FA104" i="5"/>
  <c r="EZ104" i="5"/>
  <c r="EY105" i="5"/>
  <c r="EW106" i="5"/>
  <c r="EX105" i="5"/>
  <c r="EC94" i="5"/>
  <c r="EE93" i="5"/>
  <c r="EF93" i="5" s="1"/>
  <c r="G182" i="5"/>
  <c r="H181" i="5"/>
  <c r="I181" i="5" s="1"/>
  <c r="J179" i="5"/>
  <c r="K178" i="5"/>
  <c r="L178" i="5" s="1"/>
  <c r="CV150" i="5"/>
  <c r="CW149" i="5"/>
  <c r="CX149" i="5" s="1"/>
  <c r="A182" i="5"/>
  <c r="B181" i="5"/>
  <c r="C181" i="5" s="1"/>
  <c r="I98" i="2"/>
  <c r="G98" i="2"/>
  <c r="F98" i="2"/>
  <c r="E99" i="2"/>
  <c r="EN2147" i="1"/>
  <c r="EM2146" i="1"/>
  <c r="G99" i="2" a="1"/>
  <c r="F99" i="2" a="1"/>
  <c r="BV155" i="5" l="1"/>
  <c r="BW155" i="5" s="1"/>
  <c r="BU156" i="5"/>
  <c r="AC172" i="5"/>
  <c r="AD172" i="5" s="1"/>
  <c r="AB173" i="5"/>
  <c r="BP158" i="5"/>
  <c r="BQ158" i="5" s="1"/>
  <c r="BO159" i="5"/>
  <c r="DB147" i="5"/>
  <c r="DC146" i="5"/>
  <c r="DD146" i="5" s="1"/>
  <c r="Y172" i="5"/>
  <c r="Z171" i="5"/>
  <c r="AA171" i="5" s="1"/>
  <c r="BY156" i="5"/>
  <c r="BZ156" i="5" s="1"/>
  <c r="BX157" i="5"/>
  <c r="CE154" i="5"/>
  <c r="CF154" i="5" s="1"/>
  <c r="CD155" i="5"/>
  <c r="BC163" i="5"/>
  <c r="BD162" i="5"/>
  <c r="BE162" i="5" s="1"/>
  <c r="V174" i="5"/>
  <c r="W173" i="5"/>
  <c r="X173" i="5" s="1"/>
  <c r="AK168" i="5"/>
  <c r="AL167" i="5"/>
  <c r="AM167" i="5" s="1"/>
  <c r="CP151" i="5"/>
  <c r="CQ150" i="5"/>
  <c r="CR150" i="5" s="1"/>
  <c r="CJ152" i="5"/>
  <c r="CK151" i="5"/>
  <c r="CL151" i="5" s="1"/>
  <c r="AH171" i="5"/>
  <c r="AI170" i="5"/>
  <c r="AJ170" i="5" s="1"/>
  <c r="BI160" i="5"/>
  <c r="BJ159" i="5"/>
  <c r="BK159" i="5" s="1"/>
  <c r="CS148" i="5"/>
  <c r="CT147" i="5"/>
  <c r="CU147" i="5" s="1"/>
  <c r="CA155" i="5"/>
  <c r="CB154" i="5"/>
  <c r="CC154" i="5" s="1"/>
  <c r="CZ145" i="5"/>
  <c r="DA145" i="5" s="1"/>
  <c r="CY146" i="5"/>
  <c r="CH152" i="5"/>
  <c r="CI152" i="5" s="1"/>
  <c r="CG153" i="5"/>
  <c r="AX163" i="5"/>
  <c r="AY163" i="5" s="1"/>
  <c r="AW164" i="5"/>
  <c r="BR158" i="5"/>
  <c r="BS157" i="5"/>
  <c r="BT157" i="5" s="1"/>
  <c r="P176" i="5"/>
  <c r="Q175" i="5"/>
  <c r="R175" i="5" s="1"/>
  <c r="BL160" i="5"/>
  <c r="BM159" i="5"/>
  <c r="BN159" i="5" s="1"/>
  <c r="AO167" i="5"/>
  <c r="AP167" i="5" s="1"/>
  <c r="AN168" i="5"/>
  <c r="AU166" i="5"/>
  <c r="AV166" i="5" s="1"/>
  <c r="AT167" i="5"/>
  <c r="AR165" i="5"/>
  <c r="AS165" i="5" s="1"/>
  <c r="AQ166" i="5"/>
  <c r="BA164" i="5"/>
  <c r="BB164" i="5" s="1"/>
  <c r="AZ165" i="5"/>
  <c r="CN149" i="5"/>
  <c r="CO149" i="5" s="1"/>
  <c r="CM150" i="5"/>
  <c r="T174" i="5"/>
  <c r="U174" i="5" s="1"/>
  <c r="S175" i="5"/>
  <c r="AF170" i="5"/>
  <c r="AG170" i="5" s="1"/>
  <c r="AE171" i="5"/>
  <c r="S28" i="9"/>
  <c r="G99" i="9"/>
  <c r="L99" i="9" s="1"/>
  <c r="F100" i="9"/>
  <c r="Q28" i="9"/>
  <c r="R28" i="9" s="1"/>
  <c r="IH54" i="5"/>
  <c r="II54" i="5" s="1"/>
  <c r="IJ54" i="5" s="1"/>
  <c r="HL121" i="5"/>
  <c r="HS108" i="5"/>
  <c r="HU107" i="5"/>
  <c r="HT107" i="5" s="1"/>
  <c r="HM107" i="5"/>
  <c r="HN106" i="5"/>
  <c r="HO106" i="5"/>
  <c r="EY313" i="5"/>
  <c r="FB313" i="5" a="1"/>
  <c r="FB313" i="5" s="1"/>
  <c r="FC313" i="5"/>
  <c r="EX313" i="5"/>
  <c r="EZ312" i="5"/>
  <c r="FA312" i="5"/>
  <c r="HC26" i="5"/>
  <c r="N177" i="5"/>
  <c r="O177" i="5" s="1"/>
  <c r="M178" i="5"/>
  <c r="FC106" i="5"/>
  <c r="IL106" i="5" s="1"/>
  <c r="FB106" i="5" a="1"/>
  <c r="FB106" i="5" s="1"/>
  <c r="EZ105" i="5"/>
  <c r="FA105" i="5"/>
  <c r="EY106" i="5"/>
  <c r="EW107" i="5"/>
  <c r="EX106" i="5"/>
  <c r="EC95" i="5"/>
  <c r="EE94" i="5"/>
  <c r="EF94" i="5" s="1"/>
  <c r="K179" i="5"/>
  <c r="L179" i="5" s="1"/>
  <c r="J180" i="5"/>
  <c r="H182" i="5"/>
  <c r="I182" i="5" s="1"/>
  <c r="G183" i="5"/>
  <c r="CV151" i="5"/>
  <c r="CW150" i="5"/>
  <c r="CX150" i="5" s="1"/>
  <c r="A183" i="5"/>
  <c r="B182" i="5"/>
  <c r="C182" i="5" s="1"/>
  <c r="I99" i="2"/>
  <c r="F99" i="2"/>
  <c r="G99" i="2"/>
  <c r="E100" i="2"/>
  <c r="EN2148" i="1"/>
  <c r="EM2147" i="1"/>
  <c r="G100" i="2" a="1"/>
  <c r="F100" i="2" a="1"/>
  <c r="S176" i="5" l="1"/>
  <c r="T175" i="5"/>
  <c r="U175" i="5" s="1"/>
  <c r="AZ166" i="5"/>
  <c r="BA165" i="5"/>
  <c r="BB165" i="5" s="1"/>
  <c r="AU167" i="5"/>
  <c r="AV167" i="5" s="1"/>
  <c r="AT168" i="5"/>
  <c r="CH153" i="5"/>
  <c r="CI153" i="5" s="1"/>
  <c r="CG154" i="5"/>
  <c r="BY157" i="5"/>
  <c r="BZ157" i="5" s="1"/>
  <c r="BX158" i="5"/>
  <c r="AC173" i="5"/>
  <c r="AD173" i="5" s="1"/>
  <c r="AB174" i="5"/>
  <c r="BL161" i="5"/>
  <c r="BM160" i="5"/>
  <c r="BN160" i="5" s="1"/>
  <c r="BS158" i="5"/>
  <c r="BT158" i="5" s="1"/>
  <c r="BR159" i="5"/>
  <c r="CA156" i="5"/>
  <c r="CB155" i="5"/>
  <c r="CC155" i="5" s="1"/>
  <c r="BI161" i="5"/>
  <c r="BJ160" i="5"/>
  <c r="BK160" i="5" s="1"/>
  <c r="CJ153" i="5"/>
  <c r="CK152" i="5"/>
  <c r="CL152" i="5" s="1"/>
  <c r="AK169" i="5"/>
  <c r="AL168" i="5"/>
  <c r="AM168" i="5" s="1"/>
  <c r="BD163" i="5"/>
  <c r="BE163" i="5" s="1"/>
  <c r="BC164" i="5"/>
  <c r="DC147" i="5"/>
  <c r="DD147" i="5" s="1"/>
  <c r="DB148" i="5"/>
  <c r="AE172" i="5"/>
  <c r="AF171" i="5"/>
  <c r="AG171" i="5" s="1"/>
  <c r="CM151" i="5"/>
  <c r="CN150" i="5"/>
  <c r="CO150" i="5" s="1"/>
  <c r="AQ167" i="5"/>
  <c r="AR166" i="5"/>
  <c r="AS166" i="5" s="1"/>
  <c r="AN169" i="5"/>
  <c r="AO168" i="5"/>
  <c r="AP168" i="5" s="1"/>
  <c r="AW165" i="5"/>
  <c r="AX164" i="5"/>
  <c r="AY164" i="5" s="1"/>
  <c r="CY147" i="5"/>
  <c r="CZ146" i="5"/>
  <c r="DA146" i="5" s="1"/>
  <c r="CD156" i="5"/>
  <c r="CE155" i="5"/>
  <c r="CF155" i="5" s="1"/>
  <c r="BO160" i="5"/>
  <c r="BP159" i="5"/>
  <c r="BQ159" i="5" s="1"/>
  <c r="BU157" i="5"/>
  <c r="BV156" i="5"/>
  <c r="BW156" i="5" s="1"/>
  <c r="P177" i="5"/>
  <c r="Q176" i="5"/>
  <c r="R176" i="5" s="1"/>
  <c r="CS149" i="5"/>
  <c r="CT148" i="5"/>
  <c r="CU148" i="5" s="1"/>
  <c r="AH172" i="5"/>
  <c r="AI171" i="5"/>
  <c r="AJ171" i="5" s="1"/>
  <c r="CQ151" i="5"/>
  <c r="CR151" i="5" s="1"/>
  <c r="CP152" i="5"/>
  <c r="V175" i="5"/>
  <c r="W174" i="5"/>
  <c r="X174" i="5" s="1"/>
  <c r="Z172" i="5"/>
  <c r="AA172" i="5" s="1"/>
  <c r="Y173" i="5"/>
  <c r="G100" i="9"/>
  <c r="L100" i="9" s="1"/>
  <c r="F101" i="9"/>
  <c r="IE55" i="5"/>
  <c r="IB55" i="5"/>
  <c r="IC55" i="5" s="1"/>
  <c r="ID55" i="5" s="1"/>
  <c r="U28" i="9"/>
  <c r="O28" i="9" s="1"/>
  <c r="HS109" i="5"/>
  <c r="HU108" i="5"/>
  <c r="HT108" i="5" s="1"/>
  <c r="HM108" i="5"/>
  <c r="HO107" i="5"/>
  <c r="HN107" i="5"/>
  <c r="EY314" i="5"/>
  <c r="FC314" i="5"/>
  <c r="EX314" i="5"/>
  <c r="FB314" i="5" a="1"/>
  <c r="FB314" i="5" s="1"/>
  <c r="FA313" i="5"/>
  <c r="EZ313" i="5"/>
  <c r="M179" i="5"/>
  <c r="N178" i="5"/>
  <c r="O178" i="5" s="1"/>
  <c r="FC107" i="5"/>
  <c r="IL107" i="5" s="1"/>
  <c r="FB107" i="5" a="1"/>
  <c r="FB107" i="5" s="1"/>
  <c r="FA106" i="5"/>
  <c r="EZ106" i="5"/>
  <c r="EW108" i="5"/>
  <c r="EX107" i="5"/>
  <c r="EY107" i="5"/>
  <c r="EC96" i="5"/>
  <c r="EE95" i="5"/>
  <c r="EF95" i="5"/>
  <c r="H183" i="5"/>
  <c r="I183" i="5" s="1"/>
  <c r="G184" i="5"/>
  <c r="J181" i="5"/>
  <c r="K180" i="5"/>
  <c r="L180" i="5" s="1"/>
  <c r="CW151" i="5"/>
  <c r="CX151" i="5" s="1"/>
  <c r="CV152" i="5"/>
  <c r="A184" i="5"/>
  <c r="B183" i="5"/>
  <c r="C183" i="5" s="1"/>
  <c r="I100" i="2"/>
  <c r="F100" i="2"/>
  <c r="G100" i="2"/>
  <c r="E101" i="2"/>
  <c r="EN2149" i="1"/>
  <c r="EM2148" i="1"/>
  <c r="F101" i="2" a="1"/>
  <c r="G101" i="2" a="1"/>
  <c r="DC148" i="5" l="1"/>
  <c r="DD148" i="5" s="1"/>
  <c r="DB149" i="5"/>
  <c r="BR160" i="5"/>
  <c r="BS159" i="5"/>
  <c r="BT159" i="5" s="1"/>
  <c r="AB175" i="5"/>
  <c r="AC174" i="5"/>
  <c r="AD174" i="5" s="1"/>
  <c r="CG155" i="5"/>
  <c r="CH154" i="5"/>
  <c r="CI154" i="5" s="1"/>
  <c r="V176" i="5"/>
  <c r="W175" i="5"/>
  <c r="X175" i="5" s="1"/>
  <c r="AH173" i="5"/>
  <c r="AI172" i="5"/>
  <c r="AJ172" i="5" s="1"/>
  <c r="Q177" i="5"/>
  <c r="R177" i="5" s="1"/>
  <c r="P178" i="5"/>
  <c r="BO161" i="5"/>
  <c r="BP160" i="5"/>
  <c r="BQ160" i="5" s="1"/>
  <c r="CY148" i="5"/>
  <c r="CZ147" i="5"/>
  <c r="DA147" i="5" s="1"/>
  <c r="AN170" i="5"/>
  <c r="AO169" i="5"/>
  <c r="AP169" i="5" s="1"/>
  <c r="CN151" i="5"/>
  <c r="CO151" i="5" s="1"/>
  <c r="CM152" i="5"/>
  <c r="AL169" i="5"/>
  <c r="AM169" i="5" s="1"/>
  <c r="AK170" i="5"/>
  <c r="BJ161" i="5"/>
  <c r="BK161" i="5" s="1"/>
  <c r="BI162" i="5"/>
  <c r="BA166" i="5"/>
  <c r="BB166" i="5" s="1"/>
  <c r="AZ167" i="5"/>
  <c r="Y174" i="5"/>
  <c r="Z173" i="5"/>
  <c r="AA173" i="5" s="1"/>
  <c r="CQ152" i="5"/>
  <c r="CR152" i="5" s="1"/>
  <c r="CP153" i="5"/>
  <c r="BC165" i="5"/>
  <c r="BD164" i="5"/>
  <c r="BE164" i="5" s="1"/>
  <c r="BX159" i="5"/>
  <c r="BY158" i="5"/>
  <c r="BZ158" i="5" s="1"/>
  <c r="AT169" i="5"/>
  <c r="AU168" i="5"/>
  <c r="AV168" i="5" s="1"/>
  <c r="CT149" i="5"/>
  <c r="CU149" i="5" s="1"/>
  <c r="CS150" i="5"/>
  <c r="BV157" i="5"/>
  <c r="BW157" i="5" s="1"/>
  <c r="BU158" i="5"/>
  <c r="CE156" i="5"/>
  <c r="CF156" i="5" s="1"/>
  <c r="CD157" i="5"/>
  <c r="AW166" i="5"/>
  <c r="AX165" i="5"/>
  <c r="AY165" i="5" s="1"/>
  <c r="AQ168" i="5"/>
  <c r="AR167" i="5"/>
  <c r="AS167" i="5" s="1"/>
  <c r="AF172" i="5"/>
  <c r="AG172" i="5" s="1"/>
  <c r="AE173" i="5"/>
  <c r="CK153" i="5"/>
  <c r="CL153" i="5" s="1"/>
  <c r="CJ154" i="5"/>
  <c r="CA157" i="5"/>
  <c r="CB156" i="5"/>
  <c r="CC156" i="5" s="1"/>
  <c r="BM161" i="5"/>
  <c r="BN161" i="5" s="1"/>
  <c r="BL162" i="5"/>
  <c r="T176" i="5"/>
  <c r="U176" i="5" s="1"/>
  <c r="S177" i="5"/>
  <c r="G101" i="9"/>
  <c r="L101" i="9" s="1"/>
  <c r="F102" i="9"/>
  <c r="V28" i="9"/>
  <c r="W28" i="9" s="1"/>
  <c r="IG55" i="5"/>
  <c r="HM109" i="5"/>
  <c r="HO108" i="5"/>
  <c r="HN108" i="5"/>
  <c r="HS110" i="5"/>
  <c r="HU109" i="5"/>
  <c r="HT109" i="5" s="1"/>
  <c r="EY315" i="5"/>
  <c r="EX315" i="5"/>
  <c r="FC315" i="5"/>
  <c r="FB315" i="5" a="1"/>
  <c r="FB315" i="5" s="1"/>
  <c r="EZ314" i="5"/>
  <c r="FA314" i="5"/>
  <c r="N179" i="5"/>
  <c r="O179" i="5" s="1"/>
  <c r="M180" i="5"/>
  <c r="FB108" i="5" a="1"/>
  <c r="FB108" i="5" s="1"/>
  <c r="FC108" i="5"/>
  <c r="IL108" i="5" s="1"/>
  <c r="EZ107" i="5"/>
  <c r="FA107" i="5"/>
  <c r="EY108" i="5"/>
  <c r="EW109" i="5"/>
  <c r="EX108" i="5"/>
  <c r="EC97" i="5"/>
  <c r="EE96" i="5"/>
  <c r="EF96" i="5"/>
  <c r="J182" i="5"/>
  <c r="K181" i="5"/>
  <c r="L181" i="5" s="1"/>
  <c r="G185" i="5"/>
  <c r="H184" i="5"/>
  <c r="I184" i="5" s="1"/>
  <c r="CV153" i="5"/>
  <c r="CW152" i="5"/>
  <c r="CX152" i="5" s="1"/>
  <c r="A185" i="5"/>
  <c r="B184" i="5"/>
  <c r="C184" i="5" s="1"/>
  <c r="I101" i="2"/>
  <c r="F101" i="2"/>
  <c r="G101" i="2"/>
  <c r="E102" i="2"/>
  <c r="EN2150" i="1"/>
  <c r="EM2149" i="1"/>
  <c r="F102" i="2" a="1"/>
  <c r="G102" i="2" a="1"/>
  <c r="BM162" i="5" l="1"/>
  <c r="BN162" i="5" s="1"/>
  <c r="BL163" i="5"/>
  <c r="CK154" i="5"/>
  <c r="CL154" i="5" s="1"/>
  <c r="CJ155" i="5"/>
  <c r="CD158" i="5"/>
  <c r="CE157" i="5"/>
  <c r="CF157" i="5" s="1"/>
  <c r="CT150" i="5"/>
  <c r="CU150" i="5" s="1"/>
  <c r="CS151" i="5"/>
  <c r="CP154" i="5"/>
  <c r="CQ153" i="5"/>
  <c r="CR153" i="5" s="1"/>
  <c r="AZ168" i="5"/>
  <c r="BA167" i="5"/>
  <c r="BB167" i="5" s="1"/>
  <c r="AK171" i="5"/>
  <c r="AL170" i="5"/>
  <c r="AM170" i="5" s="1"/>
  <c r="AQ169" i="5"/>
  <c r="AR168" i="5"/>
  <c r="AS168" i="5" s="1"/>
  <c r="BY159" i="5"/>
  <c r="BZ159" i="5" s="1"/>
  <c r="BX160" i="5"/>
  <c r="AO170" i="5"/>
  <c r="AP170" i="5" s="1"/>
  <c r="AN171" i="5"/>
  <c r="BO162" i="5"/>
  <c r="BP161" i="5"/>
  <c r="BQ161" i="5" s="1"/>
  <c r="AH174" i="5"/>
  <c r="AI173" i="5"/>
  <c r="AJ173" i="5" s="1"/>
  <c r="CG156" i="5"/>
  <c r="CH155" i="5"/>
  <c r="CI155" i="5" s="1"/>
  <c r="BR161" i="5"/>
  <c r="BS160" i="5"/>
  <c r="BT160" i="5" s="1"/>
  <c r="T177" i="5"/>
  <c r="U177" i="5" s="1"/>
  <c r="S178" i="5"/>
  <c r="AE174" i="5"/>
  <c r="AF173" i="5"/>
  <c r="AG173" i="5" s="1"/>
  <c r="BV158" i="5"/>
  <c r="BW158" i="5" s="1"/>
  <c r="BU159" i="5"/>
  <c r="BI163" i="5"/>
  <c r="BJ162" i="5"/>
  <c r="BK162" i="5" s="1"/>
  <c r="CN152" i="5"/>
  <c r="CO152" i="5" s="1"/>
  <c r="CM153" i="5"/>
  <c r="Q178" i="5"/>
  <c r="R178" i="5" s="1"/>
  <c r="P179" i="5"/>
  <c r="DC149" i="5"/>
  <c r="DD149" i="5" s="1"/>
  <c r="DB150" i="5"/>
  <c r="CB157" i="5"/>
  <c r="CC157" i="5" s="1"/>
  <c r="CA158" i="5"/>
  <c r="AX166" i="5"/>
  <c r="AY166" i="5" s="1"/>
  <c r="AW167" i="5"/>
  <c r="AU169" i="5"/>
  <c r="AV169" i="5" s="1"/>
  <c r="AT170" i="5"/>
  <c r="BD165" i="5"/>
  <c r="BE165" i="5" s="1"/>
  <c r="BC166" i="5"/>
  <c r="Y175" i="5"/>
  <c r="Z174" i="5"/>
  <c r="AA174" i="5" s="1"/>
  <c r="CY149" i="5"/>
  <c r="CZ148" i="5"/>
  <c r="DA148" i="5" s="1"/>
  <c r="V177" i="5"/>
  <c r="W176" i="5"/>
  <c r="X176" i="5" s="1"/>
  <c r="AB176" i="5"/>
  <c r="AC175" i="5"/>
  <c r="AD175" i="5" s="1"/>
  <c r="G102" i="9"/>
  <c r="L102" i="9" s="1"/>
  <c r="F103" i="9"/>
  <c r="X28" i="9"/>
  <c r="P29" i="9" s="1"/>
  <c r="Q29" i="9" s="1"/>
  <c r="IA55" i="5"/>
  <c r="IH55" i="5" s="1"/>
  <c r="II55" i="5" s="1"/>
  <c r="IJ55" i="5" s="1"/>
  <c r="HS111" i="5"/>
  <c r="HU110" i="5"/>
  <c r="HT110" i="5" s="1"/>
  <c r="HM110" i="5"/>
  <c r="HO109" i="5"/>
  <c r="HN109" i="5"/>
  <c r="FA315" i="5"/>
  <c r="EZ315" i="5"/>
  <c r="EY316" i="5"/>
  <c r="EX316" i="5"/>
  <c r="FC316" i="5"/>
  <c r="FB316" i="5" a="1"/>
  <c r="FB316" i="5" s="1"/>
  <c r="N180" i="5"/>
  <c r="O180" i="5" s="1"/>
  <c r="M181" i="5"/>
  <c r="FB109" i="5" a="1"/>
  <c r="FB109" i="5" s="1"/>
  <c r="FC109" i="5"/>
  <c r="IL109" i="5" s="1"/>
  <c r="EZ108" i="5"/>
  <c r="FA108" i="5"/>
  <c r="EY109" i="5"/>
  <c r="EW110" i="5"/>
  <c r="EX109" i="5"/>
  <c r="EC98" i="5"/>
  <c r="EE97" i="5"/>
  <c r="EF97" i="5" s="1"/>
  <c r="G186" i="5"/>
  <c r="H185" i="5"/>
  <c r="I185" i="5" s="1"/>
  <c r="K182" i="5"/>
  <c r="L182" i="5" s="1"/>
  <c r="J183" i="5"/>
  <c r="CW153" i="5"/>
  <c r="CX153" i="5" s="1"/>
  <c r="CV154" i="5"/>
  <c r="A186" i="5"/>
  <c r="B185" i="5"/>
  <c r="C185" i="5" s="1"/>
  <c r="I102" i="2"/>
  <c r="G102" i="2"/>
  <c r="F102" i="2"/>
  <c r="E103" i="2"/>
  <c r="EN2151" i="1"/>
  <c r="EM2150" i="1"/>
  <c r="F103" i="2" a="1"/>
  <c r="G103" i="2" a="1"/>
  <c r="AT171" i="5" l="1"/>
  <c r="AU170" i="5"/>
  <c r="AV170" i="5" s="1"/>
  <c r="CA159" i="5"/>
  <c r="CB158" i="5"/>
  <c r="CC158" i="5" s="1"/>
  <c r="P180" i="5"/>
  <c r="Q179" i="5"/>
  <c r="R179" i="5" s="1"/>
  <c r="AN172" i="5"/>
  <c r="AO171" i="5"/>
  <c r="AP171" i="5" s="1"/>
  <c r="CT151" i="5"/>
  <c r="CU151" i="5" s="1"/>
  <c r="CS152" i="5"/>
  <c r="CK155" i="5"/>
  <c r="CL155" i="5" s="1"/>
  <c r="CJ156" i="5"/>
  <c r="W177" i="5"/>
  <c r="X177" i="5" s="1"/>
  <c r="V178" i="5"/>
  <c r="Y176" i="5"/>
  <c r="Z175" i="5"/>
  <c r="AA175" i="5" s="1"/>
  <c r="BJ163" i="5"/>
  <c r="BK163" i="5" s="1"/>
  <c r="BI164" i="5"/>
  <c r="AE175" i="5"/>
  <c r="AF174" i="5"/>
  <c r="AG174" i="5" s="1"/>
  <c r="BR162" i="5"/>
  <c r="BS161" i="5"/>
  <c r="BT161" i="5" s="1"/>
  <c r="AH175" i="5"/>
  <c r="AI174" i="5"/>
  <c r="AJ174" i="5" s="1"/>
  <c r="AR169" i="5"/>
  <c r="AS169" i="5" s="1"/>
  <c r="AQ170" i="5"/>
  <c r="BA168" i="5"/>
  <c r="BB168" i="5" s="1"/>
  <c r="AZ169" i="5"/>
  <c r="BC167" i="5"/>
  <c r="BD166" i="5"/>
  <c r="BE166" i="5" s="1"/>
  <c r="AX167" i="5"/>
  <c r="AY167" i="5" s="1"/>
  <c r="AW168" i="5"/>
  <c r="DC150" i="5"/>
  <c r="DD150" i="5" s="1"/>
  <c r="DB151" i="5"/>
  <c r="CM154" i="5"/>
  <c r="CN153" i="5"/>
  <c r="CO153" i="5" s="1"/>
  <c r="BU160" i="5"/>
  <c r="BV159" i="5"/>
  <c r="BW159" i="5" s="1"/>
  <c r="S179" i="5"/>
  <c r="T178" i="5"/>
  <c r="U178" i="5" s="1"/>
  <c r="BX161" i="5"/>
  <c r="BY160" i="5"/>
  <c r="BZ160" i="5" s="1"/>
  <c r="BL164" i="5"/>
  <c r="BM163" i="5"/>
  <c r="BN163" i="5" s="1"/>
  <c r="AC176" i="5"/>
  <c r="AD176" i="5" s="1"/>
  <c r="AB177" i="5"/>
  <c r="CZ149" i="5"/>
  <c r="DA149" i="5" s="1"/>
  <c r="CY150" i="5"/>
  <c r="CH156" i="5"/>
  <c r="CI156" i="5" s="1"/>
  <c r="CG157" i="5"/>
  <c r="BO163" i="5"/>
  <c r="BP162" i="5"/>
  <c r="BQ162" i="5" s="1"/>
  <c r="AK172" i="5"/>
  <c r="AL171" i="5"/>
  <c r="AM171" i="5" s="1"/>
  <c r="CQ154" i="5"/>
  <c r="CR154" i="5" s="1"/>
  <c r="CP155" i="5"/>
  <c r="CD159" i="5"/>
  <c r="CE158" i="5"/>
  <c r="CF158" i="5" s="1"/>
  <c r="F104" i="9"/>
  <c r="G103" i="9"/>
  <c r="L103" i="9" s="1"/>
  <c r="S29" i="9"/>
  <c r="R29" i="9"/>
  <c r="IE56" i="5"/>
  <c r="IB56" i="5"/>
  <c r="IC56" i="5" s="1"/>
  <c r="ID56" i="5" s="1"/>
  <c r="HM111" i="5"/>
  <c r="HO110" i="5"/>
  <c r="HN110" i="5"/>
  <c r="HS112" i="5"/>
  <c r="HU111" i="5"/>
  <c r="HT111" i="5" s="1"/>
  <c r="EY317" i="5"/>
  <c r="EX317" i="5"/>
  <c r="FC317" i="5"/>
  <c r="FB317" i="5" a="1"/>
  <c r="FB317" i="5" s="1"/>
  <c r="FA316" i="5"/>
  <c r="EZ316" i="5"/>
  <c r="N181" i="5"/>
  <c r="O181" i="5" s="1"/>
  <c r="M182" i="5"/>
  <c r="FC110" i="5"/>
  <c r="IL110" i="5" s="1"/>
  <c r="FB110" i="5" a="1"/>
  <c r="FB110" i="5" s="1"/>
  <c r="EZ109" i="5"/>
  <c r="FA109" i="5"/>
  <c r="EY110" i="5"/>
  <c r="EW111" i="5"/>
  <c r="EX110" i="5"/>
  <c r="EC99" i="5"/>
  <c r="EE98" i="5"/>
  <c r="EF98" i="5" s="1"/>
  <c r="K183" i="5"/>
  <c r="L183" i="5" s="1"/>
  <c r="J184" i="5"/>
  <c r="H186" i="5"/>
  <c r="I186" i="5" s="1"/>
  <c r="G187" i="5"/>
  <c r="CV155" i="5"/>
  <c r="CW154" i="5"/>
  <c r="CX154" i="5" s="1"/>
  <c r="A187" i="5"/>
  <c r="B186" i="5"/>
  <c r="C186" i="5" s="1"/>
  <c r="I103" i="2"/>
  <c r="F103" i="2"/>
  <c r="G103" i="2"/>
  <c r="E104" i="2"/>
  <c r="EN2152" i="1"/>
  <c r="EM2151" i="1"/>
  <c r="G104" i="2" a="1"/>
  <c r="F104" i="2" a="1"/>
  <c r="CP156" i="5" l="1"/>
  <c r="CQ155" i="5"/>
  <c r="CR155" i="5" s="1"/>
  <c r="CY151" i="5"/>
  <c r="CZ150" i="5"/>
  <c r="DA150" i="5" s="1"/>
  <c r="AX168" i="5"/>
  <c r="AY168" i="5" s="1"/>
  <c r="AW169" i="5"/>
  <c r="BA169" i="5"/>
  <c r="BB169" i="5" s="1"/>
  <c r="AZ170" i="5"/>
  <c r="CK156" i="5"/>
  <c r="CL156" i="5" s="1"/>
  <c r="CJ157" i="5"/>
  <c r="BO164" i="5"/>
  <c r="BP163" i="5"/>
  <c r="BQ163" i="5" s="1"/>
  <c r="BM164" i="5"/>
  <c r="BN164" i="5" s="1"/>
  <c r="BL165" i="5"/>
  <c r="S180" i="5"/>
  <c r="T179" i="5"/>
  <c r="U179" i="5" s="1"/>
  <c r="CN154" i="5"/>
  <c r="CO154" i="5" s="1"/>
  <c r="CM155" i="5"/>
  <c r="AI175" i="5"/>
  <c r="AJ175" i="5" s="1"/>
  <c r="AH176" i="5"/>
  <c r="AF175" i="5"/>
  <c r="AG175" i="5" s="1"/>
  <c r="AE176" i="5"/>
  <c r="Z176" i="5"/>
  <c r="AA176" i="5" s="1"/>
  <c r="Y177" i="5"/>
  <c r="AN173" i="5"/>
  <c r="AO172" i="5"/>
  <c r="AP172" i="5" s="1"/>
  <c r="CB159" i="5"/>
  <c r="CC159" i="5" s="1"/>
  <c r="CA160" i="5"/>
  <c r="CG158" i="5"/>
  <c r="CH157" i="5"/>
  <c r="CI157" i="5" s="1"/>
  <c r="AB178" i="5"/>
  <c r="AC177" i="5"/>
  <c r="AD177" i="5" s="1"/>
  <c r="DC151" i="5"/>
  <c r="DD151" i="5" s="1"/>
  <c r="DB152" i="5"/>
  <c r="AR170" i="5"/>
  <c r="AS170" i="5" s="1"/>
  <c r="AQ171" i="5"/>
  <c r="BI165" i="5"/>
  <c r="BJ164" i="5"/>
  <c r="BK164" i="5" s="1"/>
  <c r="V179" i="5"/>
  <c r="W178" i="5"/>
  <c r="X178" i="5" s="1"/>
  <c r="CS153" i="5"/>
  <c r="CT152" i="5"/>
  <c r="CU152" i="5" s="1"/>
  <c r="CD160" i="5"/>
  <c r="CE159" i="5"/>
  <c r="CF159" i="5" s="1"/>
  <c r="AK173" i="5"/>
  <c r="AL172" i="5"/>
  <c r="AM172" i="5" s="1"/>
  <c r="BX162" i="5"/>
  <c r="BY161" i="5"/>
  <c r="BZ161" i="5" s="1"/>
  <c r="BU161" i="5"/>
  <c r="BV160" i="5"/>
  <c r="BW160" i="5" s="1"/>
  <c r="BC168" i="5"/>
  <c r="BD167" i="5"/>
  <c r="BE167" i="5" s="1"/>
  <c r="BR163" i="5"/>
  <c r="BS162" i="5"/>
  <c r="BT162" i="5" s="1"/>
  <c r="P181" i="5"/>
  <c r="Q180" i="5"/>
  <c r="R180" i="5" s="1"/>
  <c r="AT172" i="5"/>
  <c r="AU171" i="5"/>
  <c r="AV171" i="5" s="1"/>
  <c r="F105" i="9"/>
  <c r="G104" i="9"/>
  <c r="L104" i="9" s="1"/>
  <c r="U29" i="9"/>
  <c r="O29" i="9" s="1"/>
  <c r="IG56" i="5"/>
  <c r="HS113" i="5"/>
  <c r="HU112" i="5"/>
  <c r="HT112" i="5" s="1"/>
  <c r="HM112" i="5"/>
  <c r="HO111" i="5"/>
  <c r="HN111" i="5"/>
  <c r="EY318" i="5"/>
  <c r="EX318" i="5"/>
  <c r="FC318" i="5"/>
  <c r="FB318" i="5" a="1"/>
  <c r="FB318" i="5" s="1"/>
  <c r="FA317" i="5"/>
  <c r="EZ317" i="5"/>
  <c r="N182" i="5"/>
  <c r="O182" i="5" s="1"/>
  <c r="M183" i="5"/>
  <c r="FC111" i="5"/>
  <c r="IL111" i="5" s="1"/>
  <c r="FB111" i="5" a="1"/>
  <c r="FB111" i="5" s="1"/>
  <c r="EZ110" i="5"/>
  <c r="FA110" i="5"/>
  <c r="EW112" i="5"/>
  <c r="EX111" i="5"/>
  <c r="EY111" i="5"/>
  <c r="EC100" i="5"/>
  <c r="EE99" i="5"/>
  <c r="EF99" i="5"/>
  <c r="H187" i="5"/>
  <c r="I187" i="5" s="1"/>
  <c r="G188" i="5"/>
  <c r="J185" i="5"/>
  <c r="K184" i="5"/>
  <c r="L184" i="5" s="1"/>
  <c r="CV156" i="5"/>
  <c r="CW155" i="5"/>
  <c r="CX155" i="5" s="1"/>
  <c r="A188" i="5"/>
  <c r="B187" i="5"/>
  <c r="C187" i="5" s="1"/>
  <c r="I104" i="2"/>
  <c r="F104" i="2"/>
  <c r="G104" i="2"/>
  <c r="E105" i="2"/>
  <c r="EN2153" i="1"/>
  <c r="EM2152" i="1"/>
  <c r="G105" i="2" a="1"/>
  <c r="F105" i="2" a="1"/>
  <c r="AR171" i="5" l="1"/>
  <c r="AS171" i="5" s="1"/>
  <c r="AQ172" i="5"/>
  <c r="CA161" i="5"/>
  <c r="CB160" i="5"/>
  <c r="CC160" i="5" s="1"/>
  <c r="Z177" i="5"/>
  <c r="AA177" i="5" s="1"/>
  <c r="Y178" i="5"/>
  <c r="AH177" i="5"/>
  <c r="AI176" i="5"/>
  <c r="AJ176" i="5" s="1"/>
  <c r="AZ171" i="5"/>
  <c r="BA170" i="5"/>
  <c r="BB170" i="5" s="1"/>
  <c r="P182" i="5"/>
  <c r="Q181" i="5"/>
  <c r="R181" i="5" s="1"/>
  <c r="BC169" i="5"/>
  <c r="BD168" i="5"/>
  <c r="BE168" i="5" s="1"/>
  <c r="BX163" i="5"/>
  <c r="BY162" i="5"/>
  <c r="BZ162" i="5" s="1"/>
  <c r="CE160" i="5"/>
  <c r="CF160" i="5" s="1"/>
  <c r="CD161" i="5"/>
  <c r="W179" i="5"/>
  <c r="X179" i="5" s="1"/>
  <c r="V180" i="5"/>
  <c r="AB179" i="5"/>
  <c r="AC178" i="5"/>
  <c r="AD178" i="5" s="1"/>
  <c r="S181" i="5"/>
  <c r="T180" i="5"/>
  <c r="U180" i="5" s="1"/>
  <c r="BO165" i="5"/>
  <c r="BP164" i="5"/>
  <c r="BQ164" i="5" s="1"/>
  <c r="CZ151" i="5"/>
  <c r="DA151" i="5" s="1"/>
  <c r="CY152" i="5"/>
  <c r="DB153" i="5"/>
  <c r="DC152" i="5"/>
  <c r="DD152" i="5" s="1"/>
  <c r="AF176" i="5"/>
  <c r="AG176" i="5" s="1"/>
  <c r="AE177" i="5"/>
  <c r="CN155" i="5"/>
  <c r="CO155" i="5" s="1"/>
  <c r="CM156" i="5"/>
  <c r="BM165" i="5"/>
  <c r="BN165" i="5" s="1"/>
  <c r="BL166" i="5"/>
  <c r="CK157" i="5"/>
  <c r="CL157" i="5" s="1"/>
  <c r="CJ158" i="5"/>
  <c r="AW170" i="5"/>
  <c r="AX169" i="5"/>
  <c r="AY169" i="5" s="1"/>
  <c r="AU172" i="5"/>
  <c r="AV172" i="5" s="1"/>
  <c r="AT173" i="5"/>
  <c r="BS163" i="5"/>
  <c r="BT163" i="5" s="1"/>
  <c r="BR164" i="5"/>
  <c r="BV161" i="5"/>
  <c r="BW161" i="5" s="1"/>
  <c r="BU162" i="5"/>
  <c r="AK174" i="5"/>
  <c r="AL173" i="5"/>
  <c r="AM173" i="5" s="1"/>
  <c r="CS154" i="5"/>
  <c r="CT153" i="5"/>
  <c r="CU153" i="5" s="1"/>
  <c r="BJ165" i="5"/>
  <c r="BK165" i="5" s="1"/>
  <c r="BI166" i="5"/>
  <c r="CG159" i="5"/>
  <c r="CH158" i="5"/>
  <c r="CI158" i="5" s="1"/>
  <c r="AN174" i="5"/>
  <c r="AO173" i="5"/>
  <c r="AP173" i="5" s="1"/>
  <c r="CQ156" i="5"/>
  <c r="CR156" i="5" s="1"/>
  <c r="CP157" i="5"/>
  <c r="G105" i="9"/>
  <c r="L105" i="9" s="1"/>
  <c r="F106" i="9"/>
  <c r="V29" i="9"/>
  <c r="W29" i="9" s="1"/>
  <c r="IA56" i="5"/>
  <c r="HM113" i="5"/>
  <c r="HN112" i="5"/>
  <c r="HO112" i="5"/>
  <c r="HS114" i="5"/>
  <c r="HU113" i="5"/>
  <c r="HT113" i="5" s="1"/>
  <c r="EY319" i="5"/>
  <c r="EX319" i="5"/>
  <c r="FC319" i="5"/>
  <c r="FB319" i="5" a="1"/>
  <c r="FB319" i="5" s="1"/>
  <c r="FA318" i="5"/>
  <c r="EZ318" i="5"/>
  <c r="M184" i="5"/>
  <c r="N183" i="5"/>
  <c r="O183" i="5" s="1"/>
  <c r="FC112" i="5"/>
  <c r="IL112" i="5" s="1"/>
  <c r="FB112" i="5" a="1"/>
  <c r="FB112" i="5" s="1"/>
  <c r="EZ111" i="5"/>
  <c r="FA111" i="5"/>
  <c r="EY112" i="5"/>
  <c r="EW113" i="5"/>
  <c r="EX112" i="5"/>
  <c r="EC101" i="5"/>
  <c r="EE100" i="5"/>
  <c r="EF100" i="5"/>
  <c r="J186" i="5"/>
  <c r="K185" i="5"/>
  <c r="L185" i="5" s="1"/>
  <c r="G189" i="5"/>
  <c r="H188" i="5"/>
  <c r="I188" i="5" s="1"/>
  <c r="CV157" i="5"/>
  <c r="CW156" i="5"/>
  <c r="CX156" i="5" s="1"/>
  <c r="A189" i="5"/>
  <c r="B188" i="5"/>
  <c r="C188" i="5" s="1"/>
  <c r="I105" i="2"/>
  <c r="F105" i="2"/>
  <c r="G105" i="2"/>
  <c r="E106" i="2"/>
  <c r="EN2154" i="1"/>
  <c r="EM2153" i="1"/>
  <c r="G106" i="2" a="1"/>
  <c r="F106" i="2" a="1"/>
  <c r="BJ166" i="5" l="1"/>
  <c r="BK166" i="5" s="1"/>
  <c r="BI167" i="5"/>
  <c r="BR165" i="5"/>
  <c r="BS164" i="5"/>
  <c r="BT164" i="5" s="1"/>
  <c r="BL167" i="5"/>
  <c r="BM166" i="5"/>
  <c r="BN166" i="5" s="1"/>
  <c r="AE178" i="5"/>
  <c r="AF177" i="5"/>
  <c r="AG177" i="5" s="1"/>
  <c r="CZ152" i="5"/>
  <c r="DA152" i="5" s="1"/>
  <c r="CY153" i="5"/>
  <c r="V181" i="5"/>
  <c r="W180" i="5"/>
  <c r="X180" i="5" s="1"/>
  <c r="AN175" i="5"/>
  <c r="AO174" i="5"/>
  <c r="AP174" i="5" s="1"/>
  <c r="AK175" i="5"/>
  <c r="AL174" i="5"/>
  <c r="AM174" i="5" s="1"/>
  <c r="AX170" i="5"/>
  <c r="AY170" i="5" s="1"/>
  <c r="AW171" i="5"/>
  <c r="T181" i="5"/>
  <c r="U181" i="5" s="1"/>
  <c r="S182" i="5"/>
  <c r="BX164" i="5"/>
  <c r="BY163" i="5"/>
  <c r="BZ163" i="5" s="1"/>
  <c r="P183" i="5"/>
  <c r="Q182" i="5"/>
  <c r="R182" i="5" s="1"/>
  <c r="AI177" i="5"/>
  <c r="AJ177" i="5" s="1"/>
  <c r="AH178" i="5"/>
  <c r="CB161" i="5"/>
  <c r="CC161" i="5" s="1"/>
  <c r="CA162" i="5"/>
  <c r="CQ157" i="5"/>
  <c r="CR157" i="5" s="1"/>
  <c r="CP158" i="5"/>
  <c r="BV162" i="5"/>
  <c r="BW162" i="5" s="1"/>
  <c r="BU163" i="5"/>
  <c r="AU173" i="5"/>
  <c r="AV173" i="5" s="1"/>
  <c r="AT174" i="5"/>
  <c r="CJ159" i="5"/>
  <c r="CK158" i="5"/>
  <c r="CL158" i="5" s="1"/>
  <c r="CM157" i="5"/>
  <c r="CN156" i="5"/>
  <c r="CO156" i="5" s="1"/>
  <c r="CE161" i="5"/>
  <c r="CF161" i="5" s="1"/>
  <c r="CD162" i="5"/>
  <c r="Z178" i="5"/>
  <c r="AA178" i="5" s="1"/>
  <c r="Y179" i="5"/>
  <c r="AQ173" i="5"/>
  <c r="AR172" i="5"/>
  <c r="AS172" i="5" s="1"/>
  <c r="CH159" i="5"/>
  <c r="CI159" i="5" s="1"/>
  <c r="CG160" i="5"/>
  <c r="CT154" i="5"/>
  <c r="CU154" i="5" s="1"/>
  <c r="CS155" i="5"/>
  <c r="DB154" i="5"/>
  <c r="DC153" i="5"/>
  <c r="DD153" i="5" s="1"/>
  <c r="BP165" i="5"/>
  <c r="BQ165" i="5" s="1"/>
  <c r="BO166" i="5"/>
  <c r="AB180" i="5"/>
  <c r="AC179" i="5"/>
  <c r="AD179" i="5" s="1"/>
  <c r="BD169" i="5"/>
  <c r="BE169" i="5" s="1"/>
  <c r="BC170" i="5"/>
  <c r="AZ172" i="5"/>
  <c r="BA171" i="5"/>
  <c r="BB171" i="5" s="1"/>
  <c r="G106" i="9"/>
  <c r="L106" i="9" s="1"/>
  <c r="F107" i="9"/>
  <c r="X29" i="9"/>
  <c r="P30" i="9" s="1"/>
  <c r="IH56" i="5"/>
  <c r="II56" i="5" s="1"/>
  <c r="IJ56" i="5" s="1"/>
  <c r="HS115" i="5"/>
  <c r="HU114" i="5"/>
  <c r="HT114" i="5" s="1"/>
  <c r="HM114" i="5"/>
  <c r="HO113" i="5"/>
  <c r="HN113" i="5"/>
  <c r="FA319" i="5"/>
  <c r="EZ319" i="5"/>
  <c r="EY320" i="5"/>
  <c r="EX320" i="5"/>
  <c r="FC320" i="5"/>
  <c r="FB320" i="5" a="1"/>
  <c r="FB320" i="5" s="1"/>
  <c r="N184" i="5"/>
  <c r="O184" i="5" s="1"/>
  <c r="M185" i="5"/>
  <c r="FC113" i="5"/>
  <c r="IL113" i="5" s="1"/>
  <c r="FB113" i="5" a="1"/>
  <c r="FB113" i="5" s="1"/>
  <c r="FA112" i="5"/>
  <c r="EZ112" i="5"/>
  <c r="EY113" i="5"/>
  <c r="EW114" i="5"/>
  <c r="EX113" i="5"/>
  <c r="EC102" i="5"/>
  <c r="EE101" i="5"/>
  <c r="EF101" i="5" s="1"/>
  <c r="G190" i="5"/>
  <c r="H189" i="5"/>
  <c r="I189" i="5" s="1"/>
  <c r="K186" i="5"/>
  <c r="L186" i="5" s="1"/>
  <c r="J187" i="5"/>
  <c r="CW157" i="5"/>
  <c r="CX157" i="5" s="1"/>
  <c r="CV158" i="5"/>
  <c r="A190" i="5"/>
  <c r="B189" i="5"/>
  <c r="C189" i="5" s="1"/>
  <c r="I106" i="2"/>
  <c r="F106" i="2"/>
  <c r="G106" i="2"/>
  <c r="E107" i="2"/>
  <c r="EN2155" i="1"/>
  <c r="EM2154" i="1"/>
  <c r="G107" i="2" a="1"/>
  <c r="F107" i="2" a="1"/>
  <c r="S30" i="9" l="1"/>
  <c r="BD170" i="5"/>
  <c r="BE170" i="5" s="1"/>
  <c r="BC171" i="5"/>
  <c r="BO167" i="5"/>
  <c r="BP166" i="5"/>
  <c r="BQ166" i="5" s="1"/>
  <c r="CT155" i="5"/>
  <c r="CU155" i="5" s="1"/>
  <c r="CS156" i="5"/>
  <c r="CE162" i="5"/>
  <c r="CF162" i="5" s="1"/>
  <c r="CD163" i="5"/>
  <c r="BU164" i="5"/>
  <c r="BV163" i="5"/>
  <c r="BW163" i="5" s="1"/>
  <c r="CB162" i="5"/>
  <c r="CC162" i="5" s="1"/>
  <c r="CA163" i="5"/>
  <c r="S183" i="5"/>
  <c r="T182" i="5"/>
  <c r="U182" i="5" s="1"/>
  <c r="AQ174" i="5"/>
  <c r="AR173" i="5"/>
  <c r="AS173" i="5" s="1"/>
  <c r="CJ160" i="5"/>
  <c r="CK159" i="5"/>
  <c r="CL159" i="5" s="1"/>
  <c r="P184" i="5"/>
  <c r="Q183" i="5"/>
  <c r="R183" i="5" s="1"/>
  <c r="AL175" i="5"/>
  <c r="AM175" i="5" s="1"/>
  <c r="AK176" i="5"/>
  <c r="W181" i="5"/>
  <c r="X181" i="5" s="1"/>
  <c r="V182" i="5"/>
  <c r="AE179" i="5"/>
  <c r="AF178" i="5"/>
  <c r="AG178" i="5" s="1"/>
  <c r="BR166" i="5"/>
  <c r="BS165" i="5"/>
  <c r="BT165" i="5" s="1"/>
  <c r="CG161" i="5"/>
  <c r="CH160" i="5"/>
  <c r="CI160" i="5" s="1"/>
  <c r="Y180" i="5"/>
  <c r="Z179" i="5"/>
  <c r="AA179" i="5" s="1"/>
  <c r="AU174" i="5"/>
  <c r="AV174" i="5" s="1"/>
  <c r="AT175" i="5"/>
  <c r="CQ158" i="5"/>
  <c r="CR158" i="5" s="1"/>
  <c r="CP159" i="5"/>
  <c r="AH179" i="5"/>
  <c r="AI178" i="5"/>
  <c r="AJ178" i="5" s="1"/>
  <c r="AW172" i="5"/>
  <c r="AX171" i="5"/>
  <c r="AY171" i="5" s="1"/>
  <c r="CY154" i="5"/>
  <c r="CZ153" i="5"/>
  <c r="DA153" i="5" s="1"/>
  <c r="BJ167" i="5"/>
  <c r="BK167" i="5" s="1"/>
  <c r="BI168" i="5"/>
  <c r="AZ173" i="5"/>
  <c r="BA172" i="5"/>
  <c r="BB172" i="5" s="1"/>
  <c r="AB181" i="5"/>
  <c r="AC180" i="5"/>
  <c r="AD180" i="5" s="1"/>
  <c r="DB155" i="5"/>
  <c r="DC154" i="5"/>
  <c r="DD154" i="5" s="1"/>
  <c r="CM158" i="5"/>
  <c r="CN157" i="5"/>
  <c r="CO157" i="5" s="1"/>
  <c r="BY164" i="5"/>
  <c r="BZ164" i="5" s="1"/>
  <c r="BX165" i="5"/>
  <c r="AN176" i="5"/>
  <c r="AO175" i="5"/>
  <c r="AP175" i="5" s="1"/>
  <c r="BL168" i="5"/>
  <c r="BM167" i="5"/>
  <c r="BN167" i="5" s="1"/>
  <c r="F108" i="9"/>
  <c r="G107" i="9"/>
  <c r="L107" i="9" s="1"/>
  <c r="Q30" i="9"/>
  <c r="R30" i="9" s="1"/>
  <c r="IE57" i="5"/>
  <c r="IB57" i="5"/>
  <c r="IC57" i="5" s="1"/>
  <c r="ID57" i="5" s="1"/>
  <c r="HM115" i="5"/>
  <c r="HN114" i="5"/>
  <c r="HO114" i="5"/>
  <c r="HS116" i="5"/>
  <c r="HU115" i="5"/>
  <c r="HT115" i="5" s="1"/>
  <c r="EY321" i="5"/>
  <c r="EX321" i="5"/>
  <c r="FC321" i="5"/>
  <c r="FB321" i="5" a="1"/>
  <c r="FB321" i="5" s="1"/>
  <c r="FA320" i="5"/>
  <c r="EZ320" i="5"/>
  <c r="M186" i="5"/>
  <c r="N185" i="5"/>
  <c r="O185" i="5" s="1"/>
  <c r="FC114" i="5"/>
  <c r="IL114" i="5" s="1"/>
  <c r="FB114" i="5" a="1"/>
  <c r="FB114" i="5" s="1"/>
  <c r="FA113" i="5"/>
  <c r="EZ113" i="5"/>
  <c r="EY114" i="5"/>
  <c r="EW115" i="5"/>
  <c r="EX114" i="5"/>
  <c r="EC103" i="5"/>
  <c r="EE102" i="5"/>
  <c r="EF102" i="5" s="1"/>
  <c r="J188" i="5"/>
  <c r="K187" i="5"/>
  <c r="L187" i="5" s="1"/>
  <c r="H190" i="5"/>
  <c r="I190" i="5" s="1"/>
  <c r="G191" i="5"/>
  <c r="CV159" i="5"/>
  <c r="CW158" i="5"/>
  <c r="CX158" i="5" s="1"/>
  <c r="A191" i="5"/>
  <c r="B190" i="5"/>
  <c r="C190" i="5" s="1"/>
  <c r="I107" i="2"/>
  <c r="F107" i="2"/>
  <c r="G107" i="2"/>
  <c r="E108" i="2"/>
  <c r="EN2156" i="1"/>
  <c r="EM2155" i="1"/>
  <c r="F108" i="2" a="1"/>
  <c r="G108" i="2" a="1"/>
  <c r="BI169" i="5" l="1"/>
  <c r="BJ168" i="5"/>
  <c r="BK168" i="5" s="1"/>
  <c r="CP160" i="5"/>
  <c r="CQ159" i="5"/>
  <c r="CR159" i="5" s="1"/>
  <c r="V183" i="5"/>
  <c r="W182" i="5"/>
  <c r="X182" i="5" s="1"/>
  <c r="CB163" i="5"/>
  <c r="CC163" i="5" s="1"/>
  <c r="CA164" i="5"/>
  <c r="CE163" i="5"/>
  <c r="CF163" i="5" s="1"/>
  <c r="CD164" i="5"/>
  <c r="AN177" i="5"/>
  <c r="AO176" i="5"/>
  <c r="AP176" i="5" s="1"/>
  <c r="CM159" i="5"/>
  <c r="CN158" i="5"/>
  <c r="CO158" i="5" s="1"/>
  <c r="AC181" i="5"/>
  <c r="AD181" i="5" s="1"/>
  <c r="AB182" i="5"/>
  <c r="AX172" i="5"/>
  <c r="AY172" i="5" s="1"/>
  <c r="AW173" i="5"/>
  <c r="Z180" i="5"/>
  <c r="AA180" i="5" s="1"/>
  <c r="Y181" i="5"/>
  <c r="BR167" i="5"/>
  <c r="BS166" i="5"/>
  <c r="BT166" i="5" s="1"/>
  <c r="Q184" i="5"/>
  <c r="R184" i="5" s="1"/>
  <c r="P185" i="5"/>
  <c r="AQ175" i="5"/>
  <c r="AR174" i="5"/>
  <c r="AS174" i="5" s="1"/>
  <c r="BP167" i="5"/>
  <c r="BQ167" i="5" s="1"/>
  <c r="BO168" i="5"/>
  <c r="BX166" i="5"/>
  <c r="BY165" i="5"/>
  <c r="BZ165" i="5" s="1"/>
  <c r="AU175" i="5"/>
  <c r="AV175" i="5" s="1"/>
  <c r="AT176" i="5"/>
  <c r="AK177" i="5"/>
  <c r="AL176" i="5"/>
  <c r="AM176" i="5" s="1"/>
  <c r="CT156" i="5"/>
  <c r="CU156" i="5" s="1"/>
  <c r="CS157" i="5"/>
  <c r="BD171" i="5"/>
  <c r="BE171" i="5" s="1"/>
  <c r="BC172" i="5"/>
  <c r="BM168" i="5"/>
  <c r="BN168" i="5" s="1"/>
  <c r="BL169" i="5"/>
  <c r="DB156" i="5"/>
  <c r="DC155" i="5"/>
  <c r="DD155" i="5" s="1"/>
  <c r="AZ174" i="5"/>
  <c r="BA173" i="5"/>
  <c r="BB173" i="5" s="1"/>
  <c r="CY155" i="5"/>
  <c r="CZ154" i="5"/>
  <c r="DA154" i="5" s="1"/>
  <c r="AH180" i="5"/>
  <c r="AI179" i="5"/>
  <c r="AJ179" i="5" s="1"/>
  <c r="CG162" i="5"/>
  <c r="CH161" i="5"/>
  <c r="CI161" i="5" s="1"/>
  <c r="AF179" i="5"/>
  <c r="AG179" i="5" s="1"/>
  <c r="AE180" i="5"/>
  <c r="CJ161" i="5"/>
  <c r="CK160" i="5"/>
  <c r="CL160" i="5" s="1"/>
  <c r="S184" i="5"/>
  <c r="T183" i="5"/>
  <c r="U183" i="5" s="1"/>
  <c r="BV164" i="5"/>
  <c r="BW164" i="5" s="1"/>
  <c r="BU165" i="5"/>
  <c r="G108" i="9"/>
  <c r="L108" i="9" s="1"/>
  <c r="F109" i="9"/>
  <c r="U30" i="9"/>
  <c r="O30" i="9" s="1"/>
  <c r="IG57" i="5"/>
  <c r="HS117" i="5"/>
  <c r="HU116" i="5"/>
  <c r="HT116" i="5" s="1"/>
  <c r="HM116" i="5"/>
  <c r="HO115" i="5"/>
  <c r="HN115" i="5"/>
  <c r="EY322" i="5"/>
  <c r="EX322" i="5"/>
  <c r="FC322" i="5"/>
  <c r="FB322" i="5" a="1"/>
  <c r="FB322" i="5" s="1"/>
  <c r="FA321" i="5"/>
  <c r="EZ321" i="5"/>
  <c r="N186" i="5"/>
  <c r="O186" i="5" s="1"/>
  <c r="M187" i="5"/>
  <c r="FC115" i="5"/>
  <c r="IL115" i="5" s="1"/>
  <c r="FB115" i="5" a="1"/>
  <c r="FB115" i="5" s="1"/>
  <c r="FA114" i="5"/>
  <c r="EZ114" i="5"/>
  <c r="EW116" i="5"/>
  <c r="EX115" i="5"/>
  <c r="EY115" i="5"/>
  <c r="EC104" i="5"/>
  <c r="EE103" i="5"/>
  <c r="EF103" i="5"/>
  <c r="H191" i="5"/>
  <c r="I191" i="5" s="1"/>
  <c r="G192" i="5"/>
  <c r="G193" i="5" s="1"/>
  <c r="J189" i="5"/>
  <c r="K188" i="5"/>
  <c r="L188" i="5" s="1"/>
  <c r="CV160" i="5"/>
  <c r="CW159" i="5"/>
  <c r="CX159" i="5" s="1"/>
  <c r="A192" i="5"/>
  <c r="B191" i="5"/>
  <c r="C191" i="5" s="1"/>
  <c r="I108" i="2"/>
  <c r="F108" i="2"/>
  <c r="G108" i="2"/>
  <c r="E109" i="2"/>
  <c r="EN2157" i="1"/>
  <c r="EM2156" i="1"/>
  <c r="F109" i="2" a="1"/>
  <c r="G109" i="2" a="1"/>
  <c r="AE181" i="5" l="1"/>
  <c r="AF180" i="5"/>
  <c r="AG180" i="5" s="1"/>
  <c r="BL170" i="5"/>
  <c r="BM169" i="5"/>
  <c r="BN169" i="5" s="1"/>
  <c r="CS158" i="5"/>
  <c r="CT157" i="5"/>
  <c r="CU157" i="5" s="1"/>
  <c r="AT177" i="5"/>
  <c r="AU176" i="5"/>
  <c r="AV176" i="5" s="1"/>
  <c r="BO169" i="5"/>
  <c r="BP168" i="5"/>
  <c r="BQ168" i="5" s="1"/>
  <c r="Q185" i="5"/>
  <c r="R185" i="5" s="1"/>
  <c r="P186" i="5"/>
  <c r="Y182" i="5"/>
  <c r="Z181" i="5"/>
  <c r="AA181" i="5" s="1"/>
  <c r="AC182" i="5"/>
  <c r="AD182" i="5" s="1"/>
  <c r="AB183" i="5"/>
  <c r="CB164" i="5"/>
  <c r="CC164" i="5" s="1"/>
  <c r="CA165" i="5"/>
  <c r="S185" i="5"/>
  <c r="T184" i="5"/>
  <c r="U184" i="5" s="1"/>
  <c r="AI180" i="5"/>
  <c r="AJ180" i="5" s="1"/>
  <c r="AH181" i="5"/>
  <c r="BA174" i="5"/>
  <c r="BB174" i="5" s="1"/>
  <c r="AZ175" i="5"/>
  <c r="AO177" i="5"/>
  <c r="AP177" i="5" s="1"/>
  <c r="AN178" i="5"/>
  <c r="CP161" i="5"/>
  <c r="CQ160" i="5"/>
  <c r="CR160" i="5" s="1"/>
  <c r="BV165" i="5"/>
  <c r="BW165" i="5" s="1"/>
  <c r="BU166" i="5"/>
  <c r="BC173" i="5"/>
  <c r="BD172" i="5"/>
  <c r="BE172" i="5" s="1"/>
  <c r="AW174" i="5"/>
  <c r="AX173" i="5"/>
  <c r="AY173" i="5" s="1"/>
  <c r="CE164" i="5"/>
  <c r="CF164" i="5" s="1"/>
  <c r="CD165" i="5"/>
  <c r="CJ162" i="5"/>
  <c r="CK161" i="5"/>
  <c r="CL161" i="5" s="1"/>
  <c r="CG163" i="5"/>
  <c r="CH162" i="5"/>
  <c r="CI162" i="5" s="1"/>
  <c r="CY156" i="5"/>
  <c r="CZ155" i="5"/>
  <c r="DA155" i="5" s="1"/>
  <c r="DB157" i="5"/>
  <c r="DC156" i="5"/>
  <c r="DD156" i="5" s="1"/>
  <c r="AK178" i="5"/>
  <c r="AL177" i="5"/>
  <c r="AM177" i="5" s="1"/>
  <c r="BX167" i="5"/>
  <c r="BY166" i="5"/>
  <c r="BZ166" i="5" s="1"/>
  <c r="AQ176" i="5"/>
  <c r="AR175" i="5"/>
  <c r="AS175" i="5" s="1"/>
  <c r="BS167" i="5"/>
  <c r="BT167" i="5" s="1"/>
  <c r="BR168" i="5"/>
  <c r="CM160" i="5"/>
  <c r="CN159" i="5"/>
  <c r="CO159" i="5" s="1"/>
  <c r="V184" i="5"/>
  <c r="W183" i="5"/>
  <c r="X183" i="5" s="1"/>
  <c r="BJ169" i="5"/>
  <c r="BK169" i="5" s="1"/>
  <c r="BI170" i="5"/>
  <c r="G109" i="9"/>
  <c r="L109" i="9" s="1"/>
  <c r="F110" i="9"/>
  <c r="V30" i="9"/>
  <c r="W30" i="9" s="1"/>
  <c r="IA57" i="5"/>
  <c r="HM117" i="5"/>
  <c r="HN116" i="5"/>
  <c r="HO116" i="5"/>
  <c r="HS118" i="5"/>
  <c r="HU117" i="5"/>
  <c r="HT117" i="5" s="1"/>
  <c r="EY323" i="5"/>
  <c r="EX323" i="5"/>
  <c r="FC323" i="5"/>
  <c r="FB323" i="5" a="1"/>
  <c r="FB323" i="5" s="1"/>
  <c r="FA322" i="5"/>
  <c r="EZ322" i="5"/>
  <c r="N187" i="5"/>
  <c r="O187" i="5" s="1"/>
  <c r="M188" i="5"/>
  <c r="FB116" i="5" a="1"/>
  <c r="FB116" i="5" s="1"/>
  <c r="FC116" i="5"/>
  <c r="IL116" i="5" s="1"/>
  <c r="EZ115" i="5"/>
  <c r="FA115" i="5"/>
  <c r="EY116" i="5"/>
  <c r="EW117" i="5"/>
  <c r="EX116" i="5"/>
  <c r="EE104" i="5"/>
  <c r="EF104" i="5"/>
  <c r="EC105" i="5"/>
  <c r="G194" i="5"/>
  <c r="H193" i="5"/>
  <c r="I193" i="5" s="1"/>
  <c r="K189" i="5"/>
  <c r="L189" i="5" s="1"/>
  <c r="J190" i="5"/>
  <c r="H192" i="5"/>
  <c r="I192" i="5" s="1"/>
  <c r="CV161" i="5"/>
  <c r="CW160" i="5"/>
  <c r="CX160" i="5" s="1"/>
  <c r="A193" i="5"/>
  <c r="B192" i="5"/>
  <c r="C192" i="5" s="1"/>
  <c r="I109" i="2"/>
  <c r="F109" i="2"/>
  <c r="G109" i="2"/>
  <c r="E110" i="2"/>
  <c r="EN2158" i="1"/>
  <c r="EM2157" i="1"/>
  <c r="F110" i="2" a="1"/>
  <c r="G110" i="2" a="1"/>
  <c r="BS168" i="5" l="1"/>
  <c r="BT168" i="5" s="1"/>
  <c r="BR169" i="5"/>
  <c r="CE165" i="5"/>
  <c r="CF165" i="5" s="1"/>
  <c r="CD166" i="5"/>
  <c r="AZ176" i="5"/>
  <c r="BA175" i="5"/>
  <c r="BB175" i="5" s="1"/>
  <c r="AB184" i="5"/>
  <c r="AC183" i="5"/>
  <c r="AD183" i="5" s="1"/>
  <c r="P187" i="5"/>
  <c r="Q186" i="5"/>
  <c r="R186" i="5" s="1"/>
  <c r="V185" i="5"/>
  <c r="W184" i="5"/>
  <c r="X184" i="5" s="1"/>
  <c r="BX168" i="5"/>
  <c r="BY167" i="5"/>
  <c r="BZ167" i="5" s="1"/>
  <c r="DC157" i="5"/>
  <c r="DD157" i="5" s="1"/>
  <c r="DB158" i="5"/>
  <c r="CH163" i="5"/>
  <c r="CI163" i="5" s="1"/>
  <c r="CG164" i="5"/>
  <c r="BC174" i="5"/>
  <c r="BD173" i="5"/>
  <c r="BE173" i="5" s="1"/>
  <c r="CP162" i="5"/>
  <c r="CQ161" i="5"/>
  <c r="CR161" i="5" s="1"/>
  <c r="S186" i="5"/>
  <c r="T185" i="5"/>
  <c r="U185" i="5" s="1"/>
  <c r="AT178" i="5"/>
  <c r="AU177" i="5"/>
  <c r="AV177" i="5" s="1"/>
  <c r="BL171" i="5"/>
  <c r="BM170" i="5"/>
  <c r="BN170" i="5" s="1"/>
  <c r="BI171" i="5"/>
  <c r="BJ170" i="5"/>
  <c r="BK170" i="5" s="1"/>
  <c r="BV166" i="5"/>
  <c r="BW166" i="5" s="1"/>
  <c r="BU167" i="5"/>
  <c r="AO178" i="5"/>
  <c r="AP178" i="5" s="1"/>
  <c r="AN179" i="5"/>
  <c r="AH182" i="5"/>
  <c r="AI181" i="5"/>
  <c r="AJ181" i="5" s="1"/>
  <c r="CA166" i="5"/>
  <c r="CB165" i="5"/>
  <c r="CC165" i="5" s="1"/>
  <c r="CM161" i="5"/>
  <c r="CN160" i="5"/>
  <c r="CO160" i="5" s="1"/>
  <c r="AR176" i="5"/>
  <c r="AS176" i="5" s="1"/>
  <c r="AQ177" i="5"/>
  <c r="AK179" i="5"/>
  <c r="AL178" i="5"/>
  <c r="AM178" i="5" s="1"/>
  <c r="CY157" i="5"/>
  <c r="CZ156" i="5"/>
  <c r="DA156" i="5" s="1"/>
  <c r="CK162" i="5"/>
  <c r="CL162" i="5" s="1"/>
  <c r="CJ163" i="5"/>
  <c r="AX174" i="5"/>
  <c r="AY174" i="5" s="1"/>
  <c r="AW175" i="5"/>
  <c r="Y183" i="5"/>
  <c r="Z182" i="5"/>
  <c r="AA182" i="5" s="1"/>
  <c r="BO170" i="5"/>
  <c r="BP169" i="5"/>
  <c r="BQ169" i="5" s="1"/>
  <c r="CS159" i="5"/>
  <c r="CT158" i="5"/>
  <c r="CU158" i="5" s="1"/>
  <c r="AF181" i="5"/>
  <c r="AG181" i="5" s="1"/>
  <c r="AE182" i="5"/>
  <c r="F111" i="9"/>
  <c r="G110" i="9"/>
  <c r="L110" i="9" s="1"/>
  <c r="X30" i="9"/>
  <c r="P31" i="9" s="1"/>
  <c r="IH57" i="5"/>
  <c r="II57" i="5" s="1"/>
  <c r="IJ57" i="5" s="1"/>
  <c r="HS119" i="5"/>
  <c r="HU118" i="5"/>
  <c r="HT118" i="5" s="1"/>
  <c r="HM118" i="5"/>
  <c r="HN117" i="5"/>
  <c r="HO117" i="5"/>
  <c r="FA323" i="5"/>
  <c r="EZ323" i="5"/>
  <c r="EY324" i="5"/>
  <c r="FB324" i="5" a="1"/>
  <c r="FB324" i="5" s="1"/>
  <c r="FC324" i="5"/>
  <c r="EX324" i="5"/>
  <c r="N188" i="5"/>
  <c r="O188" i="5" s="1"/>
  <c r="M189" i="5"/>
  <c r="FB117" i="5" a="1"/>
  <c r="FB117" i="5" s="1"/>
  <c r="FC117" i="5"/>
  <c r="IL117" i="5" s="1"/>
  <c r="EZ116" i="5"/>
  <c r="FA116" i="5"/>
  <c r="EY117" i="5"/>
  <c r="EW118" i="5"/>
  <c r="EX117" i="5"/>
  <c r="EE105" i="5"/>
  <c r="EF105" i="5" s="1"/>
  <c r="EC106" i="5"/>
  <c r="G195" i="5"/>
  <c r="H195" i="5" s="1"/>
  <c r="I195" i="5" s="1"/>
  <c r="H194" i="5"/>
  <c r="I194" i="5" s="1"/>
  <c r="J191" i="5"/>
  <c r="K190" i="5"/>
  <c r="L190" i="5" s="1"/>
  <c r="CW161" i="5"/>
  <c r="CX161" i="5" s="1"/>
  <c r="CV162" i="5"/>
  <c r="A194" i="5"/>
  <c r="B193" i="5"/>
  <c r="C193" i="5" s="1"/>
  <c r="I110" i="2"/>
  <c r="G110" i="2"/>
  <c r="F110" i="2"/>
  <c r="E111" i="2"/>
  <c r="EN2159" i="1"/>
  <c r="EM2158" i="1"/>
  <c r="G111" i="2" a="1"/>
  <c r="F111" i="2" a="1"/>
  <c r="CJ164" i="5" l="1"/>
  <c r="CK163" i="5"/>
  <c r="CL163" i="5" s="1"/>
  <c r="BV167" i="5"/>
  <c r="BW167" i="5" s="1"/>
  <c r="BU168" i="5"/>
  <c r="DB159" i="5"/>
  <c r="DC158" i="5"/>
  <c r="DD158" i="5" s="1"/>
  <c r="CD167" i="5"/>
  <c r="CE166" i="5"/>
  <c r="CF166" i="5" s="1"/>
  <c r="CS160" i="5"/>
  <c r="CT159" i="5"/>
  <c r="CU159" i="5" s="1"/>
  <c r="Z183" i="5"/>
  <c r="AA183" i="5" s="1"/>
  <c r="Y184" i="5"/>
  <c r="AL179" i="5"/>
  <c r="AM179" i="5" s="1"/>
  <c r="AK180" i="5"/>
  <c r="CN161" i="5"/>
  <c r="CO161" i="5" s="1"/>
  <c r="CM162" i="5"/>
  <c r="AI182" i="5"/>
  <c r="AJ182" i="5" s="1"/>
  <c r="AH183" i="5"/>
  <c r="BL172" i="5"/>
  <c r="BM171" i="5"/>
  <c r="BN171" i="5" s="1"/>
  <c r="S187" i="5"/>
  <c r="T186" i="5"/>
  <c r="U186" i="5" s="1"/>
  <c r="BD174" i="5"/>
  <c r="BE174" i="5" s="1"/>
  <c r="BC175" i="5"/>
  <c r="V186" i="5"/>
  <c r="W185" i="5"/>
  <c r="X185" i="5" s="1"/>
  <c r="AC184" i="5"/>
  <c r="AD184" i="5" s="1"/>
  <c r="AB185" i="5"/>
  <c r="AE183" i="5"/>
  <c r="AF182" i="5"/>
  <c r="AG182" i="5" s="1"/>
  <c r="AX175" i="5"/>
  <c r="AY175" i="5" s="1"/>
  <c r="AW176" i="5"/>
  <c r="AR177" i="5"/>
  <c r="AS177" i="5" s="1"/>
  <c r="AQ178" i="5"/>
  <c r="AO179" i="5"/>
  <c r="AP179" i="5" s="1"/>
  <c r="AN180" i="5"/>
  <c r="CG165" i="5"/>
  <c r="CH164" i="5"/>
  <c r="CI164" i="5" s="1"/>
  <c r="BR170" i="5"/>
  <c r="BS169" i="5"/>
  <c r="BT169" i="5" s="1"/>
  <c r="BO171" i="5"/>
  <c r="BP170" i="5"/>
  <c r="BQ170" i="5" s="1"/>
  <c r="CY158" i="5"/>
  <c r="CZ157" i="5"/>
  <c r="DA157" i="5" s="1"/>
  <c r="CA167" i="5"/>
  <c r="CB166" i="5"/>
  <c r="CC166" i="5" s="1"/>
  <c r="BJ171" i="5"/>
  <c r="BK171" i="5" s="1"/>
  <c r="BI172" i="5"/>
  <c r="AU178" i="5"/>
  <c r="AV178" i="5" s="1"/>
  <c r="AT179" i="5"/>
  <c r="CP163" i="5"/>
  <c r="CQ162" i="5"/>
  <c r="CR162" i="5" s="1"/>
  <c r="BY168" i="5"/>
  <c r="BZ168" i="5" s="1"/>
  <c r="BX169" i="5"/>
  <c r="Q187" i="5"/>
  <c r="R187" i="5" s="1"/>
  <c r="P188" i="5"/>
  <c r="BA176" i="5"/>
  <c r="BB176" i="5" s="1"/>
  <c r="AZ177" i="5"/>
  <c r="S31" i="9"/>
  <c r="G111" i="9"/>
  <c r="L111" i="9" s="1"/>
  <c r="F112" i="9"/>
  <c r="Q31" i="9"/>
  <c r="R31" i="9" s="1"/>
  <c r="IE58" i="5"/>
  <c r="IB58" i="5"/>
  <c r="IC58" i="5" s="1"/>
  <c r="ID58" i="5" s="1"/>
  <c r="HM119" i="5"/>
  <c r="HN118" i="5"/>
  <c r="HO118" i="5"/>
  <c r="HS120" i="5"/>
  <c r="HU119" i="5"/>
  <c r="HT119" i="5" s="1"/>
  <c r="EY325" i="5"/>
  <c r="FB325" i="5" a="1"/>
  <c r="FB325" i="5" s="1"/>
  <c r="EX325" i="5"/>
  <c r="FC325" i="5"/>
  <c r="FA324" i="5"/>
  <c r="EZ324" i="5"/>
  <c r="M190" i="5"/>
  <c r="N189" i="5"/>
  <c r="O189" i="5" s="1"/>
  <c r="FC118" i="5"/>
  <c r="IL118" i="5" s="1"/>
  <c r="FB118" i="5" a="1"/>
  <c r="FB118" i="5" s="1"/>
  <c r="EZ117" i="5"/>
  <c r="FA117" i="5"/>
  <c r="EY118" i="5"/>
  <c r="EW119" i="5"/>
  <c r="EX118" i="5"/>
  <c r="EF106" i="5"/>
  <c r="EE106" i="5"/>
  <c r="EC107" i="5"/>
  <c r="J192" i="5"/>
  <c r="K191" i="5"/>
  <c r="L191" i="5" s="1"/>
  <c r="CV163" i="5"/>
  <c r="CW162" i="5"/>
  <c r="CX162" i="5" s="1"/>
  <c r="A195" i="5"/>
  <c r="B194" i="5"/>
  <c r="C194" i="5" s="1"/>
  <c r="I111" i="2"/>
  <c r="F111" i="2"/>
  <c r="G111" i="2"/>
  <c r="E112" i="2"/>
  <c r="EN2160" i="1"/>
  <c r="EM2159" i="1"/>
  <c r="G112" i="2" a="1"/>
  <c r="F112" i="2" a="1"/>
  <c r="P189" i="5" l="1"/>
  <c r="Q188" i="5"/>
  <c r="R188" i="5" s="1"/>
  <c r="BI173" i="5"/>
  <c r="BJ172" i="5"/>
  <c r="BK172" i="5" s="1"/>
  <c r="AO180" i="5"/>
  <c r="AP180" i="5" s="1"/>
  <c r="AN181" i="5"/>
  <c r="AW177" i="5"/>
  <c r="AX176" i="5"/>
  <c r="AY176" i="5" s="1"/>
  <c r="AB186" i="5"/>
  <c r="AC185" i="5"/>
  <c r="AD185" i="5" s="1"/>
  <c r="BC176" i="5"/>
  <c r="BD175" i="5"/>
  <c r="BE175" i="5" s="1"/>
  <c r="CN162" i="5"/>
  <c r="CO162" i="5" s="1"/>
  <c r="CM163" i="5"/>
  <c r="Z184" i="5"/>
  <c r="AA184" i="5" s="1"/>
  <c r="Y185" i="5"/>
  <c r="BU169" i="5"/>
  <c r="BV168" i="5"/>
  <c r="BW168" i="5" s="1"/>
  <c r="CQ163" i="5"/>
  <c r="CR163" i="5" s="1"/>
  <c r="CP164" i="5"/>
  <c r="CZ158" i="5"/>
  <c r="DA158" i="5" s="1"/>
  <c r="CY159" i="5"/>
  <c r="BS170" i="5"/>
  <c r="BT170" i="5" s="1"/>
  <c r="BR171" i="5"/>
  <c r="BL173" i="5"/>
  <c r="BM172" i="5"/>
  <c r="BN172" i="5" s="1"/>
  <c r="CE167" i="5"/>
  <c r="CF167" i="5" s="1"/>
  <c r="CD168" i="5"/>
  <c r="BA177" i="5"/>
  <c r="BB177" i="5" s="1"/>
  <c r="AZ178" i="5"/>
  <c r="BX170" i="5"/>
  <c r="BY169" i="5"/>
  <c r="BZ169" i="5" s="1"/>
  <c r="AU179" i="5"/>
  <c r="AV179" i="5" s="1"/>
  <c r="AT180" i="5"/>
  <c r="AR178" i="5"/>
  <c r="AS178" i="5" s="1"/>
  <c r="AQ179" i="5"/>
  <c r="AH184" i="5"/>
  <c r="AI183" i="5"/>
  <c r="AJ183" i="5" s="1"/>
  <c r="AK181" i="5"/>
  <c r="AL180" i="5"/>
  <c r="AM180" i="5" s="1"/>
  <c r="CA168" i="5"/>
  <c r="CB167" i="5"/>
  <c r="CC167" i="5" s="1"/>
  <c r="BP171" i="5"/>
  <c r="BQ171" i="5" s="1"/>
  <c r="BO172" i="5"/>
  <c r="CH165" i="5"/>
  <c r="CI165" i="5" s="1"/>
  <c r="CG166" i="5"/>
  <c r="AE184" i="5"/>
  <c r="AF183" i="5"/>
  <c r="AG183" i="5" s="1"/>
  <c r="W186" i="5"/>
  <c r="X186" i="5" s="1"/>
  <c r="V187" i="5"/>
  <c r="S188" i="5"/>
  <c r="T187" i="5"/>
  <c r="U187" i="5" s="1"/>
  <c r="CS161" i="5"/>
  <c r="CT160" i="5"/>
  <c r="CU160" i="5" s="1"/>
  <c r="DB160" i="5"/>
  <c r="DC159" i="5"/>
  <c r="DD159" i="5" s="1"/>
  <c r="CJ165" i="5"/>
  <c r="CK164" i="5"/>
  <c r="CL164" i="5" s="1"/>
  <c r="F113" i="9"/>
  <c r="G112" i="9"/>
  <c r="L112" i="9" s="1"/>
  <c r="U31" i="9"/>
  <c r="O31" i="9" s="1"/>
  <c r="IG58" i="5"/>
  <c r="HS121" i="5"/>
  <c r="HU121" i="5" s="1"/>
  <c r="HU120" i="5"/>
  <c r="HT120" i="5" s="1"/>
  <c r="HM120" i="5"/>
  <c r="HN119" i="5"/>
  <c r="HO119" i="5"/>
  <c r="EY326" i="5"/>
  <c r="FB326" i="5" a="1"/>
  <c r="FB326" i="5" s="1"/>
  <c r="EX326" i="5"/>
  <c r="FC326" i="5"/>
  <c r="FA325" i="5"/>
  <c r="EZ325" i="5"/>
  <c r="M191" i="5"/>
  <c r="N190" i="5"/>
  <c r="O190" i="5" s="1"/>
  <c r="FB119" i="5" a="1"/>
  <c r="FB119" i="5" s="1"/>
  <c r="FC119" i="5"/>
  <c r="IL119" i="5" s="1"/>
  <c r="EZ118" i="5"/>
  <c r="FA118" i="5"/>
  <c r="EW120" i="5"/>
  <c r="EX119" i="5"/>
  <c r="EY119" i="5"/>
  <c r="EE107" i="5"/>
  <c r="EF107" i="5"/>
  <c r="EC108" i="5"/>
  <c r="K192" i="5"/>
  <c r="L192" i="5" s="1"/>
  <c r="J193" i="5"/>
  <c r="CW163" i="5"/>
  <c r="CX163" i="5" s="1"/>
  <c r="CV164" i="5"/>
  <c r="B195" i="5"/>
  <c r="C195" i="5" s="1"/>
  <c r="I112" i="2"/>
  <c r="F112" i="2"/>
  <c r="G112" i="2"/>
  <c r="E113" i="2"/>
  <c r="EN2161" i="1"/>
  <c r="EM2160" i="1"/>
  <c r="F113" i="2" a="1"/>
  <c r="G113" i="2" a="1"/>
  <c r="HT121" i="5" l="1"/>
  <c r="BO173" i="5"/>
  <c r="BP172" i="5"/>
  <c r="BQ172" i="5" s="1"/>
  <c r="AQ180" i="5"/>
  <c r="AR179" i="5"/>
  <c r="AS179" i="5" s="1"/>
  <c r="CE168" i="5"/>
  <c r="CF168" i="5" s="1"/>
  <c r="CD169" i="5"/>
  <c r="BS171" i="5"/>
  <c r="BT171" i="5" s="1"/>
  <c r="BR172" i="5"/>
  <c r="CP165" i="5"/>
  <c r="CQ164" i="5"/>
  <c r="CR164" i="5" s="1"/>
  <c r="Y186" i="5"/>
  <c r="Z185" i="5"/>
  <c r="AA185" i="5" s="1"/>
  <c r="DB161" i="5"/>
  <c r="DC160" i="5"/>
  <c r="DD160" i="5" s="1"/>
  <c r="S189" i="5"/>
  <c r="T188" i="5"/>
  <c r="U188" i="5" s="1"/>
  <c r="AE185" i="5"/>
  <c r="AF184" i="5"/>
  <c r="AG184" i="5" s="1"/>
  <c r="AK182" i="5"/>
  <c r="AL181" i="5"/>
  <c r="AM181" i="5" s="1"/>
  <c r="BY170" i="5"/>
  <c r="BZ170" i="5" s="1"/>
  <c r="BX171" i="5"/>
  <c r="BC177" i="5"/>
  <c r="BD176" i="5"/>
  <c r="BE176" i="5" s="1"/>
  <c r="AX177" i="5"/>
  <c r="AY177" i="5" s="1"/>
  <c r="AW178" i="5"/>
  <c r="BI174" i="5"/>
  <c r="BJ173" i="5"/>
  <c r="BK173" i="5" s="1"/>
  <c r="W187" i="5"/>
  <c r="X187" i="5" s="1"/>
  <c r="V188" i="5"/>
  <c r="CG167" i="5"/>
  <c r="CH166" i="5"/>
  <c r="CI166" i="5" s="1"/>
  <c r="AT181" i="5"/>
  <c r="AU180" i="5"/>
  <c r="AV180" i="5" s="1"/>
  <c r="BA178" i="5"/>
  <c r="BB178" i="5" s="1"/>
  <c r="AZ179" i="5"/>
  <c r="CZ159" i="5"/>
  <c r="DA159" i="5" s="1"/>
  <c r="CY160" i="5"/>
  <c r="CM164" i="5"/>
  <c r="CN163" i="5"/>
  <c r="CO163" i="5" s="1"/>
  <c r="AO181" i="5"/>
  <c r="AP181" i="5" s="1"/>
  <c r="AN182" i="5"/>
  <c r="CK165" i="5"/>
  <c r="CL165" i="5" s="1"/>
  <c r="CJ166" i="5"/>
  <c r="CS162" i="5"/>
  <c r="CT161" i="5"/>
  <c r="CU161" i="5" s="1"/>
  <c r="CA169" i="5"/>
  <c r="CB168" i="5"/>
  <c r="CC168" i="5" s="1"/>
  <c r="AH185" i="5"/>
  <c r="AI184" i="5"/>
  <c r="AJ184" i="5" s="1"/>
  <c r="BL174" i="5"/>
  <c r="BM173" i="5"/>
  <c r="BN173" i="5" s="1"/>
  <c r="BU170" i="5"/>
  <c r="BV169" i="5"/>
  <c r="BW169" i="5" s="1"/>
  <c r="AC186" i="5"/>
  <c r="AD186" i="5" s="1"/>
  <c r="AB187" i="5"/>
  <c r="P190" i="5"/>
  <c r="Q189" i="5"/>
  <c r="R189" i="5" s="1"/>
  <c r="G113" i="9"/>
  <c r="L113" i="9" s="1"/>
  <c r="F114" i="9"/>
  <c r="V31" i="9"/>
  <c r="W31" i="9" s="1"/>
  <c r="IA58" i="5"/>
  <c r="HM121" i="5"/>
  <c r="HO120" i="5"/>
  <c r="HN120" i="5"/>
  <c r="FA326" i="5"/>
  <c r="EZ326" i="5"/>
  <c r="EY327" i="5"/>
  <c r="FB327" i="5" a="1"/>
  <c r="FB327" i="5" s="1"/>
  <c r="EX327" i="5"/>
  <c r="FC327" i="5"/>
  <c r="M192" i="5"/>
  <c r="N191" i="5"/>
  <c r="O191" i="5" s="1"/>
  <c r="FC120" i="5"/>
  <c r="IL120" i="5" s="1"/>
  <c r="FB120" i="5" a="1"/>
  <c r="FB120" i="5" s="1"/>
  <c r="EZ119" i="5"/>
  <c r="FA119" i="5"/>
  <c r="EY120" i="5"/>
  <c r="EX120" i="5"/>
  <c r="EW121" i="5"/>
  <c r="EE108" i="5"/>
  <c r="EF108" i="5"/>
  <c r="EC109" i="5"/>
  <c r="K193" i="5"/>
  <c r="L193" i="5" s="1"/>
  <c r="J194" i="5"/>
  <c r="CV165" i="5"/>
  <c r="CW164" i="5"/>
  <c r="CX164" i="5" s="1"/>
  <c r="I113" i="2"/>
  <c r="F113" i="2"/>
  <c r="G113" i="2"/>
  <c r="E114" i="2"/>
  <c r="EN2162" i="1"/>
  <c r="EM2161" i="1"/>
  <c r="F114" i="2" a="1"/>
  <c r="G114" i="2" a="1"/>
  <c r="AB188" i="5" l="1"/>
  <c r="AC187" i="5"/>
  <c r="AD187" i="5" s="1"/>
  <c r="CJ167" i="5"/>
  <c r="CK166" i="5"/>
  <c r="CL166" i="5" s="1"/>
  <c r="BA179" i="5"/>
  <c r="BB179" i="5" s="1"/>
  <c r="AZ180" i="5"/>
  <c r="BS172" i="5"/>
  <c r="BT172" i="5" s="1"/>
  <c r="BR173" i="5"/>
  <c r="BL175" i="5"/>
  <c r="BM174" i="5"/>
  <c r="BN174" i="5" s="1"/>
  <c r="CB169" i="5"/>
  <c r="CC169" i="5" s="1"/>
  <c r="CA170" i="5"/>
  <c r="CM165" i="5"/>
  <c r="CN164" i="5"/>
  <c r="CO164" i="5" s="1"/>
  <c r="CG168" i="5"/>
  <c r="CH167" i="5"/>
  <c r="CI167" i="5" s="1"/>
  <c r="BI175" i="5"/>
  <c r="BJ174" i="5"/>
  <c r="BK174" i="5" s="1"/>
  <c r="BD177" i="5"/>
  <c r="BE177" i="5" s="1"/>
  <c r="BC178" i="5"/>
  <c r="AK183" i="5"/>
  <c r="AL182" i="5"/>
  <c r="AM182" i="5" s="1"/>
  <c r="S190" i="5"/>
  <c r="T189" i="5"/>
  <c r="U189" i="5" s="1"/>
  <c r="Z186" i="5"/>
  <c r="AA186" i="5" s="1"/>
  <c r="Y187" i="5"/>
  <c r="AQ181" i="5"/>
  <c r="AR180" i="5"/>
  <c r="AS180" i="5" s="1"/>
  <c r="AN183" i="5"/>
  <c r="AO182" i="5"/>
  <c r="AP182" i="5" s="1"/>
  <c r="CY161" i="5"/>
  <c r="CZ160" i="5"/>
  <c r="DA160" i="5" s="1"/>
  <c r="V189" i="5"/>
  <c r="W188" i="5"/>
  <c r="X188" i="5" s="1"/>
  <c r="AX178" i="5"/>
  <c r="AY178" i="5" s="1"/>
  <c r="AW179" i="5"/>
  <c r="BY171" i="5"/>
  <c r="BZ171" i="5" s="1"/>
  <c r="BX172" i="5"/>
  <c r="CD170" i="5"/>
  <c r="CE169" i="5"/>
  <c r="CF169" i="5" s="1"/>
  <c r="P191" i="5"/>
  <c r="Q190" i="5"/>
  <c r="R190" i="5" s="1"/>
  <c r="BU171" i="5"/>
  <c r="BV170" i="5"/>
  <c r="BW170" i="5" s="1"/>
  <c r="AH186" i="5"/>
  <c r="AI185" i="5"/>
  <c r="AJ185" i="5" s="1"/>
  <c r="CT162" i="5"/>
  <c r="CU162" i="5" s="1"/>
  <c r="CS163" i="5"/>
  <c r="AU181" i="5"/>
  <c r="AV181" i="5" s="1"/>
  <c r="AT182" i="5"/>
  <c r="AE186" i="5"/>
  <c r="AF185" i="5"/>
  <c r="AG185" i="5" s="1"/>
  <c r="DB162" i="5"/>
  <c r="DC161" i="5"/>
  <c r="DD161" i="5" s="1"/>
  <c r="CP166" i="5"/>
  <c r="CQ165" i="5"/>
  <c r="CR165" i="5" s="1"/>
  <c r="BO174" i="5"/>
  <c r="BP173" i="5"/>
  <c r="BQ173" i="5" s="1"/>
  <c r="F115" i="9"/>
  <c r="G114" i="9"/>
  <c r="L114" i="9" s="1"/>
  <c r="X31" i="9"/>
  <c r="P32" i="9" s="1"/>
  <c r="Q32" i="9" s="1"/>
  <c r="IH58" i="5"/>
  <c r="II58" i="5" s="1"/>
  <c r="IJ58" i="5" s="1"/>
  <c r="HN121" i="5"/>
  <c r="HO121" i="5"/>
  <c r="HC24" i="5" s="1"/>
  <c r="FA327" i="5"/>
  <c r="EZ327" i="5"/>
  <c r="EY328" i="5"/>
  <c r="FB328" i="5" a="1"/>
  <c r="FB328" i="5" s="1"/>
  <c r="EX328" i="5"/>
  <c r="FC328" i="5"/>
  <c r="M193" i="5"/>
  <c r="N192" i="5"/>
  <c r="O192" i="5" s="1"/>
  <c r="FC121" i="5"/>
  <c r="IL121" i="5" s="1"/>
  <c r="FB121" i="5" a="1"/>
  <c r="FB121" i="5" s="1"/>
  <c r="FA120" i="5"/>
  <c r="EZ120" i="5"/>
  <c r="EY121" i="5"/>
  <c r="EW122" i="5"/>
  <c r="EX121" i="5"/>
  <c r="EF109" i="5"/>
  <c r="EE109" i="5"/>
  <c r="EC110" i="5"/>
  <c r="J195" i="5"/>
  <c r="K195" i="5" s="1"/>
  <c r="L195" i="5" s="1"/>
  <c r="K194" i="5"/>
  <c r="L194" i="5" s="1"/>
  <c r="CV166" i="5"/>
  <c r="CW165" i="5"/>
  <c r="CX165" i="5" s="1"/>
  <c r="I114" i="2"/>
  <c r="G114" i="2"/>
  <c r="F114" i="2"/>
  <c r="E115" i="2"/>
  <c r="EN2163" i="1"/>
  <c r="EM2162" i="1"/>
  <c r="F115" i="2" a="1"/>
  <c r="G115" i="2" a="1"/>
  <c r="CS164" i="5" l="1"/>
  <c r="CT163" i="5"/>
  <c r="CU163" i="5" s="1"/>
  <c r="AW180" i="5"/>
  <c r="AX179" i="5"/>
  <c r="AY179" i="5" s="1"/>
  <c r="BD178" i="5"/>
  <c r="BE178" i="5" s="1"/>
  <c r="BC179" i="5"/>
  <c r="CA171" i="5"/>
  <c r="CB170" i="5"/>
  <c r="CC170" i="5" s="1"/>
  <c r="BR174" i="5"/>
  <c r="BS173" i="5"/>
  <c r="BT173" i="5" s="1"/>
  <c r="CP167" i="5"/>
  <c r="CQ166" i="5"/>
  <c r="CR166" i="5" s="1"/>
  <c r="AF186" i="5"/>
  <c r="AG186" i="5" s="1"/>
  <c r="AE187" i="5"/>
  <c r="BU172" i="5"/>
  <c r="BV171" i="5"/>
  <c r="BW171" i="5" s="1"/>
  <c r="CD171" i="5"/>
  <c r="CE170" i="5"/>
  <c r="CF170" i="5" s="1"/>
  <c r="CZ161" i="5"/>
  <c r="DA161" i="5" s="1"/>
  <c r="CY162" i="5"/>
  <c r="AQ182" i="5"/>
  <c r="AR181" i="5"/>
  <c r="AS181" i="5" s="1"/>
  <c r="S191" i="5"/>
  <c r="T190" i="5"/>
  <c r="U190" i="5" s="1"/>
  <c r="CH168" i="5"/>
  <c r="CI168" i="5" s="1"/>
  <c r="CG169" i="5"/>
  <c r="CJ168" i="5"/>
  <c r="CK167" i="5"/>
  <c r="CL167" i="5" s="1"/>
  <c r="AT183" i="5"/>
  <c r="AU182" i="5"/>
  <c r="AV182" i="5" s="1"/>
  <c r="BY172" i="5"/>
  <c r="BZ172" i="5" s="1"/>
  <c r="BX173" i="5"/>
  <c r="Y188" i="5"/>
  <c r="Z187" i="5"/>
  <c r="AA187" i="5" s="1"/>
  <c r="BA180" i="5"/>
  <c r="BB180" i="5" s="1"/>
  <c r="AZ181" i="5"/>
  <c r="BO175" i="5"/>
  <c r="BP174" i="5"/>
  <c r="BQ174" i="5" s="1"/>
  <c r="DC162" i="5"/>
  <c r="DD162" i="5" s="1"/>
  <c r="DB163" i="5"/>
  <c r="AH187" i="5"/>
  <c r="AI186" i="5"/>
  <c r="AJ186" i="5" s="1"/>
  <c r="P192" i="5"/>
  <c r="Q191" i="5"/>
  <c r="R191" i="5" s="1"/>
  <c r="W189" i="5"/>
  <c r="X189" i="5" s="1"/>
  <c r="V190" i="5"/>
  <c r="AO183" i="5"/>
  <c r="AP183" i="5" s="1"/>
  <c r="AN184" i="5"/>
  <c r="AK184" i="5"/>
  <c r="AL183" i="5"/>
  <c r="AM183" i="5" s="1"/>
  <c r="BI176" i="5"/>
  <c r="BJ175" i="5"/>
  <c r="BK175" i="5" s="1"/>
  <c r="CN165" i="5"/>
  <c r="CO165" i="5" s="1"/>
  <c r="CM166" i="5"/>
  <c r="BL176" i="5"/>
  <c r="BM175" i="5"/>
  <c r="BN175" i="5" s="1"/>
  <c r="AB189" i="5"/>
  <c r="AC188" i="5"/>
  <c r="AD188" i="5" s="1"/>
  <c r="G115" i="9"/>
  <c r="L115" i="9" s="1"/>
  <c r="F116" i="9"/>
  <c r="S32" i="9"/>
  <c r="IE59" i="5"/>
  <c r="IB59" i="5"/>
  <c r="IC59" i="5" s="1"/>
  <c r="ID59" i="5" s="1"/>
  <c r="R32" i="9"/>
  <c r="FA328" i="5"/>
  <c r="EZ328" i="5"/>
  <c r="EY329" i="5"/>
  <c r="FB329" i="5" a="1"/>
  <c r="FB329" i="5" s="1"/>
  <c r="EX329" i="5"/>
  <c r="FC329" i="5"/>
  <c r="N193" i="5"/>
  <c r="O193" i="5" s="1"/>
  <c r="M194" i="5"/>
  <c r="FC122" i="5"/>
  <c r="IL122" i="5" s="1"/>
  <c r="FB122" i="5" a="1"/>
  <c r="FB122" i="5" s="1"/>
  <c r="FA121" i="5"/>
  <c r="EZ121" i="5"/>
  <c r="EY122" i="5"/>
  <c r="EW123" i="5"/>
  <c r="EX122" i="5"/>
  <c r="EF110" i="5"/>
  <c r="EE110" i="5"/>
  <c r="CV167" i="5"/>
  <c r="CW166" i="5"/>
  <c r="CX166" i="5" s="1"/>
  <c r="I115" i="2"/>
  <c r="F115" i="2"/>
  <c r="G115" i="2"/>
  <c r="E116" i="2"/>
  <c r="EN2164" i="1"/>
  <c r="EM2163" i="1"/>
  <c r="F116" i="2" a="1"/>
  <c r="G116" i="2" a="1"/>
  <c r="AN185" i="5" l="1"/>
  <c r="AO184" i="5"/>
  <c r="AP184" i="5" s="1"/>
  <c r="DB164" i="5"/>
  <c r="DC163" i="5"/>
  <c r="DD163" i="5" s="1"/>
  <c r="BA181" i="5"/>
  <c r="BB181" i="5" s="1"/>
  <c r="AZ182" i="5"/>
  <c r="BY173" i="5"/>
  <c r="BZ173" i="5" s="1"/>
  <c r="BX174" i="5"/>
  <c r="CY163" i="5"/>
  <c r="CZ162" i="5"/>
  <c r="DA162" i="5" s="1"/>
  <c r="BM176" i="5"/>
  <c r="BN176" i="5" s="1"/>
  <c r="BL177" i="5"/>
  <c r="BJ176" i="5"/>
  <c r="BK176" i="5" s="1"/>
  <c r="BI177" i="5"/>
  <c r="P193" i="5"/>
  <c r="Q192" i="5"/>
  <c r="R192" i="5" s="1"/>
  <c r="CK168" i="5"/>
  <c r="CL168" i="5" s="1"/>
  <c r="CJ169" i="5"/>
  <c r="S192" i="5"/>
  <c r="T191" i="5"/>
  <c r="U191" i="5" s="1"/>
  <c r="BV172" i="5"/>
  <c r="BW172" i="5" s="1"/>
  <c r="BU173" i="5"/>
  <c r="CP168" i="5"/>
  <c r="CQ167" i="5"/>
  <c r="CR167" i="5" s="1"/>
  <c r="CB171" i="5"/>
  <c r="CC171" i="5" s="1"/>
  <c r="CA172" i="5"/>
  <c r="AW181" i="5"/>
  <c r="AX180" i="5"/>
  <c r="AY180" i="5" s="1"/>
  <c r="CN166" i="5"/>
  <c r="CO166" i="5" s="1"/>
  <c r="CM167" i="5"/>
  <c r="V191" i="5"/>
  <c r="W190" i="5"/>
  <c r="X190" i="5" s="1"/>
  <c r="CH169" i="5"/>
  <c r="CI169" i="5" s="1"/>
  <c r="CG170" i="5"/>
  <c r="AE188" i="5"/>
  <c r="AF187" i="5"/>
  <c r="AG187" i="5" s="1"/>
  <c r="BC180" i="5"/>
  <c r="BD179" i="5"/>
  <c r="BE179" i="5" s="1"/>
  <c r="AC189" i="5"/>
  <c r="AD189" i="5" s="1"/>
  <c r="AB190" i="5"/>
  <c r="AK185" i="5"/>
  <c r="AL184" i="5"/>
  <c r="AM184" i="5" s="1"/>
  <c r="AI187" i="5"/>
  <c r="AJ187" i="5" s="1"/>
  <c r="AH188" i="5"/>
  <c r="BO176" i="5"/>
  <c r="BP175" i="5"/>
  <c r="BQ175" i="5" s="1"/>
  <c r="Z188" i="5"/>
  <c r="AA188" i="5" s="1"/>
  <c r="Y189" i="5"/>
  <c r="AT184" i="5"/>
  <c r="AU183" i="5"/>
  <c r="AV183" i="5" s="1"/>
  <c r="AQ183" i="5"/>
  <c r="AR182" i="5"/>
  <c r="AS182" i="5" s="1"/>
  <c r="CE171" i="5"/>
  <c r="CF171" i="5" s="1"/>
  <c r="CD172" i="5"/>
  <c r="BS174" i="5"/>
  <c r="BT174" i="5" s="1"/>
  <c r="BR175" i="5"/>
  <c r="CT164" i="5"/>
  <c r="CU164" i="5" s="1"/>
  <c r="CS165" i="5"/>
  <c r="G116" i="9"/>
  <c r="L116" i="9" s="1"/>
  <c r="F117" i="9"/>
  <c r="U32" i="9"/>
  <c r="O32" i="9" s="1"/>
  <c r="IG59" i="5"/>
  <c r="FA329" i="5"/>
  <c r="EZ329" i="5"/>
  <c r="EY330" i="5"/>
  <c r="FB330" i="5" a="1"/>
  <c r="FB330" i="5" s="1"/>
  <c r="EX330" i="5"/>
  <c r="FC330" i="5"/>
  <c r="M195" i="5"/>
  <c r="N195" i="5" s="1"/>
  <c r="O195" i="5" s="1"/>
  <c r="N194" i="5"/>
  <c r="O194" i="5" s="1"/>
  <c r="FC123" i="5"/>
  <c r="IL123" i="5" s="1"/>
  <c r="FB123" i="5" a="1"/>
  <c r="FB123" i="5" s="1"/>
  <c r="FA122" i="5"/>
  <c r="EZ122" i="5"/>
  <c r="EW124" i="5"/>
  <c r="EX123" i="5"/>
  <c r="EY123" i="5"/>
  <c r="CV168" i="5"/>
  <c r="CW167" i="5"/>
  <c r="CX167" i="5" s="1"/>
  <c r="I116" i="2"/>
  <c r="F116" i="2"/>
  <c r="G116" i="2"/>
  <c r="E117" i="2"/>
  <c r="EN2165" i="1"/>
  <c r="EM2164" i="1"/>
  <c r="F117" i="2" a="1"/>
  <c r="G117" i="2" a="1"/>
  <c r="BR176" i="5" l="1"/>
  <c r="BS175" i="5"/>
  <c r="BT175" i="5" s="1"/>
  <c r="Z189" i="5"/>
  <c r="AA189" i="5" s="1"/>
  <c r="Y190" i="5"/>
  <c r="AH189" i="5"/>
  <c r="AI188" i="5"/>
  <c r="AJ188" i="5" s="1"/>
  <c r="AB191" i="5"/>
  <c r="AC190" i="5"/>
  <c r="AD190" i="5" s="1"/>
  <c r="BM177" i="5"/>
  <c r="BN177" i="5" s="1"/>
  <c r="BL178" i="5"/>
  <c r="BX175" i="5"/>
  <c r="BY174" i="5"/>
  <c r="BZ174" i="5" s="1"/>
  <c r="AQ184" i="5"/>
  <c r="AR183" i="5"/>
  <c r="AS183" i="5" s="1"/>
  <c r="AF188" i="5"/>
  <c r="AG188" i="5" s="1"/>
  <c r="AE189" i="5"/>
  <c r="W191" i="5"/>
  <c r="X191" i="5" s="1"/>
  <c r="V192" i="5"/>
  <c r="AX181" i="5"/>
  <c r="AY181" i="5" s="1"/>
  <c r="AW182" i="5"/>
  <c r="CQ168" i="5"/>
  <c r="CR168" i="5" s="1"/>
  <c r="CP169" i="5"/>
  <c r="T192" i="5"/>
  <c r="U192" i="5" s="1"/>
  <c r="S193" i="5"/>
  <c r="Q193" i="5"/>
  <c r="R193" i="5" s="1"/>
  <c r="P194" i="5"/>
  <c r="DB165" i="5"/>
  <c r="DC164" i="5"/>
  <c r="DD164" i="5" s="1"/>
  <c r="CT165" i="5"/>
  <c r="CU165" i="5" s="1"/>
  <c r="CS166" i="5"/>
  <c r="CD173" i="5"/>
  <c r="CE172" i="5"/>
  <c r="CF172" i="5" s="1"/>
  <c r="CH170" i="5"/>
  <c r="CI170" i="5" s="1"/>
  <c r="CG171" i="5"/>
  <c r="CM168" i="5"/>
  <c r="CN167" i="5"/>
  <c r="CO167" i="5" s="1"/>
  <c r="CA173" i="5"/>
  <c r="CB172" i="5"/>
  <c r="CC172" i="5" s="1"/>
  <c r="BV173" i="5"/>
  <c r="BW173" i="5" s="1"/>
  <c r="BU174" i="5"/>
  <c r="CJ170" i="5"/>
  <c r="CK169" i="5"/>
  <c r="CL169" i="5" s="1"/>
  <c r="BJ177" i="5"/>
  <c r="BK177" i="5" s="1"/>
  <c r="BI178" i="5"/>
  <c r="BA182" i="5"/>
  <c r="BB182" i="5" s="1"/>
  <c r="AZ183" i="5"/>
  <c r="AT185" i="5"/>
  <c r="AU184" i="5"/>
  <c r="AV184" i="5" s="1"/>
  <c r="BO177" i="5"/>
  <c r="BP176" i="5"/>
  <c r="BQ176" i="5" s="1"/>
  <c r="AL185" i="5"/>
  <c r="AM185" i="5" s="1"/>
  <c r="AK186" i="5"/>
  <c r="BD180" i="5"/>
  <c r="BE180" i="5" s="1"/>
  <c r="BC181" i="5"/>
  <c r="CY164" i="5"/>
  <c r="CZ163" i="5"/>
  <c r="DA163" i="5" s="1"/>
  <c r="AO185" i="5"/>
  <c r="AP185" i="5" s="1"/>
  <c r="AN186" i="5"/>
  <c r="G117" i="9"/>
  <c r="L117" i="9" s="1"/>
  <c r="F118" i="9"/>
  <c r="V32" i="9"/>
  <c r="W32" i="9" s="1"/>
  <c r="IA59" i="5"/>
  <c r="FA330" i="5"/>
  <c r="EZ330" i="5"/>
  <c r="EY331" i="5"/>
  <c r="FB331" i="5" a="1"/>
  <c r="FB331" i="5" s="1"/>
  <c r="EX331" i="5"/>
  <c r="FC331" i="5"/>
  <c r="FB124" i="5" a="1"/>
  <c r="FB124" i="5" s="1"/>
  <c r="FC124" i="5"/>
  <c r="IL124" i="5" s="1"/>
  <c r="EZ123" i="5"/>
  <c r="FA123" i="5"/>
  <c r="EY124" i="5"/>
  <c r="EW125" i="5"/>
  <c r="EX124" i="5"/>
  <c r="CV169" i="5"/>
  <c r="CW168" i="5"/>
  <c r="CX168" i="5" s="1"/>
  <c r="I117" i="2"/>
  <c r="F117" i="2"/>
  <c r="G117" i="2"/>
  <c r="E118" i="2"/>
  <c r="EN2166" i="1"/>
  <c r="EM2165" i="1"/>
  <c r="G118" i="2" a="1"/>
  <c r="F118" i="2" a="1"/>
  <c r="AL186" i="5" l="1"/>
  <c r="AM186" i="5" s="1"/>
  <c r="AK187" i="5"/>
  <c r="BJ178" i="5"/>
  <c r="BK178" i="5" s="1"/>
  <c r="BI179" i="5"/>
  <c r="BU175" i="5"/>
  <c r="BV174" i="5"/>
  <c r="BW174" i="5" s="1"/>
  <c r="T193" i="5"/>
  <c r="U193" i="5" s="1"/>
  <c r="S194" i="5"/>
  <c r="AX182" i="5"/>
  <c r="AY182" i="5" s="1"/>
  <c r="AW183" i="5"/>
  <c r="AE190" i="5"/>
  <c r="AF189" i="5"/>
  <c r="AG189" i="5" s="1"/>
  <c r="Y191" i="5"/>
  <c r="Z190" i="5"/>
  <c r="AA190" i="5" s="1"/>
  <c r="CY165" i="5"/>
  <c r="CZ164" i="5"/>
  <c r="DA164" i="5" s="1"/>
  <c r="AT186" i="5"/>
  <c r="AU185" i="5"/>
  <c r="AV185" i="5" s="1"/>
  <c r="CM169" i="5"/>
  <c r="CN168" i="5"/>
  <c r="CO168" i="5" s="1"/>
  <c r="CE173" i="5"/>
  <c r="CF173" i="5" s="1"/>
  <c r="CD174" i="5"/>
  <c r="DC165" i="5"/>
  <c r="DD165" i="5" s="1"/>
  <c r="DB166" i="5"/>
  <c r="BX176" i="5"/>
  <c r="BY175" i="5"/>
  <c r="BZ175" i="5" s="1"/>
  <c r="AB192" i="5"/>
  <c r="AC191" i="5"/>
  <c r="AD191" i="5" s="1"/>
  <c r="AN187" i="5"/>
  <c r="AO186" i="5"/>
  <c r="AP186" i="5" s="1"/>
  <c r="BC182" i="5"/>
  <c r="BD181" i="5"/>
  <c r="BE181" i="5" s="1"/>
  <c r="BA183" i="5"/>
  <c r="BB183" i="5" s="1"/>
  <c r="AZ184" i="5"/>
  <c r="CG172" i="5"/>
  <c r="CH171" i="5"/>
  <c r="CI171" i="5" s="1"/>
  <c r="CT166" i="5"/>
  <c r="CU166" i="5" s="1"/>
  <c r="CS167" i="5"/>
  <c r="P195" i="5"/>
  <c r="Q195" i="5" s="1"/>
  <c r="R195" i="5" s="1"/>
  <c r="Q194" i="5"/>
  <c r="R194" i="5" s="1"/>
  <c r="CP170" i="5"/>
  <c r="CQ169" i="5"/>
  <c r="CR169" i="5" s="1"/>
  <c r="W192" i="5"/>
  <c r="X192" i="5" s="1"/>
  <c r="V193" i="5"/>
  <c r="BM178" i="5"/>
  <c r="BN178" i="5" s="1"/>
  <c r="BL179" i="5"/>
  <c r="BP177" i="5"/>
  <c r="BQ177" i="5" s="1"/>
  <c r="BO178" i="5"/>
  <c r="CK170" i="5"/>
  <c r="CL170" i="5" s="1"/>
  <c r="CJ171" i="5"/>
  <c r="CA174" i="5"/>
  <c r="CB173" i="5"/>
  <c r="CC173" i="5" s="1"/>
  <c r="AR184" i="5"/>
  <c r="AS184" i="5" s="1"/>
  <c r="AQ185" i="5"/>
  <c r="AI189" i="5"/>
  <c r="AJ189" i="5" s="1"/>
  <c r="AH190" i="5"/>
  <c r="BS176" i="5"/>
  <c r="BT176" i="5" s="1"/>
  <c r="BR177" i="5"/>
  <c r="F119" i="9"/>
  <c r="G118" i="9"/>
  <c r="L118" i="9" s="1"/>
  <c r="X32" i="9"/>
  <c r="P33" i="9" s="1"/>
  <c r="Q33" i="9" s="1"/>
  <c r="IH59" i="5"/>
  <c r="II59" i="5" s="1"/>
  <c r="IJ59" i="5" s="1"/>
  <c r="FA331" i="5"/>
  <c r="EZ331" i="5"/>
  <c r="EY332" i="5"/>
  <c r="FB332" i="5" a="1"/>
  <c r="FB332" i="5" s="1"/>
  <c r="EX332" i="5"/>
  <c r="FC332" i="5"/>
  <c r="FB125" i="5" a="1"/>
  <c r="FB125" i="5" s="1"/>
  <c r="FC125" i="5"/>
  <c r="IL125" i="5" s="1"/>
  <c r="EZ124" i="5"/>
  <c r="FA124" i="5"/>
  <c r="EY125" i="5"/>
  <c r="EW126" i="5"/>
  <c r="EX125" i="5"/>
  <c r="CV170" i="5"/>
  <c r="CW169" i="5"/>
  <c r="CX169" i="5" s="1"/>
  <c r="I118" i="2"/>
  <c r="G118" i="2"/>
  <c r="F118" i="2"/>
  <c r="E119" i="2"/>
  <c r="EN2167" i="1"/>
  <c r="EM2166" i="1"/>
  <c r="G119" i="2" a="1"/>
  <c r="F119" i="2" a="1"/>
  <c r="AH191" i="5" l="1"/>
  <c r="AI190" i="5"/>
  <c r="AJ190" i="5" s="1"/>
  <c r="BP178" i="5"/>
  <c r="BQ178" i="5" s="1"/>
  <c r="BO179" i="5"/>
  <c r="W193" i="5"/>
  <c r="X193" i="5" s="1"/>
  <c r="V194" i="5"/>
  <c r="DB167" i="5"/>
  <c r="DC166" i="5"/>
  <c r="DD166" i="5" s="1"/>
  <c r="S195" i="5"/>
  <c r="T195" i="5" s="1"/>
  <c r="U195" i="5" s="1"/>
  <c r="T194" i="5"/>
  <c r="U194" i="5" s="1"/>
  <c r="BI180" i="5"/>
  <c r="BJ179" i="5"/>
  <c r="BK179" i="5" s="1"/>
  <c r="CA175" i="5"/>
  <c r="CB174" i="5"/>
  <c r="CC174" i="5" s="1"/>
  <c r="CH172" i="5"/>
  <c r="CI172" i="5" s="1"/>
  <c r="CG173" i="5"/>
  <c r="BC183" i="5"/>
  <c r="BD182" i="5"/>
  <c r="BE182" i="5" s="1"/>
  <c r="AC192" i="5"/>
  <c r="AD192" i="5" s="1"/>
  <c r="AB193" i="5"/>
  <c r="CM170" i="5"/>
  <c r="CN169" i="5"/>
  <c r="CO169" i="5" s="1"/>
  <c r="CY166" i="5"/>
  <c r="CZ165" i="5"/>
  <c r="DA165" i="5" s="1"/>
  <c r="AE191" i="5"/>
  <c r="AF190" i="5"/>
  <c r="AG190" i="5" s="1"/>
  <c r="BR178" i="5"/>
  <c r="BS177" i="5"/>
  <c r="BT177" i="5" s="1"/>
  <c r="AQ186" i="5"/>
  <c r="AR185" i="5"/>
  <c r="AS185" i="5" s="1"/>
  <c r="CK171" i="5"/>
  <c r="CL171" i="5" s="1"/>
  <c r="CJ172" i="5"/>
  <c r="BL180" i="5"/>
  <c r="BM179" i="5"/>
  <c r="BN179" i="5" s="1"/>
  <c r="CS168" i="5"/>
  <c r="CT167" i="5"/>
  <c r="CU167" i="5" s="1"/>
  <c r="AZ185" i="5"/>
  <c r="BA184" i="5"/>
  <c r="BB184" i="5" s="1"/>
  <c r="CD175" i="5"/>
  <c r="CE174" i="5"/>
  <c r="CF174" i="5" s="1"/>
  <c r="AW184" i="5"/>
  <c r="AX183" i="5"/>
  <c r="AY183" i="5" s="1"/>
  <c r="AK188" i="5"/>
  <c r="AL187" i="5"/>
  <c r="AM187" i="5" s="1"/>
  <c r="CP171" i="5"/>
  <c r="CQ170" i="5"/>
  <c r="CR170" i="5" s="1"/>
  <c r="AN188" i="5"/>
  <c r="AO187" i="5"/>
  <c r="AP187" i="5" s="1"/>
  <c r="BX177" i="5"/>
  <c r="BY176" i="5"/>
  <c r="BZ176" i="5" s="1"/>
  <c r="AT187" i="5"/>
  <c r="AU186" i="5"/>
  <c r="AV186" i="5" s="1"/>
  <c r="Y192" i="5"/>
  <c r="Z191" i="5"/>
  <c r="AA191" i="5" s="1"/>
  <c r="BV175" i="5"/>
  <c r="BW175" i="5" s="1"/>
  <c r="BU176" i="5"/>
  <c r="G119" i="9"/>
  <c r="L119" i="9" s="1"/>
  <c r="F120" i="9"/>
  <c r="S33" i="9"/>
  <c r="IE60" i="5"/>
  <c r="IB60" i="5"/>
  <c r="IC60" i="5" s="1"/>
  <c r="ID60" i="5" s="1"/>
  <c r="R33" i="9"/>
  <c r="FA332" i="5"/>
  <c r="EZ332" i="5"/>
  <c r="EY333" i="5"/>
  <c r="FB333" i="5" a="1"/>
  <c r="FB333" i="5" s="1"/>
  <c r="EX333" i="5"/>
  <c r="FC333" i="5"/>
  <c r="FC126" i="5"/>
  <c r="IL126" i="5" s="1"/>
  <c r="FB126" i="5" a="1"/>
  <c r="FB126" i="5" s="1"/>
  <c r="EZ125" i="5"/>
  <c r="FA125" i="5"/>
  <c r="EY126" i="5"/>
  <c r="EW127" i="5"/>
  <c r="EX126" i="5"/>
  <c r="CW170" i="5"/>
  <c r="CX170" i="5" s="1"/>
  <c r="CV171" i="5"/>
  <c r="I119" i="2"/>
  <c r="F119" i="2"/>
  <c r="G119" i="2"/>
  <c r="E120" i="2"/>
  <c r="EN2168" i="1"/>
  <c r="EM2167" i="1"/>
  <c r="G120" i="2" a="1"/>
  <c r="F120" i="2" a="1"/>
  <c r="BU177" i="5" l="1"/>
  <c r="BV176" i="5"/>
  <c r="BW176" i="5" s="1"/>
  <c r="CJ173" i="5"/>
  <c r="CK172" i="5"/>
  <c r="CL172" i="5" s="1"/>
  <c r="AB194" i="5"/>
  <c r="AC193" i="5"/>
  <c r="AD193" i="5" s="1"/>
  <c r="CH173" i="5"/>
  <c r="CI173" i="5" s="1"/>
  <c r="CG174" i="5"/>
  <c r="BP179" i="5"/>
  <c r="BQ179" i="5" s="1"/>
  <c r="BO180" i="5"/>
  <c r="AT188" i="5"/>
  <c r="AU187" i="5"/>
  <c r="AV187" i="5" s="1"/>
  <c r="AN189" i="5"/>
  <c r="AO188" i="5"/>
  <c r="AP188" i="5" s="1"/>
  <c r="AK189" i="5"/>
  <c r="AL188" i="5"/>
  <c r="AM188" i="5" s="1"/>
  <c r="CD176" i="5"/>
  <c r="CE175" i="5"/>
  <c r="CF175" i="5" s="1"/>
  <c r="CT168" i="5"/>
  <c r="CU168" i="5" s="1"/>
  <c r="CS169" i="5"/>
  <c r="BR179" i="5"/>
  <c r="BS178" i="5"/>
  <c r="BT178" i="5" s="1"/>
  <c r="CZ166" i="5"/>
  <c r="DA166" i="5" s="1"/>
  <c r="CY167" i="5"/>
  <c r="BI181" i="5"/>
  <c r="BJ180" i="5"/>
  <c r="BK180" i="5" s="1"/>
  <c r="DC167" i="5"/>
  <c r="DD167" i="5" s="1"/>
  <c r="DB168" i="5"/>
  <c r="V195" i="5"/>
  <c r="W195" i="5" s="1"/>
  <c r="X195" i="5" s="1"/>
  <c r="W194" i="5"/>
  <c r="X194" i="5" s="1"/>
  <c r="Y193" i="5"/>
  <c r="Z192" i="5"/>
  <c r="AA192" i="5" s="1"/>
  <c r="BY177" i="5"/>
  <c r="BZ177" i="5" s="1"/>
  <c r="BX178" i="5"/>
  <c r="CP172" i="5"/>
  <c r="CQ171" i="5"/>
  <c r="CR171" i="5" s="1"/>
  <c r="AW185" i="5"/>
  <c r="AX184" i="5"/>
  <c r="AY184" i="5" s="1"/>
  <c r="AZ186" i="5"/>
  <c r="BA185" i="5"/>
  <c r="BB185" i="5" s="1"/>
  <c r="BM180" i="5"/>
  <c r="BN180" i="5" s="1"/>
  <c r="BL181" i="5"/>
  <c r="AR186" i="5"/>
  <c r="AS186" i="5" s="1"/>
  <c r="AQ187" i="5"/>
  <c r="AF191" i="5"/>
  <c r="AG191" i="5" s="1"/>
  <c r="AE192" i="5"/>
  <c r="CN170" i="5"/>
  <c r="CO170" i="5" s="1"/>
  <c r="CM171" i="5"/>
  <c r="BD183" i="5"/>
  <c r="BE183" i="5" s="1"/>
  <c r="BC184" i="5"/>
  <c r="CA176" i="5"/>
  <c r="CB175" i="5"/>
  <c r="CC175" i="5" s="1"/>
  <c r="AI191" i="5"/>
  <c r="AJ191" i="5" s="1"/>
  <c r="AH192" i="5"/>
  <c r="G120" i="9"/>
  <c r="L120" i="9" s="1"/>
  <c r="F121" i="9"/>
  <c r="U33" i="9"/>
  <c r="O33" i="9" s="1"/>
  <c r="IG60" i="5"/>
  <c r="FA333" i="5"/>
  <c r="EZ333" i="5"/>
  <c r="EY334" i="5"/>
  <c r="FB334" i="5" a="1"/>
  <c r="FB334" i="5" s="1"/>
  <c r="EX334" i="5"/>
  <c r="FC334" i="5"/>
  <c r="FC127" i="5"/>
  <c r="IL127" i="5" s="1"/>
  <c r="FB127" i="5" a="1"/>
  <c r="FB127" i="5" s="1"/>
  <c r="EZ126" i="5"/>
  <c r="FA126" i="5"/>
  <c r="EW128" i="5"/>
  <c r="EX127" i="5"/>
  <c r="EY127" i="5"/>
  <c r="CW171" i="5"/>
  <c r="CX171" i="5" s="1"/>
  <c r="CV172" i="5"/>
  <c r="I120" i="2"/>
  <c r="F120" i="2"/>
  <c r="G120" i="2"/>
  <c r="E121" i="2"/>
  <c r="EN2169" i="1"/>
  <c r="EM2168" i="1"/>
  <c r="G121" i="2" a="1"/>
  <c r="F121" i="2" a="1"/>
  <c r="CN171" i="5" l="1"/>
  <c r="CO171" i="5" s="1"/>
  <c r="CM172" i="5"/>
  <c r="AQ188" i="5"/>
  <c r="AR187" i="5"/>
  <c r="AS187" i="5" s="1"/>
  <c r="DB169" i="5"/>
  <c r="DC168" i="5"/>
  <c r="DD168" i="5" s="1"/>
  <c r="CZ167" i="5"/>
  <c r="DA167" i="5" s="1"/>
  <c r="CY168" i="5"/>
  <c r="CS170" i="5"/>
  <c r="CT169" i="5"/>
  <c r="CU169" i="5" s="1"/>
  <c r="CG175" i="5"/>
  <c r="CH174" i="5"/>
  <c r="CI174" i="5" s="1"/>
  <c r="CA177" i="5"/>
  <c r="CB176" i="5"/>
  <c r="CC176" i="5" s="1"/>
  <c r="AZ187" i="5"/>
  <c r="BA186" i="5"/>
  <c r="BB186" i="5" s="1"/>
  <c r="CP173" i="5"/>
  <c r="CQ172" i="5"/>
  <c r="CR172" i="5" s="1"/>
  <c r="Y194" i="5"/>
  <c r="Z193" i="5"/>
  <c r="AA193" i="5" s="1"/>
  <c r="AK190" i="5"/>
  <c r="AL189" i="5"/>
  <c r="AM189" i="5" s="1"/>
  <c r="AU188" i="5"/>
  <c r="AV188" i="5" s="1"/>
  <c r="AT189" i="5"/>
  <c r="CJ174" i="5"/>
  <c r="CK173" i="5"/>
  <c r="CL173" i="5" s="1"/>
  <c r="AI192" i="5"/>
  <c r="AJ192" i="5" s="1"/>
  <c r="AH193" i="5"/>
  <c r="BD184" i="5"/>
  <c r="BE184" i="5" s="1"/>
  <c r="BC185" i="5"/>
  <c r="AF192" i="5"/>
  <c r="AG192" i="5" s="1"/>
  <c r="AE193" i="5"/>
  <c r="BM181" i="5"/>
  <c r="BN181" i="5" s="1"/>
  <c r="BL182" i="5"/>
  <c r="BY178" i="5"/>
  <c r="BZ178" i="5" s="1"/>
  <c r="BX179" i="5"/>
  <c r="BO181" i="5"/>
  <c r="BP180" i="5"/>
  <c r="BQ180" i="5" s="1"/>
  <c r="AX185" i="5"/>
  <c r="AY185" i="5" s="1"/>
  <c r="AW186" i="5"/>
  <c r="BJ181" i="5"/>
  <c r="BK181" i="5" s="1"/>
  <c r="BI182" i="5"/>
  <c r="BR180" i="5"/>
  <c r="BS179" i="5"/>
  <c r="BT179" i="5" s="1"/>
  <c r="CD177" i="5"/>
  <c r="CE176" i="5"/>
  <c r="CF176" i="5" s="1"/>
  <c r="AN190" i="5"/>
  <c r="AO189" i="5"/>
  <c r="AP189" i="5" s="1"/>
  <c r="AB195" i="5"/>
  <c r="AC195" i="5" s="1"/>
  <c r="AD195" i="5" s="1"/>
  <c r="AC194" i="5"/>
  <c r="AD194" i="5" s="1"/>
  <c r="BV177" i="5"/>
  <c r="BW177" i="5" s="1"/>
  <c r="BU178" i="5"/>
  <c r="G121" i="9"/>
  <c r="L121" i="9" s="1"/>
  <c r="F122" i="9"/>
  <c r="V33" i="9"/>
  <c r="W33" i="9" s="1"/>
  <c r="IA60" i="5"/>
  <c r="FA334" i="5"/>
  <c r="EZ334" i="5"/>
  <c r="EY335" i="5"/>
  <c r="FB335" i="5" a="1"/>
  <c r="FB335" i="5" s="1"/>
  <c r="EX335" i="5"/>
  <c r="FC335" i="5"/>
  <c r="FC128" i="5"/>
  <c r="IL128" i="5" s="1"/>
  <c r="FB128" i="5" a="1"/>
  <c r="FB128" i="5" s="1"/>
  <c r="EZ127" i="5"/>
  <c r="FA127" i="5"/>
  <c r="EY128" i="5"/>
  <c r="EW129" i="5"/>
  <c r="EX128" i="5"/>
  <c r="CV173" i="5"/>
  <c r="CW172" i="5"/>
  <c r="CX172" i="5" s="1"/>
  <c r="I121" i="2"/>
  <c r="F121" i="2"/>
  <c r="G121" i="2"/>
  <c r="E122" i="2"/>
  <c r="EN2170" i="1"/>
  <c r="EM2169" i="1"/>
  <c r="G122" i="2" a="1"/>
  <c r="F122" i="2" a="1"/>
  <c r="BU179" i="5" l="1"/>
  <c r="BV178" i="5"/>
  <c r="BW178" i="5" s="1"/>
  <c r="AX186" i="5"/>
  <c r="AY186" i="5" s="1"/>
  <c r="AW187" i="5"/>
  <c r="BX180" i="5"/>
  <c r="BY179" i="5"/>
  <c r="BZ179" i="5" s="1"/>
  <c r="AE194" i="5"/>
  <c r="AF193" i="5"/>
  <c r="AG193" i="5" s="1"/>
  <c r="AI193" i="5"/>
  <c r="AJ193" i="5" s="1"/>
  <c r="AH194" i="5"/>
  <c r="AT190" i="5"/>
  <c r="AU189" i="5"/>
  <c r="AV189" i="5" s="1"/>
  <c r="CZ168" i="5"/>
  <c r="DA168" i="5" s="1"/>
  <c r="CY169" i="5"/>
  <c r="AO190" i="5"/>
  <c r="AP190" i="5" s="1"/>
  <c r="AN191" i="5"/>
  <c r="BS180" i="5"/>
  <c r="BT180" i="5" s="1"/>
  <c r="BR181" i="5"/>
  <c r="Y195" i="5"/>
  <c r="Z195" i="5" s="1"/>
  <c r="AA195" i="5" s="1"/>
  <c r="Z194" i="5"/>
  <c r="AA194" i="5" s="1"/>
  <c r="BA187" i="5"/>
  <c r="BB187" i="5" s="1"/>
  <c r="AZ188" i="5"/>
  <c r="CG176" i="5"/>
  <c r="CH175" i="5"/>
  <c r="CI175" i="5" s="1"/>
  <c r="AQ189" i="5"/>
  <c r="AR188" i="5"/>
  <c r="AS188" i="5" s="1"/>
  <c r="BI183" i="5"/>
  <c r="BJ182" i="5"/>
  <c r="BK182" i="5" s="1"/>
  <c r="BM182" i="5"/>
  <c r="BN182" i="5" s="1"/>
  <c r="BL183" i="5"/>
  <c r="BD185" i="5"/>
  <c r="BE185" i="5" s="1"/>
  <c r="BC186" i="5"/>
  <c r="CN172" i="5"/>
  <c r="CO172" i="5" s="1"/>
  <c r="CM173" i="5"/>
  <c r="CD178" i="5"/>
  <c r="CE177" i="5"/>
  <c r="CF177" i="5" s="1"/>
  <c r="BO182" i="5"/>
  <c r="BP181" i="5"/>
  <c r="BQ181" i="5" s="1"/>
  <c r="CJ175" i="5"/>
  <c r="CK174" i="5"/>
  <c r="CL174" i="5" s="1"/>
  <c r="AK191" i="5"/>
  <c r="AL190" i="5"/>
  <c r="AM190" i="5" s="1"/>
  <c r="CP174" i="5"/>
  <c r="CQ173" i="5"/>
  <c r="CR173" i="5" s="1"/>
  <c r="CB177" i="5"/>
  <c r="CC177" i="5" s="1"/>
  <c r="CA178" i="5"/>
  <c r="CT170" i="5"/>
  <c r="CU170" i="5" s="1"/>
  <c r="CS171" i="5"/>
  <c r="DC169" i="5"/>
  <c r="DD169" i="5" s="1"/>
  <c r="DB170" i="5"/>
  <c r="F123" i="9"/>
  <c r="G122" i="9"/>
  <c r="L122" i="9" s="1"/>
  <c r="X33" i="9"/>
  <c r="P34" i="9" s="1"/>
  <c r="Q34" i="9" s="1"/>
  <c r="IH60" i="5"/>
  <c r="II60" i="5" s="1"/>
  <c r="IJ60" i="5" s="1"/>
  <c r="FA335" i="5"/>
  <c r="EZ335" i="5"/>
  <c r="EY336" i="5"/>
  <c r="FB336" i="5" a="1"/>
  <c r="FB336" i="5" s="1"/>
  <c r="EX336" i="5"/>
  <c r="FC336" i="5"/>
  <c r="FC129" i="5"/>
  <c r="IL129" i="5" s="1"/>
  <c r="FB129" i="5" a="1"/>
  <c r="FB129" i="5" s="1"/>
  <c r="FA128" i="5"/>
  <c r="EZ128" i="5"/>
  <c r="EY129" i="5"/>
  <c r="EW130" i="5"/>
  <c r="EX129" i="5"/>
  <c r="CV174" i="5"/>
  <c r="CW173" i="5"/>
  <c r="CX173" i="5" s="1"/>
  <c r="I122" i="2"/>
  <c r="F122" i="2"/>
  <c r="G122" i="2"/>
  <c r="E123" i="2"/>
  <c r="EN2171" i="1"/>
  <c r="EM2170" i="1"/>
  <c r="G123" i="2" a="1"/>
  <c r="F123" i="2" a="1"/>
  <c r="CT171" i="5" l="1"/>
  <c r="CU171" i="5" s="1"/>
  <c r="CS172" i="5"/>
  <c r="BD186" i="5"/>
  <c r="BE186" i="5" s="1"/>
  <c r="BC187" i="5"/>
  <c r="AO191" i="5"/>
  <c r="AP191" i="5" s="1"/>
  <c r="AN192" i="5"/>
  <c r="AX187" i="5"/>
  <c r="AY187" i="5" s="1"/>
  <c r="AW188" i="5"/>
  <c r="CQ174" i="5"/>
  <c r="CR174" i="5" s="1"/>
  <c r="CP175" i="5"/>
  <c r="CJ176" i="5"/>
  <c r="CK175" i="5"/>
  <c r="CL175" i="5" s="1"/>
  <c r="CD179" i="5"/>
  <c r="CE178" i="5"/>
  <c r="CF178" i="5" s="1"/>
  <c r="BI184" i="5"/>
  <c r="BJ183" i="5"/>
  <c r="BK183" i="5" s="1"/>
  <c r="CH176" i="5"/>
  <c r="CI176" i="5" s="1"/>
  <c r="CG177" i="5"/>
  <c r="AT191" i="5"/>
  <c r="AU190" i="5"/>
  <c r="AV190" i="5" s="1"/>
  <c r="AE195" i="5"/>
  <c r="AF195" i="5" s="1"/>
  <c r="AG195" i="5" s="1"/>
  <c r="AF194" i="5"/>
  <c r="AG194" i="5" s="1"/>
  <c r="DB171" i="5"/>
  <c r="DC170" i="5"/>
  <c r="DD170" i="5" s="1"/>
  <c r="CB178" i="5"/>
  <c r="CC178" i="5" s="1"/>
  <c r="CA179" i="5"/>
  <c r="CN173" i="5"/>
  <c r="CO173" i="5" s="1"/>
  <c r="CM174" i="5"/>
  <c r="BL184" i="5"/>
  <c r="BM183" i="5"/>
  <c r="BN183" i="5" s="1"/>
  <c r="BA188" i="5"/>
  <c r="BB188" i="5" s="1"/>
  <c r="AZ189" i="5"/>
  <c r="BR182" i="5"/>
  <c r="BS181" i="5"/>
  <c r="BT181" i="5" s="1"/>
  <c r="CZ169" i="5"/>
  <c r="DA169" i="5" s="1"/>
  <c r="CY170" i="5"/>
  <c r="AH195" i="5"/>
  <c r="AI195" i="5" s="1"/>
  <c r="AJ195" i="5" s="1"/>
  <c r="AI194" i="5"/>
  <c r="AJ194" i="5" s="1"/>
  <c r="AK192" i="5"/>
  <c r="AL191" i="5"/>
  <c r="AM191" i="5" s="1"/>
  <c r="BO183" i="5"/>
  <c r="BP182" i="5"/>
  <c r="BQ182" i="5" s="1"/>
  <c r="AR189" i="5"/>
  <c r="AS189" i="5" s="1"/>
  <c r="AQ190" i="5"/>
  <c r="BX181" i="5"/>
  <c r="BY180" i="5"/>
  <c r="BZ180" i="5" s="1"/>
  <c r="BV179" i="5"/>
  <c r="BW179" i="5" s="1"/>
  <c r="BU180" i="5"/>
  <c r="F124" i="9"/>
  <c r="G123" i="9"/>
  <c r="L123" i="9" s="1"/>
  <c r="S34" i="9"/>
  <c r="IE61" i="5"/>
  <c r="IB61" i="5"/>
  <c r="IC61" i="5" s="1"/>
  <c r="ID61" i="5" s="1"/>
  <c r="R34" i="9"/>
  <c r="FA336" i="5"/>
  <c r="EZ336" i="5"/>
  <c r="EY337" i="5"/>
  <c r="FB337" i="5" a="1"/>
  <c r="FB337" i="5" s="1"/>
  <c r="EX337" i="5"/>
  <c r="FC337" i="5"/>
  <c r="FC130" i="5"/>
  <c r="IL130" i="5" s="1"/>
  <c r="FB130" i="5" a="1"/>
  <c r="FB130" i="5" s="1"/>
  <c r="FA129" i="5"/>
  <c r="EZ129" i="5"/>
  <c r="EY130" i="5"/>
  <c r="EW131" i="5"/>
  <c r="EX130" i="5"/>
  <c r="CV175" i="5"/>
  <c r="CW174" i="5"/>
  <c r="CX174" i="5" s="1"/>
  <c r="I123" i="2"/>
  <c r="F123" i="2"/>
  <c r="G123" i="2"/>
  <c r="E124" i="2"/>
  <c r="EN2172" i="1"/>
  <c r="EM2171" i="1"/>
  <c r="G124" i="2" a="1"/>
  <c r="F124" i="2" a="1"/>
  <c r="BV180" i="5" l="1"/>
  <c r="BW180" i="5" s="1"/>
  <c r="BU181" i="5"/>
  <c r="AQ191" i="5"/>
  <c r="AR190" i="5"/>
  <c r="AS190" i="5" s="1"/>
  <c r="CZ170" i="5"/>
  <c r="DA170" i="5" s="1"/>
  <c r="CY171" i="5"/>
  <c r="AZ190" i="5"/>
  <c r="BA189" i="5"/>
  <c r="BB189" i="5" s="1"/>
  <c r="CM175" i="5"/>
  <c r="CN174" i="5"/>
  <c r="CO174" i="5" s="1"/>
  <c r="AX188" i="5"/>
  <c r="AY188" i="5" s="1"/>
  <c r="AW189" i="5"/>
  <c r="BC188" i="5"/>
  <c r="BD187" i="5"/>
  <c r="BE187" i="5" s="1"/>
  <c r="AL192" i="5"/>
  <c r="AM192" i="5" s="1"/>
  <c r="AK193" i="5"/>
  <c r="DB172" i="5"/>
  <c r="DC171" i="5"/>
  <c r="DD171" i="5" s="1"/>
  <c r="AU191" i="5"/>
  <c r="AV191" i="5" s="1"/>
  <c r="AT192" i="5"/>
  <c r="BI185" i="5"/>
  <c r="BJ184" i="5"/>
  <c r="BK184" i="5" s="1"/>
  <c r="CJ177" i="5"/>
  <c r="CK176" i="5"/>
  <c r="CL176" i="5" s="1"/>
  <c r="CA180" i="5"/>
  <c r="CB179" i="5"/>
  <c r="CC179" i="5" s="1"/>
  <c r="CG178" i="5"/>
  <c r="CH177" i="5"/>
  <c r="CI177" i="5" s="1"/>
  <c r="CP176" i="5"/>
  <c r="CQ175" i="5"/>
  <c r="CR175" i="5" s="1"/>
  <c r="AN193" i="5"/>
  <c r="AO192" i="5"/>
  <c r="AP192" i="5" s="1"/>
  <c r="CS173" i="5"/>
  <c r="CT172" i="5"/>
  <c r="CU172" i="5" s="1"/>
  <c r="BX182" i="5"/>
  <c r="BY181" i="5"/>
  <c r="BZ181" i="5" s="1"/>
  <c r="BO184" i="5"/>
  <c r="BP183" i="5"/>
  <c r="BQ183" i="5" s="1"/>
  <c r="BR183" i="5"/>
  <c r="BS182" i="5"/>
  <c r="BT182" i="5" s="1"/>
  <c r="BL185" i="5"/>
  <c r="BM184" i="5"/>
  <c r="BN184" i="5" s="1"/>
  <c r="CD180" i="5"/>
  <c r="CE179" i="5"/>
  <c r="CF179" i="5" s="1"/>
  <c r="F125" i="9"/>
  <c r="G124" i="9"/>
  <c r="L124" i="9" s="1"/>
  <c r="U34" i="9"/>
  <c r="O34" i="9" s="1"/>
  <c r="IG61" i="5"/>
  <c r="FA337" i="5"/>
  <c r="EZ337" i="5"/>
  <c r="EY338" i="5"/>
  <c r="FB338" i="5" a="1"/>
  <c r="FB338" i="5" s="1"/>
  <c r="EX338" i="5"/>
  <c r="FC338" i="5"/>
  <c r="FC131" i="5"/>
  <c r="IL131" i="5" s="1"/>
  <c r="FB131" i="5" a="1"/>
  <c r="FB131" i="5" s="1"/>
  <c r="FA130" i="5"/>
  <c r="EZ130" i="5"/>
  <c r="EW132" i="5"/>
  <c r="EX131" i="5"/>
  <c r="EY131" i="5"/>
  <c r="CV176" i="5"/>
  <c r="CW175" i="5"/>
  <c r="CX175" i="5" s="1"/>
  <c r="I124" i="2"/>
  <c r="F124" i="2"/>
  <c r="G124" i="2"/>
  <c r="E125" i="2"/>
  <c r="EN2173" i="1"/>
  <c r="EM2172" i="1"/>
  <c r="F125" i="2" a="1"/>
  <c r="G125" i="2" a="1"/>
  <c r="AU192" i="5" l="1"/>
  <c r="AV192" i="5" s="1"/>
  <c r="AT193" i="5"/>
  <c r="AK194" i="5"/>
  <c r="AL193" i="5"/>
  <c r="AM193" i="5" s="1"/>
  <c r="AW190" i="5"/>
  <c r="AX189" i="5"/>
  <c r="AY189" i="5" s="1"/>
  <c r="CE180" i="5"/>
  <c r="CF180" i="5" s="1"/>
  <c r="CD181" i="5"/>
  <c r="BS183" i="5"/>
  <c r="BT183" i="5" s="1"/>
  <c r="BR184" i="5"/>
  <c r="BX183" i="5"/>
  <c r="BY182" i="5"/>
  <c r="BZ182" i="5" s="1"/>
  <c r="AN194" i="5"/>
  <c r="AO193" i="5"/>
  <c r="AP193" i="5" s="1"/>
  <c r="CH178" i="5"/>
  <c r="CI178" i="5" s="1"/>
  <c r="CG179" i="5"/>
  <c r="CK177" i="5"/>
  <c r="CL177" i="5" s="1"/>
  <c r="CJ178" i="5"/>
  <c r="AZ191" i="5"/>
  <c r="BA190" i="5"/>
  <c r="BB190" i="5" s="1"/>
  <c r="AQ192" i="5"/>
  <c r="AR191" i="5"/>
  <c r="AS191" i="5" s="1"/>
  <c r="CY172" i="5"/>
  <c r="CZ171" i="5"/>
  <c r="DA171" i="5" s="1"/>
  <c r="BU182" i="5"/>
  <c r="BV181" i="5"/>
  <c r="BW181" i="5" s="1"/>
  <c r="BM185" i="5"/>
  <c r="BN185" i="5" s="1"/>
  <c r="BL186" i="5"/>
  <c r="BO185" i="5"/>
  <c r="BP184" i="5"/>
  <c r="BQ184" i="5" s="1"/>
  <c r="CS174" i="5"/>
  <c r="CT173" i="5"/>
  <c r="CU173" i="5" s="1"/>
  <c r="CP177" i="5"/>
  <c r="CQ176" i="5"/>
  <c r="CR176" i="5" s="1"/>
  <c r="CA181" i="5"/>
  <c r="CB180" i="5"/>
  <c r="CC180" i="5" s="1"/>
  <c r="BJ185" i="5"/>
  <c r="BK185" i="5" s="1"/>
  <c r="BI186" i="5"/>
  <c r="DB173" i="5"/>
  <c r="DC172" i="5"/>
  <c r="DD172" i="5" s="1"/>
  <c r="BD188" i="5"/>
  <c r="BE188" i="5" s="1"/>
  <c r="BC189" i="5"/>
  <c r="CM176" i="5"/>
  <c r="CN175" i="5"/>
  <c r="CO175" i="5" s="1"/>
  <c r="F126" i="9"/>
  <c r="G125" i="9"/>
  <c r="L125" i="9" s="1"/>
  <c r="V34" i="9"/>
  <c r="W34" i="9" s="1"/>
  <c r="IA61" i="5"/>
  <c r="FA338" i="5"/>
  <c r="EZ338" i="5"/>
  <c r="EY339" i="5"/>
  <c r="FB339" i="5" a="1"/>
  <c r="FB339" i="5" s="1"/>
  <c r="EX339" i="5"/>
  <c r="FC339" i="5"/>
  <c r="FB132" i="5" a="1"/>
  <c r="FB132" i="5" s="1"/>
  <c r="FC132" i="5"/>
  <c r="IL132" i="5" s="1"/>
  <c r="EZ131" i="5"/>
  <c r="FA131" i="5"/>
  <c r="EY132" i="5"/>
  <c r="EW133" i="5"/>
  <c r="EX132" i="5"/>
  <c r="CV177" i="5"/>
  <c r="CW176" i="5"/>
  <c r="CX176" i="5" s="1"/>
  <c r="I125" i="2"/>
  <c r="F125" i="2"/>
  <c r="G125" i="2"/>
  <c r="E126" i="2"/>
  <c r="EN2174" i="1"/>
  <c r="EM2173" i="1"/>
  <c r="F126" i="2" a="1"/>
  <c r="G126" i="2" a="1"/>
  <c r="BM186" i="5" l="1"/>
  <c r="BN186" i="5" s="1"/>
  <c r="BL187" i="5"/>
  <c r="CH179" i="5"/>
  <c r="CI179" i="5" s="1"/>
  <c r="CG180" i="5"/>
  <c r="CD182" i="5"/>
  <c r="CE181" i="5"/>
  <c r="CF181" i="5" s="1"/>
  <c r="CN176" i="5"/>
  <c r="CO176" i="5" s="1"/>
  <c r="CM177" i="5"/>
  <c r="DC173" i="5"/>
  <c r="DD173" i="5" s="1"/>
  <c r="DB174" i="5"/>
  <c r="CA182" i="5"/>
  <c r="CB181" i="5"/>
  <c r="CC181" i="5" s="1"/>
  <c r="CS175" i="5"/>
  <c r="CT174" i="5"/>
  <c r="CU174" i="5" s="1"/>
  <c r="CY173" i="5"/>
  <c r="CZ172" i="5"/>
  <c r="DA172" i="5" s="1"/>
  <c r="AZ192" i="5"/>
  <c r="BA191" i="5"/>
  <c r="BB191" i="5" s="1"/>
  <c r="BX184" i="5"/>
  <c r="BY183" i="5"/>
  <c r="BZ183" i="5" s="1"/>
  <c r="AK195" i="5"/>
  <c r="AL195" i="5" s="1"/>
  <c r="AM195" i="5" s="1"/>
  <c r="AL194" i="5"/>
  <c r="AM194" i="5" s="1"/>
  <c r="BC190" i="5"/>
  <c r="BD189" i="5"/>
  <c r="BE189" i="5" s="1"/>
  <c r="BI187" i="5"/>
  <c r="BJ186" i="5"/>
  <c r="BK186" i="5" s="1"/>
  <c r="CJ179" i="5"/>
  <c r="CK178" i="5"/>
  <c r="CL178" i="5" s="1"/>
  <c r="BR185" i="5"/>
  <c r="BS184" i="5"/>
  <c r="BT184" i="5" s="1"/>
  <c r="AT194" i="5"/>
  <c r="AU193" i="5"/>
  <c r="AV193" i="5" s="1"/>
  <c r="CQ177" i="5"/>
  <c r="CR177" i="5" s="1"/>
  <c r="CP178" i="5"/>
  <c r="BP185" i="5"/>
  <c r="BQ185" i="5" s="1"/>
  <c r="BO186" i="5"/>
  <c r="BU183" i="5"/>
  <c r="BV182" i="5"/>
  <c r="BW182" i="5" s="1"/>
  <c r="AR192" i="5"/>
  <c r="AS192" i="5" s="1"/>
  <c r="AQ193" i="5"/>
  <c r="AN195" i="5"/>
  <c r="AO195" i="5" s="1"/>
  <c r="AP195" i="5" s="1"/>
  <c r="AO194" i="5"/>
  <c r="AP194" i="5" s="1"/>
  <c r="AW191" i="5"/>
  <c r="AX190" i="5"/>
  <c r="AY190" i="5" s="1"/>
  <c r="F127" i="9"/>
  <c r="G126" i="9"/>
  <c r="L126" i="9" s="1"/>
  <c r="X34" i="9"/>
  <c r="P35" i="9" s="1"/>
  <c r="Q35" i="9" s="1"/>
  <c r="IH61" i="5"/>
  <c r="II61" i="5" s="1"/>
  <c r="IJ61" i="5" s="1"/>
  <c r="FA339" i="5"/>
  <c r="EZ339" i="5"/>
  <c r="EY340" i="5"/>
  <c r="FB340" i="5" a="1"/>
  <c r="FB340" i="5" s="1"/>
  <c r="EX340" i="5"/>
  <c r="FC340" i="5"/>
  <c r="FC133" i="5"/>
  <c r="IL133" i="5" s="1"/>
  <c r="FB133" i="5" a="1"/>
  <c r="FB133" i="5" s="1"/>
  <c r="EZ132" i="5"/>
  <c r="FA132" i="5"/>
  <c r="EY133" i="5"/>
  <c r="EW134" i="5"/>
  <c r="EX133" i="5"/>
  <c r="CW177" i="5"/>
  <c r="CX177" i="5" s="1"/>
  <c r="CV178" i="5"/>
  <c r="I126" i="2"/>
  <c r="F126" i="2"/>
  <c r="G126" i="2"/>
  <c r="E127" i="2"/>
  <c r="EN2175" i="1"/>
  <c r="EM2174" i="1"/>
  <c r="F127" i="2" a="1"/>
  <c r="G127" i="2" a="1"/>
  <c r="AR193" i="5" l="1"/>
  <c r="AS193" i="5" s="1"/>
  <c r="AQ194" i="5"/>
  <c r="BO187" i="5"/>
  <c r="BP186" i="5"/>
  <c r="BQ186" i="5" s="1"/>
  <c r="CM178" i="5"/>
  <c r="CN177" i="5"/>
  <c r="CO177" i="5" s="1"/>
  <c r="CH180" i="5"/>
  <c r="CI180" i="5" s="1"/>
  <c r="CG181" i="5"/>
  <c r="AW192" i="5"/>
  <c r="AX191" i="5"/>
  <c r="AY191" i="5" s="1"/>
  <c r="AT195" i="5"/>
  <c r="AU195" i="5" s="1"/>
  <c r="AV195" i="5" s="1"/>
  <c r="AU194" i="5"/>
  <c r="AV194" i="5" s="1"/>
  <c r="CJ180" i="5"/>
  <c r="CK179" i="5"/>
  <c r="CL179" i="5" s="1"/>
  <c r="BD190" i="5"/>
  <c r="BE190" i="5" s="1"/>
  <c r="BC191" i="5"/>
  <c r="BX185" i="5"/>
  <c r="BY184" i="5"/>
  <c r="BZ184" i="5" s="1"/>
  <c r="CY174" i="5"/>
  <c r="CZ173" i="5"/>
  <c r="DA173" i="5" s="1"/>
  <c r="CA183" i="5"/>
  <c r="CB182" i="5"/>
  <c r="CC182" i="5" s="1"/>
  <c r="CP179" i="5"/>
  <c r="CQ178" i="5"/>
  <c r="CR178" i="5" s="1"/>
  <c r="DC174" i="5"/>
  <c r="DD174" i="5" s="1"/>
  <c r="DB175" i="5"/>
  <c r="BM187" i="5"/>
  <c r="BN187" i="5" s="1"/>
  <c r="BL188" i="5"/>
  <c r="BV183" i="5"/>
  <c r="BW183" i="5" s="1"/>
  <c r="BU184" i="5"/>
  <c r="BR186" i="5"/>
  <c r="BS185" i="5"/>
  <c r="BT185" i="5" s="1"/>
  <c r="BI188" i="5"/>
  <c r="BJ187" i="5"/>
  <c r="BK187" i="5" s="1"/>
  <c r="BA192" i="5"/>
  <c r="BB192" i="5" s="1"/>
  <c r="AZ193" i="5"/>
  <c r="CT175" i="5"/>
  <c r="CU175" i="5" s="1"/>
  <c r="CS176" i="5"/>
  <c r="CE182" i="5"/>
  <c r="CF182" i="5" s="1"/>
  <c r="CD183" i="5"/>
  <c r="F128" i="9"/>
  <c r="G127" i="9"/>
  <c r="L127" i="9" s="1"/>
  <c r="S35" i="9"/>
  <c r="IE62" i="5"/>
  <c r="IB62" i="5"/>
  <c r="IC62" i="5" s="1"/>
  <c r="ID62" i="5" s="1"/>
  <c r="R35" i="9"/>
  <c r="FA340" i="5"/>
  <c r="EZ340" i="5"/>
  <c r="EY341" i="5"/>
  <c r="FB341" i="5" a="1"/>
  <c r="FB341" i="5" s="1"/>
  <c r="EX341" i="5"/>
  <c r="FC341" i="5"/>
  <c r="FC134" i="5"/>
  <c r="IL134" i="5" s="1"/>
  <c r="FB134" i="5" a="1"/>
  <c r="FB134" i="5" s="1"/>
  <c r="EZ133" i="5"/>
  <c r="FA133" i="5"/>
  <c r="EY134" i="5"/>
  <c r="EW135" i="5"/>
  <c r="EX134" i="5"/>
  <c r="CV179" i="5"/>
  <c r="CW178" i="5"/>
  <c r="CX178" i="5" s="1"/>
  <c r="I127" i="2"/>
  <c r="F127" i="2"/>
  <c r="G127" i="2"/>
  <c r="E128" i="2"/>
  <c r="EN2176" i="1"/>
  <c r="EM2175" i="1"/>
  <c r="F128" i="2" a="1"/>
  <c r="G128" i="2" a="1"/>
  <c r="CE183" i="5" l="1"/>
  <c r="CF183" i="5" s="1"/>
  <c r="CD184" i="5"/>
  <c r="BA193" i="5"/>
  <c r="BB193" i="5" s="1"/>
  <c r="AZ194" i="5"/>
  <c r="BM188" i="5"/>
  <c r="BN188" i="5" s="1"/>
  <c r="BL189" i="5"/>
  <c r="BD191" i="5"/>
  <c r="BE191" i="5" s="1"/>
  <c r="BC192" i="5"/>
  <c r="CG182" i="5"/>
  <c r="CH181" i="5"/>
  <c r="CI181" i="5" s="1"/>
  <c r="BR187" i="5"/>
  <c r="BS186" i="5"/>
  <c r="BT186" i="5" s="1"/>
  <c r="CP180" i="5"/>
  <c r="CQ179" i="5"/>
  <c r="CR179" i="5" s="1"/>
  <c r="CY175" i="5"/>
  <c r="CZ174" i="5"/>
  <c r="DA174" i="5" s="1"/>
  <c r="BP187" i="5"/>
  <c r="BQ187" i="5" s="1"/>
  <c r="BO188" i="5"/>
  <c r="CS177" i="5"/>
  <c r="CT176" i="5"/>
  <c r="CU176" i="5" s="1"/>
  <c r="BU185" i="5"/>
  <c r="BV184" i="5"/>
  <c r="BW184" i="5" s="1"/>
  <c r="DC175" i="5"/>
  <c r="DD175" i="5" s="1"/>
  <c r="DB176" i="5"/>
  <c r="AQ195" i="5"/>
  <c r="AR195" i="5" s="1"/>
  <c r="AS195" i="5" s="1"/>
  <c r="AR194" i="5"/>
  <c r="AS194" i="5" s="1"/>
  <c r="BJ188" i="5"/>
  <c r="BK188" i="5" s="1"/>
  <c r="BI189" i="5"/>
  <c r="CA184" i="5"/>
  <c r="CB183" i="5"/>
  <c r="CC183" i="5" s="1"/>
  <c r="BY185" i="5"/>
  <c r="BZ185" i="5" s="1"/>
  <c r="BX186" i="5"/>
  <c r="CJ181" i="5"/>
  <c r="CK180" i="5"/>
  <c r="CL180" i="5" s="1"/>
  <c r="AW193" i="5"/>
  <c r="AX192" i="5"/>
  <c r="AY192" i="5" s="1"/>
  <c r="CN178" i="5"/>
  <c r="CO178" i="5" s="1"/>
  <c r="CM179" i="5"/>
  <c r="F129" i="9"/>
  <c r="G128" i="9"/>
  <c r="L128" i="9" s="1"/>
  <c r="U35" i="9"/>
  <c r="O35" i="9" s="1"/>
  <c r="IG62" i="5"/>
  <c r="FA341" i="5"/>
  <c r="EZ341" i="5"/>
  <c r="EY342" i="5"/>
  <c r="FB342" i="5" a="1"/>
  <c r="FB342" i="5" s="1"/>
  <c r="EX342" i="5"/>
  <c r="FC342" i="5"/>
  <c r="FC135" i="5"/>
  <c r="IL135" i="5" s="1"/>
  <c r="FB135" i="5" a="1"/>
  <c r="FB135" i="5" s="1"/>
  <c r="EZ134" i="5"/>
  <c r="FA134" i="5"/>
  <c r="EW136" i="5"/>
  <c r="EX135" i="5"/>
  <c r="EY135" i="5"/>
  <c r="CV180" i="5"/>
  <c r="CW179" i="5"/>
  <c r="CX179" i="5" s="1"/>
  <c r="I128" i="2"/>
  <c r="F128" i="2"/>
  <c r="G128" i="2"/>
  <c r="E129" i="2"/>
  <c r="EN2177" i="1"/>
  <c r="EM2176" i="1"/>
  <c r="F129" i="2" a="1"/>
  <c r="G129" i="2" a="1"/>
  <c r="BY186" i="5" l="1"/>
  <c r="BZ186" i="5" s="1"/>
  <c r="BX187" i="5"/>
  <c r="BI190" i="5"/>
  <c r="BJ189" i="5"/>
  <c r="BK189" i="5" s="1"/>
  <c r="DC176" i="5"/>
  <c r="DD176" i="5" s="1"/>
  <c r="DB177" i="5"/>
  <c r="BD192" i="5"/>
  <c r="BE192" i="5" s="1"/>
  <c r="BC193" i="5"/>
  <c r="AZ195" i="5"/>
  <c r="BA195" i="5" s="1"/>
  <c r="BB195" i="5" s="1"/>
  <c r="BA194" i="5"/>
  <c r="BB194" i="5" s="1"/>
  <c r="AX193" i="5"/>
  <c r="AY193" i="5" s="1"/>
  <c r="AW194" i="5"/>
  <c r="CS178" i="5"/>
  <c r="CT177" i="5"/>
  <c r="CU177" i="5" s="1"/>
  <c r="CZ175" i="5"/>
  <c r="DA175" i="5" s="1"/>
  <c r="CY176" i="5"/>
  <c r="BS187" i="5"/>
  <c r="BT187" i="5" s="1"/>
  <c r="BR188" i="5"/>
  <c r="CN179" i="5"/>
  <c r="CO179" i="5" s="1"/>
  <c r="CM180" i="5"/>
  <c r="BO189" i="5"/>
  <c r="BP188" i="5"/>
  <c r="BQ188" i="5" s="1"/>
  <c r="BL190" i="5"/>
  <c r="BM189" i="5"/>
  <c r="BN189" i="5" s="1"/>
  <c r="CD185" i="5"/>
  <c r="CE184" i="5"/>
  <c r="CF184" i="5" s="1"/>
  <c r="CJ182" i="5"/>
  <c r="CK181" i="5"/>
  <c r="CL181" i="5" s="1"/>
  <c r="CB184" i="5"/>
  <c r="CC184" i="5" s="1"/>
  <c r="CA185" i="5"/>
  <c r="BU186" i="5"/>
  <c r="BV185" i="5"/>
  <c r="BW185" i="5" s="1"/>
  <c r="CQ180" i="5"/>
  <c r="CR180" i="5" s="1"/>
  <c r="CP181" i="5"/>
  <c r="CG183" i="5"/>
  <c r="CH182" i="5"/>
  <c r="CI182" i="5" s="1"/>
  <c r="F130" i="9"/>
  <c r="G129" i="9"/>
  <c r="L129" i="9" s="1"/>
  <c r="V35" i="9"/>
  <c r="W35" i="9" s="1"/>
  <c r="IA62" i="5"/>
  <c r="FA342" i="5"/>
  <c r="EZ342" i="5"/>
  <c r="EY343" i="5"/>
  <c r="FB343" i="5" a="1"/>
  <c r="FB343" i="5" s="1"/>
  <c r="EX343" i="5"/>
  <c r="FC343" i="5"/>
  <c r="FB136" i="5" a="1"/>
  <c r="FB136" i="5" s="1"/>
  <c r="FC136" i="5"/>
  <c r="IL136" i="5" s="1"/>
  <c r="EZ135" i="5"/>
  <c r="FA135" i="5"/>
  <c r="EY136" i="5"/>
  <c r="EX136" i="5"/>
  <c r="EW137" i="5"/>
  <c r="CV181" i="5"/>
  <c r="CW180" i="5"/>
  <c r="CX180" i="5" s="1"/>
  <c r="I129" i="2"/>
  <c r="G129" i="2"/>
  <c r="F129" i="2"/>
  <c r="E130" i="2"/>
  <c r="EN2178" i="1"/>
  <c r="EM2177" i="1"/>
  <c r="F130" i="2" a="1"/>
  <c r="G130" i="2" a="1"/>
  <c r="CN180" i="5" l="1"/>
  <c r="CO180" i="5" s="1"/>
  <c r="CM181" i="5"/>
  <c r="CZ176" i="5"/>
  <c r="DA176" i="5" s="1"/>
  <c r="CY177" i="5"/>
  <c r="AW195" i="5"/>
  <c r="AX195" i="5" s="1"/>
  <c r="AY195" i="5" s="1"/>
  <c r="AX194" i="5"/>
  <c r="AY194" i="5" s="1"/>
  <c r="BD193" i="5"/>
  <c r="BE193" i="5" s="1"/>
  <c r="BC194" i="5"/>
  <c r="CH183" i="5"/>
  <c r="CI183" i="5" s="1"/>
  <c r="CG184" i="5"/>
  <c r="BU187" i="5"/>
  <c r="BV186" i="5"/>
  <c r="BW186" i="5" s="1"/>
  <c r="CJ183" i="5"/>
  <c r="CK182" i="5"/>
  <c r="CL182" i="5" s="1"/>
  <c r="BM190" i="5"/>
  <c r="BN190" i="5" s="1"/>
  <c r="BL191" i="5"/>
  <c r="BI191" i="5"/>
  <c r="BJ190" i="5"/>
  <c r="BK190" i="5" s="1"/>
  <c r="CQ181" i="5"/>
  <c r="CR181" i="5" s="1"/>
  <c r="CP182" i="5"/>
  <c r="CB185" i="5"/>
  <c r="CC185" i="5" s="1"/>
  <c r="CA186" i="5"/>
  <c r="BS188" i="5"/>
  <c r="BT188" i="5" s="1"/>
  <c r="BR189" i="5"/>
  <c r="DC177" i="5"/>
  <c r="DD177" i="5" s="1"/>
  <c r="DB178" i="5"/>
  <c r="BY187" i="5"/>
  <c r="BZ187" i="5" s="1"/>
  <c r="BX188" i="5"/>
  <c r="CE185" i="5"/>
  <c r="CF185" i="5" s="1"/>
  <c r="CD186" i="5"/>
  <c r="BO190" i="5"/>
  <c r="BP189" i="5"/>
  <c r="BQ189" i="5" s="1"/>
  <c r="CS179" i="5"/>
  <c r="CT178" i="5"/>
  <c r="CU178" i="5" s="1"/>
  <c r="F131" i="9"/>
  <c r="G130" i="9"/>
  <c r="L130" i="9" s="1"/>
  <c r="X35" i="9"/>
  <c r="P36" i="9" s="1"/>
  <c r="Q36" i="9" s="1"/>
  <c r="IH62" i="5"/>
  <c r="II62" i="5" s="1"/>
  <c r="IJ62" i="5" s="1"/>
  <c r="FA343" i="5"/>
  <c r="EZ343" i="5"/>
  <c r="EY344" i="5"/>
  <c r="FB344" i="5" a="1"/>
  <c r="FB344" i="5" s="1"/>
  <c r="EX344" i="5"/>
  <c r="FC344" i="5"/>
  <c r="FB137" i="5" a="1"/>
  <c r="FB137" i="5" s="1"/>
  <c r="FC137" i="5"/>
  <c r="IL137" i="5" s="1"/>
  <c r="FA136" i="5"/>
  <c r="EZ136" i="5"/>
  <c r="EY137" i="5"/>
  <c r="EW138" i="5"/>
  <c r="EX137" i="5"/>
  <c r="CW181" i="5"/>
  <c r="CX181" i="5" s="1"/>
  <c r="CV182" i="5"/>
  <c r="I130" i="2"/>
  <c r="F130" i="2"/>
  <c r="G130" i="2"/>
  <c r="E131" i="2"/>
  <c r="EN2179" i="1"/>
  <c r="EM2178" i="1"/>
  <c r="G131" i="2" a="1"/>
  <c r="F131" i="2" a="1"/>
  <c r="BX189" i="5" l="1"/>
  <c r="BY188" i="5"/>
  <c r="BZ188" i="5" s="1"/>
  <c r="BR190" i="5"/>
  <c r="BS189" i="5"/>
  <c r="BT189" i="5" s="1"/>
  <c r="CQ182" i="5"/>
  <c r="CR182" i="5" s="1"/>
  <c r="CP183" i="5"/>
  <c r="BL192" i="5"/>
  <c r="BM191" i="5"/>
  <c r="BN191" i="5" s="1"/>
  <c r="BC195" i="5"/>
  <c r="BD195" i="5" s="1"/>
  <c r="BE195" i="5" s="1"/>
  <c r="BD194" i="5"/>
  <c r="BE194" i="5" s="1"/>
  <c r="CY178" i="5"/>
  <c r="CZ177" i="5"/>
  <c r="DA177" i="5" s="1"/>
  <c r="BO191" i="5"/>
  <c r="BP190" i="5"/>
  <c r="BQ190" i="5" s="1"/>
  <c r="BV187" i="5"/>
  <c r="BW187" i="5" s="1"/>
  <c r="BU188" i="5"/>
  <c r="CD187" i="5"/>
  <c r="CE186" i="5"/>
  <c r="CF186" i="5" s="1"/>
  <c r="DC178" i="5"/>
  <c r="DD178" i="5" s="1"/>
  <c r="DB179" i="5"/>
  <c r="CB186" i="5"/>
  <c r="CC186" i="5" s="1"/>
  <c r="CA187" i="5"/>
  <c r="CG185" i="5"/>
  <c r="CH184" i="5"/>
  <c r="CI184" i="5" s="1"/>
  <c r="CN181" i="5"/>
  <c r="CO181" i="5" s="1"/>
  <c r="CM182" i="5"/>
  <c r="CS180" i="5"/>
  <c r="CT179" i="5"/>
  <c r="CU179" i="5" s="1"/>
  <c r="BI192" i="5"/>
  <c r="BJ191" i="5"/>
  <c r="BK191" i="5" s="1"/>
  <c r="CJ184" i="5"/>
  <c r="CK183" i="5"/>
  <c r="CL183" i="5" s="1"/>
  <c r="F132" i="9"/>
  <c r="G131" i="9"/>
  <c r="L131" i="9" s="1"/>
  <c r="S36" i="9"/>
  <c r="IE63" i="5"/>
  <c r="IB63" i="5"/>
  <c r="IC63" i="5" s="1"/>
  <c r="ID63" i="5" s="1"/>
  <c r="R36" i="9"/>
  <c r="FA344" i="5"/>
  <c r="EZ344" i="5"/>
  <c r="EY345" i="5"/>
  <c r="FB345" i="5" a="1"/>
  <c r="FB345" i="5" s="1"/>
  <c r="EX345" i="5"/>
  <c r="FC345" i="5"/>
  <c r="FB138" i="5" a="1"/>
  <c r="FB138" i="5" s="1"/>
  <c r="FC138" i="5"/>
  <c r="IL138" i="5" s="1"/>
  <c r="FA137" i="5"/>
  <c r="EZ137" i="5"/>
  <c r="EY138" i="5"/>
  <c r="EW139" i="5"/>
  <c r="EX138" i="5"/>
  <c r="CV183" i="5"/>
  <c r="CW182" i="5"/>
  <c r="CX182" i="5" s="1"/>
  <c r="I131" i="2"/>
  <c r="G131" i="2"/>
  <c r="F131" i="2"/>
  <c r="E132" i="2"/>
  <c r="EN2180" i="1"/>
  <c r="EM2179" i="1"/>
  <c r="G132" i="2" a="1"/>
  <c r="F132" i="2" a="1"/>
  <c r="DB180" i="5" l="1"/>
  <c r="DC179" i="5"/>
  <c r="DD179" i="5" s="1"/>
  <c r="BV188" i="5"/>
  <c r="BW188" i="5" s="1"/>
  <c r="BU189" i="5"/>
  <c r="CJ185" i="5"/>
  <c r="CK184" i="5"/>
  <c r="CL184" i="5" s="1"/>
  <c r="CT180" i="5"/>
  <c r="CU180" i="5" s="1"/>
  <c r="CS181" i="5"/>
  <c r="CG186" i="5"/>
  <c r="CH185" i="5"/>
  <c r="CI185" i="5" s="1"/>
  <c r="CZ178" i="5"/>
  <c r="DA178" i="5" s="1"/>
  <c r="CY179" i="5"/>
  <c r="BL193" i="5"/>
  <c r="BM192" i="5"/>
  <c r="BN192" i="5" s="1"/>
  <c r="BS190" i="5"/>
  <c r="BT190" i="5" s="1"/>
  <c r="BR191" i="5"/>
  <c r="CM183" i="5"/>
  <c r="CN182" i="5"/>
  <c r="CO182" i="5" s="1"/>
  <c r="CA188" i="5"/>
  <c r="CB187" i="5"/>
  <c r="CC187" i="5" s="1"/>
  <c r="CQ183" i="5"/>
  <c r="CR183" i="5" s="1"/>
  <c r="CP184" i="5"/>
  <c r="BJ192" i="5"/>
  <c r="BK192" i="5" s="1"/>
  <c r="BI193" i="5"/>
  <c r="CE187" i="5"/>
  <c r="CF187" i="5" s="1"/>
  <c r="CD188" i="5"/>
  <c r="BP191" i="5"/>
  <c r="BQ191" i="5" s="1"/>
  <c r="BO192" i="5"/>
  <c r="BX190" i="5"/>
  <c r="BY189" i="5"/>
  <c r="BZ189" i="5" s="1"/>
  <c r="F133" i="9"/>
  <c r="G132" i="9"/>
  <c r="L132" i="9" s="1"/>
  <c r="U36" i="9"/>
  <c r="O36" i="9" s="1"/>
  <c r="IG63" i="5"/>
  <c r="FA345" i="5"/>
  <c r="EZ345" i="5"/>
  <c r="EY346" i="5"/>
  <c r="FB346" i="5" a="1"/>
  <c r="FB346" i="5" s="1"/>
  <c r="EX346" i="5"/>
  <c r="FC346" i="5"/>
  <c r="FB139" i="5" a="1"/>
  <c r="FB139" i="5" s="1"/>
  <c r="FC139" i="5"/>
  <c r="IL139" i="5" s="1"/>
  <c r="FA138" i="5"/>
  <c r="EZ138" i="5"/>
  <c r="EW140" i="5"/>
  <c r="EX139" i="5"/>
  <c r="EY139" i="5"/>
  <c r="CV184" i="5"/>
  <c r="CW183" i="5"/>
  <c r="CX183" i="5" s="1"/>
  <c r="I132" i="2"/>
  <c r="F132" i="2"/>
  <c r="G132" i="2"/>
  <c r="E133" i="2"/>
  <c r="EN2181" i="1"/>
  <c r="EM2180" i="1"/>
  <c r="F133" i="2" a="1"/>
  <c r="G133" i="2" a="1"/>
  <c r="BP192" i="5" l="1"/>
  <c r="BQ192" i="5" s="1"/>
  <c r="BO193" i="5"/>
  <c r="BJ193" i="5"/>
  <c r="BK193" i="5" s="1"/>
  <c r="BI194" i="5"/>
  <c r="BS191" i="5"/>
  <c r="BT191" i="5" s="1"/>
  <c r="BR192" i="5"/>
  <c r="CZ179" i="5"/>
  <c r="DA179" i="5" s="1"/>
  <c r="CY180" i="5"/>
  <c r="CT181" i="5"/>
  <c r="CU181" i="5" s="1"/>
  <c r="CS182" i="5"/>
  <c r="BV189" i="5"/>
  <c r="BW189" i="5" s="1"/>
  <c r="BU190" i="5"/>
  <c r="CA189" i="5"/>
  <c r="CB188" i="5"/>
  <c r="CC188" i="5" s="1"/>
  <c r="CD189" i="5"/>
  <c r="CE188" i="5"/>
  <c r="CF188" i="5" s="1"/>
  <c r="CQ184" i="5"/>
  <c r="CR184" i="5" s="1"/>
  <c r="CP185" i="5"/>
  <c r="BX191" i="5"/>
  <c r="BY190" i="5"/>
  <c r="BZ190" i="5" s="1"/>
  <c r="CN183" i="5"/>
  <c r="CO183" i="5" s="1"/>
  <c r="CM184" i="5"/>
  <c r="BL194" i="5"/>
  <c r="BM193" i="5"/>
  <c r="BN193" i="5" s="1"/>
  <c r="CH186" i="5"/>
  <c r="CI186" i="5" s="1"/>
  <c r="CG187" i="5"/>
  <c r="CK185" i="5"/>
  <c r="CL185" i="5" s="1"/>
  <c r="CJ186" i="5"/>
  <c r="DB181" i="5"/>
  <c r="DC180" i="5"/>
  <c r="DD180" i="5" s="1"/>
  <c r="F134" i="9"/>
  <c r="G133" i="9"/>
  <c r="L133" i="9" s="1"/>
  <c r="V36" i="9"/>
  <c r="W36" i="9" s="1"/>
  <c r="IA63" i="5"/>
  <c r="FA346" i="5"/>
  <c r="EZ346" i="5"/>
  <c r="EY347" i="5"/>
  <c r="FB347" i="5" a="1"/>
  <c r="FB347" i="5" s="1"/>
  <c r="EX347" i="5"/>
  <c r="FC347" i="5"/>
  <c r="FB140" i="5" a="1"/>
  <c r="FB140" i="5" s="1"/>
  <c r="FC140" i="5"/>
  <c r="IL140" i="5" s="1"/>
  <c r="EZ139" i="5"/>
  <c r="FA139" i="5"/>
  <c r="EY140" i="5"/>
  <c r="EW141" i="5"/>
  <c r="EX140" i="5"/>
  <c r="CV185" i="5"/>
  <c r="CW184" i="5"/>
  <c r="CX184" i="5" s="1"/>
  <c r="I133" i="2"/>
  <c r="G133" i="2"/>
  <c r="F133" i="2"/>
  <c r="E134" i="2"/>
  <c r="EN2182" i="1"/>
  <c r="EM2181" i="1"/>
  <c r="G134" i="2" a="1"/>
  <c r="F134" i="2" a="1"/>
  <c r="CK186" i="5" l="1"/>
  <c r="CL186" i="5" s="1"/>
  <c r="CJ187" i="5"/>
  <c r="BU191" i="5"/>
  <c r="BV190" i="5"/>
  <c r="BW190" i="5" s="1"/>
  <c r="CY181" i="5"/>
  <c r="CZ180" i="5"/>
  <c r="DA180" i="5" s="1"/>
  <c r="BI195" i="5"/>
  <c r="BJ195" i="5" s="1"/>
  <c r="BK195" i="5" s="1"/>
  <c r="BJ194" i="5"/>
  <c r="BK194" i="5" s="1"/>
  <c r="BL195" i="5"/>
  <c r="BM195" i="5" s="1"/>
  <c r="BN195" i="5" s="1"/>
  <c r="BM194" i="5"/>
  <c r="BN194" i="5" s="1"/>
  <c r="BY191" i="5"/>
  <c r="BZ191" i="5" s="1"/>
  <c r="BX192" i="5"/>
  <c r="CE189" i="5"/>
  <c r="CF189" i="5" s="1"/>
  <c r="CD190" i="5"/>
  <c r="CG188" i="5"/>
  <c r="CH187" i="5"/>
  <c r="CI187" i="5" s="1"/>
  <c r="CM185" i="5"/>
  <c r="CN184" i="5"/>
  <c r="CO184" i="5" s="1"/>
  <c r="CQ185" i="5"/>
  <c r="CR185" i="5" s="1"/>
  <c r="CP186" i="5"/>
  <c r="CT182" i="5"/>
  <c r="CU182" i="5" s="1"/>
  <c r="CS183" i="5"/>
  <c r="BS192" i="5"/>
  <c r="BT192" i="5" s="1"/>
  <c r="BR193" i="5"/>
  <c r="BO194" i="5"/>
  <c r="BP193" i="5"/>
  <c r="BQ193" i="5" s="1"/>
  <c r="DB182" i="5"/>
  <c r="DC181" i="5"/>
  <c r="DD181" i="5" s="1"/>
  <c r="CA190" i="5"/>
  <c r="CB189" i="5"/>
  <c r="CC189" i="5" s="1"/>
  <c r="F135" i="9"/>
  <c r="G134" i="9"/>
  <c r="L134" i="9" s="1"/>
  <c r="X36" i="9"/>
  <c r="P37" i="9" s="1"/>
  <c r="Q37" i="9" s="1"/>
  <c r="IH63" i="5"/>
  <c r="II63" i="5" s="1"/>
  <c r="IJ63" i="5" s="1"/>
  <c r="FA347" i="5"/>
  <c r="EZ347" i="5"/>
  <c r="EY348" i="5"/>
  <c r="FC348" i="5"/>
  <c r="EX348" i="5"/>
  <c r="FB348" i="5" a="1"/>
  <c r="FB348" i="5" s="1"/>
  <c r="FC141" i="5"/>
  <c r="IL141" i="5" s="1"/>
  <c r="FB141" i="5" a="1"/>
  <c r="FB141" i="5" s="1"/>
  <c r="EZ140" i="5"/>
  <c r="FA140" i="5"/>
  <c r="EY141" i="5"/>
  <c r="EW142" i="5"/>
  <c r="EX141" i="5"/>
  <c r="CV186" i="5"/>
  <c r="CW185" i="5"/>
  <c r="CX185" i="5" s="1"/>
  <c r="I134" i="2"/>
  <c r="G134" i="2"/>
  <c r="F134" i="2"/>
  <c r="E135" i="2"/>
  <c r="EN2183" i="1"/>
  <c r="EM2182" i="1"/>
  <c r="G135" i="2" a="1"/>
  <c r="F135" i="2" a="1"/>
  <c r="BS193" i="5" l="1"/>
  <c r="BT193" i="5" s="1"/>
  <c r="BR194" i="5"/>
  <c r="CQ186" i="5"/>
  <c r="CR186" i="5" s="1"/>
  <c r="CP187" i="5"/>
  <c r="BY192" i="5"/>
  <c r="BZ192" i="5" s="1"/>
  <c r="BX193" i="5"/>
  <c r="DC182" i="5"/>
  <c r="DD182" i="5" s="1"/>
  <c r="DB183" i="5"/>
  <c r="CG189" i="5"/>
  <c r="CH188" i="5"/>
  <c r="CI188" i="5" s="1"/>
  <c r="BV191" i="5"/>
  <c r="BW191" i="5" s="1"/>
  <c r="BU192" i="5"/>
  <c r="CS184" i="5"/>
  <c r="CT183" i="5"/>
  <c r="CU183" i="5" s="1"/>
  <c r="CE190" i="5"/>
  <c r="CF190" i="5" s="1"/>
  <c r="CD191" i="5"/>
  <c r="CK187" i="5"/>
  <c r="CL187" i="5" s="1"/>
  <c r="CJ188" i="5"/>
  <c r="CB190" i="5"/>
  <c r="CC190" i="5" s="1"/>
  <c r="CA191" i="5"/>
  <c r="BO195" i="5"/>
  <c r="BP195" i="5" s="1"/>
  <c r="BQ195" i="5" s="1"/>
  <c r="BP194" i="5"/>
  <c r="BQ194" i="5" s="1"/>
  <c r="CM186" i="5"/>
  <c r="CN185" i="5"/>
  <c r="CO185" i="5" s="1"/>
  <c r="CZ181" i="5"/>
  <c r="DA181" i="5" s="1"/>
  <c r="CY182" i="5"/>
  <c r="S37" i="9"/>
  <c r="F136" i="9"/>
  <c r="G135" i="9"/>
  <c r="L135" i="9" s="1"/>
  <c r="IE64" i="5"/>
  <c r="IB64" i="5"/>
  <c r="IC64" i="5" s="1"/>
  <c r="ID64" i="5" s="1"/>
  <c r="R37" i="9"/>
  <c r="EY349" i="5"/>
  <c r="FB349" i="5" a="1"/>
  <c r="FB349" i="5" s="1"/>
  <c r="FC349" i="5"/>
  <c r="EX349" i="5"/>
  <c r="EZ348" i="5"/>
  <c r="FA348" i="5"/>
  <c r="FC142" i="5"/>
  <c r="IL142" i="5" s="1"/>
  <c r="FB142" i="5" a="1"/>
  <c r="FB142" i="5" s="1"/>
  <c r="EZ141" i="5"/>
  <c r="FA141" i="5"/>
  <c r="EY142" i="5"/>
  <c r="EW143" i="5"/>
  <c r="EX142" i="5"/>
  <c r="CW186" i="5"/>
  <c r="CX186" i="5" s="1"/>
  <c r="CV187" i="5"/>
  <c r="I135" i="2"/>
  <c r="F135" i="2"/>
  <c r="G135" i="2"/>
  <c r="E136" i="2"/>
  <c r="EN2184" i="1"/>
  <c r="EM2183" i="1"/>
  <c r="G136" i="2" a="1"/>
  <c r="F136" i="2" a="1"/>
  <c r="CA192" i="5" l="1"/>
  <c r="CB191" i="5"/>
  <c r="CC191" i="5" s="1"/>
  <c r="CD192" i="5"/>
  <c r="CE191" i="5"/>
  <c r="CF191" i="5" s="1"/>
  <c r="BV192" i="5"/>
  <c r="BW192" i="5" s="1"/>
  <c r="BU193" i="5"/>
  <c r="DB184" i="5"/>
  <c r="DC183" i="5"/>
  <c r="DD183" i="5" s="1"/>
  <c r="CP188" i="5"/>
  <c r="CQ187" i="5"/>
  <c r="CR187" i="5" s="1"/>
  <c r="CN186" i="5"/>
  <c r="CO186" i="5" s="1"/>
  <c r="CM187" i="5"/>
  <c r="CZ182" i="5"/>
  <c r="DA182" i="5" s="1"/>
  <c r="CY183" i="5"/>
  <c r="CK188" i="5"/>
  <c r="CL188" i="5" s="1"/>
  <c r="CJ189" i="5"/>
  <c r="BX194" i="5"/>
  <c r="BY193" i="5"/>
  <c r="BZ193" i="5" s="1"/>
  <c r="BR195" i="5"/>
  <c r="BS195" i="5" s="1"/>
  <c r="BT195" i="5" s="1"/>
  <c r="BS194" i="5"/>
  <c r="BT194" i="5" s="1"/>
  <c r="CT184" i="5"/>
  <c r="CU184" i="5" s="1"/>
  <c r="CS185" i="5"/>
  <c r="CH189" i="5"/>
  <c r="CI189" i="5" s="1"/>
  <c r="CG190" i="5"/>
  <c r="F137" i="9"/>
  <c r="G136" i="9"/>
  <c r="L136" i="9" s="1"/>
  <c r="U37" i="9"/>
  <c r="O37" i="9" s="1"/>
  <c r="IG64" i="5"/>
  <c r="EY350" i="5"/>
  <c r="FC350" i="5"/>
  <c r="EX350" i="5"/>
  <c r="FB350" i="5" a="1"/>
  <c r="FB350" i="5" s="1"/>
  <c r="FA349" i="5"/>
  <c r="EZ349" i="5"/>
  <c r="FC143" i="5"/>
  <c r="IL143" i="5" s="1"/>
  <c r="FB143" i="5" a="1"/>
  <c r="FB143" i="5" s="1"/>
  <c r="EZ142" i="5"/>
  <c r="FA142" i="5"/>
  <c r="EW144" i="5"/>
  <c r="EX143" i="5"/>
  <c r="EY143" i="5"/>
  <c r="CV188" i="5"/>
  <c r="CW187" i="5"/>
  <c r="CX187" i="5" s="1"/>
  <c r="I136" i="2"/>
  <c r="G136" i="2"/>
  <c r="F136" i="2"/>
  <c r="E137" i="2"/>
  <c r="EN2185" i="1"/>
  <c r="EM2184" i="1"/>
  <c r="F137" i="2" a="1"/>
  <c r="G137" i="2" a="1"/>
  <c r="CG191" i="5" l="1"/>
  <c r="CH190" i="5"/>
  <c r="CI190" i="5" s="1"/>
  <c r="CJ190" i="5"/>
  <c r="CK189" i="5"/>
  <c r="CL189" i="5" s="1"/>
  <c r="CN187" i="5"/>
  <c r="CO187" i="5" s="1"/>
  <c r="CM188" i="5"/>
  <c r="DB185" i="5"/>
  <c r="DC184" i="5"/>
  <c r="DD184" i="5" s="1"/>
  <c r="CD193" i="5"/>
  <c r="CE192" i="5"/>
  <c r="CF192" i="5" s="1"/>
  <c r="CS186" i="5"/>
  <c r="CT185" i="5"/>
  <c r="CU185" i="5" s="1"/>
  <c r="CZ183" i="5"/>
  <c r="DA183" i="5" s="1"/>
  <c r="CY184" i="5"/>
  <c r="BU194" i="5"/>
  <c r="BV193" i="5"/>
  <c r="BW193" i="5" s="1"/>
  <c r="BX195" i="5"/>
  <c r="BY195" i="5" s="1"/>
  <c r="BZ195" i="5" s="1"/>
  <c r="BY194" i="5"/>
  <c r="BZ194" i="5" s="1"/>
  <c r="CQ188" i="5"/>
  <c r="CR188" i="5" s="1"/>
  <c r="CP189" i="5"/>
  <c r="CB192" i="5"/>
  <c r="CC192" i="5" s="1"/>
  <c r="CA193" i="5"/>
  <c r="F138" i="9"/>
  <c r="G137" i="9"/>
  <c r="L137" i="9" s="1"/>
  <c r="V37" i="9"/>
  <c r="W37" i="9" s="1"/>
  <c r="IA64" i="5"/>
  <c r="EY351" i="5"/>
  <c r="FB351" i="5" a="1"/>
  <c r="FB351" i="5" s="1"/>
  <c r="FC351" i="5"/>
  <c r="EX351" i="5"/>
  <c r="EZ350" i="5"/>
  <c r="FA350" i="5"/>
  <c r="FC144" i="5"/>
  <c r="IL144" i="5" s="1"/>
  <c r="FB144" i="5" a="1"/>
  <c r="FB144" i="5" s="1"/>
  <c r="EZ143" i="5"/>
  <c r="FA143" i="5"/>
  <c r="EY144" i="5"/>
  <c r="EW145" i="5"/>
  <c r="EX144" i="5"/>
  <c r="CV189" i="5"/>
  <c r="CW188" i="5"/>
  <c r="CX188" i="5" s="1"/>
  <c r="I137" i="2"/>
  <c r="G137" i="2"/>
  <c r="F137" i="2"/>
  <c r="E138" i="2"/>
  <c r="EN2186" i="1"/>
  <c r="EM2185" i="1"/>
  <c r="G138" i="2" a="1"/>
  <c r="F138" i="2" a="1"/>
  <c r="CQ189" i="5" l="1"/>
  <c r="CR189" i="5" s="1"/>
  <c r="CP190" i="5"/>
  <c r="BU195" i="5"/>
  <c r="BV195" i="5" s="1"/>
  <c r="BW195" i="5" s="1"/>
  <c r="BV194" i="5"/>
  <c r="BW194" i="5" s="1"/>
  <c r="CS187" i="5"/>
  <c r="CT186" i="5"/>
  <c r="CU186" i="5" s="1"/>
  <c r="DB186" i="5"/>
  <c r="DC185" i="5"/>
  <c r="DD185" i="5" s="1"/>
  <c r="CK190" i="5"/>
  <c r="CL190" i="5" s="1"/>
  <c r="CJ191" i="5"/>
  <c r="CB193" i="5"/>
  <c r="CC193" i="5" s="1"/>
  <c r="CA194" i="5"/>
  <c r="CY185" i="5"/>
  <c r="CZ184" i="5"/>
  <c r="DA184" i="5" s="1"/>
  <c r="CN188" i="5"/>
  <c r="CO188" i="5" s="1"/>
  <c r="CM189" i="5"/>
  <c r="CE193" i="5"/>
  <c r="CF193" i="5" s="1"/>
  <c r="CD194" i="5"/>
  <c r="CG192" i="5"/>
  <c r="CH191" i="5"/>
  <c r="CI191" i="5" s="1"/>
  <c r="F139" i="9"/>
  <c r="G138" i="9"/>
  <c r="L138" i="9" s="1"/>
  <c r="X37" i="9"/>
  <c r="P38" i="9" s="1"/>
  <c r="Q38" i="9" s="1"/>
  <c r="IH64" i="5"/>
  <c r="II64" i="5" s="1"/>
  <c r="IJ64" i="5" s="1"/>
  <c r="FA351" i="5"/>
  <c r="EZ351" i="5"/>
  <c r="EY352" i="5"/>
  <c r="FC352" i="5"/>
  <c r="EX352" i="5"/>
  <c r="FB352" i="5" a="1"/>
  <c r="FB352" i="5" s="1"/>
  <c r="FC145" i="5"/>
  <c r="IL145" i="5" s="1"/>
  <c r="FB145" i="5" a="1"/>
  <c r="FB145" i="5" s="1"/>
  <c r="FA144" i="5"/>
  <c r="EZ144" i="5"/>
  <c r="EY145" i="5"/>
  <c r="EW146" i="5"/>
  <c r="EX145" i="5"/>
  <c r="CV190" i="5"/>
  <c r="CW189" i="5"/>
  <c r="CX189" i="5" s="1"/>
  <c r="I138" i="2"/>
  <c r="F138" i="2"/>
  <c r="G138" i="2"/>
  <c r="E139" i="2"/>
  <c r="EN2187" i="1"/>
  <c r="EM2186" i="1"/>
  <c r="F139" i="2" a="1"/>
  <c r="G139" i="2" a="1"/>
  <c r="CM190" i="5" l="1"/>
  <c r="CN189" i="5"/>
  <c r="CO189" i="5" s="1"/>
  <c r="CA195" i="5"/>
  <c r="CB195" i="5" s="1"/>
  <c r="CC195" i="5" s="1"/>
  <c r="CB194" i="5"/>
  <c r="CC194" i="5" s="1"/>
  <c r="CG193" i="5"/>
  <c r="CH192" i="5"/>
  <c r="CI192" i="5" s="1"/>
  <c r="DB187" i="5"/>
  <c r="DC186" i="5"/>
  <c r="DD186" i="5" s="1"/>
  <c r="CD195" i="5"/>
  <c r="CE195" i="5" s="1"/>
  <c r="CF195" i="5" s="1"/>
  <c r="CE194" i="5"/>
  <c r="CF194" i="5" s="1"/>
  <c r="CK191" i="5"/>
  <c r="CL191" i="5" s="1"/>
  <c r="CJ192" i="5"/>
  <c r="CP191" i="5"/>
  <c r="CQ190" i="5"/>
  <c r="CR190" i="5" s="1"/>
  <c r="CZ185" i="5"/>
  <c r="DA185" i="5" s="1"/>
  <c r="CY186" i="5"/>
  <c r="CS188" i="5"/>
  <c r="CT187" i="5"/>
  <c r="CU187" i="5" s="1"/>
  <c r="F140" i="9"/>
  <c r="G139" i="9"/>
  <c r="L139" i="9" s="1"/>
  <c r="S38" i="9"/>
  <c r="IE65" i="5"/>
  <c r="IB65" i="5"/>
  <c r="IC65" i="5" s="1"/>
  <c r="ID65" i="5" s="1"/>
  <c r="R38" i="9"/>
  <c r="EY353" i="5"/>
  <c r="FB353" i="5" a="1"/>
  <c r="FB353" i="5" s="1"/>
  <c r="FC353" i="5"/>
  <c r="EX353" i="5"/>
  <c r="EZ352" i="5"/>
  <c r="FA352" i="5"/>
  <c r="FB146" i="5" a="1"/>
  <c r="FB146" i="5" s="1"/>
  <c r="FC146" i="5"/>
  <c r="IL146" i="5" s="1"/>
  <c r="FA145" i="5"/>
  <c r="EZ145" i="5"/>
  <c r="EY146" i="5"/>
  <c r="EW147" i="5"/>
  <c r="EX146" i="5"/>
  <c r="CV191" i="5"/>
  <c r="CW190" i="5"/>
  <c r="CX190" i="5" s="1"/>
  <c r="I139" i="2"/>
  <c r="G139" i="2"/>
  <c r="F139" i="2"/>
  <c r="E140" i="2"/>
  <c r="EN2188" i="1"/>
  <c r="EM2187" i="1"/>
  <c r="F140" i="2" a="1"/>
  <c r="G140" i="2" a="1"/>
  <c r="CY187" i="5" l="1"/>
  <c r="CZ186" i="5"/>
  <c r="DA186" i="5" s="1"/>
  <c r="CJ193" i="5"/>
  <c r="CK192" i="5"/>
  <c r="CL192" i="5" s="1"/>
  <c r="DC187" i="5"/>
  <c r="DD187" i="5" s="1"/>
  <c r="DB188" i="5"/>
  <c r="CS189" i="5"/>
  <c r="CT188" i="5"/>
  <c r="CU188" i="5" s="1"/>
  <c r="CP192" i="5"/>
  <c r="CQ191" i="5"/>
  <c r="CR191" i="5" s="1"/>
  <c r="CH193" i="5"/>
  <c r="CI193" i="5" s="1"/>
  <c r="CG194" i="5"/>
  <c r="CM191" i="5"/>
  <c r="CN190" i="5"/>
  <c r="CO190" i="5" s="1"/>
  <c r="F141" i="9"/>
  <c r="G140" i="9"/>
  <c r="L140" i="9" s="1"/>
  <c r="U38" i="9"/>
  <c r="O38" i="9" s="1"/>
  <c r="IG65" i="5"/>
  <c r="EY354" i="5"/>
  <c r="FC354" i="5"/>
  <c r="EX354" i="5"/>
  <c r="FB354" i="5" a="1"/>
  <c r="FB354" i="5" s="1"/>
  <c r="FA353" i="5"/>
  <c r="EZ353" i="5"/>
  <c r="FB147" i="5" a="1"/>
  <c r="FB147" i="5" s="1"/>
  <c r="FC147" i="5"/>
  <c r="IL147" i="5" s="1"/>
  <c r="FA146" i="5"/>
  <c r="EZ146" i="5"/>
  <c r="EW148" i="5"/>
  <c r="EX147" i="5"/>
  <c r="EY147" i="5"/>
  <c r="CW191" i="5"/>
  <c r="CX191" i="5" s="1"/>
  <c r="CV192" i="5"/>
  <c r="I140" i="2"/>
  <c r="F140" i="2"/>
  <c r="G140" i="2"/>
  <c r="E141" i="2"/>
  <c r="EN2189" i="1"/>
  <c r="EM2188" i="1"/>
  <c r="G141" i="2" a="1"/>
  <c r="F141" i="2" a="1"/>
  <c r="CG195" i="5" l="1"/>
  <c r="CH195" i="5" s="1"/>
  <c r="CI195" i="5" s="1"/>
  <c r="CH194" i="5"/>
  <c r="CI194" i="5" s="1"/>
  <c r="CT189" i="5"/>
  <c r="CU189" i="5" s="1"/>
  <c r="CS190" i="5"/>
  <c r="CJ194" i="5"/>
  <c r="CK193" i="5"/>
  <c r="CL193" i="5" s="1"/>
  <c r="DC188" i="5"/>
  <c r="DD188" i="5" s="1"/>
  <c r="DB189" i="5"/>
  <c r="CM192" i="5"/>
  <c r="CN191" i="5"/>
  <c r="CO191" i="5" s="1"/>
  <c r="CQ192" i="5"/>
  <c r="CR192" i="5" s="1"/>
  <c r="CP193" i="5"/>
  <c r="CY188" i="5"/>
  <c r="CZ187" i="5"/>
  <c r="DA187" i="5" s="1"/>
  <c r="F142" i="9"/>
  <c r="G141" i="9"/>
  <c r="L141" i="9" s="1"/>
  <c r="V38" i="9"/>
  <c r="W38" i="9" s="1"/>
  <c r="IA65" i="5"/>
  <c r="EY355" i="5"/>
  <c r="FB355" i="5" a="1"/>
  <c r="FB355" i="5" s="1"/>
  <c r="FC355" i="5"/>
  <c r="EX355" i="5"/>
  <c r="EZ354" i="5"/>
  <c r="FA354" i="5"/>
  <c r="FC148" i="5"/>
  <c r="IL148" i="5" s="1"/>
  <c r="FB148" i="5" a="1"/>
  <c r="FB148" i="5" s="1"/>
  <c r="EZ147" i="5"/>
  <c r="FA147" i="5"/>
  <c r="EW149" i="5"/>
  <c r="EX148" i="5"/>
  <c r="EY148" i="5"/>
  <c r="CV193" i="5"/>
  <c r="CW192" i="5"/>
  <c r="CX192" i="5" s="1"/>
  <c r="I141" i="2"/>
  <c r="G141" i="2"/>
  <c r="F141" i="2"/>
  <c r="E142" i="2"/>
  <c r="EN2190" i="1"/>
  <c r="EM2189" i="1"/>
  <c r="G142" i="2" a="1"/>
  <c r="F142" i="2" a="1"/>
  <c r="CQ193" i="5" l="1"/>
  <c r="CR193" i="5" s="1"/>
  <c r="CP194" i="5"/>
  <c r="DB190" i="5"/>
  <c r="DC189" i="5"/>
  <c r="DD189" i="5" s="1"/>
  <c r="CS191" i="5"/>
  <c r="CT190" i="5"/>
  <c r="CU190" i="5" s="1"/>
  <c r="CY189" i="5"/>
  <c r="CZ188" i="5"/>
  <c r="DA188" i="5" s="1"/>
  <c r="CM193" i="5"/>
  <c r="CN192" i="5"/>
  <c r="CO192" i="5" s="1"/>
  <c r="CJ195" i="5"/>
  <c r="CK195" i="5" s="1"/>
  <c r="CL195" i="5" s="1"/>
  <c r="CK194" i="5"/>
  <c r="CL194" i="5" s="1"/>
  <c r="F143" i="9"/>
  <c r="G142" i="9"/>
  <c r="L142" i="9" s="1"/>
  <c r="X38" i="9"/>
  <c r="IH65" i="5"/>
  <c r="II65" i="5" s="1"/>
  <c r="IJ65" i="5" s="1"/>
  <c r="FA355" i="5"/>
  <c r="EZ355" i="5"/>
  <c r="EY356" i="5"/>
  <c r="EX356" i="5"/>
  <c r="FC356" i="5"/>
  <c r="FB356" i="5" a="1"/>
  <c r="FB356" i="5" s="1"/>
  <c r="FC149" i="5"/>
  <c r="IL149" i="5" s="1"/>
  <c r="FB149" i="5" a="1"/>
  <c r="FB149" i="5" s="1"/>
  <c r="EZ148" i="5"/>
  <c r="FA148" i="5"/>
  <c r="EX149" i="5"/>
  <c r="EW150" i="5"/>
  <c r="EY149" i="5"/>
  <c r="CV194" i="5"/>
  <c r="CV195" i="5" s="1"/>
  <c r="CW195" i="5" s="1"/>
  <c r="CX195" i="5" s="1"/>
  <c r="CW193" i="5"/>
  <c r="CX193" i="5" s="1"/>
  <c r="I142" i="2"/>
  <c r="G142" i="2"/>
  <c r="F142" i="2"/>
  <c r="E143" i="2"/>
  <c r="EN2191" i="1"/>
  <c r="EM2190" i="1"/>
  <c r="F143" i="2" a="1"/>
  <c r="G143" i="2" a="1"/>
  <c r="CZ189" i="5" l="1"/>
  <c r="DA189" i="5" s="1"/>
  <c r="CY190" i="5"/>
  <c r="DC190" i="5"/>
  <c r="DD190" i="5" s="1"/>
  <c r="DB191" i="5"/>
  <c r="CP195" i="5"/>
  <c r="CQ195" i="5" s="1"/>
  <c r="CR195" i="5" s="1"/>
  <c r="CQ194" i="5"/>
  <c r="CR194" i="5" s="1"/>
  <c r="CM194" i="5"/>
  <c r="CN193" i="5"/>
  <c r="CO193" i="5" s="1"/>
  <c r="CT191" i="5"/>
  <c r="CU191" i="5" s="1"/>
  <c r="CS192" i="5"/>
  <c r="F144" i="9"/>
  <c r="G143" i="9"/>
  <c r="L143" i="9" s="1"/>
  <c r="S39" i="9"/>
  <c r="P39" i="9"/>
  <c r="Q39" i="9" s="1"/>
  <c r="R39" i="9" s="1"/>
  <c r="IE66" i="5"/>
  <c r="IB66" i="5"/>
  <c r="IC66" i="5" s="1"/>
  <c r="ID66" i="5" s="1"/>
  <c r="EY357" i="5"/>
  <c r="EX357" i="5"/>
  <c r="FC357" i="5"/>
  <c r="FB357" i="5" a="1"/>
  <c r="FB357" i="5" s="1"/>
  <c r="FA356" i="5"/>
  <c r="EZ356" i="5"/>
  <c r="FC150" i="5"/>
  <c r="FB150" i="5" a="1"/>
  <c r="FB150" i="5" s="1"/>
  <c r="EZ149" i="5"/>
  <c r="FA149" i="5"/>
  <c r="EX150" i="5"/>
  <c r="EW151" i="5"/>
  <c r="EY150" i="5"/>
  <c r="CW194" i="5"/>
  <c r="CX194" i="5" s="1"/>
  <c r="I143" i="2"/>
  <c r="G143" i="2"/>
  <c r="F143" i="2"/>
  <c r="E144" i="2"/>
  <c r="EN2192" i="1"/>
  <c r="EM2191" i="1"/>
  <c r="G144" i="2" a="1"/>
  <c r="F144" i="2" a="1"/>
  <c r="DB192" i="5" l="1"/>
  <c r="DC191" i="5"/>
  <c r="DD191" i="5" s="1"/>
  <c r="CM195" i="5"/>
  <c r="CN195" i="5" s="1"/>
  <c r="CO195" i="5" s="1"/>
  <c r="CN194" i="5"/>
  <c r="CO194" i="5" s="1"/>
  <c r="CT192" i="5"/>
  <c r="CU192" i="5" s="1"/>
  <c r="CS193" i="5"/>
  <c r="CZ190" i="5"/>
  <c r="DA190" i="5" s="1"/>
  <c r="CY191" i="5"/>
  <c r="F145" i="9"/>
  <c r="G144" i="9"/>
  <c r="L144" i="9" s="1"/>
  <c r="U39" i="9"/>
  <c r="O39" i="9" s="1"/>
  <c r="IG66" i="5"/>
  <c r="EY358" i="5"/>
  <c r="EX358" i="5"/>
  <c r="FC358" i="5"/>
  <c r="FB358" i="5" a="1"/>
  <c r="FB358" i="5" s="1"/>
  <c r="FA357" i="5"/>
  <c r="EZ357" i="5"/>
  <c r="FC151" i="5"/>
  <c r="FB151" i="5" a="1"/>
  <c r="FB151" i="5" s="1"/>
  <c r="EZ150" i="5"/>
  <c r="FA150" i="5"/>
  <c r="EY151" i="5"/>
  <c r="EX151" i="5"/>
  <c r="EW152" i="5"/>
  <c r="I144" i="2"/>
  <c r="G144" i="2"/>
  <c r="F144" i="2"/>
  <c r="E145" i="2"/>
  <c r="EN2193" i="1"/>
  <c r="EM2192" i="1"/>
  <c r="F145" i="2" a="1"/>
  <c r="G145" i="2" a="1"/>
  <c r="CY192" i="5" l="1"/>
  <c r="CZ191" i="5"/>
  <c r="DA191" i="5" s="1"/>
  <c r="CS194" i="5"/>
  <c r="CT193" i="5"/>
  <c r="CU193" i="5" s="1"/>
  <c r="DC192" i="5"/>
  <c r="DD192" i="5" s="1"/>
  <c r="DB193" i="5"/>
  <c r="G145" i="9"/>
  <c r="L145" i="9" s="1"/>
  <c r="F146" i="9"/>
  <c r="V39" i="9"/>
  <c r="W39" i="9" s="1"/>
  <c r="IA66" i="5"/>
  <c r="EY359" i="5"/>
  <c r="EX359" i="5"/>
  <c r="FC359" i="5"/>
  <c r="FB359" i="5" a="1"/>
  <c r="FB359" i="5" s="1"/>
  <c r="FA358" i="5"/>
  <c r="EZ358" i="5"/>
  <c r="FB152" i="5" a="1"/>
  <c r="FB152" i="5" s="1"/>
  <c r="FC152" i="5"/>
  <c r="EZ151" i="5"/>
  <c r="FA151" i="5"/>
  <c r="EW153" i="5"/>
  <c r="EX152" i="5"/>
  <c r="EY152" i="5"/>
  <c r="I145" i="2"/>
  <c r="G145" i="2"/>
  <c r="F145" i="2"/>
  <c r="E146" i="2"/>
  <c r="EN2194" i="1"/>
  <c r="EM2193" i="1"/>
  <c r="G146" i="2" a="1"/>
  <c r="F146" i="2" a="1"/>
  <c r="CS195" i="5" l="1"/>
  <c r="CT195" i="5" s="1"/>
  <c r="CU195" i="5" s="1"/>
  <c r="CT194" i="5"/>
  <c r="CU194" i="5" s="1"/>
  <c r="DC193" i="5"/>
  <c r="DD193" i="5" s="1"/>
  <c r="DB194" i="5"/>
  <c r="CY193" i="5"/>
  <c r="CZ192" i="5"/>
  <c r="DA192" i="5" s="1"/>
  <c r="G146" i="9"/>
  <c r="L146" i="9" s="1"/>
  <c r="F147" i="9"/>
  <c r="X39" i="9"/>
  <c r="P40" i="9" s="1"/>
  <c r="Q40" i="9" s="1"/>
  <c r="IH66" i="5"/>
  <c r="II66" i="5" s="1"/>
  <c r="IJ66" i="5" s="1"/>
  <c r="FA359" i="5"/>
  <c r="EZ359" i="5"/>
  <c r="EY360" i="5"/>
  <c r="EX360" i="5"/>
  <c r="FC360" i="5"/>
  <c r="FB360" i="5" a="1"/>
  <c r="FB360" i="5" s="1"/>
  <c r="FC153" i="5"/>
  <c r="FB153" i="5" a="1"/>
  <c r="FB153" i="5" s="1"/>
  <c r="FA152" i="5"/>
  <c r="EZ152" i="5"/>
  <c r="EY153" i="5"/>
  <c r="EX153" i="5"/>
  <c r="EW154" i="5"/>
  <c r="I146" i="2"/>
  <c r="F146" i="2"/>
  <c r="G146" i="2"/>
  <c r="E147" i="2"/>
  <c r="EN2195" i="1"/>
  <c r="EM2194" i="1"/>
  <c r="G147" i="2" a="1"/>
  <c r="F147" i="2" a="1"/>
  <c r="DB195" i="5" l="1"/>
  <c r="DC195" i="5" s="1"/>
  <c r="DD195" i="5" s="1"/>
  <c r="DC194" i="5"/>
  <c r="DD194" i="5" s="1"/>
  <c r="CY194" i="5"/>
  <c r="CZ193" i="5"/>
  <c r="DA193" i="5" s="1"/>
  <c r="F148" i="9"/>
  <c r="G147" i="9"/>
  <c r="L147" i="9" s="1"/>
  <c r="S40" i="9"/>
  <c r="IE67" i="5"/>
  <c r="IB67" i="5"/>
  <c r="IC67" i="5" s="1"/>
  <c r="ID67" i="5" s="1"/>
  <c r="R40" i="9"/>
  <c r="EY361" i="5"/>
  <c r="FC361" i="5"/>
  <c r="EX361" i="5"/>
  <c r="FB361" i="5" a="1"/>
  <c r="FB361" i="5" s="1"/>
  <c r="FA360" i="5"/>
  <c r="EZ360" i="5"/>
  <c r="FC154" i="5"/>
  <c r="FB154" i="5" a="1"/>
  <c r="FB154" i="5" s="1"/>
  <c r="FA153" i="5"/>
  <c r="EZ153" i="5"/>
  <c r="EY154" i="5"/>
  <c r="EX154" i="5"/>
  <c r="EW155" i="5"/>
  <c r="I147" i="2"/>
  <c r="G147" i="2"/>
  <c r="F147" i="2"/>
  <c r="E148" i="2"/>
  <c r="EN2196" i="1"/>
  <c r="EM2195" i="1"/>
  <c r="F148" i="2" a="1"/>
  <c r="G148" i="2" a="1"/>
  <c r="CY195" i="5" l="1"/>
  <c r="CZ195" i="5" s="1"/>
  <c r="DA195" i="5" s="1"/>
  <c r="CZ194" i="5"/>
  <c r="DA194" i="5" s="1"/>
  <c r="F149" i="9"/>
  <c r="G148" i="9"/>
  <c r="L148" i="9" s="1"/>
  <c r="IG67" i="5"/>
  <c r="IA67" i="5" s="1"/>
  <c r="U40" i="9"/>
  <c r="O40" i="9" s="1"/>
  <c r="EY362" i="5"/>
  <c r="FC362" i="5"/>
  <c r="FB362" i="5" a="1"/>
  <c r="FB362" i="5" s="1"/>
  <c r="EX362" i="5"/>
  <c r="FA361" i="5"/>
  <c r="EZ361" i="5"/>
  <c r="FC155" i="5"/>
  <c r="FB155" i="5" a="1"/>
  <c r="FB155" i="5" s="1"/>
  <c r="FA154" i="5"/>
  <c r="EZ154" i="5"/>
  <c r="EY155" i="5"/>
  <c r="EX155" i="5"/>
  <c r="EW156" i="5"/>
  <c r="I148" i="2"/>
  <c r="F148" i="2"/>
  <c r="G148" i="2"/>
  <c r="E149" i="2"/>
  <c r="EN2197" i="1"/>
  <c r="EM2196" i="1"/>
  <c r="G149" i="2" a="1"/>
  <c r="F149" i="2" a="1"/>
  <c r="F150" i="9" l="1"/>
  <c r="G149" i="9"/>
  <c r="L149" i="9" s="1"/>
  <c r="IH67" i="5"/>
  <c r="II67" i="5" s="1"/>
  <c r="IJ67" i="5" s="1"/>
  <c r="V40" i="9"/>
  <c r="W40" i="9" s="1"/>
  <c r="EY363" i="5"/>
  <c r="FB363" i="5" a="1"/>
  <c r="FB363" i="5" s="1"/>
  <c r="FC363" i="5"/>
  <c r="EX363" i="5"/>
  <c r="FA362" i="5"/>
  <c r="EZ362" i="5"/>
  <c r="FB156" i="5" a="1"/>
  <c r="FB156" i="5" s="1"/>
  <c r="FC156" i="5"/>
  <c r="EZ155" i="5"/>
  <c r="FA155" i="5"/>
  <c r="EY156" i="5"/>
  <c r="EW157" i="5"/>
  <c r="EX156" i="5"/>
  <c r="I149" i="2"/>
  <c r="G149" i="2"/>
  <c r="F149" i="2"/>
  <c r="E150" i="2"/>
  <c r="EN2198" i="1"/>
  <c r="EM2197" i="1"/>
  <c r="G150" i="2" a="1"/>
  <c r="F150" i="2" a="1"/>
  <c r="F151" i="9" l="1"/>
  <c r="G150" i="9"/>
  <c r="L150" i="9" s="1"/>
  <c r="X40" i="9"/>
  <c r="P41" i="9" s="1"/>
  <c r="IB68" i="5"/>
  <c r="IC68" i="5" s="1"/>
  <c r="ID68" i="5" s="1"/>
  <c r="IE68" i="5"/>
  <c r="FA363" i="5"/>
  <c r="EZ363" i="5"/>
  <c r="EY364" i="5"/>
  <c r="FB364" i="5" a="1"/>
  <c r="FB364" i="5" s="1"/>
  <c r="EX364" i="5"/>
  <c r="FC364" i="5"/>
  <c r="FB157" i="5" a="1"/>
  <c r="FB157" i="5" s="1"/>
  <c r="FC157" i="5"/>
  <c r="EZ156" i="5"/>
  <c r="FA156" i="5"/>
  <c r="EY157" i="5"/>
  <c r="EW158" i="5"/>
  <c r="EX157" i="5"/>
  <c r="I150" i="2"/>
  <c r="G150" i="2"/>
  <c r="F150" i="2"/>
  <c r="E151" i="2"/>
  <c r="EN2199" i="1"/>
  <c r="EM2198" i="1"/>
  <c r="F151" i="2" a="1"/>
  <c r="G151" i="2" a="1"/>
  <c r="F152" i="9" l="1"/>
  <c r="G151" i="9"/>
  <c r="L151" i="9" s="1"/>
  <c r="S41" i="9"/>
  <c r="Q41" i="9"/>
  <c r="R41" i="9" s="1"/>
  <c r="IG68" i="5"/>
  <c r="EY365" i="5"/>
  <c r="FB365" i="5" a="1"/>
  <c r="FB365" i="5" s="1"/>
  <c r="EX365" i="5"/>
  <c r="FC365" i="5"/>
  <c r="FA364" i="5"/>
  <c r="EZ364" i="5"/>
  <c r="FC158" i="5"/>
  <c r="FB158" i="5" a="1"/>
  <c r="FB158" i="5" s="1"/>
  <c r="EZ157" i="5"/>
  <c r="FA157" i="5"/>
  <c r="EW159" i="5"/>
  <c r="EX158" i="5"/>
  <c r="EY158" i="5"/>
  <c r="I151" i="2"/>
  <c r="G151" i="2"/>
  <c r="F151" i="2"/>
  <c r="E152" i="2"/>
  <c r="EN2200" i="1"/>
  <c r="EM2199" i="1"/>
  <c r="G152" i="2" a="1"/>
  <c r="F152" i="2" a="1"/>
  <c r="F153" i="9" l="1"/>
  <c r="G152" i="9"/>
  <c r="L152" i="9" s="1"/>
  <c r="U41" i="9"/>
  <c r="O41" i="9" s="1"/>
  <c r="IA68" i="5"/>
  <c r="FA365" i="5"/>
  <c r="EZ365" i="5"/>
  <c r="EY366" i="5"/>
  <c r="FB366" i="5" a="1"/>
  <c r="FB366" i="5" s="1"/>
  <c r="EX366" i="5"/>
  <c r="FC366" i="5"/>
  <c r="FC159" i="5"/>
  <c r="FB159" i="5" a="1"/>
  <c r="FB159" i="5" s="1"/>
  <c r="EZ158" i="5"/>
  <c r="FA158" i="5"/>
  <c r="EY159" i="5"/>
  <c r="EW160" i="5"/>
  <c r="EX159" i="5"/>
  <c r="I152" i="2"/>
  <c r="G152" i="2"/>
  <c r="F152" i="2"/>
  <c r="E153" i="2"/>
  <c r="EN2201" i="1"/>
  <c r="EM2200" i="1"/>
  <c r="F153" i="2" a="1"/>
  <c r="G153" i="2" a="1"/>
  <c r="F154" i="9" l="1"/>
  <c r="G153" i="9"/>
  <c r="L153" i="9" s="1"/>
  <c r="IH68" i="5"/>
  <c r="II68" i="5" s="1"/>
  <c r="IJ68" i="5" s="1"/>
  <c r="V41" i="9"/>
  <c r="W41" i="9" s="1"/>
  <c r="FA366" i="5"/>
  <c r="EZ366" i="5"/>
  <c r="EY367" i="5"/>
  <c r="FB367" i="5" a="1"/>
  <c r="FB367" i="5" s="1"/>
  <c r="EX367" i="5"/>
  <c r="FC367" i="5"/>
  <c r="FC160" i="5"/>
  <c r="FB160" i="5" a="1"/>
  <c r="FB160" i="5" s="1"/>
  <c r="EZ159" i="5"/>
  <c r="FA159" i="5"/>
  <c r="EY160" i="5"/>
  <c r="EW161" i="5"/>
  <c r="EX160" i="5"/>
  <c r="I153" i="2"/>
  <c r="G153" i="2"/>
  <c r="F153" i="2"/>
  <c r="E154" i="2"/>
  <c r="EN2202" i="1"/>
  <c r="EM2201" i="1"/>
  <c r="G154" i="2" a="1"/>
  <c r="F154" i="2" a="1"/>
  <c r="G154" i="9" l="1"/>
  <c r="L154" i="9" s="1"/>
  <c r="F155" i="9"/>
  <c r="X41" i="9"/>
  <c r="P42" i="9" s="1"/>
  <c r="IB69" i="5"/>
  <c r="IC69" i="5" s="1"/>
  <c r="ID69" i="5" s="1"/>
  <c r="IE69" i="5"/>
  <c r="FA367" i="5"/>
  <c r="EZ367" i="5"/>
  <c r="EY368" i="5"/>
  <c r="FB368" i="5" a="1"/>
  <c r="FB368" i="5" s="1"/>
  <c r="EX368" i="5"/>
  <c r="FC368" i="5"/>
  <c r="FC161" i="5"/>
  <c r="FB161" i="5" a="1"/>
  <c r="FB161" i="5" s="1"/>
  <c r="FA160" i="5"/>
  <c r="EZ160" i="5"/>
  <c r="EY161" i="5"/>
  <c r="EW162" i="5"/>
  <c r="EX161" i="5"/>
  <c r="I154" i="2"/>
  <c r="F154" i="2"/>
  <c r="G154" i="2"/>
  <c r="E155" i="2"/>
  <c r="EN2203" i="1"/>
  <c r="EM2202" i="1"/>
  <c r="F155" i="2" a="1"/>
  <c r="G155" i="2" a="1"/>
  <c r="S42" i="9" l="1"/>
  <c r="F156" i="9"/>
  <c r="G155" i="9"/>
  <c r="L155" i="9" s="1"/>
  <c r="Q42" i="9"/>
  <c r="R42" i="9" s="1"/>
  <c r="IG69" i="5"/>
  <c r="FA368" i="5"/>
  <c r="EZ368" i="5"/>
  <c r="EY369" i="5"/>
  <c r="FB369" i="5" a="1"/>
  <c r="FB369" i="5" s="1"/>
  <c r="EX369" i="5"/>
  <c r="FC369" i="5"/>
  <c r="FB162" i="5" a="1"/>
  <c r="FB162" i="5" s="1"/>
  <c r="FC162" i="5"/>
  <c r="FA161" i="5"/>
  <c r="EZ161" i="5"/>
  <c r="EW163" i="5"/>
  <c r="EX162" i="5"/>
  <c r="EY162" i="5"/>
  <c r="I155" i="2"/>
  <c r="G155" i="2"/>
  <c r="F155" i="2"/>
  <c r="E156" i="2"/>
  <c r="EN2204" i="1"/>
  <c r="EM2203" i="1"/>
  <c r="G156" i="2" a="1"/>
  <c r="F156" i="2" a="1"/>
  <c r="F157" i="9" l="1"/>
  <c r="G156" i="9"/>
  <c r="L156" i="9" s="1"/>
  <c r="U42" i="9"/>
  <c r="O42" i="9" s="1"/>
  <c r="IA69" i="5"/>
  <c r="FA369" i="5"/>
  <c r="EZ369" i="5"/>
  <c r="EY370" i="5"/>
  <c r="FB370" i="5" a="1"/>
  <c r="FB370" i="5" s="1"/>
  <c r="EX370" i="5"/>
  <c r="FC370" i="5"/>
  <c r="FC163" i="5"/>
  <c r="FB163" i="5" a="1"/>
  <c r="FB163" i="5" s="1"/>
  <c r="FA162" i="5"/>
  <c r="EZ162" i="5"/>
  <c r="EY163" i="5"/>
  <c r="EW164" i="5"/>
  <c r="EX163" i="5"/>
  <c r="I156" i="2"/>
  <c r="F156" i="2"/>
  <c r="G156" i="2"/>
  <c r="E157" i="2"/>
  <c r="EN2205" i="1"/>
  <c r="EM2204" i="1"/>
  <c r="F157" i="2" a="1"/>
  <c r="G157" i="2" a="1"/>
  <c r="F158" i="9" l="1"/>
  <c r="G157" i="9"/>
  <c r="L157" i="9" s="1"/>
  <c r="IH69" i="5"/>
  <c r="II69" i="5" s="1"/>
  <c r="IJ69" i="5" s="1"/>
  <c r="V42" i="9"/>
  <c r="W42" i="9" s="1"/>
  <c r="FA370" i="5"/>
  <c r="EZ370" i="5"/>
  <c r="EY371" i="5"/>
  <c r="FB371" i="5" a="1"/>
  <c r="FB371" i="5" s="1"/>
  <c r="EX371" i="5"/>
  <c r="FC371" i="5"/>
  <c r="FB164" i="5" a="1"/>
  <c r="FB164" i="5" s="1"/>
  <c r="FC164" i="5"/>
  <c r="EZ163" i="5"/>
  <c r="FA163" i="5"/>
  <c r="EY164" i="5"/>
  <c r="EW165" i="5"/>
  <c r="EX164" i="5"/>
  <c r="I157" i="2"/>
  <c r="F157" i="2"/>
  <c r="G157" i="2"/>
  <c r="E158" i="2"/>
  <c r="EN2206" i="1"/>
  <c r="EM2205" i="1"/>
  <c r="F158" i="2" a="1"/>
  <c r="G158" i="2" a="1"/>
  <c r="F159" i="9" l="1"/>
  <c r="G158" i="9"/>
  <c r="L158" i="9" s="1"/>
  <c r="X42" i="9"/>
  <c r="P43" i="9" s="1"/>
  <c r="IB70" i="5"/>
  <c r="IC70" i="5" s="1"/>
  <c r="ID70" i="5" s="1"/>
  <c r="IG70" i="5" s="1"/>
  <c r="IE70" i="5"/>
  <c r="FA371" i="5"/>
  <c r="EZ371" i="5"/>
  <c r="EY372" i="5"/>
  <c r="FB372" i="5" a="1"/>
  <c r="FB372" i="5" s="1"/>
  <c r="EX372" i="5"/>
  <c r="FC372" i="5"/>
  <c r="FC165" i="5"/>
  <c r="FB165" i="5" a="1"/>
  <c r="FB165" i="5" s="1"/>
  <c r="EZ164" i="5"/>
  <c r="FA164" i="5"/>
  <c r="EY165" i="5"/>
  <c r="EW166" i="5"/>
  <c r="EX165" i="5"/>
  <c r="I158" i="2"/>
  <c r="G158" i="2"/>
  <c r="F158" i="2"/>
  <c r="E159" i="2"/>
  <c r="EN2207" i="1"/>
  <c r="EM2206" i="1"/>
  <c r="F159" i="2" a="1"/>
  <c r="G159" i="2" a="1"/>
  <c r="S43" i="9" l="1"/>
  <c r="Q43" i="9"/>
  <c r="R43" i="9" s="1"/>
  <c r="F160" i="9"/>
  <c r="G159" i="9"/>
  <c r="L159" i="9" s="1"/>
  <c r="IA70" i="5"/>
  <c r="FA372" i="5"/>
  <c r="EZ372" i="5"/>
  <c r="EY373" i="5"/>
  <c r="FB373" i="5" a="1"/>
  <c r="FB373" i="5" s="1"/>
  <c r="EX373" i="5"/>
  <c r="FC373" i="5"/>
  <c r="FC166" i="5"/>
  <c r="FB166" i="5" a="1"/>
  <c r="FB166" i="5" s="1"/>
  <c r="EZ165" i="5"/>
  <c r="FA165" i="5"/>
  <c r="EW167" i="5"/>
  <c r="EX166" i="5"/>
  <c r="EY166" i="5"/>
  <c r="I159" i="2"/>
  <c r="F159" i="2"/>
  <c r="G159" i="2"/>
  <c r="E160" i="2"/>
  <c r="EN2208" i="1"/>
  <c r="EM2207" i="1"/>
  <c r="F160" i="2" a="1"/>
  <c r="G160" i="2" a="1"/>
  <c r="F161" i="9" l="1"/>
  <c r="G160" i="9"/>
  <c r="L160" i="9" s="1"/>
  <c r="IH70" i="5"/>
  <c r="II70" i="5" s="1"/>
  <c r="IJ70" i="5" s="1"/>
  <c r="U43" i="9"/>
  <c r="O43" i="9" s="1"/>
  <c r="FA373" i="5"/>
  <c r="EZ373" i="5"/>
  <c r="EY374" i="5"/>
  <c r="FB374" i="5" a="1"/>
  <c r="FB374" i="5" s="1"/>
  <c r="EX374" i="5"/>
  <c r="FC374" i="5"/>
  <c r="FC167" i="5"/>
  <c r="FB167" i="5" a="1"/>
  <c r="FB167" i="5" s="1"/>
  <c r="EZ166" i="5"/>
  <c r="FA166" i="5"/>
  <c r="EY167" i="5"/>
  <c r="EX167" i="5"/>
  <c r="EW168" i="5"/>
  <c r="I160" i="2"/>
  <c r="G160" i="2"/>
  <c r="F160" i="2"/>
  <c r="E161" i="2"/>
  <c r="EN2209" i="1"/>
  <c r="EM2208" i="1"/>
  <c r="G161" i="2" a="1"/>
  <c r="F161" i="2" a="1"/>
  <c r="F162" i="9" l="1"/>
  <c r="G161" i="9"/>
  <c r="L161" i="9" s="1"/>
  <c r="IE71" i="5"/>
  <c r="IB71" i="5"/>
  <c r="IC71" i="5" s="1"/>
  <c r="ID71" i="5" s="1"/>
  <c r="V43" i="9"/>
  <c r="W43" i="9" s="1"/>
  <c r="FA374" i="5"/>
  <c r="EZ374" i="5"/>
  <c r="EY375" i="5"/>
  <c r="FB375" i="5" a="1"/>
  <c r="FB375" i="5" s="1"/>
  <c r="EX375" i="5"/>
  <c r="FC375" i="5"/>
  <c r="FC168" i="5"/>
  <c r="FB168" i="5" a="1"/>
  <c r="FB168" i="5" s="1"/>
  <c r="EZ167" i="5"/>
  <c r="FA167" i="5"/>
  <c r="EY168" i="5"/>
  <c r="EW169" i="5"/>
  <c r="EX168" i="5"/>
  <c r="I161" i="2"/>
  <c r="F161" i="2"/>
  <c r="G161" i="2"/>
  <c r="E162" i="2"/>
  <c r="EN2210" i="1"/>
  <c r="EM2209" i="1"/>
  <c r="F162" i="2" a="1"/>
  <c r="G162" i="2" a="1"/>
  <c r="F163" i="9" l="1"/>
  <c r="G162" i="9"/>
  <c r="L162" i="9" s="1"/>
  <c r="X43" i="9"/>
  <c r="S44" i="9" s="1"/>
  <c r="IG71" i="5"/>
  <c r="FA375" i="5"/>
  <c r="EZ375" i="5"/>
  <c r="EY376" i="5"/>
  <c r="FB376" i="5" a="1"/>
  <c r="FB376" i="5" s="1"/>
  <c r="EX376" i="5"/>
  <c r="FC376" i="5"/>
  <c r="FC169" i="5"/>
  <c r="FB169" i="5" a="1"/>
  <c r="FB169" i="5" s="1"/>
  <c r="FA168" i="5"/>
  <c r="EZ168" i="5"/>
  <c r="EY169" i="5"/>
  <c r="EW170" i="5"/>
  <c r="EX169" i="5"/>
  <c r="I162" i="2"/>
  <c r="F162" i="2"/>
  <c r="G162" i="2"/>
  <c r="E163" i="2"/>
  <c r="EN2211" i="1"/>
  <c r="EM2210" i="1"/>
  <c r="F163" i="2" a="1"/>
  <c r="G163" i="2" a="1"/>
  <c r="P44" i="9" l="1"/>
  <c r="Q44" i="9" s="1"/>
  <c r="R44" i="9" s="1"/>
  <c r="F164" i="9"/>
  <c r="G163" i="9"/>
  <c r="L163" i="9" s="1"/>
  <c r="IA71" i="5"/>
  <c r="FA376" i="5"/>
  <c r="EZ376" i="5"/>
  <c r="FC377" i="5"/>
  <c r="EY377" i="5"/>
  <c r="FB377" i="5" a="1"/>
  <c r="FB377" i="5" s="1"/>
  <c r="EX377" i="5"/>
  <c r="FB170" i="5" a="1"/>
  <c r="FB170" i="5" s="1"/>
  <c r="FC170" i="5"/>
  <c r="FA169" i="5"/>
  <c r="EZ169" i="5"/>
  <c r="EW171" i="5"/>
  <c r="EX170" i="5"/>
  <c r="EY170" i="5"/>
  <c r="I163" i="2"/>
  <c r="F163" i="2"/>
  <c r="G163" i="2"/>
  <c r="E164" i="2"/>
  <c r="EN2212" i="1"/>
  <c r="EM2211" i="1"/>
  <c r="G164" i="2" a="1"/>
  <c r="F164" i="2" a="1"/>
  <c r="F165" i="9" l="1"/>
  <c r="G164" i="9"/>
  <c r="L164" i="9" s="1"/>
  <c r="IH71" i="5"/>
  <c r="II71" i="5" s="1"/>
  <c r="IJ71" i="5" s="1"/>
  <c r="U44" i="9"/>
  <c r="O44" i="9" s="1"/>
  <c r="FA377" i="5"/>
  <c r="EZ377" i="5"/>
  <c r="EY378" i="5"/>
  <c r="FC378" i="5"/>
  <c r="EX378" i="5"/>
  <c r="FB378" i="5" a="1"/>
  <c r="FB378" i="5" s="1"/>
  <c r="FC171" i="5"/>
  <c r="FB171" i="5" a="1"/>
  <c r="FB171" i="5" s="1"/>
  <c r="FA170" i="5"/>
  <c r="EZ170" i="5"/>
  <c r="EY171" i="5"/>
  <c r="EW172" i="5"/>
  <c r="EX171" i="5"/>
  <c r="I164" i="2"/>
  <c r="G164" i="2"/>
  <c r="F164" i="2"/>
  <c r="E165" i="2"/>
  <c r="EN2213" i="1"/>
  <c r="EM2212" i="1"/>
  <c r="F165" i="2" a="1"/>
  <c r="G165" i="2" a="1"/>
  <c r="F166" i="9" l="1"/>
  <c r="G165" i="9"/>
  <c r="L165" i="9" s="1"/>
  <c r="IB72" i="5"/>
  <c r="IC72" i="5" s="1"/>
  <c r="ID72" i="5" s="1"/>
  <c r="IE72" i="5"/>
  <c r="V44" i="9"/>
  <c r="W44" i="9" s="1"/>
  <c r="EY379" i="5"/>
  <c r="FC379" i="5"/>
  <c r="EX379" i="5"/>
  <c r="FB379" i="5" a="1"/>
  <c r="FB379" i="5" s="1"/>
  <c r="FA378" i="5"/>
  <c r="EZ378" i="5"/>
  <c r="FC172" i="5"/>
  <c r="FB172" i="5" a="1"/>
  <c r="FB172" i="5" s="1"/>
  <c r="EZ171" i="5"/>
  <c r="FA171" i="5"/>
  <c r="EY172" i="5"/>
  <c r="EW173" i="5"/>
  <c r="EX172" i="5"/>
  <c r="I165" i="2"/>
  <c r="G165" i="2"/>
  <c r="F165" i="2"/>
  <c r="E166" i="2"/>
  <c r="EN2214" i="1"/>
  <c r="EM2213" i="1"/>
  <c r="F166" i="2" a="1"/>
  <c r="G166" i="2" a="1"/>
  <c r="F167" i="9" l="1"/>
  <c r="G166" i="9"/>
  <c r="L166" i="9" s="1"/>
  <c r="X44" i="9"/>
  <c r="S45" i="9" s="1"/>
  <c r="IG72" i="5"/>
  <c r="EY380" i="5"/>
  <c r="FC380" i="5"/>
  <c r="EX380" i="5"/>
  <c r="FB380" i="5" a="1"/>
  <c r="FB380" i="5" s="1"/>
  <c r="FA379" i="5"/>
  <c r="EZ379" i="5"/>
  <c r="FB173" i="5" a="1"/>
  <c r="FB173" i="5" s="1"/>
  <c r="FC173" i="5"/>
  <c r="EZ172" i="5"/>
  <c r="FA172" i="5"/>
  <c r="EY173" i="5"/>
  <c r="EW174" i="5"/>
  <c r="EX173" i="5"/>
  <c r="I166" i="2"/>
  <c r="G166" i="2"/>
  <c r="F166" i="2"/>
  <c r="E167" i="2"/>
  <c r="EN2215" i="1"/>
  <c r="EM2214" i="1"/>
  <c r="G167" i="2" a="1"/>
  <c r="F167" i="2" a="1"/>
  <c r="P45" i="9" l="1"/>
  <c r="Q45" i="9" s="1"/>
  <c r="R45" i="9" s="1"/>
  <c r="F168" i="9"/>
  <c r="G167" i="9"/>
  <c r="L167" i="9" s="1"/>
  <c r="IA72" i="5"/>
  <c r="EY381" i="5"/>
  <c r="EX381" i="5"/>
  <c r="FC381" i="5"/>
  <c r="FB381" i="5" a="1"/>
  <c r="FB381" i="5" s="1"/>
  <c r="FA380" i="5"/>
  <c r="EZ380" i="5"/>
  <c r="FC174" i="5"/>
  <c r="FB174" i="5" a="1"/>
  <c r="FB174" i="5" s="1"/>
  <c r="EZ173" i="5"/>
  <c r="FA173" i="5"/>
  <c r="EW175" i="5"/>
  <c r="EX174" i="5"/>
  <c r="EY174" i="5"/>
  <c r="I167" i="2"/>
  <c r="G167" i="2"/>
  <c r="F167" i="2"/>
  <c r="E168" i="2"/>
  <c r="EN2216" i="1"/>
  <c r="EM2215" i="1"/>
  <c r="G168" i="2" a="1"/>
  <c r="F168" i="2" a="1"/>
  <c r="F169" i="9" l="1"/>
  <c r="G168" i="9"/>
  <c r="L168" i="9" s="1"/>
  <c r="IH72" i="5"/>
  <c r="II72" i="5" s="1"/>
  <c r="IJ72" i="5" s="1"/>
  <c r="U45" i="9"/>
  <c r="O45" i="9" s="1"/>
  <c r="EY382" i="5"/>
  <c r="EX382" i="5"/>
  <c r="FC382" i="5"/>
  <c r="FB382" i="5" a="1"/>
  <c r="FB382" i="5" s="1"/>
  <c r="FA381" i="5"/>
  <c r="EZ381" i="5"/>
  <c r="FB175" i="5" a="1"/>
  <c r="FB175" i="5" s="1"/>
  <c r="FC175" i="5"/>
  <c r="EZ174" i="5"/>
  <c r="FA174" i="5"/>
  <c r="EY175" i="5"/>
  <c r="EW176" i="5"/>
  <c r="EX175" i="5"/>
  <c r="I168" i="2"/>
  <c r="F168" i="2"/>
  <c r="G168" i="2"/>
  <c r="E169" i="2"/>
  <c r="EN2217" i="1"/>
  <c r="EM2216" i="1"/>
  <c r="G169" i="2" a="1"/>
  <c r="F169" i="2" a="1"/>
  <c r="F170" i="9" l="1"/>
  <c r="G169" i="9"/>
  <c r="L169" i="9" s="1"/>
  <c r="IB73" i="5"/>
  <c r="IC73" i="5" s="1"/>
  <c r="ID73" i="5" s="1"/>
  <c r="IG73" i="5" s="1"/>
  <c r="IE73" i="5"/>
  <c r="V45" i="9"/>
  <c r="W45" i="9" s="1"/>
  <c r="EY383" i="5"/>
  <c r="EX383" i="5"/>
  <c r="FC383" i="5"/>
  <c r="FB383" i="5" a="1"/>
  <c r="FB383" i="5" s="1"/>
  <c r="FA382" i="5"/>
  <c r="EZ382" i="5"/>
  <c r="FC176" i="5"/>
  <c r="FB176" i="5" a="1"/>
  <c r="FB176" i="5" s="1"/>
  <c r="EZ175" i="5"/>
  <c r="FA175" i="5"/>
  <c r="EY176" i="5"/>
  <c r="EW177" i="5"/>
  <c r="EX176" i="5"/>
  <c r="I169" i="2"/>
  <c r="G169" i="2"/>
  <c r="F169" i="2"/>
  <c r="E170" i="2"/>
  <c r="EN2218" i="1"/>
  <c r="EM2217" i="1"/>
  <c r="F170" i="2" a="1"/>
  <c r="G170" i="2" a="1"/>
  <c r="F171" i="9" l="1"/>
  <c r="G170" i="9"/>
  <c r="L170" i="9" s="1"/>
  <c r="X45" i="9"/>
  <c r="P46" i="9" s="1"/>
  <c r="IA73" i="5"/>
  <c r="FA383" i="5"/>
  <c r="EZ383" i="5"/>
  <c r="EY384" i="5"/>
  <c r="EX384" i="5"/>
  <c r="FC384" i="5"/>
  <c r="FB384" i="5" a="1"/>
  <c r="FB384" i="5" s="1"/>
  <c r="FC177" i="5"/>
  <c r="FB177" i="5" a="1"/>
  <c r="FB177" i="5" s="1"/>
  <c r="FA176" i="5"/>
  <c r="EZ176" i="5"/>
  <c r="EY177" i="5"/>
  <c r="EW178" i="5"/>
  <c r="EX177" i="5"/>
  <c r="I170" i="2"/>
  <c r="F170" i="2"/>
  <c r="G170" i="2"/>
  <c r="E171" i="2"/>
  <c r="EN2219" i="1"/>
  <c r="EM2218" i="1"/>
  <c r="G171" i="2" a="1"/>
  <c r="F171" i="2" a="1"/>
  <c r="S46" i="9" l="1"/>
  <c r="F172" i="9"/>
  <c r="G171" i="9"/>
  <c r="L171" i="9" s="1"/>
  <c r="Q46" i="9"/>
  <c r="R46" i="9" s="1"/>
  <c r="IH73" i="5"/>
  <c r="II73" i="5" s="1"/>
  <c r="IJ73" i="5" s="1"/>
  <c r="EY385" i="5"/>
  <c r="EX385" i="5"/>
  <c r="FC385" i="5"/>
  <c r="FB385" i="5" a="1"/>
  <c r="FB385" i="5" s="1"/>
  <c r="FA384" i="5"/>
  <c r="EZ384" i="5"/>
  <c r="FC178" i="5"/>
  <c r="FB178" i="5" a="1"/>
  <c r="FB178" i="5" s="1"/>
  <c r="FA177" i="5"/>
  <c r="EZ177" i="5"/>
  <c r="EW179" i="5"/>
  <c r="EX178" i="5"/>
  <c r="EY178" i="5"/>
  <c r="I171" i="2"/>
  <c r="G171" i="2"/>
  <c r="F171" i="2"/>
  <c r="E172" i="2"/>
  <c r="EN2220" i="1"/>
  <c r="EM2219" i="1"/>
  <c r="G172" i="2" a="1"/>
  <c r="F172" i="2" a="1"/>
  <c r="F173" i="9" l="1"/>
  <c r="G173" i="9" s="1"/>
  <c r="L173" i="9" s="1"/>
  <c r="G172" i="9"/>
  <c r="L172" i="9" s="1"/>
  <c r="IB74" i="5"/>
  <c r="IC74" i="5" s="1"/>
  <c r="ID74" i="5" s="1"/>
  <c r="IG74" i="5" s="1"/>
  <c r="IE74" i="5"/>
  <c r="U46" i="9"/>
  <c r="O46" i="9" s="1"/>
  <c r="FC386" i="5"/>
  <c r="EY386" i="5"/>
  <c r="EX386" i="5"/>
  <c r="FB386" i="5" a="1"/>
  <c r="FB386" i="5" s="1"/>
  <c r="FA385" i="5"/>
  <c r="EZ385" i="5"/>
  <c r="FB179" i="5" a="1"/>
  <c r="FB179" i="5" s="1"/>
  <c r="FC179" i="5"/>
  <c r="FA178" i="5"/>
  <c r="EZ178" i="5"/>
  <c r="EY179" i="5"/>
  <c r="EW180" i="5"/>
  <c r="EX179" i="5"/>
  <c r="I172" i="2"/>
  <c r="F172" i="2"/>
  <c r="G172" i="2"/>
  <c r="E173" i="2"/>
  <c r="EN2221" i="1"/>
  <c r="EM2220" i="1"/>
  <c r="F173" i="2" a="1"/>
  <c r="G173" i="2" a="1"/>
  <c r="V46" i="9" l="1"/>
  <c r="W46" i="9" s="1"/>
  <c r="IA74" i="5"/>
  <c r="FC387" i="5"/>
  <c r="EY387" i="5"/>
  <c r="FB387" i="5" a="1"/>
  <c r="FB387" i="5" s="1"/>
  <c r="EX387" i="5"/>
  <c r="EZ386" i="5"/>
  <c r="FA386" i="5"/>
  <c r="FB180" i="5" a="1"/>
  <c r="FB180" i="5" s="1"/>
  <c r="FC180" i="5"/>
  <c r="EZ179" i="5"/>
  <c r="FA179" i="5"/>
  <c r="EY180" i="5"/>
  <c r="EW181" i="5"/>
  <c r="EX180" i="5"/>
  <c r="I173" i="2"/>
  <c r="G173" i="2"/>
  <c r="F173" i="2"/>
  <c r="E174" i="2"/>
  <c r="EN2222" i="1"/>
  <c r="EM2221" i="1"/>
  <c r="G174" i="2" a="1"/>
  <c r="F174" i="2" a="1"/>
  <c r="X46" i="9" l="1"/>
  <c r="P47" i="9" s="1"/>
  <c r="IH74" i="5"/>
  <c r="II74" i="5" s="1"/>
  <c r="IJ74" i="5" s="1"/>
  <c r="EZ387" i="5"/>
  <c r="FA387" i="5"/>
  <c r="FC388" i="5"/>
  <c r="EY388" i="5"/>
  <c r="EX388" i="5"/>
  <c r="FB388" i="5" a="1"/>
  <c r="FB388" i="5" s="1"/>
  <c r="FC181" i="5"/>
  <c r="FB181" i="5" a="1"/>
  <c r="FB181" i="5" s="1"/>
  <c r="EZ180" i="5"/>
  <c r="FA180" i="5"/>
  <c r="EY181" i="5"/>
  <c r="EW182" i="5"/>
  <c r="EX181" i="5"/>
  <c r="I174" i="2"/>
  <c r="G174" i="2"/>
  <c r="F174" i="2"/>
  <c r="E175" i="2"/>
  <c r="EN2223" i="1"/>
  <c r="EM2222" i="1"/>
  <c r="F175" i="2" a="1"/>
  <c r="G175" i="2" a="1"/>
  <c r="S47" i="9" l="1"/>
  <c r="Q47" i="9"/>
  <c r="R47" i="9" s="1"/>
  <c r="IE75" i="5"/>
  <c r="IB75" i="5"/>
  <c r="IC75" i="5" s="1"/>
  <c r="ID75" i="5" s="1"/>
  <c r="FC389" i="5"/>
  <c r="EY389" i="5"/>
  <c r="FB389" i="5" a="1"/>
  <c r="FB389" i="5" s="1"/>
  <c r="EX389" i="5"/>
  <c r="EZ388" i="5"/>
  <c r="FA388" i="5"/>
  <c r="FC182" i="5"/>
  <c r="FB182" i="5" a="1"/>
  <c r="FB182" i="5" s="1"/>
  <c r="EZ181" i="5"/>
  <c r="FA181" i="5"/>
  <c r="EW183" i="5"/>
  <c r="EX182" i="5"/>
  <c r="EY182" i="5"/>
  <c r="I175" i="2"/>
  <c r="F175" i="2"/>
  <c r="G175" i="2"/>
  <c r="E176" i="2"/>
  <c r="EN2224" i="1"/>
  <c r="EM2223" i="1"/>
  <c r="F176" i="2" a="1"/>
  <c r="G176" i="2" a="1"/>
  <c r="U47" i="9" l="1"/>
  <c r="O47" i="9" s="1"/>
  <c r="IG75" i="5"/>
  <c r="FC390" i="5"/>
  <c r="EY390" i="5"/>
  <c r="EX390" i="5"/>
  <c r="FB390" i="5" a="1"/>
  <c r="FB390" i="5" s="1"/>
  <c r="EZ389" i="5"/>
  <c r="FA389" i="5"/>
  <c r="FB183" i="5" a="1"/>
  <c r="FB183" i="5" s="1"/>
  <c r="FC183" i="5"/>
  <c r="EZ182" i="5"/>
  <c r="FA182" i="5"/>
  <c r="EY183" i="5"/>
  <c r="EX183" i="5"/>
  <c r="EW184" i="5"/>
  <c r="I176" i="2"/>
  <c r="F176" i="2"/>
  <c r="G176" i="2"/>
  <c r="E177" i="2"/>
  <c r="EN2225" i="1"/>
  <c r="EM2224" i="1"/>
  <c r="F177" i="2" a="1"/>
  <c r="G177" i="2" a="1"/>
  <c r="V47" i="9" l="1"/>
  <c r="W47" i="9" s="1"/>
  <c r="IA75" i="5"/>
  <c r="FC391" i="5"/>
  <c r="EY391" i="5"/>
  <c r="FB391" i="5" a="1"/>
  <c r="FB391" i="5" s="1"/>
  <c r="EX391" i="5"/>
  <c r="EZ390" i="5"/>
  <c r="FA390" i="5"/>
  <c r="FC184" i="5"/>
  <c r="FB184" i="5" a="1"/>
  <c r="FB184" i="5" s="1"/>
  <c r="EZ183" i="5"/>
  <c r="FA183" i="5"/>
  <c r="EY184" i="5"/>
  <c r="EW185" i="5"/>
  <c r="EX184" i="5"/>
  <c r="I177" i="2"/>
  <c r="F177" i="2"/>
  <c r="G177" i="2"/>
  <c r="E178" i="2"/>
  <c r="EN2226" i="1"/>
  <c r="EM2225" i="1"/>
  <c r="G178" i="2" a="1"/>
  <c r="F178" i="2" a="1"/>
  <c r="X47" i="9" l="1"/>
  <c r="P48" i="9" s="1"/>
  <c r="Q48" i="9" s="1"/>
  <c r="IH75" i="5"/>
  <c r="II75" i="5" s="1"/>
  <c r="IJ75" i="5" s="1"/>
  <c r="FC392" i="5"/>
  <c r="EY392" i="5"/>
  <c r="EX392" i="5"/>
  <c r="FB392" i="5" a="1"/>
  <c r="FB392" i="5" s="1"/>
  <c r="EZ391" i="5"/>
  <c r="FA391" i="5"/>
  <c r="FC185" i="5"/>
  <c r="FB185" i="5" a="1"/>
  <c r="FB185" i="5" s="1"/>
  <c r="FA184" i="5"/>
  <c r="EZ184" i="5"/>
  <c r="EY185" i="5"/>
  <c r="EW186" i="5"/>
  <c r="EX185" i="5"/>
  <c r="I178" i="2"/>
  <c r="F178" i="2"/>
  <c r="G178" i="2"/>
  <c r="E179" i="2"/>
  <c r="EN2227" i="1"/>
  <c r="EM2226" i="1"/>
  <c r="F179" i="2" a="1"/>
  <c r="G179" i="2" a="1"/>
  <c r="S48" i="9" l="1"/>
  <c r="IE76" i="5"/>
  <c r="IB76" i="5"/>
  <c r="IC76" i="5" s="1"/>
  <c r="ID76" i="5" s="1"/>
  <c r="R48" i="9"/>
  <c r="EZ392" i="5"/>
  <c r="FA392" i="5"/>
  <c r="FC393" i="5"/>
  <c r="EY393" i="5"/>
  <c r="FB393" i="5" a="1"/>
  <c r="FB393" i="5" s="1"/>
  <c r="EX393" i="5"/>
  <c r="FC186" i="5"/>
  <c r="FB186" i="5" a="1"/>
  <c r="FB186" i="5" s="1"/>
  <c r="FA185" i="5"/>
  <c r="EZ185" i="5"/>
  <c r="EW187" i="5"/>
  <c r="EX186" i="5"/>
  <c r="EY186" i="5"/>
  <c r="I179" i="2"/>
  <c r="F179" i="2"/>
  <c r="G179" i="2"/>
  <c r="E180" i="2"/>
  <c r="EN2228" i="1"/>
  <c r="EM2227" i="1"/>
  <c r="F180" i="2" a="1"/>
  <c r="G180" i="2" a="1"/>
  <c r="U48" i="9" l="1"/>
  <c r="O48" i="9" s="1"/>
  <c r="IG76" i="5"/>
  <c r="FC394" i="5"/>
  <c r="EY394" i="5"/>
  <c r="EX394" i="5"/>
  <c r="FB394" i="5" a="1"/>
  <c r="FB394" i="5" s="1"/>
  <c r="EZ393" i="5"/>
  <c r="FA393" i="5"/>
  <c r="FC187" i="5"/>
  <c r="FB187" i="5" a="1"/>
  <c r="FB187" i="5" s="1"/>
  <c r="FA186" i="5"/>
  <c r="EZ186" i="5"/>
  <c r="EY187" i="5"/>
  <c r="EW188" i="5"/>
  <c r="EX187" i="5"/>
  <c r="I180" i="2"/>
  <c r="G180" i="2"/>
  <c r="F180" i="2"/>
  <c r="E181" i="2"/>
  <c r="EN2229" i="1"/>
  <c r="EM2228" i="1"/>
  <c r="G181" i="2" a="1"/>
  <c r="F181" i="2" a="1"/>
  <c r="V48" i="9" l="1"/>
  <c r="W48" i="9" s="1"/>
  <c r="IA76" i="5"/>
  <c r="FC395" i="5"/>
  <c r="EY395" i="5"/>
  <c r="FB395" i="5" a="1"/>
  <c r="FB395" i="5" s="1"/>
  <c r="EX395" i="5"/>
  <c r="EZ394" i="5"/>
  <c r="FA394" i="5"/>
  <c r="FB188" i="5" a="1"/>
  <c r="FB188" i="5" s="1"/>
  <c r="FC188" i="5"/>
  <c r="EZ187" i="5"/>
  <c r="FA187" i="5"/>
  <c r="EY188" i="5"/>
  <c r="EW189" i="5"/>
  <c r="EX188" i="5"/>
  <c r="I181" i="2"/>
  <c r="G181" i="2"/>
  <c r="F181" i="2"/>
  <c r="E182" i="2"/>
  <c r="EN2230" i="1"/>
  <c r="EM2229" i="1"/>
  <c r="F182" i="2" a="1"/>
  <c r="G182" i="2" a="1"/>
  <c r="X48" i="9" l="1"/>
  <c r="P49" i="9" s="1"/>
  <c r="IH76" i="5"/>
  <c r="II76" i="5" s="1"/>
  <c r="IJ76" i="5" s="1"/>
  <c r="FC396" i="5"/>
  <c r="EY396" i="5"/>
  <c r="EX396" i="5"/>
  <c r="FB396" i="5" a="1"/>
  <c r="FB396" i="5" s="1"/>
  <c r="EZ395" i="5"/>
  <c r="FA395" i="5"/>
  <c r="FB189" i="5" a="1"/>
  <c r="FB189" i="5" s="1"/>
  <c r="FC189" i="5"/>
  <c r="EZ188" i="5"/>
  <c r="FA188" i="5"/>
  <c r="EY189" i="5"/>
  <c r="EW190" i="5"/>
  <c r="EX189" i="5"/>
  <c r="I182" i="2"/>
  <c r="F182" i="2"/>
  <c r="G182" i="2"/>
  <c r="E183" i="2"/>
  <c r="EN2231" i="1"/>
  <c r="EM2230" i="1"/>
  <c r="F183" i="2" a="1"/>
  <c r="G183" i="2" a="1"/>
  <c r="S49" i="9" l="1"/>
  <c r="Q49" i="9"/>
  <c r="R49" i="9" s="1"/>
  <c r="IB77" i="5"/>
  <c r="IC77" i="5" s="1"/>
  <c r="ID77" i="5" s="1"/>
  <c r="IE77" i="5"/>
  <c r="EZ396" i="5"/>
  <c r="FA396" i="5"/>
  <c r="FC397" i="5"/>
  <c r="EY397" i="5"/>
  <c r="FB397" i="5" a="1"/>
  <c r="FB397" i="5" s="1"/>
  <c r="EX397" i="5"/>
  <c r="FC190" i="5"/>
  <c r="FB190" i="5" a="1"/>
  <c r="FB190" i="5" s="1"/>
  <c r="EZ189" i="5"/>
  <c r="FA189" i="5"/>
  <c r="EW191" i="5"/>
  <c r="EX190" i="5"/>
  <c r="EY190" i="5"/>
  <c r="I183" i="2"/>
  <c r="F183" i="2"/>
  <c r="G183" i="2"/>
  <c r="E184" i="2"/>
  <c r="EN2232" i="1"/>
  <c r="EM2231" i="1"/>
  <c r="G184" i="2" a="1"/>
  <c r="F184" i="2" a="1"/>
  <c r="U49" i="9" l="1"/>
  <c r="O49" i="9" s="1"/>
  <c r="IG77" i="5"/>
  <c r="FC398" i="5"/>
  <c r="EY398" i="5"/>
  <c r="EX398" i="5"/>
  <c r="FB398" i="5" a="1"/>
  <c r="FB398" i="5" s="1"/>
  <c r="EZ397" i="5"/>
  <c r="FA397" i="5"/>
  <c r="FC191" i="5"/>
  <c r="FB191" i="5" a="1"/>
  <c r="FB191" i="5" s="1"/>
  <c r="EZ190" i="5"/>
  <c r="FA190" i="5"/>
  <c r="EY191" i="5"/>
  <c r="EW192" i="5"/>
  <c r="EX191" i="5"/>
  <c r="I184" i="2"/>
  <c r="F184" i="2"/>
  <c r="G184" i="2"/>
  <c r="E185" i="2"/>
  <c r="EN2233" i="1"/>
  <c r="EM2232" i="1"/>
  <c r="G185" i="2" a="1"/>
  <c r="F185" i="2" a="1"/>
  <c r="V49" i="9" l="1"/>
  <c r="W49" i="9" s="1"/>
  <c r="IA77" i="5"/>
  <c r="FC399" i="5"/>
  <c r="EY399" i="5"/>
  <c r="FB399" i="5" a="1"/>
  <c r="FB399" i="5" s="1"/>
  <c r="EX399" i="5"/>
  <c r="EZ398" i="5"/>
  <c r="FA398" i="5"/>
  <c r="FC192" i="5"/>
  <c r="FB192" i="5" a="1"/>
  <c r="FB192" i="5" s="1"/>
  <c r="EZ191" i="5"/>
  <c r="FA191" i="5"/>
  <c r="EY192" i="5"/>
  <c r="EW193" i="5"/>
  <c r="EX192" i="5"/>
  <c r="I185" i="2"/>
  <c r="G185" i="2"/>
  <c r="F185" i="2"/>
  <c r="E186" i="2"/>
  <c r="EN2234" i="1"/>
  <c r="EM2233" i="1"/>
  <c r="G186" i="2" a="1"/>
  <c r="F186" i="2" a="1"/>
  <c r="X49" i="9" l="1"/>
  <c r="P50" i="9" s="1"/>
  <c r="Q50" i="9" s="1"/>
  <c r="IH77" i="5"/>
  <c r="II77" i="5" s="1"/>
  <c r="IJ77" i="5" s="1"/>
  <c r="FC400" i="5"/>
  <c r="EY400" i="5"/>
  <c r="EX400" i="5"/>
  <c r="FB400" i="5" a="1"/>
  <c r="FB400" i="5" s="1"/>
  <c r="EZ399" i="5"/>
  <c r="FA399" i="5"/>
  <c r="FC193" i="5"/>
  <c r="FB193" i="5" a="1"/>
  <c r="FB193" i="5" s="1"/>
  <c r="FA192" i="5"/>
  <c r="EZ192" i="5"/>
  <c r="EY193" i="5"/>
  <c r="EW194" i="5"/>
  <c r="EX193" i="5"/>
  <c r="I186" i="2"/>
  <c r="F186" i="2"/>
  <c r="G186" i="2"/>
  <c r="E187" i="2"/>
  <c r="EN2235" i="1"/>
  <c r="EM2234" i="1"/>
  <c r="F187" i="2" a="1"/>
  <c r="G187" i="2" a="1"/>
  <c r="S50" i="9" l="1"/>
  <c r="IE78" i="5"/>
  <c r="IB78" i="5"/>
  <c r="IC78" i="5" s="1"/>
  <c r="ID78" i="5" s="1"/>
  <c r="R50" i="9"/>
  <c r="EZ400" i="5"/>
  <c r="FA400" i="5"/>
  <c r="FC401" i="5"/>
  <c r="EY401" i="5"/>
  <c r="FB401" i="5" a="1"/>
  <c r="FB401" i="5" s="1"/>
  <c r="EX401" i="5"/>
  <c r="FC194" i="5"/>
  <c r="FB194" i="5" a="1"/>
  <c r="FB194" i="5" s="1"/>
  <c r="FA193" i="5"/>
  <c r="EZ193" i="5"/>
  <c r="EW195" i="5"/>
  <c r="EX194" i="5"/>
  <c r="EY194" i="5"/>
  <c r="I187" i="2"/>
  <c r="G187" i="2"/>
  <c r="F187" i="2"/>
  <c r="E188" i="2"/>
  <c r="EN2236" i="1"/>
  <c r="EM2235" i="1"/>
  <c r="G188" i="2" a="1"/>
  <c r="F188" i="2" a="1"/>
  <c r="IG78" i="5" l="1"/>
  <c r="IA78" i="5" s="1"/>
  <c r="U50" i="9"/>
  <c r="O50" i="9" s="1"/>
  <c r="EZ401" i="5"/>
  <c r="FA401" i="5"/>
  <c r="FC402" i="5"/>
  <c r="EY402" i="5"/>
  <c r="EX402" i="5"/>
  <c r="FB402" i="5" a="1"/>
  <c r="FB402" i="5" s="1"/>
  <c r="FB195" i="5" a="1"/>
  <c r="FB195" i="5" s="1"/>
  <c r="FC195" i="5"/>
  <c r="FA194" i="5"/>
  <c r="EZ194" i="5"/>
  <c r="EY195" i="5"/>
  <c r="EW196" i="5"/>
  <c r="EX195" i="5"/>
  <c r="I188" i="2"/>
  <c r="F188" i="2"/>
  <c r="G188" i="2"/>
  <c r="E189" i="2"/>
  <c r="EN2237" i="1"/>
  <c r="EM2236" i="1"/>
  <c r="G189" i="2" a="1"/>
  <c r="F189" i="2" a="1"/>
  <c r="IH78" i="5" l="1"/>
  <c r="II78" i="5" s="1"/>
  <c r="IJ78" i="5" s="1"/>
  <c r="V50" i="9"/>
  <c r="W50" i="9" s="1"/>
  <c r="FC403" i="5"/>
  <c r="EY403" i="5"/>
  <c r="FB403" i="5" a="1"/>
  <c r="FB403" i="5" s="1"/>
  <c r="EX403" i="5"/>
  <c r="EZ402" i="5"/>
  <c r="FA402" i="5"/>
  <c r="FB196" i="5" a="1"/>
  <c r="FB196" i="5" s="1"/>
  <c r="FC196" i="5"/>
  <c r="EZ195" i="5"/>
  <c r="FA195" i="5"/>
  <c r="EY196" i="5"/>
  <c r="EW197" i="5"/>
  <c r="EX196" i="5"/>
  <c r="I189" i="2"/>
  <c r="G189" i="2"/>
  <c r="F189" i="2"/>
  <c r="E190" i="2"/>
  <c r="EN2238" i="1"/>
  <c r="EM2237" i="1"/>
  <c r="G190" i="2" a="1"/>
  <c r="F190" i="2" a="1"/>
  <c r="X50" i="9" l="1"/>
  <c r="P51" i="9" s="1"/>
  <c r="IB79" i="5"/>
  <c r="IC79" i="5" s="1"/>
  <c r="ID79" i="5" s="1"/>
  <c r="IE79" i="5"/>
  <c r="FC404" i="5"/>
  <c r="EY404" i="5"/>
  <c r="EX404" i="5"/>
  <c r="FB404" i="5" a="1"/>
  <c r="FB404" i="5" s="1"/>
  <c r="EZ403" i="5"/>
  <c r="FA403" i="5"/>
  <c r="FC197" i="5"/>
  <c r="FB197" i="5" a="1"/>
  <c r="FB197" i="5" s="1"/>
  <c r="EZ196" i="5"/>
  <c r="FA196" i="5"/>
  <c r="EY197" i="5"/>
  <c r="EW198" i="5"/>
  <c r="EX197" i="5"/>
  <c r="I190" i="2"/>
  <c r="F190" i="2"/>
  <c r="G190" i="2"/>
  <c r="E191" i="2"/>
  <c r="EN2239" i="1"/>
  <c r="EM2238" i="1"/>
  <c r="F191" i="2" a="1"/>
  <c r="G191" i="2" a="1"/>
  <c r="S51" i="9" l="1"/>
  <c r="Q51" i="9"/>
  <c r="R51" i="9" s="1"/>
  <c r="IG79" i="5"/>
  <c r="FC405" i="5"/>
  <c r="EY405" i="5"/>
  <c r="FB405" i="5" a="1"/>
  <c r="FB405" i="5" s="1"/>
  <c r="EX405" i="5"/>
  <c r="EZ404" i="5"/>
  <c r="FA404" i="5"/>
  <c r="FC198" i="5"/>
  <c r="FB198" i="5" a="1"/>
  <c r="FB198" i="5" s="1"/>
  <c r="EZ197" i="5"/>
  <c r="FA197" i="5"/>
  <c r="EW199" i="5"/>
  <c r="EX198" i="5"/>
  <c r="EY198" i="5"/>
  <c r="I191" i="2"/>
  <c r="F191" i="2"/>
  <c r="G191" i="2"/>
  <c r="E192" i="2"/>
  <c r="EN2240" i="1"/>
  <c r="EM2239" i="1"/>
  <c r="F192" i="2" a="1"/>
  <c r="G192" i="2" a="1"/>
  <c r="U51" i="9" l="1"/>
  <c r="O51" i="9" s="1"/>
  <c r="IA79" i="5"/>
  <c r="FC406" i="5"/>
  <c r="EY406" i="5"/>
  <c r="EX406" i="5"/>
  <c r="FB406" i="5" a="1"/>
  <c r="FB406" i="5" s="1"/>
  <c r="EZ405" i="5"/>
  <c r="FA405" i="5"/>
  <c r="FC199" i="5"/>
  <c r="FB199" i="5" a="1"/>
  <c r="FB199" i="5" s="1"/>
  <c r="EZ198" i="5"/>
  <c r="FA198" i="5"/>
  <c r="EY199" i="5"/>
  <c r="EX199" i="5"/>
  <c r="EW200" i="5"/>
  <c r="I192" i="2"/>
  <c r="G192" i="2"/>
  <c r="F192" i="2"/>
  <c r="E193" i="2"/>
  <c r="EN2241" i="1"/>
  <c r="EM2240" i="1"/>
  <c r="F193" i="2" a="1"/>
  <c r="G193" i="2" a="1"/>
  <c r="IH79" i="5" l="1"/>
  <c r="II79" i="5" s="1"/>
  <c r="IJ79" i="5" s="1"/>
  <c r="V51" i="9"/>
  <c r="W51" i="9" s="1"/>
  <c r="FC407" i="5"/>
  <c r="EY407" i="5"/>
  <c r="FB407" i="5" a="1"/>
  <c r="FB407" i="5" s="1"/>
  <c r="EX407" i="5"/>
  <c r="EZ406" i="5"/>
  <c r="FA406" i="5"/>
  <c r="FB200" i="5" a="1"/>
  <c r="FB200" i="5" s="1"/>
  <c r="FC200" i="5"/>
  <c r="EZ199" i="5"/>
  <c r="FA199" i="5"/>
  <c r="EY200" i="5"/>
  <c r="EW201" i="5"/>
  <c r="EX200" i="5"/>
  <c r="I193" i="2"/>
  <c r="G193" i="2"/>
  <c r="F193" i="2"/>
  <c r="E194" i="2"/>
  <c r="EN2242" i="1"/>
  <c r="EM2241" i="1"/>
  <c r="F194" i="2" a="1"/>
  <c r="G194" i="2" a="1"/>
  <c r="X51" i="9" l="1"/>
  <c r="P52" i="9" s="1"/>
  <c r="IB80" i="5"/>
  <c r="IC80" i="5" s="1"/>
  <c r="ID80" i="5" s="1"/>
  <c r="IE80" i="5"/>
  <c r="FC408" i="5"/>
  <c r="EY408" i="5"/>
  <c r="EX408" i="5"/>
  <c r="FB408" i="5" a="1"/>
  <c r="FB408" i="5" s="1"/>
  <c r="EZ407" i="5"/>
  <c r="FA407" i="5"/>
  <c r="FC201" i="5"/>
  <c r="FB201" i="5" a="1"/>
  <c r="FB201" i="5" s="1"/>
  <c r="FA200" i="5"/>
  <c r="EZ200" i="5"/>
  <c r="EY201" i="5"/>
  <c r="EW202" i="5"/>
  <c r="EX201" i="5"/>
  <c r="I194" i="2"/>
  <c r="F194" i="2"/>
  <c r="G194" i="2"/>
  <c r="E195" i="2"/>
  <c r="EN2243" i="1"/>
  <c r="EM2242" i="1"/>
  <c r="G195" i="2" a="1"/>
  <c r="F195" i="2" a="1"/>
  <c r="S52" i="9" l="1"/>
  <c r="Q52" i="9"/>
  <c r="R52" i="9" s="1"/>
  <c r="IG80" i="5"/>
  <c r="FC409" i="5"/>
  <c r="EY409" i="5"/>
  <c r="FB409" i="5" a="1"/>
  <c r="FB409" i="5" s="1"/>
  <c r="EX409" i="5"/>
  <c r="EZ408" i="5"/>
  <c r="FA408" i="5"/>
  <c r="FC202" i="5"/>
  <c r="FB202" i="5" a="1"/>
  <c r="FB202" i="5" s="1"/>
  <c r="FA201" i="5"/>
  <c r="EZ201" i="5"/>
  <c r="EW203" i="5"/>
  <c r="EX202" i="5"/>
  <c r="EY202" i="5"/>
  <c r="I195" i="2"/>
  <c r="F195" i="2"/>
  <c r="G195" i="2"/>
  <c r="E196" i="2"/>
  <c r="EN2244" i="1"/>
  <c r="EM2243" i="1"/>
  <c r="F196" i="2" a="1"/>
  <c r="G196" i="2" a="1"/>
  <c r="U52" i="9" l="1"/>
  <c r="O52" i="9" s="1"/>
  <c r="IA80" i="5"/>
  <c r="FC410" i="5"/>
  <c r="EY410" i="5"/>
  <c r="EX410" i="5"/>
  <c r="FB410" i="5" a="1"/>
  <c r="FB410" i="5" s="1"/>
  <c r="EZ409" i="5"/>
  <c r="FA409" i="5"/>
  <c r="FB203" i="5" a="1"/>
  <c r="FB203" i="5" s="1"/>
  <c r="FC203" i="5"/>
  <c r="FA202" i="5"/>
  <c r="EZ202" i="5"/>
  <c r="EY203" i="5"/>
  <c r="EW204" i="5"/>
  <c r="EX203" i="5"/>
  <c r="I196" i="2"/>
  <c r="G196" i="2"/>
  <c r="F196" i="2"/>
  <c r="E197" i="2"/>
  <c r="EN2245" i="1"/>
  <c r="EM2244" i="1"/>
  <c r="F197" i="2" a="1"/>
  <c r="G197" i="2" a="1"/>
  <c r="IH80" i="5" l="1"/>
  <c r="II80" i="5" s="1"/>
  <c r="IJ80" i="5" s="1"/>
  <c r="V52" i="9"/>
  <c r="W52" i="9" s="1"/>
  <c r="FC411" i="5"/>
  <c r="EY411" i="5"/>
  <c r="FB411" i="5" a="1"/>
  <c r="FB411" i="5" s="1"/>
  <c r="EX411" i="5"/>
  <c r="EZ410" i="5"/>
  <c r="FA410" i="5"/>
  <c r="FB204" i="5" a="1"/>
  <c r="FB204" i="5" s="1"/>
  <c r="FC204" i="5"/>
  <c r="EZ203" i="5"/>
  <c r="FA203" i="5"/>
  <c r="EY204" i="5"/>
  <c r="EW205" i="5"/>
  <c r="EX204" i="5"/>
  <c r="I197" i="2"/>
  <c r="G197" i="2"/>
  <c r="F197" i="2"/>
  <c r="E198" i="2"/>
  <c r="EN2246" i="1"/>
  <c r="EM2245" i="1"/>
  <c r="F198" i="2" a="1"/>
  <c r="G198" i="2" a="1"/>
  <c r="X52" i="9" l="1"/>
  <c r="P53" i="9" s="1"/>
  <c r="IB81" i="5"/>
  <c r="IC81" i="5" s="1"/>
  <c r="ID81" i="5" s="1"/>
  <c r="IE81" i="5"/>
  <c r="FC412" i="5"/>
  <c r="EY412" i="5"/>
  <c r="EX412" i="5"/>
  <c r="FB412" i="5" a="1"/>
  <c r="FB412" i="5" s="1"/>
  <c r="EZ411" i="5"/>
  <c r="FA411" i="5"/>
  <c r="FC205" i="5"/>
  <c r="FB205" i="5" a="1"/>
  <c r="FB205" i="5" s="1"/>
  <c r="EZ204" i="5"/>
  <c r="FA204" i="5"/>
  <c r="EY205" i="5"/>
  <c r="EW206" i="5"/>
  <c r="EX205" i="5"/>
  <c r="I198" i="2"/>
  <c r="G198" i="2"/>
  <c r="F198" i="2"/>
  <c r="E199" i="2"/>
  <c r="EN2247" i="1"/>
  <c r="EM2246" i="1"/>
  <c r="F199" i="2" a="1"/>
  <c r="G199" i="2" a="1"/>
  <c r="S53" i="9" l="1"/>
  <c r="Q53" i="9"/>
  <c r="R53" i="9" s="1"/>
  <c r="IG81" i="5"/>
  <c r="FC413" i="5"/>
  <c r="EY413" i="5"/>
  <c r="FB413" i="5" a="1"/>
  <c r="FB413" i="5" s="1"/>
  <c r="EX413" i="5"/>
  <c r="EZ412" i="5"/>
  <c r="FA412" i="5"/>
  <c r="FC206" i="5"/>
  <c r="FB206" i="5" a="1"/>
  <c r="FB206" i="5" s="1"/>
  <c r="EZ205" i="5"/>
  <c r="FA205" i="5"/>
  <c r="EW207" i="5"/>
  <c r="EX206" i="5"/>
  <c r="EY206" i="5"/>
  <c r="I199" i="2"/>
  <c r="F199" i="2"/>
  <c r="G199" i="2"/>
  <c r="E200" i="2"/>
  <c r="EN2248" i="1"/>
  <c r="EM2247" i="1"/>
  <c r="F200" i="2" a="1"/>
  <c r="G200" i="2" a="1"/>
  <c r="U53" i="9" l="1"/>
  <c r="O53" i="9" s="1"/>
  <c r="IA81" i="5"/>
  <c r="FC414" i="5"/>
  <c r="EY414" i="5"/>
  <c r="EX414" i="5"/>
  <c r="FB414" i="5" a="1"/>
  <c r="FB414" i="5" s="1"/>
  <c r="EZ413" i="5"/>
  <c r="FA413" i="5"/>
  <c r="FC207" i="5"/>
  <c r="FB207" i="5" a="1"/>
  <c r="FB207" i="5" s="1"/>
  <c r="EZ206" i="5"/>
  <c r="FA206" i="5"/>
  <c r="EY207" i="5"/>
  <c r="EW208" i="5"/>
  <c r="EX207" i="5"/>
  <c r="I200" i="2"/>
  <c r="F200" i="2"/>
  <c r="G200" i="2"/>
  <c r="E201" i="2"/>
  <c r="EN2249" i="1"/>
  <c r="EM2248" i="1"/>
  <c r="G201" i="2" a="1"/>
  <c r="F201" i="2" a="1"/>
  <c r="IH81" i="5" l="1"/>
  <c r="II81" i="5" s="1"/>
  <c r="IJ81" i="5" s="1"/>
  <c r="V53" i="9"/>
  <c r="W53" i="9" s="1"/>
  <c r="FC415" i="5"/>
  <c r="EY415" i="5"/>
  <c r="FB415" i="5" a="1"/>
  <c r="FB415" i="5" s="1"/>
  <c r="EX415" i="5"/>
  <c r="EZ414" i="5"/>
  <c r="FA414" i="5"/>
  <c r="FC208" i="5"/>
  <c r="FB208" i="5" a="1"/>
  <c r="FB208" i="5" s="1"/>
  <c r="EZ207" i="5"/>
  <c r="FA207" i="5"/>
  <c r="EY208" i="5"/>
  <c r="EW209" i="5"/>
  <c r="EX208" i="5"/>
  <c r="I201" i="2"/>
  <c r="G201" i="2"/>
  <c r="F201" i="2"/>
  <c r="E202" i="2"/>
  <c r="EN2250" i="1"/>
  <c r="EM2249" i="1"/>
  <c r="F202" i="2" a="1"/>
  <c r="G202" i="2" a="1"/>
  <c r="X53" i="9" l="1"/>
  <c r="P54" i="9" s="1"/>
  <c r="IE82" i="5"/>
  <c r="IB82" i="5"/>
  <c r="IC82" i="5" s="1"/>
  <c r="ID82" i="5" s="1"/>
  <c r="FC416" i="5"/>
  <c r="EY416" i="5"/>
  <c r="FB416" i="5" a="1"/>
  <c r="FB416" i="5" s="1"/>
  <c r="EX416" i="5"/>
  <c r="EZ415" i="5"/>
  <c r="FA415" i="5"/>
  <c r="FC209" i="5"/>
  <c r="FB209" i="5" a="1"/>
  <c r="FB209" i="5" s="1"/>
  <c r="FA208" i="5"/>
  <c r="EZ208" i="5"/>
  <c r="EY209" i="5"/>
  <c r="EW210" i="5"/>
  <c r="EX209" i="5"/>
  <c r="I202" i="2"/>
  <c r="G202" i="2"/>
  <c r="F202" i="2"/>
  <c r="E203" i="2"/>
  <c r="EN2251" i="1"/>
  <c r="EM2250" i="1"/>
  <c r="G203" i="2" a="1"/>
  <c r="F203" i="2" a="1"/>
  <c r="S54" i="9" l="1"/>
  <c r="Q54" i="9"/>
  <c r="R54" i="9" s="1"/>
  <c r="IG82" i="5"/>
  <c r="FC417" i="5"/>
  <c r="EY417" i="5"/>
  <c r="FB417" i="5" a="1"/>
  <c r="FB417" i="5" s="1"/>
  <c r="EX417" i="5"/>
  <c r="EZ416" i="5"/>
  <c r="FA416" i="5"/>
  <c r="FB210" i="5" a="1"/>
  <c r="FB210" i="5" s="1"/>
  <c r="FC210" i="5"/>
  <c r="FA209" i="5"/>
  <c r="EZ209" i="5"/>
  <c r="EW211" i="5"/>
  <c r="EX210" i="5"/>
  <c r="EY210" i="5"/>
  <c r="I203" i="2"/>
  <c r="G203" i="2"/>
  <c r="F203" i="2"/>
  <c r="E204" i="2"/>
  <c r="EN2252" i="1"/>
  <c r="EM2251" i="1"/>
  <c r="G204" i="2" a="1"/>
  <c r="F204" i="2" a="1"/>
  <c r="U54" i="9" l="1"/>
  <c r="O54" i="9" s="1"/>
  <c r="IA82" i="5"/>
  <c r="EZ417" i="5"/>
  <c r="FA417" i="5"/>
  <c r="FC418" i="5"/>
  <c r="EY418" i="5"/>
  <c r="FB418" i="5" a="1"/>
  <c r="FB418" i="5" s="1"/>
  <c r="EX418" i="5"/>
  <c r="FC211" i="5"/>
  <c r="FB211" i="5" a="1"/>
  <c r="FB211" i="5" s="1"/>
  <c r="FA210" i="5"/>
  <c r="EZ210" i="5"/>
  <c r="EY211" i="5"/>
  <c r="EW212" i="5"/>
  <c r="EX211" i="5"/>
  <c r="I204" i="2"/>
  <c r="G204" i="2"/>
  <c r="F204" i="2"/>
  <c r="E205" i="2"/>
  <c r="EN2253" i="1"/>
  <c r="EM2252" i="1"/>
  <c r="G205" i="2" a="1"/>
  <c r="F205" i="2" a="1"/>
  <c r="IH82" i="5" l="1"/>
  <c r="II82" i="5" s="1"/>
  <c r="IJ82" i="5" s="1"/>
  <c r="V54" i="9"/>
  <c r="W54" i="9" s="1"/>
  <c r="EZ418" i="5"/>
  <c r="FA418" i="5"/>
  <c r="FC419" i="5"/>
  <c r="EY419" i="5"/>
  <c r="FB419" i="5" a="1"/>
  <c r="FB419" i="5" s="1"/>
  <c r="EX419" i="5"/>
  <c r="FC212" i="5"/>
  <c r="FB212" i="5" a="1"/>
  <c r="FB212" i="5" s="1"/>
  <c r="EZ211" i="5"/>
  <c r="FA211" i="5"/>
  <c r="EY212" i="5"/>
  <c r="EW213" i="5"/>
  <c r="EX212" i="5"/>
  <c r="I205" i="2"/>
  <c r="G205" i="2"/>
  <c r="F205" i="2"/>
  <c r="E206" i="2"/>
  <c r="EN2254" i="1"/>
  <c r="EM2253" i="1"/>
  <c r="F206" i="2" a="1"/>
  <c r="G206" i="2" a="1"/>
  <c r="X54" i="9" l="1"/>
  <c r="P55" i="9" s="1"/>
  <c r="IB83" i="5"/>
  <c r="IC83" i="5" s="1"/>
  <c r="ID83" i="5" s="1"/>
  <c r="IE83" i="5"/>
  <c r="EZ419" i="5"/>
  <c r="FA419" i="5"/>
  <c r="FC213" i="5"/>
  <c r="FB213" i="5" a="1"/>
  <c r="FB213" i="5" s="1"/>
  <c r="EZ212" i="5"/>
  <c r="FA212" i="5"/>
  <c r="EY213" i="5"/>
  <c r="EW214" i="5"/>
  <c r="EX213" i="5"/>
  <c r="I206" i="2"/>
  <c r="G206" i="2"/>
  <c r="F206" i="2"/>
  <c r="E207" i="2"/>
  <c r="EN2255" i="1"/>
  <c r="EM2254" i="1"/>
  <c r="G207" i="2" a="1"/>
  <c r="F207" i="2" a="1"/>
  <c r="S55" i="9" l="1"/>
  <c r="Q55" i="9"/>
  <c r="R55" i="9" s="1"/>
  <c r="IG83" i="5"/>
  <c r="FC214" i="5"/>
  <c r="FB214" i="5" a="1"/>
  <c r="FB214" i="5" s="1"/>
  <c r="EZ213" i="5"/>
  <c r="FA213" i="5"/>
  <c r="EW215" i="5"/>
  <c r="EX214" i="5"/>
  <c r="EY214" i="5"/>
  <c r="I207" i="2"/>
  <c r="F207" i="2"/>
  <c r="G207" i="2"/>
  <c r="E208" i="2"/>
  <c r="EN2256" i="1"/>
  <c r="EM2255" i="1"/>
  <c r="F208" i="2" a="1"/>
  <c r="G208" i="2" a="1"/>
  <c r="U55" i="9" l="1"/>
  <c r="O55" i="9" s="1"/>
  <c r="IA83" i="5"/>
  <c r="FB215" i="5" a="1"/>
  <c r="FB215" i="5" s="1"/>
  <c r="FC215" i="5"/>
  <c r="EZ214" i="5"/>
  <c r="FA214" i="5"/>
  <c r="EY215" i="5"/>
  <c r="EX215" i="5"/>
  <c r="I208" i="2"/>
  <c r="G208" i="2"/>
  <c r="F208" i="2"/>
  <c r="E209" i="2"/>
  <c r="EN2257" i="1"/>
  <c r="EM2256" i="1"/>
  <c r="F209" i="2" a="1"/>
  <c r="G209" i="2" a="1"/>
  <c r="IH83" i="5" l="1"/>
  <c r="II83" i="5" s="1"/>
  <c r="IJ83" i="5" s="1"/>
  <c r="V55" i="9"/>
  <c r="W55" i="9" s="1"/>
  <c r="EZ215" i="5"/>
  <c r="FA215" i="5"/>
  <c r="I209" i="2"/>
  <c r="F209" i="2"/>
  <c r="G209" i="2"/>
  <c r="E210" i="2"/>
  <c r="EN2258" i="1"/>
  <c r="EM2257" i="1"/>
  <c r="F210" i="2" a="1"/>
  <c r="G210" i="2" a="1"/>
  <c r="X55" i="9" l="1"/>
  <c r="P56" i="9" s="1"/>
  <c r="IB84" i="5"/>
  <c r="IC84" i="5" s="1"/>
  <c r="ID84" i="5" s="1"/>
  <c r="IE84" i="5"/>
  <c r="I210" i="2"/>
  <c r="G210" i="2"/>
  <c r="F210" i="2"/>
  <c r="E211" i="2"/>
  <c r="EN2259" i="1"/>
  <c r="EM2258" i="1"/>
  <c r="G211" i="2" a="1"/>
  <c r="F211" i="2" a="1"/>
  <c r="S56" i="9" l="1"/>
  <c r="Q56" i="9"/>
  <c r="R56" i="9" s="1"/>
  <c r="IG84" i="5"/>
  <c r="I211" i="2"/>
  <c r="F211" i="2"/>
  <c r="G211" i="2"/>
  <c r="E212" i="2"/>
  <c r="EN2260" i="1"/>
  <c r="EM2259" i="1"/>
  <c r="G212" i="2" a="1"/>
  <c r="F212" i="2" a="1"/>
  <c r="IA84" i="5" l="1"/>
  <c r="IH84" i="5" s="1"/>
  <c r="II84" i="5" s="1"/>
  <c r="IJ84" i="5" s="1"/>
  <c r="U56" i="9"/>
  <c r="O56" i="9" s="1"/>
  <c r="I212" i="2"/>
  <c r="F212" i="2"/>
  <c r="G212" i="2"/>
  <c r="E213" i="2"/>
  <c r="EN2261" i="1"/>
  <c r="EM2260" i="1"/>
  <c r="G213" i="2" a="1"/>
  <c r="F213" i="2" a="1"/>
  <c r="V56" i="9" l="1"/>
  <c r="W56" i="9" s="1"/>
  <c r="IE85" i="5"/>
  <c r="IB85" i="5"/>
  <c r="IC85" i="5" s="1"/>
  <c r="ID85" i="5" s="1"/>
  <c r="I213" i="2"/>
  <c r="G213" i="2"/>
  <c r="F213" i="2"/>
  <c r="E214" i="2"/>
  <c r="EN2262" i="1"/>
  <c r="EM2261" i="1"/>
  <c r="F214" i="2" a="1"/>
  <c r="G214" i="2" a="1"/>
  <c r="X56" i="9" l="1"/>
  <c r="P57" i="9" s="1"/>
  <c r="IG85" i="5"/>
  <c r="I214" i="2"/>
  <c r="G214" i="2"/>
  <c r="F214" i="2"/>
  <c r="E215" i="2"/>
  <c r="EN2263" i="1"/>
  <c r="EM2262" i="1"/>
  <c r="G215" i="2" a="1"/>
  <c r="F215" i="2" a="1"/>
  <c r="S57" i="9" l="1"/>
  <c r="Q57" i="9"/>
  <c r="R57" i="9" s="1"/>
  <c r="IA85" i="5"/>
  <c r="I215" i="2"/>
  <c r="F215" i="2"/>
  <c r="G215" i="2"/>
  <c r="E216" i="2"/>
  <c r="EN2264" i="1"/>
  <c r="EM2263" i="1"/>
  <c r="F216" i="2" a="1"/>
  <c r="G216" i="2" a="1"/>
  <c r="IH85" i="5" l="1"/>
  <c r="II85" i="5" s="1"/>
  <c r="IJ85" i="5" s="1"/>
  <c r="U57" i="9"/>
  <c r="O57" i="9" s="1"/>
  <c r="I216" i="2"/>
  <c r="G216" i="2"/>
  <c r="F216" i="2"/>
  <c r="E217" i="2"/>
  <c r="EN2265" i="1"/>
  <c r="EM2264" i="1"/>
  <c r="F217" i="2" a="1"/>
  <c r="G217" i="2" a="1"/>
  <c r="IB86" i="5" l="1"/>
  <c r="IC86" i="5" s="1"/>
  <c r="ID86" i="5" s="1"/>
  <c r="IE86" i="5"/>
  <c r="V57" i="9"/>
  <c r="W57" i="9" s="1"/>
  <c r="I217" i="2"/>
  <c r="G217" i="2"/>
  <c r="F217" i="2"/>
  <c r="E218" i="2"/>
  <c r="EN2266" i="1"/>
  <c r="EM2265" i="1"/>
  <c r="F218" i="2" a="1"/>
  <c r="G218" i="2" a="1"/>
  <c r="X57" i="9" l="1"/>
  <c r="P58" i="9" s="1"/>
  <c r="IG86" i="5"/>
  <c r="I218" i="2"/>
  <c r="F218" i="2"/>
  <c r="G218" i="2"/>
  <c r="E219" i="2"/>
  <c r="EN2267" i="1"/>
  <c r="EM2266" i="1"/>
  <c r="G219" i="2" a="1"/>
  <c r="F219" i="2" a="1"/>
  <c r="S58" i="9" l="1"/>
  <c r="Q58" i="9"/>
  <c r="R58" i="9" s="1"/>
  <c r="IA86" i="5"/>
  <c r="IH86" i="5" s="1"/>
  <c r="II86" i="5" s="1"/>
  <c r="IJ86" i="5" s="1"/>
  <c r="I219" i="2"/>
  <c r="F219" i="2"/>
  <c r="G219" i="2"/>
  <c r="E220" i="2"/>
  <c r="EN2268" i="1"/>
  <c r="EM2267" i="1"/>
  <c r="G220" i="2" a="1"/>
  <c r="F220" i="2" a="1"/>
  <c r="U58" i="9" l="1"/>
  <c r="O58" i="9" s="1"/>
  <c r="IE87" i="5"/>
  <c r="IB87" i="5"/>
  <c r="IC87" i="5" s="1"/>
  <c r="ID87" i="5" s="1"/>
  <c r="I220" i="2"/>
  <c r="F220" i="2"/>
  <c r="G220" i="2"/>
  <c r="E221" i="2"/>
  <c r="EN2269" i="1"/>
  <c r="EM2268" i="1"/>
  <c r="G221" i="2" a="1"/>
  <c r="F221" i="2" a="1"/>
  <c r="V58" i="9" l="1"/>
  <c r="W58" i="9" s="1"/>
  <c r="IG87" i="5"/>
  <c r="I221" i="2"/>
  <c r="G221" i="2"/>
  <c r="F221" i="2"/>
  <c r="E222" i="2"/>
  <c r="EN2270" i="1"/>
  <c r="EM2269" i="1"/>
  <c r="G222" i="2" a="1"/>
  <c r="F222" i="2" a="1"/>
  <c r="X58" i="9" l="1"/>
  <c r="P59" i="9" s="1"/>
  <c r="IA87" i="5"/>
  <c r="I222" i="2"/>
  <c r="F222" i="2"/>
  <c r="G222" i="2"/>
  <c r="E223" i="2"/>
  <c r="EN2271" i="1"/>
  <c r="EM2270" i="1"/>
  <c r="G223" i="2" a="1"/>
  <c r="F223" i="2" a="1"/>
  <c r="S59" i="9" l="1"/>
  <c r="Q59" i="9"/>
  <c r="R59" i="9" s="1"/>
  <c r="IH87" i="5"/>
  <c r="II87" i="5" s="1"/>
  <c r="IJ87" i="5" s="1"/>
  <c r="I223" i="2"/>
  <c r="G223" i="2"/>
  <c r="F223" i="2"/>
  <c r="E224" i="2"/>
  <c r="EN2272" i="1"/>
  <c r="EM2271" i="1"/>
  <c r="F224" i="2" a="1"/>
  <c r="G224" i="2" a="1"/>
  <c r="IB88" i="5" l="1"/>
  <c r="IC88" i="5" s="1"/>
  <c r="ID88" i="5" s="1"/>
  <c r="IE88" i="5"/>
  <c r="U59" i="9"/>
  <c r="O59" i="9" s="1"/>
  <c r="I224" i="2"/>
  <c r="G224" i="2"/>
  <c r="F224" i="2"/>
  <c r="E225" i="2"/>
  <c r="EN2273" i="1"/>
  <c r="EM2272" i="1"/>
  <c r="F225" i="2" a="1"/>
  <c r="G225" i="2" a="1"/>
  <c r="V59" i="9" l="1"/>
  <c r="W59" i="9" s="1"/>
  <c r="IG88" i="5"/>
  <c r="I225" i="2"/>
  <c r="G225" i="2"/>
  <c r="F225" i="2"/>
  <c r="E226" i="2"/>
  <c r="EN2274" i="1"/>
  <c r="EM2273" i="1"/>
  <c r="F226" i="2" a="1"/>
  <c r="G226" i="2" a="1"/>
  <c r="X59" i="9" l="1"/>
  <c r="P60" i="9" s="1"/>
  <c r="IA88" i="5"/>
  <c r="I226" i="2"/>
  <c r="G226" i="2"/>
  <c r="F226" i="2"/>
  <c r="E227" i="2"/>
  <c r="EN2275" i="1"/>
  <c r="EM2274" i="1"/>
  <c r="F227" i="2" a="1"/>
  <c r="G227" i="2" a="1"/>
  <c r="S60" i="9" l="1"/>
  <c r="Q60" i="9"/>
  <c r="R60" i="9" s="1"/>
  <c r="IH88" i="5"/>
  <c r="II88" i="5" s="1"/>
  <c r="IJ88" i="5" s="1"/>
  <c r="I227" i="2"/>
  <c r="F227" i="2"/>
  <c r="G227" i="2"/>
  <c r="E228" i="2"/>
  <c r="EN2276" i="1"/>
  <c r="EM2275" i="1"/>
  <c r="F228" i="2" a="1"/>
  <c r="G228" i="2" a="1"/>
  <c r="IB89" i="5" l="1"/>
  <c r="IC89" i="5" s="1"/>
  <c r="ID89" i="5" s="1"/>
  <c r="IE89" i="5"/>
  <c r="U60" i="9"/>
  <c r="O60" i="9" s="1"/>
  <c r="I228" i="2"/>
  <c r="F228" i="2"/>
  <c r="G228" i="2"/>
  <c r="E229" i="2"/>
  <c r="EN2277" i="1"/>
  <c r="EM2276" i="1"/>
  <c r="G229" i="2" a="1"/>
  <c r="F229" i="2" a="1"/>
  <c r="V60" i="9" l="1"/>
  <c r="W60" i="9" s="1"/>
  <c r="IG89" i="5"/>
  <c r="I229" i="2"/>
  <c r="G229" i="2"/>
  <c r="F229" i="2"/>
  <c r="E230" i="2"/>
  <c r="EN2278" i="1"/>
  <c r="EM2277" i="1"/>
  <c r="G230" i="2" a="1"/>
  <c r="F230" i="2" a="1"/>
  <c r="X60" i="9" l="1"/>
  <c r="P61" i="9" s="1"/>
  <c r="Q61" i="9" s="1"/>
  <c r="IA89" i="5"/>
  <c r="I230" i="2"/>
  <c r="F230" i="2"/>
  <c r="G230" i="2"/>
  <c r="E231" i="2"/>
  <c r="EN2279" i="1"/>
  <c r="EM2278" i="1"/>
  <c r="F231" i="2" a="1"/>
  <c r="G231" i="2" a="1"/>
  <c r="S61" i="9" l="1"/>
  <c r="IH89" i="5"/>
  <c r="II89" i="5" s="1"/>
  <c r="IJ89" i="5" s="1"/>
  <c r="R61" i="9"/>
  <c r="I231" i="2"/>
  <c r="G231" i="2"/>
  <c r="F231" i="2"/>
  <c r="E232" i="2"/>
  <c r="EN2280" i="1"/>
  <c r="EM2279" i="1"/>
  <c r="G232" i="2" a="1"/>
  <c r="F232" i="2" a="1"/>
  <c r="IB90" i="5" l="1"/>
  <c r="IC90" i="5" s="1"/>
  <c r="ID90" i="5" s="1"/>
  <c r="IE90" i="5"/>
  <c r="U61" i="9"/>
  <c r="O61" i="9" s="1"/>
  <c r="I232" i="2"/>
  <c r="G232" i="2"/>
  <c r="F232" i="2"/>
  <c r="E233" i="2"/>
  <c r="EN2281" i="1"/>
  <c r="EM2280" i="1"/>
  <c r="G233" i="2" a="1"/>
  <c r="F233" i="2" a="1"/>
  <c r="V61" i="9" l="1"/>
  <c r="W61" i="9" s="1"/>
  <c r="IG90" i="5"/>
  <c r="I233" i="2"/>
  <c r="G233" i="2"/>
  <c r="F233" i="2"/>
  <c r="E234" i="2"/>
  <c r="EN2282" i="1"/>
  <c r="EM2281" i="1"/>
  <c r="G234" i="2" a="1"/>
  <c r="F234" i="2" a="1"/>
  <c r="X61" i="9" l="1"/>
  <c r="P62" i="9" s="1"/>
  <c r="IA90" i="5"/>
  <c r="I234" i="2"/>
  <c r="F234" i="2"/>
  <c r="G234" i="2"/>
  <c r="E235" i="2"/>
  <c r="EN2283" i="1"/>
  <c r="EM2282" i="1"/>
  <c r="G235" i="2" a="1"/>
  <c r="F235" i="2" a="1"/>
  <c r="S62" i="9" l="1"/>
  <c r="Q62" i="9"/>
  <c r="R62" i="9" s="1"/>
  <c r="IH90" i="5"/>
  <c r="II90" i="5" s="1"/>
  <c r="IJ90" i="5" s="1"/>
  <c r="I235" i="2"/>
  <c r="G235" i="2"/>
  <c r="F235" i="2"/>
  <c r="E236" i="2"/>
  <c r="EN2284" i="1"/>
  <c r="EM2283" i="1"/>
  <c r="G236" i="2" a="1"/>
  <c r="F236" i="2" a="1"/>
  <c r="IB91" i="5" l="1"/>
  <c r="IC91" i="5" s="1"/>
  <c r="ID91" i="5" s="1"/>
  <c r="IE91" i="5"/>
  <c r="U62" i="9"/>
  <c r="O62" i="9" s="1"/>
  <c r="I236" i="2"/>
  <c r="G236" i="2"/>
  <c r="F236" i="2"/>
  <c r="E237" i="2"/>
  <c r="EN2285" i="1"/>
  <c r="EM2284" i="1"/>
  <c r="F237" i="2" a="1"/>
  <c r="G237" i="2" a="1"/>
  <c r="V62" i="9" l="1"/>
  <c r="W62" i="9" s="1"/>
  <c r="IG91" i="5"/>
  <c r="I237" i="2"/>
  <c r="F237" i="2"/>
  <c r="G237" i="2"/>
  <c r="E238" i="2"/>
  <c r="EN2286" i="1"/>
  <c r="EM2285" i="1"/>
  <c r="F238" i="2" a="1"/>
  <c r="G238" i="2" a="1"/>
  <c r="X62" i="9" l="1"/>
  <c r="P63" i="9" s="1"/>
  <c r="IA91" i="5"/>
  <c r="I238" i="2"/>
  <c r="G238" i="2"/>
  <c r="F238" i="2"/>
  <c r="E239" i="2"/>
  <c r="EN2287" i="1"/>
  <c r="EM2286" i="1"/>
  <c r="G239" i="2" a="1"/>
  <c r="F239" i="2" a="1"/>
  <c r="S63" i="9" l="1"/>
  <c r="Q63" i="9"/>
  <c r="R63" i="9" s="1"/>
  <c r="IH91" i="5"/>
  <c r="II91" i="5" s="1"/>
  <c r="IJ91" i="5" s="1"/>
  <c r="I239" i="2"/>
  <c r="G239" i="2"/>
  <c r="F239" i="2"/>
  <c r="E240" i="2"/>
  <c r="EN2288" i="1"/>
  <c r="EM2287" i="1"/>
  <c r="F240" i="2" a="1"/>
  <c r="G240" i="2" a="1"/>
  <c r="IB92" i="5" l="1"/>
  <c r="IC92" i="5" s="1"/>
  <c r="ID92" i="5" s="1"/>
  <c r="IE92" i="5"/>
  <c r="U63" i="9"/>
  <c r="O63" i="9" s="1"/>
  <c r="I240" i="2"/>
  <c r="G240" i="2"/>
  <c r="F240" i="2"/>
  <c r="E241" i="2"/>
  <c r="EN2289" i="1"/>
  <c r="EM2288" i="1"/>
  <c r="G241" i="2" a="1"/>
  <c r="F241" i="2" a="1"/>
  <c r="V63" i="9" l="1"/>
  <c r="W63" i="9" s="1"/>
  <c r="IG92" i="5"/>
  <c r="I241" i="2"/>
  <c r="F241" i="2"/>
  <c r="G241" i="2"/>
  <c r="E242" i="2"/>
  <c r="EN2290" i="1"/>
  <c r="EM2289" i="1"/>
  <c r="G242" i="2" a="1"/>
  <c r="F242" i="2" a="1"/>
  <c r="X63" i="9" l="1"/>
  <c r="P64" i="9" s="1"/>
  <c r="IA92" i="5"/>
  <c r="I242" i="2"/>
  <c r="G242" i="2"/>
  <c r="F242" i="2"/>
  <c r="E243" i="2"/>
  <c r="EN2291" i="1"/>
  <c r="EM2290" i="1"/>
  <c r="G243" i="2" a="1"/>
  <c r="F243" i="2" a="1"/>
  <c r="S64" i="9" l="1"/>
  <c r="Q64" i="9"/>
  <c r="R64" i="9" s="1"/>
  <c r="IH92" i="5"/>
  <c r="II92" i="5" s="1"/>
  <c r="IJ92" i="5" s="1"/>
  <c r="I243" i="2"/>
  <c r="F243" i="2"/>
  <c r="G243" i="2"/>
  <c r="E244" i="2"/>
  <c r="EN2292" i="1"/>
  <c r="EM2291" i="1"/>
  <c r="G244" i="2" a="1"/>
  <c r="F244" i="2" a="1"/>
  <c r="IB93" i="5" l="1"/>
  <c r="IC93" i="5" s="1"/>
  <c r="ID93" i="5" s="1"/>
  <c r="IE93" i="5"/>
  <c r="U64" i="9"/>
  <c r="O64" i="9" s="1"/>
  <c r="I244" i="2"/>
  <c r="F244" i="2"/>
  <c r="G244" i="2"/>
  <c r="E245" i="2"/>
  <c r="EN2293" i="1"/>
  <c r="EM2292" i="1"/>
  <c r="F245" i="2" a="1"/>
  <c r="G245" i="2" a="1"/>
  <c r="V64" i="9" l="1"/>
  <c r="W64" i="9" s="1"/>
  <c r="IG93" i="5"/>
  <c r="I245" i="2"/>
  <c r="F245" i="2"/>
  <c r="G245" i="2"/>
  <c r="E246" i="2"/>
  <c r="EN2294" i="1"/>
  <c r="EM2293" i="1"/>
  <c r="F246" i="2" a="1"/>
  <c r="G246" i="2" a="1"/>
  <c r="X64" i="9" l="1"/>
  <c r="P65" i="9" s="1"/>
  <c r="Q65" i="9" s="1"/>
  <c r="IA93" i="5"/>
  <c r="I246" i="2"/>
  <c r="G246" i="2"/>
  <c r="F246" i="2"/>
  <c r="E247" i="2"/>
  <c r="EN2295" i="1"/>
  <c r="EM2294" i="1"/>
  <c r="F247" i="2" a="1"/>
  <c r="G247" i="2" a="1"/>
  <c r="S65" i="9" l="1"/>
  <c r="IH93" i="5"/>
  <c r="II93" i="5" s="1"/>
  <c r="IJ93" i="5" s="1"/>
  <c r="R65" i="9"/>
  <c r="I247" i="2"/>
  <c r="F247" i="2"/>
  <c r="G247" i="2"/>
  <c r="E248" i="2"/>
  <c r="EN2296" i="1"/>
  <c r="EM2295" i="1"/>
  <c r="F248" i="2" a="1"/>
  <c r="G248" i="2" a="1"/>
  <c r="IB94" i="5" l="1"/>
  <c r="IC94" i="5" s="1"/>
  <c r="ID94" i="5" s="1"/>
  <c r="IE94" i="5"/>
  <c r="U65" i="9"/>
  <c r="O65" i="9" s="1"/>
  <c r="I248" i="2"/>
  <c r="F248" i="2"/>
  <c r="G248" i="2"/>
  <c r="E249" i="2"/>
  <c r="EN2297" i="1"/>
  <c r="EM2296" i="1"/>
  <c r="G249" i="2" a="1"/>
  <c r="F249" i="2" a="1"/>
  <c r="V65" i="9" l="1"/>
  <c r="W65" i="9" s="1"/>
  <c r="IG94" i="5"/>
  <c r="I249" i="2"/>
  <c r="G249" i="2"/>
  <c r="F249" i="2"/>
  <c r="E250" i="2"/>
  <c r="EN2298" i="1"/>
  <c r="EM2297" i="1"/>
  <c r="F250" i="2" a="1"/>
  <c r="G250" i="2" a="1"/>
  <c r="X65" i="9" l="1"/>
  <c r="P66" i="9" s="1"/>
  <c r="IA94" i="5"/>
  <c r="I250" i="2"/>
  <c r="F250" i="2"/>
  <c r="G250" i="2"/>
  <c r="E251" i="2"/>
  <c r="EN2299" i="1"/>
  <c r="EM2298" i="1"/>
  <c r="G251" i="2" a="1"/>
  <c r="F251" i="2" a="1"/>
  <c r="S66" i="9" l="1"/>
  <c r="Q66" i="9"/>
  <c r="R66" i="9" s="1"/>
  <c r="IH94" i="5"/>
  <c r="II94" i="5" s="1"/>
  <c r="IJ94" i="5" s="1"/>
  <c r="I251" i="2"/>
  <c r="F251" i="2"/>
  <c r="G251" i="2"/>
  <c r="E252" i="2"/>
  <c r="EN2300" i="1"/>
  <c r="EM2299" i="1"/>
  <c r="F252" i="2" a="1"/>
  <c r="G252" i="2" a="1"/>
  <c r="IB95" i="5" l="1"/>
  <c r="IC95" i="5" s="1"/>
  <c r="ID95" i="5" s="1"/>
  <c r="IE95" i="5"/>
  <c r="U66" i="9"/>
  <c r="O66" i="9" s="1"/>
  <c r="I252" i="2"/>
  <c r="G252" i="2"/>
  <c r="F252" i="2"/>
  <c r="E253" i="2"/>
  <c r="E254" i="2" s="1"/>
  <c r="E255" i="2" s="1"/>
  <c r="E256" i="2" s="1"/>
  <c r="E257" i="2" s="1"/>
  <c r="E258" i="2" s="1"/>
  <c r="E259" i="2" s="1"/>
  <c r="E260" i="2" s="1"/>
  <c r="E261" i="2" s="1"/>
  <c r="E262" i="2" s="1"/>
  <c r="E263" i="2" s="1"/>
  <c r="E264" i="2" s="1"/>
  <c r="E265" i="2" s="1"/>
  <c r="EN2301" i="1"/>
  <c r="EM2300" i="1"/>
  <c r="V66" i="9" l="1"/>
  <c r="W66" i="9" s="1"/>
  <c r="IG95" i="5"/>
  <c r="EN2302" i="1"/>
  <c r="EM2301" i="1"/>
  <c r="X66" i="9" l="1"/>
  <c r="P67" i="9" s="1"/>
  <c r="IA95" i="5"/>
  <c r="EN2303" i="1"/>
  <c r="EM2302" i="1"/>
  <c r="S67" i="9" l="1"/>
  <c r="Q67" i="9"/>
  <c r="R67" i="9" s="1"/>
  <c r="IH95" i="5"/>
  <c r="II95" i="5" s="1"/>
  <c r="IJ95" i="5" s="1"/>
  <c r="EN2304" i="1"/>
  <c r="EM2303" i="1"/>
  <c r="IB96" i="5" l="1"/>
  <c r="IC96" i="5" s="1"/>
  <c r="ID96" i="5" s="1"/>
  <c r="IE96" i="5"/>
  <c r="U67" i="9"/>
  <c r="O67" i="9" s="1"/>
  <c r="EN2305" i="1"/>
  <c r="EM2304" i="1"/>
  <c r="V67" i="9" l="1"/>
  <c r="W67" i="9" s="1"/>
  <c r="IG96" i="5"/>
  <c r="EN2306" i="1"/>
  <c r="EM2305" i="1"/>
  <c r="X67" i="9" l="1"/>
  <c r="P68" i="9" s="1"/>
  <c r="Q68" i="9" s="1"/>
  <c r="IA96" i="5"/>
  <c r="EN2307" i="1"/>
  <c r="EM2306" i="1"/>
  <c r="S68" i="9" l="1"/>
  <c r="IH96" i="5"/>
  <c r="II96" i="5" s="1"/>
  <c r="IJ96" i="5" s="1"/>
  <c r="R68" i="9"/>
  <c r="EN2308" i="1"/>
  <c r="EM2307" i="1"/>
  <c r="IB97" i="5" l="1"/>
  <c r="IC97" i="5" s="1"/>
  <c r="ID97" i="5" s="1"/>
  <c r="IE97" i="5"/>
  <c r="U68" i="9"/>
  <c r="O68" i="9" s="1"/>
  <c r="EN2309" i="1"/>
  <c r="EM2308" i="1"/>
  <c r="V68" i="9" l="1"/>
  <c r="W68" i="9" s="1"/>
  <c r="IG97" i="5"/>
  <c r="EN2310" i="1"/>
  <c r="EM2309" i="1"/>
  <c r="X68" i="9" l="1"/>
  <c r="P69" i="9" s="1"/>
  <c r="Q69" i="9" s="1"/>
  <c r="IA97" i="5"/>
  <c r="EN2311" i="1"/>
  <c r="EM2310" i="1"/>
  <c r="S69" i="9" l="1"/>
  <c r="IH97" i="5"/>
  <c r="II97" i="5" s="1"/>
  <c r="IJ97" i="5" s="1"/>
  <c r="R69" i="9"/>
  <c r="EN2312" i="1"/>
  <c r="EM2311" i="1"/>
  <c r="IB98" i="5" l="1"/>
  <c r="IC98" i="5" s="1"/>
  <c r="ID98" i="5" s="1"/>
  <c r="IE98" i="5"/>
  <c r="U69" i="9"/>
  <c r="O69" i="9" s="1"/>
  <c r="EN2313" i="1"/>
  <c r="EM2312" i="1"/>
  <c r="V69" i="9" l="1"/>
  <c r="W69" i="9" s="1"/>
  <c r="IG98" i="5"/>
  <c r="EN2314" i="1"/>
  <c r="EM2313" i="1"/>
  <c r="X69" i="9" l="1"/>
  <c r="P70" i="9" s="1"/>
  <c r="Q70" i="9" s="1"/>
  <c r="IA98" i="5"/>
  <c r="EN2315" i="1"/>
  <c r="EM2314" i="1"/>
  <c r="S70" i="9" l="1"/>
  <c r="IH98" i="5"/>
  <c r="II98" i="5" s="1"/>
  <c r="IJ98" i="5" s="1"/>
  <c r="R70" i="9"/>
  <c r="EN2316" i="1"/>
  <c r="EM2315" i="1"/>
  <c r="IB99" i="5" l="1"/>
  <c r="IC99" i="5" s="1"/>
  <c r="ID99" i="5" s="1"/>
  <c r="IE99" i="5"/>
  <c r="U70" i="9"/>
  <c r="O70" i="9" s="1"/>
  <c r="EN2317" i="1"/>
  <c r="EM2316" i="1"/>
  <c r="V70" i="9" l="1"/>
  <c r="W70" i="9" s="1"/>
  <c r="IG99" i="5"/>
  <c r="EN2318" i="1"/>
  <c r="EM2317" i="1"/>
  <c r="X70" i="9" l="1"/>
  <c r="P71" i="9" s="1"/>
  <c r="Q71" i="9" s="1"/>
  <c r="IA99" i="5"/>
  <c r="EN2319" i="1"/>
  <c r="EM2318" i="1"/>
  <c r="S71" i="9" l="1"/>
  <c r="IH99" i="5"/>
  <c r="II99" i="5" s="1"/>
  <c r="IJ99" i="5" s="1"/>
  <c r="R71" i="9"/>
  <c r="EN2320" i="1"/>
  <c r="EM2319" i="1"/>
  <c r="IB100" i="5" l="1"/>
  <c r="IC100" i="5" s="1"/>
  <c r="ID100" i="5" s="1"/>
  <c r="IE100" i="5"/>
  <c r="U71" i="9"/>
  <c r="O71" i="9" s="1"/>
  <c r="EN2321" i="1"/>
  <c r="EM2320" i="1"/>
  <c r="V71" i="9" l="1"/>
  <c r="W71" i="9" s="1"/>
  <c r="IG100" i="5"/>
  <c r="EN2322" i="1"/>
  <c r="EM2321" i="1"/>
  <c r="X71" i="9" l="1"/>
  <c r="P72" i="9" s="1"/>
  <c r="Q72" i="9" s="1"/>
  <c r="IA100" i="5"/>
  <c r="EN2323" i="1"/>
  <c r="EM2322" i="1"/>
  <c r="S72" i="9" l="1"/>
  <c r="IH100" i="5"/>
  <c r="II100" i="5" s="1"/>
  <c r="IJ100" i="5" s="1"/>
  <c r="R72" i="9"/>
  <c r="EN2324" i="1"/>
  <c r="EM2323" i="1"/>
  <c r="IB101" i="5" l="1"/>
  <c r="IC101" i="5" s="1"/>
  <c r="ID101" i="5" s="1"/>
  <c r="IE101" i="5"/>
  <c r="U72" i="9"/>
  <c r="O72" i="9" s="1"/>
  <c r="EN2325" i="1"/>
  <c r="EM2324" i="1"/>
  <c r="V72" i="9" l="1"/>
  <c r="W72" i="9" s="1"/>
  <c r="IG101" i="5"/>
  <c r="EN2326" i="1"/>
  <c r="EM2325" i="1"/>
  <c r="X72" i="9" l="1"/>
  <c r="P73" i="9" s="1"/>
  <c r="Q73" i="9" s="1"/>
  <c r="IA101" i="5"/>
  <c r="EN2327" i="1"/>
  <c r="EM2326" i="1"/>
  <c r="S73" i="9" l="1"/>
  <c r="IH101" i="5"/>
  <c r="II101" i="5" s="1"/>
  <c r="IJ101" i="5" s="1"/>
  <c r="R73" i="9"/>
  <c r="EN2328" i="1"/>
  <c r="EM2327" i="1"/>
  <c r="IB102" i="5" l="1"/>
  <c r="IC102" i="5" s="1"/>
  <c r="ID102" i="5" s="1"/>
  <c r="IG102" i="5" s="1"/>
  <c r="IE102" i="5"/>
  <c r="U73" i="9"/>
  <c r="O73" i="9" s="1"/>
  <c r="EN2329" i="1"/>
  <c r="EM2328" i="1"/>
  <c r="V73" i="9" l="1"/>
  <c r="W73" i="9" s="1"/>
  <c r="IA102" i="5"/>
  <c r="EN2330" i="1"/>
  <c r="EM2329" i="1"/>
  <c r="X73" i="9" l="1"/>
  <c r="P74" i="9" s="1"/>
  <c r="Q74" i="9" s="1"/>
  <c r="IH102" i="5"/>
  <c r="II102" i="5" s="1"/>
  <c r="IJ102" i="5" s="1"/>
  <c r="EN2331" i="1"/>
  <c r="EM2330" i="1"/>
  <c r="S74" i="9" l="1"/>
  <c r="IE103" i="5"/>
  <c r="IB103" i="5"/>
  <c r="IC103" i="5" s="1"/>
  <c r="ID103" i="5" s="1"/>
  <c r="R74" i="9"/>
  <c r="EN2332" i="1"/>
  <c r="EM2331" i="1"/>
  <c r="U74" i="9" l="1"/>
  <c r="O74" i="9" s="1"/>
  <c r="IG103" i="5"/>
  <c r="EN2333" i="1"/>
  <c r="EM2332" i="1"/>
  <c r="V74" i="9" l="1"/>
  <c r="W74" i="9" s="1"/>
  <c r="IA103" i="5"/>
  <c r="EN2334" i="1"/>
  <c r="EM2333" i="1"/>
  <c r="X74" i="9" l="1"/>
  <c r="P75" i="9" s="1"/>
  <c r="IH103" i="5"/>
  <c r="II103" i="5" s="1"/>
  <c r="IJ103" i="5" s="1"/>
  <c r="EN2335" i="1"/>
  <c r="EM2334" i="1"/>
  <c r="Q75" i="9" l="1"/>
  <c r="R75" i="9" s="1"/>
  <c r="S75" i="9"/>
  <c r="IB104" i="5"/>
  <c r="IC104" i="5" s="1"/>
  <c r="ID104" i="5" s="1"/>
  <c r="IE104" i="5"/>
  <c r="EN2336" i="1"/>
  <c r="EM2335" i="1"/>
  <c r="U75" i="9" l="1"/>
  <c r="O75" i="9" s="1"/>
  <c r="IG104" i="5"/>
  <c r="EN2337" i="1"/>
  <c r="EM2336" i="1"/>
  <c r="IA104" i="5" l="1"/>
  <c r="IH104" i="5" s="1"/>
  <c r="II104" i="5" s="1"/>
  <c r="IJ104" i="5" s="1"/>
  <c r="V75" i="9"/>
  <c r="W75" i="9" s="1"/>
  <c r="EN2338" i="1"/>
  <c r="EM2337" i="1"/>
  <c r="X75" i="9" l="1"/>
  <c r="P76" i="9" s="1"/>
  <c r="IE105" i="5"/>
  <c r="IB105" i="5"/>
  <c r="IC105" i="5" s="1"/>
  <c r="ID105" i="5" s="1"/>
  <c r="EN2339" i="1"/>
  <c r="EM2338" i="1"/>
  <c r="S76" i="9" l="1"/>
  <c r="Q76" i="9"/>
  <c r="R76" i="9" s="1"/>
  <c r="IG105" i="5"/>
  <c r="EN2340" i="1"/>
  <c r="EM2339" i="1"/>
  <c r="U76" i="9" l="1"/>
  <c r="O76" i="9" s="1"/>
  <c r="IA105" i="5"/>
  <c r="EN2341" i="1"/>
  <c r="EM2340" i="1"/>
  <c r="IH105" i="5" l="1"/>
  <c r="II105" i="5" s="1"/>
  <c r="IJ105" i="5" s="1"/>
  <c r="V76" i="9"/>
  <c r="W76" i="9" s="1"/>
  <c r="EN2342" i="1"/>
  <c r="EM2341" i="1"/>
  <c r="X76" i="9" l="1"/>
  <c r="P77" i="9" s="1"/>
  <c r="IE106" i="5"/>
  <c r="IB106" i="5"/>
  <c r="IC106" i="5" s="1"/>
  <c r="ID106" i="5" s="1"/>
  <c r="EN2343" i="1"/>
  <c r="EM2342" i="1"/>
  <c r="S77" i="9" l="1"/>
  <c r="Q77" i="9"/>
  <c r="R77" i="9" s="1"/>
  <c r="IG106" i="5"/>
  <c r="EN2344" i="1"/>
  <c r="EM2343" i="1"/>
  <c r="U77" i="9" l="1"/>
  <c r="O77" i="9" s="1"/>
  <c r="IA106" i="5"/>
  <c r="EN2345" i="1"/>
  <c r="EM2344" i="1"/>
  <c r="IH106" i="5" l="1"/>
  <c r="II106" i="5" s="1"/>
  <c r="IJ106" i="5" s="1"/>
  <c r="V77" i="9"/>
  <c r="W77" i="9" s="1"/>
  <c r="EN2346" i="1"/>
  <c r="EM2345" i="1"/>
  <c r="X77" i="9" l="1"/>
  <c r="P78" i="9" s="1"/>
  <c r="IE107" i="5"/>
  <c r="IB107" i="5"/>
  <c r="IC107" i="5" s="1"/>
  <c r="ID107" i="5" s="1"/>
  <c r="EN2347" i="1"/>
  <c r="EM2346" i="1"/>
  <c r="S78" i="9" l="1"/>
  <c r="Q78" i="9"/>
  <c r="R78" i="9" s="1"/>
  <c r="IG107" i="5"/>
  <c r="EN2348" i="1"/>
  <c r="EM2347" i="1"/>
  <c r="U78" i="9" l="1"/>
  <c r="O78" i="9" s="1"/>
  <c r="IA107" i="5"/>
  <c r="EN2349" i="1"/>
  <c r="EM2348" i="1"/>
  <c r="IH107" i="5" l="1"/>
  <c r="II107" i="5" s="1"/>
  <c r="IJ107" i="5" s="1"/>
  <c r="V78" i="9"/>
  <c r="W78" i="9" s="1"/>
  <c r="EN2350" i="1"/>
  <c r="EM2349" i="1"/>
  <c r="X78" i="9" l="1"/>
  <c r="P79" i="9" s="1"/>
  <c r="IB108" i="5"/>
  <c r="IC108" i="5" s="1"/>
  <c r="ID108" i="5" s="1"/>
  <c r="IE108" i="5"/>
  <c r="EN2351" i="1"/>
  <c r="EM2350" i="1"/>
  <c r="S79" i="9" l="1"/>
  <c r="Q79" i="9"/>
  <c r="R79" i="9" s="1"/>
  <c r="IG108" i="5"/>
  <c r="EN2352" i="1"/>
  <c r="EM2351" i="1"/>
  <c r="U79" i="9" l="1"/>
  <c r="O79" i="9" s="1"/>
  <c r="IA108" i="5"/>
  <c r="EN2353" i="1"/>
  <c r="EM2353" i="1" s="1"/>
  <c r="EM2352" i="1"/>
  <c r="IH108" i="5" l="1"/>
  <c r="II108" i="5" s="1"/>
  <c r="IJ108" i="5" s="1"/>
  <c r="V79" i="9"/>
  <c r="W79" i="9" s="1"/>
  <c r="F4" i="2"/>
  <c r="X79" i="9" l="1"/>
  <c r="P80" i="9" s="1"/>
  <c r="IE109" i="5"/>
  <c r="IB109" i="5"/>
  <c r="IC109" i="5" s="1"/>
  <c r="ID109" i="5" s="1"/>
  <c r="G4" i="2"/>
  <c r="F5" i="2"/>
  <c r="F8" i="2" s="1"/>
  <c r="G11" i="2"/>
  <c r="G12" i="2" s="1"/>
  <c r="G3" i="2"/>
  <c r="S80" i="9" l="1"/>
  <c r="Q80" i="9"/>
  <c r="R80" i="9" s="1"/>
  <c r="IG109" i="5"/>
  <c r="F7" i="2"/>
  <c r="F11" i="2"/>
  <c r="F9" i="2"/>
  <c r="F6" i="2"/>
  <c r="F10" i="2"/>
  <c r="G9" i="2" s="1"/>
  <c r="U80" i="9" l="1"/>
  <c r="O80" i="9" s="1"/>
  <c r="IA109" i="5"/>
  <c r="CH6" i="2"/>
  <c r="CF6" i="2"/>
  <c r="CJ6" i="2"/>
  <c r="CL6" i="2"/>
  <c r="IH109" i="5" l="1"/>
  <c r="II109" i="5" s="1"/>
  <c r="IJ109" i="5" s="1"/>
  <c r="V80" i="9"/>
  <c r="W80" i="9" s="1"/>
  <c r="Q14" i="2"/>
  <c r="X80" i="9" l="1"/>
  <c r="P81" i="9" s="1"/>
  <c r="IB110" i="5"/>
  <c r="IC110" i="5" s="1"/>
  <c r="ID110" i="5" s="1"/>
  <c r="IE110" i="5"/>
  <c r="U14" i="2"/>
  <c r="S14" i="2"/>
  <c r="S81" i="9" l="1"/>
  <c r="Q81" i="9"/>
  <c r="R81" i="9" s="1"/>
  <c r="IG110" i="5"/>
  <c r="W14" i="2"/>
  <c r="U81" i="9" l="1"/>
  <c r="O81" i="9" s="1"/>
  <c r="IA110" i="5"/>
  <c r="Y14" i="2"/>
  <c r="IH110" i="5" l="1"/>
  <c r="II110" i="5" s="1"/>
  <c r="IJ110" i="5" s="1"/>
  <c r="V81" i="9"/>
  <c r="W81" i="9" s="1"/>
  <c r="AA14" i="2"/>
  <c r="X81" i="9" l="1"/>
  <c r="P82" i="9" s="1"/>
  <c r="IE111" i="5"/>
  <c r="IB111" i="5"/>
  <c r="IC111" i="5" s="1"/>
  <c r="ID111" i="5" s="1"/>
  <c r="AE14" i="2"/>
  <c r="S82" i="9" l="1"/>
  <c r="Q82" i="9"/>
  <c r="R82" i="9" s="1"/>
  <c r="IG111" i="5"/>
  <c r="AG14" i="2"/>
  <c r="U82" i="9" l="1"/>
  <c r="O82" i="9" s="1"/>
  <c r="IA111" i="5"/>
  <c r="AI14" i="2"/>
  <c r="IH111" i="5" l="1"/>
  <c r="II111" i="5" s="1"/>
  <c r="IJ111" i="5" s="1"/>
  <c r="V82" i="9"/>
  <c r="W82" i="9" s="1"/>
  <c r="AK14" i="2"/>
  <c r="X82" i="9" l="1"/>
  <c r="P83" i="9" s="1"/>
  <c r="IB112" i="5"/>
  <c r="IC112" i="5" s="1"/>
  <c r="ID112" i="5" s="1"/>
  <c r="IE112" i="5"/>
  <c r="AM14" i="2"/>
  <c r="S83" i="9" l="1"/>
  <c r="Q83" i="9"/>
  <c r="R83" i="9" s="1"/>
  <c r="IG112" i="5"/>
  <c r="AO14" i="2"/>
  <c r="U83" i="9" l="1"/>
  <c r="O83" i="9" s="1"/>
  <c r="IA112" i="5"/>
  <c r="AQ14" i="2"/>
  <c r="IH112" i="5" l="1"/>
  <c r="II112" i="5" s="1"/>
  <c r="IJ112" i="5" s="1"/>
  <c r="V83" i="9"/>
  <c r="W83" i="9" s="1"/>
  <c r="AS14" i="2"/>
  <c r="X83" i="9" l="1"/>
  <c r="P84" i="9" s="1"/>
  <c r="IB113" i="5"/>
  <c r="IC113" i="5" s="1"/>
  <c r="ID113" i="5" s="1"/>
  <c r="IE113" i="5"/>
  <c r="AU14" i="2"/>
  <c r="S84" i="9" l="1"/>
  <c r="Q84" i="9"/>
  <c r="R84" i="9" s="1"/>
  <c r="IG113" i="5"/>
  <c r="AW14" i="2"/>
  <c r="U84" i="9" l="1"/>
  <c r="O84" i="9" s="1"/>
  <c r="IA113" i="5"/>
  <c r="AY14" i="2"/>
  <c r="IH113" i="5" l="1"/>
  <c r="II113" i="5" s="1"/>
  <c r="IJ113" i="5" s="1"/>
  <c r="V84" i="9"/>
  <c r="W84" i="9" s="1"/>
  <c r="BA14" i="2"/>
  <c r="X84" i="9" l="1"/>
  <c r="P85" i="9" s="1"/>
  <c r="IB114" i="5"/>
  <c r="IC114" i="5" s="1"/>
  <c r="ID114" i="5" s="1"/>
  <c r="IE114" i="5"/>
  <c r="BC14" i="2"/>
  <c r="S85" i="9" l="1"/>
  <c r="Q85" i="9"/>
  <c r="R85" i="9" s="1"/>
  <c r="IG114" i="5"/>
  <c r="BE14" i="2"/>
  <c r="U85" i="9" l="1"/>
  <c r="O85" i="9" s="1"/>
  <c r="IA114" i="5"/>
  <c r="BG14" i="2"/>
  <c r="IH114" i="5" l="1"/>
  <c r="II114" i="5" s="1"/>
  <c r="IJ114" i="5" s="1"/>
  <c r="V85" i="9"/>
  <c r="W85" i="9" s="1"/>
  <c r="BI14" i="2"/>
  <c r="X85" i="9" l="1"/>
  <c r="P86" i="9" s="1"/>
  <c r="IB115" i="5"/>
  <c r="IC115" i="5" s="1"/>
  <c r="ID115" i="5" s="1"/>
  <c r="IE115" i="5"/>
  <c r="BK14" i="2"/>
  <c r="S86" i="9" l="1"/>
  <c r="Q86" i="9"/>
  <c r="R86" i="9" s="1"/>
  <c r="IG115" i="5"/>
  <c r="BM14" i="2"/>
  <c r="BO14" i="2" s="1"/>
  <c r="U86" i="9" l="1"/>
  <c r="O86" i="9" s="1"/>
  <c r="IA115" i="5"/>
  <c r="BL5" i="2"/>
  <c r="BK9" i="2"/>
  <c r="IH115" i="5" l="1"/>
  <c r="II115" i="5" s="1"/>
  <c r="IJ115" i="5" s="1"/>
  <c r="V86" i="9"/>
  <c r="W86" i="9" s="1"/>
  <c r="BL8" i="2"/>
  <c r="BL9" i="2"/>
  <c r="BL7" i="2"/>
  <c r="BL10" i="2"/>
  <c r="BQ14" i="2"/>
  <c r="BN5" i="2"/>
  <c r="X86" i="9" l="1"/>
  <c r="P87" i="9" s="1"/>
  <c r="IE116" i="5"/>
  <c r="IB116" i="5"/>
  <c r="IC116" i="5" s="1"/>
  <c r="ID116" i="5" s="1"/>
  <c r="BN10" i="2"/>
  <c r="BN9" i="2"/>
  <c r="BN8" i="2"/>
  <c r="BS14" i="2"/>
  <c r="BN7" i="2"/>
  <c r="BP5" i="2"/>
  <c r="S87" i="9" l="1"/>
  <c r="Q87" i="9"/>
  <c r="R87" i="9" s="1"/>
  <c r="IG116" i="5"/>
  <c r="BP10" i="2"/>
  <c r="BP9" i="2"/>
  <c r="BP7" i="2"/>
  <c r="BU14" i="2"/>
  <c r="BP8" i="2"/>
  <c r="BR5" i="2"/>
  <c r="U87" i="9" l="1"/>
  <c r="O87" i="9" s="1"/>
  <c r="IA116" i="5"/>
  <c r="BR10" i="2"/>
  <c r="BR9" i="2"/>
  <c r="BR8" i="2"/>
  <c r="BR7" i="2"/>
  <c r="BW14" i="2"/>
  <c r="BT5" i="2"/>
  <c r="IH116" i="5" l="1"/>
  <c r="II116" i="5" s="1"/>
  <c r="IJ116" i="5" s="1"/>
  <c r="V87" i="9"/>
  <c r="W87" i="9" s="1"/>
  <c r="BT10" i="2"/>
  <c r="BU9" i="2" s="1"/>
  <c r="BT9" i="2"/>
  <c r="BY14" i="2"/>
  <c r="BT8" i="2"/>
  <c r="BT7" i="2"/>
  <c r="BV5" i="2"/>
  <c r="BV8" i="2" s="1"/>
  <c r="X87" i="9" l="1"/>
  <c r="P88" i="9" s="1"/>
  <c r="IB117" i="5"/>
  <c r="IC117" i="5" s="1"/>
  <c r="ID117" i="5" s="1"/>
  <c r="IE117" i="5"/>
  <c r="BV7" i="2"/>
  <c r="BX5" i="2"/>
  <c r="BX10" i="2" s="1"/>
  <c r="BV10" i="2"/>
  <c r="BV9" i="2"/>
  <c r="CA14" i="2"/>
  <c r="S88" i="9" l="1"/>
  <c r="Q88" i="9"/>
  <c r="R88" i="9" s="1"/>
  <c r="IG117" i="5"/>
  <c r="CC14" i="2"/>
  <c r="BX9" i="2"/>
  <c r="BX7" i="2"/>
  <c r="BZ5" i="2"/>
  <c r="BZ10" i="2" s="1"/>
  <c r="BX8" i="2"/>
  <c r="U88" i="9" l="1"/>
  <c r="O88" i="9" s="1"/>
  <c r="IA117" i="5"/>
  <c r="BZ8" i="2"/>
  <c r="BZ7" i="2"/>
  <c r="CB5" i="2"/>
  <c r="CB10" i="2" s="1"/>
  <c r="BZ9" i="2"/>
  <c r="CD4" i="2"/>
  <c r="CE14" i="2"/>
  <c r="IH117" i="5" l="1"/>
  <c r="II117" i="5" s="1"/>
  <c r="IJ117" i="5" s="1"/>
  <c r="V88" i="9"/>
  <c r="W88" i="9" s="1"/>
  <c r="CB8" i="2"/>
  <c r="CB7" i="2"/>
  <c r="CH14" i="2"/>
  <c r="CG14" i="2"/>
  <c r="CF4" i="2"/>
  <c r="CD5" i="2"/>
  <c r="CD8" i="2" s="1"/>
  <c r="CB9" i="2"/>
  <c r="X88" i="9" l="1"/>
  <c r="P89" i="9" s="1"/>
  <c r="IB118" i="5"/>
  <c r="IC118" i="5" s="1"/>
  <c r="ID118" i="5" s="1"/>
  <c r="IE118" i="5"/>
  <c r="CD7" i="2"/>
  <c r="CD10" i="2"/>
  <c r="CE9" i="2" s="1"/>
  <c r="CD9" i="2"/>
  <c r="CJ14" i="2"/>
  <c r="CH4" i="2"/>
  <c r="CI14" i="2"/>
  <c r="CF5" i="2"/>
  <c r="CF7" i="2" s="1"/>
  <c r="S89" i="9" l="1"/>
  <c r="Q89" i="9"/>
  <c r="R89" i="9" s="1"/>
  <c r="IG118" i="5"/>
  <c r="CF8" i="2"/>
  <c r="CH5" i="2"/>
  <c r="CH10" i="2" s="1"/>
  <c r="CL14" i="2"/>
  <c r="CK14" i="2"/>
  <c r="CJ4" i="2"/>
  <c r="CF10" i="2"/>
  <c r="CF9" i="2"/>
  <c r="U89" i="9" l="1"/>
  <c r="O89" i="9" s="1"/>
  <c r="IA118" i="5"/>
  <c r="CH8" i="2"/>
  <c r="CH9" i="2"/>
  <c r="CJ5" i="2"/>
  <c r="CJ10" i="2" s="1"/>
  <c r="CM14" i="2"/>
  <c r="CL4" i="2"/>
  <c r="CN14" i="2"/>
  <c r="CH7" i="2"/>
  <c r="IH118" i="5" l="1"/>
  <c r="II118" i="5" s="1"/>
  <c r="IJ118" i="5" s="1"/>
  <c r="V89" i="9"/>
  <c r="W89" i="9" s="1"/>
  <c r="CJ8" i="2"/>
  <c r="CL5" i="2"/>
  <c r="CL10" i="2" s="1"/>
  <c r="CJ7" i="2"/>
  <c r="CO14" i="2"/>
  <c r="CP14" i="2"/>
  <c r="CJ9" i="2"/>
  <c r="X89" i="9" l="1"/>
  <c r="P90" i="9" s="1"/>
  <c r="IB119" i="5"/>
  <c r="IC119" i="5" s="1"/>
  <c r="ID119" i="5" s="1"/>
  <c r="IE119" i="5"/>
  <c r="CL7" i="2"/>
  <c r="CL9" i="2"/>
  <c r="CR14" i="2"/>
  <c r="CQ14" i="2"/>
  <c r="CL8" i="2"/>
  <c r="S90" i="9" l="1"/>
  <c r="Q90" i="9"/>
  <c r="R90" i="9" s="1"/>
  <c r="IG119" i="5"/>
  <c r="CS14" i="2"/>
  <c r="CT14" i="2"/>
  <c r="U90" i="9" l="1"/>
  <c r="O90" i="9" s="1"/>
  <c r="IA119" i="5"/>
  <c r="CV14" i="2"/>
  <c r="CU14" i="2"/>
  <c r="IH119" i="5" l="1"/>
  <c r="II119" i="5" s="1"/>
  <c r="IJ119" i="5" s="1"/>
  <c r="V90" i="9"/>
  <c r="W90" i="9" s="1"/>
  <c r="CW14" i="2"/>
  <c r="CX14" i="2"/>
  <c r="CZ14" i="2" s="1"/>
  <c r="DB14" i="2" s="1"/>
  <c r="DD14" i="2" s="1"/>
  <c r="DF14" i="2" s="1"/>
  <c r="X90" i="9" l="1"/>
  <c r="P91" i="9" s="1"/>
  <c r="IE120" i="5"/>
  <c r="IB120" i="5"/>
  <c r="IC120" i="5" s="1"/>
  <c r="ID120" i="5" s="1"/>
  <c r="M35" i="3"/>
  <c r="M36" i="3"/>
  <c r="S91" i="9" l="1"/>
  <c r="Q91" i="9"/>
  <c r="R91" i="9" s="1"/>
  <c r="IG120" i="5"/>
  <c r="V6" i="5"/>
  <c r="U91" i="9" l="1"/>
  <c r="O91" i="9" s="1"/>
  <c r="IA120" i="5"/>
  <c r="AR7" i="5"/>
  <c r="IH120" i="5" l="1"/>
  <c r="II120" i="5" s="1"/>
  <c r="IJ120" i="5" s="1"/>
  <c r="V91" i="9"/>
  <c r="W91" i="9" s="1"/>
  <c r="AU7" i="5"/>
  <c r="AR8" i="5"/>
  <c r="X91" i="9" l="1"/>
  <c r="P92" i="9" s="1"/>
  <c r="IB121" i="5"/>
  <c r="IC121" i="5" s="1"/>
  <c r="ID121" i="5" s="1"/>
  <c r="IE121" i="5"/>
  <c r="AX7" i="5"/>
  <c r="AU8" i="5"/>
  <c r="AR5" i="5"/>
  <c r="AS8" i="5"/>
  <c r="AT6" i="5"/>
  <c r="S92" i="9" l="1"/>
  <c r="Q92" i="9"/>
  <c r="R92" i="9" s="1"/>
  <c r="IG121" i="5"/>
  <c r="AR6" i="5"/>
  <c r="BA7" i="5"/>
  <c r="AX8" i="5"/>
  <c r="AU5" i="5"/>
  <c r="AV8" i="5"/>
  <c r="AW6" i="5"/>
  <c r="AS6" i="5"/>
  <c r="IA121" i="5" l="1"/>
  <c r="IH121" i="5" s="1"/>
  <c r="II121" i="5" s="1"/>
  <c r="IJ121" i="5" s="1"/>
  <c r="U92" i="9"/>
  <c r="O92" i="9" s="1"/>
  <c r="AU6" i="5"/>
  <c r="BA8" i="5"/>
  <c r="BD7" i="5"/>
  <c r="AV6" i="5"/>
  <c r="V92" i="9" l="1"/>
  <c r="W92" i="9" s="1"/>
  <c r="IE122" i="5"/>
  <c r="IB122" i="5"/>
  <c r="IC122" i="5" s="1"/>
  <c r="ID122" i="5" s="1"/>
  <c r="BD8" i="5"/>
  <c r="BG7" i="5"/>
  <c r="X92" i="9" l="1"/>
  <c r="P93" i="9" s="1"/>
  <c r="Q93" i="9" s="1"/>
  <c r="IG122" i="5"/>
  <c r="BG8" i="5"/>
  <c r="BJ7" i="5"/>
  <c r="S93" i="9" l="1"/>
  <c r="R93" i="9"/>
  <c r="IA122" i="5"/>
  <c r="BM7" i="5"/>
  <c r="BJ8" i="5"/>
  <c r="IH122" i="5" l="1"/>
  <c r="II122" i="5" s="1"/>
  <c r="IJ122" i="5" s="1"/>
  <c r="U93" i="9"/>
  <c r="O93" i="9" s="1"/>
  <c r="BM8" i="5"/>
  <c r="BP7" i="5"/>
  <c r="IB123" i="5" l="1"/>
  <c r="IC123" i="5" s="1"/>
  <c r="ID123" i="5" s="1"/>
  <c r="IE123" i="5"/>
  <c r="V93" i="9"/>
  <c r="W93" i="9" s="1"/>
  <c r="BP8" i="5"/>
  <c r="BS7" i="5"/>
  <c r="X93" i="9" l="1"/>
  <c r="P94" i="9" s="1"/>
  <c r="IG123" i="5"/>
  <c r="BS8" i="5"/>
  <c r="BV7" i="5"/>
  <c r="S94" i="9" l="1"/>
  <c r="Q94" i="9"/>
  <c r="R94" i="9" s="1"/>
  <c r="IA123" i="5"/>
  <c r="BV8" i="5"/>
  <c r="BY7" i="5"/>
  <c r="IH123" i="5" l="1"/>
  <c r="II123" i="5" s="1"/>
  <c r="IJ123" i="5" s="1"/>
  <c r="U94" i="9"/>
  <c r="O94" i="9" s="1"/>
  <c r="BY8" i="5"/>
  <c r="CB7" i="5"/>
  <c r="IB124" i="5" l="1"/>
  <c r="IC124" i="5" s="1"/>
  <c r="ID124" i="5" s="1"/>
  <c r="IE124" i="5"/>
  <c r="V94" i="9"/>
  <c r="W94" i="9" s="1"/>
  <c r="CE7" i="5"/>
  <c r="CB8" i="5"/>
  <c r="X94" i="9" l="1"/>
  <c r="P95" i="9" s="1"/>
  <c r="IG124" i="5"/>
  <c r="CH7" i="5"/>
  <c r="CE8" i="5"/>
  <c r="S95" i="9" l="1"/>
  <c r="Q95" i="9"/>
  <c r="R95" i="9" s="1"/>
  <c r="IA124" i="5"/>
  <c r="CK7" i="5"/>
  <c r="CH8" i="5"/>
  <c r="IH124" i="5" l="1"/>
  <c r="II124" i="5" s="1"/>
  <c r="IJ124" i="5" s="1"/>
  <c r="U95" i="9"/>
  <c r="O95" i="9" s="1"/>
  <c r="CN7" i="5"/>
  <c r="CK8" i="5"/>
  <c r="IB125" i="5" l="1"/>
  <c r="IC125" i="5" s="1"/>
  <c r="ID125" i="5" s="1"/>
  <c r="IE125" i="5"/>
  <c r="V95" i="9"/>
  <c r="W95" i="9" s="1"/>
  <c r="CN8" i="5"/>
  <c r="X95" i="9" l="1"/>
  <c r="P96" i="9" s="1"/>
  <c r="Q96" i="9" s="1"/>
  <c r="IG125" i="5"/>
  <c r="IA125" i="5" s="1"/>
  <c r="S96" i="9" l="1"/>
  <c r="IH125" i="5"/>
  <c r="II125" i="5" s="1"/>
  <c r="IJ125" i="5" s="1"/>
  <c r="R96" i="9"/>
  <c r="IB126" i="5" l="1"/>
  <c r="IC126" i="5" s="1"/>
  <c r="ID126" i="5" s="1"/>
  <c r="IE126" i="5"/>
  <c r="U96" i="9"/>
  <c r="O96" i="9" s="1"/>
  <c r="V96" i="9" l="1"/>
  <c r="W96" i="9" s="1"/>
  <c r="IG126" i="5"/>
  <c r="X96" i="9" l="1"/>
  <c r="P97" i="9" s="1"/>
  <c r="IA126" i="5"/>
  <c r="DF7" i="5"/>
  <c r="DF8" i="5" s="1"/>
  <c r="S97" i="9" l="1"/>
  <c r="Q97" i="9"/>
  <c r="R97" i="9" s="1"/>
  <c r="IH126" i="5"/>
  <c r="II126" i="5" s="1"/>
  <c r="IJ126" i="5" s="1"/>
  <c r="BF94" i="5"/>
  <c r="BF95" i="5"/>
  <c r="IB127" i="5" l="1"/>
  <c r="IC127" i="5" s="1"/>
  <c r="ID127" i="5" s="1"/>
  <c r="IE127" i="5"/>
  <c r="U97" i="9"/>
  <c r="O97" i="9" s="1"/>
  <c r="BF96" i="5"/>
  <c r="BG95" i="5"/>
  <c r="BH95" i="5" s="1"/>
  <c r="V97" i="9" l="1"/>
  <c r="W97" i="9" s="1"/>
  <c r="IG127" i="5"/>
  <c r="BF97" i="5"/>
  <c r="BG96" i="5"/>
  <c r="BH96" i="5" s="1"/>
  <c r="X97" i="9" l="1"/>
  <c r="P98" i="9" s="1"/>
  <c r="IA127" i="5"/>
  <c r="BG97" i="5"/>
  <c r="BH97" i="5" s="1"/>
  <c r="BF98" i="5"/>
  <c r="S98" i="9" l="1"/>
  <c r="Q98" i="9"/>
  <c r="R98" i="9" s="1"/>
  <c r="IH127" i="5"/>
  <c r="II127" i="5" s="1"/>
  <c r="IJ127" i="5" s="1"/>
  <c r="BG98" i="5"/>
  <c r="BH98" i="5" s="1"/>
  <c r="BF99" i="5"/>
  <c r="IE128" i="5" l="1"/>
  <c r="IB128" i="5"/>
  <c r="IC128" i="5" s="1"/>
  <c r="ID128" i="5" s="1"/>
  <c r="U98" i="9"/>
  <c r="O98" i="9" s="1"/>
  <c r="BF100" i="5"/>
  <c r="BG99" i="5"/>
  <c r="BH99" i="5" s="1"/>
  <c r="IG128" i="5" l="1"/>
  <c r="IA128" i="5" s="1"/>
  <c r="V98" i="9"/>
  <c r="W98" i="9" s="1"/>
  <c r="BF101" i="5"/>
  <c r="BG100" i="5"/>
  <c r="BH100" i="5" s="1"/>
  <c r="X98" i="9" l="1"/>
  <c r="P99" i="9" s="1"/>
  <c r="Q99" i="9" s="1"/>
  <c r="IH128" i="5"/>
  <c r="II128" i="5" s="1"/>
  <c r="IJ128" i="5" s="1"/>
  <c r="BG101" i="5"/>
  <c r="BH101" i="5" s="1"/>
  <c r="BF102" i="5"/>
  <c r="S99" i="9" l="1"/>
  <c r="IE129" i="5"/>
  <c r="IB129" i="5"/>
  <c r="IC129" i="5" s="1"/>
  <c r="ID129" i="5" s="1"/>
  <c r="R99" i="9"/>
  <c r="BG102" i="5"/>
  <c r="BH102" i="5" s="1"/>
  <c r="BF103" i="5"/>
  <c r="U99" i="9" l="1"/>
  <c r="O99" i="9" s="1"/>
  <c r="IG129" i="5"/>
  <c r="BF104" i="5"/>
  <c r="BG103" i="5"/>
  <c r="BH103" i="5" s="1"/>
  <c r="V99" i="9" l="1"/>
  <c r="W99" i="9" s="1"/>
  <c r="IA129" i="5"/>
  <c r="BF105" i="5"/>
  <c r="BG104" i="5"/>
  <c r="BH104" i="5" s="1"/>
  <c r="X99" i="9" l="1"/>
  <c r="P100" i="9" s="1"/>
  <c r="Q100" i="9" s="1"/>
  <c r="IH129" i="5"/>
  <c r="II129" i="5" s="1"/>
  <c r="IJ129" i="5" s="1"/>
  <c r="BG105" i="5"/>
  <c r="BH105" i="5" s="1"/>
  <c r="BF106" i="5"/>
  <c r="S100" i="9" l="1"/>
  <c r="IE130" i="5"/>
  <c r="IB130" i="5"/>
  <c r="IC130" i="5" s="1"/>
  <c r="ID130" i="5" s="1"/>
  <c r="R100" i="9"/>
  <c r="BF107" i="5"/>
  <c r="BG106" i="5"/>
  <c r="BH106" i="5" s="1"/>
  <c r="IG130" i="5" l="1"/>
  <c r="U100" i="9"/>
  <c r="O100" i="9" s="1"/>
  <c r="BF108" i="5"/>
  <c r="BG107" i="5"/>
  <c r="BH107" i="5" s="1"/>
  <c r="IA130" i="5" l="1"/>
  <c r="IH130" i="5" s="1"/>
  <c r="II130" i="5" s="1"/>
  <c r="IJ130" i="5" s="1"/>
  <c r="V100" i="9"/>
  <c r="W100" i="9" s="1"/>
  <c r="BF109" i="5"/>
  <c r="BG108" i="5"/>
  <c r="BH108" i="5" s="1"/>
  <c r="X100" i="9" l="1"/>
  <c r="P101" i="9" s="1"/>
  <c r="Q101" i="9" s="1"/>
  <c r="IB131" i="5"/>
  <c r="IC131" i="5" s="1"/>
  <c r="ID131" i="5" s="1"/>
  <c r="IE131" i="5"/>
  <c r="BG109" i="5"/>
  <c r="BH109" i="5" s="1"/>
  <c r="BF110" i="5"/>
  <c r="S101" i="9" l="1"/>
  <c r="R101" i="9"/>
  <c r="IG131" i="5"/>
  <c r="BF111" i="5"/>
  <c r="BG110" i="5"/>
  <c r="BH110" i="5" s="1"/>
  <c r="U101" i="9" l="1"/>
  <c r="O101" i="9" s="1"/>
  <c r="IA131" i="5"/>
  <c r="BF112" i="5"/>
  <c r="BG111" i="5"/>
  <c r="BH111" i="5" s="1"/>
  <c r="IH131" i="5" l="1"/>
  <c r="II131" i="5" s="1"/>
  <c r="IJ131" i="5" s="1"/>
  <c r="V101" i="9"/>
  <c r="W101" i="9" s="1"/>
  <c r="BF113" i="5"/>
  <c r="BG112" i="5"/>
  <c r="BH112" i="5" s="1"/>
  <c r="X101" i="9" l="1"/>
  <c r="P102" i="9" s="1"/>
  <c r="IB132" i="5"/>
  <c r="IC132" i="5" s="1"/>
  <c r="ID132" i="5" s="1"/>
  <c r="IE132" i="5"/>
  <c r="BG113" i="5"/>
  <c r="BH113" i="5" s="1"/>
  <c r="BF114" i="5"/>
  <c r="S102" i="9" l="1"/>
  <c r="Q102" i="9"/>
  <c r="R102" i="9" s="1"/>
  <c r="IG132" i="5"/>
  <c r="BG114" i="5"/>
  <c r="BH114" i="5" s="1"/>
  <c r="BF115" i="5"/>
  <c r="U102" i="9" l="1"/>
  <c r="O102" i="9" s="1"/>
  <c r="IA132" i="5"/>
  <c r="BF116" i="5"/>
  <c r="BG115" i="5"/>
  <c r="BH115" i="5" s="1"/>
  <c r="IH132" i="5" l="1"/>
  <c r="II132" i="5" s="1"/>
  <c r="IJ132" i="5" s="1"/>
  <c r="V102" i="9"/>
  <c r="W102" i="9" s="1"/>
  <c r="BF117" i="5"/>
  <c r="BG116" i="5"/>
  <c r="BH116" i="5" s="1"/>
  <c r="X102" i="9" l="1"/>
  <c r="P103" i="9" s="1"/>
  <c r="IE133" i="5"/>
  <c r="IB133" i="5"/>
  <c r="IC133" i="5" s="1"/>
  <c r="ID133" i="5" s="1"/>
  <c r="BG117" i="5"/>
  <c r="BH117" i="5" s="1"/>
  <c r="BF118" i="5"/>
  <c r="S103" i="9" l="1"/>
  <c r="Q103" i="9"/>
  <c r="R103" i="9" s="1"/>
  <c r="IG133" i="5"/>
  <c r="BG118" i="5"/>
  <c r="BH118" i="5" s="1"/>
  <c r="BF119" i="5"/>
  <c r="U103" i="9" l="1"/>
  <c r="O103" i="9" s="1"/>
  <c r="IA133" i="5"/>
  <c r="BF120" i="5"/>
  <c r="BG119" i="5"/>
  <c r="BH119" i="5" s="1"/>
  <c r="IH133" i="5" l="1"/>
  <c r="II133" i="5" s="1"/>
  <c r="IJ133" i="5" s="1"/>
  <c r="V103" i="9"/>
  <c r="W103" i="9" s="1"/>
  <c r="BF121" i="5"/>
  <c r="BG120" i="5"/>
  <c r="BH120" i="5" s="1"/>
  <c r="X103" i="9" l="1"/>
  <c r="P104" i="9" s="1"/>
  <c r="IB134" i="5"/>
  <c r="IC134" i="5" s="1"/>
  <c r="ID134" i="5" s="1"/>
  <c r="IE134" i="5"/>
  <c r="BG121" i="5"/>
  <c r="BH121" i="5" s="1"/>
  <c r="BF122" i="5"/>
  <c r="S104" i="9" l="1"/>
  <c r="Q104" i="9"/>
  <c r="R104" i="9" s="1"/>
  <c r="IG134" i="5"/>
  <c r="IA134" i="5" s="1"/>
  <c r="BG122" i="5"/>
  <c r="BH122" i="5" s="1"/>
  <c r="BF123" i="5"/>
  <c r="IH134" i="5" l="1"/>
  <c r="II134" i="5" s="1"/>
  <c r="IJ134" i="5" s="1"/>
  <c r="U104" i="9"/>
  <c r="O104" i="9" s="1"/>
  <c r="BF124" i="5"/>
  <c r="BG123" i="5"/>
  <c r="BH123" i="5" s="1"/>
  <c r="IB135" i="5" l="1"/>
  <c r="IC135" i="5" s="1"/>
  <c r="ID135" i="5" s="1"/>
  <c r="IE135" i="5"/>
  <c r="V104" i="9"/>
  <c r="W104" i="9" s="1"/>
  <c r="BF125" i="5"/>
  <c r="BG124" i="5"/>
  <c r="BH124" i="5" s="1"/>
  <c r="X104" i="9" l="1"/>
  <c r="P105" i="9" s="1"/>
  <c r="IG135" i="5"/>
  <c r="BG125" i="5"/>
  <c r="BH125" i="5" s="1"/>
  <c r="BF126" i="5"/>
  <c r="S105" i="9" l="1"/>
  <c r="Q105" i="9"/>
  <c r="R105" i="9" s="1"/>
  <c r="IA135" i="5"/>
  <c r="BF127" i="5"/>
  <c r="BG126" i="5"/>
  <c r="BH126" i="5" s="1"/>
  <c r="IH135" i="5" l="1"/>
  <c r="II135" i="5" s="1"/>
  <c r="IJ135" i="5" s="1"/>
  <c r="U105" i="9"/>
  <c r="O105" i="9" s="1"/>
  <c r="BF128" i="5"/>
  <c r="BG127" i="5"/>
  <c r="BH127" i="5" s="1"/>
  <c r="IB136" i="5" l="1"/>
  <c r="IC136" i="5" s="1"/>
  <c r="ID136" i="5" s="1"/>
  <c r="IE136" i="5"/>
  <c r="V105" i="9"/>
  <c r="W105" i="9" s="1"/>
  <c r="BF129" i="5"/>
  <c r="BG128" i="5"/>
  <c r="BH128" i="5" s="1"/>
  <c r="X105" i="9" l="1"/>
  <c r="P106" i="9" s="1"/>
  <c r="Q106" i="9" s="1"/>
  <c r="IG136" i="5"/>
  <c r="BG129" i="5"/>
  <c r="BH129" i="5" s="1"/>
  <c r="BF130" i="5"/>
  <c r="S106" i="9" l="1"/>
  <c r="IA136" i="5"/>
  <c r="IH136" i="5" s="1"/>
  <c r="II136" i="5" s="1"/>
  <c r="IJ136" i="5" s="1"/>
  <c r="R106" i="9"/>
  <c r="BG130" i="5"/>
  <c r="BH130" i="5" s="1"/>
  <c r="BF131" i="5"/>
  <c r="IB137" i="5" l="1"/>
  <c r="IC137" i="5" s="1"/>
  <c r="ID137" i="5" s="1"/>
  <c r="IE137" i="5"/>
  <c r="U106" i="9"/>
  <c r="O106" i="9" s="1"/>
  <c r="BF132" i="5"/>
  <c r="BG131" i="5"/>
  <c r="BH131" i="5" s="1"/>
  <c r="IG137" i="5" l="1"/>
  <c r="IA137" i="5" s="1"/>
  <c r="IH137" i="5" s="1"/>
  <c r="II137" i="5" s="1"/>
  <c r="IJ137" i="5" s="1"/>
  <c r="V106" i="9"/>
  <c r="W106" i="9" s="1"/>
  <c r="BF133" i="5"/>
  <c r="BG132" i="5"/>
  <c r="BH132" i="5" s="1"/>
  <c r="X106" i="9" l="1"/>
  <c r="P107" i="9" s="1"/>
  <c r="IE138" i="5"/>
  <c r="IB138" i="5"/>
  <c r="IC138" i="5" s="1"/>
  <c r="ID138" i="5" s="1"/>
  <c r="BG133" i="5"/>
  <c r="BH133" i="5" s="1"/>
  <c r="BF134" i="5"/>
  <c r="S107" i="9" l="1"/>
  <c r="Q107" i="9"/>
  <c r="R107" i="9" s="1"/>
  <c r="IG138" i="5"/>
  <c r="BF135" i="5"/>
  <c r="BG134" i="5"/>
  <c r="BH134" i="5" s="1"/>
  <c r="IA138" i="5" l="1"/>
  <c r="IH138" i="5" s="1"/>
  <c r="II138" i="5" s="1"/>
  <c r="IJ138" i="5" s="1"/>
  <c r="U107" i="9"/>
  <c r="O107" i="9" s="1"/>
  <c r="BF136" i="5"/>
  <c r="BG135" i="5"/>
  <c r="BH135" i="5" s="1"/>
  <c r="V107" i="9" l="1"/>
  <c r="W107" i="9" s="1"/>
  <c r="IE139" i="5"/>
  <c r="IB139" i="5"/>
  <c r="IC139" i="5" s="1"/>
  <c r="BF137" i="5"/>
  <c r="BG136" i="5"/>
  <c r="BH136" i="5" s="1"/>
  <c r="X107" i="9" l="1"/>
  <c r="P108" i="9" s="1"/>
  <c r="ID139" i="5"/>
  <c r="BG137" i="5"/>
  <c r="BH137" i="5" s="1"/>
  <c r="BF138" i="5"/>
  <c r="S108" i="9" l="1"/>
  <c r="Q108" i="9"/>
  <c r="R108" i="9" s="1"/>
  <c r="IG139" i="5"/>
  <c r="BF139" i="5"/>
  <c r="BG138" i="5"/>
  <c r="BH138" i="5" s="1"/>
  <c r="IA139" i="5" l="1"/>
  <c r="IH139" i="5" s="1"/>
  <c r="II139" i="5" s="1"/>
  <c r="IJ139" i="5" s="1"/>
  <c r="U108" i="9"/>
  <c r="O108" i="9" s="1"/>
  <c r="BF140" i="5"/>
  <c r="BG139" i="5"/>
  <c r="BH139" i="5" s="1"/>
  <c r="IE140" i="5" l="1"/>
  <c r="IB140" i="5"/>
  <c r="IC140" i="5" s="1"/>
  <c r="ID140" i="5" s="1"/>
  <c r="IG140" i="5" s="1"/>
  <c r="V108" i="9"/>
  <c r="W108" i="9" s="1"/>
  <c r="BF141" i="5"/>
  <c r="BG140" i="5"/>
  <c r="BH140" i="5" s="1"/>
  <c r="X108" i="9" l="1"/>
  <c r="P109" i="9" s="1"/>
  <c r="IA140" i="5"/>
  <c r="IH140" i="5" s="1"/>
  <c r="II140" i="5" s="1"/>
  <c r="IJ140" i="5" s="1"/>
  <c r="BG141" i="5"/>
  <c r="BH141" i="5" s="1"/>
  <c r="BF142" i="5"/>
  <c r="S109" i="9" l="1"/>
  <c r="Q109" i="9"/>
  <c r="R109" i="9" s="1"/>
  <c r="IE141" i="5"/>
  <c r="IB141" i="5"/>
  <c r="IC141" i="5" s="1"/>
  <c r="ID141" i="5" s="1"/>
  <c r="BF143" i="5"/>
  <c r="BG142" i="5"/>
  <c r="BH142" i="5" s="1"/>
  <c r="IG141" i="5" l="1"/>
  <c r="U109" i="9"/>
  <c r="O109" i="9" s="1"/>
  <c r="BF144" i="5"/>
  <c r="BG143" i="5"/>
  <c r="BH143" i="5" s="1"/>
  <c r="IA141" i="5" l="1"/>
  <c r="IH141" i="5" s="1"/>
  <c r="II141" i="5" s="1"/>
  <c r="IJ141" i="5" s="1"/>
  <c r="V109" i="9"/>
  <c r="W109" i="9" s="1"/>
  <c r="BF145" i="5"/>
  <c r="BG144" i="5"/>
  <c r="BH144" i="5" s="1"/>
  <c r="X109" i="9" l="1"/>
  <c r="P110" i="9" s="1"/>
  <c r="IB142" i="5"/>
  <c r="IC142" i="5" s="1"/>
  <c r="ID142" i="5" s="1"/>
  <c r="IE142" i="5"/>
  <c r="BG145" i="5"/>
  <c r="BH145" i="5" s="1"/>
  <c r="BF146" i="5"/>
  <c r="S110" i="9" l="1"/>
  <c r="Q110" i="9"/>
  <c r="R110" i="9" s="1"/>
  <c r="IG142" i="5"/>
  <c r="IA142" i="5" s="1"/>
  <c r="IH142" i="5" s="1"/>
  <c r="II142" i="5" s="1"/>
  <c r="IJ142" i="5" s="1"/>
  <c r="BG146" i="5"/>
  <c r="BH146" i="5" s="1"/>
  <c r="BF147" i="5"/>
  <c r="U110" i="9" l="1"/>
  <c r="O110" i="9" s="1"/>
  <c r="IE143" i="5"/>
  <c r="IB143" i="5"/>
  <c r="IC143" i="5" s="1"/>
  <c r="ID143" i="5" s="1"/>
  <c r="BF148" i="5"/>
  <c r="BG147" i="5"/>
  <c r="BH147" i="5" s="1"/>
  <c r="V110" i="9" l="1"/>
  <c r="W110" i="9" s="1"/>
  <c r="IG143" i="5"/>
  <c r="BG148" i="5"/>
  <c r="BH148" i="5" s="1"/>
  <c r="BF149" i="5"/>
  <c r="X110" i="9" l="1"/>
  <c r="P111" i="9" s="1"/>
  <c r="Q111" i="9" s="1"/>
  <c r="IA143" i="5"/>
  <c r="IH143" i="5" s="1"/>
  <c r="II143" i="5" s="1"/>
  <c r="IJ143" i="5" s="1"/>
  <c r="BG149" i="5"/>
  <c r="BH149" i="5" s="1"/>
  <c r="BF150" i="5"/>
  <c r="S111" i="9" l="1"/>
  <c r="R111" i="9"/>
  <c r="IE144" i="5"/>
  <c r="IB144" i="5"/>
  <c r="IC144" i="5" s="1"/>
  <c r="ID144" i="5" s="1"/>
  <c r="BG150" i="5"/>
  <c r="BH150" i="5" s="1"/>
  <c r="BF151" i="5"/>
  <c r="U111" i="9" l="1"/>
  <c r="O111" i="9" s="1"/>
  <c r="IG144" i="5"/>
  <c r="BF152" i="5"/>
  <c r="BG151" i="5"/>
  <c r="BH151" i="5" s="1"/>
  <c r="IA144" i="5" l="1"/>
  <c r="IH144" i="5" s="1"/>
  <c r="II144" i="5" s="1"/>
  <c r="IJ144" i="5" s="1"/>
  <c r="V111" i="9"/>
  <c r="W111" i="9" s="1"/>
  <c r="BF153" i="5"/>
  <c r="BG152" i="5"/>
  <c r="BH152" i="5" s="1"/>
  <c r="X111" i="9" l="1"/>
  <c r="P112" i="9" s="1"/>
  <c r="IE145" i="5"/>
  <c r="IB145" i="5"/>
  <c r="IC145" i="5" s="1"/>
  <c r="ID145" i="5" s="1"/>
  <c r="BG153" i="5"/>
  <c r="BH153" i="5" s="1"/>
  <c r="BF154" i="5"/>
  <c r="S112" i="9" l="1"/>
  <c r="Q112" i="9"/>
  <c r="R112" i="9" s="1"/>
  <c r="IG145" i="5"/>
  <c r="BG154" i="5"/>
  <c r="BH154" i="5" s="1"/>
  <c r="BF155" i="5"/>
  <c r="IA145" i="5" l="1"/>
  <c r="IH145" i="5" s="1"/>
  <c r="II145" i="5" s="1"/>
  <c r="IJ145" i="5" s="1"/>
  <c r="U112" i="9"/>
  <c r="O112" i="9" s="1"/>
  <c r="BF156" i="5"/>
  <c r="BG155" i="5"/>
  <c r="BH155" i="5" s="1"/>
  <c r="V112" i="9" l="1"/>
  <c r="W112" i="9" s="1"/>
  <c r="IE146" i="5"/>
  <c r="IB146" i="5"/>
  <c r="IC146" i="5" s="1"/>
  <c r="ID146" i="5" s="1"/>
  <c r="BG156" i="5"/>
  <c r="BH156" i="5" s="1"/>
  <c r="BF157" i="5"/>
  <c r="X112" i="9" l="1"/>
  <c r="P113" i="9" s="1"/>
  <c r="Q113" i="9" s="1"/>
  <c r="IG146" i="5"/>
  <c r="BG157" i="5"/>
  <c r="BH157" i="5" s="1"/>
  <c r="BF158" i="5"/>
  <c r="S113" i="9" l="1"/>
  <c r="R113" i="9"/>
  <c r="IA146" i="5"/>
  <c r="BG158" i="5"/>
  <c r="BH158" i="5" s="1"/>
  <c r="BF159" i="5"/>
  <c r="IH146" i="5" l="1"/>
  <c r="II146" i="5" s="1"/>
  <c r="IJ146" i="5" s="1"/>
  <c r="U113" i="9"/>
  <c r="O113" i="9" s="1"/>
  <c r="BF160" i="5"/>
  <c r="BG159" i="5"/>
  <c r="BH159" i="5" s="1"/>
  <c r="IB147" i="5" l="1"/>
  <c r="IC147" i="5" s="1"/>
  <c r="ID147" i="5" s="1"/>
  <c r="IE147" i="5"/>
  <c r="V113" i="9"/>
  <c r="W113" i="9" s="1"/>
  <c r="BF161" i="5"/>
  <c r="BG160" i="5"/>
  <c r="BH160" i="5" s="1"/>
  <c r="X113" i="9" l="1"/>
  <c r="P114" i="9" s="1"/>
  <c r="IG147" i="5"/>
  <c r="BG161" i="5"/>
  <c r="BH161" i="5" s="1"/>
  <c r="BF162" i="5"/>
  <c r="S114" i="9" l="1"/>
  <c r="Q114" i="9"/>
  <c r="R114" i="9" s="1"/>
  <c r="IA147" i="5"/>
  <c r="IH147" i="5" s="1"/>
  <c r="II147" i="5" s="1"/>
  <c r="IJ147" i="5" s="1"/>
  <c r="BG162" i="5"/>
  <c r="BH162" i="5" s="1"/>
  <c r="BF163" i="5"/>
  <c r="IE148" i="5" l="1"/>
  <c r="IB148" i="5"/>
  <c r="IC148" i="5" s="1"/>
  <c r="ID148" i="5" s="1"/>
  <c r="IG148" i="5" s="1"/>
  <c r="U114" i="9"/>
  <c r="O114" i="9" s="1"/>
  <c r="BF164" i="5"/>
  <c r="BG163" i="5"/>
  <c r="BH163" i="5" s="1"/>
  <c r="V114" i="9" l="1"/>
  <c r="W114" i="9" s="1"/>
  <c r="IA148" i="5"/>
  <c r="BF165" i="5"/>
  <c r="BG164" i="5"/>
  <c r="BH164" i="5" s="1"/>
  <c r="X114" i="9" l="1"/>
  <c r="P115" i="9" s="1"/>
  <c r="Q115" i="9" s="1"/>
  <c r="IH148" i="5"/>
  <c r="II148" i="5" s="1"/>
  <c r="IJ148" i="5" s="1"/>
  <c r="BG165" i="5"/>
  <c r="BH165" i="5" s="1"/>
  <c r="BF166" i="5"/>
  <c r="S115" i="9" l="1"/>
  <c r="IE149" i="5"/>
  <c r="IB149" i="5"/>
  <c r="IC149" i="5" s="1"/>
  <c r="ID149" i="5" s="1"/>
  <c r="IG149" i="5" s="1"/>
  <c r="R115" i="9"/>
  <c r="BG166" i="5"/>
  <c r="BH166" i="5" s="1"/>
  <c r="BF167" i="5"/>
  <c r="IA149" i="5" l="1"/>
  <c r="IH149" i="5" s="1"/>
  <c r="II149" i="5" s="1"/>
  <c r="IJ149" i="5" s="1"/>
  <c r="U115" i="9"/>
  <c r="O115" i="9" s="1"/>
  <c r="BF168" i="5"/>
  <c r="BG167" i="5"/>
  <c r="BH167" i="5" s="1"/>
  <c r="V115" i="9" l="1"/>
  <c r="W115" i="9" s="1"/>
  <c r="BG168" i="5"/>
  <c r="BH168" i="5" s="1"/>
  <c r="BF169" i="5"/>
  <c r="X115" i="9" l="1"/>
  <c r="P116" i="9" s="1"/>
  <c r="Q116" i="9" s="1"/>
  <c r="BG169" i="5"/>
  <c r="BH169" i="5" s="1"/>
  <c r="BF170" i="5"/>
  <c r="S116" i="9" l="1"/>
  <c r="R116" i="9"/>
  <c r="BG170" i="5"/>
  <c r="BH170" i="5" s="1"/>
  <c r="BF171" i="5"/>
  <c r="U116" i="9" l="1"/>
  <c r="O116" i="9" s="1"/>
  <c r="BF172" i="5"/>
  <c r="BG171" i="5"/>
  <c r="BH171" i="5" s="1"/>
  <c r="V116" i="9" l="1"/>
  <c r="W116" i="9" s="1"/>
  <c r="BF173" i="5"/>
  <c r="BG172" i="5"/>
  <c r="BH172" i="5" s="1"/>
  <c r="X116" i="9" l="1"/>
  <c r="P117" i="9" s="1"/>
  <c r="BG173" i="5"/>
  <c r="BH173" i="5" s="1"/>
  <c r="BF174" i="5"/>
  <c r="S117" i="9" l="1"/>
  <c r="Q117" i="9"/>
  <c r="R117" i="9" s="1"/>
  <c r="BG174" i="5"/>
  <c r="BH174" i="5" s="1"/>
  <c r="BF175" i="5"/>
  <c r="U117" i="9" l="1"/>
  <c r="O117" i="9" s="1"/>
  <c r="BF176" i="5"/>
  <c r="BG175" i="5"/>
  <c r="BH175" i="5" s="1"/>
  <c r="V117" i="9" l="1"/>
  <c r="W117" i="9" s="1"/>
  <c r="BF177" i="5"/>
  <c r="BG176" i="5"/>
  <c r="BH176" i="5" s="1"/>
  <c r="X117" i="9" l="1"/>
  <c r="P118" i="9" s="1"/>
  <c r="Q118" i="9" s="1"/>
  <c r="BG177" i="5"/>
  <c r="BH177" i="5" s="1"/>
  <c r="BF178" i="5"/>
  <c r="S118" i="9" l="1"/>
  <c r="R118" i="9"/>
  <c r="BG178" i="5"/>
  <c r="BH178" i="5" s="1"/>
  <c r="BF179" i="5"/>
  <c r="U118" i="9" l="1"/>
  <c r="O118" i="9" s="1"/>
  <c r="BF180" i="5"/>
  <c r="BG179" i="5"/>
  <c r="BH179" i="5" s="1"/>
  <c r="V118" i="9" l="1"/>
  <c r="W118" i="9" s="1"/>
  <c r="BG180" i="5"/>
  <c r="BH180" i="5" s="1"/>
  <c r="BF181" i="5"/>
  <c r="X118" i="9" l="1"/>
  <c r="P119" i="9" s="1"/>
  <c r="BG181" i="5"/>
  <c r="BH181" i="5" s="1"/>
  <c r="BF182" i="5"/>
  <c r="S119" i="9" l="1"/>
  <c r="Q119" i="9"/>
  <c r="R119" i="9" s="1"/>
  <c r="BG182" i="5"/>
  <c r="BH182" i="5" s="1"/>
  <c r="BF183" i="5"/>
  <c r="U119" i="9" l="1"/>
  <c r="O119" i="9" s="1"/>
  <c r="BF184" i="5"/>
  <c r="BG183" i="5"/>
  <c r="BH183" i="5" s="1"/>
  <c r="V119" i="9" l="1"/>
  <c r="W119" i="9" s="1"/>
  <c r="BG184" i="5"/>
  <c r="BH184" i="5" s="1"/>
  <c r="BF185" i="5"/>
  <c r="X119" i="9" l="1"/>
  <c r="P120" i="9" s="1"/>
  <c r="BG185" i="5"/>
  <c r="BH185" i="5" s="1"/>
  <c r="BF186" i="5"/>
  <c r="S120" i="9" l="1"/>
  <c r="Q120" i="9"/>
  <c r="R120" i="9" s="1"/>
  <c r="BG186" i="5"/>
  <c r="BH186" i="5" s="1"/>
  <c r="BF187" i="5"/>
  <c r="U120" i="9" l="1"/>
  <c r="O120" i="9" s="1"/>
  <c r="BF188" i="5"/>
  <c r="BG187" i="5"/>
  <c r="BH187" i="5" s="1"/>
  <c r="V120" i="9" l="1"/>
  <c r="W120" i="9" s="1"/>
  <c r="BG188" i="5"/>
  <c r="BH188" i="5" s="1"/>
  <c r="BF189" i="5"/>
  <c r="X120" i="9" l="1"/>
  <c r="P121" i="9" s="1"/>
  <c r="BG189" i="5"/>
  <c r="BH189" i="5" s="1"/>
  <c r="BF190" i="5"/>
  <c r="S121" i="9" l="1"/>
  <c r="Q121" i="9"/>
  <c r="R121" i="9" s="1"/>
  <c r="BG190" i="5"/>
  <c r="BH190" i="5" s="1"/>
  <c r="BF191" i="5"/>
  <c r="U121" i="9" l="1"/>
  <c r="O121" i="9" s="1"/>
  <c r="BF192" i="5"/>
  <c r="BG191" i="5"/>
  <c r="BH191" i="5" s="1"/>
  <c r="V121" i="9" l="1"/>
  <c r="W121" i="9" s="1"/>
  <c r="X121" i="9" s="1"/>
  <c r="BG192" i="5"/>
  <c r="BH192" i="5" s="1"/>
  <c r="BF193" i="5"/>
  <c r="P122" i="9" l="1"/>
  <c r="Q122" i="9" s="1"/>
  <c r="S122" i="9"/>
  <c r="BG193" i="5"/>
  <c r="BH193" i="5" s="1"/>
  <c r="BF194" i="5"/>
  <c r="R122" i="9" l="1"/>
  <c r="BG194" i="5"/>
  <c r="BH194" i="5" s="1"/>
  <c r="BF195" i="5"/>
  <c r="BG195" i="5" s="1"/>
  <c r="BH195" i="5" s="1"/>
  <c r="U122" i="9" l="1"/>
  <c r="O122" i="9" s="1"/>
  <c r="F91" i="5"/>
  <c r="F92" i="5" s="1"/>
  <c r="F94" i="5" s="1"/>
  <c r="V122" i="9" l="1"/>
  <c r="W122" i="9" s="1"/>
  <c r="X122" i="9" s="1"/>
  <c r="F93" i="5"/>
  <c r="D95" i="5" s="1"/>
  <c r="S123" i="9" l="1"/>
  <c r="P123" i="9"/>
  <c r="Q123" i="9" s="1"/>
  <c r="E95" i="5"/>
  <c r="F95" i="5" s="1"/>
  <c r="D94" i="5"/>
  <c r="D96" i="5" s="1"/>
  <c r="R123" i="9" l="1"/>
  <c r="E96" i="5"/>
  <c r="F96" i="5" s="1"/>
  <c r="D97" i="5"/>
  <c r="U123" i="9" l="1"/>
  <c r="O123" i="9" s="1"/>
  <c r="E97" i="5"/>
  <c r="F97" i="5" s="1"/>
  <c r="D98" i="5"/>
  <c r="V123" i="9" l="1"/>
  <c r="W123" i="9" s="1"/>
  <c r="X123" i="9" s="1"/>
  <c r="D99" i="5"/>
  <c r="E98" i="5"/>
  <c r="F98" i="5" s="1"/>
  <c r="P124" i="9" l="1"/>
  <c r="Q124" i="9" s="1"/>
  <c r="S124" i="9"/>
  <c r="D100" i="5"/>
  <c r="E99" i="5"/>
  <c r="F99" i="5" s="1"/>
  <c r="R124" i="9" l="1"/>
  <c r="D101" i="5"/>
  <c r="E100" i="5"/>
  <c r="F100" i="5" s="1"/>
  <c r="U124" i="9" l="1"/>
  <c r="O124" i="9" s="1"/>
  <c r="E101" i="5"/>
  <c r="F101" i="5" s="1"/>
  <c r="D102" i="5"/>
  <c r="V124" i="9" l="1"/>
  <c r="W124" i="9" s="1"/>
  <c r="X124" i="9" s="1"/>
  <c r="D103" i="5"/>
  <c r="E102" i="5"/>
  <c r="F102" i="5" s="1"/>
  <c r="S125" i="9" l="1"/>
  <c r="P125" i="9"/>
  <c r="Q125" i="9" s="1"/>
  <c r="D104" i="5"/>
  <c r="E103" i="5"/>
  <c r="F103" i="5" s="1"/>
  <c r="R125" i="9" l="1"/>
  <c r="D105" i="5"/>
  <c r="E104" i="5"/>
  <c r="F104" i="5" s="1"/>
  <c r="U125" i="9" l="1"/>
  <c r="O125" i="9" s="1"/>
  <c r="E105" i="5"/>
  <c r="F105" i="5" s="1"/>
  <c r="D106" i="5"/>
  <c r="V125" i="9" l="1"/>
  <c r="W125" i="9" s="1"/>
  <c r="X125" i="9" s="1"/>
  <c r="D107" i="5"/>
  <c r="E106" i="5"/>
  <c r="F106" i="5" s="1"/>
  <c r="S126" i="9" l="1"/>
  <c r="P126" i="9"/>
  <c r="Q126" i="9" s="1"/>
  <c r="D108" i="5"/>
  <c r="E107" i="5"/>
  <c r="F107" i="5" s="1"/>
  <c r="R126" i="9" l="1"/>
  <c r="E108" i="5"/>
  <c r="F108" i="5" s="1"/>
  <c r="D109" i="5"/>
  <c r="U126" i="9" l="1"/>
  <c r="O126" i="9" s="1"/>
  <c r="E109" i="5"/>
  <c r="F109" i="5" s="1"/>
  <c r="D110" i="5"/>
  <c r="V126" i="9" l="1"/>
  <c r="W126" i="9" s="1"/>
  <c r="X126" i="9" s="1"/>
  <c r="D111" i="5"/>
  <c r="E110" i="5"/>
  <c r="F110" i="5" s="1"/>
  <c r="S127" i="9" l="1"/>
  <c r="P127" i="9"/>
  <c r="Q127" i="9" s="1"/>
  <c r="D112" i="5"/>
  <c r="E111" i="5"/>
  <c r="F111" i="5" s="1"/>
  <c r="R127" i="9" l="1"/>
  <c r="E112" i="5"/>
  <c r="F112" i="5" s="1"/>
  <c r="D113" i="5"/>
  <c r="U127" i="9" l="1"/>
  <c r="O127" i="9" s="1"/>
  <c r="E113" i="5"/>
  <c r="F113" i="5" s="1"/>
  <c r="D114" i="5"/>
  <c r="V127" i="9" l="1"/>
  <c r="W127" i="9" s="1"/>
  <c r="X127" i="9" s="1"/>
  <c r="D115" i="5"/>
  <c r="E114" i="5"/>
  <c r="F114" i="5" s="1"/>
  <c r="S128" i="9" l="1"/>
  <c r="P128" i="9"/>
  <c r="Q128" i="9" s="1"/>
  <c r="D116" i="5"/>
  <c r="E115" i="5"/>
  <c r="F115" i="5" s="1"/>
  <c r="R128" i="9" l="1"/>
  <c r="E116" i="5"/>
  <c r="F116" i="5" s="1"/>
  <c r="D117" i="5"/>
  <c r="U128" i="9" l="1"/>
  <c r="O128" i="9" s="1"/>
  <c r="D118" i="5"/>
  <c r="E117" i="5"/>
  <c r="F117" i="5" s="1"/>
  <c r="V128" i="9" l="1"/>
  <c r="W128" i="9" s="1"/>
  <c r="X128" i="9" s="1"/>
  <c r="D119" i="5"/>
  <c r="E118" i="5"/>
  <c r="F118" i="5" s="1"/>
  <c r="S129" i="9" l="1"/>
  <c r="P129" i="9"/>
  <c r="Q129" i="9" s="1"/>
  <c r="D120" i="5"/>
  <c r="E119" i="5"/>
  <c r="F119" i="5" s="1"/>
  <c r="R129" i="9" l="1"/>
  <c r="D121" i="5"/>
  <c r="E120" i="5"/>
  <c r="F120" i="5" s="1"/>
  <c r="U129" i="9" l="1"/>
  <c r="O129" i="9" s="1"/>
  <c r="E121" i="5"/>
  <c r="F121" i="5" s="1"/>
  <c r="D122" i="5"/>
  <c r="V129" i="9" l="1"/>
  <c r="W129" i="9" s="1"/>
  <c r="X129" i="9" s="1"/>
  <c r="D123" i="5"/>
  <c r="E122" i="5"/>
  <c r="F122" i="5" s="1"/>
  <c r="S130" i="9" l="1"/>
  <c r="P130" i="9"/>
  <c r="Q130" i="9" s="1"/>
  <c r="E123" i="5"/>
  <c r="F123" i="5" s="1"/>
  <c r="D124" i="5"/>
  <c r="R130" i="9" l="1"/>
  <c r="E124" i="5"/>
  <c r="F124" i="5" s="1"/>
  <c r="D125" i="5"/>
  <c r="U130" i="9" l="1"/>
  <c r="O130" i="9" s="1"/>
  <c r="E125" i="5"/>
  <c r="F125" i="5" s="1"/>
  <c r="D126" i="5"/>
  <c r="V130" i="9" l="1"/>
  <c r="W130" i="9" s="1"/>
  <c r="X130" i="9" s="1"/>
  <c r="D127" i="5"/>
  <c r="E126" i="5"/>
  <c r="F126" i="5" s="1"/>
  <c r="S131" i="9" l="1"/>
  <c r="P131" i="9"/>
  <c r="Q131" i="9" s="1"/>
  <c r="D128" i="5"/>
  <c r="E127" i="5"/>
  <c r="F127" i="5" s="1"/>
  <c r="R131" i="9" l="1"/>
  <c r="E128" i="5"/>
  <c r="F128" i="5" s="1"/>
  <c r="D129" i="5"/>
  <c r="U131" i="9" l="1"/>
  <c r="O131" i="9" s="1"/>
  <c r="E129" i="5"/>
  <c r="F129" i="5" s="1"/>
  <c r="D130" i="5"/>
  <c r="V131" i="9" l="1"/>
  <c r="W131" i="9" s="1"/>
  <c r="X131" i="9" s="1"/>
  <c r="D131" i="5"/>
  <c r="E130" i="5"/>
  <c r="F130" i="5" s="1"/>
  <c r="S132" i="9" l="1"/>
  <c r="P132" i="9"/>
  <c r="Q132" i="9" s="1"/>
  <c r="D132" i="5"/>
  <c r="E131" i="5"/>
  <c r="F131" i="5" s="1"/>
  <c r="R132" i="9" l="1"/>
  <c r="E132" i="5"/>
  <c r="F132" i="5" s="1"/>
  <c r="D133" i="5"/>
  <c r="U132" i="9" l="1"/>
  <c r="O132" i="9" s="1"/>
  <c r="E133" i="5"/>
  <c r="F133" i="5" s="1"/>
  <c r="D134" i="5"/>
  <c r="V132" i="9" l="1"/>
  <c r="W132" i="9" s="1"/>
  <c r="X132" i="9" s="1"/>
  <c r="D135" i="5"/>
  <c r="E134" i="5"/>
  <c r="F134" i="5" s="1"/>
  <c r="S133" i="9" l="1"/>
  <c r="P133" i="9"/>
  <c r="Q133" i="9" s="1"/>
  <c r="D136" i="5"/>
  <c r="E135" i="5"/>
  <c r="F135" i="5" s="1"/>
  <c r="R133" i="9" l="1"/>
  <c r="U133" i="9" s="1"/>
  <c r="O133" i="9" s="1"/>
  <c r="E136" i="5"/>
  <c r="F136" i="5" s="1"/>
  <c r="D137" i="5"/>
  <c r="V133" i="9" l="1"/>
  <c r="W133" i="9" s="1"/>
  <c r="X133" i="9" s="1"/>
  <c r="E137" i="5"/>
  <c r="F137" i="5" s="1"/>
  <c r="D138" i="5"/>
  <c r="P134" i="9" l="1"/>
  <c r="Q134" i="9" s="1"/>
  <c r="S134" i="9"/>
  <c r="D139" i="5"/>
  <c r="E138" i="5"/>
  <c r="F138" i="5" s="1"/>
  <c r="R134" i="9" l="1"/>
  <c r="U134" i="9" s="1"/>
  <c r="O134" i="9" s="1"/>
  <c r="E139" i="5"/>
  <c r="F139" i="5" s="1"/>
  <c r="D140" i="5"/>
  <c r="V134" i="9" l="1"/>
  <c r="W134" i="9" s="1"/>
  <c r="X134" i="9" s="1"/>
  <c r="E140" i="5"/>
  <c r="F140" i="5" s="1"/>
  <c r="D141" i="5"/>
  <c r="S135" i="9" l="1"/>
  <c r="P135" i="9"/>
  <c r="Q135" i="9" s="1"/>
  <c r="E141" i="5"/>
  <c r="F141" i="5" s="1"/>
  <c r="D142" i="5"/>
  <c r="R135" i="9" l="1"/>
  <c r="D143" i="5"/>
  <c r="E142" i="5"/>
  <c r="F142" i="5" s="1"/>
  <c r="U135" i="9" l="1"/>
  <c r="O135" i="9" s="1"/>
  <c r="D144" i="5"/>
  <c r="E143" i="5"/>
  <c r="F143" i="5" s="1"/>
  <c r="V135" i="9" l="1"/>
  <c r="W135" i="9" s="1"/>
  <c r="X135" i="9" s="1"/>
  <c r="E144" i="5"/>
  <c r="F144" i="5" s="1"/>
  <c r="D145" i="5"/>
  <c r="S136" i="9" l="1"/>
  <c r="P136" i="9"/>
  <c r="Q136" i="9" s="1"/>
  <c r="E145" i="5"/>
  <c r="F145" i="5" s="1"/>
  <c r="D146" i="5"/>
  <c r="R136" i="9" l="1"/>
  <c r="U136" i="9" s="1"/>
  <c r="O136" i="9" s="1"/>
  <c r="D147" i="5"/>
  <c r="E146" i="5"/>
  <c r="F146" i="5" s="1"/>
  <c r="V136" i="9" l="1"/>
  <c r="W136" i="9" s="1"/>
  <c r="X136" i="9" s="1"/>
  <c r="D148" i="5"/>
  <c r="E147" i="5"/>
  <c r="F147" i="5" s="1"/>
  <c r="P137" i="9" l="1"/>
  <c r="Q137" i="9" s="1"/>
  <c r="S137" i="9"/>
  <c r="E148" i="5"/>
  <c r="F148" i="5" s="1"/>
  <c r="D149" i="5"/>
  <c r="R137" i="9" l="1"/>
  <c r="E149" i="5"/>
  <c r="F149" i="5" s="1"/>
  <c r="D150" i="5"/>
  <c r="U137" i="9" l="1"/>
  <c r="O137" i="9" s="1"/>
  <c r="D151" i="5"/>
  <c r="E150" i="5"/>
  <c r="F150" i="5" s="1"/>
  <c r="V137" i="9" l="1"/>
  <c r="W137" i="9" s="1"/>
  <c r="X137" i="9" s="1"/>
  <c r="D152" i="5"/>
  <c r="E151" i="5"/>
  <c r="F151" i="5" s="1"/>
  <c r="S138" i="9" l="1"/>
  <c r="P138" i="9"/>
  <c r="Q138" i="9" s="1"/>
  <c r="E152" i="5"/>
  <c r="F152" i="5" s="1"/>
  <c r="D153" i="5"/>
  <c r="R138" i="9" l="1"/>
  <c r="E153" i="5"/>
  <c r="F153" i="5" s="1"/>
  <c r="D154" i="5"/>
  <c r="U138" i="9" l="1"/>
  <c r="O138" i="9" s="1"/>
  <c r="D155" i="5"/>
  <c r="E154" i="5"/>
  <c r="F154" i="5" s="1"/>
  <c r="V138" i="9" l="1"/>
  <c r="W138" i="9" s="1"/>
  <c r="X138" i="9" s="1"/>
  <c r="D156" i="5"/>
  <c r="E155" i="5"/>
  <c r="F155" i="5" s="1"/>
  <c r="S139" i="9" l="1"/>
  <c r="P139" i="9"/>
  <c r="Q139" i="9" s="1"/>
  <c r="E156" i="5"/>
  <c r="F156" i="5" s="1"/>
  <c r="D157" i="5"/>
  <c r="R139" i="9" l="1"/>
  <c r="E157" i="5"/>
  <c r="F157" i="5" s="1"/>
  <c r="D158" i="5"/>
  <c r="U139" i="9" l="1"/>
  <c r="O139" i="9" s="1"/>
  <c r="D159" i="5"/>
  <c r="E158" i="5"/>
  <c r="F158" i="5" s="1"/>
  <c r="V139" i="9" l="1"/>
  <c r="W139" i="9" s="1"/>
  <c r="X139" i="9" s="1"/>
  <c r="E159" i="5"/>
  <c r="F159" i="5" s="1"/>
  <c r="D160" i="5"/>
  <c r="S140" i="9" l="1"/>
  <c r="P140" i="9"/>
  <c r="Q140" i="9" s="1"/>
  <c r="E160" i="5"/>
  <c r="F160" i="5" s="1"/>
  <c r="D161" i="5"/>
  <c r="R140" i="9" l="1"/>
  <c r="E161" i="5"/>
  <c r="F161" i="5" s="1"/>
  <c r="D162" i="5"/>
  <c r="U140" i="9" l="1"/>
  <c r="O140" i="9" s="1"/>
  <c r="E162" i="5"/>
  <c r="F162" i="5" s="1"/>
  <c r="D163" i="5"/>
  <c r="V140" i="9" l="1"/>
  <c r="W140" i="9" s="1"/>
  <c r="X140" i="9" s="1"/>
  <c r="E163" i="5"/>
  <c r="F163" i="5" s="1"/>
  <c r="D164" i="5"/>
  <c r="P141" i="9" l="1"/>
  <c r="Q141" i="9" s="1"/>
  <c r="S141" i="9"/>
  <c r="E164" i="5"/>
  <c r="F164" i="5" s="1"/>
  <c r="D165" i="5"/>
  <c r="R141" i="9" l="1"/>
  <c r="E165" i="5"/>
  <c r="F165" i="5" s="1"/>
  <c r="D166" i="5"/>
  <c r="U141" i="9" l="1"/>
  <c r="O141" i="9" s="1"/>
  <c r="D167" i="5"/>
  <c r="E166" i="5"/>
  <c r="F166" i="5" s="1"/>
  <c r="V141" i="9" l="1"/>
  <c r="W141" i="9" s="1"/>
  <c r="X141" i="9" s="1"/>
  <c r="D168" i="5"/>
  <c r="E167" i="5"/>
  <c r="F167" i="5" s="1"/>
  <c r="S142" i="9" l="1"/>
  <c r="P142" i="9"/>
  <c r="Q142" i="9" s="1"/>
  <c r="E168" i="5"/>
  <c r="F168" i="5" s="1"/>
  <c r="D169" i="5"/>
  <c r="R142" i="9" l="1"/>
  <c r="U142" i="9" s="1"/>
  <c r="O142" i="9" s="1"/>
  <c r="E169" i="5"/>
  <c r="F169" i="5" s="1"/>
  <c r="D170" i="5"/>
  <c r="V142" i="9" l="1"/>
  <c r="W142" i="9" s="1"/>
  <c r="X142" i="9" s="1"/>
  <c r="D171" i="5"/>
  <c r="E170" i="5"/>
  <c r="F170" i="5" s="1"/>
  <c r="S143" i="9" l="1"/>
  <c r="P143" i="9"/>
  <c r="Q143" i="9" s="1"/>
  <c r="E171" i="5"/>
  <c r="F171" i="5" s="1"/>
  <c r="D172" i="5"/>
  <c r="R143" i="9" l="1"/>
  <c r="E172" i="5"/>
  <c r="F172" i="5" s="1"/>
  <c r="D173" i="5"/>
  <c r="U143" i="9" l="1"/>
  <c r="O143" i="9" s="1"/>
  <c r="E173" i="5"/>
  <c r="F173" i="5" s="1"/>
  <c r="D174" i="5"/>
  <c r="V143" i="9" l="1"/>
  <c r="W143" i="9" s="1"/>
  <c r="X143" i="9" s="1"/>
  <c r="D175" i="5"/>
  <c r="E174" i="5"/>
  <c r="F174" i="5" s="1"/>
  <c r="P144" i="9" l="1"/>
  <c r="Q144" i="9" s="1"/>
  <c r="S144" i="9"/>
  <c r="E175" i="5"/>
  <c r="F175" i="5" s="1"/>
  <c r="D176" i="5"/>
  <c r="R144" i="9" l="1"/>
  <c r="E176" i="5"/>
  <c r="F176" i="5" s="1"/>
  <c r="D177" i="5"/>
  <c r="U144" i="9" l="1"/>
  <c r="O144" i="9" s="1"/>
  <c r="E177" i="5"/>
  <c r="F177" i="5" s="1"/>
  <c r="D178" i="5"/>
  <c r="V144" i="9" l="1"/>
  <c r="W144" i="9" s="1"/>
  <c r="X144" i="9" s="1"/>
  <c r="D179" i="5"/>
  <c r="E178" i="5"/>
  <c r="F178" i="5" s="1"/>
  <c r="P145" i="9" l="1"/>
  <c r="Q145" i="9" s="1"/>
  <c r="S145" i="9"/>
  <c r="D180" i="5"/>
  <c r="E179" i="5"/>
  <c r="F179" i="5" s="1"/>
  <c r="R145" i="9" l="1"/>
  <c r="E180" i="5"/>
  <c r="F180" i="5" s="1"/>
  <c r="D181" i="5"/>
  <c r="U145" i="9" l="1"/>
  <c r="O145" i="9" s="1"/>
  <c r="E181" i="5"/>
  <c r="F181" i="5" s="1"/>
  <c r="D182" i="5"/>
  <c r="V145" i="9" l="1"/>
  <c r="W145" i="9" s="1"/>
  <c r="X145" i="9" s="1"/>
  <c r="D183" i="5"/>
  <c r="E182" i="5"/>
  <c r="F182" i="5" s="1"/>
  <c r="S146" i="9" l="1"/>
  <c r="P146" i="9"/>
  <c r="Q146" i="9" s="1"/>
  <c r="R146" i="9" s="1"/>
  <c r="E183" i="5"/>
  <c r="F183" i="5" s="1"/>
  <c r="D184" i="5"/>
  <c r="U146" i="9" l="1"/>
  <c r="O146" i="9" s="1"/>
  <c r="E184" i="5"/>
  <c r="F184" i="5" s="1"/>
  <c r="D185" i="5"/>
  <c r="V146" i="9" l="1"/>
  <c r="W146" i="9" s="1"/>
  <c r="X146" i="9" s="1"/>
  <c r="E185" i="5"/>
  <c r="F185" i="5" s="1"/>
  <c r="D186" i="5"/>
  <c r="S147" i="9" l="1"/>
  <c r="P147" i="9"/>
  <c r="Q147" i="9" s="1"/>
  <c r="D187" i="5"/>
  <c r="E186" i="5"/>
  <c r="F186" i="5" s="1"/>
  <c r="R147" i="9" l="1"/>
  <c r="E187" i="5"/>
  <c r="F187" i="5" s="1"/>
  <c r="D188" i="5"/>
  <c r="U147" i="9" l="1"/>
  <c r="O147" i="9" s="1"/>
  <c r="D189" i="5"/>
  <c r="E188" i="5"/>
  <c r="F188" i="5" s="1"/>
  <c r="V147" i="9" l="1"/>
  <c r="W147" i="9" s="1"/>
  <c r="X147" i="9" s="1"/>
  <c r="E189" i="5"/>
  <c r="F189" i="5" s="1"/>
  <c r="D190" i="5"/>
  <c r="S148" i="9" l="1"/>
  <c r="P148" i="9"/>
  <c r="Q148" i="9" s="1"/>
  <c r="E190" i="5"/>
  <c r="F190" i="5" s="1"/>
  <c r="D191" i="5"/>
  <c r="R148" i="9" l="1"/>
  <c r="E191" i="5"/>
  <c r="F191" i="5" s="1"/>
  <c r="D192" i="5"/>
  <c r="U148" i="9" l="1"/>
  <c r="O148" i="9" s="1"/>
  <c r="E192" i="5"/>
  <c r="F192" i="5" s="1"/>
  <c r="D193" i="5"/>
  <c r="V148" i="9" l="1"/>
  <c r="W148" i="9" s="1"/>
  <c r="X148" i="9" s="1"/>
  <c r="D194" i="5"/>
  <c r="E193" i="5"/>
  <c r="F193" i="5" s="1"/>
  <c r="S149" i="9" l="1"/>
  <c r="P149" i="9"/>
  <c r="Q149" i="9" s="1"/>
  <c r="D195" i="5"/>
  <c r="E195" i="5" s="1"/>
  <c r="F195" i="5" s="1"/>
  <c r="E194" i="5"/>
  <c r="F194" i="5" s="1"/>
  <c r="R149" i="9" l="1"/>
  <c r="O292" i="5"/>
  <c r="U149" i="9" l="1"/>
  <c r="O149" i="9" s="1"/>
  <c r="FU17" i="5"/>
  <c r="FV17" i="5" a="1"/>
  <c r="V149" i="9" l="1"/>
  <c r="W149" i="9" s="1"/>
  <c r="X149" i="9" s="1"/>
  <c r="FV17" i="5"/>
  <c r="FD16" i="5"/>
  <c r="FL15" i="5" s="1"/>
  <c r="S150" i="9" l="1"/>
  <c r="P150" i="9"/>
  <c r="Q150" i="9" s="1"/>
  <c r="FZ15" i="5"/>
  <c r="GB15" i="5" s="1"/>
  <c r="GC15" i="5" s="1"/>
  <c r="FX15" i="5" s="1"/>
  <c r="FY15" i="5" s="1"/>
  <c r="R150" i="9" l="1"/>
  <c r="FM15" i="5"/>
  <c r="FN15" i="5" s="1"/>
  <c r="FJ16" i="5" s="1"/>
  <c r="U150" i="9" l="1"/>
  <c r="O150" i="9" s="1"/>
  <c r="FO15" i="5"/>
  <c r="V150" i="9" l="1"/>
  <c r="W150" i="9" s="1"/>
  <c r="X150" i="9" s="1"/>
  <c r="FI16" i="5"/>
  <c r="FL16" i="5" s="1"/>
  <c r="FE16" i="5"/>
  <c r="FF16" i="5" s="1"/>
  <c r="FT17" i="5"/>
  <c r="S151" i="9" l="1"/>
  <c r="P151" i="9"/>
  <c r="Q151" i="9" s="1"/>
  <c r="FG16" i="5"/>
  <c r="FD17" i="5" s="1"/>
  <c r="R151" i="9" l="1"/>
  <c r="FZ16" i="5"/>
  <c r="GB16" i="5" s="1"/>
  <c r="GC16" i="5" s="1"/>
  <c r="FX16" i="5" s="1"/>
  <c r="FM16" i="5"/>
  <c r="FN16" i="5" s="1"/>
  <c r="U151" i="9" l="1"/>
  <c r="O151" i="9" s="1"/>
  <c r="FO16" i="5"/>
  <c r="FI17" i="5" s="1"/>
  <c r="FJ17" i="5"/>
  <c r="FY16" i="5"/>
  <c r="V151" i="9" l="1"/>
  <c r="W151" i="9" s="1"/>
  <c r="X151" i="9" s="1"/>
  <c r="FL17" i="5"/>
  <c r="FE17" i="5"/>
  <c r="FF17" i="5" s="1"/>
  <c r="FG17" i="5" s="1"/>
  <c r="P152" i="9" l="1"/>
  <c r="Q152" i="9" s="1"/>
  <c r="S152" i="9"/>
  <c r="FD18" i="5"/>
  <c r="FM17" i="5" s="1"/>
  <c r="FN17" i="5" s="1"/>
  <c r="R152" i="9" l="1"/>
  <c r="FO17" i="5"/>
  <c r="FI18" i="5" s="1"/>
  <c r="FJ18" i="5"/>
  <c r="U152" i="9" l="1"/>
  <c r="O152" i="9" s="1"/>
  <c r="FL18" i="5"/>
  <c r="FE18" i="5"/>
  <c r="FF18" i="5" s="1"/>
  <c r="V152" i="9" l="1"/>
  <c r="W152" i="9" s="1"/>
  <c r="X152" i="9" s="1"/>
  <c r="FG18" i="5"/>
  <c r="FD19" i="5" s="1"/>
  <c r="S153" i="9" l="1"/>
  <c r="P153" i="9"/>
  <c r="Q153" i="9" s="1"/>
  <c r="R153" i="9" s="1"/>
  <c r="FM18" i="5"/>
  <c r="FN18" i="5" s="1"/>
  <c r="FJ19" i="5" s="1"/>
  <c r="U153" i="9" l="1"/>
  <c r="O153" i="9" s="1"/>
  <c r="FO18" i="5"/>
  <c r="FI19" i="5" s="1"/>
  <c r="FL19" i="5" s="1"/>
  <c r="V153" i="9" l="1"/>
  <c r="W153" i="9" s="1"/>
  <c r="X153" i="9" s="1"/>
  <c r="FE19" i="5"/>
  <c r="FF19" i="5" s="1"/>
  <c r="S154" i="9" l="1"/>
  <c r="P154" i="9"/>
  <c r="Q154" i="9" s="1"/>
  <c r="FG19" i="5"/>
  <c r="FD20" i="5" s="1"/>
  <c r="R154" i="9" l="1"/>
  <c r="U154" i="9" s="1"/>
  <c r="O154" i="9" s="1"/>
  <c r="FM19" i="5"/>
  <c r="FN19" i="5" s="1"/>
  <c r="V154" i="9" l="1"/>
  <c r="W154" i="9" s="1"/>
  <c r="X154" i="9" s="1"/>
  <c r="FJ20" i="5"/>
  <c r="FO19" i="5"/>
  <c r="FI20" i="5" s="1"/>
  <c r="S155" i="9" l="1"/>
  <c r="P155" i="9"/>
  <c r="Q155" i="9" s="1"/>
  <c r="FL20" i="5"/>
  <c r="FE20" i="5"/>
  <c r="FF20" i="5" s="1"/>
  <c r="R155" i="9" l="1"/>
  <c r="FG20" i="5"/>
  <c r="FD21" i="5" s="1"/>
  <c r="U155" i="9" l="1"/>
  <c r="O155" i="9" s="1"/>
  <c r="FM20" i="5"/>
  <c r="FN20" i="5" s="1"/>
  <c r="V155" i="9" l="1"/>
  <c r="W155" i="9" s="1"/>
  <c r="X155" i="9" s="1"/>
  <c r="FJ21" i="5"/>
  <c r="FO20" i="5"/>
  <c r="FI21" i="5" s="1"/>
  <c r="FL21" i="5" l="1"/>
  <c r="P156" i="9"/>
  <c r="Q156" i="9" s="1"/>
  <c r="S156" i="9"/>
  <c r="FE21" i="5"/>
  <c r="FF21" i="5" s="1"/>
  <c r="R156" i="9" l="1"/>
  <c r="FG21" i="5"/>
  <c r="FD22" i="5" s="1"/>
  <c r="U156" i="9" l="1"/>
  <c r="O156" i="9" s="1"/>
  <c r="FM21" i="5"/>
  <c r="FN21" i="5" s="1"/>
  <c r="V156" i="9" l="1"/>
  <c r="W156" i="9" s="1"/>
  <c r="X156" i="9" s="1"/>
  <c r="FO21" i="5"/>
  <c r="FI22" i="5" s="1"/>
  <c r="FJ22" i="5"/>
  <c r="P157" i="9" l="1"/>
  <c r="Q157" i="9" s="1"/>
  <c r="S157" i="9"/>
  <c r="FL22" i="5"/>
  <c r="FE22" i="5"/>
  <c r="FF22" i="5" s="1"/>
  <c r="FG22" i="5" s="1"/>
  <c r="FD23" i="5" s="1"/>
  <c r="R157" i="9" l="1"/>
  <c r="FM22" i="5"/>
  <c r="FN22" i="5" s="1"/>
  <c r="U157" i="9" l="1"/>
  <c r="O157" i="9" s="1"/>
  <c r="FO22" i="5"/>
  <c r="FJ23" i="5"/>
  <c r="V157" i="9" l="1"/>
  <c r="W157" i="9" s="1"/>
  <c r="X157" i="9" s="1"/>
  <c r="FE23" i="5"/>
  <c r="FF23" i="5" s="1"/>
  <c r="FG23" i="5" s="1"/>
  <c r="FD24" i="5" s="1"/>
  <c r="FI23" i="5"/>
  <c r="FL23" i="5" s="1"/>
  <c r="S158" i="9" l="1"/>
  <c r="P158" i="9"/>
  <c r="Q158" i="9" s="1"/>
  <c r="FM23" i="5"/>
  <c r="FN23" i="5" s="1"/>
  <c r="FO23" i="5" s="1"/>
  <c r="R158" i="9" l="1"/>
  <c r="FJ24" i="5"/>
  <c r="FE24" i="5"/>
  <c r="FF24" i="5" s="1"/>
  <c r="FG24" i="5" s="1"/>
  <c r="FD25" i="5" s="1"/>
  <c r="FI24" i="5"/>
  <c r="FL24" i="5" l="1"/>
  <c r="FM24" i="5" s="1"/>
  <c r="FN24" i="5" s="1"/>
  <c r="FO24" i="5" s="1"/>
  <c r="U158" i="9"/>
  <c r="O158" i="9" s="1"/>
  <c r="V158" i="9" l="1"/>
  <c r="W158" i="9" s="1"/>
  <c r="X158" i="9" s="1"/>
  <c r="FJ25" i="5"/>
  <c r="FE25" i="5"/>
  <c r="FF25" i="5" s="1"/>
  <c r="FG25" i="5" s="1"/>
  <c r="FD26" i="5" s="1"/>
  <c r="FI25" i="5"/>
  <c r="S159" i="9" l="1"/>
  <c r="P159" i="9"/>
  <c r="Q159" i="9" s="1"/>
  <c r="FL25" i="5"/>
  <c r="FM25" i="5" s="1"/>
  <c r="FN25" i="5" s="1"/>
  <c r="FO25" i="5" s="1"/>
  <c r="R159" i="9" l="1"/>
  <c r="FJ26" i="5"/>
  <c r="FE26" i="5"/>
  <c r="FF26" i="5" s="1"/>
  <c r="FG26" i="5" s="1"/>
  <c r="FD27" i="5" s="1"/>
  <c r="FI26" i="5"/>
  <c r="U159" i="9" l="1"/>
  <c r="O159" i="9" s="1"/>
  <c r="FL26" i="5"/>
  <c r="FM26" i="5" s="1"/>
  <c r="FN26" i="5" s="1"/>
  <c r="FO26" i="5" s="1"/>
  <c r="V159" i="9" l="1"/>
  <c r="W159" i="9" s="1"/>
  <c r="X159" i="9" s="1"/>
  <c r="FJ27" i="5"/>
  <c r="FE27" i="5"/>
  <c r="FF27" i="5" s="1"/>
  <c r="FG27" i="5" s="1"/>
  <c r="FD28" i="5" s="1"/>
  <c r="FI27" i="5"/>
  <c r="S160" i="9" l="1"/>
  <c r="P160" i="9"/>
  <c r="Q160" i="9" s="1"/>
  <c r="FL27" i="5"/>
  <c r="FM27" i="5" s="1"/>
  <c r="FN27" i="5" s="1"/>
  <c r="FO27" i="5" s="1"/>
  <c r="R160" i="9" l="1"/>
  <c r="FJ28" i="5"/>
  <c r="FE28" i="5"/>
  <c r="FF28" i="5" s="1"/>
  <c r="FG28" i="5" s="1"/>
  <c r="FD29" i="5" s="1"/>
  <c r="FI28" i="5"/>
  <c r="U160" i="9" l="1"/>
  <c r="O160" i="9" s="1"/>
  <c r="FL28" i="5"/>
  <c r="FM28" i="5" s="1"/>
  <c r="FN28" i="5" s="1"/>
  <c r="FO28" i="5" s="1"/>
  <c r="V160" i="9" l="1"/>
  <c r="W160" i="9" s="1"/>
  <c r="X160" i="9" s="1"/>
  <c r="FJ29" i="5"/>
  <c r="FE29" i="5"/>
  <c r="FF29" i="5" s="1"/>
  <c r="FG29" i="5" s="1"/>
  <c r="FD30" i="5" s="1"/>
  <c r="FI29" i="5"/>
  <c r="S161" i="9" l="1"/>
  <c r="P161" i="9"/>
  <c r="Q161" i="9" s="1"/>
  <c r="FL29" i="5"/>
  <c r="FM29" i="5" s="1"/>
  <c r="FN29" i="5" s="1"/>
  <c r="FO29" i="5" s="1"/>
  <c r="R161" i="9" l="1"/>
  <c r="FJ30" i="5"/>
  <c r="FE30" i="5"/>
  <c r="FF30" i="5" s="1"/>
  <c r="FG30" i="5" s="1"/>
  <c r="FD31" i="5" s="1"/>
  <c r="FI30" i="5"/>
  <c r="U161" i="9" l="1"/>
  <c r="O161" i="9" s="1"/>
  <c r="FL30" i="5"/>
  <c r="FM30" i="5" s="1"/>
  <c r="V161" i="9" l="1"/>
  <c r="W161" i="9" s="1"/>
  <c r="X161" i="9" s="1"/>
  <c r="FN30" i="5"/>
  <c r="FO30" i="5" s="1"/>
  <c r="FI31" i="5" s="1"/>
  <c r="S162" i="9" l="1"/>
  <c r="P162" i="9"/>
  <c r="Q162" i="9" s="1"/>
  <c r="FE31" i="5"/>
  <c r="FF31" i="5" s="1"/>
  <c r="FG31" i="5" s="1"/>
  <c r="FD32" i="5" s="1"/>
  <c r="FJ31" i="5"/>
  <c r="FL31" i="5" s="1"/>
  <c r="R162" i="9" l="1"/>
  <c r="FM31" i="5"/>
  <c r="FN31" i="5" s="1"/>
  <c r="FO31" i="5" s="1"/>
  <c r="FI32" i="5" s="1"/>
  <c r="U162" i="9" l="1"/>
  <c r="O162" i="9" s="1"/>
  <c r="FE32" i="5"/>
  <c r="FF32" i="5" s="1"/>
  <c r="FG32" i="5" s="1"/>
  <c r="FD33" i="5" s="1"/>
  <c r="FJ32" i="5"/>
  <c r="FL32" i="5" s="1"/>
  <c r="V162" i="9" l="1"/>
  <c r="W162" i="9" s="1"/>
  <c r="X162" i="9" s="1"/>
  <c r="FM32" i="5"/>
  <c r="S163" i="9" l="1"/>
  <c r="P163" i="9"/>
  <c r="Q163" i="9" s="1"/>
  <c r="FN32" i="5"/>
  <c r="FO32" i="5" s="1"/>
  <c r="FI33" i="5" s="1"/>
  <c r="R163" i="9" l="1"/>
  <c r="FJ33" i="5"/>
  <c r="FL33" i="5" s="1"/>
  <c r="FE33" i="5"/>
  <c r="FF33" i="5" s="1"/>
  <c r="FG33" i="5" s="1"/>
  <c r="FD34" i="5" s="1"/>
  <c r="U163" i="9" l="1"/>
  <c r="O163" i="9" s="1"/>
  <c r="FM33" i="5"/>
  <c r="FN33" i="5" s="1"/>
  <c r="V163" i="9" l="1"/>
  <c r="W163" i="9" s="1"/>
  <c r="X163" i="9" s="1"/>
  <c r="FJ34" i="5"/>
  <c r="FO33" i="5"/>
  <c r="FI34" i="5" s="1"/>
  <c r="S164" i="9" l="1"/>
  <c r="P164" i="9"/>
  <c r="Q164" i="9" s="1"/>
  <c r="FL34" i="5"/>
  <c r="FE34" i="5"/>
  <c r="FF34" i="5" s="1"/>
  <c r="R164" i="9" l="1"/>
  <c r="FG34" i="5"/>
  <c r="FD35" i="5" s="1"/>
  <c r="U164" i="9" l="1"/>
  <c r="O164" i="9" s="1"/>
  <c r="FM34" i="5"/>
  <c r="FN34" i="5" s="1"/>
  <c r="V164" i="9" l="1"/>
  <c r="W164" i="9" s="1"/>
  <c r="X164" i="9" s="1"/>
  <c r="FJ35" i="5"/>
  <c r="FO34" i="5"/>
  <c r="FI35" i="5" s="1"/>
  <c r="S165" i="9" l="1"/>
  <c r="P165" i="9"/>
  <c r="Q165" i="9" s="1"/>
  <c r="FL35" i="5"/>
  <c r="FE35" i="5"/>
  <c r="FF35" i="5" s="1"/>
  <c r="R165" i="9" l="1"/>
  <c r="FG35" i="5"/>
  <c r="FD36" i="5" s="1"/>
  <c r="U165" i="9" l="1"/>
  <c r="O165" i="9" s="1"/>
  <c r="FM35" i="5"/>
  <c r="FN35" i="5" s="1"/>
  <c r="V165" i="9" l="1"/>
  <c r="W165" i="9" s="1"/>
  <c r="X165" i="9" s="1"/>
  <c r="FJ36" i="5"/>
  <c r="FO35" i="5"/>
  <c r="FI36" i="5" s="1"/>
  <c r="S166" i="9" l="1"/>
  <c r="P166" i="9"/>
  <c r="Q166" i="9" s="1"/>
  <c r="FL36" i="5"/>
  <c r="FE36" i="5"/>
  <c r="FF36" i="5" s="1"/>
  <c r="R166" i="9" l="1"/>
  <c r="FG36" i="5"/>
  <c r="FD37" i="5" s="1"/>
  <c r="U166" i="9" l="1"/>
  <c r="O166" i="9" s="1"/>
  <c r="FM36" i="5"/>
  <c r="FN36" i="5" s="1"/>
  <c r="V166" i="9" l="1"/>
  <c r="W166" i="9" s="1"/>
  <c r="X166" i="9" s="1"/>
  <c r="FJ37" i="5"/>
  <c r="FO36" i="5"/>
  <c r="FI37" i="5" s="1"/>
  <c r="S167" i="9" l="1"/>
  <c r="P167" i="9"/>
  <c r="Q167" i="9" s="1"/>
  <c r="FL37" i="5"/>
  <c r="FE37" i="5"/>
  <c r="FF37" i="5" s="1"/>
  <c r="R167" i="9" l="1"/>
  <c r="FG37" i="5"/>
  <c r="FD38" i="5" s="1"/>
  <c r="U167" i="9" l="1"/>
  <c r="O167" i="9" s="1"/>
  <c r="FM37" i="5"/>
  <c r="FN37" i="5" s="1"/>
  <c r="V167" i="9" l="1"/>
  <c r="W167" i="9" s="1"/>
  <c r="X167" i="9" s="1"/>
  <c r="FJ38" i="5"/>
  <c r="FO37" i="5"/>
  <c r="FI38" i="5" s="1"/>
  <c r="P168" i="9" l="1"/>
  <c r="Q168" i="9" s="1"/>
  <c r="S168" i="9"/>
  <c r="FL38" i="5"/>
  <c r="FE38" i="5"/>
  <c r="FF38" i="5" s="1"/>
  <c r="R168" i="9" l="1"/>
  <c r="FG38" i="5"/>
  <c r="FD39" i="5" s="1"/>
  <c r="U168" i="9" l="1"/>
  <c r="O168" i="9" s="1"/>
  <c r="FM38" i="5"/>
  <c r="FN38" i="5" s="1"/>
  <c r="V168" i="9" l="1"/>
  <c r="W168" i="9" s="1"/>
  <c r="X168" i="9" s="1"/>
  <c r="FJ39" i="5"/>
  <c r="FO38" i="5"/>
  <c r="FI39" i="5" s="1"/>
  <c r="FL39" i="5" l="1"/>
  <c r="P169" i="9"/>
  <c r="Q169" i="9" s="1"/>
  <c r="S169" i="9"/>
  <c r="FE39" i="5"/>
  <c r="FF39" i="5" s="1"/>
  <c r="R169" i="9" l="1"/>
  <c r="FG39" i="5"/>
  <c r="FD40" i="5" s="1"/>
  <c r="U169" i="9" l="1"/>
  <c r="O169" i="9" s="1"/>
  <c r="FM39" i="5"/>
  <c r="FN39" i="5" s="1"/>
  <c r="V169" i="9" l="1"/>
  <c r="W169" i="9" s="1"/>
  <c r="X169" i="9" s="1"/>
  <c r="FJ40" i="5"/>
  <c r="FO39" i="5"/>
  <c r="FI40" i="5" s="1"/>
  <c r="S170" i="9" l="1"/>
  <c r="P170" i="9"/>
  <c r="Q170" i="9" s="1"/>
  <c r="FL40" i="5"/>
  <c r="FE40" i="5"/>
  <c r="FF40" i="5" s="1"/>
  <c r="R170" i="9" l="1"/>
  <c r="FG40" i="5"/>
  <c r="FD41" i="5" s="1"/>
  <c r="U170" i="9" l="1"/>
  <c r="O170" i="9" s="1"/>
  <c r="FM40" i="5"/>
  <c r="FN40" i="5" s="1"/>
  <c r="V170" i="9" l="1"/>
  <c r="W170" i="9" s="1"/>
  <c r="X170" i="9" s="1"/>
  <c r="FJ41" i="5"/>
  <c r="FO40" i="5"/>
  <c r="FI41" i="5" s="1"/>
  <c r="S171" i="9" l="1"/>
  <c r="P171" i="9"/>
  <c r="Q171" i="9" s="1"/>
  <c r="FL41" i="5"/>
  <c r="FE41" i="5"/>
  <c r="FF41" i="5" s="1"/>
  <c r="R171" i="9" l="1"/>
  <c r="FG41" i="5"/>
  <c r="FD42" i="5" s="1"/>
  <c r="U171" i="9" l="1"/>
  <c r="O171" i="9" s="1"/>
  <c r="FM41" i="5"/>
  <c r="FN41" i="5" s="1"/>
  <c r="V171" i="9" l="1"/>
  <c r="W171" i="9" s="1"/>
  <c r="X171" i="9" s="1"/>
  <c r="FJ42" i="5"/>
  <c r="FO41" i="5"/>
  <c r="FI42" i="5" s="1"/>
  <c r="P172" i="9" l="1"/>
  <c r="Q172" i="9" s="1"/>
  <c r="S172" i="9"/>
  <c r="FL42" i="5"/>
  <c r="FE42" i="5"/>
  <c r="FF42" i="5" s="1"/>
  <c r="R172" i="9" l="1"/>
  <c r="FG42" i="5"/>
  <c r="FD43" i="5" s="1"/>
  <c r="U172" i="9" l="1"/>
  <c r="O172" i="9" s="1"/>
  <c r="FM42" i="5"/>
  <c r="FN42" i="5" s="1"/>
  <c r="V172" i="9" l="1"/>
  <c r="W172" i="9" s="1"/>
  <c r="X172" i="9" s="1"/>
  <c r="FJ43" i="5"/>
  <c r="FO42" i="5"/>
  <c r="FI43" i="5" s="1"/>
  <c r="FL43" i="5" l="1"/>
  <c r="S173" i="9"/>
  <c r="P173" i="9"/>
  <c r="Q173" i="9" s="1"/>
  <c r="FE43" i="5"/>
  <c r="FF43" i="5" s="1"/>
  <c r="R173" i="9" l="1"/>
  <c r="U173" i="9" s="1"/>
  <c r="O173" i="9" s="1"/>
  <c r="FG43" i="5"/>
  <c r="FD44" i="5" s="1"/>
  <c r="V173" i="9" l="1"/>
  <c r="W173" i="9" s="1"/>
  <c r="X173" i="9" s="1"/>
  <c r="FM43" i="5"/>
  <c r="FN43" i="5" s="1"/>
  <c r="FJ44" i="5" l="1"/>
  <c r="FO43" i="5"/>
  <c r="FI44" i="5" s="1"/>
  <c r="FL44" i="5" l="1"/>
  <c r="FE44" i="5"/>
  <c r="FF44" i="5" s="1"/>
  <c r="FG44" i="5" l="1"/>
  <c r="FD45" i="5" s="1"/>
  <c r="FM44" i="5" l="1"/>
  <c r="FN44" i="5" s="1"/>
  <c r="FJ45" i="5" l="1"/>
  <c r="FO44" i="5"/>
  <c r="FI45" i="5" s="1"/>
  <c r="FL45" i="5" l="1"/>
  <c r="FE45" i="5"/>
  <c r="FF45" i="5" s="1"/>
  <c r="FG45" i="5" l="1"/>
  <c r="FD46" i="5" s="1"/>
  <c r="FM45" i="5" l="1"/>
  <c r="FN45" i="5" s="1"/>
  <c r="FJ46" i="5" l="1"/>
  <c r="FO45" i="5"/>
  <c r="FI46" i="5" s="1"/>
  <c r="FL46" i="5" l="1"/>
  <c r="FE46" i="5"/>
  <c r="FF46" i="5" s="1"/>
  <c r="FG46" i="5" l="1"/>
  <c r="FD47" i="5" s="1"/>
  <c r="FM46" i="5" l="1"/>
  <c r="FN46" i="5" s="1"/>
  <c r="FJ47" i="5" l="1"/>
  <c r="FO46" i="5"/>
  <c r="FI47" i="5" s="1"/>
  <c r="FL47" i="5" l="1"/>
  <c r="FE47" i="5"/>
  <c r="FF47" i="5" s="1"/>
  <c r="FG47" i="5" l="1"/>
  <c r="FD48" i="5" s="1"/>
  <c r="FM47" i="5" l="1"/>
  <c r="FN47" i="5" s="1"/>
  <c r="FJ48" i="5" l="1"/>
  <c r="FO47" i="5"/>
  <c r="FI48" i="5" s="1"/>
  <c r="FL48" i="5" l="1"/>
  <c r="FE48" i="5"/>
  <c r="FF48" i="5" s="1"/>
  <c r="FG48" i="5" l="1"/>
  <c r="FD49" i="5" s="1"/>
  <c r="FM48" i="5" l="1"/>
  <c r="FN48" i="5" s="1"/>
  <c r="FJ49" i="5" l="1"/>
  <c r="FO48" i="5"/>
  <c r="FI49" i="5" s="1"/>
  <c r="FL49" i="5" l="1"/>
  <c r="FE49" i="5"/>
  <c r="FF49" i="5" s="1"/>
  <c r="FG49" i="5" l="1"/>
  <c r="FD50" i="5" s="1"/>
  <c r="FM49" i="5" l="1"/>
  <c r="FN49" i="5" s="1"/>
  <c r="FJ50" i="5" s="1"/>
  <c r="FO49" i="5" l="1"/>
  <c r="FI50" i="5" s="1"/>
  <c r="FL50" i="5" s="1"/>
  <c r="FE50" i="5" l="1"/>
  <c r="FF50" i="5" s="1"/>
  <c r="FG50" i="5" l="1"/>
  <c r="FD51" i="5" s="1"/>
  <c r="FM50" i="5" l="1"/>
  <c r="FN50" i="5" s="1"/>
  <c r="FJ51" i="5" l="1"/>
  <c r="FO50" i="5"/>
  <c r="FI51" i="5" s="1"/>
  <c r="FL51" i="5" l="1"/>
  <c r="FE51" i="5"/>
  <c r="FF51" i="5" s="1"/>
  <c r="FG51" i="5" l="1"/>
  <c r="FD52" i="5" s="1"/>
  <c r="FM51" i="5" l="1"/>
  <c r="FN51" i="5" s="1"/>
  <c r="FJ52" i="5" l="1"/>
  <c r="FO51" i="5"/>
  <c r="FI52" i="5" s="1"/>
  <c r="FL52" i="5" l="1"/>
  <c r="FE52" i="5"/>
  <c r="FF52" i="5" s="1"/>
  <c r="FG52" i="5" l="1"/>
  <c r="FD53" i="5" s="1"/>
  <c r="FM52" i="5" l="1"/>
  <c r="FN52" i="5" s="1"/>
  <c r="FJ53" i="5" l="1"/>
  <c r="FO52" i="5"/>
  <c r="FI53" i="5" s="1"/>
  <c r="FL53" i="5" l="1"/>
  <c r="FE53" i="5"/>
  <c r="FF53" i="5" s="1"/>
  <c r="FG53" i="5" l="1"/>
  <c r="FD54" i="5" s="1"/>
  <c r="FM53" i="5" l="1"/>
  <c r="FN53" i="5" s="1"/>
  <c r="FJ54" i="5" l="1"/>
  <c r="FO53" i="5"/>
  <c r="FI54" i="5" s="1"/>
  <c r="FL54" i="5" l="1"/>
  <c r="FE54" i="5"/>
  <c r="FF54" i="5" s="1"/>
  <c r="FG54" i="5" l="1"/>
  <c r="FD55" i="5" s="1"/>
  <c r="FM54" i="5" l="1"/>
  <c r="FN54" i="5" s="1"/>
  <c r="FJ55" i="5" l="1"/>
  <c r="FO54" i="5"/>
  <c r="FI55" i="5" s="1"/>
  <c r="FL55" i="5" l="1"/>
  <c r="FE55" i="5"/>
  <c r="FF55" i="5" s="1"/>
  <c r="FG55" i="5" l="1"/>
  <c r="FD56" i="5" s="1"/>
  <c r="FM55" i="5" l="1"/>
  <c r="FN55" i="5" s="1"/>
  <c r="FJ56" i="5" l="1"/>
  <c r="FO55" i="5"/>
  <c r="FI56" i="5" s="1"/>
  <c r="FL56" i="5" l="1"/>
  <c r="FE56" i="5"/>
  <c r="FF56" i="5" s="1"/>
  <c r="FG56" i="5" l="1"/>
  <c r="FD57" i="5" s="1"/>
  <c r="FM56" i="5" l="1"/>
  <c r="FN56" i="5" s="1"/>
  <c r="FJ57" i="5" l="1"/>
  <c r="FO56" i="5"/>
  <c r="FI57" i="5" s="1"/>
  <c r="FL57" i="5" l="1"/>
  <c r="FE57" i="5"/>
  <c r="FF57" i="5" s="1"/>
  <c r="FG57" i="5" l="1"/>
  <c r="FD58" i="5" s="1"/>
  <c r="FM57" i="5" l="1"/>
  <c r="FN57" i="5" s="1"/>
  <c r="FJ58" i="5" l="1"/>
  <c r="FO57" i="5"/>
  <c r="FI58" i="5" s="1"/>
  <c r="FL58" i="5" l="1"/>
  <c r="FE58" i="5"/>
  <c r="FF58" i="5" s="1"/>
  <c r="FG58" i="5" l="1"/>
  <c r="FD59" i="5" s="1"/>
  <c r="FM58" i="5" l="1"/>
  <c r="FN58" i="5" s="1"/>
  <c r="FJ59" i="5" l="1"/>
  <c r="FO58" i="5"/>
  <c r="FI59" i="5" s="1"/>
  <c r="FL59" i="5" l="1"/>
  <c r="FE59" i="5"/>
  <c r="FF59" i="5" s="1"/>
  <c r="FG59" i="5" l="1"/>
  <c r="FD60" i="5" s="1"/>
  <c r="FM59" i="5" l="1"/>
  <c r="FN59" i="5" s="1"/>
  <c r="FJ60" i="5" l="1"/>
  <c r="FO59" i="5"/>
  <c r="FI60" i="5" s="1"/>
  <c r="FL60" i="5" l="1"/>
  <c r="FE60" i="5"/>
  <c r="FF60" i="5" s="1"/>
  <c r="FG60" i="5" l="1"/>
  <c r="FD61" i="5" s="1"/>
  <c r="FM60" i="5" l="1"/>
  <c r="FN60" i="5" s="1"/>
  <c r="FJ61" i="5" l="1"/>
  <c r="FO60" i="5"/>
  <c r="FI61" i="5" s="1"/>
  <c r="FL61" i="5" l="1"/>
  <c r="FE61" i="5"/>
  <c r="FF61" i="5" s="1"/>
  <c r="FG61" i="5" s="1"/>
  <c r="FM61" i="5" l="1"/>
  <c r="FN61" i="5" s="1"/>
  <c r="FO61" i="5" l="1"/>
  <c r="FI62" i="5" s="1"/>
  <c r="FJ62" i="5"/>
  <c r="FG220" i="5" l="1"/>
  <c r="FH220" i="5" s="1"/>
  <c r="FI220" i="5" s="1"/>
  <c r="FJ220" i="5"/>
  <c r="FL220" i="5" l="1"/>
  <c r="FF220" i="5" l="1"/>
  <c r="FB220" i="5" l="1"/>
  <c r="FM220" i="5"/>
  <c r="FN220" i="5" s="1"/>
  <c r="FO220" i="5" s="1"/>
  <c r="FJ221" i="5" l="1"/>
  <c r="FG221" i="5"/>
  <c r="FH221" i="5" s="1"/>
  <c r="FI221" i="5" s="1"/>
  <c r="FL221" i="5" l="1"/>
  <c r="FF221" i="5" l="1"/>
  <c r="FB221" i="5" l="1"/>
  <c r="FM221" i="5"/>
  <c r="FN221" i="5" s="1"/>
  <c r="FO221" i="5" s="1"/>
  <c r="FG222" i="5" l="1"/>
  <c r="FH222" i="5" s="1"/>
  <c r="FI222" i="5" s="1"/>
  <c r="FJ222" i="5"/>
  <c r="FL222" i="5" l="1"/>
  <c r="FF222" i="5" l="1"/>
  <c r="FB222" i="5" l="1"/>
  <c r="FM222" i="5"/>
  <c r="FN222" i="5" s="1"/>
  <c r="FO222" i="5" s="1"/>
  <c r="FJ223" i="5" l="1"/>
  <c r="FG223" i="5"/>
  <c r="FH223" i="5" s="1"/>
  <c r="FI223" i="5" s="1"/>
  <c r="FL223" i="5" l="1"/>
  <c r="FF223" i="5" l="1"/>
  <c r="FB223" i="5" l="1"/>
  <c r="FM223" i="5"/>
  <c r="FN223" i="5" s="1"/>
  <c r="FO223" i="5" s="1"/>
  <c r="FJ224" i="5" l="1"/>
  <c r="FG224" i="5"/>
  <c r="FH224" i="5" s="1"/>
  <c r="FI224" i="5" s="1"/>
  <c r="FL224" i="5" l="1"/>
  <c r="FF224" i="5" l="1"/>
  <c r="FB224" i="5" l="1"/>
  <c r="FM224" i="5"/>
  <c r="FN224" i="5" s="1"/>
  <c r="FO224" i="5" s="1"/>
  <c r="FJ225" i="5" l="1"/>
  <c r="FG225" i="5"/>
  <c r="FH225" i="5" s="1"/>
  <c r="FI225" i="5" s="1"/>
  <c r="FL225" i="5" l="1"/>
  <c r="FF225" i="5" l="1"/>
  <c r="FB225" i="5" l="1"/>
  <c r="FM225" i="5"/>
  <c r="FN225" i="5" s="1"/>
  <c r="FO225" i="5" s="1"/>
  <c r="FJ226" i="5" l="1"/>
  <c r="FG226" i="5"/>
  <c r="FH226" i="5" s="1"/>
  <c r="FI226" i="5" s="1"/>
  <c r="FL226" i="5" s="1"/>
  <c r="FF226" i="5" l="1"/>
  <c r="FB226" i="5" l="1"/>
  <c r="FM226" i="5"/>
  <c r="FN226" i="5" s="1"/>
  <c r="FO226" i="5" s="1"/>
  <c r="FJ227" i="5" s="1"/>
  <c r="FG227" i="5" l="1"/>
  <c r="FH227" i="5" s="1"/>
  <c r="FI227" i="5" s="1"/>
  <c r="FL227" i="5" l="1"/>
  <c r="FF227" i="5" s="1"/>
  <c r="FB227" i="5" l="1"/>
  <c r="FM227" i="5"/>
  <c r="FN227" i="5" s="1"/>
  <c r="FO227" i="5" s="1"/>
  <c r="FJ228" i="5" l="1"/>
  <c r="FG228" i="5"/>
  <c r="FH228" i="5" s="1"/>
  <c r="FI228" i="5" s="1"/>
  <c r="FL228" i="5" l="1"/>
  <c r="FF228" i="5" l="1"/>
  <c r="FB228" i="5" l="1"/>
  <c r="FM228" i="5"/>
  <c r="FN228" i="5" s="1"/>
  <c r="FO228" i="5" s="1"/>
  <c r="FJ229" i="5" l="1"/>
  <c r="FG229" i="5"/>
  <c r="FH229" i="5" s="1"/>
  <c r="FI229" i="5" s="1"/>
  <c r="FL229" i="5" l="1"/>
  <c r="FF229" i="5" s="1"/>
  <c r="FB229" i="5" l="1"/>
  <c r="FM229" i="5"/>
  <c r="FN229" i="5" s="1"/>
  <c r="FO229" i="5" s="1"/>
  <c r="FG230" i="5" l="1"/>
  <c r="FH230" i="5" s="1"/>
  <c r="FI230" i="5" s="1"/>
  <c r="FJ230" i="5"/>
  <c r="FL230" i="5" l="1"/>
  <c r="FF230" i="5" s="1"/>
  <c r="FB230" i="5" l="1"/>
  <c r="FM230" i="5"/>
  <c r="FN230" i="5" s="1"/>
  <c r="FO230" i="5" s="1"/>
  <c r="FG231" i="5" l="1"/>
  <c r="FH231" i="5" s="1"/>
  <c r="FI231" i="5" s="1"/>
  <c r="FJ231" i="5"/>
  <c r="FL231" i="5" l="1"/>
  <c r="FF231" i="5" l="1"/>
  <c r="FB231" i="5" l="1"/>
  <c r="FM231" i="5"/>
  <c r="FN231" i="5" s="1"/>
  <c r="FO231" i="5" s="1"/>
  <c r="FG232" i="5" l="1"/>
  <c r="FH232" i="5" s="1"/>
  <c r="FI232" i="5" s="1"/>
  <c r="FJ232" i="5"/>
  <c r="FL232" i="5" l="1"/>
  <c r="FF232" i="5" l="1"/>
  <c r="FB232" i="5" l="1"/>
  <c r="FM232" i="5"/>
  <c r="FN232" i="5" s="1"/>
  <c r="FO232" i="5" s="1"/>
  <c r="FG233" i="5" l="1"/>
  <c r="FH233" i="5" s="1"/>
  <c r="FI233" i="5" s="1"/>
  <c r="FJ233" i="5"/>
  <c r="FL233" i="5" l="1"/>
  <c r="FF233" i="5" s="1"/>
  <c r="FB233" i="5" l="1"/>
  <c r="FM233" i="5"/>
  <c r="FN233" i="5" s="1"/>
  <c r="FO233" i="5" s="1"/>
  <c r="FJ234" i="5" l="1"/>
  <c r="FG234" i="5"/>
  <c r="FH234" i="5" s="1"/>
  <c r="FI234" i="5" s="1"/>
  <c r="FL234" i="5" l="1"/>
  <c r="FF234" i="5" l="1"/>
  <c r="FM234" i="5" l="1"/>
  <c r="FN234" i="5" s="1"/>
  <c r="FO234" i="5" s="1"/>
  <c r="FB234" i="5"/>
  <c r="FJ235" i="5" l="1"/>
  <c r="FG235" i="5"/>
  <c r="FH235" i="5" s="1"/>
  <c r="FI235" i="5" s="1"/>
  <c r="FL235" i="5" l="1"/>
  <c r="FF235" i="5" l="1"/>
  <c r="FB235" i="5" l="1"/>
  <c r="FM235" i="5"/>
  <c r="FN235" i="5" s="1"/>
  <c r="FO235" i="5" s="1"/>
  <c r="FG236" i="5" l="1"/>
  <c r="FH236" i="5" s="1"/>
  <c r="FI236" i="5" s="1"/>
  <c r="FJ236" i="5"/>
  <c r="FL236" i="5" l="1"/>
  <c r="FF236" i="5" l="1"/>
  <c r="FB236" i="5" l="1"/>
  <c r="FM236" i="5"/>
  <c r="FN236" i="5" s="1"/>
  <c r="FO236" i="5" s="1"/>
  <c r="FJ237" i="5" l="1"/>
  <c r="FG237" i="5"/>
  <c r="FH237" i="5" s="1"/>
  <c r="FI237" i="5" s="1"/>
  <c r="FL237" i="5" l="1"/>
  <c r="FF237" i="5" l="1"/>
  <c r="FB237" i="5" l="1"/>
  <c r="FM237" i="5"/>
  <c r="FN237" i="5" s="1"/>
  <c r="FO237" i="5" s="1"/>
  <c r="FJ238" i="5" l="1"/>
  <c r="FG238" i="5"/>
  <c r="FH238" i="5" s="1"/>
  <c r="FI238" i="5" s="1"/>
  <c r="FL238" i="5" l="1"/>
  <c r="FF238" i="5" l="1"/>
  <c r="FM238" i="5" l="1"/>
  <c r="FN238" i="5" s="1"/>
  <c r="FO238" i="5" s="1"/>
  <c r="FB238" i="5"/>
  <c r="FA238" i="5" l="1"/>
  <c r="FG239" i="5"/>
  <c r="FH239" i="5" s="1"/>
  <c r="FI239" i="5" s="1"/>
  <c r="FJ239" i="5"/>
  <c r="FL239" i="5" l="1"/>
  <c r="FF239" i="5" l="1"/>
  <c r="FB239" i="5" l="1"/>
  <c r="FM239" i="5"/>
  <c r="FN239" i="5" s="1"/>
  <c r="FO239" i="5" s="1"/>
  <c r="FA239" i="5" l="1"/>
  <c r="FJ240" i="5"/>
  <c r="FG240" i="5"/>
  <c r="FH240" i="5" s="1"/>
  <c r="FI240" i="5" s="1"/>
  <c r="FL240" i="5" l="1"/>
  <c r="FF240" i="5" l="1"/>
  <c r="FB240" i="5" l="1"/>
  <c r="FM240" i="5"/>
  <c r="FN240" i="5" s="1"/>
  <c r="FO240" i="5" s="1"/>
  <c r="FA240" i="5" l="1"/>
  <c r="FG241" i="5"/>
  <c r="FH241" i="5" s="1"/>
  <c r="FI241" i="5" s="1"/>
  <c r="FJ241" i="5"/>
  <c r="FL241" i="5" l="1"/>
  <c r="FF241" i="5" l="1"/>
  <c r="FB241" i="5" l="1"/>
  <c r="FM241" i="5"/>
  <c r="FN241" i="5" s="1"/>
  <c r="FO241" i="5" s="1"/>
  <c r="FA241" i="5" l="1"/>
  <c r="FG242" i="5"/>
  <c r="FH242" i="5" s="1"/>
  <c r="FI242" i="5" s="1"/>
  <c r="FJ242" i="5"/>
  <c r="FL242" i="5" l="1"/>
  <c r="FF242" i="5" l="1"/>
  <c r="FB242" i="5" l="1"/>
  <c r="FM242" i="5"/>
  <c r="FN242" i="5" s="1"/>
  <c r="FO242" i="5" s="1"/>
  <c r="FA242" i="5" l="1"/>
  <c r="FJ243" i="5"/>
  <c r="FG243" i="5"/>
  <c r="FH243" i="5" s="1"/>
  <c r="FI243" i="5" s="1"/>
  <c r="FL243" i="5" l="1"/>
  <c r="FF243" i="5" l="1"/>
  <c r="FB243" i="5" l="1"/>
  <c r="FM243" i="5"/>
  <c r="FN243" i="5" s="1"/>
  <c r="FO243" i="5" s="1"/>
  <c r="FA243" i="5" l="1"/>
  <c r="FG244" i="5"/>
  <c r="FH244" i="5" s="1"/>
  <c r="FI244" i="5" s="1"/>
  <c r="FJ244" i="5"/>
  <c r="FL244" i="5" l="1"/>
  <c r="FF244" i="5" s="1"/>
  <c r="FB244" i="5" l="1"/>
  <c r="FM244" i="5"/>
  <c r="FN244" i="5" s="1"/>
  <c r="FO244" i="5" s="1"/>
  <c r="FA244" i="5" l="1"/>
  <c r="FJ245" i="5"/>
  <c r="FG245" i="5"/>
  <c r="FH245" i="5" s="1"/>
  <c r="FI245" i="5" s="1"/>
  <c r="FL245" i="5" l="1"/>
  <c r="FF245" i="5" l="1"/>
  <c r="FB245" i="5" l="1"/>
  <c r="FM245" i="5"/>
  <c r="FN245" i="5" s="1"/>
  <c r="FO245" i="5" s="1"/>
  <c r="FA245" i="5" l="1"/>
  <c r="FJ246" i="5"/>
  <c r="FG246" i="5"/>
  <c r="FH246" i="5" s="1"/>
  <c r="FI246" i="5" s="1"/>
  <c r="FL246" i="5" l="1"/>
  <c r="FF246" i="5" l="1"/>
  <c r="FM246" i="5" l="1"/>
  <c r="FN246" i="5" s="1"/>
  <c r="FO246" i="5" s="1"/>
  <c r="FB246" i="5"/>
  <c r="FA246" i="5" l="1"/>
  <c r="FJ247" i="5"/>
  <c r="FG247" i="5"/>
  <c r="FH247" i="5" s="1"/>
  <c r="FI247" i="5" s="1"/>
  <c r="FL247" i="5" l="1"/>
  <c r="FF247" i="5" l="1"/>
  <c r="FB247" i="5" l="1"/>
  <c r="FM247" i="5"/>
  <c r="FN247" i="5" s="1"/>
  <c r="FO247" i="5" s="1"/>
  <c r="FA247" i="5" l="1"/>
  <c r="FG248" i="5"/>
  <c r="FH248" i="5" s="1"/>
  <c r="FI248" i="5" s="1"/>
  <c r="FJ248" i="5"/>
  <c r="FL248" i="5" l="1"/>
  <c r="FF248" i="5" s="1"/>
  <c r="FB248" i="5" l="1"/>
  <c r="FM248" i="5"/>
  <c r="FN248" i="5" s="1"/>
  <c r="FO248" i="5" s="1"/>
  <c r="FA248" i="5" l="1"/>
  <c r="FJ249" i="5"/>
  <c r="FG249" i="5"/>
  <c r="FH249" i="5" s="1"/>
  <c r="FI249" i="5" s="1"/>
  <c r="FL249" i="5" l="1"/>
  <c r="FF249" i="5" l="1"/>
  <c r="FB249" i="5" l="1"/>
  <c r="FM249" i="5"/>
  <c r="FN249" i="5" s="1"/>
  <c r="FO249" i="5" s="1"/>
  <c r="FA249" i="5" l="1"/>
  <c r="FJ250" i="5"/>
  <c r="FG250" i="5"/>
  <c r="FH250" i="5" s="1"/>
  <c r="FI250" i="5" s="1"/>
  <c r="FL250" i="5" l="1"/>
  <c r="FF250" i="5" l="1"/>
  <c r="FB250" i="5" l="1"/>
  <c r="FM250" i="5"/>
  <c r="FN250" i="5" s="1"/>
  <c r="FO250" i="5" s="1"/>
  <c r="FA250" i="5" l="1"/>
  <c r="FG251" i="5"/>
  <c r="FH251" i="5" s="1"/>
  <c r="FI251" i="5" s="1"/>
  <c r="FJ251" i="5"/>
  <c r="FL251" i="5" l="1"/>
  <c r="FF251" i="5" l="1"/>
  <c r="FB251" i="5" l="1"/>
  <c r="FM251" i="5"/>
  <c r="FN251" i="5" s="1"/>
  <c r="FO251" i="5" s="1"/>
  <c r="FA251" i="5" l="1"/>
  <c r="FG252" i="5"/>
  <c r="FH252" i="5" s="1"/>
  <c r="FI252" i="5" s="1"/>
  <c r="FJ252" i="5"/>
  <c r="FL252" i="5" l="1"/>
  <c r="FF252" i="5" l="1"/>
  <c r="FM252" i="5" l="1"/>
  <c r="FN252" i="5" s="1"/>
  <c r="FO252" i="5" s="1"/>
  <c r="FB252" i="5"/>
  <c r="FA252" i="5" l="1"/>
  <c r="FG253" i="5"/>
  <c r="FH253" i="5" s="1"/>
  <c r="FI253" i="5" s="1"/>
  <c r="FJ253" i="5"/>
  <c r="FL253" i="5" l="1"/>
  <c r="FF253" i="5" s="1"/>
  <c r="FB253" i="5" l="1"/>
  <c r="FM253" i="5"/>
  <c r="FN253" i="5" s="1"/>
  <c r="FO253" i="5" s="1"/>
  <c r="FA253" i="5" l="1"/>
  <c r="FJ254" i="5"/>
  <c r="FG254" i="5"/>
  <c r="FH254" i="5" s="1"/>
  <c r="FI254" i="5" s="1"/>
  <c r="FL254" i="5" l="1"/>
  <c r="FF254" i="5" l="1"/>
  <c r="FM254" i="5" l="1"/>
  <c r="FN254" i="5" s="1"/>
  <c r="FO254" i="5" s="1"/>
  <c r="FB254" i="5"/>
  <c r="FA254" i="5" l="1"/>
  <c r="FJ255" i="5"/>
  <c r="FG255" i="5"/>
  <c r="FH255" i="5" s="1"/>
  <c r="FI255" i="5" s="1"/>
  <c r="FL255" i="5" l="1"/>
  <c r="FF255" i="5" l="1"/>
  <c r="FB255" i="5" l="1"/>
  <c r="FM255" i="5"/>
  <c r="FN255" i="5" s="1"/>
  <c r="FO255" i="5" s="1"/>
  <c r="FA255" i="5" l="1"/>
  <c r="FJ256" i="5"/>
  <c r="FG256" i="5"/>
  <c r="FH256" i="5" s="1"/>
  <c r="FI256" i="5" s="1"/>
  <c r="FL256" i="5" s="1"/>
  <c r="FF256" i="5" l="1"/>
  <c r="FM256" i="5" l="1"/>
  <c r="FN256" i="5" s="1"/>
  <c r="FO256" i="5" s="1"/>
  <c r="FB256" i="5"/>
  <c r="FA256" i="5" l="1"/>
  <c r="FG257" i="5"/>
  <c r="FH257" i="5" s="1"/>
  <c r="FI257" i="5" s="1"/>
  <c r="FJ257" i="5"/>
  <c r="FL257" i="5" l="1"/>
  <c r="FF257" i="5" l="1"/>
  <c r="FB257" i="5" l="1"/>
  <c r="FM257" i="5"/>
  <c r="FN257" i="5" s="1"/>
  <c r="FO257" i="5" s="1"/>
  <c r="FA257" i="5" l="1"/>
  <c r="FG258" i="5"/>
  <c r="FH258" i="5" s="1"/>
  <c r="FI258" i="5" s="1"/>
  <c r="FL258" i="5" s="1"/>
  <c r="FJ258" i="5"/>
  <c r="FF258" i="5" l="1"/>
  <c r="FB258" i="5" l="1"/>
  <c r="FM258" i="5"/>
  <c r="FN258" i="5" s="1"/>
  <c r="FO258" i="5" s="1"/>
  <c r="FA258" i="5" l="1"/>
  <c r="FG259" i="5"/>
  <c r="FH259" i="5" s="1"/>
  <c r="FI259" i="5" s="1"/>
  <c r="FJ259" i="5"/>
  <c r="FL259" i="5" l="1"/>
  <c r="FF259" i="5" s="1"/>
  <c r="FB259" i="5" s="1"/>
  <c r="FM259" i="5" l="1"/>
  <c r="FN259" i="5" s="1"/>
  <c r="FO259" i="5" s="1"/>
  <c r="FA259" i="5" l="1"/>
  <c r="FJ260" i="5"/>
  <c r="FG260" i="5"/>
  <c r="FH260" i="5" s="1"/>
  <c r="FI260" i="5" s="1"/>
  <c r="FL260" i="5" l="1"/>
  <c r="FF260" i="5" s="1"/>
  <c r="FB260" i="5" l="1"/>
  <c r="FM260" i="5"/>
  <c r="FN260" i="5" s="1"/>
  <c r="FO260" i="5" s="1"/>
  <c r="FA260" i="5" l="1"/>
  <c r="FJ261" i="5"/>
  <c r="FG261" i="5"/>
  <c r="FH261" i="5" s="1"/>
  <c r="FI261" i="5" s="1"/>
  <c r="FL261" i="5" l="1"/>
  <c r="FF261" i="5" s="1"/>
  <c r="FB261" i="5" l="1"/>
  <c r="FM261" i="5"/>
  <c r="FN261" i="5" s="1"/>
  <c r="FO261" i="5" s="1"/>
  <c r="FA261" i="5" l="1"/>
  <c r="FG262" i="5"/>
  <c r="FH262" i="5" s="1"/>
  <c r="FI262" i="5" s="1"/>
  <c r="FL262" i="5" s="1"/>
  <c r="FJ262" i="5"/>
  <c r="FF262" i="5" l="1"/>
  <c r="FB262" i="5" l="1"/>
  <c r="FM262" i="5"/>
  <c r="FN262" i="5" s="1"/>
  <c r="FO262" i="5" s="1"/>
  <c r="FA262" i="5" l="1"/>
  <c r="FJ263" i="5"/>
  <c r="FG263" i="5"/>
  <c r="FH263" i="5" s="1"/>
  <c r="FI263" i="5" s="1"/>
  <c r="FL263" i="5" l="1"/>
  <c r="FF263" i="5" s="1"/>
  <c r="FB263" i="5" l="1"/>
  <c r="FM263" i="5"/>
  <c r="FN263" i="5" s="1"/>
  <c r="FO263" i="5" s="1"/>
  <c r="FA263" i="5" l="1"/>
  <c r="FG264" i="5"/>
  <c r="FH264" i="5" s="1"/>
  <c r="FI264" i="5" s="1"/>
  <c r="FJ264" i="5"/>
  <c r="FL264" i="5" l="1"/>
  <c r="FF264" i="5" l="1"/>
  <c r="FM264" i="5" l="1"/>
  <c r="FN264" i="5" s="1"/>
  <c r="FO264" i="5" s="1"/>
  <c r="FB264" i="5"/>
  <c r="FA264" i="5" l="1"/>
  <c r="FJ265" i="5"/>
  <c r="FG265" i="5"/>
  <c r="FH265" i="5" s="1"/>
  <c r="FI265" i="5" s="1"/>
  <c r="FL265" i="5" l="1"/>
  <c r="FF265" i="5" l="1"/>
  <c r="FB265" i="5" l="1"/>
  <c r="FM265" i="5"/>
  <c r="FN265" i="5" s="1"/>
  <c r="FO265" i="5" s="1"/>
  <c r="FA265" i="5" l="1"/>
  <c r="FG266" i="5"/>
  <c r="FH266" i="5" s="1"/>
  <c r="FI266" i="5" s="1"/>
  <c r="FJ266" i="5"/>
  <c r="FL266" i="5" l="1"/>
  <c r="FF266" i="5" l="1"/>
  <c r="FB266" i="5" l="1"/>
  <c r="FM266" i="5"/>
  <c r="FN266" i="5" s="1"/>
  <c r="FO266" i="5" s="1"/>
  <c r="FA266" i="5" l="1"/>
  <c r="FJ267" i="5"/>
  <c r="FG267" i="5"/>
  <c r="FH267" i="5" s="1"/>
  <c r="FI267" i="5" s="1"/>
  <c r="FL267" i="5" l="1"/>
  <c r="FF267" i="5" l="1"/>
  <c r="FB267" i="5" l="1"/>
  <c r="FM267" i="5"/>
  <c r="FN267" i="5" s="1"/>
  <c r="FO267" i="5" s="1"/>
  <c r="FA267" i="5" l="1"/>
  <c r="FJ268" i="5"/>
  <c r="FG268" i="5"/>
  <c r="FH268" i="5" s="1"/>
  <c r="FI268" i="5" s="1"/>
  <c r="FL268" i="5" l="1"/>
  <c r="FF268" i="5" l="1"/>
  <c r="FM268" i="5" l="1"/>
  <c r="FN268" i="5" s="1"/>
  <c r="FO268" i="5" s="1"/>
  <c r="FJ269" i="5" l="1"/>
  <c r="FG269" i="5"/>
  <c r="FH269" i="5" s="1"/>
  <c r="FI269" i="5" s="1"/>
  <c r="FL269" i="5" l="1"/>
  <c r="FF269" i="5" s="1"/>
  <c r="FM269" i="5" l="1"/>
  <c r="FN269" i="5" s="1"/>
  <c r="FO269" i="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<sst xmlns="http://schemas.openxmlformats.org/spreadsheetml/2006/main" count="1084" uniqueCount="367">
  <si>
    <t>dt</t>
  </si>
  <si>
    <t>vita</t>
  </si>
  <si>
    <t>alfa</t>
  </si>
  <si>
    <t>x0</t>
  </si>
  <si>
    <t>dex</t>
  </si>
  <si>
    <t>theta0</t>
  </si>
  <si>
    <t>End Function</t>
  </si>
  <si>
    <t>X</t>
  </si>
  <si>
    <t>yreflection</t>
  </si>
  <si>
    <t>xreflection</t>
  </si>
  <si>
    <t>x</t>
  </si>
  <si>
    <t>t</t>
  </si>
  <si>
    <t>g</t>
  </si>
  <si>
    <t>treflection</t>
  </si>
  <si>
    <t>ALPHA</t>
  </si>
  <si>
    <t>x1</t>
  </si>
  <si>
    <t>x2</t>
  </si>
  <si>
    <t>y1</t>
  </si>
  <si>
    <t>y2</t>
  </si>
  <si>
    <t>=vita*SIN($B$101)/alfa*X+ABS(COS($B$101))</t>
  </si>
  <si>
    <t>z reflection</t>
  </si>
  <si>
    <t>x_after</t>
  </si>
  <si>
    <t>dy/dt=a-by</t>
  </si>
  <si>
    <t>dy/(a-by)=dt</t>
  </si>
  <si>
    <t>1/b*log((a-by)/a)=-t</t>
  </si>
  <si>
    <t>(a-by)/a=exp(-b*t)</t>
  </si>
  <si>
    <t>y=a*(1-exp(b*t))/b</t>
  </si>
  <si>
    <t>vita*SIN($EO$101)/alfa*(ABS($EL1954))+ABS(COS($EO$101))</t>
  </si>
  <si>
    <t>t=0</t>
  </si>
  <si>
    <t>sqrt(1-z0^2)=cos(theta0)</t>
  </si>
  <si>
    <t>1=EFtoyx = sin(theta0)*VITA / ALFA * (x - x0) + Sqr(1 - z0 ^ 2)</t>
  </si>
  <si>
    <t>alfa/vita/SIN(AL101)*((AL$107*EXP(2*vita*AL98)-1)/(AL$107*EXP(2*vita*AL98)+1)-AL$102);</t>
  </si>
  <si>
    <t>1/vita/AL$108*AL117+alfa/vita</t>
  </si>
  <si>
    <t>=RADIANS(10*AL100)</t>
  </si>
  <si>
    <t>al191</t>
  </si>
  <si>
    <t>ycritical</t>
  </si>
  <si>
    <t>xcritica</t>
  </si>
  <si>
    <t>F($AB98&lt;Y106;alfa/vita/SIN(Y101)*((Y$107*EXP(2*vita*P98)-1)/(Y$107*EXP(2*vita*P98)+1)-Y$102);Y112)</t>
  </si>
  <si>
    <t>K</t>
  </si>
  <si>
    <t>treflecdtion</t>
  </si>
  <si>
    <t>alfa/C1953/(vita)*(C1953+SQRT(1-(vita*(C1953)*ABS(B1953/alfa)+COS(ASIN(C1953)))^2))</t>
  </si>
  <si>
    <t>x=(1-cos(θ0))/(βΓ) or x=-(1+cos(θ0))(βΓ)</t>
  </si>
  <si>
    <t>x1=</t>
  </si>
  <si>
    <t>x2=</t>
  </si>
  <si>
    <t>TREFL</t>
  </si>
  <si>
    <t>z</t>
  </si>
  <si>
    <t xml:space="preserve">z  </t>
  </si>
  <si>
    <t>tmeta</t>
  </si>
  <si>
    <t>Γ*(α-βψ)=ζ</t>
  </si>
  <si>
    <t>ζ/Γ-α=-βψ</t>
  </si>
  <si>
    <t>ψ=α/β-ζ/(Γβ)</t>
  </si>
  <si>
    <t>ψ=α/β(1-ζ/(sinθ0))</t>
  </si>
  <si>
    <t>y(z)</t>
  </si>
  <si>
    <t xml:space="preserve">Z  </t>
  </si>
  <si>
    <t>theta</t>
  </si>
  <si>
    <t>dteta</t>
  </si>
  <si>
    <t>z0</t>
  </si>
  <si>
    <t>k</t>
  </si>
  <si>
    <t>v0</t>
  </si>
  <si>
    <t xml:space="preserve"> E=1-Γ²Α</t>
  </si>
  <si>
    <t>E</t>
  </si>
  <si>
    <t>omega0</t>
  </si>
  <si>
    <t>Q</t>
  </si>
  <si>
    <t>Γ</t>
  </si>
  <si>
    <t>Z</t>
  </si>
  <si>
    <t>q</t>
  </si>
  <si>
    <t>ε=(T+Q)|BΓ|/2</t>
  </si>
  <si>
    <t>ε</t>
  </si>
  <si>
    <t>ε0</t>
  </si>
  <si>
    <t>y</t>
  </si>
  <si>
    <t>ueta</t>
  </si>
  <si>
    <t>xronos</t>
  </si>
  <si>
    <t>a)radians)</t>
  </si>
  <si>
    <t>xmax</t>
  </si>
  <si>
    <t>tmax</t>
  </si>
  <si>
    <t>det</t>
  </si>
  <si>
    <t>psi0</t>
  </si>
  <si>
    <t>t for y-=0</t>
  </si>
  <si>
    <t>klimaxkymat</t>
  </si>
  <si>
    <t>Epsilon = t * Abs(vITA * Gamma) / 2 + aRX_GONIA</t>
  </si>
  <si>
    <t>Else</t>
  </si>
  <si>
    <t xml:space="preserve"> (Sin(2 * aRX_GONIA) - Sin(2 * Epsilon))</t>
  </si>
  <si>
    <t>ylimit</t>
  </si>
  <si>
    <t>delt</t>
  </si>
  <si>
    <t>e</t>
  </si>
  <si>
    <t>_</t>
  </si>
  <si>
    <t>aktina</t>
  </si>
  <si>
    <t>1/(vita*RC3^2)*(SIN(2*RC6)/2-RC6-SIN(2*RC2)/2+RC2),RC8)</t>
  </si>
  <si>
    <t>(xronos*vita*RC3+2*RC2)/2</t>
  </si>
  <si>
    <t>dtl</t>
  </si>
  <si>
    <t>Al</t>
  </si>
  <si>
    <t>Vl</t>
  </si>
  <si>
    <t>Gl</t>
  </si>
  <si>
    <t>Γ(Α+Βy)=ζ</t>
  </si>
  <si>
    <t>Y=(Z/Γ-A)/B</t>
  </si>
  <si>
    <t>delx</t>
  </si>
  <si>
    <t>SINA0</t>
  </si>
  <si>
    <t>COSA0</t>
  </si>
  <si>
    <t>S</t>
  </si>
  <si>
    <t xml:space="preserve">yreflection </t>
  </si>
  <si>
    <t xml:space="preserve"> </t>
  </si>
  <si>
    <t>dtref</t>
  </si>
  <si>
    <t>t after refle</t>
  </si>
  <si>
    <t>xlmit</t>
  </si>
  <si>
    <t>yrefection</t>
  </si>
  <si>
    <t>Al*(SIGN(SIN(R94C[-1]))*SQRT(RC[-1])-SIN(R94C[-1]))/(Vl*SIN(R94C[-1]))</t>
  </si>
  <si>
    <t>1-(Vl*SIN(R94C)*RC1/Al-COS(R94C))^2</t>
  </si>
  <si>
    <t>xronoslin</t>
  </si>
  <si>
    <t>rad</t>
  </si>
  <si>
    <t>Treflection</t>
  </si>
  <si>
    <t>xrefle</t>
  </si>
  <si>
    <t>z after</t>
  </si>
  <si>
    <t>z1</t>
  </si>
  <si>
    <t>z2</t>
  </si>
  <si>
    <t>dtlin</t>
  </si>
  <si>
    <t>DELT</t>
  </si>
  <si>
    <t>dy/dt</t>
  </si>
  <si>
    <t>Function taXYtis(r)</t>
  </si>
  <si>
    <t>cb = c0 / Natm</t>
  </si>
  <si>
    <t>If r &gt;= RG + hATMOS Then</t>
  </si>
  <si>
    <t>ElseIf r &gt;= RG And r &lt; RG + hATMOS Then</t>
  </si>
  <si>
    <t>c1 = ca + dc / deltar * (RG + hATMOS - r) 'c0 * (1 - 1 * paragontas * ((RG + hATMOS) / r) ^ 1) ^ 0.5</t>
  </si>
  <si>
    <t>Rg</t>
  </si>
  <si>
    <t>Rs</t>
  </si>
  <si>
    <t>Gh</t>
  </si>
  <si>
    <t>Selin</t>
  </si>
  <si>
    <t>ApGS</t>
  </si>
  <si>
    <t>Function batHMiaia(fia, alfa, r, dr) As xyaf</t>
  </si>
  <si>
    <t>prosptoseos = alfa - fia</t>
  </si>
  <si>
    <t>Dim aLFa1 As Double</t>
  </si>
  <si>
    <t>Dim AyX As Double</t>
  </si>
  <si>
    <t>If r &gt;= RG Then</t>
  </si>
  <si>
    <t>'fia η γωνία που κάνει η ακτίνα r από το κέντρο της γης στο σημείο πρόσπτωσης με τον πολικό άξονα</t>
  </si>
  <si>
    <t>'alfa η γωνία που κάνει η ΦΩΤΕΙΝΗ ΑΚΤΙΝΑ με τον πολικό άξονα της γης</t>
  </si>
  <si>
    <t>'r η ακτίνα dr η μεταβολή της ακτίνας</t>
  </si>
  <si>
    <t>'αν έχω μια βαθμιαία μεταβολή του δείκτη διάθλασης τότε υπολογίζω τις νέες θέσεις ' που θα έχει η ακτίνα</t>
  </si>
  <si>
    <t>'alfa =  γωνία που κάνει με τον άξονα της γης η προσπίπτουσα ακτίνα</t>
  </si>
  <si>
    <t>'alfa1= γωνία που κάνει με τον άξονα της γης η διαθλώμενη ακτίνα</t>
  </si>
  <si>
    <t>'υπολογίζω την προσπίπτουσα από</t>
  </si>
  <si>
    <t>x0 = r * Sin(fia): y0 = r * Cos(fia) 'σημεία της ακτίνας r που συναντά η φωτεινή ακτίνα</t>
  </si>
  <si>
    <t>Dim thetad As Double 'γωνία διάθλασης</t>
  </si>
  <si>
    <t>fia</t>
  </si>
  <si>
    <t>alfagon</t>
  </si>
  <si>
    <t>apostasi gis selinis</t>
  </si>
  <si>
    <t>hatm</t>
  </si>
  <si>
    <t>rarxiko</t>
  </si>
  <si>
    <t>dr</t>
  </si>
  <si>
    <t>c</t>
  </si>
  <si>
    <t>cb</t>
  </si>
  <si>
    <t>natm</t>
  </si>
  <si>
    <t>c0 = 1 'ταχύτητα στο κενό</t>
  </si>
  <si>
    <t>c1 = c0 'ταχύτητα φωτός αν είμαστε έξω από την ατμόσφαιρα</t>
  </si>
  <si>
    <t>cb = c0 / Natm 'ταχύτητα στην επιφάνεια της γης</t>
  </si>
  <si>
    <t>ca = c0: dc = cb - ca: deltar = hATMOS 'η μεταβολή ανάλογη με το ύψος</t>
  </si>
  <si>
    <t>dc</t>
  </si>
  <si>
    <t>INDEX</t>
  </si>
  <si>
    <t>Y</t>
  </si>
  <si>
    <t>dist1</t>
  </si>
  <si>
    <t>xathesi</t>
  </si>
  <si>
    <t>proto</t>
  </si>
  <si>
    <t>Rg sinφ</t>
  </si>
  <si>
    <t>R1</t>
  </si>
  <si>
    <t>yathesi</t>
  </si>
  <si>
    <t>fm</t>
  </si>
  <si>
    <t>goniako megethos</t>
  </si>
  <si>
    <t>xbthesi</t>
  </si>
  <si>
    <t>ybthesi</t>
  </si>
  <si>
    <t>xsdl</t>
  </si>
  <si>
    <t>xsel</t>
  </si>
  <si>
    <t>ysel</t>
  </si>
  <si>
    <t>LINE FROM MOON TO UPPER POINT OF ATMOSPHERE</t>
  </si>
  <si>
    <t xml:space="preserve">TOMI EYTIAS APO XATHESI, YTHESI </t>
  </si>
  <si>
    <t>Y=YTHESIS+TAN(ALFAGON)*(X-XATHESI)</t>
  </si>
  <si>
    <t>DIAKRINOYSA</t>
  </si>
  <si>
    <t>Distan xa</t>
  </si>
  <si>
    <t>efatp=</t>
  </si>
  <si>
    <t>efaptb</t>
  </si>
  <si>
    <t>eps1</t>
  </si>
  <si>
    <t>e;s2</t>
  </si>
  <si>
    <t>eps2</t>
  </si>
  <si>
    <t>klisi1</t>
  </si>
  <si>
    <t>klisi2</t>
  </si>
  <si>
    <t>lysh1</t>
  </si>
  <si>
    <t xml:space="preserve">lysh2 </t>
  </si>
  <si>
    <t>gonia</t>
  </si>
  <si>
    <t>me efthia</t>
  </si>
  <si>
    <t>kentroy</t>
  </si>
  <si>
    <t xml:space="preserve">eps1 </t>
  </si>
  <si>
    <t>Distan xb</t>
  </si>
  <si>
    <t>efaptomenis</t>
  </si>
  <si>
    <t>klixi xaya</t>
  </si>
  <si>
    <t>klisi xbyb</t>
  </si>
  <si>
    <t>xs</t>
  </si>
  <si>
    <t>ys</t>
  </si>
  <si>
    <t>tanakA</t>
  </si>
  <si>
    <t>SHMEIOEP</t>
  </si>
  <si>
    <t>KLIMAKA</t>
  </si>
  <si>
    <t>KLISELHNH</t>
  </si>
  <si>
    <t>xa_s</t>
  </si>
  <si>
    <t>y=tan*x</t>
  </si>
  <si>
    <t>x^2(1+tanf^2)=R^2</t>
  </si>
  <si>
    <t>x=+-R cosφ</t>
  </si>
  <si>
    <t>line to moon xathesi</t>
  </si>
  <si>
    <t xml:space="preserve">roots  </t>
  </si>
  <si>
    <t>dys</t>
  </si>
  <si>
    <t>diakt</t>
  </si>
  <si>
    <t xml:space="preserve">t1 </t>
  </si>
  <si>
    <t>xbb</t>
  </si>
  <si>
    <t>α</t>
  </si>
  <si>
    <t>with wrong assumptions</t>
  </si>
  <si>
    <t>goniafeg</t>
  </si>
  <si>
    <t>xcut</t>
  </si>
  <si>
    <t>ycut</t>
  </si>
  <si>
    <t>angle with y of point of cut</t>
  </si>
  <si>
    <t xml:space="preserve">prota = RG - RGS * Cos(fi) </t>
  </si>
  <si>
    <t xml:space="preserve">a = RGS * Sin(fi) / prota </t>
  </si>
  <si>
    <t>unction batHMiaia(fia, alfa, r, dr) As xyaf</t>
  </si>
  <si>
    <t>'αν έχω μια βαθμιαία μεταβολή του δείκτη διάθλασης τότε υπολογίζω τις νέες θέσεις</t>
  </si>
  <si>
    <t>' που θα έχει η ακτίνα</t>
  </si>
  <si>
    <t>c1 = taXYtis(r - dr): c2 = taXYtis(r) 'ταχύτητα c1 πιο κοντά κατά dr, ταχύτητα c2 πιο έξω</t>
  </si>
  <si>
    <t>thetad = Asin(Sin(prosptoseos) * CDbl(c1 / c2)) 'χρησιμοποιώ τη συνάρτηση taXYtis για να υπολογίσω την ταχύτητα σε ακτίνα r</t>
  </si>
  <si>
    <t>Exit Function</t>
  </si>
  <si>
    <t>End If</t>
  </si>
  <si>
    <t>aLFa1 = thetad + fia 'γωνία που κάνει η διαθλώμενη με τον πολικό άξονα της γης</t>
  </si>
  <si>
    <t>Dim Yporizo As Double</t>
  </si>
  <si>
    <t>Dim t1 As Double</t>
  </si>
  <si>
    <t>Dim t2 As Double</t>
  </si>
  <si>
    <t>'για να βρω τα σημεία πρέπει να λύσω το σύστημα 2 εξισώσεων:</t>
  </si>
  <si>
    <t>'ψ=ψ0+(χ-χ0)cot(alfa1)  alfa1=theta+fia  και ψ²+χ²=R² όπου R = r-dr</t>
  </si>
  <si>
    <t>'αντικαθιστώντας την πρώτη στη δεύτερη έχω:</t>
  </si>
  <si>
    <t>'ψ0²+(x-x0)²cot(a1)²+2*ψ0(x-x0)cot(a1)+x²=R² ct=cot(a1)</t>
  </si>
  <si>
    <t>'αναλύοντας τους όρους έχω χ²(ct²+1)+2x(ψ0-χ0ct)ct+(ψ0-χ0ct)²=R² θέτω Ayx=(ψ0-χ0ct)</t>
  </si>
  <si>
    <t>'oπότε η λύση είναι χ=(-Ayx·ct+sqr(Ayx²ct²-Ayx²ct²-Ayx²+R²/s²)/(ct²+1)  ct²+1=1/sin²(a1)=1/s²</t>
  </si>
  <si>
    <t>'x=sin(a1)·(-Ayx*cos(a1)+sqr(R²-A²s²)</t>
  </si>
  <si>
    <t>AyX = y0 - x0 * Cot(aLFa1)</t>
  </si>
  <si>
    <t>t2 = (AyX * Sin(aLFa1)) ^ 2</t>
  </si>
  <si>
    <t>Yporizo = t1 - t2</t>
  </si>
  <si>
    <t>If Yporizo &gt; 0 Then</t>
  </si>
  <si>
    <t>'x1 = -r * Cos(alfa1) * Sin(thetad) + Sqr(yporizo)</t>
  </si>
  <si>
    <t>x1 = Sin(aLFa1) * (-AyX * Cos(aLFa1) + Sqr(Yporizo))</t>
  </si>
  <si>
    <t>'x1 = x0 - dr * Sin(alfa1) / Cos(thetad) 'τα σημεία στα οποία συναντά τη σφαίρα ακτίνας r-dr</t>
  </si>
  <si>
    <t>'x1 = r - dr - y0 * Tan(alfa1) + x0</t>
  </si>
  <si>
    <t>y1 = y0 + Cot(aLFa1) * (x1 - x0)</t>
  </si>
  <si>
    <t>fia2 = Atn(x1 / y1) 'υπολογίζω τη νέα γωνία της ακτίνας από το κέντρο στο νέο σημείο πρόσπτωσης</t>
  </si>
  <si>
    <t>batHMiaia.a = aLFa1</t>
  </si>
  <si>
    <t>batHMiaia.f = fia2</t>
  </si>
  <si>
    <t>batHMiaia.x = x1</t>
  </si>
  <si>
    <t>batHMiaia.y = y1</t>
  </si>
  <si>
    <t>inc1</t>
  </si>
  <si>
    <t>r</t>
  </si>
  <si>
    <t>c2/c1=\</t>
  </si>
  <si>
    <t>y0</t>
  </si>
  <si>
    <t>t1 = (r - dr)) ^ 2: ' t2 = (r * Sin(alfa1) * Sin(thetad)) ^ 2</t>
  </si>
  <si>
    <t>thetade</t>
  </si>
  <si>
    <t>t1</t>
  </si>
  <si>
    <t>t2</t>
  </si>
  <si>
    <t>yporizo</t>
  </si>
  <si>
    <t>C</t>
  </si>
  <si>
    <t>Ayx</t>
  </si>
  <si>
    <t>sqrt</t>
  </si>
  <si>
    <t>Dys</t>
  </si>
  <si>
    <r>
      <t xml:space="preserve"> </t>
    </r>
    <r>
      <rPr>
        <vertAlign val="subscript"/>
        <sz val="11"/>
        <rFont val="Calibri"/>
        <family val="2"/>
        <charset val="161"/>
      </rPr>
      <t xml:space="preserve"> </t>
    </r>
    <r>
      <rPr>
        <sz val="11"/>
        <rFont val="Calibri"/>
        <family val="2"/>
        <charset val="161"/>
      </rPr>
      <t xml:space="preserve">   </t>
    </r>
  </si>
  <si>
    <t>yarxkio</t>
  </si>
  <si>
    <t>xteliko</t>
  </si>
  <si>
    <t>tana</t>
  </si>
  <si>
    <t>xarxiko=</t>
  </si>
  <si>
    <t>determinan</t>
  </si>
  <si>
    <t>x^2+(y0+cota*(x-x0))^2=r^2</t>
  </si>
  <si>
    <t>x^2(1+cota^2)+2x*cota*y0-2y0cota x0+cota^2*x0^2+y0^2=r^2</t>
  </si>
  <si>
    <t>x^2/sina^2+2xcota(y0-x0 cota)+(y0-x0cota)^2-r^2</t>
  </si>
  <si>
    <t>x=(-cosa(y0-x0cota)+(r^2-(y0-x0cota)^2*cosa^2)^(1/2))*sina</t>
  </si>
  <si>
    <t>Asel</t>
  </si>
  <si>
    <t>bsel</t>
  </si>
  <si>
    <t>Kay</t>
  </si>
  <si>
    <t>msel</t>
  </si>
  <si>
    <t>c_earth</t>
  </si>
  <si>
    <t>a_exis</t>
  </si>
  <si>
    <t>c_0</t>
  </si>
  <si>
    <t>a-EXISOSIS</t>
  </si>
  <si>
    <t>A_ELL</t>
  </si>
  <si>
    <t>b_ELL</t>
  </si>
  <si>
    <t xml:space="preserve">with  </t>
  </si>
  <si>
    <t>c_EXISOSI</t>
  </si>
  <si>
    <t>R=Z+Am</t>
  </si>
  <si>
    <t>a_M</t>
  </si>
  <si>
    <t>bell</t>
  </si>
  <si>
    <t>aell</t>
  </si>
  <si>
    <t>A_exisosi</t>
  </si>
  <si>
    <t>sin^2φ</t>
  </si>
  <si>
    <t>aell2</t>
  </si>
  <si>
    <t xml:space="preserve">aell </t>
  </si>
  <si>
    <t>bell2</t>
  </si>
  <si>
    <t>incid1</t>
  </si>
  <si>
    <t>mm</t>
  </si>
  <si>
    <t>case</t>
  </si>
  <si>
    <t>φ</t>
  </si>
  <si>
    <t>mmm</t>
  </si>
  <si>
    <t>cosφ=x/b</t>
  </si>
  <si>
    <t>Kv4b</t>
  </si>
  <si>
    <t xml:space="preserve">sina0*C^2/(4b)&lt;1 </t>
  </si>
  <si>
    <t>sina0&lt;4b/C^2</t>
  </si>
  <si>
    <t>sina</t>
  </si>
  <si>
    <t>parmpros</t>
  </si>
  <si>
    <t>sina0</t>
  </si>
  <si>
    <t>a0</t>
  </si>
  <si>
    <t>z_initial</t>
  </si>
  <si>
    <t>1/(Kb)</t>
  </si>
  <si>
    <t>farxiko</t>
  </si>
  <si>
    <t>ellearx</t>
  </si>
  <si>
    <t>aploarx</t>
  </si>
  <si>
    <t>fisosti</t>
  </si>
  <si>
    <t>AA</t>
  </si>
  <si>
    <t>BB</t>
  </si>
  <si>
    <t>CC</t>
  </si>
  <si>
    <t>1st integral</t>
  </si>
  <si>
    <t>t=1/r</t>
  </si>
  <si>
    <t>1stint</t>
  </si>
  <si>
    <t>2ndint</t>
  </si>
  <si>
    <t>100n</t>
  </si>
  <si>
    <t>rsh</t>
  </si>
  <si>
    <t>xxx</t>
  </si>
  <si>
    <t>yyy</t>
  </si>
  <si>
    <t>=</t>
  </si>
  <si>
    <t>dtt</t>
  </si>
  <si>
    <t>`</t>
  </si>
  <si>
    <t>C+rv</t>
  </si>
  <si>
    <t>time</t>
  </si>
  <si>
    <t xml:space="preserve">r </t>
  </si>
  <si>
    <t>diakrinoysa</t>
  </si>
  <si>
    <t>epsilon</t>
  </si>
  <si>
    <t>sindia</t>
  </si>
  <si>
    <t>dia</t>
  </si>
  <si>
    <t>nea alfa</t>
  </si>
  <si>
    <t>algo0</t>
  </si>
  <si>
    <t>yathesi1</t>
  </si>
  <si>
    <t>ybthesi1</t>
  </si>
  <si>
    <t>finding the tangents to the moon</t>
  </si>
  <si>
    <t>Rs^2-xs^2</t>
  </si>
  <si>
    <t>xbthesi1</t>
  </si>
  <si>
    <t>the 2 tangents to moon</t>
  </si>
  <si>
    <t>angle of moon</t>
  </si>
  <si>
    <t>in degrees</t>
  </si>
  <si>
    <t>incidence angle</t>
  </si>
  <si>
    <t>incid22</t>
  </si>
  <si>
    <t>cdiakato</t>
  </si>
  <si>
    <t>kay2</t>
  </si>
  <si>
    <t>c_s</t>
  </si>
  <si>
    <t>b_s</t>
  </si>
  <si>
    <t>psi</t>
  </si>
  <si>
    <t>ymax</t>
  </si>
  <si>
    <t xml:space="preserve">for </t>
  </si>
  <si>
    <t>SINDIATH</t>
  </si>
  <si>
    <t>incident</t>
  </si>
  <si>
    <t>θ</t>
  </si>
  <si>
    <t>δ</t>
  </si>
  <si>
    <t>RC232^2-(R[-1]C[2]-R[-1]C[1]*COT(R[-1]C[8]))^2*SIN(R[-1]C[8])^2</t>
  </si>
  <si>
    <t>incidence</t>
  </si>
  <si>
    <t>sin(diath)</t>
  </si>
  <si>
    <t>diath</t>
  </si>
  <si>
    <t>tm</t>
  </si>
  <si>
    <t>ξ</t>
  </si>
  <si>
    <t xml:space="preserve">                         </t>
  </si>
  <si>
    <t>7 kato</t>
  </si>
  <si>
    <t>xronos_lin</t>
  </si>
  <si>
    <t>xathesi1</t>
  </si>
  <si>
    <t>fia_mires</t>
  </si>
  <si>
    <t>"CHANGE ANGLE FIA FOR POSITION OF CELESTIAL BODY"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</si>
</sst>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€&quot;_-;\-* #,##0.00\ &quot;€&quot;_-;_-* &quot;-&quot;??\ &quot;€&quot;_-;_-@_-"/>
    <numFmt numFmtId="165" formatCode="0.0000"/>
    <numFmt numFmtId="166" formatCode="0.000"/>
  </numFmts>
  <fonts count="11" x14ac:knownFonts="1">
    <font>
      <sz val="10"/>
      <name val="Arial"/>
      <charset val="161"/>
    </font>
    <font>
      <sz val="10"/>
      <name val="Arial"/>
      <family val="2"/>
      <charset val="161"/>
    </font>
    <font>
      <sz val="8"/>
      <name val="Arial"/>
      <family val="2"/>
      <charset val="161"/>
    </font>
    <font>
      <sz val="16"/>
      <name val="Arial"/>
      <family val="2"/>
      <charset val="161"/>
    </font>
    <font>
      <b/>
      <sz val="12"/>
      <name val="Arial"/>
      <family val="2"/>
      <charset val="161"/>
    </font>
    <font>
      <b/>
      <sz val="14"/>
      <name val="Arial"/>
      <family val="2"/>
      <charset val="161"/>
    </font>
    <font>
      <sz val="12"/>
      <name val="Times New Roman"/>
      <family val="1"/>
      <charset val="161"/>
    </font>
    <font>
      <b/>
      <sz val="10"/>
      <name val="Arial"/>
      <family val="2"/>
      <charset val="161"/>
    </font>
    <font>
      <sz val="11"/>
      <name val="Calibri"/>
      <family val="2"/>
      <charset val="161"/>
    </font>
    <font>
      <i/>
      <sz val="11"/>
      <name val="Calibri"/>
      <family val="2"/>
      <charset val="161"/>
    </font>
    <font>
      <vertAlign val="subscript"/>
      <sz val="11"/>
      <name val="Calibri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quotePrefix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1" fillId="0" borderId="0" xfId="0" quotePrefix="1" applyFont="1"/>
    <xf numFmtId="0" fontId="0" fillId="0" borderId="1" xfId="0" applyBorder="1"/>
    <xf numFmtId="0" fontId="0" fillId="0" borderId="2" xfId="0" applyBorder="1"/>
    <xf numFmtId="0" fontId="6" fillId="0" borderId="0" xfId="0" applyFont="1"/>
    <xf numFmtId="0" fontId="7" fillId="0" borderId="0" xfId="0" applyFont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/>
    <xf numFmtId="0" fontId="0" fillId="0" borderId="7" xfId="0" applyBorder="1"/>
    <xf numFmtId="0" fontId="0" fillId="2" borderId="0" xfId="0" applyFill="1"/>
    <xf numFmtId="0" fontId="1" fillId="2" borderId="0" xfId="0" applyFont="1" applyFill="1"/>
    <xf numFmtId="0" fontId="1" fillId="3" borderId="0" xfId="0" applyFont="1" applyFill="1"/>
    <xf numFmtId="0" fontId="0" fillId="3" borderId="0" xfId="0" applyFill="1"/>
    <xf numFmtId="0" fontId="1" fillId="4" borderId="0" xfId="0" applyFont="1" applyFill="1"/>
    <xf numFmtId="0" fontId="0" fillId="4" borderId="0" xfId="0" applyFill="1"/>
    <xf numFmtId="0" fontId="0" fillId="0" borderId="0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2" xfId="0" applyFont="1" applyBorder="1"/>
    <xf numFmtId="0" fontId="0" fillId="0" borderId="16" xfId="0" applyBorder="1"/>
    <xf numFmtId="0" fontId="0" fillId="0" borderId="2" xfId="0" applyFill="1" applyBorder="1"/>
    <xf numFmtId="0" fontId="1" fillId="0" borderId="2" xfId="0" quotePrefix="1" applyFont="1" applyBorder="1"/>
    <xf numFmtId="0" fontId="0" fillId="0" borderId="12" xfId="0" applyFill="1" applyBorder="1"/>
    <xf numFmtId="2" fontId="0" fillId="0" borderId="0" xfId="0" applyNumberFormat="1"/>
    <xf numFmtId="0" fontId="1" fillId="0" borderId="0" xfId="0" quotePrefix="1" applyFont="1" applyAlignment="1">
      <alignment horizontal="right"/>
    </xf>
    <xf numFmtId="0" fontId="0" fillId="0" borderId="0" xfId="0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 vertical="center" indent="2"/>
    </xf>
    <xf numFmtId="0" fontId="9" fillId="0" borderId="0" xfId="0" applyFont="1"/>
    <xf numFmtId="165" fontId="9" fillId="0" borderId="0" xfId="0" applyNumberFormat="1" applyFont="1" applyAlignment="1">
      <alignment horizontal="left" vertical="center" indent="2"/>
    </xf>
    <xf numFmtId="165" fontId="0" fillId="0" borderId="0" xfId="0" applyNumberFormat="1"/>
    <xf numFmtId="166" fontId="9" fillId="0" borderId="0" xfId="0" applyNumberFormat="1" applyFont="1" applyAlignment="1">
      <alignment horizontal="left" vertical="center" indent="2"/>
    </xf>
    <xf numFmtId="166" fontId="0" fillId="0" borderId="0" xfId="0" applyNumberFormat="1"/>
    <xf numFmtId="0" fontId="0" fillId="0" borderId="3" xfId="0" applyBorder="1"/>
    <xf numFmtId="0" fontId="9" fillId="0" borderId="0" xfId="0" applyFont="1" applyAlignment="1">
      <alignment vertical="center"/>
    </xf>
    <xf numFmtId="0" fontId="7" fillId="2" borderId="0" xfId="0" applyFont="1" applyFill="1"/>
    <xf numFmtId="0" fontId="0" fillId="5" borderId="0" xfId="0" applyFill="1"/>
    <xf numFmtId="0" fontId="8" fillId="0" borderId="0" xfId="0" applyFont="1" applyAlignment="1">
      <alignment vertical="center"/>
    </xf>
  </cellXfs>
  <cellStyles count="2">
    <cellStyle name="Euro" xfId="1" xr:uid="{00000000-0005-0000-0000-000000000000}"/>
    <cellStyle name="Κανονικό" xfId="0" builtinId="0"/>
  </cellStyles>
  <dxfs count="0"/>
  <tableStyles count="0" defaultTableStyle="TableStyleMedium2" defaultPivotStyle="PivotStyleLight16"/>
  <colors>
    <mruColors>
      <color rgb="FFCC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5.xml"/><Relationship Id="rId13" Type="http://schemas.openxmlformats.org/officeDocument/2006/relationships/sheetMetadata" Target="metadata.xml"/><Relationship Id="rId3" Type="http://schemas.openxmlformats.org/officeDocument/2006/relationships/chartsheet" Target="chartsheets/sheet3.xml"/><Relationship Id="rId7" Type="http://schemas.openxmlformats.org/officeDocument/2006/relationships/worksheet" Target="worksheets/sheet4.xml"/><Relationship Id="rId12" Type="http://schemas.openxmlformats.org/officeDocument/2006/relationships/sharedStrings" Target="sharedString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11" Type="http://schemas.openxmlformats.org/officeDocument/2006/relationships/styles" Target="styles.xml"/><Relationship Id="rId5" Type="http://schemas.openxmlformats.org/officeDocument/2006/relationships/worksheet" Target="worksheets/sheet2.xml"/><Relationship Id="rId10" Type="http://schemas.openxmlformats.org/officeDocument/2006/relationships/theme" Target="theme/theme1.xml"/><Relationship Id="rId4" Type="http://schemas.openxmlformats.org/officeDocument/2006/relationships/worksheet" Target="worksheets/sheet1.xml"/><Relationship Id="rId9" Type="http://schemas.openxmlformats.org/officeDocument/2006/relationships/chartsheet" Target="chartsheets/sheet4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0"/>
          <c:y val="7.3371577585275415E-3"/>
          <c:w val="0.64066355155297594"/>
          <c:h val="0.98114196449042945"/>
        </c:manualLayout>
      </c:layout>
      <c:scatterChart>
        <c:scatterStyle val="lineMarker"/>
        <c:varyColors val="0"/>
        <c:ser>
          <c:idx val="0"/>
          <c:order val="0"/>
          <c:tx>
            <c:strRef>
              <c:f>data!$T$12</c:f>
              <c:strCache>
                <c:ptCount val="1"/>
                <c:pt idx="0">
                  <c:v>65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data!$T$15:$T$224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-2.9400627632180791</c:v>
                </c:pt>
                <c:pt idx="2">
                  <c:v>-6.0174726802084129</c:v>
                </c:pt>
                <c:pt idx="3">
                  <c:v>-9.2147326541385723</c:v>
                </c:pt>
                <c:pt idx="4">
                  <c:v>-12.512772206954653</c:v>
                </c:pt>
                <c:pt idx="5">
                  <c:v>-15.891197834974108</c:v>
                </c:pt>
                <c:pt idx="6">
                  <c:v>-19.32856073304502</c:v>
                </c:pt>
                <c:pt idx="7">
                  <c:v>-22.802638372612151</c:v>
                </c:pt>
                <c:pt idx="8">
                  <c:v>-26.290726237157145</c:v>
                </c:pt>
                <c:pt idx="9">
                  <c:v>-29.769935885135279</c:v>
                </c:pt>
                <c:pt idx="10">
                  <c:v>-33.217495427463938</c:v>
                </c:pt>
                <c:pt idx="11">
                  <c:v>-36.611048474920601</c:v>
                </c:pt>
                <c:pt idx="12">
                  <c:v>-39.928947630894314</c:v>
                </c:pt>
                <c:pt idx="13">
                  <c:v>-43.150538676543334</c:v>
                </c:pt>
                <c:pt idx="14">
                  <c:v>-46.256431717600577</c:v>
                </c:pt>
                <c:pt idx="15">
                  <c:v>-49.228755733234884</c:v>
                </c:pt>
                <c:pt idx="16">
                  <c:v>-52.051393185272836</c:v>
                </c:pt>
                <c:pt idx="17">
                  <c:v>-54.71019160785125</c:v>
                </c:pt>
                <c:pt idx="18">
                  <c:v>-57.193149399769574</c:v>
                </c:pt>
                <c:pt idx="19">
                  <c:v>-59.490573380476576</c:v>
                </c:pt>
                <c:pt idx="20">
                  <c:v>-61.595206041309353</c:v>
                </c:pt>
                <c:pt idx="21">
                  <c:v>-63.502320821441792</c:v>
                </c:pt>
                <c:pt idx="22">
                  <c:v>-65.209784157767871</c:v>
                </c:pt>
                <c:pt idx="23">
                  <c:v>-66.718083494134319</c:v>
                </c:pt>
                <c:pt idx="24">
                  <c:v>-68.030320882219812</c:v>
                </c:pt>
                <c:pt idx="25">
                  <c:v>-69.152172258067665</c:v>
                </c:pt>
                <c:pt idx="26">
                  <c:v>-70.091812928886625</c:v>
                </c:pt>
                <c:pt idx="27">
                  <c:v>-70.859810248322162</c:v>
                </c:pt>
                <c:pt idx="28">
                  <c:v>-71.46898488914826</c:v>
                </c:pt>
                <c:pt idx="29">
                  <c:v>-71.934242534579838</c:v>
                </c:pt>
                <c:pt idx="30">
                  <c:v>-72.272378197747784</c:v>
                </c:pt>
                <c:pt idx="31">
                  <c:v>-72.50185573821355</c:v>
                </c:pt>
                <c:pt idx="32">
                  <c:v>-72.642565470011647</c:v>
                </c:pt>
                <c:pt idx="33">
                  <c:v>-72.715563043320785</c:v>
                </c:pt>
                <c:pt idx="34">
                  <c:v>-72.742793027702277</c:v>
                </c:pt>
                <c:pt idx="35">
                  <c:v>-72.746800825681746</c:v>
                </c:pt>
                <c:pt idx="36">
                  <c:v>145.49360168409314</c:v>
                </c:pt>
                <c:pt idx="37">
                  <c:v>145.49360168409314</c:v>
                </c:pt>
                <c:pt idx="38">
                  <c:v>145.49360168409314</c:v>
                </c:pt>
                <c:pt idx="39">
                  <c:v>145.49360168409314</c:v>
                </c:pt>
                <c:pt idx="40">
                  <c:v>145.49360168409314</c:v>
                </c:pt>
                <c:pt idx="41">
                  <c:v>145.49360168409314</c:v>
                </c:pt>
                <c:pt idx="42">
                  <c:v>145.49360168409314</c:v>
                </c:pt>
                <c:pt idx="43">
                  <c:v>145.49360168409314</c:v>
                </c:pt>
                <c:pt idx="44">
                  <c:v>145.49360168409314</c:v>
                </c:pt>
                <c:pt idx="45">
                  <c:v>145.49360168409314</c:v>
                </c:pt>
                <c:pt idx="46">
                  <c:v>145.49360168409314</c:v>
                </c:pt>
                <c:pt idx="47">
                  <c:v>145.49360168409314</c:v>
                </c:pt>
                <c:pt idx="48">
                  <c:v>145.49360168409314</c:v>
                </c:pt>
                <c:pt idx="49">
                  <c:v>145.49360168409314</c:v>
                </c:pt>
                <c:pt idx="50">
                  <c:v>145.49360168409314</c:v>
                </c:pt>
                <c:pt idx="51">
                  <c:v>145.49360168409314</c:v>
                </c:pt>
                <c:pt idx="52">
                  <c:v>145.49360168409314</c:v>
                </c:pt>
                <c:pt idx="53">
                  <c:v>145.49360168409314</c:v>
                </c:pt>
                <c:pt idx="54">
                  <c:v>145.49360168409314</c:v>
                </c:pt>
                <c:pt idx="55">
                  <c:v>145.49360168409314</c:v>
                </c:pt>
                <c:pt idx="56">
                  <c:v>145.49360168409314</c:v>
                </c:pt>
                <c:pt idx="57">
                  <c:v>145.49360168409314</c:v>
                </c:pt>
                <c:pt idx="58">
                  <c:v>145.49360168409314</c:v>
                </c:pt>
                <c:pt idx="59">
                  <c:v>145.49360168409314</c:v>
                </c:pt>
                <c:pt idx="60">
                  <c:v>145.49360168409314</c:v>
                </c:pt>
                <c:pt idx="61">
                  <c:v>145.49360168409314</c:v>
                </c:pt>
                <c:pt idx="62">
                  <c:v>145.49360168409314</c:v>
                </c:pt>
                <c:pt idx="63">
                  <c:v>145.49360168409314</c:v>
                </c:pt>
                <c:pt idx="64">
                  <c:v>145.49360168409314</c:v>
                </c:pt>
                <c:pt idx="65">
                  <c:v>145.49360168409314</c:v>
                </c:pt>
                <c:pt idx="66">
                  <c:v>145.49360168409314</c:v>
                </c:pt>
                <c:pt idx="67">
                  <c:v>145.49360168409314</c:v>
                </c:pt>
                <c:pt idx="68">
                  <c:v>145.49360168409314</c:v>
                </c:pt>
                <c:pt idx="69">
                  <c:v>145.49360168409314</c:v>
                </c:pt>
                <c:pt idx="70">
                  <c:v>145.49360168409314</c:v>
                </c:pt>
                <c:pt idx="71">
                  <c:v>145.49360168409314</c:v>
                </c:pt>
                <c:pt idx="72">
                  <c:v>145.49360168409314</c:v>
                </c:pt>
                <c:pt idx="73">
                  <c:v>145.49360168409314</c:v>
                </c:pt>
                <c:pt idx="74">
                  <c:v>145.49360168409314</c:v>
                </c:pt>
                <c:pt idx="75">
                  <c:v>145.49360168409314</c:v>
                </c:pt>
                <c:pt idx="76">
                  <c:v>145.49360168409314</c:v>
                </c:pt>
                <c:pt idx="77">
                  <c:v>145.49360168409314</c:v>
                </c:pt>
                <c:pt idx="78">
                  <c:v>145.49360168409314</c:v>
                </c:pt>
                <c:pt idx="79">
                  <c:v>145.49360168409314</c:v>
                </c:pt>
                <c:pt idx="80">
                  <c:v>145.49360168409314</c:v>
                </c:pt>
                <c:pt idx="81">
                  <c:v>145.49360168409314</c:v>
                </c:pt>
                <c:pt idx="82">
                  <c:v>145.49360168409314</c:v>
                </c:pt>
                <c:pt idx="83">
                  <c:v>145.49360168409314</c:v>
                </c:pt>
                <c:pt idx="84">
                  <c:v>145.49360168409314</c:v>
                </c:pt>
                <c:pt idx="85">
                  <c:v>145.49360168409314</c:v>
                </c:pt>
                <c:pt idx="86">
                  <c:v>145.49360168409314</c:v>
                </c:pt>
                <c:pt idx="87">
                  <c:v>145.49360168409314</c:v>
                </c:pt>
                <c:pt idx="88">
                  <c:v>145.49360168409314</c:v>
                </c:pt>
                <c:pt idx="89">
                  <c:v>145.49360168409314</c:v>
                </c:pt>
                <c:pt idx="90">
                  <c:v>145.49360168409314</c:v>
                </c:pt>
                <c:pt idx="91">
                  <c:v>145.49360168409314</c:v>
                </c:pt>
                <c:pt idx="92">
                  <c:v>145.49360168409314</c:v>
                </c:pt>
                <c:pt idx="93">
                  <c:v>145.49360168409314</c:v>
                </c:pt>
                <c:pt idx="94">
                  <c:v>145.49360168409314</c:v>
                </c:pt>
                <c:pt idx="95">
                  <c:v>145.49360168409314</c:v>
                </c:pt>
                <c:pt idx="96">
                  <c:v>145.49360168409314</c:v>
                </c:pt>
                <c:pt idx="97">
                  <c:v>145.49360168409314</c:v>
                </c:pt>
                <c:pt idx="98">
                  <c:v>145.49360168409314</c:v>
                </c:pt>
                <c:pt idx="99">
                  <c:v>145.49360168409314</c:v>
                </c:pt>
                <c:pt idx="100">
                  <c:v>145.49360168409314</c:v>
                </c:pt>
                <c:pt idx="101">
                  <c:v>145.49360168409314</c:v>
                </c:pt>
                <c:pt idx="102">
                  <c:v>145.49360168409314</c:v>
                </c:pt>
                <c:pt idx="103">
                  <c:v>145.49360168409314</c:v>
                </c:pt>
                <c:pt idx="104">
                  <c:v>145.49360168409314</c:v>
                </c:pt>
                <c:pt idx="105">
                  <c:v>145.49360168409314</c:v>
                </c:pt>
                <c:pt idx="106">
                  <c:v>145.49360168409314</c:v>
                </c:pt>
                <c:pt idx="107">
                  <c:v>145.49360168409314</c:v>
                </c:pt>
                <c:pt idx="108">
                  <c:v>145.49360168409314</c:v>
                </c:pt>
                <c:pt idx="109">
                  <c:v>145.49360168409314</c:v>
                </c:pt>
                <c:pt idx="110">
                  <c:v>145.49360168409314</c:v>
                </c:pt>
                <c:pt idx="111">
                  <c:v>145.49360168409314</c:v>
                </c:pt>
                <c:pt idx="112">
                  <c:v>145.49360168409314</c:v>
                </c:pt>
                <c:pt idx="113">
                  <c:v>145.49360168409314</c:v>
                </c:pt>
                <c:pt idx="114">
                  <c:v>145.49360168409314</c:v>
                </c:pt>
                <c:pt idx="115">
                  <c:v>145.49360168409314</c:v>
                </c:pt>
                <c:pt idx="116">
                  <c:v>145.49360168409314</c:v>
                </c:pt>
                <c:pt idx="117">
                  <c:v>145.49360168409314</c:v>
                </c:pt>
                <c:pt idx="118">
                  <c:v>145.49360168409314</c:v>
                </c:pt>
                <c:pt idx="119">
                  <c:v>145.49360168409314</c:v>
                </c:pt>
                <c:pt idx="120">
                  <c:v>145.49360168409314</c:v>
                </c:pt>
                <c:pt idx="121">
                  <c:v>145.49360168409314</c:v>
                </c:pt>
                <c:pt idx="122">
                  <c:v>145.49360168409314</c:v>
                </c:pt>
                <c:pt idx="123">
                  <c:v>145.49360168409314</c:v>
                </c:pt>
                <c:pt idx="124">
                  <c:v>145.49360168409314</c:v>
                </c:pt>
                <c:pt idx="125">
                  <c:v>145.49360168409314</c:v>
                </c:pt>
                <c:pt idx="126">
                  <c:v>145.49360168409314</c:v>
                </c:pt>
                <c:pt idx="127">
                  <c:v>145.49360168409314</c:v>
                </c:pt>
                <c:pt idx="128">
                  <c:v>145.49360168409314</c:v>
                </c:pt>
                <c:pt idx="129">
                  <c:v>145.49360168409314</c:v>
                </c:pt>
                <c:pt idx="130">
                  <c:v>145.49360168409314</c:v>
                </c:pt>
                <c:pt idx="131">
                  <c:v>145.49360168409314</c:v>
                </c:pt>
                <c:pt idx="132">
                  <c:v>145.49360168409314</c:v>
                </c:pt>
                <c:pt idx="133">
                  <c:v>145.49360168409314</c:v>
                </c:pt>
                <c:pt idx="134">
                  <c:v>145.49360168409314</c:v>
                </c:pt>
                <c:pt idx="135">
                  <c:v>145.49360168409314</c:v>
                </c:pt>
                <c:pt idx="136">
                  <c:v>145.49360168409314</c:v>
                </c:pt>
                <c:pt idx="137">
                  <c:v>145.49360168409314</c:v>
                </c:pt>
                <c:pt idx="138">
                  <c:v>145.49360168409314</c:v>
                </c:pt>
                <c:pt idx="139">
                  <c:v>145.49360168409314</c:v>
                </c:pt>
                <c:pt idx="140">
                  <c:v>145.49360168409314</c:v>
                </c:pt>
                <c:pt idx="141">
                  <c:v>145.49360168409314</c:v>
                </c:pt>
                <c:pt idx="142">
                  <c:v>145.49360168409314</c:v>
                </c:pt>
                <c:pt idx="143">
                  <c:v>145.49360168409314</c:v>
                </c:pt>
                <c:pt idx="144">
                  <c:v>145.49360168409314</c:v>
                </c:pt>
                <c:pt idx="145">
                  <c:v>145.49360168409314</c:v>
                </c:pt>
                <c:pt idx="146">
                  <c:v>145.49360168409314</c:v>
                </c:pt>
                <c:pt idx="147">
                  <c:v>145.49360168409314</c:v>
                </c:pt>
                <c:pt idx="148">
                  <c:v>145.49360168409314</c:v>
                </c:pt>
                <c:pt idx="149">
                  <c:v>145.49360168409314</c:v>
                </c:pt>
                <c:pt idx="150">
                  <c:v>145.49360168409314</c:v>
                </c:pt>
                <c:pt idx="151">
                  <c:v>145.49360168409314</c:v>
                </c:pt>
                <c:pt idx="152">
                  <c:v>145.49360168409314</c:v>
                </c:pt>
                <c:pt idx="153">
                  <c:v>145.49360168409314</c:v>
                </c:pt>
                <c:pt idx="154">
                  <c:v>145.49360168409314</c:v>
                </c:pt>
                <c:pt idx="155">
                  <c:v>145.49360168409314</c:v>
                </c:pt>
                <c:pt idx="156">
                  <c:v>145.49360168409314</c:v>
                </c:pt>
                <c:pt idx="157">
                  <c:v>145.49360168409314</c:v>
                </c:pt>
                <c:pt idx="158">
                  <c:v>145.49360168409314</c:v>
                </c:pt>
                <c:pt idx="159">
                  <c:v>145.49360168409314</c:v>
                </c:pt>
                <c:pt idx="160">
                  <c:v>145.49360168409314</c:v>
                </c:pt>
                <c:pt idx="161">
                  <c:v>145.49360168409314</c:v>
                </c:pt>
                <c:pt idx="162">
                  <c:v>145.49360168409314</c:v>
                </c:pt>
                <c:pt idx="163">
                  <c:v>145.49360168409314</c:v>
                </c:pt>
                <c:pt idx="164">
                  <c:v>145.49360168409314</c:v>
                </c:pt>
                <c:pt idx="165">
                  <c:v>145.49360168409314</c:v>
                </c:pt>
                <c:pt idx="166">
                  <c:v>145.49360168409314</c:v>
                </c:pt>
                <c:pt idx="167">
                  <c:v>145.49360168409314</c:v>
                </c:pt>
                <c:pt idx="168">
                  <c:v>145.49360168409314</c:v>
                </c:pt>
                <c:pt idx="169">
                  <c:v>145.49360168409314</c:v>
                </c:pt>
                <c:pt idx="170">
                  <c:v>145.49360168409314</c:v>
                </c:pt>
                <c:pt idx="171">
                  <c:v>145.49360168409314</c:v>
                </c:pt>
                <c:pt idx="172">
                  <c:v>145.49360168409314</c:v>
                </c:pt>
                <c:pt idx="173">
                  <c:v>145.49360168409314</c:v>
                </c:pt>
                <c:pt idx="174">
                  <c:v>145.49360168409314</c:v>
                </c:pt>
                <c:pt idx="175">
                  <c:v>145.49360168409314</c:v>
                </c:pt>
                <c:pt idx="176">
                  <c:v>145.49360168409314</c:v>
                </c:pt>
                <c:pt idx="177">
                  <c:v>145.49360168409314</c:v>
                </c:pt>
                <c:pt idx="178">
                  <c:v>145.49360168409314</c:v>
                </c:pt>
                <c:pt idx="179">
                  <c:v>145.49360168409314</c:v>
                </c:pt>
                <c:pt idx="180">
                  <c:v>145.49360168409314</c:v>
                </c:pt>
                <c:pt idx="181">
                  <c:v>145.49360168409314</c:v>
                </c:pt>
                <c:pt idx="182">
                  <c:v>145.49360168409314</c:v>
                </c:pt>
                <c:pt idx="183">
                  <c:v>145.49360168409314</c:v>
                </c:pt>
                <c:pt idx="184">
                  <c:v>145.49360168409314</c:v>
                </c:pt>
                <c:pt idx="185">
                  <c:v>145.49360168409314</c:v>
                </c:pt>
                <c:pt idx="186">
                  <c:v>145.49360168409314</c:v>
                </c:pt>
                <c:pt idx="187">
                  <c:v>145.49360168409314</c:v>
                </c:pt>
                <c:pt idx="188">
                  <c:v>145.49360168409314</c:v>
                </c:pt>
                <c:pt idx="189">
                  <c:v>145.49360168409314</c:v>
                </c:pt>
                <c:pt idx="190">
                  <c:v>145.49360168409314</c:v>
                </c:pt>
                <c:pt idx="191">
                  <c:v>145.49360168409314</c:v>
                </c:pt>
                <c:pt idx="192">
                  <c:v>145.49360168409314</c:v>
                </c:pt>
                <c:pt idx="193">
                  <c:v>145.49360168409314</c:v>
                </c:pt>
                <c:pt idx="194">
                  <c:v>145.49360168409314</c:v>
                </c:pt>
                <c:pt idx="195">
                  <c:v>145.49360168409314</c:v>
                </c:pt>
                <c:pt idx="196">
                  <c:v>145.49360168409314</c:v>
                </c:pt>
                <c:pt idx="197">
                  <c:v>145.49360168409314</c:v>
                </c:pt>
                <c:pt idx="198">
                  <c:v>145.49360168409314</c:v>
                </c:pt>
                <c:pt idx="199">
                  <c:v>145.49360168409314</c:v>
                </c:pt>
                <c:pt idx="200">
                  <c:v>145.49360168409314</c:v>
                </c:pt>
                <c:pt idx="201">
                  <c:v>145.49360168409314</c:v>
                </c:pt>
                <c:pt idx="202">
                  <c:v>145.49360168409314</c:v>
                </c:pt>
                <c:pt idx="203">
                  <c:v>145.49360168409314</c:v>
                </c:pt>
                <c:pt idx="204">
                  <c:v>145.49360168409314</c:v>
                </c:pt>
                <c:pt idx="205">
                  <c:v>145.49360168409314</c:v>
                </c:pt>
                <c:pt idx="206">
                  <c:v>145.49360168409314</c:v>
                </c:pt>
                <c:pt idx="207">
                  <c:v>145.49360168409314</c:v>
                </c:pt>
                <c:pt idx="208">
                  <c:v>145.49360168409314</c:v>
                </c:pt>
                <c:pt idx="209">
                  <c:v>145.49360168409314</c:v>
                </c:pt>
              </c:numCache>
            </c:numRef>
          </c:xVal>
          <c:yVal>
            <c:numRef>
              <c:f>data!$U$15:$U$224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1.2693025086587264</c:v>
                </c:pt>
                <c:pt idx="2">
                  <c:v>2.3935249348785113</c:v>
                </c:pt>
                <c:pt idx="3">
                  <c:v>3.3579085835086508</c:v>
                </c:pt>
                <c:pt idx="4">
                  <c:v>4.1497931090992655</c:v>
                </c:pt>
                <c:pt idx="5">
                  <c:v>4.7587827198255601</c:v>
                </c:pt>
                <c:pt idx="6">
                  <c:v>5.1768826525472269</c:v>
                </c:pt>
                <c:pt idx="7">
                  <c:v>5.3986041273701355</c:v>
                </c:pt>
                <c:pt idx="8">
                  <c:v>5.4210364038758696</c:v>
                </c:pt>
                <c:pt idx="9">
                  <c:v>5.2438849930711928</c:v>
                </c:pt>
                <c:pt idx="10">
                  <c:v>4.8694755234141383</c:v>
                </c:pt>
                <c:pt idx="11">
                  <c:v>4.3027232101640092</c:v>
                </c:pt>
                <c:pt idx="12">
                  <c:v>3.5510683288589315</c:v>
                </c:pt>
                <c:pt idx="13">
                  <c:v>2.6243785400196047</c:v>
                </c:pt>
                <c:pt idx="14">
                  <c:v>1.5348193473522391</c:v>
                </c:pt>
                <c:pt idx="15">
                  <c:v>0.29669439006394721</c:v>
                </c:pt>
                <c:pt idx="16">
                  <c:v>-1.0737423340803089</c:v>
                </c:pt>
                <c:pt idx="17">
                  <c:v>-2.5584998498400067</c:v>
                </c:pt>
                <c:pt idx="18">
                  <c:v>-4.1380863884719172</c:v>
                </c:pt>
                <c:pt idx="19">
                  <c:v>-5.7917652739908574</c:v>
                </c:pt>
                <c:pt idx="20">
                  <c:v>-7.4978271524653461</c:v>
                </c:pt>
                <c:pt idx="21">
                  <c:v>-9.2338749905455799</c:v>
                </c:pt>
                <c:pt idx="22">
                  <c:v>-10.977118101787571</c:v>
                </c:pt>
                <c:pt idx="23">
                  <c:v>-12.704671340821227</c:v>
                </c:pt>
                <c:pt idx="24">
                  <c:v>-14.39385553756699</c:v>
                </c:pt>
                <c:pt idx="25">
                  <c:v>-16.022495227426649</c:v>
                </c:pt>
                <c:pt idx="26">
                  <c:v>-17.569209768871985</c:v>
                </c:pt>
                <c:pt idx="27">
                  <c:v>-19.013694026664709</c:v>
                </c:pt>
                <c:pt idx="28">
                  <c:v>-20.33698493592231</c:v>
                </c:pt>
                <c:pt idx="29">
                  <c:v>-21.521710447600128</c:v>
                </c:pt>
                <c:pt idx="30">
                  <c:v>-22.55231758725439</c:v>
                </c:pt>
                <c:pt idx="31">
                  <c:v>-23.415276633150711</c:v>
                </c:pt>
                <c:pt idx="32">
                  <c:v>-24.099258733285371</c:v>
                </c:pt>
                <c:pt idx="33">
                  <c:v>-24.595284629578309</c:v>
                </c:pt>
                <c:pt idx="34">
                  <c:v>-24.896842536799571</c:v>
                </c:pt>
                <c:pt idx="35">
                  <c:v>-24.999973628724764</c:v>
                </c:pt>
                <c:pt idx="36">
                  <c:v>-25</c:v>
                </c:pt>
                <c:pt idx="37">
                  <c:v>-25</c:v>
                </c:pt>
                <c:pt idx="38">
                  <c:v>-25</c:v>
                </c:pt>
                <c:pt idx="39">
                  <c:v>-25</c:v>
                </c:pt>
                <c:pt idx="40">
                  <c:v>-25</c:v>
                </c:pt>
                <c:pt idx="41">
                  <c:v>-25</c:v>
                </c:pt>
                <c:pt idx="42">
                  <c:v>-25</c:v>
                </c:pt>
                <c:pt idx="43">
                  <c:v>-25</c:v>
                </c:pt>
                <c:pt idx="44">
                  <c:v>-25</c:v>
                </c:pt>
                <c:pt idx="45">
                  <c:v>-25</c:v>
                </c:pt>
                <c:pt idx="46">
                  <c:v>-25</c:v>
                </c:pt>
                <c:pt idx="47">
                  <c:v>-25</c:v>
                </c:pt>
                <c:pt idx="48">
                  <c:v>-25</c:v>
                </c:pt>
                <c:pt idx="49">
                  <c:v>-25</c:v>
                </c:pt>
                <c:pt idx="50">
                  <c:v>-25</c:v>
                </c:pt>
                <c:pt idx="51">
                  <c:v>-25</c:v>
                </c:pt>
                <c:pt idx="52">
                  <c:v>-25</c:v>
                </c:pt>
                <c:pt idx="53">
                  <c:v>-25</c:v>
                </c:pt>
                <c:pt idx="54">
                  <c:v>-25</c:v>
                </c:pt>
                <c:pt idx="55">
                  <c:v>-25</c:v>
                </c:pt>
                <c:pt idx="56">
                  <c:v>-25</c:v>
                </c:pt>
                <c:pt idx="57">
                  <c:v>-25</c:v>
                </c:pt>
                <c:pt idx="58">
                  <c:v>-25</c:v>
                </c:pt>
                <c:pt idx="59">
                  <c:v>-25</c:v>
                </c:pt>
                <c:pt idx="60">
                  <c:v>-25</c:v>
                </c:pt>
                <c:pt idx="61">
                  <c:v>-25</c:v>
                </c:pt>
                <c:pt idx="62">
                  <c:v>-25</c:v>
                </c:pt>
                <c:pt idx="63">
                  <c:v>-25</c:v>
                </c:pt>
                <c:pt idx="64">
                  <c:v>-25</c:v>
                </c:pt>
                <c:pt idx="65">
                  <c:v>-25</c:v>
                </c:pt>
                <c:pt idx="66">
                  <c:v>-25</c:v>
                </c:pt>
                <c:pt idx="67">
                  <c:v>-25</c:v>
                </c:pt>
                <c:pt idx="68">
                  <c:v>-25</c:v>
                </c:pt>
                <c:pt idx="69">
                  <c:v>-25</c:v>
                </c:pt>
                <c:pt idx="70">
                  <c:v>-25</c:v>
                </c:pt>
                <c:pt idx="71">
                  <c:v>-25</c:v>
                </c:pt>
                <c:pt idx="72">
                  <c:v>-25</c:v>
                </c:pt>
                <c:pt idx="73">
                  <c:v>-25</c:v>
                </c:pt>
                <c:pt idx="74">
                  <c:v>-25</c:v>
                </c:pt>
                <c:pt idx="75">
                  <c:v>-25</c:v>
                </c:pt>
                <c:pt idx="76">
                  <c:v>-25</c:v>
                </c:pt>
                <c:pt idx="77">
                  <c:v>-25</c:v>
                </c:pt>
                <c:pt idx="78">
                  <c:v>-25</c:v>
                </c:pt>
                <c:pt idx="79">
                  <c:v>-25</c:v>
                </c:pt>
                <c:pt idx="80">
                  <c:v>-25</c:v>
                </c:pt>
                <c:pt idx="81">
                  <c:v>-25</c:v>
                </c:pt>
                <c:pt idx="82">
                  <c:v>-25</c:v>
                </c:pt>
                <c:pt idx="83">
                  <c:v>-25</c:v>
                </c:pt>
                <c:pt idx="84">
                  <c:v>-25</c:v>
                </c:pt>
                <c:pt idx="85">
                  <c:v>-25</c:v>
                </c:pt>
                <c:pt idx="86">
                  <c:v>-25</c:v>
                </c:pt>
                <c:pt idx="87">
                  <c:v>-25</c:v>
                </c:pt>
                <c:pt idx="88">
                  <c:v>-25</c:v>
                </c:pt>
                <c:pt idx="89">
                  <c:v>-25</c:v>
                </c:pt>
                <c:pt idx="90">
                  <c:v>-25</c:v>
                </c:pt>
                <c:pt idx="91">
                  <c:v>-25</c:v>
                </c:pt>
                <c:pt idx="92">
                  <c:v>-25</c:v>
                </c:pt>
                <c:pt idx="93">
                  <c:v>-25</c:v>
                </c:pt>
                <c:pt idx="94">
                  <c:v>-25</c:v>
                </c:pt>
                <c:pt idx="95">
                  <c:v>-25</c:v>
                </c:pt>
                <c:pt idx="96">
                  <c:v>-25</c:v>
                </c:pt>
                <c:pt idx="97">
                  <c:v>-25</c:v>
                </c:pt>
                <c:pt idx="98">
                  <c:v>-25</c:v>
                </c:pt>
                <c:pt idx="99">
                  <c:v>-25</c:v>
                </c:pt>
                <c:pt idx="100">
                  <c:v>-25</c:v>
                </c:pt>
                <c:pt idx="101">
                  <c:v>-25</c:v>
                </c:pt>
                <c:pt idx="102">
                  <c:v>-25</c:v>
                </c:pt>
                <c:pt idx="103">
                  <c:v>-25</c:v>
                </c:pt>
                <c:pt idx="104">
                  <c:v>-25</c:v>
                </c:pt>
                <c:pt idx="105">
                  <c:v>-25</c:v>
                </c:pt>
                <c:pt idx="106">
                  <c:v>-25</c:v>
                </c:pt>
                <c:pt idx="107">
                  <c:v>-25</c:v>
                </c:pt>
                <c:pt idx="108">
                  <c:v>-25</c:v>
                </c:pt>
                <c:pt idx="109">
                  <c:v>-25</c:v>
                </c:pt>
                <c:pt idx="110">
                  <c:v>-25</c:v>
                </c:pt>
                <c:pt idx="111">
                  <c:v>-25</c:v>
                </c:pt>
                <c:pt idx="112">
                  <c:v>-25</c:v>
                </c:pt>
                <c:pt idx="113">
                  <c:v>-25</c:v>
                </c:pt>
                <c:pt idx="114">
                  <c:v>-25</c:v>
                </c:pt>
                <c:pt idx="115">
                  <c:v>-25</c:v>
                </c:pt>
                <c:pt idx="116">
                  <c:v>-25</c:v>
                </c:pt>
                <c:pt idx="117">
                  <c:v>-25</c:v>
                </c:pt>
                <c:pt idx="118">
                  <c:v>-25</c:v>
                </c:pt>
                <c:pt idx="119">
                  <c:v>-25</c:v>
                </c:pt>
                <c:pt idx="120">
                  <c:v>-25</c:v>
                </c:pt>
                <c:pt idx="121">
                  <c:v>-25</c:v>
                </c:pt>
                <c:pt idx="122">
                  <c:v>-25</c:v>
                </c:pt>
                <c:pt idx="123">
                  <c:v>-25</c:v>
                </c:pt>
                <c:pt idx="124">
                  <c:v>-25</c:v>
                </c:pt>
                <c:pt idx="125">
                  <c:v>-25</c:v>
                </c:pt>
                <c:pt idx="126">
                  <c:v>-25</c:v>
                </c:pt>
                <c:pt idx="127">
                  <c:v>-25</c:v>
                </c:pt>
                <c:pt idx="128">
                  <c:v>-25</c:v>
                </c:pt>
                <c:pt idx="129">
                  <c:v>-25</c:v>
                </c:pt>
                <c:pt idx="130">
                  <c:v>-25</c:v>
                </c:pt>
                <c:pt idx="131">
                  <c:v>-25</c:v>
                </c:pt>
                <c:pt idx="132">
                  <c:v>-25</c:v>
                </c:pt>
                <c:pt idx="133">
                  <c:v>-25</c:v>
                </c:pt>
                <c:pt idx="134">
                  <c:v>-25</c:v>
                </c:pt>
                <c:pt idx="135">
                  <c:v>-25</c:v>
                </c:pt>
                <c:pt idx="136">
                  <c:v>-25</c:v>
                </c:pt>
                <c:pt idx="137">
                  <c:v>-25</c:v>
                </c:pt>
                <c:pt idx="138">
                  <c:v>-25</c:v>
                </c:pt>
                <c:pt idx="139">
                  <c:v>-25</c:v>
                </c:pt>
                <c:pt idx="140">
                  <c:v>-25</c:v>
                </c:pt>
                <c:pt idx="141">
                  <c:v>-25</c:v>
                </c:pt>
                <c:pt idx="142">
                  <c:v>-25</c:v>
                </c:pt>
                <c:pt idx="143">
                  <c:v>-25</c:v>
                </c:pt>
                <c:pt idx="144">
                  <c:v>-25</c:v>
                </c:pt>
                <c:pt idx="145">
                  <c:v>-25</c:v>
                </c:pt>
                <c:pt idx="146">
                  <c:v>-25</c:v>
                </c:pt>
                <c:pt idx="147">
                  <c:v>-25</c:v>
                </c:pt>
                <c:pt idx="148">
                  <c:v>-25</c:v>
                </c:pt>
                <c:pt idx="149">
                  <c:v>-25</c:v>
                </c:pt>
                <c:pt idx="150">
                  <c:v>-25</c:v>
                </c:pt>
                <c:pt idx="151">
                  <c:v>-25</c:v>
                </c:pt>
                <c:pt idx="152">
                  <c:v>-25</c:v>
                </c:pt>
                <c:pt idx="153">
                  <c:v>-25</c:v>
                </c:pt>
                <c:pt idx="154">
                  <c:v>-25</c:v>
                </c:pt>
                <c:pt idx="155">
                  <c:v>-25</c:v>
                </c:pt>
                <c:pt idx="156">
                  <c:v>-25</c:v>
                </c:pt>
                <c:pt idx="157">
                  <c:v>-25</c:v>
                </c:pt>
                <c:pt idx="158">
                  <c:v>-25</c:v>
                </c:pt>
                <c:pt idx="159">
                  <c:v>-25</c:v>
                </c:pt>
                <c:pt idx="160">
                  <c:v>-25</c:v>
                </c:pt>
                <c:pt idx="161">
                  <c:v>-25</c:v>
                </c:pt>
                <c:pt idx="162">
                  <c:v>-25</c:v>
                </c:pt>
                <c:pt idx="163">
                  <c:v>-25</c:v>
                </c:pt>
                <c:pt idx="164">
                  <c:v>-25</c:v>
                </c:pt>
                <c:pt idx="165">
                  <c:v>-25</c:v>
                </c:pt>
                <c:pt idx="166">
                  <c:v>-25</c:v>
                </c:pt>
                <c:pt idx="167">
                  <c:v>-25</c:v>
                </c:pt>
                <c:pt idx="168">
                  <c:v>-25</c:v>
                </c:pt>
                <c:pt idx="169">
                  <c:v>-25</c:v>
                </c:pt>
                <c:pt idx="170">
                  <c:v>-25</c:v>
                </c:pt>
                <c:pt idx="171">
                  <c:v>-25</c:v>
                </c:pt>
                <c:pt idx="172">
                  <c:v>-25</c:v>
                </c:pt>
                <c:pt idx="173">
                  <c:v>-25</c:v>
                </c:pt>
                <c:pt idx="174">
                  <c:v>-25</c:v>
                </c:pt>
                <c:pt idx="175">
                  <c:v>-25</c:v>
                </c:pt>
                <c:pt idx="176">
                  <c:v>-25</c:v>
                </c:pt>
                <c:pt idx="177">
                  <c:v>-25</c:v>
                </c:pt>
                <c:pt idx="178">
                  <c:v>-25</c:v>
                </c:pt>
                <c:pt idx="179">
                  <c:v>-25</c:v>
                </c:pt>
                <c:pt idx="180">
                  <c:v>-25</c:v>
                </c:pt>
                <c:pt idx="181">
                  <c:v>-25</c:v>
                </c:pt>
                <c:pt idx="182">
                  <c:v>-25</c:v>
                </c:pt>
                <c:pt idx="183">
                  <c:v>-25</c:v>
                </c:pt>
                <c:pt idx="184">
                  <c:v>-25</c:v>
                </c:pt>
                <c:pt idx="185">
                  <c:v>-25</c:v>
                </c:pt>
                <c:pt idx="186">
                  <c:v>-25</c:v>
                </c:pt>
                <c:pt idx="187">
                  <c:v>-25</c:v>
                </c:pt>
                <c:pt idx="188">
                  <c:v>-25</c:v>
                </c:pt>
                <c:pt idx="189">
                  <c:v>-25</c:v>
                </c:pt>
                <c:pt idx="190">
                  <c:v>-25</c:v>
                </c:pt>
                <c:pt idx="191">
                  <c:v>-25</c:v>
                </c:pt>
                <c:pt idx="192">
                  <c:v>-25</c:v>
                </c:pt>
                <c:pt idx="193">
                  <c:v>-25</c:v>
                </c:pt>
                <c:pt idx="194">
                  <c:v>-25</c:v>
                </c:pt>
                <c:pt idx="195">
                  <c:v>-25</c:v>
                </c:pt>
                <c:pt idx="196">
                  <c:v>-25</c:v>
                </c:pt>
                <c:pt idx="197">
                  <c:v>-25</c:v>
                </c:pt>
                <c:pt idx="198">
                  <c:v>-25</c:v>
                </c:pt>
                <c:pt idx="199">
                  <c:v>-25</c:v>
                </c:pt>
                <c:pt idx="200">
                  <c:v>-25</c:v>
                </c:pt>
                <c:pt idx="201">
                  <c:v>-25</c:v>
                </c:pt>
                <c:pt idx="202">
                  <c:v>-25</c:v>
                </c:pt>
                <c:pt idx="203">
                  <c:v>-25</c:v>
                </c:pt>
                <c:pt idx="204">
                  <c:v>-25</c:v>
                </c:pt>
                <c:pt idx="205">
                  <c:v>-25</c:v>
                </c:pt>
                <c:pt idx="206">
                  <c:v>-25</c:v>
                </c:pt>
                <c:pt idx="207">
                  <c:v>-25</c:v>
                </c:pt>
                <c:pt idx="208">
                  <c:v>-25</c:v>
                </c:pt>
                <c:pt idx="209">
                  <c:v>-25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B90-438C-A0C6-D55E59847FD8}"/>
            </c:ext>
          </c:extLst>
        </c:ser>
        <c:ser>
          <c:idx val="1"/>
          <c:order val="1"/>
          <c:tx>
            <c:strRef>
              <c:f>data!$R$12</c:f>
              <c:strCache>
                <c:ptCount val="1"/>
                <c:pt idx="0">
                  <c:v>55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data!$R$15:$R$224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-2.6830907779458326</c:v>
                </c:pt>
                <c:pt idx="2">
                  <c:v>-5.5458762191878206</c:v>
                </c:pt>
                <c:pt idx="3">
                  <c:v>-8.5783530421233802</c:v>
                </c:pt>
                <c:pt idx="4">
                  <c:v>-11.768697760506335</c:v>
                </c:pt>
                <c:pt idx="5">
                  <c:v>-15.103393508771511</c:v>
                </c:pt>
                <c:pt idx="6">
                  <c:v>-18.567375031492773</c:v>
                </c:pt>
                <c:pt idx="7">
                  <c:v>-22.144190281736577</c:v>
                </c:pt>
                <c:pt idx="8">
                  <c:v>-25.816176894916513</c:v>
                </c:pt>
                <c:pt idx="9">
                  <c:v>-29.564651645191926</c:v>
                </c:pt>
                <c:pt idx="10">
                  <c:v>-33.37011085219504</c:v>
                </c:pt>
                <c:pt idx="11">
                  <c:v>-37.212439588412145</c:v>
                </c:pt>
                <c:pt idx="12">
                  <c:v>-41.071127443143467</c:v>
                </c:pt>
                <c:pt idx="13">
                  <c:v>-44.925488528636691</c:v>
                </c:pt>
                <c:pt idx="14">
                  <c:v>-48.754883368485814</c:v>
                </c:pt>
                <c:pt idx="15">
                  <c:v>-52.538940288195455</c:v>
                </c:pt>
                <c:pt idx="16">
                  <c:v>-56.257773933152656</c:v>
                </c:pt>
                <c:pt idx="17">
                  <c:v>-59.892198570059151</c:v>
                </c:pt>
                <c:pt idx="18">
                  <c:v>-63.423933883834721</c:v>
                </c:pt>
                <c:pt idx="19">
                  <c:v>-66.835801062498206</c:v>
                </c:pt>
                <c:pt idx="20">
                  <c:v>-70.111907066710259</c:v>
                </c:pt>
                <c:pt idx="21">
                  <c:v>-73.237815107400209</c:v>
                </c:pt>
                <c:pt idx="22">
                  <c:v>-76.200699502837793</c:v>
                </c:pt>
                <c:pt idx="23">
                  <c:v>-78.989483254067039</c:v>
                </c:pt>
                <c:pt idx="24">
                  <c:v>-81.594956862990784</c:v>
                </c:pt>
                <c:pt idx="25">
                  <c:v>-84.009877118596833</c:v>
                </c:pt>
                <c:pt idx="26">
                  <c:v>-86.229044791689233</c:v>
                </c:pt>
                <c:pt idx="27">
                  <c:v>-88.249360404727923</c:v>
                </c:pt>
                <c:pt idx="28">
                  <c:v>-90.069857478557793</c:v>
                </c:pt>
                <c:pt idx="29">
                  <c:v>-91.691712899404706</c:v>
                </c:pt>
                <c:pt idx="30">
                  <c:v>-93.11823429493549</c:v>
                </c:pt>
                <c:pt idx="31">
                  <c:v>-94.354824554794419</c:v>
                </c:pt>
                <c:pt idx="32">
                  <c:v>-95.408923876187615</c:v>
                </c:pt>
                <c:pt idx="33">
                  <c:v>-96.289929956167654</c:v>
                </c:pt>
                <c:pt idx="34">
                  <c:v>-97.00909718668035</c:v>
                </c:pt>
                <c:pt idx="35">
                  <c:v>-97.579415933663597</c:v>
                </c:pt>
                <c:pt idx="36">
                  <c:v>-98.015473195118943</c:v>
                </c:pt>
                <c:pt idx="37">
                  <c:v>-98.333296132814397</c:v>
                </c:pt>
                <c:pt idx="38">
                  <c:v>-98.550180155985871</c:v>
                </c:pt>
                <c:pt idx="39">
                  <c:v>-98.684503401106795</c:v>
                </c:pt>
                <c:pt idx="40">
                  <c:v>-98.755529597720169</c:v>
                </c:pt>
                <c:pt idx="41">
                  <c:v>-98.783201434904058</c:v>
                </c:pt>
                <c:pt idx="42">
                  <c:v>-98.787926644837484</c:v>
                </c:pt>
                <c:pt idx="43">
                  <c:v>197.575862670373</c:v>
                </c:pt>
                <c:pt idx="44">
                  <c:v>197.575862670373</c:v>
                </c:pt>
                <c:pt idx="45">
                  <c:v>197.575862670373</c:v>
                </c:pt>
                <c:pt idx="46">
                  <c:v>197.575862670373</c:v>
                </c:pt>
                <c:pt idx="47">
                  <c:v>197.575862670373</c:v>
                </c:pt>
                <c:pt idx="48">
                  <c:v>197.575862670373</c:v>
                </c:pt>
                <c:pt idx="49">
                  <c:v>197.575862670373</c:v>
                </c:pt>
                <c:pt idx="50">
                  <c:v>197.575862670373</c:v>
                </c:pt>
                <c:pt idx="51">
                  <c:v>197.575862670373</c:v>
                </c:pt>
                <c:pt idx="52">
                  <c:v>197.575862670373</c:v>
                </c:pt>
                <c:pt idx="53">
                  <c:v>197.575862670373</c:v>
                </c:pt>
                <c:pt idx="54">
                  <c:v>197.575862670373</c:v>
                </c:pt>
                <c:pt idx="55">
                  <c:v>197.575862670373</c:v>
                </c:pt>
                <c:pt idx="56">
                  <c:v>197.575862670373</c:v>
                </c:pt>
                <c:pt idx="57">
                  <c:v>197.575862670373</c:v>
                </c:pt>
                <c:pt idx="58">
                  <c:v>197.575862670373</c:v>
                </c:pt>
                <c:pt idx="59">
                  <c:v>197.575862670373</c:v>
                </c:pt>
                <c:pt idx="60">
                  <c:v>197.575862670373</c:v>
                </c:pt>
                <c:pt idx="61">
                  <c:v>197.575862670373</c:v>
                </c:pt>
                <c:pt idx="62">
                  <c:v>197.575862670373</c:v>
                </c:pt>
                <c:pt idx="63">
                  <c:v>197.575862670373</c:v>
                </c:pt>
                <c:pt idx="64">
                  <c:v>197.575862670373</c:v>
                </c:pt>
                <c:pt idx="65">
                  <c:v>197.575862670373</c:v>
                </c:pt>
                <c:pt idx="66">
                  <c:v>197.575862670373</c:v>
                </c:pt>
                <c:pt idx="67">
                  <c:v>197.575862670373</c:v>
                </c:pt>
                <c:pt idx="68">
                  <c:v>197.575862670373</c:v>
                </c:pt>
                <c:pt idx="69">
                  <c:v>197.575862670373</c:v>
                </c:pt>
                <c:pt idx="70">
                  <c:v>197.575862670373</c:v>
                </c:pt>
                <c:pt idx="71">
                  <c:v>197.575862670373</c:v>
                </c:pt>
                <c:pt idx="72">
                  <c:v>197.575862670373</c:v>
                </c:pt>
                <c:pt idx="73">
                  <c:v>197.575862670373</c:v>
                </c:pt>
                <c:pt idx="74">
                  <c:v>197.575862670373</c:v>
                </c:pt>
                <c:pt idx="75">
                  <c:v>197.575862670373</c:v>
                </c:pt>
                <c:pt idx="76">
                  <c:v>197.575862670373</c:v>
                </c:pt>
                <c:pt idx="77">
                  <c:v>197.575862670373</c:v>
                </c:pt>
                <c:pt idx="78">
                  <c:v>197.575862670373</c:v>
                </c:pt>
                <c:pt idx="79">
                  <c:v>197.575862670373</c:v>
                </c:pt>
                <c:pt idx="80">
                  <c:v>197.575862670373</c:v>
                </c:pt>
                <c:pt idx="81">
                  <c:v>197.575862670373</c:v>
                </c:pt>
                <c:pt idx="82">
                  <c:v>197.575862670373</c:v>
                </c:pt>
                <c:pt idx="83">
                  <c:v>197.575862670373</c:v>
                </c:pt>
                <c:pt idx="84">
                  <c:v>197.575862670373</c:v>
                </c:pt>
                <c:pt idx="85">
                  <c:v>197.575862670373</c:v>
                </c:pt>
                <c:pt idx="86">
                  <c:v>197.575862670373</c:v>
                </c:pt>
                <c:pt idx="87">
                  <c:v>197.575862670373</c:v>
                </c:pt>
                <c:pt idx="88">
                  <c:v>197.575862670373</c:v>
                </c:pt>
                <c:pt idx="89">
                  <c:v>197.575862670373</c:v>
                </c:pt>
                <c:pt idx="90">
                  <c:v>197.575862670373</c:v>
                </c:pt>
                <c:pt idx="91">
                  <c:v>197.575862670373</c:v>
                </c:pt>
                <c:pt idx="92">
                  <c:v>197.575862670373</c:v>
                </c:pt>
                <c:pt idx="93">
                  <c:v>197.575862670373</c:v>
                </c:pt>
                <c:pt idx="94">
                  <c:v>197.575862670373</c:v>
                </c:pt>
                <c:pt idx="95">
                  <c:v>197.575862670373</c:v>
                </c:pt>
                <c:pt idx="96">
                  <c:v>197.575862670373</c:v>
                </c:pt>
                <c:pt idx="97">
                  <c:v>197.575862670373</c:v>
                </c:pt>
                <c:pt idx="98">
                  <c:v>197.575862670373</c:v>
                </c:pt>
                <c:pt idx="99">
                  <c:v>197.575862670373</c:v>
                </c:pt>
                <c:pt idx="100">
                  <c:v>197.575862670373</c:v>
                </c:pt>
                <c:pt idx="101">
                  <c:v>197.575862670373</c:v>
                </c:pt>
                <c:pt idx="102">
                  <c:v>197.575862670373</c:v>
                </c:pt>
                <c:pt idx="103">
                  <c:v>197.575862670373</c:v>
                </c:pt>
                <c:pt idx="104">
                  <c:v>197.575862670373</c:v>
                </c:pt>
                <c:pt idx="105">
                  <c:v>197.575862670373</c:v>
                </c:pt>
                <c:pt idx="106">
                  <c:v>197.575862670373</c:v>
                </c:pt>
                <c:pt idx="107">
                  <c:v>197.575862670373</c:v>
                </c:pt>
                <c:pt idx="108">
                  <c:v>197.575862670373</c:v>
                </c:pt>
                <c:pt idx="109">
                  <c:v>197.575862670373</c:v>
                </c:pt>
                <c:pt idx="110">
                  <c:v>197.575862670373</c:v>
                </c:pt>
                <c:pt idx="111">
                  <c:v>197.575862670373</c:v>
                </c:pt>
                <c:pt idx="112">
                  <c:v>197.575862670373</c:v>
                </c:pt>
                <c:pt idx="113">
                  <c:v>197.575862670373</c:v>
                </c:pt>
                <c:pt idx="114">
                  <c:v>197.575862670373</c:v>
                </c:pt>
                <c:pt idx="115">
                  <c:v>197.575862670373</c:v>
                </c:pt>
                <c:pt idx="116">
                  <c:v>197.575862670373</c:v>
                </c:pt>
                <c:pt idx="117">
                  <c:v>197.575862670373</c:v>
                </c:pt>
                <c:pt idx="118">
                  <c:v>197.575862670373</c:v>
                </c:pt>
                <c:pt idx="119">
                  <c:v>197.575862670373</c:v>
                </c:pt>
                <c:pt idx="120">
                  <c:v>197.575862670373</c:v>
                </c:pt>
                <c:pt idx="121">
                  <c:v>197.575862670373</c:v>
                </c:pt>
                <c:pt idx="122">
                  <c:v>197.575862670373</c:v>
                </c:pt>
                <c:pt idx="123">
                  <c:v>197.575862670373</c:v>
                </c:pt>
                <c:pt idx="124">
                  <c:v>197.575862670373</c:v>
                </c:pt>
                <c:pt idx="125">
                  <c:v>197.575862670373</c:v>
                </c:pt>
                <c:pt idx="126">
                  <c:v>197.575862670373</c:v>
                </c:pt>
                <c:pt idx="127">
                  <c:v>197.575862670373</c:v>
                </c:pt>
                <c:pt idx="128">
                  <c:v>197.575862670373</c:v>
                </c:pt>
                <c:pt idx="129">
                  <c:v>197.575862670373</c:v>
                </c:pt>
                <c:pt idx="130">
                  <c:v>197.575862670373</c:v>
                </c:pt>
                <c:pt idx="131">
                  <c:v>197.575862670373</c:v>
                </c:pt>
                <c:pt idx="132">
                  <c:v>197.575862670373</c:v>
                </c:pt>
                <c:pt idx="133">
                  <c:v>197.575862670373</c:v>
                </c:pt>
                <c:pt idx="134">
                  <c:v>197.575862670373</c:v>
                </c:pt>
                <c:pt idx="135">
                  <c:v>197.575862670373</c:v>
                </c:pt>
                <c:pt idx="136">
                  <c:v>197.575862670373</c:v>
                </c:pt>
                <c:pt idx="137">
                  <c:v>197.575862670373</c:v>
                </c:pt>
                <c:pt idx="138">
                  <c:v>197.575862670373</c:v>
                </c:pt>
                <c:pt idx="139">
                  <c:v>197.575862670373</c:v>
                </c:pt>
                <c:pt idx="140">
                  <c:v>197.575862670373</c:v>
                </c:pt>
                <c:pt idx="141">
                  <c:v>197.575862670373</c:v>
                </c:pt>
                <c:pt idx="142">
                  <c:v>197.575862670373</c:v>
                </c:pt>
                <c:pt idx="143">
                  <c:v>197.575862670373</c:v>
                </c:pt>
                <c:pt idx="144">
                  <c:v>197.575862670373</c:v>
                </c:pt>
                <c:pt idx="145">
                  <c:v>197.575862670373</c:v>
                </c:pt>
                <c:pt idx="146">
                  <c:v>197.575862670373</c:v>
                </c:pt>
                <c:pt idx="147">
                  <c:v>197.575862670373</c:v>
                </c:pt>
                <c:pt idx="148">
                  <c:v>197.575862670373</c:v>
                </c:pt>
                <c:pt idx="149">
                  <c:v>197.575862670373</c:v>
                </c:pt>
                <c:pt idx="150">
                  <c:v>197.575862670373</c:v>
                </c:pt>
                <c:pt idx="151">
                  <c:v>197.575862670373</c:v>
                </c:pt>
                <c:pt idx="152">
                  <c:v>197.575862670373</c:v>
                </c:pt>
                <c:pt idx="153">
                  <c:v>197.575862670373</c:v>
                </c:pt>
                <c:pt idx="154">
                  <c:v>197.575862670373</c:v>
                </c:pt>
                <c:pt idx="155">
                  <c:v>197.575862670373</c:v>
                </c:pt>
                <c:pt idx="156">
                  <c:v>197.575862670373</c:v>
                </c:pt>
                <c:pt idx="157">
                  <c:v>197.575862670373</c:v>
                </c:pt>
                <c:pt idx="158">
                  <c:v>197.575862670373</c:v>
                </c:pt>
                <c:pt idx="159">
                  <c:v>197.575862670373</c:v>
                </c:pt>
                <c:pt idx="160">
                  <c:v>197.575862670373</c:v>
                </c:pt>
                <c:pt idx="161">
                  <c:v>197.575862670373</c:v>
                </c:pt>
                <c:pt idx="162">
                  <c:v>197.575862670373</c:v>
                </c:pt>
                <c:pt idx="163">
                  <c:v>197.575862670373</c:v>
                </c:pt>
                <c:pt idx="164">
                  <c:v>197.575862670373</c:v>
                </c:pt>
                <c:pt idx="165">
                  <c:v>197.575862670373</c:v>
                </c:pt>
                <c:pt idx="166">
                  <c:v>197.575862670373</c:v>
                </c:pt>
                <c:pt idx="167">
                  <c:v>197.575862670373</c:v>
                </c:pt>
                <c:pt idx="168">
                  <c:v>197.575862670373</c:v>
                </c:pt>
                <c:pt idx="169">
                  <c:v>197.575862670373</c:v>
                </c:pt>
                <c:pt idx="170">
                  <c:v>197.575862670373</c:v>
                </c:pt>
                <c:pt idx="171">
                  <c:v>197.575862670373</c:v>
                </c:pt>
                <c:pt idx="172">
                  <c:v>197.575862670373</c:v>
                </c:pt>
                <c:pt idx="173">
                  <c:v>197.575862670373</c:v>
                </c:pt>
                <c:pt idx="174">
                  <c:v>197.575862670373</c:v>
                </c:pt>
                <c:pt idx="175">
                  <c:v>197.575862670373</c:v>
                </c:pt>
                <c:pt idx="176">
                  <c:v>197.575862670373</c:v>
                </c:pt>
                <c:pt idx="177">
                  <c:v>197.575862670373</c:v>
                </c:pt>
                <c:pt idx="178">
                  <c:v>197.575862670373</c:v>
                </c:pt>
                <c:pt idx="179">
                  <c:v>197.575862670373</c:v>
                </c:pt>
                <c:pt idx="180">
                  <c:v>197.575862670373</c:v>
                </c:pt>
                <c:pt idx="181">
                  <c:v>197.575862670373</c:v>
                </c:pt>
                <c:pt idx="182">
                  <c:v>197.575862670373</c:v>
                </c:pt>
                <c:pt idx="183">
                  <c:v>197.575862670373</c:v>
                </c:pt>
                <c:pt idx="184">
                  <c:v>197.575862670373</c:v>
                </c:pt>
                <c:pt idx="185">
                  <c:v>197.575862670373</c:v>
                </c:pt>
                <c:pt idx="186">
                  <c:v>197.575862670373</c:v>
                </c:pt>
                <c:pt idx="187">
                  <c:v>197.575862670373</c:v>
                </c:pt>
                <c:pt idx="188">
                  <c:v>197.575862670373</c:v>
                </c:pt>
                <c:pt idx="189">
                  <c:v>197.575862670373</c:v>
                </c:pt>
                <c:pt idx="190">
                  <c:v>197.575862670373</c:v>
                </c:pt>
                <c:pt idx="191">
                  <c:v>197.575862670373</c:v>
                </c:pt>
                <c:pt idx="192">
                  <c:v>197.575862670373</c:v>
                </c:pt>
                <c:pt idx="193">
                  <c:v>197.575862670373</c:v>
                </c:pt>
                <c:pt idx="194">
                  <c:v>197.575862670373</c:v>
                </c:pt>
                <c:pt idx="195">
                  <c:v>197.575862670373</c:v>
                </c:pt>
                <c:pt idx="196">
                  <c:v>197.575862670373</c:v>
                </c:pt>
                <c:pt idx="197">
                  <c:v>197.575862670373</c:v>
                </c:pt>
                <c:pt idx="198">
                  <c:v>197.575862670373</c:v>
                </c:pt>
                <c:pt idx="199">
                  <c:v>197.575862670373</c:v>
                </c:pt>
                <c:pt idx="200">
                  <c:v>197.575862670373</c:v>
                </c:pt>
                <c:pt idx="201">
                  <c:v>197.575862670373</c:v>
                </c:pt>
                <c:pt idx="202">
                  <c:v>197.575862670373</c:v>
                </c:pt>
                <c:pt idx="203">
                  <c:v>197.575862670373</c:v>
                </c:pt>
                <c:pt idx="204">
                  <c:v>197.575862670373</c:v>
                </c:pt>
                <c:pt idx="205">
                  <c:v>197.575862670373</c:v>
                </c:pt>
                <c:pt idx="206">
                  <c:v>197.575862670373</c:v>
                </c:pt>
                <c:pt idx="207">
                  <c:v>197.575862670373</c:v>
                </c:pt>
                <c:pt idx="208">
                  <c:v>197.575862670373</c:v>
                </c:pt>
                <c:pt idx="209">
                  <c:v>197.575862670373</c:v>
                </c:pt>
              </c:numCache>
            </c:numRef>
          </c:xVal>
          <c:yVal>
            <c:numRef>
              <c:f>data!$S$15:$S$224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1.7763927117052822</c:v>
                </c:pt>
                <c:pt idx="2">
                  <c:v>3.4653879910684209</c:v>
                </c:pt>
                <c:pt idx="3">
                  <c:v>5.0488687303148483</c:v>
                </c:pt>
                <c:pt idx="4">
                  <c:v>6.5098496296261814</c:v>
                </c:pt>
                <c:pt idx="5">
                  <c:v>7.8326593909634035</c:v>
                </c:pt>
                <c:pt idx="6">
                  <c:v>9.0031088171723397</c:v>
                </c:pt>
                <c:pt idx="7">
                  <c:v>10.008643013246266</c:v>
                </c:pt>
                <c:pt idx="8">
                  <c:v>10.838476057149819</c:v>
                </c:pt>
                <c:pt idx="9">
                  <c:v>11.483706695649817</c:v>
                </c:pt>
                <c:pt idx="10">
                  <c:v>11.937413824134556</c:v>
                </c:pt>
                <c:pt idx="11">
                  <c:v>12.19473072625186</c:v>
                </c:pt>
                <c:pt idx="12">
                  <c:v>12.252897277029886</c:v>
                </c:pt>
                <c:pt idx="13">
                  <c:v>12.111289549520956</c:v>
                </c:pt>
                <c:pt idx="14">
                  <c:v>11.77142650739083</c:v>
                </c:pt>
                <c:pt idx="15">
                  <c:v>11.236953711665086</c:v>
                </c:pt>
                <c:pt idx="16">
                  <c:v>10.513604216403165</c:v>
                </c:pt>
                <c:pt idx="17">
                  <c:v>9.6091370727548533</c:v>
                </c:pt>
                <c:pt idx="18">
                  <c:v>8.5332541010391569</c:v>
                </c:pt>
                <c:pt idx="19">
                  <c:v>7.2974958235947156</c:v>
                </c:pt>
                <c:pt idx="20">
                  <c:v>5.9151176746843115</c:v>
                </c:pt>
                <c:pt idx="21">
                  <c:v>4.4009478152951287</c:v>
                </c:pt>
                <c:pt idx="22">
                  <c:v>2.7712280779927863</c:v>
                </c:pt>
                <c:pt idx="23">
                  <c:v>1.043439747943548</c:v>
                </c:pt>
                <c:pt idx="24">
                  <c:v>-0.76388395112513541</c:v>
                </c:pt>
                <c:pt idx="25">
                  <c:v>-2.6313566546451583</c:v>
                </c:pt>
                <c:pt idx="26">
                  <c:v>-4.5389468061941374</c:v>
                </c:pt>
                <c:pt idx="27">
                  <c:v>-6.4661925271703131</c:v>
                </c:pt>
                <c:pt idx="28">
                  <c:v>-8.3924211023437501</c:v>
                </c:pt>
                <c:pt idx="29">
                  <c:v>-10.296970726959175</c:v>
                </c:pt>
                <c:pt idx="30">
                  <c:v>-12.159412136806814</c:v>
                </c:pt>
                <c:pt idx="31">
                  <c:v>-13.959767743933519</c:v>
                </c:pt>
                <c:pt idx="32">
                  <c:v>-15.678725927421581</c:v>
                </c:pt>
                <c:pt idx="33">
                  <c:v>-17.297848180632943</c:v>
                </c:pt>
                <c:pt idx="34">
                  <c:v>-18.799766892941335</c:v>
                </c:pt>
                <c:pt idx="35">
                  <c:v>-20.168371644435002</c:v>
                </c:pt>
                <c:pt idx="36">
                  <c:v>-21.388982015288917</c:v>
                </c:pt>
                <c:pt idx="37">
                  <c:v>-22.448505056156364</c:v>
                </c:pt>
                <c:pt idx="38">
                  <c:v>-23.335575730464726</c:v>
                </c:pt>
                <c:pt idx="39">
                  <c:v>-24.040678822152433</c:v>
                </c:pt>
                <c:pt idx="40">
                  <c:v>-24.556251001196987</c:v>
                </c:pt>
                <c:pt idx="41">
                  <c:v>-24.876761952121814</c:v>
                </c:pt>
                <c:pt idx="42">
                  <c:v>-24.998773695252396</c:v>
                </c:pt>
                <c:pt idx="43">
                  <c:v>-24.999999999999993</c:v>
                </c:pt>
                <c:pt idx="44">
                  <c:v>-24.999999999999993</c:v>
                </c:pt>
                <c:pt idx="45">
                  <c:v>-24.999999999999993</c:v>
                </c:pt>
                <c:pt idx="46">
                  <c:v>-24.999999999999993</c:v>
                </c:pt>
                <c:pt idx="47">
                  <c:v>-24.999999999999993</c:v>
                </c:pt>
                <c:pt idx="48">
                  <c:v>-24.999999999999993</c:v>
                </c:pt>
                <c:pt idx="49">
                  <c:v>-24.999999999999993</c:v>
                </c:pt>
                <c:pt idx="50">
                  <c:v>-24.999999999999993</c:v>
                </c:pt>
                <c:pt idx="51">
                  <c:v>-24.999999999999993</c:v>
                </c:pt>
                <c:pt idx="52">
                  <c:v>-24.999999999999993</c:v>
                </c:pt>
                <c:pt idx="53">
                  <c:v>-24.999999999999993</c:v>
                </c:pt>
                <c:pt idx="54">
                  <c:v>-24.999999999999993</c:v>
                </c:pt>
                <c:pt idx="55">
                  <c:v>-24.999999999999993</c:v>
                </c:pt>
                <c:pt idx="56">
                  <c:v>-24.999999999999993</c:v>
                </c:pt>
                <c:pt idx="57">
                  <c:v>-24.999999999999993</c:v>
                </c:pt>
                <c:pt idx="58">
                  <c:v>-24.999999999999993</c:v>
                </c:pt>
                <c:pt idx="59">
                  <c:v>-24.999999999999993</c:v>
                </c:pt>
                <c:pt idx="60">
                  <c:v>-24.999999999999993</c:v>
                </c:pt>
                <c:pt idx="61">
                  <c:v>-24.999999999999993</c:v>
                </c:pt>
                <c:pt idx="62">
                  <c:v>-24.999999999999993</c:v>
                </c:pt>
                <c:pt idx="63">
                  <c:v>-24.999999999999993</c:v>
                </c:pt>
                <c:pt idx="64">
                  <c:v>-24.999999999999993</c:v>
                </c:pt>
                <c:pt idx="65">
                  <c:v>-24.999999999999993</c:v>
                </c:pt>
                <c:pt idx="66">
                  <c:v>-24.999999999999993</c:v>
                </c:pt>
                <c:pt idx="67">
                  <c:v>-24.999999999999993</c:v>
                </c:pt>
                <c:pt idx="68">
                  <c:v>-24.999999999999993</c:v>
                </c:pt>
                <c:pt idx="69">
                  <c:v>-24.999999999999993</c:v>
                </c:pt>
                <c:pt idx="70">
                  <c:v>-24.999999999999993</c:v>
                </c:pt>
                <c:pt idx="71">
                  <c:v>-24.999999999999993</c:v>
                </c:pt>
                <c:pt idx="72">
                  <c:v>-24.999999999999993</c:v>
                </c:pt>
                <c:pt idx="73">
                  <c:v>-24.999999999999993</c:v>
                </c:pt>
                <c:pt idx="74">
                  <c:v>-24.999999999999993</c:v>
                </c:pt>
                <c:pt idx="75">
                  <c:v>-24.999999999999993</c:v>
                </c:pt>
                <c:pt idx="76">
                  <c:v>-24.999999999999993</c:v>
                </c:pt>
                <c:pt idx="77">
                  <c:v>-24.999999999999993</c:v>
                </c:pt>
                <c:pt idx="78">
                  <c:v>-24.999999999999993</c:v>
                </c:pt>
                <c:pt idx="79">
                  <c:v>-24.999999999999993</c:v>
                </c:pt>
                <c:pt idx="80">
                  <c:v>-24.999999999999993</c:v>
                </c:pt>
                <c:pt idx="81">
                  <c:v>-24.999999999999993</c:v>
                </c:pt>
                <c:pt idx="82">
                  <c:v>-24.999999999999993</c:v>
                </c:pt>
                <c:pt idx="83">
                  <c:v>-24.999999999999993</c:v>
                </c:pt>
                <c:pt idx="84">
                  <c:v>-24.999999999999993</c:v>
                </c:pt>
                <c:pt idx="85">
                  <c:v>-24.999999999999993</c:v>
                </c:pt>
                <c:pt idx="86">
                  <c:v>-24.999999999999993</c:v>
                </c:pt>
                <c:pt idx="87">
                  <c:v>-24.999999999999993</c:v>
                </c:pt>
                <c:pt idx="88">
                  <c:v>-24.999999999999993</c:v>
                </c:pt>
                <c:pt idx="89">
                  <c:v>-24.999999999999993</c:v>
                </c:pt>
                <c:pt idx="90">
                  <c:v>-24.999999999999993</c:v>
                </c:pt>
                <c:pt idx="91">
                  <c:v>-24.999999999999993</c:v>
                </c:pt>
                <c:pt idx="92">
                  <c:v>-24.999999999999993</c:v>
                </c:pt>
                <c:pt idx="93">
                  <c:v>-24.999999999999993</c:v>
                </c:pt>
                <c:pt idx="94">
                  <c:v>-24.999999999999993</c:v>
                </c:pt>
                <c:pt idx="95">
                  <c:v>-24.999999999999993</c:v>
                </c:pt>
                <c:pt idx="96">
                  <c:v>-24.999999999999993</c:v>
                </c:pt>
                <c:pt idx="97">
                  <c:v>-24.999999999999993</c:v>
                </c:pt>
                <c:pt idx="98">
                  <c:v>-24.999999999999993</c:v>
                </c:pt>
                <c:pt idx="99">
                  <c:v>-24.999999999999993</c:v>
                </c:pt>
                <c:pt idx="100">
                  <c:v>-24.999999999999993</c:v>
                </c:pt>
                <c:pt idx="101">
                  <c:v>-24.999999999999993</c:v>
                </c:pt>
                <c:pt idx="102">
                  <c:v>-24.999999999999993</c:v>
                </c:pt>
                <c:pt idx="103">
                  <c:v>-24.999999999999993</c:v>
                </c:pt>
                <c:pt idx="104">
                  <c:v>-24.999999999999993</c:v>
                </c:pt>
                <c:pt idx="105">
                  <c:v>-24.999999999999993</c:v>
                </c:pt>
                <c:pt idx="106">
                  <c:v>-24.999999999999993</c:v>
                </c:pt>
                <c:pt idx="107">
                  <c:v>-24.999999999999993</c:v>
                </c:pt>
                <c:pt idx="108">
                  <c:v>-24.999999999999993</c:v>
                </c:pt>
                <c:pt idx="109">
                  <c:v>-24.999999999999993</c:v>
                </c:pt>
                <c:pt idx="110">
                  <c:v>-24.999999999999993</c:v>
                </c:pt>
                <c:pt idx="111">
                  <c:v>-24.999999999999993</c:v>
                </c:pt>
                <c:pt idx="112">
                  <c:v>-24.999999999999993</c:v>
                </c:pt>
                <c:pt idx="113">
                  <c:v>-24.999999999999993</c:v>
                </c:pt>
                <c:pt idx="114">
                  <c:v>-24.999999999999993</c:v>
                </c:pt>
                <c:pt idx="115">
                  <c:v>-24.999999999999993</c:v>
                </c:pt>
                <c:pt idx="116">
                  <c:v>-24.999999999999993</c:v>
                </c:pt>
                <c:pt idx="117">
                  <c:v>-24.999999999999993</c:v>
                </c:pt>
                <c:pt idx="118">
                  <c:v>-24.999999999999993</c:v>
                </c:pt>
                <c:pt idx="119">
                  <c:v>-24.999999999999993</c:v>
                </c:pt>
                <c:pt idx="120">
                  <c:v>-24.999999999999993</c:v>
                </c:pt>
                <c:pt idx="121">
                  <c:v>-24.999999999999993</c:v>
                </c:pt>
                <c:pt idx="122">
                  <c:v>-24.999999999999993</c:v>
                </c:pt>
                <c:pt idx="123">
                  <c:v>-24.999999999999993</c:v>
                </c:pt>
                <c:pt idx="124">
                  <c:v>-24.999999999999993</c:v>
                </c:pt>
                <c:pt idx="125">
                  <c:v>-24.999999999999993</c:v>
                </c:pt>
                <c:pt idx="126">
                  <c:v>-24.999999999999993</c:v>
                </c:pt>
                <c:pt idx="127">
                  <c:v>-24.999999999999993</c:v>
                </c:pt>
                <c:pt idx="128">
                  <c:v>-24.999999999999993</c:v>
                </c:pt>
                <c:pt idx="129">
                  <c:v>-24.999999999999993</c:v>
                </c:pt>
                <c:pt idx="130">
                  <c:v>-24.999999999999993</c:v>
                </c:pt>
                <c:pt idx="131">
                  <c:v>-24.999999999999993</c:v>
                </c:pt>
                <c:pt idx="132">
                  <c:v>-24.999999999999993</c:v>
                </c:pt>
                <c:pt idx="133">
                  <c:v>-24.999999999999993</c:v>
                </c:pt>
                <c:pt idx="134">
                  <c:v>-24.999999999999993</c:v>
                </c:pt>
                <c:pt idx="135">
                  <c:v>-24.999999999999993</c:v>
                </c:pt>
                <c:pt idx="136">
                  <c:v>-24.999999999999993</c:v>
                </c:pt>
                <c:pt idx="137">
                  <c:v>-24.999999999999993</c:v>
                </c:pt>
                <c:pt idx="138">
                  <c:v>-24.999999999999993</c:v>
                </c:pt>
                <c:pt idx="139">
                  <c:v>-24.999999999999993</c:v>
                </c:pt>
                <c:pt idx="140">
                  <c:v>-24.999999999999993</c:v>
                </c:pt>
                <c:pt idx="141">
                  <c:v>-24.999999999999993</c:v>
                </c:pt>
                <c:pt idx="142">
                  <c:v>-24.999999999999993</c:v>
                </c:pt>
                <c:pt idx="143">
                  <c:v>-24.999999999999993</c:v>
                </c:pt>
                <c:pt idx="144">
                  <c:v>-24.999999999999993</c:v>
                </c:pt>
                <c:pt idx="145">
                  <c:v>-24.999999999999993</c:v>
                </c:pt>
                <c:pt idx="146">
                  <c:v>-24.999999999999993</c:v>
                </c:pt>
                <c:pt idx="147">
                  <c:v>-24.999999999999993</c:v>
                </c:pt>
                <c:pt idx="148">
                  <c:v>-24.999999999999993</c:v>
                </c:pt>
                <c:pt idx="149">
                  <c:v>-24.999999999999993</c:v>
                </c:pt>
                <c:pt idx="150">
                  <c:v>-24.999999999999993</c:v>
                </c:pt>
                <c:pt idx="151">
                  <c:v>-24.999999999999993</c:v>
                </c:pt>
                <c:pt idx="152">
                  <c:v>-24.999999999999993</c:v>
                </c:pt>
                <c:pt idx="153">
                  <c:v>-24.999999999999993</c:v>
                </c:pt>
                <c:pt idx="154">
                  <c:v>-24.999999999999993</c:v>
                </c:pt>
                <c:pt idx="155">
                  <c:v>-24.999999999999993</c:v>
                </c:pt>
                <c:pt idx="156">
                  <c:v>-24.999999999999993</c:v>
                </c:pt>
                <c:pt idx="157">
                  <c:v>-24.999999999999993</c:v>
                </c:pt>
                <c:pt idx="158">
                  <c:v>-24.999999999999993</c:v>
                </c:pt>
                <c:pt idx="159">
                  <c:v>-24.999999999999993</c:v>
                </c:pt>
                <c:pt idx="160">
                  <c:v>-24.999999999999993</c:v>
                </c:pt>
                <c:pt idx="161">
                  <c:v>-24.999999999999993</c:v>
                </c:pt>
                <c:pt idx="162">
                  <c:v>-24.999999999999993</c:v>
                </c:pt>
                <c:pt idx="163">
                  <c:v>-24.999999999999993</c:v>
                </c:pt>
                <c:pt idx="164">
                  <c:v>-24.999999999999993</c:v>
                </c:pt>
                <c:pt idx="165">
                  <c:v>-24.999999999999993</c:v>
                </c:pt>
                <c:pt idx="166">
                  <c:v>-24.999999999999993</c:v>
                </c:pt>
                <c:pt idx="167">
                  <c:v>-24.999999999999993</c:v>
                </c:pt>
                <c:pt idx="168">
                  <c:v>-24.999999999999993</c:v>
                </c:pt>
                <c:pt idx="169">
                  <c:v>-24.999999999999993</c:v>
                </c:pt>
                <c:pt idx="170">
                  <c:v>-24.999999999999993</c:v>
                </c:pt>
                <c:pt idx="171">
                  <c:v>-24.999999999999993</c:v>
                </c:pt>
                <c:pt idx="172">
                  <c:v>-24.999999999999993</c:v>
                </c:pt>
                <c:pt idx="173">
                  <c:v>-24.999999999999993</c:v>
                </c:pt>
                <c:pt idx="174">
                  <c:v>-24.999999999999993</c:v>
                </c:pt>
                <c:pt idx="175">
                  <c:v>-24.999999999999993</c:v>
                </c:pt>
                <c:pt idx="176">
                  <c:v>-24.999999999999993</c:v>
                </c:pt>
                <c:pt idx="177">
                  <c:v>-24.999999999999993</c:v>
                </c:pt>
                <c:pt idx="178">
                  <c:v>-24.999999999999993</c:v>
                </c:pt>
                <c:pt idx="179">
                  <c:v>-24.999999999999993</c:v>
                </c:pt>
                <c:pt idx="180">
                  <c:v>-24.999999999999993</c:v>
                </c:pt>
                <c:pt idx="181">
                  <c:v>-24.999999999999993</c:v>
                </c:pt>
                <c:pt idx="182">
                  <c:v>-24.999999999999993</c:v>
                </c:pt>
                <c:pt idx="183">
                  <c:v>-24.999999999999993</c:v>
                </c:pt>
                <c:pt idx="184">
                  <c:v>-24.999999999999993</c:v>
                </c:pt>
                <c:pt idx="185">
                  <c:v>-24.999999999999993</c:v>
                </c:pt>
                <c:pt idx="186">
                  <c:v>-24.999999999999993</c:v>
                </c:pt>
                <c:pt idx="187">
                  <c:v>-24.999999999999993</c:v>
                </c:pt>
                <c:pt idx="188">
                  <c:v>-24.999999999999993</c:v>
                </c:pt>
                <c:pt idx="189">
                  <c:v>-24.999999999999993</c:v>
                </c:pt>
                <c:pt idx="190">
                  <c:v>-24.999999999999993</c:v>
                </c:pt>
                <c:pt idx="191">
                  <c:v>-24.999999999999993</c:v>
                </c:pt>
                <c:pt idx="192">
                  <c:v>-24.999999999999993</c:v>
                </c:pt>
                <c:pt idx="193">
                  <c:v>-24.999999999999993</c:v>
                </c:pt>
                <c:pt idx="194">
                  <c:v>-24.999999999999993</c:v>
                </c:pt>
                <c:pt idx="195">
                  <c:v>-24.999999999999993</c:v>
                </c:pt>
                <c:pt idx="196">
                  <c:v>-24.999999999999993</c:v>
                </c:pt>
                <c:pt idx="197">
                  <c:v>-24.999999999999993</c:v>
                </c:pt>
                <c:pt idx="198">
                  <c:v>-24.999999999999993</c:v>
                </c:pt>
                <c:pt idx="199">
                  <c:v>-24.999999999999993</c:v>
                </c:pt>
                <c:pt idx="200">
                  <c:v>-24.999999999999993</c:v>
                </c:pt>
                <c:pt idx="201">
                  <c:v>-24.999999999999993</c:v>
                </c:pt>
                <c:pt idx="202">
                  <c:v>-24.999999999999993</c:v>
                </c:pt>
                <c:pt idx="203">
                  <c:v>-24.999999999999993</c:v>
                </c:pt>
                <c:pt idx="204">
                  <c:v>-24.999999999999993</c:v>
                </c:pt>
                <c:pt idx="205">
                  <c:v>-24.999999999999993</c:v>
                </c:pt>
                <c:pt idx="206">
                  <c:v>-24.999999999999993</c:v>
                </c:pt>
                <c:pt idx="207">
                  <c:v>-24.999999999999993</c:v>
                </c:pt>
                <c:pt idx="208">
                  <c:v>-24.999999999999993</c:v>
                </c:pt>
                <c:pt idx="209">
                  <c:v>-24.999999999999993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B90-438C-A0C6-D55E59847FD8}"/>
            </c:ext>
          </c:extLst>
        </c:ser>
        <c:ser>
          <c:idx val="2"/>
          <c:order val="2"/>
          <c:tx>
            <c:strRef>
              <c:f>data!$P$12</c:f>
              <c:strCache>
                <c:ptCount val="1"/>
                <c:pt idx="0">
                  <c:v>45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data!$P$15:$P$224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-2.3360013286083614</c:v>
                </c:pt>
                <c:pt idx="2">
                  <c:v>-4.8710704254607604</c:v>
                </c:pt>
                <c:pt idx="3">
                  <c:v>-7.6028168758498325</c:v>
                </c:pt>
                <c:pt idx="4">
                  <c:v>-10.527277894906117</c:v>
                </c:pt>
                <c:pt idx="5">
                  <c:v>-13.63895000874782</c:v>
                </c:pt>
                <c:pt idx="6">
                  <c:v>-16.930833052927785</c:v>
                </c:pt>
                <c:pt idx="7">
                  <c:v>-20.394486136424884</c:v>
                </c:pt>
                <c:pt idx="8">
                  <c:v>-24.020095123766062</c:v>
                </c:pt>
                <c:pt idx="9">
                  <c:v>-27.796551095782007</c:v>
                </c:pt>
                <c:pt idx="10">
                  <c:v>-31.711539161728773</c:v>
                </c:pt>
                <c:pt idx="11">
                  <c:v>-35.751636912751792</c:v>
                </c:pt>
                <c:pt idx="12">
                  <c:v>-39.902421729589655</c:v>
                </c:pt>
                <c:pt idx="13">
                  <c:v>-44.148586086628036</c:v>
                </c:pt>
                <c:pt idx="14">
                  <c:v>-48.474059930486227</c:v>
                </c:pt>
                <c:pt idx="15">
                  <c:v>-52.862139154760172</c:v>
                </c:pt>
                <c:pt idx="16">
                  <c:v>-57.295619143808764</c:v>
                </c:pt>
                <c:pt idx="17">
                  <c:v>-61.756932317945591</c:v>
                </c:pt>
                <c:pt idx="18">
                  <c:v>-66.228288580407636</c:v>
                </c:pt>
                <c:pt idx="19">
                  <c:v>-70.691817543274027</c:v>
                </c:pt>
                <c:pt idx="20">
                  <c:v>-75.129711395286307</c:v>
                </c:pt>
                <c:pt idx="21">
                  <c:v>-79.524367269388648</c:v>
                </c:pt>
                <c:pt idx="22">
                  <c:v>-83.85852797180749</c:v>
                </c:pt>
                <c:pt idx="23">
                  <c:v>-88.115419947587782</c:v>
                </c:pt>
                <c:pt idx="24">
                  <c:v>-92.278887379597634</c:v>
                </c:pt>
                <c:pt idx="25">
                  <c:v>-96.333521348923924</c:v>
                </c:pt>
                <c:pt idx="26">
                  <c:v>-100.26478302406466</c:v>
                </c:pt>
                <c:pt idx="27">
                  <c:v>-104.05911989406111</c:v>
                </c:pt>
                <c:pt idx="28">
                  <c:v>-107.7040741163249</c:v>
                </c:pt>
                <c:pt idx="29">
                  <c:v>-111.18838211295439</c:v>
                </c:pt>
                <c:pt idx="30">
                  <c:v>-114.50206461930159</c:v>
                </c:pt>
                <c:pt idx="31">
                  <c:v>-117.63650646488088</c:v>
                </c:pt>
                <c:pt idx="32">
                  <c:v>-120.58452544879741</c:v>
                </c:pt>
                <c:pt idx="33">
                  <c:v>-123.34042975905946</c:v>
                </c:pt>
                <c:pt idx="34">
                  <c:v>-125.90006347672613</c:v>
                </c:pt>
                <c:pt idx="35">
                  <c:v>-128.26083980109993</c:v>
                </c:pt>
                <c:pt idx="36">
                  <c:v>-130.42176173033977</c:v>
                </c:pt>
                <c:pt idx="37">
                  <c:v>-132.38343003215959</c:v>
                </c:pt>
                <c:pt idx="38">
                  <c:v>-134.14803844089013</c:v>
                </c:pt>
                <c:pt idx="39">
                  <c:v>-135.71935611930095</c:v>
                </c:pt>
                <c:pt idx="40">
                  <c:v>-137.10269752539506</c:v>
                </c:pt>
                <c:pt idx="41">
                  <c:v>-138.30487992508128</c:v>
                </c:pt>
                <c:pt idx="42">
                  <c:v>-139.33416889039597</c:v>
                </c:pt>
                <c:pt idx="43">
                  <c:v>-140.20021221899782</c:v>
                </c:pt>
                <c:pt idx="44">
                  <c:v>-140.91396280322817</c:v>
                </c:pt>
                <c:pt idx="45">
                  <c:v>-141.4875910653719</c:v>
                </c:pt>
                <c:pt idx="46">
                  <c:v>-141.93438765917062</c:v>
                </c:pt>
                <c:pt idx="47">
                  <c:v>-142.26865721545767</c:v>
                </c:pt>
                <c:pt idx="48">
                  <c:v>-142.50560398138214</c:v>
                </c:pt>
                <c:pt idx="49">
                  <c:v>-142.66121026749977</c:v>
                </c:pt>
                <c:pt idx="50">
                  <c:v>-142.75210867450426</c:v>
                </c:pt>
                <c:pt idx="51">
                  <c:v>-142.79544912110572</c:v>
                </c:pt>
                <c:pt idx="52">
                  <c:v>-142.80876173612262</c:v>
                </c:pt>
                <c:pt idx="53">
                  <c:v>285.61944901923454</c:v>
                </c:pt>
                <c:pt idx="54">
                  <c:v>285.61944901923454</c:v>
                </c:pt>
                <c:pt idx="55">
                  <c:v>285.61944901923454</c:v>
                </c:pt>
                <c:pt idx="56">
                  <c:v>285.61944901923454</c:v>
                </c:pt>
                <c:pt idx="57">
                  <c:v>285.61944901923454</c:v>
                </c:pt>
                <c:pt idx="58">
                  <c:v>285.61944901923454</c:v>
                </c:pt>
                <c:pt idx="59">
                  <c:v>285.61944901923454</c:v>
                </c:pt>
                <c:pt idx="60">
                  <c:v>285.61944901923454</c:v>
                </c:pt>
                <c:pt idx="61">
                  <c:v>285.61944901923454</c:v>
                </c:pt>
                <c:pt idx="62">
                  <c:v>285.61944901923454</c:v>
                </c:pt>
                <c:pt idx="63">
                  <c:v>285.61944901923454</c:v>
                </c:pt>
                <c:pt idx="64">
                  <c:v>285.61944901923454</c:v>
                </c:pt>
                <c:pt idx="65">
                  <c:v>285.61944901923454</c:v>
                </c:pt>
                <c:pt idx="66">
                  <c:v>285.61944901923454</c:v>
                </c:pt>
                <c:pt idx="67">
                  <c:v>285.61944901923454</c:v>
                </c:pt>
                <c:pt idx="68">
                  <c:v>285.61944901923454</c:v>
                </c:pt>
                <c:pt idx="69">
                  <c:v>285.61944901923454</c:v>
                </c:pt>
                <c:pt idx="70">
                  <c:v>285.61944901923454</c:v>
                </c:pt>
                <c:pt idx="71">
                  <c:v>285.61944901923454</c:v>
                </c:pt>
                <c:pt idx="72">
                  <c:v>285.61944901923454</c:v>
                </c:pt>
                <c:pt idx="73">
                  <c:v>285.61944901923454</c:v>
                </c:pt>
                <c:pt idx="74">
                  <c:v>285.61944901923454</c:v>
                </c:pt>
                <c:pt idx="75">
                  <c:v>285.61944901923454</c:v>
                </c:pt>
                <c:pt idx="76">
                  <c:v>285.61944901923454</c:v>
                </c:pt>
                <c:pt idx="77">
                  <c:v>285.61944901923454</c:v>
                </c:pt>
                <c:pt idx="78">
                  <c:v>285.61944901923454</c:v>
                </c:pt>
                <c:pt idx="79">
                  <c:v>285.61944901923454</c:v>
                </c:pt>
                <c:pt idx="80">
                  <c:v>285.61944901923454</c:v>
                </c:pt>
                <c:pt idx="81">
                  <c:v>285.61944901923454</c:v>
                </c:pt>
                <c:pt idx="82">
                  <c:v>285.61944901923454</c:v>
                </c:pt>
                <c:pt idx="83">
                  <c:v>285.61944901923454</c:v>
                </c:pt>
                <c:pt idx="84">
                  <c:v>285.61944901923454</c:v>
                </c:pt>
                <c:pt idx="85">
                  <c:v>285.61944901923454</c:v>
                </c:pt>
                <c:pt idx="86">
                  <c:v>285.61944901923454</c:v>
                </c:pt>
                <c:pt idx="87">
                  <c:v>285.61944901923454</c:v>
                </c:pt>
                <c:pt idx="88">
                  <c:v>285.61944901923454</c:v>
                </c:pt>
                <c:pt idx="89">
                  <c:v>285.61944901923454</c:v>
                </c:pt>
                <c:pt idx="90">
                  <c:v>285.61944901923454</c:v>
                </c:pt>
                <c:pt idx="91">
                  <c:v>285.61944901923454</c:v>
                </c:pt>
                <c:pt idx="92">
                  <c:v>285.61944901923454</c:v>
                </c:pt>
                <c:pt idx="93">
                  <c:v>285.61944901923454</c:v>
                </c:pt>
                <c:pt idx="94">
                  <c:v>285.61944901923454</c:v>
                </c:pt>
                <c:pt idx="95">
                  <c:v>285.61944901923454</c:v>
                </c:pt>
                <c:pt idx="96">
                  <c:v>285.61944901923454</c:v>
                </c:pt>
                <c:pt idx="97">
                  <c:v>285.61944901923454</c:v>
                </c:pt>
                <c:pt idx="98">
                  <c:v>285.61944901923454</c:v>
                </c:pt>
                <c:pt idx="99">
                  <c:v>285.61944901923454</c:v>
                </c:pt>
                <c:pt idx="100">
                  <c:v>285.61944901923454</c:v>
                </c:pt>
                <c:pt idx="101">
                  <c:v>285.61944901923454</c:v>
                </c:pt>
                <c:pt idx="102">
                  <c:v>285.61944901923454</c:v>
                </c:pt>
                <c:pt idx="103">
                  <c:v>285.61944901923454</c:v>
                </c:pt>
                <c:pt idx="104">
                  <c:v>285.61944901923454</c:v>
                </c:pt>
                <c:pt idx="105">
                  <c:v>285.61944901923454</c:v>
                </c:pt>
                <c:pt idx="106">
                  <c:v>285.61944901923454</c:v>
                </c:pt>
                <c:pt idx="107">
                  <c:v>285.61944901923454</c:v>
                </c:pt>
                <c:pt idx="108">
                  <c:v>285.61944901923454</c:v>
                </c:pt>
                <c:pt idx="109">
                  <c:v>285.61944901923454</c:v>
                </c:pt>
                <c:pt idx="110">
                  <c:v>285.61944901923454</c:v>
                </c:pt>
                <c:pt idx="111">
                  <c:v>285.61944901923454</c:v>
                </c:pt>
                <c:pt idx="112">
                  <c:v>285.61944901923454</c:v>
                </c:pt>
                <c:pt idx="113">
                  <c:v>285.61944901923454</c:v>
                </c:pt>
                <c:pt idx="114">
                  <c:v>285.61944901923454</c:v>
                </c:pt>
                <c:pt idx="115">
                  <c:v>285.61944901923454</c:v>
                </c:pt>
                <c:pt idx="116">
                  <c:v>285.61944901923454</c:v>
                </c:pt>
                <c:pt idx="117">
                  <c:v>285.61944901923454</c:v>
                </c:pt>
                <c:pt idx="118">
                  <c:v>285.61944901923454</c:v>
                </c:pt>
                <c:pt idx="119">
                  <c:v>285.61944901923454</c:v>
                </c:pt>
                <c:pt idx="120">
                  <c:v>285.61944901923454</c:v>
                </c:pt>
                <c:pt idx="121">
                  <c:v>285.61944901923454</c:v>
                </c:pt>
                <c:pt idx="122">
                  <c:v>285.61944901923454</c:v>
                </c:pt>
                <c:pt idx="123">
                  <c:v>285.61944901923454</c:v>
                </c:pt>
                <c:pt idx="124">
                  <c:v>285.61944901923454</c:v>
                </c:pt>
                <c:pt idx="125">
                  <c:v>285.61944901923454</c:v>
                </c:pt>
                <c:pt idx="126">
                  <c:v>285.61944901923454</c:v>
                </c:pt>
                <c:pt idx="127">
                  <c:v>285.61944901923454</c:v>
                </c:pt>
                <c:pt idx="128">
                  <c:v>285.61944901923454</c:v>
                </c:pt>
                <c:pt idx="129">
                  <c:v>285.61944901923454</c:v>
                </c:pt>
                <c:pt idx="130">
                  <c:v>285.61944901923454</c:v>
                </c:pt>
                <c:pt idx="131">
                  <c:v>285.61944901923454</c:v>
                </c:pt>
                <c:pt idx="132">
                  <c:v>285.61944901923454</c:v>
                </c:pt>
                <c:pt idx="133">
                  <c:v>285.61944901923454</c:v>
                </c:pt>
                <c:pt idx="134">
                  <c:v>285.61944901923454</c:v>
                </c:pt>
                <c:pt idx="135">
                  <c:v>285.61944901923454</c:v>
                </c:pt>
                <c:pt idx="136">
                  <c:v>285.61944901923454</c:v>
                </c:pt>
                <c:pt idx="137">
                  <c:v>285.61944901923454</c:v>
                </c:pt>
                <c:pt idx="138">
                  <c:v>285.61944901923454</c:v>
                </c:pt>
                <c:pt idx="139">
                  <c:v>285.61944901923454</c:v>
                </c:pt>
                <c:pt idx="140">
                  <c:v>285.61944901923454</c:v>
                </c:pt>
                <c:pt idx="141">
                  <c:v>285.61944901923454</c:v>
                </c:pt>
                <c:pt idx="142">
                  <c:v>285.61944901923454</c:v>
                </c:pt>
                <c:pt idx="143">
                  <c:v>285.61944901923454</c:v>
                </c:pt>
                <c:pt idx="144">
                  <c:v>285.61944901923454</c:v>
                </c:pt>
                <c:pt idx="145">
                  <c:v>285.61944901923454</c:v>
                </c:pt>
                <c:pt idx="146">
                  <c:v>285.61944901923454</c:v>
                </c:pt>
                <c:pt idx="147">
                  <c:v>285.61944901923454</c:v>
                </c:pt>
                <c:pt idx="148">
                  <c:v>285.61944901923454</c:v>
                </c:pt>
                <c:pt idx="149">
                  <c:v>285.61944901923454</c:v>
                </c:pt>
                <c:pt idx="150">
                  <c:v>285.61944901923454</c:v>
                </c:pt>
                <c:pt idx="151">
                  <c:v>285.61944901923454</c:v>
                </c:pt>
                <c:pt idx="152">
                  <c:v>285.61944901923454</c:v>
                </c:pt>
                <c:pt idx="153">
                  <c:v>285.61944901923454</c:v>
                </c:pt>
                <c:pt idx="154">
                  <c:v>285.61944901923454</c:v>
                </c:pt>
                <c:pt idx="155">
                  <c:v>285.61944901923454</c:v>
                </c:pt>
                <c:pt idx="156">
                  <c:v>285.61944901923454</c:v>
                </c:pt>
                <c:pt idx="157">
                  <c:v>285.61944901923454</c:v>
                </c:pt>
                <c:pt idx="158">
                  <c:v>285.61944901923454</c:v>
                </c:pt>
                <c:pt idx="159">
                  <c:v>285.61944901923454</c:v>
                </c:pt>
                <c:pt idx="160">
                  <c:v>285.61944901923454</c:v>
                </c:pt>
                <c:pt idx="161">
                  <c:v>285.61944901923454</c:v>
                </c:pt>
                <c:pt idx="162">
                  <c:v>285.61944901923454</c:v>
                </c:pt>
                <c:pt idx="163">
                  <c:v>285.61944901923454</c:v>
                </c:pt>
                <c:pt idx="164">
                  <c:v>285.61944901923454</c:v>
                </c:pt>
                <c:pt idx="165">
                  <c:v>285.61944901923454</c:v>
                </c:pt>
                <c:pt idx="166">
                  <c:v>285.61944901923454</c:v>
                </c:pt>
                <c:pt idx="167">
                  <c:v>285.61944901923454</c:v>
                </c:pt>
                <c:pt idx="168">
                  <c:v>285.61944901923454</c:v>
                </c:pt>
                <c:pt idx="169">
                  <c:v>285.61944901923454</c:v>
                </c:pt>
                <c:pt idx="170">
                  <c:v>285.61944901923454</c:v>
                </c:pt>
                <c:pt idx="171">
                  <c:v>285.61944901923454</c:v>
                </c:pt>
                <c:pt idx="172">
                  <c:v>285.61944901923454</c:v>
                </c:pt>
                <c:pt idx="173">
                  <c:v>285.61944901923454</c:v>
                </c:pt>
                <c:pt idx="174">
                  <c:v>285.61944901923454</c:v>
                </c:pt>
                <c:pt idx="175">
                  <c:v>285.61944901923454</c:v>
                </c:pt>
                <c:pt idx="176">
                  <c:v>285.61944901923454</c:v>
                </c:pt>
                <c:pt idx="177">
                  <c:v>285.61944901923454</c:v>
                </c:pt>
                <c:pt idx="178">
                  <c:v>285.61944901923454</c:v>
                </c:pt>
                <c:pt idx="179">
                  <c:v>285.61944901923454</c:v>
                </c:pt>
                <c:pt idx="180">
                  <c:v>285.61944901923454</c:v>
                </c:pt>
                <c:pt idx="181">
                  <c:v>285.61944901923454</c:v>
                </c:pt>
                <c:pt idx="182">
                  <c:v>285.61944901923454</c:v>
                </c:pt>
                <c:pt idx="183">
                  <c:v>285.61944901923454</c:v>
                </c:pt>
                <c:pt idx="184">
                  <c:v>285.61944901923454</c:v>
                </c:pt>
                <c:pt idx="185">
                  <c:v>285.61944901923454</c:v>
                </c:pt>
                <c:pt idx="186">
                  <c:v>285.61944901923454</c:v>
                </c:pt>
                <c:pt idx="187">
                  <c:v>285.61944901923454</c:v>
                </c:pt>
                <c:pt idx="188">
                  <c:v>285.61944901923454</c:v>
                </c:pt>
                <c:pt idx="189">
                  <c:v>285.61944901923454</c:v>
                </c:pt>
                <c:pt idx="190">
                  <c:v>285.61944901923454</c:v>
                </c:pt>
                <c:pt idx="191">
                  <c:v>285.61944901923454</c:v>
                </c:pt>
                <c:pt idx="192">
                  <c:v>285.61944901923454</c:v>
                </c:pt>
                <c:pt idx="193">
                  <c:v>285.61944901923454</c:v>
                </c:pt>
                <c:pt idx="194">
                  <c:v>285.61944901923454</c:v>
                </c:pt>
                <c:pt idx="195">
                  <c:v>285.61944901923454</c:v>
                </c:pt>
                <c:pt idx="196">
                  <c:v>285.61944901923454</c:v>
                </c:pt>
                <c:pt idx="197">
                  <c:v>285.61944901923454</c:v>
                </c:pt>
                <c:pt idx="198">
                  <c:v>285.61944901923454</c:v>
                </c:pt>
                <c:pt idx="199">
                  <c:v>285.61944901923454</c:v>
                </c:pt>
                <c:pt idx="200">
                  <c:v>285.61944901923454</c:v>
                </c:pt>
                <c:pt idx="201">
                  <c:v>285.61944901923454</c:v>
                </c:pt>
                <c:pt idx="202">
                  <c:v>285.61944901923454</c:v>
                </c:pt>
                <c:pt idx="203">
                  <c:v>285.61944901923454</c:v>
                </c:pt>
                <c:pt idx="204">
                  <c:v>285.61944901923454</c:v>
                </c:pt>
                <c:pt idx="205">
                  <c:v>285.61944901923454</c:v>
                </c:pt>
                <c:pt idx="206">
                  <c:v>285.61944901923454</c:v>
                </c:pt>
                <c:pt idx="207">
                  <c:v>285.61944901923454</c:v>
                </c:pt>
                <c:pt idx="208">
                  <c:v>285.61944901923454</c:v>
                </c:pt>
                <c:pt idx="209">
                  <c:v>285.61944901923454</c:v>
                </c:pt>
              </c:numCache>
            </c:numRef>
          </c:xVal>
          <c:yVal>
            <c:numRef>
              <c:f>data!$Q$15:$Q$224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2.2330877458722478</c:v>
                </c:pt>
                <c:pt idx="2">
                  <c:v>4.4483226964033395</c:v>
                </c:pt>
                <c:pt idx="3">
                  <c:v>6.6279947834253115</c:v>
                </c:pt>
                <c:pt idx="4">
                  <c:v>8.7546782520602608</c:v>
                </c:pt>
                <c:pt idx="5">
                  <c:v>10.811370973846751</c:v>
                </c:pt>
                <c:pt idx="6">
                  <c:v>12.781630373113689</c:v>
                </c:pt>
                <c:pt idx="7">
                  <c:v>14.649704879915316</c:v>
                </c:pt>
                <c:pt idx="8">
                  <c:v>16.400659858604822</c:v>
                </c:pt>
                <c:pt idx="9">
                  <c:v>18.020497005289354</c:v>
                </c:pt>
                <c:pt idx="10">
                  <c:v>19.496266259623436</c:v>
                </c:pt>
                <c:pt idx="11">
                  <c:v>20.816169336243185</c:v>
                </c:pt>
                <c:pt idx="12">
                  <c:v>21.969654048141795</c:v>
                </c:pt>
                <c:pt idx="13">
                  <c:v>22.947498667902273</c:v>
                </c:pt>
                <c:pt idx="14">
                  <c:v>23.741885652347293</c:v>
                </c:pt>
                <c:pt idx="15">
                  <c:v>24.346464141202279</c:v>
                </c:pt>
                <c:pt idx="16">
                  <c:v>24.756400730115264</c:v>
                </c:pt>
                <c:pt idx="17">
                  <c:v>24.968418112120478</c:v>
                </c:pt>
                <c:pt idx="18">
                  <c:v>24.980821278619757</c:v>
                </c:pt>
                <c:pt idx="19">
                  <c:v>24.793511070413686</c:v>
                </c:pt>
                <c:pt idx="20">
                  <c:v>24.407984970446524</c:v>
                </c:pt>
                <c:pt idx="21">
                  <c:v>23.82732513192699</c:v>
                </c:pt>
                <c:pt idx="22">
                  <c:v>23.056173737536518</c:v>
                </c:pt>
                <c:pt idx="23">
                  <c:v>22.100695886719347</c:v>
                </c:pt>
                <c:pt idx="24">
                  <c:v>20.968530307758897</c:v>
                </c:pt>
                <c:pt idx="25">
                  <c:v>19.668728288680349</c:v>
                </c:pt>
                <c:pt idx="26">
                  <c:v>18.211681315207258</c:v>
                </c:pt>
                <c:pt idx="27">
                  <c:v>16.609037994282172</c:v>
                </c:pt>
                <c:pt idx="28">
                  <c:v>14.873610927320414</c:v>
                </c:pt>
                <c:pt idx="29">
                  <c:v>13.01927427771451</c:v>
                </c:pt>
                <c:pt idx="30">
                  <c:v>11.060852851502689</c:v>
                </c:pt>
                <c:pt idx="31">
                  <c:v>9.0140035779653296</c:v>
                </c:pt>
                <c:pt idx="32">
                  <c:v>6.8950903376718937</c:v>
                </c:pt>
                <c:pt idx="33">
                  <c:v>4.7210531386872647</c:v>
                </c:pt>
                <c:pt idx="34">
                  <c:v>2.5092726868298056</c:v>
                </c:pt>
                <c:pt idx="35">
                  <c:v>0.27743143269711723</c:v>
                </c:pt>
                <c:pt idx="36">
                  <c:v>-1.9566277936573311</c:v>
                </c:pt>
                <c:pt idx="37">
                  <c:v>-4.1750444302284171</c:v>
                </c:pt>
                <c:pt idx="38">
                  <c:v>-6.3600829723243022</c:v>
                </c:pt>
                <c:pt idx="39">
                  <c:v>-8.4942747620399377</c:v>
                </c:pt>
                <c:pt idx="40">
                  <c:v>-10.560557644378967</c:v>
                </c:pt>
                <c:pt idx="41">
                  <c:v>-12.542412373519774</c:v>
                </c:pt>
                <c:pt idx="42">
                  <c:v>-14.42399467870284</c:v>
                </c:pt>
                <c:pt idx="43">
                  <c:v>-16.190261933916712</c:v>
                </c:pt>
                <c:pt idx="44">
                  <c:v>-17.827093418700038</c:v>
                </c:pt>
                <c:pt idx="45">
                  <c:v>-19.321403208614864</c:v>
                </c:pt>
                <c:pt idx="46">
                  <c:v>-20.661244792869148</c:v>
                </c:pt>
                <c:pt idx="47">
                  <c:v>-21.83590658270537</c:v>
                </c:pt>
                <c:pt idx="48">
                  <c:v>-22.835997546997302</c:v>
                </c:pt>
                <c:pt idx="49">
                  <c:v>-23.653522290426952</c:v>
                </c:pt>
                <c:pt idx="50">
                  <c:v>-24.281944974016316</c:v>
                </c:pt>
                <c:pt idx="51">
                  <c:v>-24.716241566990686</c:v>
                </c:pt>
                <c:pt idx="52">
                  <c:v>-24.952940012237189</c:v>
                </c:pt>
                <c:pt idx="53">
                  <c:v>-24.999999999999993</c:v>
                </c:pt>
                <c:pt idx="54">
                  <c:v>-24.999999999999993</c:v>
                </c:pt>
                <c:pt idx="55">
                  <c:v>-24.999999999999993</c:v>
                </c:pt>
                <c:pt idx="56">
                  <c:v>-24.999999999999993</c:v>
                </c:pt>
                <c:pt idx="57">
                  <c:v>-24.999999999999993</c:v>
                </c:pt>
                <c:pt idx="58">
                  <c:v>-24.999999999999993</c:v>
                </c:pt>
                <c:pt idx="59">
                  <c:v>-24.999999999999993</c:v>
                </c:pt>
                <c:pt idx="60">
                  <c:v>-24.999999999999993</c:v>
                </c:pt>
                <c:pt idx="61">
                  <c:v>-24.999999999999993</c:v>
                </c:pt>
                <c:pt idx="62">
                  <c:v>-24.999999999999993</c:v>
                </c:pt>
                <c:pt idx="63">
                  <c:v>-24.999999999999993</c:v>
                </c:pt>
                <c:pt idx="64">
                  <c:v>-24.999999999999993</c:v>
                </c:pt>
                <c:pt idx="65">
                  <c:v>-24.999999999999993</c:v>
                </c:pt>
                <c:pt idx="66">
                  <c:v>-24.999999999999993</c:v>
                </c:pt>
                <c:pt idx="67">
                  <c:v>-24.999999999999993</c:v>
                </c:pt>
                <c:pt idx="68">
                  <c:v>-24.999999999999993</c:v>
                </c:pt>
                <c:pt idx="69">
                  <c:v>-24.999999999999993</c:v>
                </c:pt>
                <c:pt idx="70">
                  <c:v>-24.999999999999993</c:v>
                </c:pt>
                <c:pt idx="71">
                  <c:v>-24.999999999999993</c:v>
                </c:pt>
                <c:pt idx="72">
                  <c:v>-24.999999999999993</c:v>
                </c:pt>
                <c:pt idx="73">
                  <c:v>-24.999999999999993</c:v>
                </c:pt>
                <c:pt idx="74">
                  <c:v>-24.999999999999993</c:v>
                </c:pt>
                <c:pt idx="75">
                  <c:v>-24.999999999999993</c:v>
                </c:pt>
                <c:pt idx="76">
                  <c:v>-24.999999999999993</c:v>
                </c:pt>
                <c:pt idx="77">
                  <c:v>-24.999999999999993</c:v>
                </c:pt>
                <c:pt idx="78">
                  <c:v>-24.999999999999993</c:v>
                </c:pt>
                <c:pt idx="79">
                  <c:v>-24.999999999999993</c:v>
                </c:pt>
                <c:pt idx="80">
                  <c:v>-24.999999999999993</c:v>
                </c:pt>
                <c:pt idx="81">
                  <c:v>-24.999999999999993</c:v>
                </c:pt>
                <c:pt idx="82">
                  <c:v>-24.999999999999993</c:v>
                </c:pt>
                <c:pt idx="83">
                  <c:v>-24.999999999999993</c:v>
                </c:pt>
                <c:pt idx="84">
                  <c:v>-24.999999999999993</c:v>
                </c:pt>
                <c:pt idx="85">
                  <c:v>-24.999999999999993</c:v>
                </c:pt>
                <c:pt idx="86">
                  <c:v>-24.999999999999993</c:v>
                </c:pt>
                <c:pt idx="87">
                  <c:v>-24.999999999999993</c:v>
                </c:pt>
                <c:pt idx="88">
                  <c:v>-24.999999999999993</c:v>
                </c:pt>
                <c:pt idx="89">
                  <c:v>-24.999999999999993</c:v>
                </c:pt>
                <c:pt idx="90">
                  <c:v>-24.999999999999993</c:v>
                </c:pt>
                <c:pt idx="91">
                  <c:v>-24.999999999999993</c:v>
                </c:pt>
                <c:pt idx="92">
                  <c:v>-24.999999999999993</c:v>
                </c:pt>
                <c:pt idx="93">
                  <c:v>-24.999999999999993</c:v>
                </c:pt>
                <c:pt idx="94">
                  <c:v>-24.999999999999993</c:v>
                </c:pt>
                <c:pt idx="95">
                  <c:v>-24.999999999999993</c:v>
                </c:pt>
                <c:pt idx="96">
                  <c:v>-24.999999999999993</c:v>
                </c:pt>
                <c:pt idx="97">
                  <c:v>-24.999999999999993</c:v>
                </c:pt>
                <c:pt idx="98">
                  <c:v>-24.999999999999993</c:v>
                </c:pt>
                <c:pt idx="99">
                  <c:v>-24.999999999999993</c:v>
                </c:pt>
                <c:pt idx="100">
                  <c:v>-24.999999999999993</c:v>
                </c:pt>
                <c:pt idx="101">
                  <c:v>-24.999999999999993</c:v>
                </c:pt>
                <c:pt idx="102">
                  <c:v>-24.999999999999993</c:v>
                </c:pt>
                <c:pt idx="103">
                  <c:v>-24.999999999999993</c:v>
                </c:pt>
                <c:pt idx="104">
                  <c:v>-24.999999999999993</c:v>
                </c:pt>
                <c:pt idx="105">
                  <c:v>-24.999999999999993</c:v>
                </c:pt>
                <c:pt idx="106">
                  <c:v>-24.999999999999993</c:v>
                </c:pt>
                <c:pt idx="107">
                  <c:v>-24.999999999999993</c:v>
                </c:pt>
                <c:pt idx="108">
                  <c:v>-24.999999999999993</c:v>
                </c:pt>
                <c:pt idx="109">
                  <c:v>-24.999999999999993</c:v>
                </c:pt>
                <c:pt idx="110">
                  <c:v>-24.999999999999993</c:v>
                </c:pt>
                <c:pt idx="111">
                  <c:v>-24.999999999999993</c:v>
                </c:pt>
                <c:pt idx="112">
                  <c:v>-24.999999999999993</c:v>
                </c:pt>
                <c:pt idx="113">
                  <c:v>-24.999999999999993</c:v>
                </c:pt>
                <c:pt idx="114">
                  <c:v>-24.999999999999993</c:v>
                </c:pt>
                <c:pt idx="115">
                  <c:v>-24.999999999999993</c:v>
                </c:pt>
                <c:pt idx="116">
                  <c:v>-24.999999999999993</c:v>
                </c:pt>
                <c:pt idx="117">
                  <c:v>-24.999999999999993</c:v>
                </c:pt>
                <c:pt idx="118">
                  <c:v>-24.999999999999993</c:v>
                </c:pt>
                <c:pt idx="119">
                  <c:v>-24.999999999999993</c:v>
                </c:pt>
                <c:pt idx="120">
                  <c:v>-24.999999999999993</c:v>
                </c:pt>
                <c:pt idx="121">
                  <c:v>-24.999999999999993</c:v>
                </c:pt>
                <c:pt idx="122">
                  <c:v>-24.999999999999993</c:v>
                </c:pt>
                <c:pt idx="123">
                  <c:v>-24.999999999999993</c:v>
                </c:pt>
                <c:pt idx="124">
                  <c:v>-24.999999999999993</c:v>
                </c:pt>
                <c:pt idx="125">
                  <c:v>-24.999999999999993</c:v>
                </c:pt>
                <c:pt idx="126">
                  <c:v>-24.999999999999993</c:v>
                </c:pt>
                <c:pt idx="127">
                  <c:v>-24.999999999999993</c:v>
                </c:pt>
                <c:pt idx="128">
                  <c:v>-24.999999999999993</c:v>
                </c:pt>
                <c:pt idx="129">
                  <c:v>-24.999999999999993</c:v>
                </c:pt>
                <c:pt idx="130">
                  <c:v>-24.999999999999993</c:v>
                </c:pt>
                <c:pt idx="131">
                  <c:v>-24.999999999999993</c:v>
                </c:pt>
                <c:pt idx="132">
                  <c:v>-24.999999999999993</c:v>
                </c:pt>
                <c:pt idx="133">
                  <c:v>-24.999999999999993</c:v>
                </c:pt>
                <c:pt idx="134">
                  <c:v>-24.999999999999993</c:v>
                </c:pt>
                <c:pt idx="135">
                  <c:v>-24.999999999999993</c:v>
                </c:pt>
                <c:pt idx="136">
                  <c:v>-24.999999999999993</c:v>
                </c:pt>
                <c:pt idx="137">
                  <c:v>-24.999999999999993</c:v>
                </c:pt>
                <c:pt idx="138">
                  <c:v>-24.999999999999993</c:v>
                </c:pt>
                <c:pt idx="139">
                  <c:v>-24.999999999999993</c:v>
                </c:pt>
                <c:pt idx="140">
                  <c:v>-24.999999999999993</c:v>
                </c:pt>
                <c:pt idx="141">
                  <c:v>-24.999999999999993</c:v>
                </c:pt>
                <c:pt idx="142">
                  <c:v>-24.999999999999993</c:v>
                </c:pt>
                <c:pt idx="143">
                  <c:v>-24.999999999999993</c:v>
                </c:pt>
                <c:pt idx="144">
                  <c:v>-24.999999999999993</c:v>
                </c:pt>
                <c:pt idx="145">
                  <c:v>-24.999999999999993</c:v>
                </c:pt>
                <c:pt idx="146">
                  <c:v>-24.999999999999993</c:v>
                </c:pt>
                <c:pt idx="147">
                  <c:v>-24.999999999999993</c:v>
                </c:pt>
                <c:pt idx="148">
                  <c:v>-24.999999999999993</c:v>
                </c:pt>
                <c:pt idx="149">
                  <c:v>-24.999999999999993</c:v>
                </c:pt>
                <c:pt idx="150">
                  <c:v>-24.999999999999993</c:v>
                </c:pt>
                <c:pt idx="151">
                  <c:v>-24.999999999999993</c:v>
                </c:pt>
                <c:pt idx="152">
                  <c:v>-24.999999999999993</c:v>
                </c:pt>
                <c:pt idx="153">
                  <c:v>-24.999999999999993</c:v>
                </c:pt>
                <c:pt idx="154">
                  <c:v>-24.999999999999993</c:v>
                </c:pt>
                <c:pt idx="155">
                  <c:v>-24.999999999999993</c:v>
                </c:pt>
                <c:pt idx="156">
                  <c:v>-24.999999999999993</c:v>
                </c:pt>
                <c:pt idx="157">
                  <c:v>-24.999999999999993</c:v>
                </c:pt>
                <c:pt idx="158">
                  <c:v>-24.999999999999993</c:v>
                </c:pt>
                <c:pt idx="159">
                  <c:v>-24.999999999999993</c:v>
                </c:pt>
                <c:pt idx="160">
                  <c:v>-24.999999999999993</c:v>
                </c:pt>
                <c:pt idx="161">
                  <c:v>-24.999999999999993</c:v>
                </c:pt>
                <c:pt idx="162">
                  <c:v>-24.999999999999993</c:v>
                </c:pt>
                <c:pt idx="163">
                  <c:v>-24.999999999999993</c:v>
                </c:pt>
                <c:pt idx="164">
                  <c:v>-24.999999999999993</c:v>
                </c:pt>
                <c:pt idx="165">
                  <c:v>-24.999999999999993</c:v>
                </c:pt>
                <c:pt idx="166">
                  <c:v>-24.999999999999993</c:v>
                </c:pt>
                <c:pt idx="167">
                  <c:v>-24.999999999999993</c:v>
                </c:pt>
                <c:pt idx="168">
                  <c:v>-24.999999999999993</c:v>
                </c:pt>
                <c:pt idx="169">
                  <c:v>-24.999999999999993</c:v>
                </c:pt>
                <c:pt idx="170">
                  <c:v>-24.999999999999993</c:v>
                </c:pt>
                <c:pt idx="171">
                  <c:v>-24.999999999999993</c:v>
                </c:pt>
                <c:pt idx="172">
                  <c:v>-24.999999999999993</c:v>
                </c:pt>
                <c:pt idx="173">
                  <c:v>-24.999999999999993</c:v>
                </c:pt>
                <c:pt idx="174">
                  <c:v>-24.999999999999993</c:v>
                </c:pt>
                <c:pt idx="175">
                  <c:v>-24.999999999999993</c:v>
                </c:pt>
                <c:pt idx="176">
                  <c:v>-24.999999999999993</c:v>
                </c:pt>
                <c:pt idx="177">
                  <c:v>-24.999999999999993</c:v>
                </c:pt>
                <c:pt idx="178">
                  <c:v>-24.999999999999993</c:v>
                </c:pt>
                <c:pt idx="179">
                  <c:v>-24.999999999999993</c:v>
                </c:pt>
                <c:pt idx="180">
                  <c:v>-24.999999999999993</c:v>
                </c:pt>
                <c:pt idx="181">
                  <c:v>-24.999999999999993</c:v>
                </c:pt>
                <c:pt idx="182">
                  <c:v>-24.999999999999993</c:v>
                </c:pt>
                <c:pt idx="183">
                  <c:v>-24.999999999999993</c:v>
                </c:pt>
                <c:pt idx="184">
                  <c:v>-24.999999999999993</c:v>
                </c:pt>
                <c:pt idx="185">
                  <c:v>-24.999999999999993</c:v>
                </c:pt>
                <c:pt idx="186">
                  <c:v>-24.999999999999993</c:v>
                </c:pt>
                <c:pt idx="187">
                  <c:v>-24.999999999999993</c:v>
                </c:pt>
                <c:pt idx="188">
                  <c:v>-24.999999999999993</c:v>
                </c:pt>
                <c:pt idx="189">
                  <c:v>-24.999999999999993</c:v>
                </c:pt>
                <c:pt idx="190">
                  <c:v>-24.999999999999993</c:v>
                </c:pt>
                <c:pt idx="191">
                  <c:v>-24.999999999999993</c:v>
                </c:pt>
                <c:pt idx="192">
                  <c:v>-24.999999999999993</c:v>
                </c:pt>
                <c:pt idx="193">
                  <c:v>-24.999999999999993</c:v>
                </c:pt>
                <c:pt idx="194">
                  <c:v>-24.999999999999993</c:v>
                </c:pt>
                <c:pt idx="195">
                  <c:v>-24.999999999999993</c:v>
                </c:pt>
                <c:pt idx="196">
                  <c:v>-24.999999999999993</c:v>
                </c:pt>
                <c:pt idx="197">
                  <c:v>-24.999999999999993</c:v>
                </c:pt>
                <c:pt idx="198">
                  <c:v>-24.999999999999993</c:v>
                </c:pt>
                <c:pt idx="199">
                  <c:v>-24.999999999999993</c:v>
                </c:pt>
                <c:pt idx="200">
                  <c:v>-24.999999999999993</c:v>
                </c:pt>
                <c:pt idx="201">
                  <c:v>-24.999999999999993</c:v>
                </c:pt>
                <c:pt idx="202">
                  <c:v>-24.999999999999993</c:v>
                </c:pt>
                <c:pt idx="203">
                  <c:v>-24.999999999999993</c:v>
                </c:pt>
                <c:pt idx="204">
                  <c:v>-24.999999999999993</c:v>
                </c:pt>
                <c:pt idx="205">
                  <c:v>-24.999999999999993</c:v>
                </c:pt>
                <c:pt idx="206">
                  <c:v>-24.999999999999993</c:v>
                </c:pt>
                <c:pt idx="207">
                  <c:v>-24.999999999999993</c:v>
                </c:pt>
                <c:pt idx="208">
                  <c:v>-24.999999999999993</c:v>
                </c:pt>
                <c:pt idx="209">
                  <c:v>-24.999999999999993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B90-438C-A0C6-D55E59847FD8}"/>
            </c:ext>
          </c:extLst>
        </c:ser>
        <c:ser>
          <c:idx val="3"/>
          <c:order val="3"/>
          <c:tx>
            <c:strRef>
              <c:f>data!$N$12</c:f>
              <c:strCache>
                <c:ptCount val="1"/>
                <c:pt idx="0">
                  <c:v>35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data!$N$15:$N$224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-1.9085629279311176</c:v>
                </c:pt>
                <c:pt idx="2">
                  <c:v>-4.0094440927087414</c:v>
                </c:pt>
                <c:pt idx="3">
                  <c:v>-6.3060937441782468</c:v>
                </c:pt>
                <c:pt idx="4">
                  <c:v>-8.800932090368617</c:v>
                </c:pt>
                <c:pt idx="5">
                  <c:v>-11.495336563494652</c:v>
                </c:pt>
                <c:pt idx="6">
                  <c:v>-14.389634572555677</c:v>
                </c:pt>
                <c:pt idx="7">
                  <c:v>-17.483101780663247</c:v>
                </c:pt>
                <c:pt idx="8">
                  <c:v>-20.773965916161561</c:v>
                </c:pt>
                <c:pt idx="9">
                  <c:v>-24.259416097488391</c:v>
                </c:pt>
                <c:pt idx="10">
                  <c:v>-27.935617622713494</c:v>
                </c:pt>
                <c:pt idx="11">
                  <c:v>-31.797732145938863</c:v>
                </c:pt>
                <c:pt idx="12">
                  <c:v>-35.839943134402034</c:v>
                </c:pt>
                <c:pt idx="13">
                  <c:v>-40.055486472339261</c:v>
                </c:pt>
                <c:pt idx="14">
                  <c:v>-44.436686050585251</c:v>
                </c:pt>
                <c:pt idx="15">
                  <c:v>-48.974994154653821</c:v>
                </c:pt>
                <c:pt idx="16">
                  <c:v>-53.661036438796238</c:v>
                </c:pt>
                <c:pt idx="17">
                  <c:v>-58.484661249405157</c:v>
                </c:pt>
                <c:pt idx="18">
                  <c:v>-63.434993038247192</c:v>
                </c:pt>
                <c:pt idx="19">
                  <c:v>-68.50048958448896</c:v>
                </c:pt>
                <c:pt idx="20">
                  <c:v>-73.669002724441242</c:v>
                </c:pt>
                <c:pt idx="21">
                  <c:v>-78.927842269490128</c:v>
                </c:pt>
                <c:pt idx="22">
                  <c:v>-84.263842775907904</c:v>
                </c:pt>
                <c:pt idx="23">
                  <c:v>-89.663432815233875</c:v>
                </c:pt>
                <c:pt idx="24">
                  <c:v>-95.112706380755895</c:v>
                </c:pt>
                <c:pt idx="25">
                  <c:v>-100.5974960543854</c:v>
                </c:pt>
                <c:pt idx="26">
                  <c:v>-106.10344754895624</c:v>
                </c:pt>
                <c:pt idx="27">
                  <c:v>-111.61609523374112</c:v>
                </c:pt>
                <c:pt idx="28">
                  <c:v>-117.12093824580536</c:v>
                </c:pt>
                <c:pt idx="29">
                  <c:v>-122.60351678673591</c:v>
                </c:pt>
                <c:pt idx="30">
                  <c:v>-128.0494882033083</c:v>
                </c:pt>
                <c:pt idx="31">
                  <c:v>-133.44470245179048</c:v>
                </c:pt>
                <c:pt idx="32">
                  <c:v>-138.77527654882624</c:v>
                </c:pt>
                <c:pt idx="33">
                  <c:v>-144.02766761717211</c:v>
                </c:pt>
                <c:pt idx="34">
                  <c:v>-149.18874414195568</c:v>
                </c:pt>
                <c:pt idx="35">
                  <c:v>-154.24585506253865</c:v>
                </c:pt>
                <c:pt idx="36">
                  <c:v>-159.18689633645511</c:v>
                </c:pt>
                <c:pt idx="37">
                  <c:v>-164.00037462519688</c:v>
                </c:pt>
                <c:pt idx="38">
                  <c:v>-168.67546776676264</c:v>
                </c:pt>
                <c:pt idx="39">
                  <c:v>-173.20208171678979</c:v>
                </c:pt>
                <c:pt idx="40">
                  <c:v>-177.57090365867498</c:v>
                </c:pt>
                <c:pt idx="41">
                  <c:v>-181.77345100324035</c:v>
                </c:pt>
                <c:pt idx="42">
                  <c:v>-185.8021160201329</c:v>
                </c:pt>
                <c:pt idx="43">
                  <c:v>-189.65020586612826</c:v>
                </c:pt>
                <c:pt idx="44">
                  <c:v>-193.31197779972752</c:v>
                </c:pt>
                <c:pt idx="45">
                  <c:v>-196.78266939676567</c:v>
                </c:pt>
                <c:pt idx="46">
                  <c:v>-200.05852360805025</c:v>
                </c:pt>
                <c:pt idx="47">
                  <c:v>-203.13680852718946</c:v>
                </c:pt>
                <c:pt idx="48">
                  <c:v>-206.01583176460031</c:v>
                </c:pt>
                <c:pt idx="49">
                  <c:v>-208.6949493520676</c:v>
                </c:pt>
                <c:pt idx="50">
                  <c:v>-211.17456913100204</c:v>
                </c:pt>
                <c:pt idx="51">
                  <c:v>-213.45614860657062</c:v>
                </c:pt>
                <c:pt idx="52">
                  <c:v>-215.54218727898873</c:v>
                </c:pt>
                <c:pt idx="53">
                  <c:v>-217.43621349232458</c:v>
                </c:pt>
                <c:pt idx="54">
                  <c:v>-219.14276587000947</c:v>
                </c:pt>
                <c:pt idx="55">
                  <c:v>-220.66736943473401</c:v>
                </c:pt>
                <c:pt idx="56">
                  <c:v>-222.01650653837359</c:v>
                </c:pt>
                <c:pt idx="57">
                  <c:v>-223.19758275489781</c:v>
                </c:pt>
                <c:pt idx="58">
                  <c:v>-224.21888791571936</c:v>
                </c:pt>
                <c:pt idx="59">
                  <c:v>-225.08955249249479</c:v>
                </c:pt>
                <c:pt idx="60">
                  <c:v>-225.81949955687176</c:v>
                </c:pt>
                <c:pt idx="61">
                  <c:v>-226.41939256994738</c:v>
                </c:pt>
                <c:pt idx="62">
                  <c:v>-226.90057927614492</c:v>
                </c:pt>
                <c:pt idx="63">
                  <c:v>-227.27503199671318</c:v>
                </c:pt>
                <c:pt idx="64">
                  <c:v>-227.55528463699588</c:v>
                </c:pt>
                <c:pt idx="65">
                  <c:v>-227.75436673890977</c:v>
                </c:pt>
                <c:pt idx="66">
                  <c:v>-227.885734925615</c:v>
                </c:pt>
                <c:pt idx="67">
                  <c:v>-227.96320209908563</c:v>
                </c:pt>
                <c:pt idx="68">
                  <c:v>-228.0008647631079</c:v>
                </c:pt>
                <c:pt idx="69">
                  <c:v>-228.01302885409876</c:v>
                </c:pt>
                <c:pt idx="70">
                  <c:v>456.02820441201942</c:v>
                </c:pt>
                <c:pt idx="71">
                  <c:v>456.02820441201942</c:v>
                </c:pt>
                <c:pt idx="72">
                  <c:v>456.02820441201942</c:v>
                </c:pt>
                <c:pt idx="73">
                  <c:v>456.02820441201942</c:v>
                </c:pt>
                <c:pt idx="74">
                  <c:v>456.02820441201942</c:v>
                </c:pt>
                <c:pt idx="75">
                  <c:v>456.02820441201942</c:v>
                </c:pt>
                <c:pt idx="76">
                  <c:v>456.02820441201942</c:v>
                </c:pt>
                <c:pt idx="77">
                  <c:v>456.02820441201942</c:v>
                </c:pt>
                <c:pt idx="78">
                  <c:v>456.02820441201942</c:v>
                </c:pt>
                <c:pt idx="79">
                  <c:v>456.02820441201942</c:v>
                </c:pt>
                <c:pt idx="80">
                  <c:v>456.02820441201942</c:v>
                </c:pt>
                <c:pt idx="81">
                  <c:v>456.02820441201942</c:v>
                </c:pt>
                <c:pt idx="82">
                  <c:v>456.02820441201942</c:v>
                </c:pt>
                <c:pt idx="83">
                  <c:v>456.02820441201942</c:v>
                </c:pt>
                <c:pt idx="84">
                  <c:v>456.02820441201942</c:v>
                </c:pt>
                <c:pt idx="85">
                  <c:v>456.02820441201942</c:v>
                </c:pt>
                <c:pt idx="86">
                  <c:v>456.02820441201942</c:v>
                </c:pt>
                <c:pt idx="87">
                  <c:v>456.02820441201942</c:v>
                </c:pt>
                <c:pt idx="88">
                  <c:v>456.02820441201942</c:v>
                </c:pt>
                <c:pt idx="89">
                  <c:v>456.02820441201942</c:v>
                </c:pt>
                <c:pt idx="90">
                  <c:v>456.02820441201942</c:v>
                </c:pt>
                <c:pt idx="91">
                  <c:v>456.02820441201942</c:v>
                </c:pt>
                <c:pt idx="92">
                  <c:v>456.02820441201942</c:v>
                </c:pt>
                <c:pt idx="93">
                  <c:v>456.02820441201942</c:v>
                </c:pt>
                <c:pt idx="94">
                  <c:v>456.02820441201942</c:v>
                </c:pt>
                <c:pt idx="95">
                  <c:v>456.02820441201942</c:v>
                </c:pt>
                <c:pt idx="96">
                  <c:v>456.02820441201942</c:v>
                </c:pt>
                <c:pt idx="97">
                  <c:v>456.02820441201942</c:v>
                </c:pt>
                <c:pt idx="98">
                  <c:v>456.02820441201942</c:v>
                </c:pt>
                <c:pt idx="99">
                  <c:v>456.02820441201942</c:v>
                </c:pt>
                <c:pt idx="100">
                  <c:v>456.02820441201942</c:v>
                </c:pt>
                <c:pt idx="101">
                  <c:v>456.02820441201942</c:v>
                </c:pt>
                <c:pt idx="102">
                  <c:v>456.02820441201942</c:v>
                </c:pt>
                <c:pt idx="103">
                  <c:v>456.02820441201942</c:v>
                </c:pt>
                <c:pt idx="104">
                  <c:v>456.02820441201942</c:v>
                </c:pt>
                <c:pt idx="105">
                  <c:v>456.02820441201942</c:v>
                </c:pt>
                <c:pt idx="106">
                  <c:v>456.02820441201942</c:v>
                </c:pt>
                <c:pt idx="107">
                  <c:v>456.02820441201942</c:v>
                </c:pt>
                <c:pt idx="108">
                  <c:v>456.02820441201942</c:v>
                </c:pt>
                <c:pt idx="109">
                  <c:v>456.02820441201942</c:v>
                </c:pt>
                <c:pt idx="110">
                  <c:v>456.02820441201942</c:v>
                </c:pt>
                <c:pt idx="111">
                  <c:v>456.02820441201942</c:v>
                </c:pt>
                <c:pt idx="112">
                  <c:v>456.02820441201942</c:v>
                </c:pt>
                <c:pt idx="113">
                  <c:v>456.02820441201942</c:v>
                </c:pt>
                <c:pt idx="114">
                  <c:v>456.02820441201942</c:v>
                </c:pt>
                <c:pt idx="115">
                  <c:v>456.02820441201942</c:v>
                </c:pt>
                <c:pt idx="116">
                  <c:v>456.02820441201942</c:v>
                </c:pt>
                <c:pt idx="117">
                  <c:v>456.02820441201942</c:v>
                </c:pt>
                <c:pt idx="118">
                  <c:v>456.02820441201942</c:v>
                </c:pt>
                <c:pt idx="119">
                  <c:v>456.02820441201942</c:v>
                </c:pt>
                <c:pt idx="120">
                  <c:v>456.02820441201942</c:v>
                </c:pt>
                <c:pt idx="121">
                  <c:v>456.02820441201942</c:v>
                </c:pt>
                <c:pt idx="122">
                  <c:v>456.02820441201942</c:v>
                </c:pt>
                <c:pt idx="123">
                  <c:v>456.02820441201942</c:v>
                </c:pt>
                <c:pt idx="124">
                  <c:v>456.02820441201942</c:v>
                </c:pt>
                <c:pt idx="125">
                  <c:v>456.02820441201942</c:v>
                </c:pt>
                <c:pt idx="126">
                  <c:v>456.02820441201942</c:v>
                </c:pt>
                <c:pt idx="127">
                  <c:v>456.02820441201942</c:v>
                </c:pt>
                <c:pt idx="128">
                  <c:v>456.02820441201942</c:v>
                </c:pt>
                <c:pt idx="129">
                  <c:v>456.02820441201942</c:v>
                </c:pt>
                <c:pt idx="130">
                  <c:v>456.02820441201942</c:v>
                </c:pt>
                <c:pt idx="131">
                  <c:v>456.02820441201942</c:v>
                </c:pt>
                <c:pt idx="132">
                  <c:v>456.02820441201942</c:v>
                </c:pt>
                <c:pt idx="133">
                  <c:v>456.02820441201942</c:v>
                </c:pt>
                <c:pt idx="134">
                  <c:v>456.02820441201942</c:v>
                </c:pt>
                <c:pt idx="135">
                  <c:v>456.02820441201942</c:v>
                </c:pt>
                <c:pt idx="136">
                  <c:v>456.02820441201942</c:v>
                </c:pt>
                <c:pt idx="137">
                  <c:v>456.02820441201942</c:v>
                </c:pt>
                <c:pt idx="138">
                  <c:v>456.02820441201942</c:v>
                </c:pt>
                <c:pt idx="139">
                  <c:v>456.02820441201942</c:v>
                </c:pt>
                <c:pt idx="140">
                  <c:v>456.02820441201942</c:v>
                </c:pt>
                <c:pt idx="141">
                  <c:v>456.02820441201942</c:v>
                </c:pt>
                <c:pt idx="142">
                  <c:v>456.02820441201942</c:v>
                </c:pt>
                <c:pt idx="143">
                  <c:v>456.02820441201942</c:v>
                </c:pt>
                <c:pt idx="144">
                  <c:v>456.02820441201942</c:v>
                </c:pt>
                <c:pt idx="145">
                  <c:v>456.02820441201942</c:v>
                </c:pt>
                <c:pt idx="146">
                  <c:v>456.02820441201942</c:v>
                </c:pt>
                <c:pt idx="147">
                  <c:v>456.02820441201942</c:v>
                </c:pt>
                <c:pt idx="148">
                  <c:v>456.02820441201942</c:v>
                </c:pt>
                <c:pt idx="149">
                  <c:v>456.02820441201942</c:v>
                </c:pt>
                <c:pt idx="150">
                  <c:v>456.02820441201942</c:v>
                </c:pt>
                <c:pt idx="151">
                  <c:v>456.02820441201942</c:v>
                </c:pt>
                <c:pt idx="152">
                  <c:v>456.02820441201942</c:v>
                </c:pt>
                <c:pt idx="153">
                  <c:v>456.02820441201942</c:v>
                </c:pt>
                <c:pt idx="154">
                  <c:v>456.02820441201942</c:v>
                </c:pt>
                <c:pt idx="155">
                  <c:v>456.02820441201942</c:v>
                </c:pt>
                <c:pt idx="156">
                  <c:v>456.02820441201942</c:v>
                </c:pt>
                <c:pt idx="157">
                  <c:v>456.02820441201942</c:v>
                </c:pt>
                <c:pt idx="158">
                  <c:v>456.02820441201942</c:v>
                </c:pt>
                <c:pt idx="159">
                  <c:v>456.02820441201942</c:v>
                </c:pt>
                <c:pt idx="160">
                  <c:v>456.02820441201942</c:v>
                </c:pt>
                <c:pt idx="161">
                  <c:v>456.02820441201942</c:v>
                </c:pt>
                <c:pt idx="162">
                  <c:v>456.02820441201942</c:v>
                </c:pt>
                <c:pt idx="163">
                  <c:v>456.02820441201942</c:v>
                </c:pt>
                <c:pt idx="164">
                  <c:v>456.02820441201942</c:v>
                </c:pt>
                <c:pt idx="165">
                  <c:v>456.02820441201942</c:v>
                </c:pt>
                <c:pt idx="166">
                  <c:v>456.02820441201942</c:v>
                </c:pt>
                <c:pt idx="167">
                  <c:v>456.02820441201942</c:v>
                </c:pt>
                <c:pt idx="168">
                  <c:v>456.02820441201942</c:v>
                </c:pt>
                <c:pt idx="169">
                  <c:v>456.02820441201942</c:v>
                </c:pt>
                <c:pt idx="170">
                  <c:v>456.02820441201942</c:v>
                </c:pt>
                <c:pt idx="171">
                  <c:v>456.02820441201942</c:v>
                </c:pt>
                <c:pt idx="172">
                  <c:v>456.02820441201942</c:v>
                </c:pt>
                <c:pt idx="173">
                  <c:v>456.02820441201942</c:v>
                </c:pt>
                <c:pt idx="174">
                  <c:v>456.02820441201942</c:v>
                </c:pt>
                <c:pt idx="175">
                  <c:v>456.02820441201942</c:v>
                </c:pt>
                <c:pt idx="176">
                  <c:v>456.02820441201942</c:v>
                </c:pt>
                <c:pt idx="177">
                  <c:v>456.02820441201942</c:v>
                </c:pt>
                <c:pt idx="178">
                  <c:v>456.02820441201942</c:v>
                </c:pt>
                <c:pt idx="179">
                  <c:v>456.02820441201942</c:v>
                </c:pt>
                <c:pt idx="180">
                  <c:v>456.02820441201942</c:v>
                </c:pt>
                <c:pt idx="181">
                  <c:v>456.02820441201942</c:v>
                </c:pt>
                <c:pt idx="182">
                  <c:v>456.02820441201942</c:v>
                </c:pt>
                <c:pt idx="183">
                  <c:v>456.02820441201942</c:v>
                </c:pt>
                <c:pt idx="184">
                  <c:v>456.02820441201942</c:v>
                </c:pt>
                <c:pt idx="185">
                  <c:v>456.02820441201942</c:v>
                </c:pt>
                <c:pt idx="186">
                  <c:v>456.02820441201942</c:v>
                </c:pt>
                <c:pt idx="187">
                  <c:v>456.02820441201942</c:v>
                </c:pt>
                <c:pt idx="188">
                  <c:v>456.02820441201942</c:v>
                </c:pt>
                <c:pt idx="189">
                  <c:v>456.02820441201942</c:v>
                </c:pt>
                <c:pt idx="190">
                  <c:v>456.02820441201942</c:v>
                </c:pt>
                <c:pt idx="191">
                  <c:v>456.02820441201942</c:v>
                </c:pt>
                <c:pt idx="192">
                  <c:v>456.02820441201942</c:v>
                </c:pt>
                <c:pt idx="193">
                  <c:v>456.02820441201942</c:v>
                </c:pt>
                <c:pt idx="194">
                  <c:v>456.02820441201942</c:v>
                </c:pt>
                <c:pt idx="195">
                  <c:v>456.02820441201942</c:v>
                </c:pt>
                <c:pt idx="196">
                  <c:v>456.02820441201942</c:v>
                </c:pt>
                <c:pt idx="197">
                  <c:v>456.02820441201942</c:v>
                </c:pt>
                <c:pt idx="198">
                  <c:v>456.02820441201942</c:v>
                </c:pt>
                <c:pt idx="199">
                  <c:v>456.02820441201942</c:v>
                </c:pt>
                <c:pt idx="200">
                  <c:v>456.02820441201942</c:v>
                </c:pt>
                <c:pt idx="201">
                  <c:v>456.02820441201942</c:v>
                </c:pt>
                <c:pt idx="202">
                  <c:v>456.02820441201942</c:v>
                </c:pt>
                <c:pt idx="203">
                  <c:v>456.02820441201942</c:v>
                </c:pt>
                <c:pt idx="204">
                  <c:v>456.02820441201942</c:v>
                </c:pt>
                <c:pt idx="205">
                  <c:v>456.02820441201942</c:v>
                </c:pt>
                <c:pt idx="206">
                  <c:v>456.02820441201942</c:v>
                </c:pt>
                <c:pt idx="207">
                  <c:v>456.02820441201942</c:v>
                </c:pt>
                <c:pt idx="208">
                  <c:v>456.02820441201942</c:v>
                </c:pt>
                <c:pt idx="209">
                  <c:v>456.02820441201942</c:v>
                </c:pt>
              </c:numCache>
            </c:numRef>
          </c:xVal>
          <c:yVal>
            <c:numRef>
              <c:f>data!$O$15:$O$224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2.6223012595257629</c:v>
                </c:pt>
                <c:pt idx="2">
                  <c:v>5.2991792299083329</c:v>
                </c:pt>
                <c:pt idx="3">
                  <c:v>8.0165494367081376</c:v>
                </c:pt>
                <c:pt idx="4">
                  <c:v>10.760114354358434</c:v>
                </c:pt>
                <c:pt idx="5">
                  <c:v>13.515438633028724</c:v>
                </c:pt>
                <c:pt idx="6">
                  <c:v>16.268025050654717</c:v>
                </c:pt>
                <c:pt idx="7">
                  <c:v>19.003390790510814</c:v>
                </c:pt>
                <c:pt idx="8">
                  <c:v>21.707143642988566</c:v>
                </c:pt>
                <c:pt idx="9">
                  <c:v>24.365057730643088</c:v>
                </c:pt>
                <c:pt idx="10">
                  <c:v>26.96314835807754</c:v>
                </c:pt>
                <c:pt idx="11">
                  <c:v>29.487745592841293</c:v>
                </c:pt>
                <c:pt idx="12">
                  <c:v>31.925566190192971</c:v>
                </c:pt>
                <c:pt idx="13">
                  <c:v>34.263783483294738</c:v>
                </c:pt>
                <c:pt idx="14">
                  <c:v>36.490094871107885</c:v>
                </c:pt>
                <c:pt idx="15">
                  <c:v>38.592786548900513</c:v>
                </c:pt>
                <c:pt idx="16">
                  <c:v>40.560795140785501</c:v>
                </c:pt>
                <c:pt idx="17">
                  <c:v>42.383765910007618</c:v>
                </c:pt>
                <c:pt idx="18">
                  <c:v>44.05210724070416</c:v>
                </c:pt>
                <c:pt idx="19">
                  <c:v>45.557041104482053</c:v>
                </c:pt>
                <c:pt idx="20">
                  <c:v>46.89064924627997</c:v>
                </c:pt>
                <c:pt idx="21">
                  <c:v>48.045914846506804</c:v>
                </c:pt>
                <c:pt idx="22">
                  <c:v>49.016759440250304</c:v>
                </c:pt>
                <c:pt idx="23">
                  <c:v>49.798074899304133</c:v>
                </c:pt>
                <c:pt idx="24">
                  <c:v>50.385750308739041</c:v>
                </c:pt>
                <c:pt idx="25">
                  <c:v>50.776693596606044</c:v>
                </c:pt>
                <c:pt idx="26">
                  <c:v>50.9688478029667</c:v>
                </c:pt>
                <c:pt idx="27">
                  <c:v>50.961201902649918</c:v>
                </c:pt>
                <c:pt idx="28">
                  <c:v>50.753796124791556</c:v>
                </c:pt>
                <c:pt idx="29">
                  <c:v>50.347721741167639</c:v>
                </c:pt>
                <c:pt idx="30">
                  <c:v>49.745115324434821</c:v>
                </c:pt>
                <c:pt idx="31">
                  <c:v>48.949147506488693</c:v>
                </c:pt>
                <c:pt idx="32">
                  <c:v>47.964006296088243</c:v>
                </c:pt>
                <c:pt idx="33">
                  <c:v>46.794875043520932</c:v>
                </c:pt>
                <c:pt idx="34">
                  <c:v>45.447905168248305</c:v>
                </c:pt>
                <c:pt idx="35">
                  <c:v>43.930183793026494</c:v>
                </c:pt>
                <c:pt idx="36">
                  <c:v>42.249696454795242</c:v>
                </c:pt>
                <c:pt idx="37">
                  <c:v>40.415285088533764</c:v>
                </c:pt>
                <c:pt idx="38">
                  <c:v>38.436601505152218</c:v>
                </c:pt>
                <c:pt idx="39">
                  <c:v>36.324056608196663</c:v>
                </c:pt>
                <c:pt idx="40">
                  <c:v>34.088765616564999</c:v>
                </c:pt>
                <c:pt idx="41">
                  <c:v>31.742489581446304</c:v>
                </c:pt>
                <c:pt idx="42">
                  <c:v>29.297573505194212</c:v>
                </c:pt>
                <c:pt idx="43">
                  <c:v>26.766881387723583</c:v>
                </c:pt>
                <c:pt idx="44">
                  <c:v>24.163728542185449</c:v>
                </c:pt>
                <c:pt idx="45">
                  <c:v>21.501811536044304</c:v>
                </c:pt>
                <c:pt idx="46">
                  <c:v>18.795136126173659</c:v>
                </c:pt>
                <c:pt idx="47">
                  <c:v>16.057943567142569</c:v>
                </c:pt>
                <c:pt idx="48">
                  <c:v>13.304635680423843</c:v>
                </c:pt>
                <c:pt idx="49">
                  <c:v>10.549699078774468</c:v>
                </c:pt>
                <c:pt idx="50">
                  <c:v>7.807628944484506</c:v>
                </c:pt>
                <c:pt idx="51">
                  <c:v>5.0928527625364852</c:v>
                </c:pt>
                <c:pt idx="52">
                  <c:v>2.4196544099569244</c:v>
                </c:pt>
                <c:pt idx="53">
                  <c:v>-0.19790099923503823</c:v>
                </c:pt>
                <c:pt idx="54">
                  <c:v>-2.7460411180505599</c:v>
                </c:pt>
                <c:pt idx="55">
                  <c:v>-5.2113588301513891</c:v>
                </c:pt>
                <c:pt idx="56">
                  <c:v>-7.5808827917984463</c:v>
                </c:pt>
                <c:pt idx="57">
                  <c:v>-9.8421456809691943</c:v>
                </c:pt>
                <c:pt idx="58">
                  <c:v>-11.983249794549742</c:v>
                </c:pt>
                <c:pt idx="59">
                  <c:v>-13.992929648459853</c:v>
                </c:pt>
                <c:pt idx="60">
                  <c:v>-15.860611251338092</c:v>
                </c:pt>
                <c:pt idx="61">
                  <c:v>-17.576467739917657</c:v>
                </c:pt>
                <c:pt idx="62">
                  <c:v>-19.131471083364566</c:v>
                </c:pt>
                <c:pt idx="63">
                  <c:v>-20.51743958453515</c:v>
                </c:pt>
                <c:pt idx="64">
                  <c:v>-21.727080928223138</c:v>
                </c:pt>
                <c:pt idx="65">
                  <c:v>-22.754030549896672</c:v>
                </c:pt>
                <c:pt idx="66">
                  <c:v>-23.59288512304736</c:v>
                </c:pt>
                <c:pt idx="67">
                  <c:v>-24.239230988956045</c:v>
                </c:pt>
                <c:pt idx="68">
                  <c:v>-24.689667379291777</c:v>
                </c:pt>
                <c:pt idx="69">
                  <c:v>-24.941824309357255</c:v>
                </c:pt>
                <c:pt idx="70">
                  <c:v>-24.999999999999996</c:v>
                </c:pt>
                <c:pt idx="71">
                  <c:v>-24.999999999999996</c:v>
                </c:pt>
                <c:pt idx="72">
                  <c:v>-24.999999999999996</c:v>
                </c:pt>
                <c:pt idx="73">
                  <c:v>-24.999999999999996</c:v>
                </c:pt>
                <c:pt idx="74">
                  <c:v>-24.999999999999996</c:v>
                </c:pt>
                <c:pt idx="75">
                  <c:v>-24.999999999999996</c:v>
                </c:pt>
                <c:pt idx="76">
                  <c:v>-24.999999999999996</c:v>
                </c:pt>
                <c:pt idx="77">
                  <c:v>-24.999999999999996</c:v>
                </c:pt>
                <c:pt idx="78">
                  <c:v>-24.999999999999996</c:v>
                </c:pt>
                <c:pt idx="79">
                  <c:v>-24.999999999999996</c:v>
                </c:pt>
                <c:pt idx="80">
                  <c:v>-24.999999999999996</c:v>
                </c:pt>
                <c:pt idx="81">
                  <c:v>-24.999999999999996</c:v>
                </c:pt>
                <c:pt idx="82">
                  <c:v>-24.999999999999996</c:v>
                </c:pt>
                <c:pt idx="83">
                  <c:v>-24.999999999999996</c:v>
                </c:pt>
                <c:pt idx="84">
                  <c:v>-24.999999999999996</c:v>
                </c:pt>
                <c:pt idx="85">
                  <c:v>-24.999999999999996</c:v>
                </c:pt>
                <c:pt idx="86">
                  <c:v>-24.999999999999996</c:v>
                </c:pt>
                <c:pt idx="87">
                  <c:v>-24.999999999999996</c:v>
                </c:pt>
                <c:pt idx="88">
                  <c:v>-24.999999999999996</c:v>
                </c:pt>
                <c:pt idx="89">
                  <c:v>-24.999999999999996</c:v>
                </c:pt>
                <c:pt idx="90">
                  <c:v>-24.999999999999996</c:v>
                </c:pt>
                <c:pt idx="91">
                  <c:v>-24.999999999999996</c:v>
                </c:pt>
                <c:pt idx="92">
                  <c:v>-24.999999999999996</c:v>
                </c:pt>
                <c:pt idx="93">
                  <c:v>-24.999999999999996</c:v>
                </c:pt>
                <c:pt idx="94">
                  <c:v>-24.999999999999996</c:v>
                </c:pt>
                <c:pt idx="95">
                  <c:v>-24.999999999999996</c:v>
                </c:pt>
                <c:pt idx="96">
                  <c:v>-24.999999999999996</c:v>
                </c:pt>
                <c:pt idx="97">
                  <c:v>-24.999999999999996</c:v>
                </c:pt>
                <c:pt idx="98">
                  <c:v>-24.999999999999996</c:v>
                </c:pt>
                <c:pt idx="99">
                  <c:v>-24.999999999999996</c:v>
                </c:pt>
                <c:pt idx="100">
                  <c:v>-24.999999999999996</c:v>
                </c:pt>
                <c:pt idx="101">
                  <c:v>-24.999999999999996</c:v>
                </c:pt>
                <c:pt idx="102">
                  <c:v>-24.999999999999996</c:v>
                </c:pt>
                <c:pt idx="103">
                  <c:v>-24.999999999999996</c:v>
                </c:pt>
                <c:pt idx="104">
                  <c:v>-24.999999999999996</c:v>
                </c:pt>
                <c:pt idx="105">
                  <c:v>-24.999999999999996</c:v>
                </c:pt>
                <c:pt idx="106">
                  <c:v>-24.999999999999996</c:v>
                </c:pt>
                <c:pt idx="107">
                  <c:v>-24.999999999999996</c:v>
                </c:pt>
                <c:pt idx="108">
                  <c:v>-24.999999999999996</c:v>
                </c:pt>
                <c:pt idx="109">
                  <c:v>-24.999999999999996</c:v>
                </c:pt>
                <c:pt idx="110">
                  <c:v>-24.999999999999996</c:v>
                </c:pt>
                <c:pt idx="111">
                  <c:v>-24.999999999999996</c:v>
                </c:pt>
                <c:pt idx="112">
                  <c:v>-24.999999999999996</c:v>
                </c:pt>
                <c:pt idx="113">
                  <c:v>-24.999999999999996</c:v>
                </c:pt>
                <c:pt idx="114">
                  <c:v>-24.999999999999996</c:v>
                </c:pt>
                <c:pt idx="115">
                  <c:v>-24.999999999999996</c:v>
                </c:pt>
                <c:pt idx="116">
                  <c:v>-24.999999999999996</c:v>
                </c:pt>
                <c:pt idx="117">
                  <c:v>-24.999999999999996</c:v>
                </c:pt>
                <c:pt idx="118">
                  <c:v>-24.999999999999996</c:v>
                </c:pt>
                <c:pt idx="119">
                  <c:v>-24.999999999999996</c:v>
                </c:pt>
                <c:pt idx="120">
                  <c:v>-24.999999999999996</c:v>
                </c:pt>
                <c:pt idx="121">
                  <c:v>-24.999999999999996</c:v>
                </c:pt>
                <c:pt idx="122">
                  <c:v>-24.999999999999996</c:v>
                </c:pt>
                <c:pt idx="123">
                  <c:v>-24.999999999999996</c:v>
                </c:pt>
                <c:pt idx="124">
                  <c:v>-24.999999999999996</c:v>
                </c:pt>
                <c:pt idx="125">
                  <c:v>-24.999999999999996</c:v>
                </c:pt>
                <c:pt idx="126">
                  <c:v>-24.999999999999996</c:v>
                </c:pt>
                <c:pt idx="127">
                  <c:v>-24.999999999999996</c:v>
                </c:pt>
                <c:pt idx="128">
                  <c:v>-24.999999999999996</c:v>
                </c:pt>
                <c:pt idx="129">
                  <c:v>-24.999999999999996</c:v>
                </c:pt>
                <c:pt idx="130">
                  <c:v>-24.999999999999996</c:v>
                </c:pt>
                <c:pt idx="131">
                  <c:v>-24.999999999999996</c:v>
                </c:pt>
                <c:pt idx="132">
                  <c:v>-24.999999999999996</c:v>
                </c:pt>
                <c:pt idx="133">
                  <c:v>-24.999999999999996</c:v>
                </c:pt>
                <c:pt idx="134">
                  <c:v>-24.999999999999996</c:v>
                </c:pt>
                <c:pt idx="135">
                  <c:v>-24.999999999999996</c:v>
                </c:pt>
                <c:pt idx="136">
                  <c:v>-24.999999999999996</c:v>
                </c:pt>
                <c:pt idx="137">
                  <c:v>-24.999999999999996</c:v>
                </c:pt>
                <c:pt idx="138">
                  <c:v>-24.999999999999996</c:v>
                </c:pt>
                <c:pt idx="139">
                  <c:v>-24.999999999999996</c:v>
                </c:pt>
                <c:pt idx="140">
                  <c:v>-24.999999999999996</c:v>
                </c:pt>
                <c:pt idx="141">
                  <c:v>-24.999999999999996</c:v>
                </c:pt>
                <c:pt idx="142">
                  <c:v>-24.999999999999996</c:v>
                </c:pt>
                <c:pt idx="143">
                  <c:v>-24.999999999999996</c:v>
                </c:pt>
                <c:pt idx="144">
                  <c:v>-24.999999999999996</c:v>
                </c:pt>
                <c:pt idx="145">
                  <c:v>-24.999999999999996</c:v>
                </c:pt>
                <c:pt idx="146">
                  <c:v>-24.999999999999996</c:v>
                </c:pt>
                <c:pt idx="147">
                  <c:v>-24.999999999999996</c:v>
                </c:pt>
                <c:pt idx="148">
                  <c:v>-24.999999999999996</c:v>
                </c:pt>
                <c:pt idx="149">
                  <c:v>-24.999999999999996</c:v>
                </c:pt>
                <c:pt idx="150">
                  <c:v>-24.999999999999996</c:v>
                </c:pt>
                <c:pt idx="151">
                  <c:v>-24.999999999999996</c:v>
                </c:pt>
                <c:pt idx="152">
                  <c:v>-24.999999999999996</c:v>
                </c:pt>
                <c:pt idx="153">
                  <c:v>-24.999999999999996</c:v>
                </c:pt>
                <c:pt idx="154">
                  <c:v>-24.999999999999996</c:v>
                </c:pt>
                <c:pt idx="155">
                  <c:v>-24.999999999999996</c:v>
                </c:pt>
                <c:pt idx="156">
                  <c:v>-24.999999999999996</c:v>
                </c:pt>
                <c:pt idx="157">
                  <c:v>-24.999999999999996</c:v>
                </c:pt>
                <c:pt idx="158">
                  <c:v>-24.999999999999996</c:v>
                </c:pt>
                <c:pt idx="159">
                  <c:v>-24.999999999999996</c:v>
                </c:pt>
                <c:pt idx="160">
                  <c:v>-24.999999999999996</c:v>
                </c:pt>
                <c:pt idx="161">
                  <c:v>-24.999999999999996</c:v>
                </c:pt>
                <c:pt idx="162">
                  <c:v>-24.999999999999996</c:v>
                </c:pt>
                <c:pt idx="163">
                  <c:v>-24.999999999999996</c:v>
                </c:pt>
                <c:pt idx="164">
                  <c:v>-24.999999999999996</c:v>
                </c:pt>
                <c:pt idx="165">
                  <c:v>-24.999999999999996</c:v>
                </c:pt>
                <c:pt idx="166">
                  <c:v>-24.999999999999996</c:v>
                </c:pt>
                <c:pt idx="167">
                  <c:v>-24.999999999999996</c:v>
                </c:pt>
                <c:pt idx="168">
                  <c:v>-24.999999999999996</c:v>
                </c:pt>
                <c:pt idx="169">
                  <c:v>-24.999999999999996</c:v>
                </c:pt>
                <c:pt idx="170">
                  <c:v>-24.999999999999996</c:v>
                </c:pt>
                <c:pt idx="171">
                  <c:v>-24.999999999999996</c:v>
                </c:pt>
                <c:pt idx="172">
                  <c:v>-24.999999999999996</c:v>
                </c:pt>
                <c:pt idx="173">
                  <c:v>-24.999999999999996</c:v>
                </c:pt>
                <c:pt idx="174">
                  <c:v>-24.999999999999996</c:v>
                </c:pt>
                <c:pt idx="175">
                  <c:v>-24.999999999999996</c:v>
                </c:pt>
                <c:pt idx="176">
                  <c:v>-24.999999999999996</c:v>
                </c:pt>
                <c:pt idx="177">
                  <c:v>-24.999999999999996</c:v>
                </c:pt>
                <c:pt idx="178">
                  <c:v>-24.999999999999996</c:v>
                </c:pt>
                <c:pt idx="179">
                  <c:v>-24.999999999999996</c:v>
                </c:pt>
                <c:pt idx="180">
                  <c:v>-24.999999999999996</c:v>
                </c:pt>
                <c:pt idx="181">
                  <c:v>-24.999999999999996</c:v>
                </c:pt>
                <c:pt idx="182">
                  <c:v>-24.999999999999996</c:v>
                </c:pt>
                <c:pt idx="183">
                  <c:v>-24.999999999999996</c:v>
                </c:pt>
                <c:pt idx="184">
                  <c:v>-24.999999999999996</c:v>
                </c:pt>
                <c:pt idx="185">
                  <c:v>-24.999999999999996</c:v>
                </c:pt>
                <c:pt idx="186">
                  <c:v>-24.999999999999996</c:v>
                </c:pt>
                <c:pt idx="187">
                  <c:v>-24.999999999999996</c:v>
                </c:pt>
                <c:pt idx="188">
                  <c:v>-24.999999999999996</c:v>
                </c:pt>
                <c:pt idx="189">
                  <c:v>-24.999999999999996</c:v>
                </c:pt>
                <c:pt idx="190">
                  <c:v>-24.999999999999996</c:v>
                </c:pt>
                <c:pt idx="191">
                  <c:v>-24.999999999999996</c:v>
                </c:pt>
                <c:pt idx="192">
                  <c:v>-24.999999999999996</c:v>
                </c:pt>
                <c:pt idx="193">
                  <c:v>-24.999999999999996</c:v>
                </c:pt>
                <c:pt idx="194">
                  <c:v>-24.999999999999996</c:v>
                </c:pt>
                <c:pt idx="195">
                  <c:v>-24.999999999999996</c:v>
                </c:pt>
                <c:pt idx="196">
                  <c:v>-24.999999999999996</c:v>
                </c:pt>
                <c:pt idx="197">
                  <c:v>-24.999999999999996</c:v>
                </c:pt>
                <c:pt idx="198">
                  <c:v>-24.999999999999996</c:v>
                </c:pt>
                <c:pt idx="199">
                  <c:v>-24.999999999999996</c:v>
                </c:pt>
                <c:pt idx="200">
                  <c:v>-24.999999999999996</c:v>
                </c:pt>
                <c:pt idx="201">
                  <c:v>-24.999999999999996</c:v>
                </c:pt>
                <c:pt idx="202">
                  <c:v>-24.999999999999996</c:v>
                </c:pt>
                <c:pt idx="203">
                  <c:v>-24.999999999999996</c:v>
                </c:pt>
                <c:pt idx="204">
                  <c:v>-24.999999999999996</c:v>
                </c:pt>
                <c:pt idx="205">
                  <c:v>-24.999999999999996</c:v>
                </c:pt>
                <c:pt idx="206">
                  <c:v>-24.999999999999996</c:v>
                </c:pt>
                <c:pt idx="207">
                  <c:v>-24.999999999999996</c:v>
                </c:pt>
                <c:pt idx="208">
                  <c:v>-24.999999999999996</c:v>
                </c:pt>
                <c:pt idx="209">
                  <c:v>-24.999999999999996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6B90-438C-A0C6-D55E59847FD8}"/>
            </c:ext>
          </c:extLst>
        </c:ser>
        <c:ser>
          <c:idx val="4"/>
          <c:order val="4"/>
          <c:tx>
            <c:strRef>
              <c:f>data!$H$12</c:f>
              <c:strCache>
                <c:ptCount val="1"/>
                <c:pt idx="0">
                  <c:v>5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data!$H$15:$H$224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-0.29333719595816282</c:v>
                </c:pt>
                <c:pt idx="2">
                  <c:v>-0.62357288739031191</c:v>
                </c:pt>
                <c:pt idx="3">
                  <c:v>-0.99287180146009846</c:v>
                </c:pt>
                <c:pt idx="4">
                  <c:v>-1.4033939177141534</c:v>
                </c:pt>
                <c:pt idx="5">
                  <c:v>-1.8572942055654185</c:v>
                </c:pt>
                <c:pt idx="6">
                  <c:v>-2.3567223623849429</c:v>
                </c:pt>
                <c:pt idx="7">
                  <c:v>-2.9038225522348524</c:v>
                </c:pt>
                <c:pt idx="8">
                  <c:v>-3.5007331452735464</c:v>
                </c:pt>
                <c:pt idx="9">
                  <c:v>-4.149586457865186</c:v>
                </c:pt>
                <c:pt idx="10">
                  <c:v>-4.8525084934246703</c:v>
                </c:pt>
                <c:pt idx="11">
                  <c:v>-5.6116186840306179</c:v>
                </c:pt>
                <c:pt idx="12">
                  <c:v>-6.4290296328359116</c:v>
                </c:pt>
                <c:pt idx="13">
                  <c:v>-7.3068468573092229</c:v>
                </c:pt>
                <c:pt idx="14">
                  <c:v>-8.2471685333371383</c:v>
                </c:pt>
                <c:pt idx="15">
                  <c:v>-9.2520852402183795</c:v>
                </c:pt>
                <c:pt idx="16">
                  <c:v>-10.323679706582189</c:v>
                </c:pt>
                <c:pt idx="17">
                  <c:v>-11.464026557259755</c:v>
                </c:pt>
                <c:pt idx="18">
                  <c:v>-12.67519206114155</c:v>
                </c:pt>
                <c:pt idx="19">
                  <c:v>-13.959233880048986</c:v>
                </c:pt>
                <c:pt idx="20">
                  <c:v>-15.31820081865385</c:v>
                </c:pt>
                <c:pt idx="21">
                  <c:v>-16.75413257547233</c:v>
                </c:pt>
                <c:pt idx="22">
                  <c:v>-18.269059494967667</c:v>
                </c:pt>
                <c:pt idx="23">
                  <c:v>-19.865002320787408</c:v>
                </c:pt>
                <c:pt idx="24">
                  <c:v>-21.543971950170206</c:v>
                </c:pt>
                <c:pt idx="25">
                  <c:v>-23.307969189547457</c:v>
                </c:pt>
                <c:pt idx="26">
                  <c:v>-25.158984511370686</c:v>
                </c:pt>
                <c:pt idx="27">
                  <c:v>-27.09899781219751</c:v>
                </c:pt>
                <c:pt idx="28">
                  <c:v>-29.129978172060959</c:v>
                </c:pt>
                <c:pt idx="29">
                  <c:v>-31.253883615153715</c:v>
                </c:pt>
                <c:pt idx="30">
                  <c:v>-33.472660871855858</c:v>
                </c:pt>
                <c:pt idx="31">
                  <c:v>-35.788245142136866</c:v>
                </c:pt>
                <c:pt idx="32">
                  <c:v>-38.202559860356267</c:v>
                </c:pt>
                <c:pt idx="33">
                  <c:v>-40.717516461496722</c:v>
                </c:pt>
                <c:pt idx="34">
                  <c:v>-43.335014148853858</c:v>
                </c:pt>
                <c:pt idx="35">
                  <c:v>-46.056939663213242</c:v>
                </c:pt>
                <c:pt idx="36">
                  <c:v>-48.885167053542766</c:v>
                </c:pt>
                <c:pt idx="37">
                  <c:v>-51.821557449225779</c:v>
                </c:pt>
                <c:pt idx="38">
                  <c:v>-54.867958833866354</c:v>
                </c:pt>
                <c:pt idx="39">
                  <c:v>-58.026205820691047</c:v>
                </c:pt>
                <c:pt idx="40">
                  <c:v>-61.298119429576026</c:v>
                </c:pt>
                <c:pt idx="41">
                  <c:v>-64.685506865726239</c:v>
                </c:pt>
                <c:pt idx="42">
                  <c:v>-68.190161300033026</c:v>
                </c:pt>
                <c:pt idx="43">
                  <c:v>-71.813861651139206</c:v>
                </c:pt>
                <c:pt idx="44">
                  <c:v>-75.558372369234135</c:v>
                </c:pt>
                <c:pt idx="45">
                  <c:v>-79.425443221607892</c:v>
                </c:pt>
                <c:pt idx="46">
                  <c:v>-83.416809079991538</c:v>
                </c:pt>
                <c:pt idx="47">
                  <c:v>-87.534189709705316</c:v>
                </c:pt>
                <c:pt idx="48">
                  <c:v>-91.779289560644401</c:v>
                </c:pt>
                <c:pt idx="49">
                  <c:v>-96.153797560125398</c:v>
                </c:pt>
                <c:pt idx="50">
                  <c:v>-100.6593869076203</c:v>
                </c:pt>
                <c:pt idx="51">
                  <c:v>-105.29771487139958</c:v>
                </c:pt>
                <c:pt idx="52">
                  <c:v>-110.0704225871157</c:v>
                </c:pt>
                <c:pt idx="53">
                  <c:v>-114.97913485834319</c:v>
                </c:pt>
                <c:pt idx="54">
                  <c:v>-120.02545995910459</c:v>
                </c:pt>
                <c:pt idx="55">
                  <c:v>-125.21098943840813</c:v>
                </c:pt>
                <c:pt idx="56">
                  <c:v>-130.53729792681497</c:v>
                </c:pt>
                <c:pt idx="57">
                  <c:v>-136.00594294506303</c:v>
                </c:pt>
                <c:pt idx="58">
                  <c:v>-141.61846471477236</c:v>
                </c:pt>
                <c:pt idx="59">
                  <c:v>-147.37638597125044</c:v>
                </c:pt>
                <c:pt idx="60">
                  <c:v>-153.28121177842485</c:v>
                </c:pt>
                <c:pt idx="61">
                  <c:v>-159.33442934592259</c:v>
                </c:pt>
                <c:pt idx="62">
                  <c:v>-165.53750784831794</c:v>
                </c:pt>
                <c:pt idx="63">
                  <c:v>-171.89189824657598</c:v>
                </c:pt>
                <c:pt idx="64">
                  <c:v>-178.39903311170602</c:v>
                </c:pt>
                <c:pt idx="65">
                  <c:v>-185.0603264506523</c:v>
                </c:pt>
                <c:pt idx="66">
                  <c:v>-191.87717353444003</c:v>
                </c:pt>
                <c:pt idx="67">
                  <c:v>-198.85095072859812</c:v>
                </c:pt>
                <c:pt idx="68">
                  <c:v>-205.98301532588138</c:v>
                </c:pt>
                <c:pt idx="69">
                  <c:v>-213.27470538130817</c:v>
                </c:pt>
                <c:pt idx="70">
                  <c:v>-220.72733954953898</c:v>
                </c:pt>
                <c:pt idx="71">
                  <c:v>-228.34221692460989</c:v>
                </c:pt>
                <c:pt idx="72">
                  <c:v>-236.12061688204605</c:v>
                </c:pt>
                <c:pt idx="73">
                  <c:v>-244.06379892337083</c:v>
                </c:pt>
                <c:pt idx="74">
                  <c:v>-252.17300252302857</c:v>
                </c:pt>
                <c:pt idx="75">
                  <c:v>-260.44944697774451</c:v>
                </c:pt>
                <c:pt idx="76">
                  <c:v>-268.89433125833449</c:v>
                </c:pt>
                <c:pt idx="77">
                  <c:v>-277.50883386398613</c:v>
                </c:pt>
                <c:pt idx="78">
                  <c:v>-286.29411267902822</c:v>
                </c:pt>
                <c:pt idx="79">
                  <c:v>-295.25130483220374</c:v>
                </c:pt>
                <c:pt idx="80">
                  <c:v>-304.38152655846994</c:v>
                </c:pt>
                <c:pt idx="81">
                  <c:v>-313.68587306333262</c:v>
                </c:pt>
                <c:pt idx="82">
                  <c:v>-323.1654183897374</c:v>
                </c:pt>
                <c:pt idx="83">
                  <c:v>-332.82121528753618</c:v>
                </c:pt>
                <c:pt idx="84">
                  <c:v>-342.65429508553996</c:v>
                </c:pt>
                <c:pt idx="85">
                  <c:v>-352.66566756617067</c:v>
                </c:pt>
                <c:pt idx="86">
                  <c:v>-362.85632084273959</c:v>
                </c:pt>
                <c:pt idx="87">
                  <c:v>-373.22722123935324</c:v>
                </c:pt>
                <c:pt idx="88">
                  <c:v>-383.77931317346963</c:v>
                </c:pt>
                <c:pt idx="89">
                  <c:v>-394.51351904111738</c:v>
                </c:pt>
                <c:pt idx="90">
                  <c:v>-405.4307391047904</c:v>
                </c:pt>
                <c:pt idx="91">
                  <c:v>-416.53185138403256</c:v>
                </c:pt>
                <c:pt idx="92">
                  <c:v>-427.81771154872763</c:v>
                </c:pt>
                <c:pt idx="93">
                  <c:v>-439.28915281510075</c:v>
                </c:pt>
                <c:pt idx="94">
                  <c:v>-450.94698584445558</c:v>
                </c:pt>
                <c:pt idx="95">
                  <c:v>-462.79199864464709</c:v>
                </c:pt>
                <c:pt idx="96">
                  <c:v>-474.82495647431023</c:v>
                </c:pt>
                <c:pt idx="97">
                  <c:v>-487.04660174985327</c:v>
                </c:pt>
                <c:pt idx="98">
                  <c:v>-499.45765395522557</c:v>
                </c:pt>
                <c:pt idx="99">
                  <c:v>-512.05880955447572</c:v>
                </c:pt>
                <c:pt idx="100">
                  <c:v>-524.85074190710384</c:v>
                </c:pt>
                <c:pt idx="101">
                  <c:v>-537.83410118622487</c:v>
                </c:pt>
                <c:pt idx="102">
                  <c:v>-551.00951429954875</c:v>
                </c:pt>
                <c:pt idx="103">
                  <c:v>-564.37758481318588</c:v>
                </c:pt>
                <c:pt idx="104">
                  <c:v>-577.9388928782945</c:v>
                </c:pt>
                <c:pt idx="105">
                  <c:v>-591.69399516057103</c:v>
                </c:pt>
                <c:pt idx="106">
                  <c:v>-605.64342477259072</c:v>
                </c:pt>
                <c:pt idx="107">
                  <c:v>-619.7876912090195</c:v>
                </c:pt>
                <c:pt idx="108">
                  <c:v>-634.12728028469064</c:v>
                </c:pt>
                <c:pt idx="109">
                  <c:v>-648.6626540755575</c:v>
                </c:pt>
                <c:pt idx="110">
                  <c:v>-663.39425086253789</c:v>
                </c:pt>
                <c:pt idx="111">
                  <c:v>-678.32248507824499</c:v>
                </c:pt>
                <c:pt idx="112">
                  <c:v>-693.44774725661875</c:v>
                </c:pt>
                <c:pt idx="113">
                  <c:v>-708.77040398546239</c:v>
                </c:pt>
                <c:pt idx="114">
                  <c:v>-724.29079786188822</c:v>
                </c:pt>
                <c:pt idx="115">
                  <c:v>-740.00924745067721</c:v>
                </c:pt>
                <c:pt idx="116">
                  <c:v>-755.92604724556679</c:v>
                </c:pt>
                <c:pt idx="117">
                  <c:v>-772.04146763345409</c:v>
                </c:pt>
                <c:pt idx="118">
                  <c:v>-788.35575486153596</c:v>
                </c:pt>
                <c:pt idx="119">
                  <c:v>-804.86913100738127</c:v>
                </c:pt>
                <c:pt idx="120">
                  <c:v>-821.58179395193974</c:v>
                </c:pt>
                <c:pt idx="121">
                  <c:v>-838.49391735549216</c:v>
                </c:pt>
                <c:pt idx="122">
                  <c:v>-855.60565063654474</c:v>
                </c:pt>
                <c:pt idx="123">
                  <c:v>-872.91711895366836</c:v>
                </c:pt>
                <c:pt idx="124">
                  <c:v>-890.4284231902883</c:v>
                </c:pt>
                <c:pt idx="125">
                  <c:v>-908.13963994242238</c:v>
                </c:pt>
                <c:pt idx="126">
                  <c:v>-926.05082150937176</c:v>
                </c:pt>
                <c:pt idx="127">
                  <c:v>-944.16199588736606</c:v>
                </c:pt>
                <c:pt idx="128">
                  <c:v>-962.47316676615719</c:v>
                </c:pt>
                <c:pt idx="129">
                  <c:v>-980.98431352857688</c:v>
                </c:pt>
                <c:pt idx="130">
                  <c:v>-999.69539125303493</c:v>
                </c:pt>
                <c:pt idx="131">
                  <c:v>-1018.6063307189861</c:v>
                </c:pt>
                <c:pt idx="132">
                  <c:v>-1037.7170384153383</c:v>
                </c:pt>
                <c:pt idx="133">
                  <c:v>-1057.027396551819</c:v>
                </c:pt>
                <c:pt idx="134">
                  <c:v>-1076.5372630732907</c:v>
                </c:pt>
                <c:pt idx="135">
                  <c:v>-1096.2464716770166</c:v>
                </c:pt>
                <c:pt idx="136">
                  <c:v>-1116.1548318328721</c:v>
                </c:pt>
                <c:pt idx="137">
                  <c:v>-1136.2621288065011</c:v>
                </c:pt>
                <c:pt idx="138">
                  <c:v>-1156.568123685415</c:v>
                </c:pt>
                <c:pt idx="139">
                  <c:v>-1177.0725534080273</c:v>
                </c:pt>
                <c:pt idx="140">
                  <c:v>-1197.7751307956269</c:v>
                </c:pt>
                <c:pt idx="141">
                  <c:v>-1218.6755445872807</c:v>
                </c:pt>
                <c:pt idx="142">
                  <c:v>-1239.7734594776637</c:v>
                </c:pt>
                <c:pt idx="143">
                  <c:v>-1261.0685161578085</c:v>
                </c:pt>
                <c:pt idx="144">
                  <c:v>-1282.5603313587776</c:v>
                </c:pt>
                <c:pt idx="145">
                  <c:v>-1304.2484978982432</c:v>
                </c:pt>
                <c:pt idx="146">
                  <c:v>-1326.1325847299738</c:v>
                </c:pt>
                <c:pt idx="147">
                  <c:v>-1348.212136996226</c:v>
                </c:pt>
                <c:pt idx="148">
                  <c:v>-1370.4866760830212</c:v>
                </c:pt>
                <c:pt idx="149">
                  <c:v>-1392.9556996783181</c:v>
                </c:pt>
                <c:pt idx="150">
                  <c:v>-1415.6186818330609</c:v>
                </c:pt>
                <c:pt idx="151">
                  <c:v>-1438.4750730251028</c:v>
                </c:pt>
                <c:pt idx="152">
                  <c:v>-1461.5243002259915</c:v>
                </c:pt>
                <c:pt idx="153">
                  <c:v>-1484.7657669706132</c:v>
                </c:pt>
                <c:pt idx="154">
                  <c:v>-1508.1988534296886</c:v>
                </c:pt>
                <c:pt idx="155">
                  <c:v>-1531.8229164850977</c:v>
                </c:pt>
                <c:pt idx="156">
                  <c:v>-1555.6372898080501</c:v>
                </c:pt>
                <c:pt idx="157">
                  <c:v>-1579.641283940063</c:v>
                </c:pt>
                <c:pt idx="158">
                  <c:v>-1603.8341863767596</c:v>
                </c:pt>
                <c:pt idx="159">
                  <c:v>-1628.2152616544599</c:v>
                </c:pt>
                <c:pt idx="160">
                  <c:v>-1652.7837514395715</c:v>
                </c:pt>
                <c:pt idx="161">
                  <c:v>-1677.5388746207525</c:v>
                </c:pt>
                <c:pt idx="162">
                  <c:v>-1702.4798274038455</c:v>
                </c:pt>
                <c:pt idx="163">
                  <c:v>-1727.6057834095666</c:v>
                </c:pt>
                <c:pt idx="164">
                  <c:v>-1752.9158937739458</c:v>
                </c:pt>
                <c:pt idx="165">
                  <c:v>-1778.4092872514875</c:v>
                </c:pt>
                <c:pt idx="166">
                  <c:v>-1804.0850703210667</c:v>
                </c:pt>
                <c:pt idx="167">
                  <c:v>-1829.9423272945182</c:v>
                </c:pt>
                <c:pt idx="168">
                  <c:v>-1855.9801204279322</c:v>
                </c:pt>
                <c:pt idx="169">
                  <c:v>-1882.1974900356206</c:v>
                </c:pt>
                <c:pt idx="170">
                  <c:v>-1908.5934546067526</c:v>
                </c:pt>
                <c:pt idx="171">
                  <c:v>-1935.1670109246506</c:v>
                </c:pt>
                <c:pt idx="172">
                  <c:v>-1961.9171341887127</c:v>
                </c:pt>
                <c:pt idx="173">
                  <c:v>-1988.8427781389648</c:v>
                </c:pt>
                <c:pt idx="174">
                  <c:v>-2015.9428751832181</c:v>
                </c:pt>
                <c:pt idx="175">
                  <c:v>-2043.2163365268273</c:v>
                </c:pt>
                <c:pt idx="176">
                  <c:v>-2070.6620523050115</c:v>
                </c:pt>
                <c:pt idx="177">
                  <c:v>-2098.2788917177454</c:v>
                </c:pt>
                <c:pt idx="178">
                  <c:v>-2126.0657031671958</c:v>
                </c:pt>
                <c:pt idx="179">
                  <c:v>-2154.0213143976821</c:v>
                </c:pt>
                <c:pt idx="180">
                  <c:v>-2182.1445326381463</c:v>
                </c:pt>
                <c:pt idx="181">
                  <c:v>-2210.4341447471215</c:v>
                </c:pt>
                <c:pt idx="182">
                  <c:v>-2238.8889173601683</c:v>
                </c:pt>
                <c:pt idx="183">
                  <c:v>-2267.507597039782</c:v>
                </c:pt>
                <c:pt idx="184">
                  <c:v>-2296.2889104277233</c:v>
                </c:pt>
                <c:pt idx="185">
                  <c:v>-2325.2315643997817</c:v>
                </c:pt>
                <c:pt idx="186">
                  <c:v>-2354.3342462229393</c:v>
                </c:pt>
                <c:pt idx="187">
                  <c:v>-2383.5956237149103</c:v>
                </c:pt>
                <c:pt idx="188">
                  <c:v>-2413.0143454060594</c:v>
                </c:pt>
                <c:pt idx="189">
                  <c:v>-2442.5890407036431</c:v>
                </c:pt>
                <c:pt idx="190">
                  <c:v>-2472.3183200583985</c:v>
                </c:pt>
                <c:pt idx="191">
                  <c:v>-2502.2007751334158</c:v>
                </c:pt>
                <c:pt idx="192">
                  <c:v>-2532.2349789753121</c:v>
                </c:pt>
                <c:pt idx="193">
                  <c:v>-2562.4194861876472</c:v>
                </c:pt>
                <c:pt idx="194">
                  <c:v>-2592.7528331066014</c:v>
                </c:pt>
                <c:pt idx="195">
                  <c:v>-2623.233537978861</c:v>
                </c:pt>
                <c:pt idx="196">
                  <c:v>-2653.860101141709</c:v>
                </c:pt>
                <c:pt idx="197">
                  <c:v>-2684.6310052052818</c:v>
                </c:pt>
                <c:pt idx="198">
                  <c:v>-2715.5447152369957</c:v>
                </c:pt>
                <c:pt idx="199">
                  <c:v>-2746.5996789480932</c:v>
                </c:pt>
                <c:pt idx="200">
                  <c:v>-2777.7943268823064</c:v>
                </c:pt>
                <c:pt idx="201">
                  <c:v>-2809.1270726065991</c:v>
                </c:pt>
                <c:pt idx="202">
                  <c:v>-2840.5963129039787</c:v>
                </c:pt>
                <c:pt idx="203">
                  <c:v>-2872.2004279683511</c:v>
                </c:pt>
                <c:pt idx="204">
                  <c:v>-2903.9377816013766</c:v>
                </c:pt>
                <c:pt idx="205">
                  <c:v>-2935.8067214113385</c:v>
                </c:pt>
                <c:pt idx="206">
                  <c:v>-2967.8055790139574</c:v>
                </c:pt>
                <c:pt idx="207">
                  <c:v>-2999.9326702351773</c:v>
                </c:pt>
                <c:pt idx="208">
                  <c:v>-3032.1862953158388</c:v>
                </c:pt>
                <c:pt idx="209">
                  <c:v>-3064.5647391182729</c:v>
                </c:pt>
              </c:numCache>
            </c:numRef>
          </c:xVal>
          <c:yVal>
            <c:numRef>
              <c:f>data!$I$15:$I$224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3.2486602048325124</c:v>
                </c:pt>
                <c:pt idx="2">
                  <c:v>6.6938851338297862</c:v>
                </c:pt>
                <c:pt idx="3">
                  <c:v>10.335256065568323</c:v>
                </c:pt>
                <c:pt idx="4">
                  <c:v>14.172330439677928</c:v>
                </c:pt>
                <c:pt idx="5">
                  <c:v>18.204641910629043</c:v>
                </c:pt>
                <c:pt idx="6">
                  <c:v>22.431700404410844</c:v>
                </c:pt>
                <c:pt idx="7">
                  <c:v>26.852992178093295</c:v>
                </c:pt>
                <c:pt idx="8">
                  <c:v>31.467979882265748</c:v>
                </c:pt>
                <c:pt idx="9">
                  <c:v>36.276102626344631</c:v>
                </c:pt>
                <c:pt idx="10">
                  <c:v>41.276776046742313</c:v>
                </c:pt>
                <c:pt idx="11">
                  <c:v>46.469392377888745</c:v>
                </c:pt>
                <c:pt idx="12">
                  <c:v>51.853320526097271</c:v>
                </c:pt>
                <c:pt idx="13">
                  <c:v>57.427906146265585</c:v>
                </c:pt>
                <c:pt idx="14">
                  <c:v>63.192471721403152</c:v>
                </c:pt>
                <c:pt idx="15">
                  <c:v>69.146316644973766</c:v>
                </c:pt>
                <c:pt idx="16">
                  <c:v>75.288717306045541</c:v>
                </c:pt>
                <c:pt idx="17">
                  <c:v>81.618927177235932</c:v>
                </c:pt>
                <c:pt idx="18">
                  <c:v>88.136176905442312</c:v>
                </c:pt>
                <c:pt idx="19">
                  <c:v>94.839674405346813</c:v>
                </c:pt>
                <c:pt idx="20">
                  <c:v>101.72860495568329</c:v>
                </c:pt>
                <c:pt idx="21">
                  <c:v>108.80213129825667</c:v>
                </c:pt>
                <c:pt idx="22">
                  <c:v>116.0593937396998</c:v>
                </c:pt>
                <c:pt idx="23">
                  <c:v>123.49951025595846</c:v>
                </c:pt>
                <c:pt idx="24">
                  <c:v>131.12157659948909</c:v>
                </c:pt>
                <c:pt idx="25">
                  <c:v>138.92466640915842</c:v>
                </c:pt>
                <c:pt idx="26">
                  <c:v>146.90783132283065</c:v>
                </c:pt>
                <c:pt idx="27">
                  <c:v>155.07010109262757</c:v>
                </c:pt>
                <c:pt idx="28">
                  <c:v>163.41048370285006</c:v>
                </c:pt>
                <c:pt idx="29">
                  <c:v>171.92796549054395</c:v>
                </c:pt>
                <c:pt idx="30">
                  <c:v>180.6215112686977</c:v>
                </c:pt>
                <c:pt idx="31">
                  <c:v>189.49006445205532</c:v>
                </c:pt>
                <c:pt idx="32">
                  <c:v>198.53254718553035</c:v>
                </c:pt>
                <c:pt idx="33">
                  <c:v>207.74786047520519</c:v>
                </c:pt>
                <c:pt idx="34">
                  <c:v>217.13488432189908</c:v>
                </c:pt>
                <c:pt idx="35">
                  <c:v>226.69247785728848</c:v>
                </c:pt>
                <c:pt idx="36">
                  <c:v>236.41947948256598</c:v>
                </c:pt>
                <c:pt idx="37">
                  <c:v>246.31470700961569</c:v>
                </c:pt>
                <c:pt idx="38">
                  <c:v>256.37695780469352</c:v>
                </c:pt>
                <c:pt idx="39">
                  <c:v>266.6050089345909</c:v>
                </c:pt>
                <c:pt idx="40">
                  <c:v>276.99761731526627</c:v>
                </c:pt>
                <c:pt idx="41">
                  <c:v>287.5535198629255</c:v>
                </c:pt>
                <c:pt idx="42">
                  <c:v>298.27143364753306</c:v>
                </c:pt>
                <c:pt idx="43">
                  <c:v>309.15005604873477</c:v>
                </c:pt>
                <c:pt idx="44">
                  <c:v>320.18806491417456</c:v>
                </c:pt>
                <c:pt idx="45">
                  <c:v>331.38411872018401</c:v>
                </c:pt>
                <c:pt idx="46">
                  <c:v>342.73685673482743</c:v>
                </c:pt>
                <c:pt idx="47">
                  <c:v>354.24489918328027</c:v>
                </c:pt>
                <c:pt idx="48">
                  <c:v>365.90684741552246</c:v>
                </c:pt>
                <c:pt idx="49">
                  <c:v>377.72128407632601</c:v>
                </c:pt>
                <c:pt idx="50">
                  <c:v>389.68677327751584</c:v>
                </c:pt>
                <c:pt idx="51">
                  <c:v>401.80186077248271</c:v>
                </c:pt>
                <c:pt idx="52">
                  <c:v>414.06507413292786</c:v>
                </c:pt>
                <c:pt idx="53">
                  <c:v>426.47492292781646</c:v>
                </c:pt>
                <c:pt idx="54">
                  <c:v>439.02989890452085</c:v>
                </c:pt>
                <c:pt idx="55">
                  <c:v>451.72847617212784</c:v>
                </c:pt>
                <c:pt idx="56">
                  <c:v>464.56911138689065</c:v>
                </c:pt>
                <c:pt idx="57">
                  <c:v>477.55024393980267</c:v>
                </c:pt>
                <c:pt idx="58">
                  <c:v>490.67029614626733</c:v>
                </c:pt>
                <c:pt idx="59">
                  <c:v>503.92767343784584</c:v>
                </c:pt>
                <c:pt idx="60">
                  <c:v>517.32076455605556</c:v>
                </c:pt>
                <c:pt idx="61">
                  <c:v>530.84794174819717</c:v>
                </c:pt>
                <c:pt idx="62">
                  <c:v>544.50756096518649</c:v>
                </c:pt>
                <c:pt idx="63">
                  <c:v>558.29796206136677</c:v>
                </c:pt>
                <c:pt idx="64">
                  <c:v>572.21746899627681</c:v>
                </c:pt>
                <c:pt idx="65">
                  <c:v>586.26439003835264</c:v>
                </c:pt>
                <c:pt idx="66">
                  <c:v>600.43701797053427</c:v>
                </c:pt>
                <c:pt idx="67">
                  <c:v>614.73363029775544</c:v>
                </c:pt>
                <c:pt idx="68">
                  <c:v>629.15248945628991</c:v>
                </c:pt>
                <c:pt idx="69">
                  <c:v>643.69184302492977</c:v>
                </c:pt>
                <c:pt idx="70">
                  <c:v>658.34992393796858</c:v>
                </c:pt>
                <c:pt idx="71">
                  <c:v>673.12495069996476</c:v>
                </c:pt>
                <c:pt idx="72">
                  <c:v>688.01512760225955</c:v>
                </c:pt>
                <c:pt idx="73">
                  <c:v>703.01864494122003</c:v>
                </c:pt>
                <c:pt idx="74">
                  <c:v>718.13367923818635</c:v>
                </c:pt>
                <c:pt idx="75">
                  <c:v>733.35839346109037</c:v>
                </c:pt>
                <c:pt idx="76">
                  <c:v>748.69093724772199</c:v>
                </c:pt>
                <c:pt idx="77">
                  <c:v>764.12944713061802</c:v>
                </c:pt>
                <c:pt idx="78">
                  <c:v>779.67204676354027</c:v>
                </c:pt>
                <c:pt idx="79">
                  <c:v>795.31684714952144</c:v>
                </c:pt>
                <c:pt idx="80">
                  <c:v>811.06194687044695</c:v>
                </c:pt>
                <c:pt idx="81">
                  <c:v>826.90543231814797</c:v>
                </c:pt>
                <c:pt idx="82">
                  <c:v>842.84537792697472</c:v>
                </c:pt>
                <c:pt idx="83">
                  <c:v>858.87984640782281</c:v>
                </c:pt>
                <c:pt idx="84">
                  <c:v>875.00688898358635</c:v>
                </c:pt>
                <c:pt idx="85">
                  <c:v>891.22454562600501</c:v>
                </c:pt>
                <c:pt idx="86">
                  <c:v>907.53084529387945</c:v>
                </c:pt>
                <c:pt idx="87">
                  <c:v>923.92380617262586</c:v>
                </c:pt>
                <c:pt idx="88">
                  <c:v>940.4014359151397</c:v>
                </c:pt>
                <c:pt idx="89">
                  <c:v>956.96173188393641</c:v>
                </c:pt>
                <c:pt idx="90">
                  <c:v>973.60268139454934</c:v>
                </c:pt>
                <c:pt idx="91">
                  <c:v>990.32226196014187</c:v>
                </c:pt>
                <c:pt idx="92">
                  <c:v>1007.118441537315</c:v>
                </c:pt>
                <c:pt idx="93">
                  <c:v>1023.9891787730753</c:v>
                </c:pt>
                <c:pt idx="94">
                  <c:v>1040.9324232529343</c:v>
                </c:pt>
                <c:pt idx="95">
                  <c:v>1057.9461157501091</c:v>
                </c:pt>
                <c:pt idx="96">
                  <c:v>1075.0281884757942</c:v>
                </c:pt>
                <c:pt idx="97">
                  <c:v>1092.1765653304726</c:v>
                </c:pt>
                <c:pt idx="98">
                  <c:v>1109.3891621562411</c:v>
                </c:pt>
                <c:pt idx="99">
                  <c:v>1126.6638869901092</c:v>
                </c:pt>
                <c:pt idx="100">
                  <c:v>1143.9986403182502</c:v>
                </c:pt>
                <c:pt idx="101">
                  <c:v>1161.391315331171</c:v>
                </c:pt>
                <c:pt idx="102">
                  <c:v>1178.8397981797634</c:v>
                </c:pt>
                <c:pt idx="103">
                  <c:v>1196.3419682322185</c:v>
                </c:pt>
                <c:pt idx="104">
                  <c:v>1213.8956983317578</c:v>
                </c:pt>
                <c:pt idx="105">
                  <c:v>1231.4988550551643</c:v>
                </c:pt>
                <c:pt idx="106">
                  <c:v>1249.1492989720682</c:v>
                </c:pt>
                <c:pt idx="107">
                  <c:v>1266.8448849049691</c:v>
                </c:pt>
                <c:pt idx="108">
                  <c:v>1284.5834621899528</c:v>
                </c:pt>
                <c:pt idx="109">
                  <c:v>1302.3628749380757</c:v>
                </c:pt>
                <c:pt idx="110">
                  <c:v>1320.1809622973856</c:v>
                </c:pt>
                <c:pt idx="111">
                  <c:v>1338.0355587155434</c:v>
                </c:pt>
                <c:pt idx="112">
                  <c:v>1355.9244942030182</c:v>
                </c:pt>
                <c:pt idx="113">
                  <c:v>1373.8455945968203</c:v>
                </c:pt>
                <c:pt idx="114">
                  <c:v>1391.7966818247417</c:v>
                </c:pt>
                <c:pt idx="115">
                  <c:v>1409.7755741700726</c:v>
                </c:pt>
                <c:pt idx="116">
                  <c:v>1427.780086536759</c:v>
                </c:pt>
                <c:pt idx="117">
                  <c:v>1445.8080307149742</c:v>
                </c:pt>
                <c:pt idx="118">
                  <c:v>1463.8572156470641</c:v>
                </c:pt>
                <c:pt idx="119">
                  <c:v>1481.9254476938434</c:v>
                </c:pt>
                <c:pt idx="120">
                  <c:v>1500.0105309012015</c:v>
                </c:pt>
                <c:pt idx="121">
                  <c:v>1518.1102672669942</c:v>
                </c:pt>
                <c:pt idx="122">
                  <c:v>1536.2224570081785</c:v>
                </c:pt>
                <c:pt idx="123">
                  <c:v>1554.3448988281689</c:v>
                </c:pt>
                <c:pt idx="124">
                  <c:v>1572.4753901843771</c:v>
                </c:pt>
                <c:pt idx="125">
                  <c:v>1590.6117275558979</c:v>
                </c:pt>
                <c:pt idx="126">
                  <c:v>1608.7517067113235</c:v>
                </c:pt>
                <c:pt idx="127">
                  <c:v>1626.8931229766322</c:v>
                </c:pt>
                <c:pt idx="128">
                  <c:v>1645.033771503144</c:v>
                </c:pt>
                <c:pt idx="129">
                  <c:v>1663.171447535484</c:v>
                </c:pt>
                <c:pt idx="130">
                  <c:v>1681.3039466795481</c:v>
                </c:pt>
                <c:pt idx="131">
                  <c:v>1699.4290651704102</c:v>
                </c:pt>
                <c:pt idx="132">
                  <c:v>1717.5446001401701</c:v>
                </c:pt>
                <c:pt idx="133">
                  <c:v>1735.6483498856712</c:v>
                </c:pt>
                <c:pt idx="134">
                  <c:v>1753.7381141361011</c:v>
                </c:pt>
                <c:pt idx="135">
                  <c:v>1771.8116943203934</c:v>
                </c:pt>
                <c:pt idx="136">
                  <c:v>1789.8668938344445</c:v>
                </c:pt>
                <c:pt idx="137">
                  <c:v>1807.9015183080749</c:v>
                </c:pt>
                <c:pt idx="138">
                  <c:v>1825.9133758717308</c:v>
                </c:pt>
                <c:pt idx="139">
                  <c:v>1843.9002774228729</c:v>
                </c:pt>
                <c:pt idx="140">
                  <c:v>1861.8600368920347</c:v>
                </c:pt>
                <c:pt idx="141">
                  <c:v>1879.7904715085106</c:v>
                </c:pt>
                <c:pt idx="142">
                  <c:v>1897.6894020656407</c:v>
                </c:pt>
                <c:pt idx="143">
                  <c:v>1915.5546531856687</c:v>
                </c:pt>
                <c:pt idx="144">
                  <c:v>1933.3840535841239</c:v>
                </c:pt>
                <c:pt idx="145">
                  <c:v>1951.1754363337191</c:v>
                </c:pt>
                <c:pt idx="146">
                  <c:v>1968.9266391277058</c:v>
                </c:pt>
                <c:pt idx="147">
                  <c:v>1986.6355045426785</c:v>
                </c:pt>
                <c:pt idx="148">
                  <c:v>2004.2998803007761</c:v>
                </c:pt>
                <c:pt idx="149">
                  <c:v>2021.9176195312689</c:v>
                </c:pt>
                <c:pt idx="150">
                  <c:v>2039.4865810314768</c:v>
                </c:pt>
                <c:pt idx="151">
                  <c:v>2057.0046295270072</c:v>
                </c:pt>
                <c:pt idx="152">
                  <c:v>2074.4696359312679</c:v>
                </c:pt>
                <c:pt idx="153">
                  <c:v>2091.8794776042291</c:v>
                </c:pt>
                <c:pt idx="154">
                  <c:v>2109.2320386104061</c:v>
                </c:pt>
                <c:pt idx="155">
                  <c:v>2126.5252099760155</c:v>
                </c:pt>
                <c:pt idx="156">
                  <c:v>2143.7568899453004</c:v>
                </c:pt>
                <c:pt idx="157">
                  <c:v>2160.9249842359673</c:v>
                </c:pt>
                <c:pt idx="158">
                  <c:v>2178.0274062937183</c:v>
                </c:pt>
                <c:pt idx="159">
                  <c:v>2195.0620775458474</c:v>
                </c:pt>
                <c:pt idx="160">
                  <c:v>2212.0269276538584</c:v>
                </c:pt>
                <c:pt idx="161">
                  <c:v>2228.9198947650902</c:v>
                </c:pt>
                <c:pt idx="162">
                  <c:v>2245.7389257633081</c:v>
                </c:pt>
                <c:pt idx="163">
                  <c:v>2262.481976518231</c:v>
                </c:pt>
                <c:pt idx="164">
                  <c:v>2279.1470121339703</c:v>
                </c:pt>
                <c:pt idx="165">
                  <c:v>2295.7320071963427</c:v>
                </c:pt>
                <c:pt idx="166">
                  <c:v>2312.2349460190317</c:v>
                </c:pt>
                <c:pt idx="167">
                  <c:v>2328.653822888572</c:v>
                </c:pt>
                <c:pt idx="168">
                  <c:v>2344.9866423081135</c:v>
                </c:pt>
                <c:pt idx="169">
                  <c:v>2361.2314192399467</c:v>
                </c:pt>
                <c:pt idx="170">
                  <c:v>2377.3861793467636</c:v>
                </c:pt>
                <c:pt idx="171">
                  <c:v>2393.4489592316013</c:v>
                </c:pt>
                <c:pt idx="172">
                  <c:v>2409.4178066764807</c:v>
                </c:pt>
                <c:pt idx="173">
                  <c:v>2425.2907808796622</c:v>
                </c:pt>
                <c:pt idx="174">
                  <c:v>2441.0659526915279</c:v>
                </c:pt>
                <c:pt idx="175">
                  <c:v>2456.741404849045</c:v>
                </c:pt>
                <c:pt idx="176">
                  <c:v>2472.3152322087822</c:v>
                </c:pt>
                <c:pt idx="177">
                  <c:v>2487.7855419784569</c:v>
                </c:pt>
                <c:pt idx="178">
                  <c:v>2503.1504539469761</c:v>
                </c:pt>
                <c:pt idx="179">
                  <c:v>2518.4081007129512</c:v>
                </c:pt>
                <c:pt idx="180">
                  <c:v>2533.5566279116606</c:v>
                </c:pt>
                <c:pt idx="181">
                  <c:v>2548.5941944404162</c:v>
                </c:pt>
                <c:pt idx="182">
                  <c:v>2563.5189726823305</c:v>
                </c:pt>
                <c:pt idx="183">
                  <c:v>2578.3291487284382</c:v>
                </c:pt>
                <c:pt idx="184">
                  <c:v>2593.0229225981493</c:v>
                </c:pt>
                <c:pt idx="185">
                  <c:v>2607.5985084580161</c:v>
                </c:pt>
                <c:pt idx="186">
                  <c:v>2622.0541348387783</c:v>
                </c:pt>
                <c:pt idx="187">
                  <c:v>2636.3880448506588</c:v>
                </c:pt>
                <c:pt idx="188">
                  <c:v>2650.5984963968936</c:v>
                </c:pt>
                <c:pt idx="189">
                  <c:v>2664.6837623854562</c:v>
                </c:pt>
                <c:pt idx="190">
                  <c:v>2678.6421309389675</c:v>
                </c:pt>
                <c:pt idx="191">
                  <c:v>2692.4719056027479</c:v>
                </c:pt>
                <c:pt idx="192">
                  <c:v>2706.1714055510024</c:v>
                </c:pt>
                <c:pt idx="193">
                  <c:v>2719.7389657910971</c:v>
                </c:pt>
                <c:pt idx="194">
                  <c:v>2733.1729373659273</c:v>
                </c:pt>
                <c:pt idx="195">
                  <c:v>2746.4716875543136</c:v>
                </c:pt>
                <c:pt idx="196">
                  <c:v>2759.6336000694469</c:v>
                </c:pt>
                <c:pt idx="197">
                  <c:v>2772.6570752553225</c:v>
                </c:pt>
                <c:pt idx="198">
                  <c:v>2785.5405302811587</c:v>
                </c:pt>
                <c:pt idx="199">
                  <c:v>2798.2823993337684</c:v>
                </c:pt>
                <c:pt idx="200">
                  <c:v>2810.8811338078608</c:v>
                </c:pt>
                <c:pt idx="201">
                  <c:v>2823.3352024942587</c:v>
                </c:pt>
                <c:pt idx="202">
                  <c:v>2835.6430917659923</c:v>
                </c:pt>
                <c:pt idx="203">
                  <c:v>2847.803305762262</c:v>
                </c:pt>
                <c:pt idx="204">
                  <c:v>2859.8143665702419</c:v>
                </c:pt>
                <c:pt idx="205">
                  <c:v>2871.6748144046969</c:v>
                </c:pt>
                <c:pt idx="206">
                  <c:v>2883.3832077854031</c:v>
                </c:pt>
                <c:pt idx="207">
                  <c:v>2894.9381237123416</c:v>
                </c:pt>
                <c:pt idx="208">
                  <c:v>2906.338157838642</c:v>
                </c:pt>
                <c:pt idx="209">
                  <c:v>2917.5819246412643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6B90-438C-A0C6-D55E59847FD8}"/>
            </c:ext>
          </c:extLst>
        </c:ser>
        <c:ser>
          <c:idx val="5"/>
          <c:order val="5"/>
          <c:tx>
            <c:strRef>
              <c:f>data!$N$12</c:f>
              <c:strCache>
                <c:ptCount val="1"/>
                <c:pt idx="0">
                  <c:v>35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data!$N$15:$N$224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-1.9085629279311176</c:v>
                </c:pt>
                <c:pt idx="2">
                  <c:v>-4.0094440927087414</c:v>
                </c:pt>
                <c:pt idx="3">
                  <c:v>-6.3060937441782468</c:v>
                </c:pt>
                <c:pt idx="4">
                  <c:v>-8.800932090368617</c:v>
                </c:pt>
                <c:pt idx="5">
                  <c:v>-11.495336563494652</c:v>
                </c:pt>
                <c:pt idx="6">
                  <c:v>-14.389634572555677</c:v>
                </c:pt>
                <c:pt idx="7">
                  <c:v>-17.483101780663247</c:v>
                </c:pt>
                <c:pt idx="8">
                  <c:v>-20.773965916161561</c:v>
                </c:pt>
                <c:pt idx="9">
                  <c:v>-24.259416097488391</c:v>
                </c:pt>
                <c:pt idx="10">
                  <c:v>-27.935617622713494</c:v>
                </c:pt>
                <c:pt idx="11">
                  <c:v>-31.797732145938863</c:v>
                </c:pt>
                <c:pt idx="12">
                  <c:v>-35.839943134402034</c:v>
                </c:pt>
                <c:pt idx="13">
                  <c:v>-40.055486472339261</c:v>
                </c:pt>
                <c:pt idx="14">
                  <c:v>-44.436686050585251</c:v>
                </c:pt>
                <c:pt idx="15">
                  <c:v>-48.974994154653821</c:v>
                </c:pt>
                <c:pt idx="16">
                  <c:v>-53.661036438796238</c:v>
                </c:pt>
                <c:pt idx="17">
                  <c:v>-58.484661249405157</c:v>
                </c:pt>
                <c:pt idx="18">
                  <c:v>-63.434993038247192</c:v>
                </c:pt>
                <c:pt idx="19">
                  <c:v>-68.50048958448896</c:v>
                </c:pt>
                <c:pt idx="20">
                  <c:v>-73.669002724441242</c:v>
                </c:pt>
                <c:pt idx="21">
                  <c:v>-78.927842269490128</c:v>
                </c:pt>
                <c:pt idx="22">
                  <c:v>-84.263842775907904</c:v>
                </c:pt>
                <c:pt idx="23">
                  <c:v>-89.663432815233875</c:v>
                </c:pt>
                <c:pt idx="24">
                  <c:v>-95.112706380755895</c:v>
                </c:pt>
                <c:pt idx="25">
                  <c:v>-100.5974960543854</c:v>
                </c:pt>
                <c:pt idx="26">
                  <c:v>-106.10344754895624</c:v>
                </c:pt>
                <c:pt idx="27">
                  <c:v>-111.61609523374112</c:v>
                </c:pt>
                <c:pt idx="28">
                  <c:v>-117.12093824580536</c:v>
                </c:pt>
                <c:pt idx="29">
                  <c:v>-122.60351678673591</c:v>
                </c:pt>
                <c:pt idx="30">
                  <c:v>-128.0494882033083</c:v>
                </c:pt>
                <c:pt idx="31">
                  <c:v>-133.44470245179048</c:v>
                </c:pt>
                <c:pt idx="32">
                  <c:v>-138.77527654882624</c:v>
                </c:pt>
                <c:pt idx="33">
                  <c:v>-144.02766761717211</c:v>
                </c:pt>
                <c:pt idx="34">
                  <c:v>-149.18874414195568</c:v>
                </c:pt>
                <c:pt idx="35">
                  <c:v>-154.24585506253865</c:v>
                </c:pt>
                <c:pt idx="36">
                  <c:v>-159.18689633645511</c:v>
                </c:pt>
                <c:pt idx="37">
                  <c:v>-164.00037462519688</c:v>
                </c:pt>
                <c:pt idx="38">
                  <c:v>-168.67546776676264</c:v>
                </c:pt>
                <c:pt idx="39">
                  <c:v>-173.20208171678979</c:v>
                </c:pt>
                <c:pt idx="40">
                  <c:v>-177.57090365867498</c:v>
                </c:pt>
                <c:pt idx="41">
                  <c:v>-181.77345100324035</c:v>
                </c:pt>
                <c:pt idx="42">
                  <c:v>-185.8021160201329</c:v>
                </c:pt>
                <c:pt idx="43">
                  <c:v>-189.65020586612826</c:v>
                </c:pt>
                <c:pt idx="44">
                  <c:v>-193.31197779972752</c:v>
                </c:pt>
                <c:pt idx="45">
                  <c:v>-196.78266939676567</c:v>
                </c:pt>
                <c:pt idx="46">
                  <c:v>-200.05852360805025</c:v>
                </c:pt>
                <c:pt idx="47">
                  <c:v>-203.13680852718946</c:v>
                </c:pt>
                <c:pt idx="48">
                  <c:v>-206.01583176460031</c:v>
                </c:pt>
                <c:pt idx="49">
                  <c:v>-208.6949493520676</c:v>
                </c:pt>
                <c:pt idx="50">
                  <c:v>-211.17456913100204</c:v>
                </c:pt>
                <c:pt idx="51">
                  <c:v>-213.45614860657062</c:v>
                </c:pt>
                <c:pt idx="52">
                  <c:v>-215.54218727898873</c:v>
                </c:pt>
                <c:pt idx="53">
                  <c:v>-217.43621349232458</c:v>
                </c:pt>
                <c:pt idx="54">
                  <c:v>-219.14276587000947</c:v>
                </c:pt>
                <c:pt idx="55">
                  <c:v>-220.66736943473401</c:v>
                </c:pt>
                <c:pt idx="56">
                  <c:v>-222.01650653837359</c:v>
                </c:pt>
                <c:pt idx="57">
                  <c:v>-223.19758275489781</c:v>
                </c:pt>
                <c:pt idx="58">
                  <c:v>-224.21888791571936</c:v>
                </c:pt>
                <c:pt idx="59">
                  <c:v>-225.08955249249479</c:v>
                </c:pt>
                <c:pt idx="60">
                  <c:v>-225.81949955687176</c:v>
                </c:pt>
                <c:pt idx="61">
                  <c:v>-226.41939256994738</c:v>
                </c:pt>
                <c:pt idx="62">
                  <c:v>-226.90057927614492</c:v>
                </c:pt>
                <c:pt idx="63">
                  <c:v>-227.27503199671318</c:v>
                </c:pt>
                <c:pt idx="64">
                  <c:v>-227.55528463699588</c:v>
                </c:pt>
                <c:pt idx="65">
                  <c:v>-227.75436673890977</c:v>
                </c:pt>
                <c:pt idx="66">
                  <c:v>-227.885734925615</c:v>
                </c:pt>
                <c:pt idx="67">
                  <c:v>-227.96320209908563</c:v>
                </c:pt>
                <c:pt idx="68">
                  <c:v>-228.0008647631079</c:v>
                </c:pt>
                <c:pt idx="69">
                  <c:v>-228.01302885409876</c:v>
                </c:pt>
                <c:pt idx="70">
                  <c:v>456.02820441201942</c:v>
                </c:pt>
                <c:pt idx="71">
                  <c:v>456.02820441201942</c:v>
                </c:pt>
                <c:pt idx="72">
                  <c:v>456.02820441201942</c:v>
                </c:pt>
                <c:pt idx="73">
                  <c:v>456.02820441201942</c:v>
                </c:pt>
                <c:pt idx="74">
                  <c:v>456.02820441201942</c:v>
                </c:pt>
                <c:pt idx="75">
                  <c:v>456.02820441201942</c:v>
                </c:pt>
                <c:pt idx="76">
                  <c:v>456.02820441201942</c:v>
                </c:pt>
                <c:pt idx="77">
                  <c:v>456.02820441201942</c:v>
                </c:pt>
                <c:pt idx="78">
                  <c:v>456.02820441201942</c:v>
                </c:pt>
                <c:pt idx="79">
                  <c:v>456.02820441201942</c:v>
                </c:pt>
                <c:pt idx="80">
                  <c:v>456.02820441201942</c:v>
                </c:pt>
                <c:pt idx="81">
                  <c:v>456.02820441201942</c:v>
                </c:pt>
                <c:pt idx="82">
                  <c:v>456.02820441201942</c:v>
                </c:pt>
                <c:pt idx="83">
                  <c:v>456.02820441201942</c:v>
                </c:pt>
                <c:pt idx="84">
                  <c:v>456.02820441201942</c:v>
                </c:pt>
                <c:pt idx="85">
                  <c:v>456.02820441201942</c:v>
                </c:pt>
                <c:pt idx="86">
                  <c:v>456.02820441201942</c:v>
                </c:pt>
                <c:pt idx="87">
                  <c:v>456.02820441201942</c:v>
                </c:pt>
                <c:pt idx="88">
                  <c:v>456.02820441201942</c:v>
                </c:pt>
                <c:pt idx="89">
                  <c:v>456.02820441201942</c:v>
                </c:pt>
                <c:pt idx="90">
                  <c:v>456.02820441201942</c:v>
                </c:pt>
                <c:pt idx="91">
                  <c:v>456.02820441201942</c:v>
                </c:pt>
                <c:pt idx="92">
                  <c:v>456.02820441201942</c:v>
                </c:pt>
                <c:pt idx="93">
                  <c:v>456.02820441201942</c:v>
                </c:pt>
                <c:pt idx="94">
                  <c:v>456.02820441201942</c:v>
                </c:pt>
                <c:pt idx="95">
                  <c:v>456.02820441201942</c:v>
                </c:pt>
                <c:pt idx="96">
                  <c:v>456.02820441201942</c:v>
                </c:pt>
                <c:pt idx="97">
                  <c:v>456.02820441201942</c:v>
                </c:pt>
                <c:pt idx="98">
                  <c:v>456.02820441201942</c:v>
                </c:pt>
                <c:pt idx="99">
                  <c:v>456.02820441201942</c:v>
                </c:pt>
                <c:pt idx="100">
                  <c:v>456.02820441201942</c:v>
                </c:pt>
                <c:pt idx="101">
                  <c:v>456.02820441201942</c:v>
                </c:pt>
                <c:pt idx="102">
                  <c:v>456.02820441201942</c:v>
                </c:pt>
                <c:pt idx="103">
                  <c:v>456.02820441201942</c:v>
                </c:pt>
                <c:pt idx="104">
                  <c:v>456.02820441201942</c:v>
                </c:pt>
                <c:pt idx="105">
                  <c:v>456.02820441201942</c:v>
                </c:pt>
                <c:pt idx="106">
                  <c:v>456.02820441201942</c:v>
                </c:pt>
                <c:pt idx="107">
                  <c:v>456.02820441201942</c:v>
                </c:pt>
                <c:pt idx="108">
                  <c:v>456.02820441201942</c:v>
                </c:pt>
                <c:pt idx="109">
                  <c:v>456.02820441201942</c:v>
                </c:pt>
                <c:pt idx="110">
                  <c:v>456.02820441201942</c:v>
                </c:pt>
                <c:pt idx="111">
                  <c:v>456.02820441201942</c:v>
                </c:pt>
                <c:pt idx="112">
                  <c:v>456.02820441201942</c:v>
                </c:pt>
                <c:pt idx="113">
                  <c:v>456.02820441201942</c:v>
                </c:pt>
                <c:pt idx="114">
                  <c:v>456.02820441201942</c:v>
                </c:pt>
                <c:pt idx="115">
                  <c:v>456.02820441201942</c:v>
                </c:pt>
                <c:pt idx="116">
                  <c:v>456.02820441201942</c:v>
                </c:pt>
                <c:pt idx="117">
                  <c:v>456.02820441201942</c:v>
                </c:pt>
                <c:pt idx="118">
                  <c:v>456.02820441201942</c:v>
                </c:pt>
                <c:pt idx="119">
                  <c:v>456.02820441201942</c:v>
                </c:pt>
                <c:pt idx="120">
                  <c:v>456.02820441201942</c:v>
                </c:pt>
                <c:pt idx="121">
                  <c:v>456.02820441201942</c:v>
                </c:pt>
                <c:pt idx="122">
                  <c:v>456.02820441201942</c:v>
                </c:pt>
                <c:pt idx="123">
                  <c:v>456.02820441201942</c:v>
                </c:pt>
                <c:pt idx="124">
                  <c:v>456.02820441201942</c:v>
                </c:pt>
                <c:pt idx="125">
                  <c:v>456.02820441201942</c:v>
                </c:pt>
                <c:pt idx="126">
                  <c:v>456.02820441201942</c:v>
                </c:pt>
                <c:pt idx="127">
                  <c:v>456.02820441201942</c:v>
                </c:pt>
                <c:pt idx="128">
                  <c:v>456.02820441201942</c:v>
                </c:pt>
                <c:pt idx="129">
                  <c:v>456.02820441201942</c:v>
                </c:pt>
                <c:pt idx="130">
                  <c:v>456.02820441201942</c:v>
                </c:pt>
                <c:pt idx="131">
                  <c:v>456.02820441201942</c:v>
                </c:pt>
                <c:pt idx="132">
                  <c:v>456.02820441201942</c:v>
                </c:pt>
                <c:pt idx="133">
                  <c:v>456.02820441201942</c:v>
                </c:pt>
                <c:pt idx="134">
                  <c:v>456.02820441201942</c:v>
                </c:pt>
                <c:pt idx="135">
                  <c:v>456.02820441201942</c:v>
                </c:pt>
                <c:pt idx="136">
                  <c:v>456.02820441201942</c:v>
                </c:pt>
                <c:pt idx="137">
                  <c:v>456.02820441201942</c:v>
                </c:pt>
                <c:pt idx="138">
                  <c:v>456.02820441201942</c:v>
                </c:pt>
                <c:pt idx="139">
                  <c:v>456.02820441201942</c:v>
                </c:pt>
                <c:pt idx="140">
                  <c:v>456.02820441201942</c:v>
                </c:pt>
                <c:pt idx="141">
                  <c:v>456.02820441201942</c:v>
                </c:pt>
                <c:pt idx="142">
                  <c:v>456.02820441201942</c:v>
                </c:pt>
                <c:pt idx="143">
                  <c:v>456.02820441201942</c:v>
                </c:pt>
                <c:pt idx="144">
                  <c:v>456.02820441201942</c:v>
                </c:pt>
                <c:pt idx="145">
                  <c:v>456.02820441201942</c:v>
                </c:pt>
                <c:pt idx="146">
                  <c:v>456.02820441201942</c:v>
                </c:pt>
                <c:pt idx="147">
                  <c:v>456.02820441201942</c:v>
                </c:pt>
                <c:pt idx="148">
                  <c:v>456.02820441201942</c:v>
                </c:pt>
                <c:pt idx="149">
                  <c:v>456.02820441201942</c:v>
                </c:pt>
                <c:pt idx="150">
                  <c:v>456.02820441201942</c:v>
                </c:pt>
                <c:pt idx="151">
                  <c:v>456.02820441201942</c:v>
                </c:pt>
                <c:pt idx="152">
                  <c:v>456.02820441201942</c:v>
                </c:pt>
                <c:pt idx="153">
                  <c:v>456.02820441201942</c:v>
                </c:pt>
                <c:pt idx="154">
                  <c:v>456.02820441201942</c:v>
                </c:pt>
                <c:pt idx="155">
                  <c:v>456.02820441201942</c:v>
                </c:pt>
                <c:pt idx="156">
                  <c:v>456.02820441201942</c:v>
                </c:pt>
                <c:pt idx="157">
                  <c:v>456.02820441201942</c:v>
                </c:pt>
                <c:pt idx="158">
                  <c:v>456.02820441201942</c:v>
                </c:pt>
                <c:pt idx="159">
                  <c:v>456.02820441201942</c:v>
                </c:pt>
                <c:pt idx="160">
                  <c:v>456.02820441201942</c:v>
                </c:pt>
                <c:pt idx="161">
                  <c:v>456.02820441201942</c:v>
                </c:pt>
                <c:pt idx="162">
                  <c:v>456.02820441201942</c:v>
                </c:pt>
                <c:pt idx="163">
                  <c:v>456.02820441201942</c:v>
                </c:pt>
                <c:pt idx="164">
                  <c:v>456.02820441201942</c:v>
                </c:pt>
                <c:pt idx="165">
                  <c:v>456.02820441201942</c:v>
                </c:pt>
                <c:pt idx="166">
                  <c:v>456.02820441201942</c:v>
                </c:pt>
                <c:pt idx="167">
                  <c:v>456.02820441201942</c:v>
                </c:pt>
                <c:pt idx="168">
                  <c:v>456.02820441201942</c:v>
                </c:pt>
                <c:pt idx="169">
                  <c:v>456.02820441201942</c:v>
                </c:pt>
                <c:pt idx="170">
                  <c:v>456.02820441201942</c:v>
                </c:pt>
                <c:pt idx="171">
                  <c:v>456.02820441201942</c:v>
                </c:pt>
                <c:pt idx="172">
                  <c:v>456.02820441201942</c:v>
                </c:pt>
                <c:pt idx="173">
                  <c:v>456.02820441201942</c:v>
                </c:pt>
                <c:pt idx="174">
                  <c:v>456.02820441201942</c:v>
                </c:pt>
                <c:pt idx="175">
                  <c:v>456.02820441201942</c:v>
                </c:pt>
                <c:pt idx="176">
                  <c:v>456.02820441201942</c:v>
                </c:pt>
                <c:pt idx="177">
                  <c:v>456.02820441201942</c:v>
                </c:pt>
                <c:pt idx="178">
                  <c:v>456.02820441201942</c:v>
                </c:pt>
                <c:pt idx="179">
                  <c:v>456.02820441201942</c:v>
                </c:pt>
                <c:pt idx="180">
                  <c:v>456.02820441201942</c:v>
                </c:pt>
                <c:pt idx="181">
                  <c:v>456.02820441201942</c:v>
                </c:pt>
                <c:pt idx="182">
                  <c:v>456.02820441201942</c:v>
                </c:pt>
                <c:pt idx="183">
                  <c:v>456.02820441201942</c:v>
                </c:pt>
                <c:pt idx="184">
                  <c:v>456.02820441201942</c:v>
                </c:pt>
                <c:pt idx="185">
                  <c:v>456.02820441201942</c:v>
                </c:pt>
                <c:pt idx="186">
                  <c:v>456.02820441201942</c:v>
                </c:pt>
                <c:pt idx="187">
                  <c:v>456.02820441201942</c:v>
                </c:pt>
                <c:pt idx="188">
                  <c:v>456.02820441201942</c:v>
                </c:pt>
                <c:pt idx="189">
                  <c:v>456.02820441201942</c:v>
                </c:pt>
                <c:pt idx="190">
                  <c:v>456.02820441201942</c:v>
                </c:pt>
                <c:pt idx="191">
                  <c:v>456.02820441201942</c:v>
                </c:pt>
                <c:pt idx="192">
                  <c:v>456.02820441201942</c:v>
                </c:pt>
                <c:pt idx="193">
                  <c:v>456.02820441201942</c:v>
                </c:pt>
                <c:pt idx="194">
                  <c:v>456.02820441201942</c:v>
                </c:pt>
                <c:pt idx="195">
                  <c:v>456.02820441201942</c:v>
                </c:pt>
                <c:pt idx="196">
                  <c:v>456.02820441201942</c:v>
                </c:pt>
                <c:pt idx="197">
                  <c:v>456.02820441201942</c:v>
                </c:pt>
                <c:pt idx="198">
                  <c:v>456.02820441201942</c:v>
                </c:pt>
                <c:pt idx="199">
                  <c:v>456.02820441201942</c:v>
                </c:pt>
                <c:pt idx="200">
                  <c:v>456.02820441201942</c:v>
                </c:pt>
                <c:pt idx="201">
                  <c:v>456.02820441201942</c:v>
                </c:pt>
                <c:pt idx="202">
                  <c:v>456.02820441201942</c:v>
                </c:pt>
                <c:pt idx="203">
                  <c:v>456.02820441201942</c:v>
                </c:pt>
                <c:pt idx="204">
                  <c:v>456.02820441201942</c:v>
                </c:pt>
                <c:pt idx="205">
                  <c:v>456.02820441201942</c:v>
                </c:pt>
                <c:pt idx="206">
                  <c:v>456.02820441201942</c:v>
                </c:pt>
                <c:pt idx="207">
                  <c:v>456.02820441201942</c:v>
                </c:pt>
                <c:pt idx="208">
                  <c:v>456.02820441201942</c:v>
                </c:pt>
                <c:pt idx="209">
                  <c:v>456.02820441201942</c:v>
                </c:pt>
              </c:numCache>
            </c:numRef>
          </c:xVal>
          <c:yVal>
            <c:numRef>
              <c:f>data!$O$15:$O$224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2.6223012595257629</c:v>
                </c:pt>
                <c:pt idx="2">
                  <c:v>5.2991792299083329</c:v>
                </c:pt>
                <c:pt idx="3">
                  <c:v>8.0165494367081376</c:v>
                </c:pt>
                <c:pt idx="4">
                  <c:v>10.760114354358434</c:v>
                </c:pt>
                <c:pt idx="5">
                  <c:v>13.515438633028724</c:v>
                </c:pt>
                <c:pt idx="6">
                  <c:v>16.268025050654717</c:v>
                </c:pt>
                <c:pt idx="7">
                  <c:v>19.003390790510814</c:v>
                </c:pt>
                <c:pt idx="8">
                  <c:v>21.707143642988566</c:v>
                </c:pt>
                <c:pt idx="9">
                  <c:v>24.365057730643088</c:v>
                </c:pt>
                <c:pt idx="10">
                  <c:v>26.96314835807754</c:v>
                </c:pt>
                <c:pt idx="11">
                  <c:v>29.487745592841293</c:v>
                </c:pt>
                <c:pt idx="12">
                  <c:v>31.925566190192971</c:v>
                </c:pt>
                <c:pt idx="13">
                  <c:v>34.263783483294738</c:v>
                </c:pt>
                <c:pt idx="14">
                  <c:v>36.490094871107885</c:v>
                </c:pt>
                <c:pt idx="15">
                  <c:v>38.592786548900513</c:v>
                </c:pt>
                <c:pt idx="16">
                  <c:v>40.560795140785501</c:v>
                </c:pt>
                <c:pt idx="17">
                  <c:v>42.383765910007618</c:v>
                </c:pt>
                <c:pt idx="18">
                  <c:v>44.05210724070416</c:v>
                </c:pt>
                <c:pt idx="19">
                  <c:v>45.557041104482053</c:v>
                </c:pt>
                <c:pt idx="20">
                  <c:v>46.89064924627997</c:v>
                </c:pt>
                <c:pt idx="21">
                  <c:v>48.045914846506804</c:v>
                </c:pt>
                <c:pt idx="22">
                  <c:v>49.016759440250304</c:v>
                </c:pt>
                <c:pt idx="23">
                  <c:v>49.798074899304133</c:v>
                </c:pt>
                <c:pt idx="24">
                  <c:v>50.385750308739041</c:v>
                </c:pt>
                <c:pt idx="25">
                  <c:v>50.776693596606044</c:v>
                </c:pt>
                <c:pt idx="26">
                  <c:v>50.9688478029667</c:v>
                </c:pt>
                <c:pt idx="27">
                  <c:v>50.961201902649918</c:v>
                </c:pt>
                <c:pt idx="28">
                  <c:v>50.753796124791556</c:v>
                </c:pt>
                <c:pt idx="29">
                  <c:v>50.347721741167639</c:v>
                </c:pt>
                <c:pt idx="30">
                  <c:v>49.745115324434821</c:v>
                </c:pt>
                <c:pt idx="31">
                  <c:v>48.949147506488693</c:v>
                </c:pt>
                <c:pt idx="32">
                  <c:v>47.964006296088243</c:v>
                </c:pt>
                <c:pt idx="33">
                  <c:v>46.794875043520932</c:v>
                </c:pt>
                <c:pt idx="34">
                  <c:v>45.447905168248305</c:v>
                </c:pt>
                <c:pt idx="35">
                  <c:v>43.930183793026494</c:v>
                </c:pt>
                <c:pt idx="36">
                  <c:v>42.249696454795242</c:v>
                </c:pt>
                <c:pt idx="37">
                  <c:v>40.415285088533764</c:v>
                </c:pt>
                <c:pt idx="38">
                  <c:v>38.436601505152218</c:v>
                </c:pt>
                <c:pt idx="39">
                  <c:v>36.324056608196663</c:v>
                </c:pt>
                <c:pt idx="40">
                  <c:v>34.088765616564999</c:v>
                </c:pt>
                <c:pt idx="41">
                  <c:v>31.742489581446304</c:v>
                </c:pt>
                <c:pt idx="42">
                  <c:v>29.297573505194212</c:v>
                </c:pt>
                <c:pt idx="43">
                  <c:v>26.766881387723583</c:v>
                </c:pt>
                <c:pt idx="44">
                  <c:v>24.163728542185449</c:v>
                </c:pt>
                <c:pt idx="45">
                  <c:v>21.501811536044304</c:v>
                </c:pt>
                <c:pt idx="46">
                  <c:v>18.795136126173659</c:v>
                </c:pt>
                <c:pt idx="47">
                  <c:v>16.057943567142569</c:v>
                </c:pt>
                <c:pt idx="48">
                  <c:v>13.304635680423843</c:v>
                </c:pt>
                <c:pt idx="49">
                  <c:v>10.549699078774468</c:v>
                </c:pt>
                <c:pt idx="50">
                  <c:v>7.807628944484506</c:v>
                </c:pt>
                <c:pt idx="51">
                  <c:v>5.0928527625364852</c:v>
                </c:pt>
                <c:pt idx="52">
                  <c:v>2.4196544099569244</c:v>
                </c:pt>
                <c:pt idx="53">
                  <c:v>-0.19790099923503823</c:v>
                </c:pt>
                <c:pt idx="54">
                  <c:v>-2.7460411180505599</c:v>
                </c:pt>
                <c:pt idx="55">
                  <c:v>-5.2113588301513891</c:v>
                </c:pt>
                <c:pt idx="56">
                  <c:v>-7.5808827917984463</c:v>
                </c:pt>
                <c:pt idx="57">
                  <c:v>-9.8421456809691943</c:v>
                </c:pt>
                <c:pt idx="58">
                  <c:v>-11.983249794549742</c:v>
                </c:pt>
                <c:pt idx="59">
                  <c:v>-13.992929648459853</c:v>
                </c:pt>
                <c:pt idx="60">
                  <c:v>-15.860611251338092</c:v>
                </c:pt>
                <c:pt idx="61">
                  <c:v>-17.576467739917657</c:v>
                </c:pt>
                <c:pt idx="62">
                  <c:v>-19.131471083364566</c:v>
                </c:pt>
                <c:pt idx="63">
                  <c:v>-20.51743958453515</c:v>
                </c:pt>
                <c:pt idx="64">
                  <c:v>-21.727080928223138</c:v>
                </c:pt>
                <c:pt idx="65">
                  <c:v>-22.754030549896672</c:v>
                </c:pt>
                <c:pt idx="66">
                  <c:v>-23.59288512304736</c:v>
                </c:pt>
                <c:pt idx="67">
                  <c:v>-24.239230988956045</c:v>
                </c:pt>
                <c:pt idx="68">
                  <c:v>-24.689667379291777</c:v>
                </c:pt>
                <c:pt idx="69">
                  <c:v>-24.941824309357255</c:v>
                </c:pt>
                <c:pt idx="70">
                  <c:v>-24.999999999999996</c:v>
                </c:pt>
                <c:pt idx="71">
                  <c:v>-24.999999999999996</c:v>
                </c:pt>
                <c:pt idx="72">
                  <c:v>-24.999999999999996</c:v>
                </c:pt>
                <c:pt idx="73">
                  <c:v>-24.999999999999996</c:v>
                </c:pt>
                <c:pt idx="74">
                  <c:v>-24.999999999999996</c:v>
                </c:pt>
                <c:pt idx="75">
                  <c:v>-24.999999999999996</c:v>
                </c:pt>
                <c:pt idx="76">
                  <c:v>-24.999999999999996</c:v>
                </c:pt>
                <c:pt idx="77">
                  <c:v>-24.999999999999996</c:v>
                </c:pt>
                <c:pt idx="78">
                  <c:v>-24.999999999999996</c:v>
                </c:pt>
                <c:pt idx="79">
                  <c:v>-24.999999999999996</c:v>
                </c:pt>
                <c:pt idx="80">
                  <c:v>-24.999999999999996</c:v>
                </c:pt>
                <c:pt idx="81">
                  <c:v>-24.999999999999996</c:v>
                </c:pt>
                <c:pt idx="82">
                  <c:v>-24.999999999999996</c:v>
                </c:pt>
                <c:pt idx="83">
                  <c:v>-24.999999999999996</c:v>
                </c:pt>
                <c:pt idx="84">
                  <c:v>-24.999999999999996</c:v>
                </c:pt>
                <c:pt idx="85">
                  <c:v>-24.999999999999996</c:v>
                </c:pt>
                <c:pt idx="86">
                  <c:v>-24.999999999999996</c:v>
                </c:pt>
                <c:pt idx="87">
                  <c:v>-24.999999999999996</c:v>
                </c:pt>
                <c:pt idx="88">
                  <c:v>-24.999999999999996</c:v>
                </c:pt>
                <c:pt idx="89">
                  <c:v>-24.999999999999996</c:v>
                </c:pt>
                <c:pt idx="90">
                  <c:v>-24.999999999999996</c:v>
                </c:pt>
                <c:pt idx="91">
                  <c:v>-24.999999999999996</c:v>
                </c:pt>
                <c:pt idx="92">
                  <c:v>-24.999999999999996</c:v>
                </c:pt>
                <c:pt idx="93">
                  <c:v>-24.999999999999996</c:v>
                </c:pt>
                <c:pt idx="94">
                  <c:v>-24.999999999999996</c:v>
                </c:pt>
                <c:pt idx="95">
                  <c:v>-24.999999999999996</c:v>
                </c:pt>
                <c:pt idx="96">
                  <c:v>-24.999999999999996</c:v>
                </c:pt>
                <c:pt idx="97">
                  <c:v>-24.999999999999996</c:v>
                </c:pt>
                <c:pt idx="98">
                  <c:v>-24.999999999999996</c:v>
                </c:pt>
                <c:pt idx="99">
                  <c:v>-24.999999999999996</c:v>
                </c:pt>
                <c:pt idx="100">
                  <c:v>-24.999999999999996</c:v>
                </c:pt>
                <c:pt idx="101">
                  <c:v>-24.999999999999996</c:v>
                </c:pt>
                <c:pt idx="102">
                  <c:v>-24.999999999999996</c:v>
                </c:pt>
                <c:pt idx="103">
                  <c:v>-24.999999999999996</c:v>
                </c:pt>
                <c:pt idx="104">
                  <c:v>-24.999999999999996</c:v>
                </c:pt>
                <c:pt idx="105">
                  <c:v>-24.999999999999996</c:v>
                </c:pt>
                <c:pt idx="106">
                  <c:v>-24.999999999999996</c:v>
                </c:pt>
                <c:pt idx="107">
                  <c:v>-24.999999999999996</c:v>
                </c:pt>
                <c:pt idx="108">
                  <c:v>-24.999999999999996</c:v>
                </c:pt>
                <c:pt idx="109">
                  <c:v>-24.999999999999996</c:v>
                </c:pt>
                <c:pt idx="110">
                  <c:v>-24.999999999999996</c:v>
                </c:pt>
                <c:pt idx="111">
                  <c:v>-24.999999999999996</c:v>
                </c:pt>
                <c:pt idx="112">
                  <c:v>-24.999999999999996</c:v>
                </c:pt>
                <c:pt idx="113">
                  <c:v>-24.999999999999996</c:v>
                </c:pt>
                <c:pt idx="114">
                  <c:v>-24.999999999999996</c:v>
                </c:pt>
                <c:pt idx="115">
                  <c:v>-24.999999999999996</c:v>
                </c:pt>
                <c:pt idx="116">
                  <c:v>-24.999999999999996</c:v>
                </c:pt>
                <c:pt idx="117">
                  <c:v>-24.999999999999996</c:v>
                </c:pt>
                <c:pt idx="118">
                  <c:v>-24.999999999999996</c:v>
                </c:pt>
                <c:pt idx="119">
                  <c:v>-24.999999999999996</c:v>
                </c:pt>
                <c:pt idx="120">
                  <c:v>-24.999999999999996</c:v>
                </c:pt>
                <c:pt idx="121">
                  <c:v>-24.999999999999996</c:v>
                </c:pt>
                <c:pt idx="122">
                  <c:v>-24.999999999999996</c:v>
                </c:pt>
                <c:pt idx="123">
                  <c:v>-24.999999999999996</c:v>
                </c:pt>
                <c:pt idx="124">
                  <c:v>-24.999999999999996</c:v>
                </c:pt>
                <c:pt idx="125">
                  <c:v>-24.999999999999996</c:v>
                </c:pt>
                <c:pt idx="126">
                  <c:v>-24.999999999999996</c:v>
                </c:pt>
                <c:pt idx="127">
                  <c:v>-24.999999999999996</c:v>
                </c:pt>
                <c:pt idx="128">
                  <c:v>-24.999999999999996</c:v>
                </c:pt>
                <c:pt idx="129">
                  <c:v>-24.999999999999996</c:v>
                </c:pt>
                <c:pt idx="130">
                  <c:v>-24.999999999999996</c:v>
                </c:pt>
                <c:pt idx="131">
                  <c:v>-24.999999999999996</c:v>
                </c:pt>
                <c:pt idx="132">
                  <c:v>-24.999999999999996</c:v>
                </c:pt>
                <c:pt idx="133">
                  <c:v>-24.999999999999996</c:v>
                </c:pt>
                <c:pt idx="134">
                  <c:v>-24.999999999999996</c:v>
                </c:pt>
                <c:pt idx="135">
                  <c:v>-24.999999999999996</c:v>
                </c:pt>
                <c:pt idx="136">
                  <c:v>-24.999999999999996</c:v>
                </c:pt>
                <c:pt idx="137">
                  <c:v>-24.999999999999996</c:v>
                </c:pt>
                <c:pt idx="138">
                  <c:v>-24.999999999999996</c:v>
                </c:pt>
                <c:pt idx="139">
                  <c:v>-24.999999999999996</c:v>
                </c:pt>
                <c:pt idx="140">
                  <c:v>-24.999999999999996</c:v>
                </c:pt>
                <c:pt idx="141">
                  <c:v>-24.999999999999996</c:v>
                </c:pt>
                <c:pt idx="142">
                  <c:v>-24.999999999999996</c:v>
                </c:pt>
                <c:pt idx="143">
                  <c:v>-24.999999999999996</c:v>
                </c:pt>
                <c:pt idx="144">
                  <c:v>-24.999999999999996</c:v>
                </c:pt>
                <c:pt idx="145">
                  <c:v>-24.999999999999996</c:v>
                </c:pt>
                <c:pt idx="146">
                  <c:v>-24.999999999999996</c:v>
                </c:pt>
                <c:pt idx="147">
                  <c:v>-24.999999999999996</c:v>
                </c:pt>
                <c:pt idx="148">
                  <c:v>-24.999999999999996</c:v>
                </c:pt>
                <c:pt idx="149">
                  <c:v>-24.999999999999996</c:v>
                </c:pt>
                <c:pt idx="150">
                  <c:v>-24.999999999999996</c:v>
                </c:pt>
                <c:pt idx="151">
                  <c:v>-24.999999999999996</c:v>
                </c:pt>
                <c:pt idx="152">
                  <c:v>-24.999999999999996</c:v>
                </c:pt>
                <c:pt idx="153">
                  <c:v>-24.999999999999996</c:v>
                </c:pt>
                <c:pt idx="154">
                  <c:v>-24.999999999999996</c:v>
                </c:pt>
                <c:pt idx="155">
                  <c:v>-24.999999999999996</c:v>
                </c:pt>
                <c:pt idx="156">
                  <c:v>-24.999999999999996</c:v>
                </c:pt>
                <c:pt idx="157">
                  <c:v>-24.999999999999996</c:v>
                </c:pt>
                <c:pt idx="158">
                  <c:v>-24.999999999999996</c:v>
                </c:pt>
                <c:pt idx="159">
                  <c:v>-24.999999999999996</c:v>
                </c:pt>
                <c:pt idx="160">
                  <c:v>-24.999999999999996</c:v>
                </c:pt>
                <c:pt idx="161">
                  <c:v>-24.999999999999996</c:v>
                </c:pt>
                <c:pt idx="162">
                  <c:v>-24.999999999999996</c:v>
                </c:pt>
                <c:pt idx="163">
                  <c:v>-24.999999999999996</c:v>
                </c:pt>
                <c:pt idx="164">
                  <c:v>-24.999999999999996</c:v>
                </c:pt>
                <c:pt idx="165">
                  <c:v>-24.999999999999996</c:v>
                </c:pt>
                <c:pt idx="166">
                  <c:v>-24.999999999999996</c:v>
                </c:pt>
                <c:pt idx="167">
                  <c:v>-24.999999999999996</c:v>
                </c:pt>
                <c:pt idx="168">
                  <c:v>-24.999999999999996</c:v>
                </c:pt>
                <c:pt idx="169">
                  <c:v>-24.999999999999996</c:v>
                </c:pt>
                <c:pt idx="170">
                  <c:v>-24.999999999999996</c:v>
                </c:pt>
                <c:pt idx="171">
                  <c:v>-24.999999999999996</c:v>
                </c:pt>
                <c:pt idx="172">
                  <c:v>-24.999999999999996</c:v>
                </c:pt>
                <c:pt idx="173">
                  <c:v>-24.999999999999996</c:v>
                </c:pt>
                <c:pt idx="174">
                  <c:v>-24.999999999999996</c:v>
                </c:pt>
                <c:pt idx="175">
                  <c:v>-24.999999999999996</c:v>
                </c:pt>
                <c:pt idx="176">
                  <c:v>-24.999999999999996</c:v>
                </c:pt>
                <c:pt idx="177">
                  <c:v>-24.999999999999996</c:v>
                </c:pt>
                <c:pt idx="178">
                  <c:v>-24.999999999999996</c:v>
                </c:pt>
                <c:pt idx="179">
                  <c:v>-24.999999999999996</c:v>
                </c:pt>
                <c:pt idx="180">
                  <c:v>-24.999999999999996</c:v>
                </c:pt>
                <c:pt idx="181">
                  <c:v>-24.999999999999996</c:v>
                </c:pt>
                <c:pt idx="182">
                  <c:v>-24.999999999999996</c:v>
                </c:pt>
                <c:pt idx="183">
                  <c:v>-24.999999999999996</c:v>
                </c:pt>
                <c:pt idx="184">
                  <c:v>-24.999999999999996</c:v>
                </c:pt>
                <c:pt idx="185">
                  <c:v>-24.999999999999996</c:v>
                </c:pt>
                <c:pt idx="186">
                  <c:v>-24.999999999999996</c:v>
                </c:pt>
                <c:pt idx="187">
                  <c:v>-24.999999999999996</c:v>
                </c:pt>
                <c:pt idx="188">
                  <c:v>-24.999999999999996</c:v>
                </c:pt>
                <c:pt idx="189">
                  <c:v>-24.999999999999996</c:v>
                </c:pt>
                <c:pt idx="190">
                  <c:v>-24.999999999999996</c:v>
                </c:pt>
                <c:pt idx="191">
                  <c:v>-24.999999999999996</c:v>
                </c:pt>
                <c:pt idx="192">
                  <c:v>-24.999999999999996</c:v>
                </c:pt>
                <c:pt idx="193">
                  <c:v>-24.999999999999996</c:v>
                </c:pt>
                <c:pt idx="194">
                  <c:v>-24.999999999999996</c:v>
                </c:pt>
                <c:pt idx="195">
                  <c:v>-24.999999999999996</c:v>
                </c:pt>
                <c:pt idx="196">
                  <c:v>-24.999999999999996</c:v>
                </c:pt>
                <c:pt idx="197">
                  <c:v>-24.999999999999996</c:v>
                </c:pt>
                <c:pt idx="198">
                  <c:v>-24.999999999999996</c:v>
                </c:pt>
                <c:pt idx="199">
                  <c:v>-24.999999999999996</c:v>
                </c:pt>
                <c:pt idx="200">
                  <c:v>-24.999999999999996</c:v>
                </c:pt>
                <c:pt idx="201">
                  <c:v>-24.999999999999996</c:v>
                </c:pt>
                <c:pt idx="202">
                  <c:v>-24.999999999999996</c:v>
                </c:pt>
                <c:pt idx="203">
                  <c:v>-24.999999999999996</c:v>
                </c:pt>
                <c:pt idx="204">
                  <c:v>-24.999999999999996</c:v>
                </c:pt>
                <c:pt idx="205">
                  <c:v>-24.999999999999996</c:v>
                </c:pt>
                <c:pt idx="206">
                  <c:v>-24.999999999999996</c:v>
                </c:pt>
                <c:pt idx="207">
                  <c:v>-24.999999999999996</c:v>
                </c:pt>
                <c:pt idx="208">
                  <c:v>-24.999999999999996</c:v>
                </c:pt>
                <c:pt idx="209">
                  <c:v>-24.999999999999996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6B90-438C-A0C6-D55E59847FD8}"/>
            </c:ext>
          </c:extLst>
        </c:ser>
        <c:ser>
          <c:idx val="6"/>
          <c:order val="6"/>
          <c:tx>
            <c:strRef>
              <c:f>data!$AL$12</c:f>
              <c:strCache>
                <c:ptCount val="1"/>
                <c:pt idx="0">
                  <c:v>155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data!$AL$15:$AL$224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-1.2609953138043888</c:v>
                </c:pt>
                <c:pt idx="2">
                  <c:v>-2.3759044782461332</c:v>
                </c:pt>
                <c:pt idx="3">
                  <c:v>-3.3522311215060023</c:v>
                </c:pt>
                <c:pt idx="4">
                  <c:v>-4.1978748046125194</c:v>
                </c:pt>
                <c:pt idx="5">
                  <c:v>-4.9211084522485766</c:v>
                </c:pt>
                <c:pt idx="6">
                  <c:v>-5.5305547168512508</c:v>
                </c:pt>
                <c:pt idx="7">
                  <c:v>-6.0351613435333675</c:v>
                </c:pt>
                <c:pt idx="8">
                  <c:v>-6.4441756062084119</c:v>
                </c:pt>
                <c:pt idx="9">
                  <c:v>-6.7671178879568137</c:v>
                </c:pt>
                <c:pt idx="10">
                  <c:v>-7.013754481113522</c:v>
                </c:pt>
                <c:pt idx="11">
                  <c:v>-7.194069684789179</c:v>
                </c:pt>
                <c:pt idx="12">
                  <c:v>-7.3182372795409751</c:v>
                </c:pt>
                <c:pt idx="13">
                  <c:v>-7.3965914606919894</c:v>
                </c:pt>
                <c:pt idx="14">
                  <c:v>-7.4395973133423059</c:v>
                </c:pt>
                <c:pt idx="15">
                  <c:v>-7.4578209134259135</c:v>
                </c:pt>
                <c:pt idx="16">
                  <c:v>-7.461899140234566</c:v>
                </c:pt>
                <c:pt idx="17">
                  <c:v>14.923920022010648</c:v>
                </c:pt>
                <c:pt idx="18">
                  <c:v>14.923920022010648</c:v>
                </c:pt>
                <c:pt idx="19">
                  <c:v>14.923920022010648</c:v>
                </c:pt>
                <c:pt idx="20">
                  <c:v>14.923920022010648</c:v>
                </c:pt>
                <c:pt idx="21">
                  <c:v>14.923920022010648</c:v>
                </c:pt>
                <c:pt idx="22">
                  <c:v>14.923920022010648</c:v>
                </c:pt>
                <c:pt idx="23">
                  <c:v>14.923920022010648</c:v>
                </c:pt>
                <c:pt idx="24">
                  <c:v>14.923920022010648</c:v>
                </c:pt>
                <c:pt idx="25">
                  <c:v>14.923920022010648</c:v>
                </c:pt>
                <c:pt idx="26">
                  <c:v>14.923920022010648</c:v>
                </c:pt>
                <c:pt idx="27">
                  <c:v>14.923920022010648</c:v>
                </c:pt>
                <c:pt idx="28">
                  <c:v>14.923920022010648</c:v>
                </c:pt>
                <c:pt idx="29">
                  <c:v>14.923920022010648</c:v>
                </c:pt>
                <c:pt idx="30">
                  <c:v>14.923920022010648</c:v>
                </c:pt>
                <c:pt idx="31">
                  <c:v>14.923920022010648</c:v>
                </c:pt>
                <c:pt idx="32">
                  <c:v>14.923920022010648</c:v>
                </c:pt>
                <c:pt idx="33">
                  <c:v>14.923920022010648</c:v>
                </c:pt>
                <c:pt idx="34">
                  <c:v>14.923920022010648</c:v>
                </c:pt>
                <c:pt idx="35">
                  <c:v>14.923920022010648</c:v>
                </c:pt>
                <c:pt idx="36">
                  <c:v>14.923920022010648</c:v>
                </c:pt>
                <c:pt idx="37">
                  <c:v>14.923920022010648</c:v>
                </c:pt>
                <c:pt idx="38">
                  <c:v>14.923920022010648</c:v>
                </c:pt>
                <c:pt idx="39">
                  <c:v>14.923920022010648</c:v>
                </c:pt>
                <c:pt idx="40">
                  <c:v>14.923920022010648</c:v>
                </c:pt>
                <c:pt idx="41">
                  <c:v>14.923920022010648</c:v>
                </c:pt>
                <c:pt idx="42">
                  <c:v>14.923920022010648</c:v>
                </c:pt>
                <c:pt idx="43">
                  <c:v>14.923920022010648</c:v>
                </c:pt>
                <c:pt idx="44">
                  <c:v>14.923920022010648</c:v>
                </c:pt>
                <c:pt idx="45">
                  <c:v>14.923920022010648</c:v>
                </c:pt>
                <c:pt idx="46">
                  <c:v>14.923920022010648</c:v>
                </c:pt>
                <c:pt idx="47">
                  <c:v>14.923920022010648</c:v>
                </c:pt>
                <c:pt idx="48">
                  <c:v>14.923920022010648</c:v>
                </c:pt>
                <c:pt idx="49">
                  <c:v>14.923920022010648</c:v>
                </c:pt>
                <c:pt idx="50">
                  <c:v>14.923920022010648</c:v>
                </c:pt>
                <c:pt idx="51">
                  <c:v>14.923920022010648</c:v>
                </c:pt>
                <c:pt idx="52">
                  <c:v>14.923920022010648</c:v>
                </c:pt>
                <c:pt idx="53">
                  <c:v>14.923920022010648</c:v>
                </c:pt>
                <c:pt idx="54">
                  <c:v>14.923920022010648</c:v>
                </c:pt>
                <c:pt idx="55">
                  <c:v>14.923920022010648</c:v>
                </c:pt>
                <c:pt idx="56">
                  <c:v>14.923920022010648</c:v>
                </c:pt>
                <c:pt idx="57">
                  <c:v>14.923920022010648</c:v>
                </c:pt>
                <c:pt idx="58">
                  <c:v>14.923920022010648</c:v>
                </c:pt>
                <c:pt idx="59">
                  <c:v>14.923920022010648</c:v>
                </c:pt>
                <c:pt idx="60">
                  <c:v>14.923920022010648</c:v>
                </c:pt>
                <c:pt idx="61">
                  <c:v>14.923920022010648</c:v>
                </c:pt>
                <c:pt idx="62">
                  <c:v>14.923920022010648</c:v>
                </c:pt>
                <c:pt idx="63">
                  <c:v>14.923920022010648</c:v>
                </c:pt>
                <c:pt idx="64">
                  <c:v>14.923920022010648</c:v>
                </c:pt>
                <c:pt idx="65">
                  <c:v>14.923920022010648</c:v>
                </c:pt>
                <c:pt idx="66">
                  <c:v>14.923920022010648</c:v>
                </c:pt>
                <c:pt idx="67">
                  <c:v>14.923920022010648</c:v>
                </c:pt>
                <c:pt idx="68">
                  <c:v>14.923920022010648</c:v>
                </c:pt>
                <c:pt idx="69">
                  <c:v>14.923920022010648</c:v>
                </c:pt>
                <c:pt idx="70">
                  <c:v>14.923920022010648</c:v>
                </c:pt>
                <c:pt idx="71">
                  <c:v>14.923920022010648</c:v>
                </c:pt>
                <c:pt idx="72">
                  <c:v>14.923920022010648</c:v>
                </c:pt>
                <c:pt idx="73">
                  <c:v>14.923920022010648</c:v>
                </c:pt>
                <c:pt idx="74">
                  <c:v>14.923920022010648</c:v>
                </c:pt>
                <c:pt idx="75">
                  <c:v>14.923920022010648</c:v>
                </c:pt>
                <c:pt idx="76">
                  <c:v>14.923920022010648</c:v>
                </c:pt>
                <c:pt idx="77">
                  <c:v>14.923920022010648</c:v>
                </c:pt>
                <c:pt idx="78">
                  <c:v>14.923920022010648</c:v>
                </c:pt>
                <c:pt idx="79">
                  <c:v>14.923920022010648</c:v>
                </c:pt>
                <c:pt idx="80">
                  <c:v>14.923920022010648</c:v>
                </c:pt>
                <c:pt idx="81">
                  <c:v>14.923920022010648</c:v>
                </c:pt>
                <c:pt idx="82">
                  <c:v>14.923920022010648</c:v>
                </c:pt>
                <c:pt idx="83">
                  <c:v>14.923920022010648</c:v>
                </c:pt>
                <c:pt idx="84">
                  <c:v>14.923920022010648</c:v>
                </c:pt>
                <c:pt idx="85">
                  <c:v>14.923920022010648</c:v>
                </c:pt>
                <c:pt idx="86">
                  <c:v>14.923920022010648</c:v>
                </c:pt>
                <c:pt idx="87">
                  <c:v>14.923920022010648</c:v>
                </c:pt>
                <c:pt idx="88">
                  <c:v>14.923920022010648</c:v>
                </c:pt>
                <c:pt idx="89">
                  <c:v>14.923920022010648</c:v>
                </c:pt>
                <c:pt idx="90">
                  <c:v>14.923920022010648</c:v>
                </c:pt>
                <c:pt idx="91">
                  <c:v>14.923920022010648</c:v>
                </c:pt>
                <c:pt idx="92">
                  <c:v>14.923920022010648</c:v>
                </c:pt>
                <c:pt idx="93">
                  <c:v>14.923920022010648</c:v>
                </c:pt>
                <c:pt idx="94">
                  <c:v>14.923920022010648</c:v>
                </c:pt>
                <c:pt idx="95">
                  <c:v>14.923920022010648</c:v>
                </c:pt>
                <c:pt idx="96">
                  <c:v>14.923920022010648</c:v>
                </c:pt>
                <c:pt idx="97">
                  <c:v>14.923920022010648</c:v>
                </c:pt>
                <c:pt idx="98">
                  <c:v>14.923920022010648</c:v>
                </c:pt>
                <c:pt idx="99">
                  <c:v>14.923920022010648</c:v>
                </c:pt>
                <c:pt idx="100">
                  <c:v>14.923920022010648</c:v>
                </c:pt>
                <c:pt idx="101">
                  <c:v>14.923920022010648</c:v>
                </c:pt>
                <c:pt idx="102">
                  <c:v>14.923920022010648</c:v>
                </c:pt>
                <c:pt idx="103">
                  <c:v>14.923920022010648</c:v>
                </c:pt>
                <c:pt idx="104">
                  <c:v>14.923920022010648</c:v>
                </c:pt>
                <c:pt idx="105">
                  <c:v>14.923920022010648</c:v>
                </c:pt>
                <c:pt idx="106">
                  <c:v>14.923920022010648</c:v>
                </c:pt>
                <c:pt idx="107">
                  <c:v>14.923920022010648</c:v>
                </c:pt>
                <c:pt idx="108">
                  <c:v>14.923920022010648</c:v>
                </c:pt>
                <c:pt idx="109">
                  <c:v>14.923920022010648</c:v>
                </c:pt>
                <c:pt idx="110">
                  <c:v>14.923920022010648</c:v>
                </c:pt>
                <c:pt idx="111">
                  <c:v>14.923920022010648</c:v>
                </c:pt>
                <c:pt idx="112">
                  <c:v>14.923920022010648</c:v>
                </c:pt>
                <c:pt idx="113">
                  <c:v>14.923920022010648</c:v>
                </c:pt>
                <c:pt idx="114">
                  <c:v>14.923920022010648</c:v>
                </c:pt>
                <c:pt idx="115">
                  <c:v>14.923920022010648</c:v>
                </c:pt>
                <c:pt idx="116">
                  <c:v>14.923920022010648</c:v>
                </c:pt>
                <c:pt idx="117">
                  <c:v>14.923920022010648</c:v>
                </c:pt>
                <c:pt idx="118">
                  <c:v>14.923920022010648</c:v>
                </c:pt>
                <c:pt idx="119">
                  <c:v>14.923920022010648</c:v>
                </c:pt>
                <c:pt idx="120">
                  <c:v>14.923920022010648</c:v>
                </c:pt>
                <c:pt idx="121">
                  <c:v>14.923920022010648</c:v>
                </c:pt>
                <c:pt idx="122">
                  <c:v>14.923920022010648</c:v>
                </c:pt>
                <c:pt idx="123">
                  <c:v>14.923920022010648</c:v>
                </c:pt>
                <c:pt idx="124">
                  <c:v>14.923920022010648</c:v>
                </c:pt>
                <c:pt idx="125">
                  <c:v>14.923920022010648</c:v>
                </c:pt>
                <c:pt idx="126">
                  <c:v>14.923920022010648</c:v>
                </c:pt>
                <c:pt idx="127">
                  <c:v>14.923920022010648</c:v>
                </c:pt>
                <c:pt idx="128">
                  <c:v>14.923920022010648</c:v>
                </c:pt>
                <c:pt idx="129">
                  <c:v>14.923920022010648</c:v>
                </c:pt>
                <c:pt idx="130">
                  <c:v>14.923920022010648</c:v>
                </c:pt>
                <c:pt idx="131">
                  <c:v>14.923920022010648</c:v>
                </c:pt>
                <c:pt idx="132">
                  <c:v>14.923920022010648</c:v>
                </c:pt>
                <c:pt idx="133">
                  <c:v>14.923920022010648</c:v>
                </c:pt>
                <c:pt idx="134">
                  <c:v>14.923920022010648</c:v>
                </c:pt>
                <c:pt idx="135">
                  <c:v>14.923920022010648</c:v>
                </c:pt>
                <c:pt idx="136">
                  <c:v>14.923920022010648</c:v>
                </c:pt>
                <c:pt idx="137">
                  <c:v>14.923920022010648</c:v>
                </c:pt>
                <c:pt idx="138">
                  <c:v>14.923920022010648</c:v>
                </c:pt>
                <c:pt idx="139">
                  <c:v>14.923920022010648</c:v>
                </c:pt>
                <c:pt idx="140">
                  <c:v>14.923920022010648</c:v>
                </c:pt>
                <c:pt idx="141">
                  <c:v>14.923920022010648</c:v>
                </c:pt>
                <c:pt idx="142">
                  <c:v>14.923920022010648</c:v>
                </c:pt>
                <c:pt idx="143">
                  <c:v>14.923920022010648</c:v>
                </c:pt>
                <c:pt idx="144">
                  <c:v>14.923920022010648</c:v>
                </c:pt>
                <c:pt idx="145">
                  <c:v>14.923920022010648</c:v>
                </c:pt>
                <c:pt idx="146">
                  <c:v>14.923920022010648</c:v>
                </c:pt>
                <c:pt idx="147">
                  <c:v>14.923920022010648</c:v>
                </c:pt>
                <c:pt idx="148">
                  <c:v>14.923920022010648</c:v>
                </c:pt>
                <c:pt idx="149">
                  <c:v>14.923920022010648</c:v>
                </c:pt>
                <c:pt idx="150">
                  <c:v>14.923920022010648</c:v>
                </c:pt>
                <c:pt idx="151">
                  <c:v>14.923920022010648</c:v>
                </c:pt>
                <c:pt idx="152">
                  <c:v>14.923920022010648</c:v>
                </c:pt>
                <c:pt idx="153">
                  <c:v>14.923920022010648</c:v>
                </c:pt>
                <c:pt idx="154">
                  <c:v>14.923920022010648</c:v>
                </c:pt>
                <c:pt idx="155">
                  <c:v>14.923920022010648</c:v>
                </c:pt>
                <c:pt idx="156">
                  <c:v>14.923920022010648</c:v>
                </c:pt>
                <c:pt idx="157">
                  <c:v>14.923920022010648</c:v>
                </c:pt>
                <c:pt idx="158">
                  <c:v>14.923920022010648</c:v>
                </c:pt>
                <c:pt idx="159">
                  <c:v>14.923920022010648</c:v>
                </c:pt>
                <c:pt idx="160">
                  <c:v>14.923920022010648</c:v>
                </c:pt>
                <c:pt idx="161">
                  <c:v>14.923920022010648</c:v>
                </c:pt>
                <c:pt idx="162">
                  <c:v>14.923920022010648</c:v>
                </c:pt>
                <c:pt idx="163">
                  <c:v>14.923920022010648</c:v>
                </c:pt>
                <c:pt idx="164">
                  <c:v>14.923920022010648</c:v>
                </c:pt>
                <c:pt idx="165">
                  <c:v>14.923920022010648</c:v>
                </c:pt>
                <c:pt idx="166">
                  <c:v>14.923920022010648</c:v>
                </c:pt>
                <c:pt idx="167">
                  <c:v>14.923920022010648</c:v>
                </c:pt>
                <c:pt idx="168">
                  <c:v>14.923920022010648</c:v>
                </c:pt>
                <c:pt idx="169">
                  <c:v>14.923920022010648</c:v>
                </c:pt>
                <c:pt idx="170">
                  <c:v>14.923920022010648</c:v>
                </c:pt>
                <c:pt idx="171">
                  <c:v>14.923920022010648</c:v>
                </c:pt>
                <c:pt idx="172">
                  <c:v>14.923920022010648</c:v>
                </c:pt>
                <c:pt idx="173">
                  <c:v>14.923920022010648</c:v>
                </c:pt>
                <c:pt idx="174">
                  <c:v>14.923920022010648</c:v>
                </c:pt>
                <c:pt idx="175">
                  <c:v>14.923920022010648</c:v>
                </c:pt>
                <c:pt idx="176">
                  <c:v>14.923920022010648</c:v>
                </c:pt>
                <c:pt idx="177">
                  <c:v>14.923920022010648</c:v>
                </c:pt>
                <c:pt idx="178">
                  <c:v>14.923920022010648</c:v>
                </c:pt>
                <c:pt idx="179">
                  <c:v>14.923920022010648</c:v>
                </c:pt>
                <c:pt idx="180">
                  <c:v>14.923920022010648</c:v>
                </c:pt>
                <c:pt idx="181">
                  <c:v>14.923920022010648</c:v>
                </c:pt>
                <c:pt idx="182">
                  <c:v>14.923920022010648</c:v>
                </c:pt>
                <c:pt idx="183">
                  <c:v>14.923920022010648</c:v>
                </c:pt>
                <c:pt idx="184">
                  <c:v>14.923920022010648</c:v>
                </c:pt>
                <c:pt idx="185">
                  <c:v>14.923920022010648</c:v>
                </c:pt>
                <c:pt idx="186">
                  <c:v>14.923920022010648</c:v>
                </c:pt>
                <c:pt idx="187">
                  <c:v>14.923920022010648</c:v>
                </c:pt>
                <c:pt idx="188">
                  <c:v>14.923920022010648</c:v>
                </c:pt>
                <c:pt idx="189">
                  <c:v>14.923920022010648</c:v>
                </c:pt>
                <c:pt idx="190">
                  <c:v>14.923920022010648</c:v>
                </c:pt>
                <c:pt idx="191">
                  <c:v>14.923920022010648</c:v>
                </c:pt>
                <c:pt idx="192">
                  <c:v>14.923920022010648</c:v>
                </c:pt>
                <c:pt idx="193">
                  <c:v>14.923920022010648</c:v>
                </c:pt>
                <c:pt idx="194">
                  <c:v>14.923920022010648</c:v>
                </c:pt>
                <c:pt idx="195">
                  <c:v>14.923920022010648</c:v>
                </c:pt>
                <c:pt idx="196">
                  <c:v>14.923920022010648</c:v>
                </c:pt>
                <c:pt idx="197">
                  <c:v>14.923920022010648</c:v>
                </c:pt>
                <c:pt idx="198">
                  <c:v>14.923920022010648</c:v>
                </c:pt>
                <c:pt idx="199">
                  <c:v>14.923920022010648</c:v>
                </c:pt>
                <c:pt idx="200">
                  <c:v>14.923920022010648</c:v>
                </c:pt>
                <c:pt idx="201">
                  <c:v>14.923920022010648</c:v>
                </c:pt>
                <c:pt idx="202">
                  <c:v>14.923920022010648</c:v>
                </c:pt>
                <c:pt idx="203">
                  <c:v>14.923920022010648</c:v>
                </c:pt>
                <c:pt idx="204">
                  <c:v>14.923920022010648</c:v>
                </c:pt>
                <c:pt idx="205">
                  <c:v>14.923920022010648</c:v>
                </c:pt>
                <c:pt idx="206">
                  <c:v>14.923920022010648</c:v>
                </c:pt>
                <c:pt idx="207">
                  <c:v>14.923920022010648</c:v>
                </c:pt>
                <c:pt idx="208">
                  <c:v>14.923920022010648</c:v>
                </c:pt>
                <c:pt idx="209">
                  <c:v>14.923920022010648</c:v>
                </c:pt>
              </c:numCache>
            </c:numRef>
          </c:xVal>
          <c:yVal>
            <c:numRef>
              <c:f>data!$AM$15:$AM$224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-2.8003685821083617</c:v>
                </c:pt>
                <c:pt idx="2">
                  <c:v>-5.4642095489896123</c:v>
                </c:pt>
                <c:pt idx="3">
                  <c:v>-7.9839122573199184</c:v>
                </c:pt>
                <c:pt idx="4">
                  <c:v>-10.352277869468384</c:v>
                </c:pt>
                <c:pt idx="5">
                  <c:v>-12.562539920710284</c:v>
                </c:pt>
                <c:pt idx="6">
                  <c:v>-14.608383651143194</c:v>
                </c:pt>
                <c:pt idx="7">
                  <c:v>-16.483964047073652</c:v>
                </c:pt>
                <c:pt idx="8">
                  <c:v>-18.183922540330336</c:v>
                </c:pt>
                <c:pt idx="9">
                  <c:v>-19.703402317793259</c:v>
                </c:pt>
                <c:pt idx="10">
                  <c:v>-21.038062197399448</c:v>
                </c:pt>
                <c:pt idx="11">
                  <c:v>-22.184089030981067</c:v>
                </c:pt>
                <c:pt idx="12">
                  <c:v>-23.138208598500789</c:v>
                </c:pt>
                <c:pt idx="13">
                  <c:v>-23.897694962559601</c:v>
                </c:pt>
                <c:pt idx="14">
                  <c:v>-24.460378256450735</c:v>
                </c:pt>
                <c:pt idx="15">
                  <c:v>-24.824650883509328</c:v>
                </c:pt>
                <c:pt idx="16">
                  <c:v>-24.989472110046076</c:v>
                </c:pt>
                <c:pt idx="17">
                  <c:v>-24.999999999999996</c:v>
                </c:pt>
                <c:pt idx="18">
                  <c:v>-24.999999999999996</c:v>
                </c:pt>
                <c:pt idx="19">
                  <c:v>-24.999999999999996</c:v>
                </c:pt>
                <c:pt idx="20">
                  <c:v>-24.999999999999996</c:v>
                </c:pt>
                <c:pt idx="21">
                  <c:v>-24.999999999999996</c:v>
                </c:pt>
                <c:pt idx="22">
                  <c:v>-24.999999999999996</c:v>
                </c:pt>
                <c:pt idx="23">
                  <c:v>-24.999999999999996</c:v>
                </c:pt>
                <c:pt idx="24">
                  <c:v>-24.999999999999996</c:v>
                </c:pt>
                <c:pt idx="25">
                  <c:v>-24.999999999999996</c:v>
                </c:pt>
                <c:pt idx="26">
                  <c:v>-24.999999999999996</c:v>
                </c:pt>
                <c:pt idx="27">
                  <c:v>-24.999999999999996</c:v>
                </c:pt>
                <c:pt idx="28">
                  <c:v>-24.999999999999996</c:v>
                </c:pt>
                <c:pt idx="29">
                  <c:v>-24.999999999999996</c:v>
                </c:pt>
                <c:pt idx="30">
                  <c:v>-24.999999999999996</c:v>
                </c:pt>
                <c:pt idx="31">
                  <c:v>-24.999999999999996</c:v>
                </c:pt>
                <c:pt idx="32">
                  <c:v>-24.999999999999996</c:v>
                </c:pt>
                <c:pt idx="33">
                  <c:v>-24.999999999999996</c:v>
                </c:pt>
                <c:pt idx="34">
                  <c:v>-24.999999999999996</c:v>
                </c:pt>
                <c:pt idx="35">
                  <c:v>-24.999999999999996</c:v>
                </c:pt>
                <c:pt idx="36">
                  <c:v>-24.999999999999996</c:v>
                </c:pt>
                <c:pt idx="37">
                  <c:v>-24.999999999999996</c:v>
                </c:pt>
                <c:pt idx="38">
                  <c:v>-24.999999999999996</c:v>
                </c:pt>
                <c:pt idx="39">
                  <c:v>-24.999999999999996</c:v>
                </c:pt>
                <c:pt idx="40">
                  <c:v>-24.999999999999996</c:v>
                </c:pt>
                <c:pt idx="41">
                  <c:v>-24.999999999999996</c:v>
                </c:pt>
                <c:pt idx="42">
                  <c:v>-24.999999999999996</c:v>
                </c:pt>
                <c:pt idx="43">
                  <c:v>-24.999999999999996</c:v>
                </c:pt>
                <c:pt idx="44">
                  <c:v>-24.999999999999996</c:v>
                </c:pt>
                <c:pt idx="45">
                  <c:v>-24.999999999999996</c:v>
                </c:pt>
                <c:pt idx="46">
                  <c:v>-24.999999999999996</c:v>
                </c:pt>
                <c:pt idx="47">
                  <c:v>-24.999999999999996</c:v>
                </c:pt>
                <c:pt idx="48">
                  <c:v>-24.999999999999996</c:v>
                </c:pt>
                <c:pt idx="49">
                  <c:v>-24.999999999999996</c:v>
                </c:pt>
                <c:pt idx="50">
                  <c:v>-24.999999999999996</c:v>
                </c:pt>
                <c:pt idx="51">
                  <c:v>-24.999999999999996</c:v>
                </c:pt>
                <c:pt idx="52">
                  <c:v>-24.999999999999996</c:v>
                </c:pt>
                <c:pt idx="53">
                  <c:v>-24.999999999999996</c:v>
                </c:pt>
                <c:pt idx="54">
                  <c:v>-24.999999999999996</c:v>
                </c:pt>
                <c:pt idx="55">
                  <c:v>-24.999999999999996</c:v>
                </c:pt>
                <c:pt idx="56">
                  <c:v>-24.999999999999996</c:v>
                </c:pt>
                <c:pt idx="57">
                  <c:v>-24.999999999999996</c:v>
                </c:pt>
                <c:pt idx="58">
                  <c:v>-24.999999999999996</c:v>
                </c:pt>
                <c:pt idx="59">
                  <c:v>-24.999999999999996</c:v>
                </c:pt>
                <c:pt idx="60">
                  <c:v>-24.999999999999996</c:v>
                </c:pt>
                <c:pt idx="61">
                  <c:v>-24.999999999999996</c:v>
                </c:pt>
                <c:pt idx="62">
                  <c:v>-24.999999999999996</c:v>
                </c:pt>
                <c:pt idx="63">
                  <c:v>-24.999999999999996</c:v>
                </c:pt>
                <c:pt idx="64">
                  <c:v>-24.999999999999996</c:v>
                </c:pt>
                <c:pt idx="65">
                  <c:v>-24.999999999999996</c:v>
                </c:pt>
                <c:pt idx="66">
                  <c:v>-24.999999999999996</c:v>
                </c:pt>
                <c:pt idx="67">
                  <c:v>-24.999999999999996</c:v>
                </c:pt>
                <c:pt idx="68">
                  <c:v>-24.999999999999996</c:v>
                </c:pt>
                <c:pt idx="69">
                  <c:v>-24.999999999999996</c:v>
                </c:pt>
                <c:pt idx="70">
                  <c:v>-24.999999999999996</c:v>
                </c:pt>
                <c:pt idx="71">
                  <c:v>-24.999999999999996</c:v>
                </c:pt>
                <c:pt idx="72">
                  <c:v>-24.999999999999996</c:v>
                </c:pt>
                <c:pt idx="73">
                  <c:v>-24.999999999999996</c:v>
                </c:pt>
                <c:pt idx="74">
                  <c:v>-24.999999999999996</c:v>
                </c:pt>
                <c:pt idx="75">
                  <c:v>-24.999999999999996</c:v>
                </c:pt>
                <c:pt idx="76">
                  <c:v>-24.999999999999996</c:v>
                </c:pt>
                <c:pt idx="77">
                  <c:v>-24.999999999999996</c:v>
                </c:pt>
                <c:pt idx="78">
                  <c:v>-24.999999999999996</c:v>
                </c:pt>
                <c:pt idx="79">
                  <c:v>-24.999999999999996</c:v>
                </c:pt>
                <c:pt idx="80">
                  <c:v>-24.999999999999996</c:v>
                </c:pt>
                <c:pt idx="81">
                  <c:v>-24.999999999999996</c:v>
                </c:pt>
                <c:pt idx="82">
                  <c:v>-24.999999999999996</c:v>
                </c:pt>
                <c:pt idx="83">
                  <c:v>-24.999999999999996</c:v>
                </c:pt>
                <c:pt idx="84">
                  <c:v>-24.999999999999996</c:v>
                </c:pt>
                <c:pt idx="85">
                  <c:v>-24.999999999999996</c:v>
                </c:pt>
                <c:pt idx="86">
                  <c:v>-24.999999999999996</c:v>
                </c:pt>
                <c:pt idx="87">
                  <c:v>-24.999999999999996</c:v>
                </c:pt>
                <c:pt idx="88">
                  <c:v>-24.999999999999996</c:v>
                </c:pt>
                <c:pt idx="89">
                  <c:v>-24.999999999999996</c:v>
                </c:pt>
                <c:pt idx="90">
                  <c:v>-24.999999999999996</c:v>
                </c:pt>
                <c:pt idx="91">
                  <c:v>-24.999999999999996</c:v>
                </c:pt>
                <c:pt idx="92">
                  <c:v>-24.999999999999996</c:v>
                </c:pt>
                <c:pt idx="93">
                  <c:v>-24.999999999999996</c:v>
                </c:pt>
                <c:pt idx="94">
                  <c:v>-24.999999999999996</c:v>
                </c:pt>
                <c:pt idx="95">
                  <c:v>-24.999999999999996</c:v>
                </c:pt>
                <c:pt idx="96">
                  <c:v>-24.999999999999996</c:v>
                </c:pt>
                <c:pt idx="97">
                  <c:v>-24.999999999999996</c:v>
                </c:pt>
                <c:pt idx="98">
                  <c:v>-24.999999999999996</c:v>
                </c:pt>
                <c:pt idx="99">
                  <c:v>-24.999999999999996</c:v>
                </c:pt>
                <c:pt idx="100">
                  <c:v>-24.999999999999996</c:v>
                </c:pt>
                <c:pt idx="101">
                  <c:v>-24.999999999999996</c:v>
                </c:pt>
                <c:pt idx="102">
                  <c:v>-24.999999999999996</c:v>
                </c:pt>
                <c:pt idx="103">
                  <c:v>-24.999999999999996</c:v>
                </c:pt>
                <c:pt idx="104">
                  <c:v>-24.999999999999996</c:v>
                </c:pt>
                <c:pt idx="105">
                  <c:v>-24.999999999999996</c:v>
                </c:pt>
                <c:pt idx="106">
                  <c:v>-24.999999999999996</c:v>
                </c:pt>
                <c:pt idx="107">
                  <c:v>-24.999999999999996</c:v>
                </c:pt>
                <c:pt idx="108">
                  <c:v>-24.999999999999996</c:v>
                </c:pt>
                <c:pt idx="109">
                  <c:v>-24.999999999999996</c:v>
                </c:pt>
                <c:pt idx="110">
                  <c:v>-24.999999999999996</c:v>
                </c:pt>
                <c:pt idx="111">
                  <c:v>-24.999999999999996</c:v>
                </c:pt>
                <c:pt idx="112">
                  <c:v>-24.999999999999996</c:v>
                </c:pt>
                <c:pt idx="113">
                  <c:v>-24.999999999999996</c:v>
                </c:pt>
                <c:pt idx="114">
                  <c:v>-24.999999999999996</c:v>
                </c:pt>
                <c:pt idx="115">
                  <c:v>-24.999999999999996</c:v>
                </c:pt>
                <c:pt idx="116">
                  <c:v>-24.999999999999996</c:v>
                </c:pt>
                <c:pt idx="117">
                  <c:v>-24.999999999999996</c:v>
                </c:pt>
                <c:pt idx="118">
                  <c:v>-24.999999999999996</c:v>
                </c:pt>
                <c:pt idx="119">
                  <c:v>-24.999999999999996</c:v>
                </c:pt>
                <c:pt idx="120">
                  <c:v>-24.999999999999996</c:v>
                </c:pt>
                <c:pt idx="121">
                  <c:v>-24.999999999999996</c:v>
                </c:pt>
                <c:pt idx="122">
                  <c:v>-24.999999999999996</c:v>
                </c:pt>
                <c:pt idx="123">
                  <c:v>-24.999999999999996</c:v>
                </c:pt>
                <c:pt idx="124">
                  <c:v>-24.999999999999996</c:v>
                </c:pt>
                <c:pt idx="125">
                  <c:v>-24.999999999999996</c:v>
                </c:pt>
                <c:pt idx="126">
                  <c:v>-24.999999999999996</c:v>
                </c:pt>
                <c:pt idx="127">
                  <c:v>-24.999999999999996</c:v>
                </c:pt>
                <c:pt idx="128">
                  <c:v>-24.999999999999996</c:v>
                </c:pt>
                <c:pt idx="129">
                  <c:v>-24.999999999999996</c:v>
                </c:pt>
                <c:pt idx="130">
                  <c:v>-24.999999999999996</c:v>
                </c:pt>
                <c:pt idx="131">
                  <c:v>-24.999999999999996</c:v>
                </c:pt>
                <c:pt idx="132">
                  <c:v>-24.999999999999996</c:v>
                </c:pt>
                <c:pt idx="133">
                  <c:v>-24.999999999999996</c:v>
                </c:pt>
                <c:pt idx="134">
                  <c:v>-24.999999999999996</c:v>
                </c:pt>
                <c:pt idx="135">
                  <c:v>-24.999999999999996</c:v>
                </c:pt>
                <c:pt idx="136">
                  <c:v>-24.999999999999996</c:v>
                </c:pt>
                <c:pt idx="137">
                  <c:v>-24.999999999999996</c:v>
                </c:pt>
                <c:pt idx="138">
                  <c:v>-24.999999999999996</c:v>
                </c:pt>
                <c:pt idx="139">
                  <c:v>-24.999999999999996</c:v>
                </c:pt>
                <c:pt idx="140">
                  <c:v>-24.999999999999996</c:v>
                </c:pt>
                <c:pt idx="141">
                  <c:v>-24.999999999999996</c:v>
                </c:pt>
                <c:pt idx="142">
                  <c:v>-24.999999999999996</c:v>
                </c:pt>
                <c:pt idx="143">
                  <c:v>-24.999999999999996</c:v>
                </c:pt>
                <c:pt idx="144">
                  <c:v>-24.999999999999996</c:v>
                </c:pt>
                <c:pt idx="145">
                  <c:v>-24.999999999999996</c:v>
                </c:pt>
                <c:pt idx="146">
                  <c:v>-24.999999999999996</c:v>
                </c:pt>
                <c:pt idx="147">
                  <c:v>-24.999999999999996</c:v>
                </c:pt>
                <c:pt idx="148">
                  <c:v>-24.999999999999996</c:v>
                </c:pt>
                <c:pt idx="149">
                  <c:v>-24.999999999999996</c:v>
                </c:pt>
                <c:pt idx="150">
                  <c:v>-24.999999999999996</c:v>
                </c:pt>
                <c:pt idx="151">
                  <c:v>-24.999999999999996</c:v>
                </c:pt>
                <c:pt idx="152">
                  <c:v>-24.999999999999996</c:v>
                </c:pt>
                <c:pt idx="153">
                  <c:v>-24.999999999999996</c:v>
                </c:pt>
                <c:pt idx="154">
                  <c:v>-24.999999999999996</c:v>
                </c:pt>
                <c:pt idx="155">
                  <c:v>-24.999999999999996</c:v>
                </c:pt>
                <c:pt idx="156">
                  <c:v>-24.999999999999996</c:v>
                </c:pt>
                <c:pt idx="157">
                  <c:v>-24.999999999999996</c:v>
                </c:pt>
                <c:pt idx="158">
                  <c:v>-24.999999999999996</c:v>
                </c:pt>
                <c:pt idx="159">
                  <c:v>-24.999999999999996</c:v>
                </c:pt>
                <c:pt idx="160">
                  <c:v>-24.999999999999996</c:v>
                </c:pt>
                <c:pt idx="161">
                  <c:v>-24.999999999999996</c:v>
                </c:pt>
                <c:pt idx="162">
                  <c:v>-24.999999999999996</c:v>
                </c:pt>
                <c:pt idx="163">
                  <c:v>-24.999999999999996</c:v>
                </c:pt>
                <c:pt idx="164">
                  <c:v>-24.999999999999996</c:v>
                </c:pt>
                <c:pt idx="165">
                  <c:v>-24.999999999999996</c:v>
                </c:pt>
                <c:pt idx="166">
                  <c:v>-24.999999999999996</c:v>
                </c:pt>
                <c:pt idx="167">
                  <c:v>-24.999999999999996</c:v>
                </c:pt>
                <c:pt idx="168">
                  <c:v>-24.999999999999996</c:v>
                </c:pt>
                <c:pt idx="169">
                  <c:v>-24.999999999999996</c:v>
                </c:pt>
                <c:pt idx="170">
                  <c:v>-24.999999999999996</c:v>
                </c:pt>
                <c:pt idx="171">
                  <c:v>-24.999999999999996</c:v>
                </c:pt>
                <c:pt idx="172">
                  <c:v>-24.999999999999996</c:v>
                </c:pt>
                <c:pt idx="173">
                  <c:v>-24.999999999999996</c:v>
                </c:pt>
                <c:pt idx="174">
                  <c:v>-24.999999999999996</c:v>
                </c:pt>
                <c:pt idx="175">
                  <c:v>-24.999999999999996</c:v>
                </c:pt>
                <c:pt idx="176">
                  <c:v>-24.999999999999996</c:v>
                </c:pt>
                <c:pt idx="177">
                  <c:v>-24.999999999999996</c:v>
                </c:pt>
                <c:pt idx="178">
                  <c:v>-24.999999999999996</c:v>
                </c:pt>
                <c:pt idx="179">
                  <c:v>-24.999999999999996</c:v>
                </c:pt>
                <c:pt idx="180">
                  <c:v>-24.999999999999996</c:v>
                </c:pt>
                <c:pt idx="181">
                  <c:v>-24.999999999999996</c:v>
                </c:pt>
                <c:pt idx="182">
                  <c:v>-24.999999999999996</c:v>
                </c:pt>
                <c:pt idx="183">
                  <c:v>-24.999999999999996</c:v>
                </c:pt>
                <c:pt idx="184">
                  <c:v>-24.999999999999996</c:v>
                </c:pt>
                <c:pt idx="185">
                  <c:v>-24.999999999999996</c:v>
                </c:pt>
                <c:pt idx="186">
                  <c:v>-24.999999999999996</c:v>
                </c:pt>
                <c:pt idx="187">
                  <c:v>-24.999999999999996</c:v>
                </c:pt>
                <c:pt idx="188">
                  <c:v>-24.999999999999996</c:v>
                </c:pt>
                <c:pt idx="189">
                  <c:v>-24.999999999999996</c:v>
                </c:pt>
                <c:pt idx="190">
                  <c:v>-24.999999999999996</c:v>
                </c:pt>
                <c:pt idx="191">
                  <c:v>-24.999999999999996</c:v>
                </c:pt>
                <c:pt idx="192">
                  <c:v>-24.999999999999996</c:v>
                </c:pt>
                <c:pt idx="193">
                  <c:v>-24.999999999999996</c:v>
                </c:pt>
                <c:pt idx="194">
                  <c:v>-24.999999999999996</c:v>
                </c:pt>
                <c:pt idx="195">
                  <c:v>-24.999999999999996</c:v>
                </c:pt>
                <c:pt idx="196">
                  <c:v>-24.999999999999996</c:v>
                </c:pt>
                <c:pt idx="197">
                  <c:v>-24.999999999999996</c:v>
                </c:pt>
                <c:pt idx="198">
                  <c:v>-24.999999999999996</c:v>
                </c:pt>
                <c:pt idx="199">
                  <c:v>-24.999999999999996</c:v>
                </c:pt>
                <c:pt idx="200">
                  <c:v>-24.999999999999996</c:v>
                </c:pt>
                <c:pt idx="201">
                  <c:v>-24.999999999999996</c:v>
                </c:pt>
                <c:pt idx="202">
                  <c:v>-24.999999999999996</c:v>
                </c:pt>
                <c:pt idx="203">
                  <c:v>-24.999999999999996</c:v>
                </c:pt>
                <c:pt idx="204">
                  <c:v>-24.999999999999996</c:v>
                </c:pt>
                <c:pt idx="205">
                  <c:v>-24.999999999999996</c:v>
                </c:pt>
                <c:pt idx="206">
                  <c:v>-24.999999999999996</c:v>
                </c:pt>
                <c:pt idx="207">
                  <c:v>-24.999999999999996</c:v>
                </c:pt>
                <c:pt idx="208">
                  <c:v>-24.999999999999996</c:v>
                </c:pt>
                <c:pt idx="209">
                  <c:v>-24.999999999999996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6B90-438C-A0C6-D55E59847FD8}"/>
            </c:ext>
          </c:extLst>
        </c:ser>
        <c:ser>
          <c:idx val="7"/>
          <c:order val="7"/>
          <c:tx>
            <c:strRef>
              <c:f>data!$Z$12</c:f>
              <c:strCache>
                <c:ptCount val="1"/>
                <c:pt idx="0">
                  <c:v>95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data!$Z$15:$Z$224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-3.1287691558105988</c:v>
                </c:pt>
                <c:pt idx="2">
                  <c:v>-6.1984088902886398</c:v>
                </c:pt>
                <c:pt idx="3">
                  <c:v>-9.1854111301096832</c:v>
                </c:pt>
                <c:pt idx="4">
                  <c:v>-12.067578222936589</c:v>
                </c:pt>
                <c:pt idx="5">
                  <c:v>-14.8243749358631</c:v>
                </c:pt>
                <c:pt idx="6">
                  <c:v>-17.437254092103199</c:v>
                </c:pt>
                <c:pt idx="7">
                  <c:v>-19.88995068215479</c:v>
                </c:pt>
                <c:pt idx="8">
                  <c:v>-22.168739785580829</c:v>
                </c:pt>
                <c:pt idx="9">
                  <c:v>-24.262654213422923</c:v>
                </c:pt>
                <c:pt idx="10">
                  <c:v>-26.163658419990945</c:v>
                </c:pt>
                <c:pt idx="11">
                  <c:v>-27.866775926228907</c:v>
                </c:pt>
                <c:pt idx="12">
                  <c:v>-29.370168234045821</c:v>
                </c:pt>
                <c:pt idx="13">
                  <c:v>-30.675163980230643</c:v>
                </c:pt>
                <c:pt idx="14">
                  <c:v>-31.786237867643873</c:v>
                </c:pt>
                <c:pt idx="15">
                  <c:v>-32.71093970778405</c:v>
                </c:pt>
                <c:pt idx="16">
                  <c:v>-33.459774699933618</c:v>
                </c:pt>
                <c:pt idx="17">
                  <c:v>-34.046036845353413</c:v>
                </c:pt>
                <c:pt idx="18">
                  <c:v>-34.48559813815379</c:v>
                </c:pt>
                <c:pt idx="19">
                  <c:v>-34.796656875740396</c:v>
                </c:pt>
                <c:pt idx="20">
                  <c:v>-34.999449079992317</c:v>
                </c:pt>
                <c:pt idx="21">
                  <c:v>-35.115927605300215</c:v>
                </c:pt>
                <c:pt idx="22">
                  <c:v>-35.169414021997312</c:v>
                </c:pt>
                <c:pt idx="23">
                  <c:v>-35.184228795428133</c:v>
                </c:pt>
                <c:pt idx="24">
                  <c:v>70.3698266616517</c:v>
                </c:pt>
                <c:pt idx="25">
                  <c:v>70.3698266616517</c:v>
                </c:pt>
                <c:pt idx="26">
                  <c:v>70.3698266616517</c:v>
                </c:pt>
                <c:pt idx="27">
                  <c:v>70.3698266616517</c:v>
                </c:pt>
                <c:pt idx="28">
                  <c:v>70.3698266616517</c:v>
                </c:pt>
                <c:pt idx="29">
                  <c:v>70.3698266616517</c:v>
                </c:pt>
                <c:pt idx="30">
                  <c:v>70.3698266616517</c:v>
                </c:pt>
                <c:pt idx="31">
                  <c:v>70.3698266616517</c:v>
                </c:pt>
                <c:pt idx="32">
                  <c:v>70.3698266616517</c:v>
                </c:pt>
                <c:pt idx="33">
                  <c:v>70.3698266616517</c:v>
                </c:pt>
                <c:pt idx="34">
                  <c:v>70.3698266616517</c:v>
                </c:pt>
                <c:pt idx="35">
                  <c:v>70.3698266616517</c:v>
                </c:pt>
                <c:pt idx="36">
                  <c:v>70.3698266616517</c:v>
                </c:pt>
                <c:pt idx="37">
                  <c:v>70.3698266616517</c:v>
                </c:pt>
                <c:pt idx="38">
                  <c:v>70.3698266616517</c:v>
                </c:pt>
                <c:pt idx="39">
                  <c:v>70.3698266616517</c:v>
                </c:pt>
                <c:pt idx="40">
                  <c:v>70.3698266616517</c:v>
                </c:pt>
                <c:pt idx="41">
                  <c:v>70.3698266616517</c:v>
                </c:pt>
                <c:pt idx="42">
                  <c:v>70.3698266616517</c:v>
                </c:pt>
                <c:pt idx="43">
                  <c:v>70.3698266616517</c:v>
                </c:pt>
                <c:pt idx="44">
                  <c:v>70.3698266616517</c:v>
                </c:pt>
                <c:pt idx="45">
                  <c:v>70.3698266616517</c:v>
                </c:pt>
                <c:pt idx="46">
                  <c:v>70.3698266616517</c:v>
                </c:pt>
                <c:pt idx="47">
                  <c:v>70.3698266616517</c:v>
                </c:pt>
                <c:pt idx="48">
                  <c:v>70.3698266616517</c:v>
                </c:pt>
                <c:pt idx="49">
                  <c:v>70.3698266616517</c:v>
                </c:pt>
                <c:pt idx="50">
                  <c:v>70.3698266616517</c:v>
                </c:pt>
                <c:pt idx="51">
                  <c:v>70.3698266616517</c:v>
                </c:pt>
                <c:pt idx="52">
                  <c:v>70.3698266616517</c:v>
                </c:pt>
                <c:pt idx="53">
                  <c:v>70.3698266616517</c:v>
                </c:pt>
                <c:pt idx="54">
                  <c:v>70.3698266616517</c:v>
                </c:pt>
                <c:pt idx="55">
                  <c:v>70.3698266616517</c:v>
                </c:pt>
                <c:pt idx="56">
                  <c:v>70.3698266616517</c:v>
                </c:pt>
                <c:pt idx="57">
                  <c:v>70.3698266616517</c:v>
                </c:pt>
                <c:pt idx="58">
                  <c:v>70.3698266616517</c:v>
                </c:pt>
                <c:pt idx="59">
                  <c:v>70.3698266616517</c:v>
                </c:pt>
                <c:pt idx="60">
                  <c:v>70.3698266616517</c:v>
                </c:pt>
                <c:pt idx="61">
                  <c:v>70.3698266616517</c:v>
                </c:pt>
                <c:pt idx="62">
                  <c:v>70.3698266616517</c:v>
                </c:pt>
                <c:pt idx="63">
                  <c:v>70.3698266616517</c:v>
                </c:pt>
                <c:pt idx="64">
                  <c:v>70.3698266616517</c:v>
                </c:pt>
                <c:pt idx="65">
                  <c:v>70.3698266616517</c:v>
                </c:pt>
                <c:pt idx="66">
                  <c:v>70.3698266616517</c:v>
                </c:pt>
                <c:pt idx="67">
                  <c:v>70.3698266616517</c:v>
                </c:pt>
                <c:pt idx="68">
                  <c:v>70.3698266616517</c:v>
                </c:pt>
                <c:pt idx="69">
                  <c:v>70.3698266616517</c:v>
                </c:pt>
                <c:pt idx="70">
                  <c:v>70.3698266616517</c:v>
                </c:pt>
                <c:pt idx="71">
                  <c:v>70.3698266616517</c:v>
                </c:pt>
                <c:pt idx="72">
                  <c:v>70.3698266616517</c:v>
                </c:pt>
                <c:pt idx="73">
                  <c:v>70.3698266616517</c:v>
                </c:pt>
                <c:pt idx="74">
                  <c:v>70.3698266616517</c:v>
                </c:pt>
                <c:pt idx="75">
                  <c:v>70.3698266616517</c:v>
                </c:pt>
                <c:pt idx="76">
                  <c:v>70.3698266616517</c:v>
                </c:pt>
                <c:pt idx="77">
                  <c:v>70.3698266616517</c:v>
                </c:pt>
                <c:pt idx="78">
                  <c:v>70.3698266616517</c:v>
                </c:pt>
                <c:pt idx="79">
                  <c:v>70.3698266616517</c:v>
                </c:pt>
                <c:pt idx="80">
                  <c:v>70.3698266616517</c:v>
                </c:pt>
                <c:pt idx="81">
                  <c:v>70.3698266616517</c:v>
                </c:pt>
                <c:pt idx="82">
                  <c:v>70.3698266616517</c:v>
                </c:pt>
                <c:pt idx="83">
                  <c:v>70.3698266616517</c:v>
                </c:pt>
                <c:pt idx="84">
                  <c:v>70.3698266616517</c:v>
                </c:pt>
                <c:pt idx="85">
                  <c:v>70.3698266616517</c:v>
                </c:pt>
                <c:pt idx="86">
                  <c:v>70.3698266616517</c:v>
                </c:pt>
                <c:pt idx="87">
                  <c:v>70.3698266616517</c:v>
                </c:pt>
                <c:pt idx="88">
                  <c:v>70.3698266616517</c:v>
                </c:pt>
                <c:pt idx="89">
                  <c:v>70.3698266616517</c:v>
                </c:pt>
                <c:pt idx="90">
                  <c:v>70.3698266616517</c:v>
                </c:pt>
                <c:pt idx="91">
                  <c:v>70.3698266616517</c:v>
                </c:pt>
                <c:pt idx="92">
                  <c:v>70.3698266616517</c:v>
                </c:pt>
                <c:pt idx="93">
                  <c:v>70.3698266616517</c:v>
                </c:pt>
                <c:pt idx="94">
                  <c:v>70.3698266616517</c:v>
                </c:pt>
                <c:pt idx="95">
                  <c:v>70.3698266616517</c:v>
                </c:pt>
                <c:pt idx="96">
                  <c:v>70.3698266616517</c:v>
                </c:pt>
                <c:pt idx="97">
                  <c:v>70.3698266616517</c:v>
                </c:pt>
                <c:pt idx="98">
                  <c:v>70.3698266616517</c:v>
                </c:pt>
                <c:pt idx="99">
                  <c:v>70.3698266616517</c:v>
                </c:pt>
                <c:pt idx="100">
                  <c:v>70.3698266616517</c:v>
                </c:pt>
                <c:pt idx="101">
                  <c:v>70.3698266616517</c:v>
                </c:pt>
                <c:pt idx="102">
                  <c:v>70.3698266616517</c:v>
                </c:pt>
                <c:pt idx="103">
                  <c:v>70.3698266616517</c:v>
                </c:pt>
                <c:pt idx="104">
                  <c:v>70.3698266616517</c:v>
                </c:pt>
                <c:pt idx="105">
                  <c:v>70.3698266616517</c:v>
                </c:pt>
                <c:pt idx="106">
                  <c:v>70.3698266616517</c:v>
                </c:pt>
                <c:pt idx="107">
                  <c:v>70.3698266616517</c:v>
                </c:pt>
                <c:pt idx="108">
                  <c:v>70.3698266616517</c:v>
                </c:pt>
                <c:pt idx="109">
                  <c:v>70.3698266616517</c:v>
                </c:pt>
                <c:pt idx="110">
                  <c:v>70.3698266616517</c:v>
                </c:pt>
                <c:pt idx="111">
                  <c:v>70.3698266616517</c:v>
                </c:pt>
                <c:pt idx="112">
                  <c:v>70.3698266616517</c:v>
                </c:pt>
                <c:pt idx="113">
                  <c:v>70.3698266616517</c:v>
                </c:pt>
                <c:pt idx="114">
                  <c:v>70.3698266616517</c:v>
                </c:pt>
                <c:pt idx="115">
                  <c:v>70.3698266616517</c:v>
                </c:pt>
                <c:pt idx="116">
                  <c:v>70.3698266616517</c:v>
                </c:pt>
                <c:pt idx="117">
                  <c:v>70.3698266616517</c:v>
                </c:pt>
                <c:pt idx="118">
                  <c:v>70.3698266616517</c:v>
                </c:pt>
                <c:pt idx="119">
                  <c:v>70.3698266616517</c:v>
                </c:pt>
                <c:pt idx="120">
                  <c:v>70.3698266616517</c:v>
                </c:pt>
                <c:pt idx="121">
                  <c:v>70.3698266616517</c:v>
                </c:pt>
                <c:pt idx="122">
                  <c:v>70.3698266616517</c:v>
                </c:pt>
                <c:pt idx="123">
                  <c:v>70.3698266616517</c:v>
                </c:pt>
                <c:pt idx="124">
                  <c:v>70.3698266616517</c:v>
                </c:pt>
                <c:pt idx="125">
                  <c:v>70.3698266616517</c:v>
                </c:pt>
                <c:pt idx="126">
                  <c:v>70.3698266616517</c:v>
                </c:pt>
                <c:pt idx="127">
                  <c:v>70.3698266616517</c:v>
                </c:pt>
                <c:pt idx="128">
                  <c:v>70.3698266616517</c:v>
                </c:pt>
                <c:pt idx="129">
                  <c:v>70.3698266616517</c:v>
                </c:pt>
                <c:pt idx="130">
                  <c:v>70.3698266616517</c:v>
                </c:pt>
                <c:pt idx="131">
                  <c:v>70.3698266616517</c:v>
                </c:pt>
                <c:pt idx="132">
                  <c:v>70.3698266616517</c:v>
                </c:pt>
                <c:pt idx="133">
                  <c:v>70.3698266616517</c:v>
                </c:pt>
                <c:pt idx="134">
                  <c:v>70.3698266616517</c:v>
                </c:pt>
                <c:pt idx="135">
                  <c:v>70.3698266616517</c:v>
                </c:pt>
                <c:pt idx="136">
                  <c:v>70.3698266616517</c:v>
                </c:pt>
                <c:pt idx="137">
                  <c:v>70.3698266616517</c:v>
                </c:pt>
                <c:pt idx="138">
                  <c:v>70.3698266616517</c:v>
                </c:pt>
                <c:pt idx="139">
                  <c:v>70.3698266616517</c:v>
                </c:pt>
                <c:pt idx="140">
                  <c:v>70.3698266616517</c:v>
                </c:pt>
                <c:pt idx="141">
                  <c:v>70.3698266616517</c:v>
                </c:pt>
                <c:pt idx="142">
                  <c:v>70.3698266616517</c:v>
                </c:pt>
                <c:pt idx="143">
                  <c:v>70.3698266616517</c:v>
                </c:pt>
                <c:pt idx="144">
                  <c:v>70.3698266616517</c:v>
                </c:pt>
                <c:pt idx="145">
                  <c:v>70.3698266616517</c:v>
                </c:pt>
                <c:pt idx="146">
                  <c:v>70.3698266616517</c:v>
                </c:pt>
                <c:pt idx="147">
                  <c:v>70.3698266616517</c:v>
                </c:pt>
                <c:pt idx="148">
                  <c:v>70.3698266616517</c:v>
                </c:pt>
                <c:pt idx="149">
                  <c:v>70.3698266616517</c:v>
                </c:pt>
                <c:pt idx="150">
                  <c:v>70.3698266616517</c:v>
                </c:pt>
                <c:pt idx="151">
                  <c:v>70.3698266616517</c:v>
                </c:pt>
                <c:pt idx="152">
                  <c:v>70.3698266616517</c:v>
                </c:pt>
                <c:pt idx="153">
                  <c:v>70.3698266616517</c:v>
                </c:pt>
                <c:pt idx="154">
                  <c:v>70.3698266616517</c:v>
                </c:pt>
                <c:pt idx="155">
                  <c:v>70.3698266616517</c:v>
                </c:pt>
                <c:pt idx="156">
                  <c:v>70.3698266616517</c:v>
                </c:pt>
                <c:pt idx="157">
                  <c:v>70.3698266616517</c:v>
                </c:pt>
                <c:pt idx="158">
                  <c:v>70.3698266616517</c:v>
                </c:pt>
                <c:pt idx="159">
                  <c:v>70.3698266616517</c:v>
                </c:pt>
                <c:pt idx="160">
                  <c:v>70.3698266616517</c:v>
                </c:pt>
                <c:pt idx="161">
                  <c:v>70.3698266616517</c:v>
                </c:pt>
                <c:pt idx="162">
                  <c:v>70.3698266616517</c:v>
                </c:pt>
                <c:pt idx="163">
                  <c:v>70.3698266616517</c:v>
                </c:pt>
                <c:pt idx="164">
                  <c:v>70.3698266616517</c:v>
                </c:pt>
                <c:pt idx="165">
                  <c:v>70.3698266616517</c:v>
                </c:pt>
                <c:pt idx="166">
                  <c:v>70.3698266616517</c:v>
                </c:pt>
                <c:pt idx="167">
                  <c:v>70.3698266616517</c:v>
                </c:pt>
                <c:pt idx="168">
                  <c:v>70.3698266616517</c:v>
                </c:pt>
                <c:pt idx="169">
                  <c:v>70.3698266616517</c:v>
                </c:pt>
                <c:pt idx="170">
                  <c:v>70.3698266616517</c:v>
                </c:pt>
                <c:pt idx="171">
                  <c:v>70.3698266616517</c:v>
                </c:pt>
                <c:pt idx="172">
                  <c:v>70.3698266616517</c:v>
                </c:pt>
                <c:pt idx="173">
                  <c:v>70.3698266616517</c:v>
                </c:pt>
                <c:pt idx="174">
                  <c:v>70.3698266616517</c:v>
                </c:pt>
                <c:pt idx="175">
                  <c:v>70.3698266616517</c:v>
                </c:pt>
                <c:pt idx="176">
                  <c:v>70.3698266616517</c:v>
                </c:pt>
                <c:pt idx="177">
                  <c:v>70.3698266616517</c:v>
                </c:pt>
                <c:pt idx="178">
                  <c:v>70.3698266616517</c:v>
                </c:pt>
                <c:pt idx="179">
                  <c:v>70.3698266616517</c:v>
                </c:pt>
                <c:pt idx="180">
                  <c:v>70.3698266616517</c:v>
                </c:pt>
                <c:pt idx="181">
                  <c:v>70.3698266616517</c:v>
                </c:pt>
                <c:pt idx="182">
                  <c:v>70.3698266616517</c:v>
                </c:pt>
                <c:pt idx="183">
                  <c:v>70.3698266616517</c:v>
                </c:pt>
                <c:pt idx="184">
                  <c:v>70.3698266616517</c:v>
                </c:pt>
                <c:pt idx="185">
                  <c:v>70.3698266616517</c:v>
                </c:pt>
                <c:pt idx="186">
                  <c:v>70.3698266616517</c:v>
                </c:pt>
                <c:pt idx="187">
                  <c:v>70.3698266616517</c:v>
                </c:pt>
                <c:pt idx="188">
                  <c:v>70.3698266616517</c:v>
                </c:pt>
                <c:pt idx="189">
                  <c:v>70.3698266616517</c:v>
                </c:pt>
                <c:pt idx="190">
                  <c:v>70.3698266616517</c:v>
                </c:pt>
                <c:pt idx="191">
                  <c:v>70.3698266616517</c:v>
                </c:pt>
                <c:pt idx="192">
                  <c:v>70.3698266616517</c:v>
                </c:pt>
                <c:pt idx="193">
                  <c:v>70.3698266616517</c:v>
                </c:pt>
                <c:pt idx="194">
                  <c:v>70.3698266616517</c:v>
                </c:pt>
                <c:pt idx="195">
                  <c:v>70.3698266616517</c:v>
                </c:pt>
                <c:pt idx="196">
                  <c:v>70.3698266616517</c:v>
                </c:pt>
                <c:pt idx="197">
                  <c:v>70.3698266616517</c:v>
                </c:pt>
                <c:pt idx="198">
                  <c:v>70.3698266616517</c:v>
                </c:pt>
                <c:pt idx="199">
                  <c:v>70.3698266616517</c:v>
                </c:pt>
                <c:pt idx="200">
                  <c:v>70.3698266616517</c:v>
                </c:pt>
                <c:pt idx="201">
                  <c:v>70.3698266616517</c:v>
                </c:pt>
                <c:pt idx="202">
                  <c:v>70.3698266616517</c:v>
                </c:pt>
                <c:pt idx="203">
                  <c:v>70.3698266616517</c:v>
                </c:pt>
                <c:pt idx="204">
                  <c:v>70.3698266616517</c:v>
                </c:pt>
                <c:pt idx="205">
                  <c:v>70.3698266616517</c:v>
                </c:pt>
                <c:pt idx="206">
                  <c:v>70.3698266616517</c:v>
                </c:pt>
                <c:pt idx="207">
                  <c:v>70.3698266616517</c:v>
                </c:pt>
                <c:pt idx="208">
                  <c:v>70.3698266616517</c:v>
                </c:pt>
                <c:pt idx="209">
                  <c:v>70.3698266616517</c:v>
                </c:pt>
              </c:numCache>
            </c:numRef>
          </c:xVal>
          <c:yVal>
            <c:numRef>
              <c:f>data!$AA$15:$AA$224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-0.37323239218477922</c:v>
                </c:pt>
                <c:pt idx="2">
                  <c:v>-0.93724733360344836</c:v>
                </c:pt>
                <c:pt idx="3">
                  <c:v>-1.6831009783724205</c:v>
                </c:pt>
                <c:pt idx="4">
                  <c:v>-2.5989659801562213</c:v>
                </c:pt>
                <c:pt idx="5">
                  <c:v>-3.6703190438706281</c:v>
                </c:pt>
                <c:pt idx="6">
                  <c:v>-4.8801712282924106</c:v>
                </c:pt>
                <c:pt idx="7">
                  <c:v>-6.2093373475607532</c:v>
                </c:pt>
                <c:pt idx="8">
                  <c:v>-7.6367401995459714</c:v>
                </c:pt>
                <c:pt idx="9">
                  <c:v>-9.1397447967956804</c:v>
                </c:pt>
                <c:pt idx="10">
                  <c:v>-10.694517300003572</c:v>
                </c:pt>
                <c:pt idx="11">
                  <c:v>-12.276402962226637</c:v>
                </c:pt>
                <c:pt idx="12">
                  <c:v>-13.860317090614704</c:v>
                </c:pt>
                <c:pt idx="13">
                  <c:v>-15.421142825991078</c:v>
                </c:pt>
                <c:pt idx="14">
                  <c:v>-16.934129432509582</c:v>
                </c:pt>
                <c:pt idx="15">
                  <c:v>-18.375284781524442</c:v>
                </c:pt>
                <c:pt idx="16">
                  <c:v>-19.721755805874899</c:v>
                </c:pt>
                <c:pt idx="17">
                  <c:v>-20.952190891544792</c:v>
                </c:pt>
                <c:pt idx="18">
                  <c:v>-22.047078460084929</c:v>
                </c:pt>
                <c:pt idx="19">
                  <c:v>-22.989056372740162</c:v>
                </c:pt>
                <c:pt idx="20">
                  <c:v>-23.763187249916697</c:v>
                </c:pt>
                <c:pt idx="21">
                  <c:v>-24.357195340121514</c:v>
                </c:pt>
                <c:pt idx="22">
                  <c:v>-24.761661182233542</c:v>
                </c:pt>
                <c:pt idx="23">
                  <c:v>-24.970170974256796</c:v>
                </c:pt>
                <c:pt idx="24">
                  <c:v>-25</c:v>
                </c:pt>
                <c:pt idx="25">
                  <c:v>-25</c:v>
                </c:pt>
                <c:pt idx="26">
                  <c:v>-25</c:v>
                </c:pt>
                <c:pt idx="27">
                  <c:v>-25</c:v>
                </c:pt>
                <c:pt idx="28">
                  <c:v>-25</c:v>
                </c:pt>
                <c:pt idx="29">
                  <c:v>-25</c:v>
                </c:pt>
                <c:pt idx="30">
                  <c:v>-25</c:v>
                </c:pt>
                <c:pt idx="31">
                  <c:v>-25</c:v>
                </c:pt>
                <c:pt idx="32">
                  <c:v>-25</c:v>
                </c:pt>
                <c:pt idx="33">
                  <c:v>-25</c:v>
                </c:pt>
                <c:pt idx="34">
                  <c:v>-25</c:v>
                </c:pt>
                <c:pt idx="35">
                  <c:v>-25</c:v>
                </c:pt>
                <c:pt idx="36">
                  <c:v>-25</c:v>
                </c:pt>
                <c:pt idx="37">
                  <c:v>-25</c:v>
                </c:pt>
                <c:pt idx="38">
                  <c:v>-25</c:v>
                </c:pt>
                <c:pt idx="39">
                  <c:v>-25</c:v>
                </c:pt>
                <c:pt idx="40">
                  <c:v>-25</c:v>
                </c:pt>
                <c:pt idx="41">
                  <c:v>-25</c:v>
                </c:pt>
                <c:pt idx="42">
                  <c:v>-25</c:v>
                </c:pt>
                <c:pt idx="43">
                  <c:v>-25</c:v>
                </c:pt>
                <c:pt idx="44">
                  <c:v>-25</c:v>
                </c:pt>
                <c:pt idx="45">
                  <c:v>-25</c:v>
                </c:pt>
                <c:pt idx="46">
                  <c:v>-25</c:v>
                </c:pt>
                <c:pt idx="47">
                  <c:v>-25</c:v>
                </c:pt>
                <c:pt idx="48">
                  <c:v>-25</c:v>
                </c:pt>
                <c:pt idx="49">
                  <c:v>-25</c:v>
                </c:pt>
                <c:pt idx="50">
                  <c:v>-25</c:v>
                </c:pt>
                <c:pt idx="51">
                  <c:v>-25</c:v>
                </c:pt>
                <c:pt idx="52">
                  <c:v>-25</c:v>
                </c:pt>
                <c:pt idx="53">
                  <c:v>-25</c:v>
                </c:pt>
                <c:pt idx="54">
                  <c:v>-25</c:v>
                </c:pt>
                <c:pt idx="55">
                  <c:v>-25</c:v>
                </c:pt>
                <c:pt idx="56">
                  <c:v>-25</c:v>
                </c:pt>
                <c:pt idx="57">
                  <c:v>-25</c:v>
                </c:pt>
                <c:pt idx="58">
                  <c:v>-25</c:v>
                </c:pt>
                <c:pt idx="59">
                  <c:v>-25</c:v>
                </c:pt>
                <c:pt idx="60">
                  <c:v>-25</c:v>
                </c:pt>
                <c:pt idx="61">
                  <c:v>-25</c:v>
                </c:pt>
                <c:pt idx="62">
                  <c:v>-25</c:v>
                </c:pt>
                <c:pt idx="63">
                  <c:v>-25</c:v>
                </c:pt>
                <c:pt idx="64">
                  <c:v>-25</c:v>
                </c:pt>
                <c:pt idx="65">
                  <c:v>-25</c:v>
                </c:pt>
                <c:pt idx="66">
                  <c:v>-25</c:v>
                </c:pt>
                <c:pt idx="67">
                  <c:v>-25</c:v>
                </c:pt>
                <c:pt idx="68">
                  <c:v>-25</c:v>
                </c:pt>
                <c:pt idx="69">
                  <c:v>-25</c:v>
                </c:pt>
                <c:pt idx="70">
                  <c:v>-25</c:v>
                </c:pt>
                <c:pt idx="71">
                  <c:v>-25</c:v>
                </c:pt>
                <c:pt idx="72">
                  <c:v>-25</c:v>
                </c:pt>
                <c:pt idx="73">
                  <c:v>-25</c:v>
                </c:pt>
                <c:pt idx="74">
                  <c:v>-25</c:v>
                </c:pt>
                <c:pt idx="75">
                  <c:v>-25</c:v>
                </c:pt>
                <c:pt idx="76">
                  <c:v>-25</c:v>
                </c:pt>
                <c:pt idx="77">
                  <c:v>-25</c:v>
                </c:pt>
                <c:pt idx="78">
                  <c:v>-25</c:v>
                </c:pt>
                <c:pt idx="79">
                  <c:v>-25</c:v>
                </c:pt>
                <c:pt idx="80">
                  <c:v>-25</c:v>
                </c:pt>
                <c:pt idx="81">
                  <c:v>-25</c:v>
                </c:pt>
                <c:pt idx="82">
                  <c:v>-25</c:v>
                </c:pt>
                <c:pt idx="83">
                  <c:v>-25</c:v>
                </c:pt>
                <c:pt idx="84">
                  <c:v>-25</c:v>
                </c:pt>
                <c:pt idx="85">
                  <c:v>-25</c:v>
                </c:pt>
                <c:pt idx="86">
                  <c:v>-25</c:v>
                </c:pt>
                <c:pt idx="87">
                  <c:v>-25</c:v>
                </c:pt>
                <c:pt idx="88">
                  <c:v>-25</c:v>
                </c:pt>
                <c:pt idx="89">
                  <c:v>-25</c:v>
                </c:pt>
                <c:pt idx="90">
                  <c:v>-25</c:v>
                </c:pt>
                <c:pt idx="91">
                  <c:v>-25</c:v>
                </c:pt>
                <c:pt idx="92">
                  <c:v>-25</c:v>
                </c:pt>
                <c:pt idx="93">
                  <c:v>-25</c:v>
                </c:pt>
                <c:pt idx="94">
                  <c:v>-25</c:v>
                </c:pt>
                <c:pt idx="95">
                  <c:v>-25</c:v>
                </c:pt>
                <c:pt idx="96">
                  <c:v>-25</c:v>
                </c:pt>
                <c:pt idx="97">
                  <c:v>-25</c:v>
                </c:pt>
                <c:pt idx="98">
                  <c:v>-25</c:v>
                </c:pt>
                <c:pt idx="99">
                  <c:v>-25</c:v>
                </c:pt>
                <c:pt idx="100">
                  <c:v>-25</c:v>
                </c:pt>
                <c:pt idx="101">
                  <c:v>-25</c:v>
                </c:pt>
                <c:pt idx="102">
                  <c:v>-25</c:v>
                </c:pt>
                <c:pt idx="103">
                  <c:v>-25</c:v>
                </c:pt>
                <c:pt idx="104">
                  <c:v>-25</c:v>
                </c:pt>
                <c:pt idx="105">
                  <c:v>-25</c:v>
                </c:pt>
                <c:pt idx="106">
                  <c:v>-25</c:v>
                </c:pt>
                <c:pt idx="107">
                  <c:v>-25</c:v>
                </c:pt>
                <c:pt idx="108">
                  <c:v>-25</c:v>
                </c:pt>
                <c:pt idx="109">
                  <c:v>-25</c:v>
                </c:pt>
                <c:pt idx="110">
                  <c:v>-25</c:v>
                </c:pt>
                <c:pt idx="111">
                  <c:v>-25</c:v>
                </c:pt>
                <c:pt idx="112">
                  <c:v>-25</c:v>
                </c:pt>
                <c:pt idx="113">
                  <c:v>-25</c:v>
                </c:pt>
                <c:pt idx="114">
                  <c:v>-25</c:v>
                </c:pt>
                <c:pt idx="115">
                  <c:v>-25</c:v>
                </c:pt>
                <c:pt idx="116">
                  <c:v>-25</c:v>
                </c:pt>
                <c:pt idx="117">
                  <c:v>-25</c:v>
                </c:pt>
                <c:pt idx="118">
                  <c:v>-25</c:v>
                </c:pt>
                <c:pt idx="119">
                  <c:v>-25</c:v>
                </c:pt>
                <c:pt idx="120">
                  <c:v>-25</c:v>
                </c:pt>
                <c:pt idx="121">
                  <c:v>-25</c:v>
                </c:pt>
                <c:pt idx="122">
                  <c:v>-25</c:v>
                </c:pt>
                <c:pt idx="123">
                  <c:v>-25</c:v>
                </c:pt>
                <c:pt idx="124">
                  <c:v>-25</c:v>
                </c:pt>
                <c:pt idx="125">
                  <c:v>-25</c:v>
                </c:pt>
                <c:pt idx="126">
                  <c:v>-25</c:v>
                </c:pt>
                <c:pt idx="127">
                  <c:v>-25</c:v>
                </c:pt>
                <c:pt idx="128">
                  <c:v>-25</c:v>
                </c:pt>
                <c:pt idx="129">
                  <c:v>-25</c:v>
                </c:pt>
                <c:pt idx="130">
                  <c:v>-25</c:v>
                </c:pt>
                <c:pt idx="131">
                  <c:v>-25</c:v>
                </c:pt>
                <c:pt idx="132">
                  <c:v>-25</c:v>
                </c:pt>
                <c:pt idx="133">
                  <c:v>-25</c:v>
                </c:pt>
                <c:pt idx="134">
                  <c:v>-25</c:v>
                </c:pt>
                <c:pt idx="135">
                  <c:v>-25</c:v>
                </c:pt>
                <c:pt idx="136">
                  <c:v>-25</c:v>
                </c:pt>
                <c:pt idx="137">
                  <c:v>-25</c:v>
                </c:pt>
                <c:pt idx="138">
                  <c:v>-25</c:v>
                </c:pt>
                <c:pt idx="139">
                  <c:v>-25</c:v>
                </c:pt>
                <c:pt idx="140">
                  <c:v>-25</c:v>
                </c:pt>
                <c:pt idx="141">
                  <c:v>-25</c:v>
                </c:pt>
                <c:pt idx="142">
                  <c:v>-25</c:v>
                </c:pt>
                <c:pt idx="143">
                  <c:v>-25</c:v>
                </c:pt>
                <c:pt idx="144">
                  <c:v>-25</c:v>
                </c:pt>
                <c:pt idx="145">
                  <c:v>-25</c:v>
                </c:pt>
                <c:pt idx="146">
                  <c:v>-25</c:v>
                </c:pt>
                <c:pt idx="147">
                  <c:v>-25</c:v>
                </c:pt>
                <c:pt idx="148">
                  <c:v>-25</c:v>
                </c:pt>
                <c:pt idx="149">
                  <c:v>-25</c:v>
                </c:pt>
                <c:pt idx="150">
                  <c:v>-25</c:v>
                </c:pt>
                <c:pt idx="151">
                  <c:v>-25</c:v>
                </c:pt>
                <c:pt idx="152">
                  <c:v>-25</c:v>
                </c:pt>
                <c:pt idx="153">
                  <c:v>-25</c:v>
                </c:pt>
                <c:pt idx="154">
                  <c:v>-25</c:v>
                </c:pt>
                <c:pt idx="155">
                  <c:v>-25</c:v>
                </c:pt>
                <c:pt idx="156">
                  <c:v>-25</c:v>
                </c:pt>
                <c:pt idx="157">
                  <c:v>-25</c:v>
                </c:pt>
                <c:pt idx="158">
                  <c:v>-25</c:v>
                </c:pt>
                <c:pt idx="159">
                  <c:v>-25</c:v>
                </c:pt>
                <c:pt idx="160">
                  <c:v>-25</c:v>
                </c:pt>
                <c:pt idx="161">
                  <c:v>-25</c:v>
                </c:pt>
                <c:pt idx="162">
                  <c:v>-25</c:v>
                </c:pt>
                <c:pt idx="163">
                  <c:v>-25</c:v>
                </c:pt>
                <c:pt idx="164">
                  <c:v>-25</c:v>
                </c:pt>
                <c:pt idx="165">
                  <c:v>-25</c:v>
                </c:pt>
                <c:pt idx="166">
                  <c:v>-25</c:v>
                </c:pt>
                <c:pt idx="167">
                  <c:v>-25</c:v>
                </c:pt>
                <c:pt idx="168">
                  <c:v>-25</c:v>
                </c:pt>
                <c:pt idx="169">
                  <c:v>-25</c:v>
                </c:pt>
                <c:pt idx="170">
                  <c:v>-25</c:v>
                </c:pt>
                <c:pt idx="171">
                  <c:v>-25</c:v>
                </c:pt>
                <c:pt idx="172">
                  <c:v>-25</c:v>
                </c:pt>
                <c:pt idx="173">
                  <c:v>-25</c:v>
                </c:pt>
                <c:pt idx="174">
                  <c:v>-25</c:v>
                </c:pt>
                <c:pt idx="175">
                  <c:v>-25</c:v>
                </c:pt>
                <c:pt idx="176">
                  <c:v>-25</c:v>
                </c:pt>
                <c:pt idx="177">
                  <c:v>-25</c:v>
                </c:pt>
                <c:pt idx="178">
                  <c:v>-25</c:v>
                </c:pt>
                <c:pt idx="179">
                  <c:v>-25</c:v>
                </c:pt>
                <c:pt idx="180">
                  <c:v>-25</c:v>
                </c:pt>
                <c:pt idx="181">
                  <c:v>-25</c:v>
                </c:pt>
                <c:pt idx="182">
                  <c:v>-25</c:v>
                </c:pt>
                <c:pt idx="183">
                  <c:v>-25</c:v>
                </c:pt>
                <c:pt idx="184">
                  <c:v>-25</c:v>
                </c:pt>
                <c:pt idx="185">
                  <c:v>-25</c:v>
                </c:pt>
                <c:pt idx="186">
                  <c:v>-25</c:v>
                </c:pt>
                <c:pt idx="187">
                  <c:v>-25</c:v>
                </c:pt>
                <c:pt idx="188">
                  <c:v>-25</c:v>
                </c:pt>
                <c:pt idx="189">
                  <c:v>-25</c:v>
                </c:pt>
                <c:pt idx="190">
                  <c:v>-25</c:v>
                </c:pt>
                <c:pt idx="191">
                  <c:v>-25</c:v>
                </c:pt>
                <c:pt idx="192">
                  <c:v>-25</c:v>
                </c:pt>
                <c:pt idx="193">
                  <c:v>-25</c:v>
                </c:pt>
                <c:pt idx="194">
                  <c:v>-25</c:v>
                </c:pt>
                <c:pt idx="195">
                  <c:v>-25</c:v>
                </c:pt>
                <c:pt idx="196">
                  <c:v>-25</c:v>
                </c:pt>
                <c:pt idx="197">
                  <c:v>-25</c:v>
                </c:pt>
                <c:pt idx="198">
                  <c:v>-25</c:v>
                </c:pt>
                <c:pt idx="199">
                  <c:v>-25</c:v>
                </c:pt>
                <c:pt idx="200">
                  <c:v>-25</c:v>
                </c:pt>
                <c:pt idx="201">
                  <c:v>-25</c:v>
                </c:pt>
                <c:pt idx="202">
                  <c:v>-25</c:v>
                </c:pt>
                <c:pt idx="203">
                  <c:v>-25</c:v>
                </c:pt>
                <c:pt idx="204">
                  <c:v>-25</c:v>
                </c:pt>
                <c:pt idx="205">
                  <c:v>-25</c:v>
                </c:pt>
                <c:pt idx="206">
                  <c:v>-25</c:v>
                </c:pt>
                <c:pt idx="207">
                  <c:v>-25</c:v>
                </c:pt>
                <c:pt idx="208">
                  <c:v>-25</c:v>
                </c:pt>
                <c:pt idx="209">
                  <c:v>-25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6B90-438C-A0C6-D55E59847FD8}"/>
            </c:ext>
          </c:extLst>
        </c:ser>
        <c:ser>
          <c:idx val="8"/>
          <c:order val="8"/>
          <c:tx>
            <c:strRef>
              <c:f>data!$AF$12</c:f>
              <c:strCache>
                <c:ptCount val="1"/>
                <c:pt idx="0">
                  <c:v>125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data!$AF$15:$AF$224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-2.4953203384826117</c:v>
                </c:pt>
                <c:pt idx="2">
                  <c:v>-4.7968085920610886</c:v>
                </c:pt>
                <c:pt idx="3">
                  <c:v>-6.900482266619262</c:v>
                </c:pt>
                <c:pt idx="4">
                  <c:v>-8.804480737824159</c:v>
                </c:pt>
                <c:pt idx="5">
                  <c:v>-10.509085209223283</c:v>
                </c:pt>
                <c:pt idx="6">
                  <c:v>-12.016715695897815</c:v>
                </c:pt>
                <c:pt idx="7">
                  <c:v>-13.331905066027925</c:v>
                </c:pt>
                <c:pt idx="8">
                  <c:v>-14.461250418813972</c:v>
                </c:pt>
                <c:pt idx="9">
                  <c:v>-15.413342320301782</c:v>
                </c:pt>
                <c:pt idx="10">
                  <c:v>-16.198672656167695</c:v>
                </c:pt>
                <c:pt idx="11">
                  <c:v>-16.8295220898863</c:v>
                </c:pt>
                <c:pt idx="12">
                  <c:v>-17.319828333467154</c:v>
                </c:pt>
                <c:pt idx="13">
                  <c:v>-17.685036643762565</c:v>
                </c:pt>
                <c:pt idx="14">
                  <c:v>-17.941934148006226</c:v>
                </c:pt>
                <c:pt idx="15">
                  <c:v>-18.108469775699831</c:v>
                </c:pt>
                <c:pt idx="16">
                  <c:v>-18.203561728359261</c:v>
                </c:pt>
                <c:pt idx="17">
                  <c:v>-18.24689455230677</c:v>
                </c:pt>
                <c:pt idx="18">
                  <c:v>-18.258707991220518</c:v>
                </c:pt>
                <c:pt idx="19">
                  <c:v>36.518436823865017</c:v>
                </c:pt>
                <c:pt idx="20">
                  <c:v>36.518436823865017</c:v>
                </c:pt>
                <c:pt idx="21">
                  <c:v>36.518436823865017</c:v>
                </c:pt>
                <c:pt idx="22">
                  <c:v>36.518436823865017</c:v>
                </c:pt>
                <c:pt idx="23">
                  <c:v>36.518436823865017</c:v>
                </c:pt>
                <c:pt idx="24">
                  <c:v>36.518436823865017</c:v>
                </c:pt>
                <c:pt idx="25">
                  <c:v>36.518436823865017</c:v>
                </c:pt>
                <c:pt idx="26">
                  <c:v>36.518436823865017</c:v>
                </c:pt>
                <c:pt idx="27">
                  <c:v>36.518436823865017</c:v>
                </c:pt>
                <c:pt idx="28">
                  <c:v>36.518436823865017</c:v>
                </c:pt>
                <c:pt idx="29">
                  <c:v>36.518436823865017</c:v>
                </c:pt>
                <c:pt idx="30">
                  <c:v>36.518436823865017</c:v>
                </c:pt>
                <c:pt idx="31">
                  <c:v>36.518436823865017</c:v>
                </c:pt>
                <c:pt idx="32">
                  <c:v>36.518436823865017</c:v>
                </c:pt>
                <c:pt idx="33">
                  <c:v>36.518436823865017</c:v>
                </c:pt>
                <c:pt idx="34">
                  <c:v>36.518436823865017</c:v>
                </c:pt>
                <c:pt idx="35">
                  <c:v>36.518436823865017</c:v>
                </c:pt>
                <c:pt idx="36">
                  <c:v>36.518436823865017</c:v>
                </c:pt>
                <c:pt idx="37">
                  <c:v>36.518436823865017</c:v>
                </c:pt>
                <c:pt idx="38">
                  <c:v>36.518436823865017</c:v>
                </c:pt>
                <c:pt idx="39">
                  <c:v>36.518436823865017</c:v>
                </c:pt>
                <c:pt idx="40">
                  <c:v>36.518436823865017</c:v>
                </c:pt>
                <c:pt idx="41">
                  <c:v>36.518436823865017</c:v>
                </c:pt>
                <c:pt idx="42">
                  <c:v>36.518436823865017</c:v>
                </c:pt>
                <c:pt idx="43">
                  <c:v>36.518436823865017</c:v>
                </c:pt>
                <c:pt idx="44">
                  <c:v>36.518436823865017</c:v>
                </c:pt>
                <c:pt idx="45">
                  <c:v>36.518436823865017</c:v>
                </c:pt>
                <c:pt idx="46">
                  <c:v>36.518436823865017</c:v>
                </c:pt>
                <c:pt idx="47">
                  <c:v>36.518436823865017</c:v>
                </c:pt>
                <c:pt idx="48">
                  <c:v>36.518436823865017</c:v>
                </c:pt>
                <c:pt idx="49">
                  <c:v>36.518436823865017</c:v>
                </c:pt>
                <c:pt idx="50">
                  <c:v>36.518436823865017</c:v>
                </c:pt>
                <c:pt idx="51">
                  <c:v>36.518436823865017</c:v>
                </c:pt>
                <c:pt idx="52">
                  <c:v>36.518436823865017</c:v>
                </c:pt>
                <c:pt idx="53">
                  <c:v>36.518436823865017</c:v>
                </c:pt>
                <c:pt idx="54">
                  <c:v>36.518436823865017</c:v>
                </c:pt>
                <c:pt idx="55">
                  <c:v>36.518436823865017</c:v>
                </c:pt>
                <c:pt idx="56">
                  <c:v>36.518436823865017</c:v>
                </c:pt>
                <c:pt idx="57">
                  <c:v>36.518436823865017</c:v>
                </c:pt>
                <c:pt idx="58">
                  <c:v>36.518436823865017</c:v>
                </c:pt>
                <c:pt idx="59">
                  <c:v>36.518436823865017</c:v>
                </c:pt>
                <c:pt idx="60">
                  <c:v>36.518436823865017</c:v>
                </c:pt>
                <c:pt idx="61">
                  <c:v>36.518436823865017</c:v>
                </c:pt>
                <c:pt idx="62">
                  <c:v>36.518436823865017</c:v>
                </c:pt>
                <c:pt idx="63">
                  <c:v>36.518436823865017</c:v>
                </c:pt>
                <c:pt idx="64">
                  <c:v>36.518436823865017</c:v>
                </c:pt>
                <c:pt idx="65">
                  <c:v>36.518436823865017</c:v>
                </c:pt>
                <c:pt idx="66">
                  <c:v>36.518436823865017</c:v>
                </c:pt>
                <c:pt idx="67">
                  <c:v>36.518436823865017</c:v>
                </c:pt>
                <c:pt idx="68">
                  <c:v>36.518436823865017</c:v>
                </c:pt>
                <c:pt idx="69">
                  <c:v>36.518436823865017</c:v>
                </c:pt>
                <c:pt idx="70">
                  <c:v>36.518436823865017</c:v>
                </c:pt>
                <c:pt idx="71">
                  <c:v>36.518436823865017</c:v>
                </c:pt>
                <c:pt idx="72">
                  <c:v>36.518436823865017</c:v>
                </c:pt>
                <c:pt idx="73">
                  <c:v>36.518436823865017</c:v>
                </c:pt>
                <c:pt idx="74">
                  <c:v>36.518436823865017</c:v>
                </c:pt>
                <c:pt idx="75">
                  <c:v>36.518436823865017</c:v>
                </c:pt>
                <c:pt idx="76">
                  <c:v>36.518436823865017</c:v>
                </c:pt>
                <c:pt idx="77">
                  <c:v>36.518436823865017</c:v>
                </c:pt>
                <c:pt idx="78">
                  <c:v>36.518436823865017</c:v>
                </c:pt>
                <c:pt idx="79">
                  <c:v>36.518436823865017</c:v>
                </c:pt>
                <c:pt idx="80">
                  <c:v>36.518436823865017</c:v>
                </c:pt>
                <c:pt idx="81">
                  <c:v>36.518436823865017</c:v>
                </c:pt>
                <c:pt idx="82">
                  <c:v>36.518436823865017</c:v>
                </c:pt>
                <c:pt idx="83">
                  <c:v>36.518436823865017</c:v>
                </c:pt>
                <c:pt idx="84">
                  <c:v>36.518436823865017</c:v>
                </c:pt>
                <c:pt idx="85">
                  <c:v>36.518436823865017</c:v>
                </c:pt>
                <c:pt idx="86">
                  <c:v>36.518436823865017</c:v>
                </c:pt>
                <c:pt idx="87">
                  <c:v>36.518436823865017</c:v>
                </c:pt>
                <c:pt idx="88">
                  <c:v>36.518436823865017</c:v>
                </c:pt>
                <c:pt idx="89">
                  <c:v>36.518436823865017</c:v>
                </c:pt>
                <c:pt idx="90">
                  <c:v>36.518436823865017</c:v>
                </c:pt>
                <c:pt idx="91">
                  <c:v>36.518436823865017</c:v>
                </c:pt>
                <c:pt idx="92">
                  <c:v>36.518436823865017</c:v>
                </c:pt>
                <c:pt idx="93">
                  <c:v>36.518436823865017</c:v>
                </c:pt>
                <c:pt idx="94">
                  <c:v>36.518436823865017</c:v>
                </c:pt>
                <c:pt idx="95">
                  <c:v>36.518436823865017</c:v>
                </c:pt>
                <c:pt idx="96">
                  <c:v>36.518436823865017</c:v>
                </c:pt>
                <c:pt idx="97">
                  <c:v>36.518436823865017</c:v>
                </c:pt>
                <c:pt idx="98">
                  <c:v>36.518436823865017</c:v>
                </c:pt>
                <c:pt idx="99">
                  <c:v>36.518436823865017</c:v>
                </c:pt>
                <c:pt idx="100">
                  <c:v>36.518436823865017</c:v>
                </c:pt>
                <c:pt idx="101">
                  <c:v>36.518436823865017</c:v>
                </c:pt>
                <c:pt idx="102">
                  <c:v>36.518436823865017</c:v>
                </c:pt>
                <c:pt idx="103">
                  <c:v>36.518436823865017</c:v>
                </c:pt>
                <c:pt idx="104">
                  <c:v>36.518436823865017</c:v>
                </c:pt>
                <c:pt idx="105">
                  <c:v>36.518436823865017</c:v>
                </c:pt>
                <c:pt idx="106">
                  <c:v>36.518436823865017</c:v>
                </c:pt>
                <c:pt idx="107">
                  <c:v>36.518436823865017</c:v>
                </c:pt>
                <c:pt idx="108">
                  <c:v>36.518436823865017</c:v>
                </c:pt>
                <c:pt idx="109">
                  <c:v>36.518436823865017</c:v>
                </c:pt>
                <c:pt idx="110">
                  <c:v>36.518436823865017</c:v>
                </c:pt>
                <c:pt idx="111">
                  <c:v>36.518436823865017</c:v>
                </c:pt>
                <c:pt idx="112">
                  <c:v>36.518436823865017</c:v>
                </c:pt>
                <c:pt idx="113">
                  <c:v>36.518436823865017</c:v>
                </c:pt>
                <c:pt idx="114">
                  <c:v>36.518436823865017</c:v>
                </c:pt>
                <c:pt idx="115">
                  <c:v>36.518436823865017</c:v>
                </c:pt>
                <c:pt idx="116">
                  <c:v>36.518436823865017</c:v>
                </c:pt>
                <c:pt idx="117">
                  <c:v>36.518436823865017</c:v>
                </c:pt>
                <c:pt idx="118">
                  <c:v>36.518436823865017</c:v>
                </c:pt>
                <c:pt idx="119">
                  <c:v>36.518436823865017</c:v>
                </c:pt>
                <c:pt idx="120">
                  <c:v>36.518436823865017</c:v>
                </c:pt>
                <c:pt idx="121">
                  <c:v>36.518436823865017</c:v>
                </c:pt>
                <c:pt idx="122">
                  <c:v>36.518436823865017</c:v>
                </c:pt>
                <c:pt idx="123">
                  <c:v>36.518436823865017</c:v>
                </c:pt>
                <c:pt idx="124">
                  <c:v>36.518436823865017</c:v>
                </c:pt>
                <c:pt idx="125">
                  <c:v>36.518436823865017</c:v>
                </c:pt>
                <c:pt idx="126">
                  <c:v>36.518436823865017</c:v>
                </c:pt>
                <c:pt idx="127">
                  <c:v>36.518436823865017</c:v>
                </c:pt>
                <c:pt idx="128">
                  <c:v>36.518436823865017</c:v>
                </c:pt>
                <c:pt idx="129">
                  <c:v>36.518436823865017</c:v>
                </c:pt>
                <c:pt idx="130">
                  <c:v>36.518436823865017</c:v>
                </c:pt>
                <c:pt idx="131">
                  <c:v>36.518436823865017</c:v>
                </c:pt>
                <c:pt idx="132">
                  <c:v>36.518436823865017</c:v>
                </c:pt>
                <c:pt idx="133">
                  <c:v>36.518436823865017</c:v>
                </c:pt>
                <c:pt idx="134">
                  <c:v>36.518436823865017</c:v>
                </c:pt>
                <c:pt idx="135">
                  <c:v>36.518436823865017</c:v>
                </c:pt>
                <c:pt idx="136">
                  <c:v>36.518436823865017</c:v>
                </c:pt>
                <c:pt idx="137">
                  <c:v>36.518436823865017</c:v>
                </c:pt>
                <c:pt idx="138">
                  <c:v>36.518436823865017</c:v>
                </c:pt>
                <c:pt idx="139">
                  <c:v>36.518436823865017</c:v>
                </c:pt>
                <c:pt idx="140">
                  <c:v>36.518436823865017</c:v>
                </c:pt>
                <c:pt idx="141">
                  <c:v>36.518436823865017</c:v>
                </c:pt>
                <c:pt idx="142">
                  <c:v>36.518436823865017</c:v>
                </c:pt>
                <c:pt idx="143">
                  <c:v>36.518436823865017</c:v>
                </c:pt>
                <c:pt idx="144">
                  <c:v>36.518436823865017</c:v>
                </c:pt>
                <c:pt idx="145">
                  <c:v>36.518436823865017</c:v>
                </c:pt>
                <c:pt idx="146">
                  <c:v>36.518436823865017</c:v>
                </c:pt>
                <c:pt idx="147">
                  <c:v>36.518436823865017</c:v>
                </c:pt>
                <c:pt idx="148">
                  <c:v>36.518436823865017</c:v>
                </c:pt>
                <c:pt idx="149">
                  <c:v>36.518436823865017</c:v>
                </c:pt>
                <c:pt idx="150">
                  <c:v>36.518436823865017</c:v>
                </c:pt>
                <c:pt idx="151">
                  <c:v>36.518436823865017</c:v>
                </c:pt>
                <c:pt idx="152">
                  <c:v>36.518436823865017</c:v>
                </c:pt>
                <c:pt idx="153">
                  <c:v>36.518436823865017</c:v>
                </c:pt>
                <c:pt idx="154">
                  <c:v>36.518436823865017</c:v>
                </c:pt>
                <c:pt idx="155">
                  <c:v>36.518436823865017</c:v>
                </c:pt>
                <c:pt idx="156">
                  <c:v>36.518436823865017</c:v>
                </c:pt>
                <c:pt idx="157">
                  <c:v>36.518436823865017</c:v>
                </c:pt>
                <c:pt idx="158">
                  <c:v>36.518436823865017</c:v>
                </c:pt>
                <c:pt idx="159">
                  <c:v>36.518436823865017</c:v>
                </c:pt>
                <c:pt idx="160">
                  <c:v>36.518436823865017</c:v>
                </c:pt>
                <c:pt idx="161">
                  <c:v>36.518436823865017</c:v>
                </c:pt>
                <c:pt idx="162">
                  <c:v>36.518436823865017</c:v>
                </c:pt>
                <c:pt idx="163">
                  <c:v>36.518436823865017</c:v>
                </c:pt>
                <c:pt idx="164">
                  <c:v>36.518436823865017</c:v>
                </c:pt>
                <c:pt idx="165">
                  <c:v>36.518436823865017</c:v>
                </c:pt>
                <c:pt idx="166">
                  <c:v>36.518436823865017</c:v>
                </c:pt>
                <c:pt idx="167">
                  <c:v>36.518436823865017</c:v>
                </c:pt>
                <c:pt idx="168">
                  <c:v>36.518436823865017</c:v>
                </c:pt>
                <c:pt idx="169">
                  <c:v>36.518436823865017</c:v>
                </c:pt>
                <c:pt idx="170">
                  <c:v>36.518436823865017</c:v>
                </c:pt>
                <c:pt idx="171">
                  <c:v>36.518436823865017</c:v>
                </c:pt>
                <c:pt idx="172">
                  <c:v>36.518436823865017</c:v>
                </c:pt>
                <c:pt idx="173">
                  <c:v>36.518436823865017</c:v>
                </c:pt>
                <c:pt idx="174">
                  <c:v>36.518436823865017</c:v>
                </c:pt>
                <c:pt idx="175">
                  <c:v>36.518436823865017</c:v>
                </c:pt>
                <c:pt idx="176">
                  <c:v>36.518436823865017</c:v>
                </c:pt>
                <c:pt idx="177">
                  <c:v>36.518436823865017</c:v>
                </c:pt>
                <c:pt idx="178">
                  <c:v>36.518436823865017</c:v>
                </c:pt>
                <c:pt idx="179">
                  <c:v>36.518436823865017</c:v>
                </c:pt>
                <c:pt idx="180">
                  <c:v>36.518436823865017</c:v>
                </c:pt>
                <c:pt idx="181">
                  <c:v>36.518436823865017</c:v>
                </c:pt>
                <c:pt idx="182">
                  <c:v>36.518436823865017</c:v>
                </c:pt>
                <c:pt idx="183">
                  <c:v>36.518436823865017</c:v>
                </c:pt>
                <c:pt idx="184">
                  <c:v>36.518436823865017</c:v>
                </c:pt>
                <c:pt idx="185">
                  <c:v>36.518436823865017</c:v>
                </c:pt>
                <c:pt idx="186">
                  <c:v>36.518436823865017</c:v>
                </c:pt>
                <c:pt idx="187">
                  <c:v>36.518436823865017</c:v>
                </c:pt>
                <c:pt idx="188">
                  <c:v>36.518436823865017</c:v>
                </c:pt>
                <c:pt idx="189">
                  <c:v>36.518436823865017</c:v>
                </c:pt>
                <c:pt idx="190">
                  <c:v>36.518436823865017</c:v>
                </c:pt>
                <c:pt idx="191">
                  <c:v>36.518436823865017</c:v>
                </c:pt>
                <c:pt idx="192">
                  <c:v>36.518436823865017</c:v>
                </c:pt>
                <c:pt idx="193">
                  <c:v>36.518436823865017</c:v>
                </c:pt>
                <c:pt idx="194">
                  <c:v>36.518436823865017</c:v>
                </c:pt>
                <c:pt idx="195">
                  <c:v>36.518436823865017</c:v>
                </c:pt>
                <c:pt idx="196">
                  <c:v>36.518436823865017</c:v>
                </c:pt>
                <c:pt idx="197">
                  <c:v>36.518436823865017</c:v>
                </c:pt>
                <c:pt idx="198">
                  <c:v>36.518436823865017</c:v>
                </c:pt>
                <c:pt idx="199">
                  <c:v>36.518436823865017</c:v>
                </c:pt>
                <c:pt idx="200">
                  <c:v>36.518436823865017</c:v>
                </c:pt>
                <c:pt idx="201">
                  <c:v>36.518436823865017</c:v>
                </c:pt>
                <c:pt idx="202">
                  <c:v>36.518436823865017</c:v>
                </c:pt>
                <c:pt idx="203">
                  <c:v>36.518436823865017</c:v>
                </c:pt>
                <c:pt idx="204">
                  <c:v>36.518436823865017</c:v>
                </c:pt>
                <c:pt idx="205">
                  <c:v>36.518436823865017</c:v>
                </c:pt>
                <c:pt idx="206">
                  <c:v>36.518436823865017</c:v>
                </c:pt>
                <c:pt idx="207">
                  <c:v>36.518436823865017</c:v>
                </c:pt>
                <c:pt idx="208">
                  <c:v>36.518436823865017</c:v>
                </c:pt>
                <c:pt idx="209">
                  <c:v>36.518436823865017</c:v>
                </c:pt>
              </c:numCache>
            </c:numRef>
          </c:xVal>
          <c:yVal>
            <c:numRef>
              <c:f>data!$AG$15:$AG$224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-1.8447355625449926</c:v>
                </c:pt>
                <c:pt idx="2">
                  <c:v>-3.7380263107949463</c:v>
                </c:pt>
                <c:pt idx="3">
                  <c:v>-5.6595637495434996</c:v>
                </c:pt>
                <c:pt idx="4">
                  <c:v>-7.5887363937876637</c:v>
                </c:pt>
                <c:pt idx="5">
                  <c:v>-9.5048508590411345</c:v>
                </c:pt>
                <c:pt idx="6">
                  <c:v>-11.387353830146939</c:v>
                </c:pt>
                <c:pt idx="7">
                  <c:v>-13.21605252762833</c:v>
                </c:pt>
                <c:pt idx="8">
                  <c:v>-14.97133130673236</c:v>
                </c:pt>
                <c:pt idx="9">
                  <c:v>-16.634362065803575</c:v>
                </c:pt>
                <c:pt idx="10">
                  <c:v>-18.187306207030254</c:v>
                </c:pt>
                <c:pt idx="11">
                  <c:v>-19.613505983219003</c:v>
                </c:pt>
                <c:pt idx="12">
                  <c:v>-20.897663178105415</c:v>
                </c:pt>
                <c:pt idx="13">
                  <c:v>-22.026003203575808</c:v>
                </c:pt>
                <c:pt idx="14">
                  <c:v>-22.98642285360139</c:v>
                </c:pt>
                <c:pt idx="15">
                  <c:v>-23.7686201299937</c:v>
                </c:pt>
                <c:pt idx="16">
                  <c:v>-24.364204747397594</c:v>
                </c:pt>
                <c:pt idx="17">
                  <c:v>-24.766788132183414</c:v>
                </c:pt>
                <c:pt idx="18">
                  <c:v>-24.972051949859914</c:v>
                </c:pt>
                <c:pt idx="19">
                  <c:v>-24.999999999999996</c:v>
                </c:pt>
                <c:pt idx="20">
                  <c:v>-24.999999999999996</c:v>
                </c:pt>
                <c:pt idx="21">
                  <c:v>-24.999999999999996</c:v>
                </c:pt>
                <c:pt idx="22">
                  <c:v>-24.999999999999996</c:v>
                </c:pt>
                <c:pt idx="23">
                  <c:v>-24.999999999999996</c:v>
                </c:pt>
                <c:pt idx="24">
                  <c:v>-24.999999999999996</c:v>
                </c:pt>
                <c:pt idx="25">
                  <c:v>-24.999999999999996</c:v>
                </c:pt>
                <c:pt idx="26">
                  <c:v>-24.999999999999996</c:v>
                </c:pt>
                <c:pt idx="27">
                  <c:v>-24.999999999999996</c:v>
                </c:pt>
                <c:pt idx="28">
                  <c:v>-24.999999999999996</c:v>
                </c:pt>
                <c:pt idx="29">
                  <c:v>-24.999999999999996</c:v>
                </c:pt>
                <c:pt idx="30">
                  <c:v>-24.999999999999996</c:v>
                </c:pt>
                <c:pt idx="31">
                  <c:v>-24.999999999999996</c:v>
                </c:pt>
                <c:pt idx="32">
                  <c:v>-24.999999999999996</c:v>
                </c:pt>
                <c:pt idx="33">
                  <c:v>-24.999999999999996</c:v>
                </c:pt>
                <c:pt idx="34">
                  <c:v>-24.999999999999996</c:v>
                </c:pt>
                <c:pt idx="35">
                  <c:v>-24.999999999999996</c:v>
                </c:pt>
                <c:pt idx="36">
                  <c:v>-24.999999999999996</c:v>
                </c:pt>
                <c:pt idx="37">
                  <c:v>-24.999999999999996</c:v>
                </c:pt>
                <c:pt idx="38">
                  <c:v>-24.999999999999996</c:v>
                </c:pt>
                <c:pt idx="39">
                  <c:v>-24.999999999999996</c:v>
                </c:pt>
                <c:pt idx="40">
                  <c:v>-24.999999999999996</c:v>
                </c:pt>
                <c:pt idx="41">
                  <c:v>-24.999999999999996</c:v>
                </c:pt>
                <c:pt idx="42">
                  <c:v>-24.999999999999996</c:v>
                </c:pt>
                <c:pt idx="43">
                  <c:v>-24.999999999999996</c:v>
                </c:pt>
                <c:pt idx="44">
                  <c:v>-24.999999999999996</c:v>
                </c:pt>
                <c:pt idx="45">
                  <c:v>-24.999999999999996</c:v>
                </c:pt>
                <c:pt idx="46">
                  <c:v>-24.999999999999996</c:v>
                </c:pt>
                <c:pt idx="47">
                  <c:v>-24.999999999999996</c:v>
                </c:pt>
                <c:pt idx="48">
                  <c:v>-24.999999999999996</c:v>
                </c:pt>
                <c:pt idx="49">
                  <c:v>-24.999999999999996</c:v>
                </c:pt>
                <c:pt idx="50">
                  <c:v>-24.999999999999996</c:v>
                </c:pt>
                <c:pt idx="51">
                  <c:v>-24.999999999999996</c:v>
                </c:pt>
                <c:pt idx="52">
                  <c:v>-24.999999999999996</c:v>
                </c:pt>
                <c:pt idx="53">
                  <c:v>-24.999999999999996</c:v>
                </c:pt>
                <c:pt idx="54">
                  <c:v>-24.999999999999996</c:v>
                </c:pt>
                <c:pt idx="55">
                  <c:v>-24.999999999999996</c:v>
                </c:pt>
                <c:pt idx="56">
                  <c:v>-24.999999999999996</c:v>
                </c:pt>
                <c:pt idx="57">
                  <c:v>-24.999999999999996</c:v>
                </c:pt>
                <c:pt idx="58">
                  <c:v>-24.999999999999996</c:v>
                </c:pt>
                <c:pt idx="59">
                  <c:v>-24.999999999999996</c:v>
                </c:pt>
                <c:pt idx="60">
                  <c:v>-24.999999999999996</c:v>
                </c:pt>
                <c:pt idx="61">
                  <c:v>-24.999999999999996</c:v>
                </c:pt>
                <c:pt idx="62">
                  <c:v>-24.999999999999996</c:v>
                </c:pt>
                <c:pt idx="63">
                  <c:v>-24.999999999999996</c:v>
                </c:pt>
                <c:pt idx="64">
                  <c:v>-24.999999999999996</c:v>
                </c:pt>
                <c:pt idx="65">
                  <c:v>-24.999999999999996</c:v>
                </c:pt>
                <c:pt idx="66">
                  <c:v>-24.999999999999996</c:v>
                </c:pt>
                <c:pt idx="67">
                  <c:v>-24.999999999999996</c:v>
                </c:pt>
                <c:pt idx="68">
                  <c:v>-24.999999999999996</c:v>
                </c:pt>
                <c:pt idx="69">
                  <c:v>-24.999999999999996</c:v>
                </c:pt>
                <c:pt idx="70">
                  <c:v>-24.999999999999996</c:v>
                </c:pt>
                <c:pt idx="71">
                  <c:v>-24.999999999999996</c:v>
                </c:pt>
                <c:pt idx="72">
                  <c:v>-24.999999999999996</c:v>
                </c:pt>
                <c:pt idx="73">
                  <c:v>-24.999999999999996</c:v>
                </c:pt>
                <c:pt idx="74">
                  <c:v>-24.999999999999996</c:v>
                </c:pt>
                <c:pt idx="75">
                  <c:v>-24.999999999999996</c:v>
                </c:pt>
                <c:pt idx="76">
                  <c:v>-24.999999999999996</c:v>
                </c:pt>
                <c:pt idx="77">
                  <c:v>-24.999999999999996</c:v>
                </c:pt>
                <c:pt idx="78">
                  <c:v>-24.999999999999996</c:v>
                </c:pt>
                <c:pt idx="79">
                  <c:v>-24.999999999999996</c:v>
                </c:pt>
                <c:pt idx="80">
                  <c:v>-24.999999999999996</c:v>
                </c:pt>
                <c:pt idx="81">
                  <c:v>-24.999999999999996</c:v>
                </c:pt>
                <c:pt idx="82">
                  <c:v>-24.999999999999996</c:v>
                </c:pt>
                <c:pt idx="83">
                  <c:v>-24.999999999999996</c:v>
                </c:pt>
                <c:pt idx="84">
                  <c:v>-24.999999999999996</c:v>
                </c:pt>
                <c:pt idx="85">
                  <c:v>-24.999999999999996</c:v>
                </c:pt>
                <c:pt idx="86">
                  <c:v>-24.999999999999996</c:v>
                </c:pt>
                <c:pt idx="87">
                  <c:v>-24.999999999999996</c:v>
                </c:pt>
                <c:pt idx="88">
                  <c:v>-24.999999999999996</c:v>
                </c:pt>
                <c:pt idx="89">
                  <c:v>-24.999999999999996</c:v>
                </c:pt>
                <c:pt idx="90">
                  <c:v>-24.999999999999996</c:v>
                </c:pt>
                <c:pt idx="91">
                  <c:v>-24.999999999999996</c:v>
                </c:pt>
                <c:pt idx="92">
                  <c:v>-24.999999999999996</c:v>
                </c:pt>
                <c:pt idx="93">
                  <c:v>-24.999999999999996</c:v>
                </c:pt>
                <c:pt idx="94">
                  <c:v>-24.999999999999996</c:v>
                </c:pt>
                <c:pt idx="95">
                  <c:v>-24.999999999999996</c:v>
                </c:pt>
                <c:pt idx="96">
                  <c:v>-24.999999999999996</c:v>
                </c:pt>
                <c:pt idx="97">
                  <c:v>-24.999999999999996</c:v>
                </c:pt>
                <c:pt idx="98">
                  <c:v>-24.999999999999996</c:v>
                </c:pt>
                <c:pt idx="99">
                  <c:v>-24.999999999999996</c:v>
                </c:pt>
                <c:pt idx="100">
                  <c:v>-24.999999999999996</c:v>
                </c:pt>
                <c:pt idx="101">
                  <c:v>-24.999999999999996</c:v>
                </c:pt>
                <c:pt idx="102">
                  <c:v>-24.999999999999996</c:v>
                </c:pt>
                <c:pt idx="103">
                  <c:v>-24.999999999999996</c:v>
                </c:pt>
                <c:pt idx="104">
                  <c:v>-24.999999999999996</c:v>
                </c:pt>
                <c:pt idx="105">
                  <c:v>-24.999999999999996</c:v>
                </c:pt>
                <c:pt idx="106">
                  <c:v>-24.999999999999996</c:v>
                </c:pt>
                <c:pt idx="107">
                  <c:v>-24.999999999999996</c:v>
                </c:pt>
                <c:pt idx="108">
                  <c:v>-24.999999999999996</c:v>
                </c:pt>
                <c:pt idx="109">
                  <c:v>-24.999999999999996</c:v>
                </c:pt>
                <c:pt idx="110">
                  <c:v>-24.999999999999996</c:v>
                </c:pt>
                <c:pt idx="111">
                  <c:v>-24.999999999999996</c:v>
                </c:pt>
                <c:pt idx="112">
                  <c:v>-24.999999999999996</c:v>
                </c:pt>
                <c:pt idx="113">
                  <c:v>-24.999999999999996</c:v>
                </c:pt>
                <c:pt idx="114">
                  <c:v>-24.999999999999996</c:v>
                </c:pt>
                <c:pt idx="115">
                  <c:v>-24.999999999999996</c:v>
                </c:pt>
                <c:pt idx="116">
                  <c:v>-24.999999999999996</c:v>
                </c:pt>
                <c:pt idx="117">
                  <c:v>-24.999999999999996</c:v>
                </c:pt>
                <c:pt idx="118">
                  <c:v>-24.999999999999996</c:v>
                </c:pt>
                <c:pt idx="119">
                  <c:v>-24.999999999999996</c:v>
                </c:pt>
                <c:pt idx="120">
                  <c:v>-24.999999999999996</c:v>
                </c:pt>
                <c:pt idx="121">
                  <c:v>-24.999999999999996</c:v>
                </c:pt>
                <c:pt idx="122">
                  <c:v>-24.999999999999996</c:v>
                </c:pt>
                <c:pt idx="123">
                  <c:v>-24.999999999999996</c:v>
                </c:pt>
                <c:pt idx="124">
                  <c:v>-24.999999999999996</c:v>
                </c:pt>
                <c:pt idx="125">
                  <c:v>-24.999999999999996</c:v>
                </c:pt>
                <c:pt idx="126">
                  <c:v>-24.999999999999996</c:v>
                </c:pt>
                <c:pt idx="127">
                  <c:v>-24.999999999999996</c:v>
                </c:pt>
                <c:pt idx="128">
                  <c:v>-24.999999999999996</c:v>
                </c:pt>
                <c:pt idx="129">
                  <c:v>-24.999999999999996</c:v>
                </c:pt>
                <c:pt idx="130">
                  <c:v>-24.999999999999996</c:v>
                </c:pt>
                <c:pt idx="131">
                  <c:v>-24.999999999999996</c:v>
                </c:pt>
                <c:pt idx="132">
                  <c:v>-24.999999999999996</c:v>
                </c:pt>
                <c:pt idx="133">
                  <c:v>-24.999999999999996</c:v>
                </c:pt>
                <c:pt idx="134">
                  <c:v>-24.999999999999996</c:v>
                </c:pt>
                <c:pt idx="135">
                  <c:v>-24.999999999999996</c:v>
                </c:pt>
                <c:pt idx="136">
                  <c:v>-24.999999999999996</c:v>
                </c:pt>
                <c:pt idx="137">
                  <c:v>-24.999999999999996</c:v>
                </c:pt>
                <c:pt idx="138">
                  <c:v>-24.999999999999996</c:v>
                </c:pt>
                <c:pt idx="139">
                  <c:v>-24.999999999999996</c:v>
                </c:pt>
                <c:pt idx="140">
                  <c:v>-24.999999999999996</c:v>
                </c:pt>
                <c:pt idx="141">
                  <c:v>-24.999999999999996</c:v>
                </c:pt>
                <c:pt idx="142">
                  <c:v>-24.999999999999996</c:v>
                </c:pt>
                <c:pt idx="143">
                  <c:v>-24.999999999999996</c:v>
                </c:pt>
                <c:pt idx="144">
                  <c:v>-24.999999999999996</c:v>
                </c:pt>
                <c:pt idx="145">
                  <c:v>-24.999999999999996</c:v>
                </c:pt>
                <c:pt idx="146">
                  <c:v>-24.999999999999996</c:v>
                </c:pt>
                <c:pt idx="147">
                  <c:v>-24.999999999999996</c:v>
                </c:pt>
                <c:pt idx="148">
                  <c:v>-24.999999999999996</c:v>
                </c:pt>
                <c:pt idx="149">
                  <c:v>-24.999999999999996</c:v>
                </c:pt>
                <c:pt idx="150">
                  <c:v>-24.999999999999996</c:v>
                </c:pt>
                <c:pt idx="151">
                  <c:v>-24.999999999999996</c:v>
                </c:pt>
                <c:pt idx="152">
                  <c:v>-24.999999999999996</c:v>
                </c:pt>
                <c:pt idx="153">
                  <c:v>-24.999999999999996</c:v>
                </c:pt>
                <c:pt idx="154">
                  <c:v>-24.999999999999996</c:v>
                </c:pt>
                <c:pt idx="155">
                  <c:v>-24.999999999999996</c:v>
                </c:pt>
                <c:pt idx="156">
                  <c:v>-24.999999999999996</c:v>
                </c:pt>
                <c:pt idx="157">
                  <c:v>-24.999999999999996</c:v>
                </c:pt>
                <c:pt idx="158">
                  <c:v>-24.999999999999996</c:v>
                </c:pt>
                <c:pt idx="159">
                  <c:v>-24.999999999999996</c:v>
                </c:pt>
                <c:pt idx="160">
                  <c:v>-24.999999999999996</c:v>
                </c:pt>
                <c:pt idx="161">
                  <c:v>-24.999999999999996</c:v>
                </c:pt>
                <c:pt idx="162">
                  <c:v>-24.999999999999996</c:v>
                </c:pt>
                <c:pt idx="163">
                  <c:v>-24.999999999999996</c:v>
                </c:pt>
                <c:pt idx="164">
                  <c:v>-24.999999999999996</c:v>
                </c:pt>
                <c:pt idx="165">
                  <c:v>-24.999999999999996</c:v>
                </c:pt>
                <c:pt idx="166">
                  <c:v>-24.999999999999996</c:v>
                </c:pt>
                <c:pt idx="167">
                  <c:v>-24.999999999999996</c:v>
                </c:pt>
                <c:pt idx="168">
                  <c:v>-24.999999999999996</c:v>
                </c:pt>
                <c:pt idx="169">
                  <c:v>-24.999999999999996</c:v>
                </c:pt>
                <c:pt idx="170">
                  <c:v>-24.999999999999996</c:v>
                </c:pt>
                <c:pt idx="171">
                  <c:v>-24.999999999999996</c:v>
                </c:pt>
                <c:pt idx="172">
                  <c:v>-24.999999999999996</c:v>
                </c:pt>
                <c:pt idx="173">
                  <c:v>-24.999999999999996</c:v>
                </c:pt>
                <c:pt idx="174">
                  <c:v>-24.999999999999996</c:v>
                </c:pt>
                <c:pt idx="175">
                  <c:v>-24.999999999999996</c:v>
                </c:pt>
                <c:pt idx="176">
                  <c:v>-24.999999999999996</c:v>
                </c:pt>
                <c:pt idx="177">
                  <c:v>-24.999999999999996</c:v>
                </c:pt>
                <c:pt idx="178">
                  <c:v>-24.999999999999996</c:v>
                </c:pt>
                <c:pt idx="179">
                  <c:v>-24.999999999999996</c:v>
                </c:pt>
                <c:pt idx="180">
                  <c:v>-24.999999999999996</c:v>
                </c:pt>
                <c:pt idx="181">
                  <c:v>-24.999999999999996</c:v>
                </c:pt>
                <c:pt idx="182">
                  <c:v>-24.999999999999996</c:v>
                </c:pt>
                <c:pt idx="183">
                  <c:v>-24.999999999999996</c:v>
                </c:pt>
                <c:pt idx="184">
                  <c:v>-24.999999999999996</c:v>
                </c:pt>
                <c:pt idx="185">
                  <c:v>-24.999999999999996</c:v>
                </c:pt>
                <c:pt idx="186">
                  <c:v>-24.999999999999996</c:v>
                </c:pt>
                <c:pt idx="187">
                  <c:v>-24.999999999999996</c:v>
                </c:pt>
                <c:pt idx="188">
                  <c:v>-24.999999999999996</c:v>
                </c:pt>
                <c:pt idx="189">
                  <c:v>-24.999999999999996</c:v>
                </c:pt>
                <c:pt idx="190">
                  <c:v>-24.999999999999996</c:v>
                </c:pt>
                <c:pt idx="191">
                  <c:v>-24.999999999999996</c:v>
                </c:pt>
                <c:pt idx="192">
                  <c:v>-24.999999999999996</c:v>
                </c:pt>
                <c:pt idx="193">
                  <c:v>-24.999999999999996</c:v>
                </c:pt>
                <c:pt idx="194">
                  <c:v>-24.999999999999996</c:v>
                </c:pt>
                <c:pt idx="195">
                  <c:v>-24.999999999999996</c:v>
                </c:pt>
                <c:pt idx="196">
                  <c:v>-24.999999999999996</c:v>
                </c:pt>
                <c:pt idx="197">
                  <c:v>-24.999999999999996</c:v>
                </c:pt>
                <c:pt idx="198">
                  <c:v>-24.999999999999996</c:v>
                </c:pt>
                <c:pt idx="199">
                  <c:v>-24.999999999999996</c:v>
                </c:pt>
                <c:pt idx="200">
                  <c:v>-24.999999999999996</c:v>
                </c:pt>
                <c:pt idx="201">
                  <c:v>-24.999999999999996</c:v>
                </c:pt>
                <c:pt idx="202">
                  <c:v>-24.999999999999996</c:v>
                </c:pt>
                <c:pt idx="203">
                  <c:v>-24.999999999999996</c:v>
                </c:pt>
                <c:pt idx="204">
                  <c:v>-24.999999999999996</c:v>
                </c:pt>
                <c:pt idx="205">
                  <c:v>-24.999999999999996</c:v>
                </c:pt>
                <c:pt idx="206">
                  <c:v>-24.999999999999996</c:v>
                </c:pt>
                <c:pt idx="207">
                  <c:v>-24.999999999999996</c:v>
                </c:pt>
                <c:pt idx="208">
                  <c:v>-24.999999999999996</c:v>
                </c:pt>
                <c:pt idx="209">
                  <c:v>-24.999999999999996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6B90-438C-A0C6-D55E59847FD8}"/>
            </c:ext>
          </c:extLst>
        </c:ser>
        <c:ser>
          <c:idx val="9"/>
          <c:order val="9"/>
          <c:tx>
            <c:strRef>
              <c:f>data!$AH$12</c:f>
              <c:strCache>
                <c:ptCount val="1"/>
                <c:pt idx="0">
                  <c:v>135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data!$AH$15:$AH$224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-2.1361346263912391</c:v>
                </c:pt>
                <c:pt idx="2">
                  <c:v>-4.0732014845384015</c:v>
                </c:pt>
                <c:pt idx="3">
                  <c:v>-5.8135909891489082</c:v>
                </c:pt>
                <c:pt idx="4">
                  <c:v>-7.3612659250922077</c:v>
                </c:pt>
                <c:pt idx="5">
                  <c:v>-8.7217297662500961</c:v>
                </c:pt>
                <c:pt idx="6">
                  <c:v>-9.9019826770696966</c:v>
                </c:pt>
                <c:pt idx="7">
                  <c:v>-10.910465548572178</c:v>
                </c:pt>
                <c:pt idx="8">
                  <c:v>-11.756992516230568</c:v>
                </c:pt>
                <c:pt idx="9">
                  <c:v>-12.4526724992142</c:v>
                </c:pt>
                <c:pt idx="10">
                  <c:v>-13.009820388267011</c:v>
                </c:pt>
                <c:pt idx="11">
                  <c:v>-13.44185859224358</c:v>
                </c:pt>
                <c:pt idx="12">
                  <c:v>-13.763209730405299</c:v>
                </c:pt>
                <c:pt idx="13">
                  <c:v>-13.989181328366504</c:v>
                </c:pt>
                <c:pt idx="14">
                  <c:v>-14.135843439507887</c:v>
                </c:pt>
                <c:pt idx="15">
                  <c:v>-14.219900170233533</c:v>
                </c:pt>
                <c:pt idx="16">
                  <c:v>-14.258556136184517</c:v>
                </c:pt>
                <c:pt idx="17">
                  <c:v>-14.269378917047268</c:v>
                </c:pt>
                <c:pt idx="18">
                  <c:v>28.539816339744824</c:v>
                </c:pt>
                <c:pt idx="19">
                  <c:v>28.539816339744824</c:v>
                </c:pt>
                <c:pt idx="20">
                  <c:v>28.539816339744824</c:v>
                </c:pt>
                <c:pt idx="21">
                  <c:v>28.539816339744824</c:v>
                </c:pt>
                <c:pt idx="22">
                  <c:v>28.539816339744824</c:v>
                </c:pt>
                <c:pt idx="23">
                  <c:v>28.539816339744824</c:v>
                </c:pt>
                <c:pt idx="24">
                  <c:v>28.539816339744824</c:v>
                </c:pt>
                <c:pt idx="25">
                  <c:v>28.539816339744824</c:v>
                </c:pt>
                <c:pt idx="26">
                  <c:v>28.539816339744824</c:v>
                </c:pt>
                <c:pt idx="27">
                  <c:v>28.539816339744824</c:v>
                </c:pt>
                <c:pt idx="28">
                  <c:v>28.539816339744824</c:v>
                </c:pt>
                <c:pt idx="29">
                  <c:v>28.539816339744824</c:v>
                </c:pt>
                <c:pt idx="30">
                  <c:v>28.539816339744824</c:v>
                </c:pt>
                <c:pt idx="31">
                  <c:v>28.539816339744824</c:v>
                </c:pt>
                <c:pt idx="32">
                  <c:v>28.539816339744824</c:v>
                </c:pt>
                <c:pt idx="33">
                  <c:v>28.539816339744824</c:v>
                </c:pt>
                <c:pt idx="34">
                  <c:v>28.539816339744824</c:v>
                </c:pt>
                <c:pt idx="35">
                  <c:v>28.539816339744824</c:v>
                </c:pt>
                <c:pt idx="36">
                  <c:v>28.539816339744824</c:v>
                </c:pt>
                <c:pt idx="37">
                  <c:v>28.539816339744824</c:v>
                </c:pt>
                <c:pt idx="38">
                  <c:v>28.539816339744824</c:v>
                </c:pt>
                <c:pt idx="39">
                  <c:v>28.539816339744824</c:v>
                </c:pt>
                <c:pt idx="40">
                  <c:v>28.539816339744824</c:v>
                </c:pt>
                <c:pt idx="41">
                  <c:v>28.539816339744824</c:v>
                </c:pt>
                <c:pt idx="42">
                  <c:v>28.539816339744824</c:v>
                </c:pt>
                <c:pt idx="43">
                  <c:v>28.539816339744824</c:v>
                </c:pt>
                <c:pt idx="44">
                  <c:v>28.539816339744824</c:v>
                </c:pt>
                <c:pt idx="45">
                  <c:v>28.539816339744824</c:v>
                </c:pt>
                <c:pt idx="46">
                  <c:v>28.539816339744824</c:v>
                </c:pt>
                <c:pt idx="47">
                  <c:v>28.539816339744824</c:v>
                </c:pt>
                <c:pt idx="48">
                  <c:v>28.539816339744824</c:v>
                </c:pt>
                <c:pt idx="49">
                  <c:v>28.539816339744824</c:v>
                </c:pt>
                <c:pt idx="50">
                  <c:v>28.539816339744824</c:v>
                </c:pt>
                <c:pt idx="51">
                  <c:v>28.539816339744824</c:v>
                </c:pt>
                <c:pt idx="52">
                  <c:v>28.539816339744824</c:v>
                </c:pt>
                <c:pt idx="53">
                  <c:v>28.539816339744824</c:v>
                </c:pt>
                <c:pt idx="54">
                  <c:v>28.539816339744824</c:v>
                </c:pt>
                <c:pt idx="55">
                  <c:v>28.539816339744824</c:v>
                </c:pt>
                <c:pt idx="56">
                  <c:v>28.539816339744824</c:v>
                </c:pt>
                <c:pt idx="57">
                  <c:v>28.539816339744824</c:v>
                </c:pt>
                <c:pt idx="58">
                  <c:v>28.539816339744824</c:v>
                </c:pt>
                <c:pt idx="59">
                  <c:v>28.539816339744824</c:v>
                </c:pt>
                <c:pt idx="60">
                  <c:v>28.539816339744824</c:v>
                </c:pt>
                <c:pt idx="61">
                  <c:v>28.539816339744824</c:v>
                </c:pt>
                <c:pt idx="62">
                  <c:v>28.539816339744824</c:v>
                </c:pt>
                <c:pt idx="63">
                  <c:v>28.539816339744824</c:v>
                </c:pt>
                <c:pt idx="64">
                  <c:v>28.539816339744824</c:v>
                </c:pt>
                <c:pt idx="65">
                  <c:v>28.539816339744824</c:v>
                </c:pt>
                <c:pt idx="66">
                  <c:v>28.539816339744824</c:v>
                </c:pt>
                <c:pt idx="67">
                  <c:v>28.539816339744824</c:v>
                </c:pt>
                <c:pt idx="68">
                  <c:v>28.539816339744824</c:v>
                </c:pt>
                <c:pt idx="69">
                  <c:v>28.539816339744824</c:v>
                </c:pt>
                <c:pt idx="70">
                  <c:v>28.539816339744824</c:v>
                </c:pt>
                <c:pt idx="71">
                  <c:v>28.539816339744824</c:v>
                </c:pt>
                <c:pt idx="72">
                  <c:v>28.539816339744824</c:v>
                </c:pt>
                <c:pt idx="73">
                  <c:v>28.539816339744824</c:v>
                </c:pt>
                <c:pt idx="74">
                  <c:v>28.539816339744824</c:v>
                </c:pt>
                <c:pt idx="75">
                  <c:v>28.539816339744824</c:v>
                </c:pt>
                <c:pt idx="76">
                  <c:v>28.539816339744824</c:v>
                </c:pt>
                <c:pt idx="77">
                  <c:v>28.539816339744824</c:v>
                </c:pt>
                <c:pt idx="78">
                  <c:v>28.539816339744824</c:v>
                </c:pt>
                <c:pt idx="79">
                  <c:v>28.539816339744824</c:v>
                </c:pt>
                <c:pt idx="80">
                  <c:v>28.539816339744824</c:v>
                </c:pt>
                <c:pt idx="81">
                  <c:v>28.539816339744824</c:v>
                </c:pt>
                <c:pt idx="82">
                  <c:v>28.539816339744824</c:v>
                </c:pt>
                <c:pt idx="83">
                  <c:v>28.539816339744824</c:v>
                </c:pt>
                <c:pt idx="84">
                  <c:v>28.539816339744824</c:v>
                </c:pt>
                <c:pt idx="85">
                  <c:v>28.539816339744824</c:v>
                </c:pt>
                <c:pt idx="86">
                  <c:v>28.539816339744824</c:v>
                </c:pt>
                <c:pt idx="87">
                  <c:v>28.539816339744824</c:v>
                </c:pt>
                <c:pt idx="88">
                  <c:v>28.539816339744824</c:v>
                </c:pt>
                <c:pt idx="89">
                  <c:v>28.539816339744824</c:v>
                </c:pt>
                <c:pt idx="90">
                  <c:v>28.539816339744824</c:v>
                </c:pt>
                <c:pt idx="91">
                  <c:v>28.539816339744824</c:v>
                </c:pt>
                <c:pt idx="92">
                  <c:v>28.539816339744824</c:v>
                </c:pt>
                <c:pt idx="93">
                  <c:v>28.539816339744824</c:v>
                </c:pt>
                <c:pt idx="94">
                  <c:v>28.539816339744824</c:v>
                </c:pt>
                <c:pt idx="95">
                  <c:v>28.539816339744824</c:v>
                </c:pt>
                <c:pt idx="96">
                  <c:v>28.539816339744824</c:v>
                </c:pt>
                <c:pt idx="97">
                  <c:v>28.539816339744824</c:v>
                </c:pt>
                <c:pt idx="98">
                  <c:v>28.539816339744824</c:v>
                </c:pt>
                <c:pt idx="99">
                  <c:v>28.539816339744824</c:v>
                </c:pt>
                <c:pt idx="100">
                  <c:v>28.539816339744824</c:v>
                </c:pt>
                <c:pt idx="101">
                  <c:v>28.539816339744824</c:v>
                </c:pt>
                <c:pt idx="102">
                  <c:v>28.539816339744824</c:v>
                </c:pt>
                <c:pt idx="103">
                  <c:v>28.539816339744824</c:v>
                </c:pt>
                <c:pt idx="104">
                  <c:v>28.539816339744824</c:v>
                </c:pt>
                <c:pt idx="105">
                  <c:v>28.539816339744824</c:v>
                </c:pt>
                <c:pt idx="106">
                  <c:v>28.539816339744824</c:v>
                </c:pt>
                <c:pt idx="107">
                  <c:v>28.539816339744824</c:v>
                </c:pt>
                <c:pt idx="108">
                  <c:v>28.539816339744824</c:v>
                </c:pt>
                <c:pt idx="109">
                  <c:v>28.539816339744824</c:v>
                </c:pt>
                <c:pt idx="110">
                  <c:v>28.539816339744824</c:v>
                </c:pt>
                <c:pt idx="111">
                  <c:v>28.539816339744824</c:v>
                </c:pt>
                <c:pt idx="112">
                  <c:v>28.539816339744824</c:v>
                </c:pt>
                <c:pt idx="113">
                  <c:v>28.539816339744824</c:v>
                </c:pt>
                <c:pt idx="114">
                  <c:v>28.539816339744824</c:v>
                </c:pt>
                <c:pt idx="115">
                  <c:v>28.539816339744824</c:v>
                </c:pt>
                <c:pt idx="116">
                  <c:v>28.539816339744824</c:v>
                </c:pt>
                <c:pt idx="117">
                  <c:v>28.539816339744824</c:v>
                </c:pt>
                <c:pt idx="118">
                  <c:v>28.539816339744824</c:v>
                </c:pt>
                <c:pt idx="119">
                  <c:v>28.539816339744824</c:v>
                </c:pt>
                <c:pt idx="120">
                  <c:v>28.539816339744824</c:v>
                </c:pt>
                <c:pt idx="121">
                  <c:v>28.539816339744824</c:v>
                </c:pt>
                <c:pt idx="122">
                  <c:v>28.539816339744824</c:v>
                </c:pt>
                <c:pt idx="123">
                  <c:v>28.539816339744824</c:v>
                </c:pt>
                <c:pt idx="124">
                  <c:v>28.539816339744824</c:v>
                </c:pt>
                <c:pt idx="125">
                  <c:v>28.539816339744824</c:v>
                </c:pt>
                <c:pt idx="126">
                  <c:v>28.539816339744824</c:v>
                </c:pt>
                <c:pt idx="127">
                  <c:v>28.539816339744824</c:v>
                </c:pt>
                <c:pt idx="128">
                  <c:v>28.539816339744824</c:v>
                </c:pt>
                <c:pt idx="129">
                  <c:v>28.539816339744824</c:v>
                </c:pt>
                <c:pt idx="130">
                  <c:v>28.539816339744824</c:v>
                </c:pt>
                <c:pt idx="131">
                  <c:v>28.539816339744824</c:v>
                </c:pt>
                <c:pt idx="132">
                  <c:v>28.539816339744824</c:v>
                </c:pt>
                <c:pt idx="133">
                  <c:v>28.539816339744824</c:v>
                </c:pt>
                <c:pt idx="134">
                  <c:v>28.539816339744824</c:v>
                </c:pt>
                <c:pt idx="135">
                  <c:v>28.539816339744824</c:v>
                </c:pt>
                <c:pt idx="136">
                  <c:v>28.539816339744824</c:v>
                </c:pt>
                <c:pt idx="137">
                  <c:v>28.539816339744824</c:v>
                </c:pt>
                <c:pt idx="138">
                  <c:v>28.539816339744824</c:v>
                </c:pt>
                <c:pt idx="139">
                  <c:v>28.539816339744824</c:v>
                </c:pt>
                <c:pt idx="140">
                  <c:v>28.539816339744824</c:v>
                </c:pt>
                <c:pt idx="141">
                  <c:v>28.539816339744824</c:v>
                </c:pt>
                <c:pt idx="142">
                  <c:v>28.539816339744824</c:v>
                </c:pt>
                <c:pt idx="143">
                  <c:v>28.539816339744824</c:v>
                </c:pt>
                <c:pt idx="144">
                  <c:v>28.539816339744824</c:v>
                </c:pt>
                <c:pt idx="145">
                  <c:v>28.539816339744824</c:v>
                </c:pt>
                <c:pt idx="146">
                  <c:v>28.539816339744824</c:v>
                </c:pt>
                <c:pt idx="147">
                  <c:v>28.539816339744824</c:v>
                </c:pt>
                <c:pt idx="148">
                  <c:v>28.539816339744824</c:v>
                </c:pt>
                <c:pt idx="149">
                  <c:v>28.539816339744824</c:v>
                </c:pt>
                <c:pt idx="150">
                  <c:v>28.539816339744824</c:v>
                </c:pt>
                <c:pt idx="151">
                  <c:v>28.539816339744824</c:v>
                </c:pt>
                <c:pt idx="152">
                  <c:v>28.539816339744824</c:v>
                </c:pt>
                <c:pt idx="153">
                  <c:v>28.539816339744824</c:v>
                </c:pt>
                <c:pt idx="154">
                  <c:v>28.539816339744824</c:v>
                </c:pt>
                <c:pt idx="155">
                  <c:v>28.539816339744824</c:v>
                </c:pt>
                <c:pt idx="156">
                  <c:v>28.539816339744824</c:v>
                </c:pt>
                <c:pt idx="157">
                  <c:v>28.539816339744824</c:v>
                </c:pt>
                <c:pt idx="158">
                  <c:v>28.539816339744824</c:v>
                </c:pt>
                <c:pt idx="159">
                  <c:v>28.539816339744824</c:v>
                </c:pt>
                <c:pt idx="160">
                  <c:v>28.539816339744824</c:v>
                </c:pt>
                <c:pt idx="161">
                  <c:v>28.539816339744824</c:v>
                </c:pt>
                <c:pt idx="162">
                  <c:v>28.539816339744824</c:v>
                </c:pt>
                <c:pt idx="163">
                  <c:v>28.539816339744824</c:v>
                </c:pt>
                <c:pt idx="164">
                  <c:v>28.539816339744824</c:v>
                </c:pt>
                <c:pt idx="165">
                  <c:v>28.539816339744824</c:v>
                </c:pt>
                <c:pt idx="166">
                  <c:v>28.539816339744824</c:v>
                </c:pt>
                <c:pt idx="167">
                  <c:v>28.539816339744824</c:v>
                </c:pt>
                <c:pt idx="168">
                  <c:v>28.539816339744824</c:v>
                </c:pt>
                <c:pt idx="169">
                  <c:v>28.539816339744824</c:v>
                </c:pt>
                <c:pt idx="170">
                  <c:v>28.539816339744824</c:v>
                </c:pt>
                <c:pt idx="171">
                  <c:v>28.539816339744824</c:v>
                </c:pt>
                <c:pt idx="172">
                  <c:v>28.539816339744824</c:v>
                </c:pt>
                <c:pt idx="173">
                  <c:v>28.539816339744824</c:v>
                </c:pt>
                <c:pt idx="174">
                  <c:v>28.539816339744824</c:v>
                </c:pt>
                <c:pt idx="175">
                  <c:v>28.539816339744824</c:v>
                </c:pt>
                <c:pt idx="176">
                  <c:v>28.539816339744824</c:v>
                </c:pt>
                <c:pt idx="177">
                  <c:v>28.539816339744824</c:v>
                </c:pt>
                <c:pt idx="178">
                  <c:v>28.539816339744824</c:v>
                </c:pt>
                <c:pt idx="179">
                  <c:v>28.539816339744824</c:v>
                </c:pt>
                <c:pt idx="180">
                  <c:v>28.539816339744824</c:v>
                </c:pt>
                <c:pt idx="181">
                  <c:v>28.539816339744824</c:v>
                </c:pt>
                <c:pt idx="182">
                  <c:v>28.539816339744824</c:v>
                </c:pt>
                <c:pt idx="183">
                  <c:v>28.539816339744824</c:v>
                </c:pt>
                <c:pt idx="184">
                  <c:v>28.539816339744824</c:v>
                </c:pt>
                <c:pt idx="185">
                  <c:v>28.539816339744824</c:v>
                </c:pt>
                <c:pt idx="186">
                  <c:v>28.539816339744824</c:v>
                </c:pt>
                <c:pt idx="187">
                  <c:v>28.539816339744824</c:v>
                </c:pt>
                <c:pt idx="188">
                  <c:v>28.539816339744824</c:v>
                </c:pt>
                <c:pt idx="189">
                  <c:v>28.539816339744824</c:v>
                </c:pt>
                <c:pt idx="190">
                  <c:v>28.539816339744824</c:v>
                </c:pt>
                <c:pt idx="191">
                  <c:v>28.539816339744824</c:v>
                </c:pt>
                <c:pt idx="192">
                  <c:v>28.539816339744824</c:v>
                </c:pt>
                <c:pt idx="193">
                  <c:v>28.539816339744824</c:v>
                </c:pt>
                <c:pt idx="194">
                  <c:v>28.539816339744824</c:v>
                </c:pt>
                <c:pt idx="195">
                  <c:v>28.539816339744824</c:v>
                </c:pt>
                <c:pt idx="196">
                  <c:v>28.539816339744824</c:v>
                </c:pt>
                <c:pt idx="197">
                  <c:v>28.539816339744824</c:v>
                </c:pt>
                <c:pt idx="198">
                  <c:v>28.539816339744824</c:v>
                </c:pt>
                <c:pt idx="199">
                  <c:v>28.539816339744824</c:v>
                </c:pt>
                <c:pt idx="200">
                  <c:v>28.539816339744824</c:v>
                </c:pt>
                <c:pt idx="201">
                  <c:v>28.539816339744824</c:v>
                </c:pt>
                <c:pt idx="202">
                  <c:v>28.539816339744824</c:v>
                </c:pt>
                <c:pt idx="203">
                  <c:v>28.539816339744824</c:v>
                </c:pt>
                <c:pt idx="204">
                  <c:v>28.539816339744824</c:v>
                </c:pt>
                <c:pt idx="205">
                  <c:v>28.539816339744824</c:v>
                </c:pt>
                <c:pt idx="206">
                  <c:v>28.539816339744824</c:v>
                </c:pt>
                <c:pt idx="207">
                  <c:v>28.539816339744824</c:v>
                </c:pt>
                <c:pt idx="208">
                  <c:v>28.539816339744824</c:v>
                </c:pt>
                <c:pt idx="209">
                  <c:v>28.539816339744824</c:v>
                </c:pt>
              </c:numCache>
            </c:numRef>
          </c:xVal>
          <c:yVal>
            <c:numRef>
              <c:f>data!$AI$15:$AI$224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-2.2330877458722584</c:v>
                </c:pt>
                <c:pt idx="2">
                  <c:v>-4.448322696403336</c:v>
                </c:pt>
                <c:pt idx="3">
                  <c:v>-6.6279947834253194</c:v>
                </c:pt>
                <c:pt idx="4">
                  <c:v>-8.7546782520602537</c:v>
                </c:pt>
                <c:pt idx="5">
                  <c:v>-10.811370973846758</c:v>
                </c:pt>
                <c:pt idx="6">
                  <c:v>-12.781630373113686</c:v>
                </c:pt>
                <c:pt idx="7">
                  <c:v>-14.649704879915321</c:v>
                </c:pt>
                <c:pt idx="8">
                  <c:v>-16.400659858604818</c:v>
                </c:pt>
                <c:pt idx="9">
                  <c:v>-18.02049700528935</c:v>
                </c:pt>
                <c:pt idx="10">
                  <c:v>-19.496266259623432</c:v>
                </c:pt>
                <c:pt idx="11">
                  <c:v>-20.816169336243188</c:v>
                </c:pt>
                <c:pt idx="12">
                  <c:v>-21.969654048141791</c:v>
                </c:pt>
                <c:pt idx="13">
                  <c:v>-22.947498667902266</c:v>
                </c:pt>
                <c:pt idx="14">
                  <c:v>-23.7418856523473</c:v>
                </c:pt>
                <c:pt idx="15">
                  <c:v>-24.346464141202279</c:v>
                </c:pt>
                <c:pt idx="16">
                  <c:v>-24.756400730115264</c:v>
                </c:pt>
                <c:pt idx="17">
                  <c:v>-24.968418112120474</c:v>
                </c:pt>
                <c:pt idx="18">
                  <c:v>-25</c:v>
                </c:pt>
                <c:pt idx="19">
                  <c:v>-25</c:v>
                </c:pt>
                <c:pt idx="20">
                  <c:v>-25</c:v>
                </c:pt>
                <c:pt idx="21">
                  <c:v>-25</c:v>
                </c:pt>
                <c:pt idx="22">
                  <c:v>-25</c:v>
                </c:pt>
                <c:pt idx="23">
                  <c:v>-25</c:v>
                </c:pt>
                <c:pt idx="24">
                  <c:v>-25</c:v>
                </c:pt>
                <c:pt idx="25">
                  <c:v>-25</c:v>
                </c:pt>
                <c:pt idx="26">
                  <c:v>-25</c:v>
                </c:pt>
                <c:pt idx="27">
                  <c:v>-25</c:v>
                </c:pt>
                <c:pt idx="28">
                  <c:v>-25</c:v>
                </c:pt>
                <c:pt idx="29">
                  <c:v>-25</c:v>
                </c:pt>
                <c:pt idx="30">
                  <c:v>-25</c:v>
                </c:pt>
                <c:pt idx="31">
                  <c:v>-25</c:v>
                </c:pt>
                <c:pt idx="32">
                  <c:v>-25</c:v>
                </c:pt>
                <c:pt idx="33">
                  <c:v>-25</c:v>
                </c:pt>
                <c:pt idx="34">
                  <c:v>-25</c:v>
                </c:pt>
                <c:pt idx="35">
                  <c:v>-25</c:v>
                </c:pt>
                <c:pt idx="36">
                  <c:v>-25</c:v>
                </c:pt>
                <c:pt idx="37">
                  <c:v>-25</c:v>
                </c:pt>
                <c:pt idx="38">
                  <c:v>-25</c:v>
                </c:pt>
                <c:pt idx="39">
                  <c:v>-25</c:v>
                </c:pt>
                <c:pt idx="40">
                  <c:v>-25</c:v>
                </c:pt>
                <c:pt idx="41">
                  <c:v>-25</c:v>
                </c:pt>
                <c:pt idx="42">
                  <c:v>-25</c:v>
                </c:pt>
                <c:pt idx="43">
                  <c:v>-25</c:v>
                </c:pt>
                <c:pt idx="44">
                  <c:v>-25</c:v>
                </c:pt>
                <c:pt idx="45">
                  <c:v>-25</c:v>
                </c:pt>
                <c:pt idx="46">
                  <c:v>-25</c:v>
                </c:pt>
                <c:pt idx="47">
                  <c:v>-25</c:v>
                </c:pt>
                <c:pt idx="48">
                  <c:v>-25</c:v>
                </c:pt>
                <c:pt idx="49">
                  <c:v>-25</c:v>
                </c:pt>
                <c:pt idx="50">
                  <c:v>-25</c:v>
                </c:pt>
                <c:pt idx="51">
                  <c:v>-25</c:v>
                </c:pt>
                <c:pt idx="52">
                  <c:v>-25</c:v>
                </c:pt>
                <c:pt idx="53">
                  <c:v>-25</c:v>
                </c:pt>
                <c:pt idx="54">
                  <c:v>-25</c:v>
                </c:pt>
                <c:pt idx="55">
                  <c:v>-25</c:v>
                </c:pt>
                <c:pt idx="56">
                  <c:v>-25</c:v>
                </c:pt>
                <c:pt idx="57">
                  <c:v>-25</c:v>
                </c:pt>
                <c:pt idx="58">
                  <c:v>-25</c:v>
                </c:pt>
                <c:pt idx="59">
                  <c:v>-25</c:v>
                </c:pt>
                <c:pt idx="60">
                  <c:v>-25</c:v>
                </c:pt>
                <c:pt idx="61">
                  <c:v>-25</c:v>
                </c:pt>
                <c:pt idx="62">
                  <c:v>-25</c:v>
                </c:pt>
                <c:pt idx="63">
                  <c:v>-25</c:v>
                </c:pt>
                <c:pt idx="64">
                  <c:v>-25</c:v>
                </c:pt>
                <c:pt idx="65">
                  <c:v>-25</c:v>
                </c:pt>
                <c:pt idx="66">
                  <c:v>-25</c:v>
                </c:pt>
                <c:pt idx="67">
                  <c:v>-25</c:v>
                </c:pt>
                <c:pt idx="68">
                  <c:v>-25</c:v>
                </c:pt>
                <c:pt idx="69">
                  <c:v>-25</c:v>
                </c:pt>
                <c:pt idx="70">
                  <c:v>-25</c:v>
                </c:pt>
                <c:pt idx="71">
                  <c:v>-25</c:v>
                </c:pt>
                <c:pt idx="72">
                  <c:v>-25</c:v>
                </c:pt>
                <c:pt idx="73">
                  <c:v>-25</c:v>
                </c:pt>
                <c:pt idx="74">
                  <c:v>-25</c:v>
                </c:pt>
                <c:pt idx="75">
                  <c:v>-25</c:v>
                </c:pt>
                <c:pt idx="76">
                  <c:v>-25</c:v>
                </c:pt>
                <c:pt idx="77">
                  <c:v>-25</c:v>
                </c:pt>
                <c:pt idx="78">
                  <c:v>-25</c:v>
                </c:pt>
                <c:pt idx="79">
                  <c:v>-25</c:v>
                </c:pt>
                <c:pt idx="80">
                  <c:v>-25</c:v>
                </c:pt>
                <c:pt idx="81">
                  <c:v>-25</c:v>
                </c:pt>
                <c:pt idx="82">
                  <c:v>-25</c:v>
                </c:pt>
                <c:pt idx="83">
                  <c:v>-25</c:v>
                </c:pt>
                <c:pt idx="84">
                  <c:v>-25</c:v>
                </c:pt>
                <c:pt idx="85">
                  <c:v>-25</c:v>
                </c:pt>
                <c:pt idx="86">
                  <c:v>-25</c:v>
                </c:pt>
                <c:pt idx="87">
                  <c:v>-25</c:v>
                </c:pt>
                <c:pt idx="88">
                  <c:v>-25</c:v>
                </c:pt>
                <c:pt idx="89">
                  <c:v>-25</c:v>
                </c:pt>
                <c:pt idx="90">
                  <c:v>-25</c:v>
                </c:pt>
                <c:pt idx="91">
                  <c:v>-25</c:v>
                </c:pt>
                <c:pt idx="92">
                  <c:v>-25</c:v>
                </c:pt>
                <c:pt idx="93">
                  <c:v>-25</c:v>
                </c:pt>
                <c:pt idx="94">
                  <c:v>-25</c:v>
                </c:pt>
                <c:pt idx="95">
                  <c:v>-25</c:v>
                </c:pt>
                <c:pt idx="96">
                  <c:v>-25</c:v>
                </c:pt>
                <c:pt idx="97">
                  <c:v>-25</c:v>
                </c:pt>
                <c:pt idx="98">
                  <c:v>-25</c:v>
                </c:pt>
                <c:pt idx="99">
                  <c:v>-25</c:v>
                </c:pt>
                <c:pt idx="100">
                  <c:v>-25</c:v>
                </c:pt>
                <c:pt idx="101">
                  <c:v>-25</c:v>
                </c:pt>
                <c:pt idx="102">
                  <c:v>-25</c:v>
                </c:pt>
                <c:pt idx="103">
                  <c:v>-25</c:v>
                </c:pt>
                <c:pt idx="104">
                  <c:v>-25</c:v>
                </c:pt>
                <c:pt idx="105">
                  <c:v>-25</c:v>
                </c:pt>
                <c:pt idx="106">
                  <c:v>-25</c:v>
                </c:pt>
                <c:pt idx="107">
                  <c:v>-25</c:v>
                </c:pt>
                <c:pt idx="108">
                  <c:v>-25</c:v>
                </c:pt>
                <c:pt idx="109">
                  <c:v>-25</c:v>
                </c:pt>
                <c:pt idx="110">
                  <c:v>-25</c:v>
                </c:pt>
                <c:pt idx="111">
                  <c:v>-25</c:v>
                </c:pt>
                <c:pt idx="112">
                  <c:v>-25</c:v>
                </c:pt>
                <c:pt idx="113">
                  <c:v>-25</c:v>
                </c:pt>
                <c:pt idx="114">
                  <c:v>-25</c:v>
                </c:pt>
                <c:pt idx="115">
                  <c:v>-25</c:v>
                </c:pt>
                <c:pt idx="116">
                  <c:v>-25</c:v>
                </c:pt>
                <c:pt idx="117">
                  <c:v>-25</c:v>
                </c:pt>
                <c:pt idx="118">
                  <c:v>-25</c:v>
                </c:pt>
                <c:pt idx="119">
                  <c:v>-25</c:v>
                </c:pt>
                <c:pt idx="120">
                  <c:v>-25</c:v>
                </c:pt>
                <c:pt idx="121">
                  <c:v>-25</c:v>
                </c:pt>
                <c:pt idx="122">
                  <c:v>-25</c:v>
                </c:pt>
                <c:pt idx="123">
                  <c:v>-25</c:v>
                </c:pt>
                <c:pt idx="124">
                  <c:v>-25</c:v>
                </c:pt>
                <c:pt idx="125">
                  <c:v>-25</c:v>
                </c:pt>
                <c:pt idx="126">
                  <c:v>-25</c:v>
                </c:pt>
                <c:pt idx="127">
                  <c:v>-25</c:v>
                </c:pt>
                <c:pt idx="128">
                  <c:v>-25</c:v>
                </c:pt>
                <c:pt idx="129">
                  <c:v>-25</c:v>
                </c:pt>
                <c:pt idx="130">
                  <c:v>-25</c:v>
                </c:pt>
                <c:pt idx="131">
                  <c:v>-25</c:v>
                </c:pt>
                <c:pt idx="132">
                  <c:v>-25</c:v>
                </c:pt>
                <c:pt idx="133">
                  <c:v>-25</c:v>
                </c:pt>
                <c:pt idx="134">
                  <c:v>-25</c:v>
                </c:pt>
                <c:pt idx="135">
                  <c:v>-25</c:v>
                </c:pt>
                <c:pt idx="136">
                  <c:v>-25</c:v>
                </c:pt>
                <c:pt idx="137">
                  <c:v>-25</c:v>
                </c:pt>
                <c:pt idx="138">
                  <c:v>-25</c:v>
                </c:pt>
                <c:pt idx="139">
                  <c:v>-25</c:v>
                </c:pt>
                <c:pt idx="140">
                  <c:v>-25</c:v>
                </c:pt>
                <c:pt idx="141">
                  <c:v>-25</c:v>
                </c:pt>
                <c:pt idx="142">
                  <c:v>-25</c:v>
                </c:pt>
                <c:pt idx="143">
                  <c:v>-25</c:v>
                </c:pt>
                <c:pt idx="144">
                  <c:v>-25</c:v>
                </c:pt>
                <c:pt idx="145">
                  <c:v>-25</c:v>
                </c:pt>
                <c:pt idx="146">
                  <c:v>-25</c:v>
                </c:pt>
                <c:pt idx="147">
                  <c:v>-25</c:v>
                </c:pt>
                <c:pt idx="148">
                  <c:v>-25</c:v>
                </c:pt>
                <c:pt idx="149">
                  <c:v>-25</c:v>
                </c:pt>
                <c:pt idx="150">
                  <c:v>-25</c:v>
                </c:pt>
                <c:pt idx="151">
                  <c:v>-25</c:v>
                </c:pt>
                <c:pt idx="152">
                  <c:v>-25</c:v>
                </c:pt>
                <c:pt idx="153">
                  <c:v>-25</c:v>
                </c:pt>
                <c:pt idx="154">
                  <c:v>-25</c:v>
                </c:pt>
                <c:pt idx="155">
                  <c:v>-25</c:v>
                </c:pt>
                <c:pt idx="156">
                  <c:v>-25</c:v>
                </c:pt>
                <c:pt idx="157">
                  <c:v>-25</c:v>
                </c:pt>
                <c:pt idx="158">
                  <c:v>-25</c:v>
                </c:pt>
                <c:pt idx="159">
                  <c:v>-25</c:v>
                </c:pt>
                <c:pt idx="160">
                  <c:v>-25</c:v>
                </c:pt>
                <c:pt idx="161">
                  <c:v>-25</c:v>
                </c:pt>
                <c:pt idx="162">
                  <c:v>-25</c:v>
                </c:pt>
                <c:pt idx="163">
                  <c:v>-25</c:v>
                </c:pt>
                <c:pt idx="164">
                  <c:v>-25</c:v>
                </c:pt>
                <c:pt idx="165">
                  <c:v>-25</c:v>
                </c:pt>
                <c:pt idx="166">
                  <c:v>-25</c:v>
                </c:pt>
                <c:pt idx="167">
                  <c:v>-25</c:v>
                </c:pt>
                <c:pt idx="168">
                  <c:v>-25</c:v>
                </c:pt>
                <c:pt idx="169">
                  <c:v>-25</c:v>
                </c:pt>
                <c:pt idx="170">
                  <c:v>-25</c:v>
                </c:pt>
                <c:pt idx="171">
                  <c:v>-25</c:v>
                </c:pt>
                <c:pt idx="172">
                  <c:v>-25</c:v>
                </c:pt>
                <c:pt idx="173">
                  <c:v>-25</c:v>
                </c:pt>
                <c:pt idx="174">
                  <c:v>-25</c:v>
                </c:pt>
                <c:pt idx="175">
                  <c:v>-25</c:v>
                </c:pt>
                <c:pt idx="176">
                  <c:v>-25</c:v>
                </c:pt>
                <c:pt idx="177">
                  <c:v>-25</c:v>
                </c:pt>
                <c:pt idx="178">
                  <c:v>-25</c:v>
                </c:pt>
                <c:pt idx="179">
                  <c:v>-25</c:v>
                </c:pt>
                <c:pt idx="180">
                  <c:v>-25</c:v>
                </c:pt>
                <c:pt idx="181">
                  <c:v>-25</c:v>
                </c:pt>
                <c:pt idx="182">
                  <c:v>-25</c:v>
                </c:pt>
                <c:pt idx="183">
                  <c:v>-25</c:v>
                </c:pt>
                <c:pt idx="184">
                  <c:v>-25</c:v>
                </c:pt>
                <c:pt idx="185">
                  <c:v>-25</c:v>
                </c:pt>
                <c:pt idx="186">
                  <c:v>-25</c:v>
                </c:pt>
                <c:pt idx="187">
                  <c:v>-25</c:v>
                </c:pt>
                <c:pt idx="188">
                  <c:v>-25</c:v>
                </c:pt>
                <c:pt idx="189">
                  <c:v>-25</c:v>
                </c:pt>
                <c:pt idx="190">
                  <c:v>-25</c:v>
                </c:pt>
                <c:pt idx="191">
                  <c:v>-25</c:v>
                </c:pt>
                <c:pt idx="192">
                  <c:v>-25</c:v>
                </c:pt>
                <c:pt idx="193">
                  <c:v>-25</c:v>
                </c:pt>
                <c:pt idx="194">
                  <c:v>-25</c:v>
                </c:pt>
                <c:pt idx="195">
                  <c:v>-25</c:v>
                </c:pt>
                <c:pt idx="196">
                  <c:v>-25</c:v>
                </c:pt>
                <c:pt idx="197">
                  <c:v>-25</c:v>
                </c:pt>
                <c:pt idx="198">
                  <c:v>-25</c:v>
                </c:pt>
                <c:pt idx="199">
                  <c:v>-25</c:v>
                </c:pt>
                <c:pt idx="200">
                  <c:v>-25</c:v>
                </c:pt>
                <c:pt idx="201">
                  <c:v>-25</c:v>
                </c:pt>
                <c:pt idx="202">
                  <c:v>-25</c:v>
                </c:pt>
                <c:pt idx="203">
                  <c:v>-25</c:v>
                </c:pt>
                <c:pt idx="204">
                  <c:v>-25</c:v>
                </c:pt>
                <c:pt idx="205">
                  <c:v>-25</c:v>
                </c:pt>
                <c:pt idx="206">
                  <c:v>-25</c:v>
                </c:pt>
                <c:pt idx="207">
                  <c:v>-25</c:v>
                </c:pt>
                <c:pt idx="208">
                  <c:v>-25</c:v>
                </c:pt>
                <c:pt idx="209">
                  <c:v>-25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6B90-438C-A0C6-D55E59847FD8}"/>
            </c:ext>
          </c:extLst>
        </c:ser>
        <c:ser>
          <c:idx val="10"/>
          <c:order val="10"/>
          <c:tx>
            <c:strRef>
              <c:f>data!$AP$12</c:f>
              <c:strCache>
                <c:ptCount val="1"/>
                <c:pt idx="0">
                  <c:v>175</c:v>
                </c:pt>
              </c:strCache>
            </c:strRef>
          </c:tx>
          <c:spPr>
            <a:ln w="19050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data!$AP$15:$AP$224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-0.25860791217195511</c:v>
                </c:pt>
                <c:pt idx="2">
                  <c:v>-0.48465997312625497</c:v>
                </c:pt>
                <c:pt idx="3">
                  <c:v>-0.68033357216586454</c:v>
                </c:pt>
                <c:pt idx="4">
                  <c:v>-0.84780979069468831</c:v>
                </c:pt>
                <c:pt idx="5">
                  <c:v>-0.98927313713347764</c:v>
                </c:pt>
                <c:pt idx="6">
                  <c:v>-1.1069112814206552</c:v>
                </c:pt>
                <c:pt idx="7">
                  <c:v>-1.20291478913313</c:v>
                </c:pt>
                <c:pt idx="8">
                  <c:v>-1.2794768552534164</c:v>
                </c:pt>
                <c:pt idx="9">
                  <c:v>-1.3387930376108215</c:v>
                </c:pt>
                <c:pt idx="10">
                  <c:v>-1.3830609900449373</c:v>
                </c:pt>
                <c:pt idx="11">
                  <c:v>-1.414480195307511</c:v>
                </c:pt>
                <c:pt idx="12">
                  <c:v>-1.4352516977436198</c:v>
                </c:pt>
                <c:pt idx="13">
                  <c:v>-1.4475778357901496</c:v>
                </c:pt>
                <c:pt idx="14">
                  <c:v>-1.453661974298887</c:v>
                </c:pt>
                <c:pt idx="15">
                  <c:v>-1.4557082367616845</c:v>
                </c:pt>
                <c:pt idx="16">
                  <c:v>2.9118389571127636</c:v>
                </c:pt>
                <c:pt idx="17">
                  <c:v>2.9118389571127636</c:v>
                </c:pt>
                <c:pt idx="18">
                  <c:v>2.9118389571127636</c:v>
                </c:pt>
                <c:pt idx="19">
                  <c:v>2.9118389571127636</c:v>
                </c:pt>
                <c:pt idx="20">
                  <c:v>2.9118389571127636</c:v>
                </c:pt>
                <c:pt idx="21">
                  <c:v>2.9118389571127636</c:v>
                </c:pt>
                <c:pt idx="22">
                  <c:v>2.9118389571127636</c:v>
                </c:pt>
                <c:pt idx="23">
                  <c:v>2.9118389571127636</c:v>
                </c:pt>
                <c:pt idx="24">
                  <c:v>2.9118389571127636</c:v>
                </c:pt>
                <c:pt idx="25">
                  <c:v>2.9118389571127636</c:v>
                </c:pt>
                <c:pt idx="26">
                  <c:v>2.9118389571127636</c:v>
                </c:pt>
                <c:pt idx="27">
                  <c:v>2.9118389571127636</c:v>
                </c:pt>
                <c:pt idx="28">
                  <c:v>2.9118389571127636</c:v>
                </c:pt>
                <c:pt idx="29">
                  <c:v>2.9118389571127636</c:v>
                </c:pt>
                <c:pt idx="30">
                  <c:v>2.9118389571127636</c:v>
                </c:pt>
                <c:pt idx="31">
                  <c:v>2.9118389571127636</c:v>
                </c:pt>
                <c:pt idx="32">
                  <c:v>2.9118389571127636</c:v>
                </c:pt>
                <c:pt idx="33">
                  <c:v>2.9118389571127636</c:v>
                </c:pt>
                <c:pt idx="34">
                  <c:v>2.9118389571127636</c:v>
                </c:pt>
                <c:pt idx="35">
                  <c:v>2.9118389571127636</c:v>
                </c:pt>
                <c:pt idx="36">
                  <c:v>2.9118389571127636</c:v>
                </c:pt>
                <c:pt idx="37">
                  <c:v>2.9118389571127636</c:v>
                </c:pt>
                <c:pt idx="38">
                  <c:v>2.9118389571127636</c:v>
                </c:pt>
                <c:pt idx="39">
                  <c:v>2.9118389571127636</c:v>
                </c:pt>
                <c:pt idx="40">
                  <c:v>2.9118389571127636</c:v>
                </c:pt>
                <c:pt idx="41">
                  <c:v>2.9118389571127636</c:v>
                </c:pt>
                <c:pt idx="42">
                  <c:v>2.9118389571127636</c:v>
                </c:pt>
                <c:pt idx="43">
                  <c:v>2.9118389571127636</c:v>
                </c:pt>
                <c:pt idx="44">
                  <c:v>2.9118389571127636</c:v>
                </c:pt>
                <c:pt idx="45">
                  <c:v>2.9118389571127636</c:v>
                </c:pt>
                <c:pt idx="46">
                  <c:v>2.9118389571127636</c:v>
                </c:pt>
                <c:pt idx="47">
                  <c:v>2.9118389571127636</c:v>
                </c:pt>
                <c:pt idx="48">
                  <c:v>2.9118389571127636</c:v>
                </c:pt>
                <c:pt idx="49">
                  <c:v>2.9118389571127636</c:v>
                </c:pt>
                <c:pt idx="50">
                  <c:v>2.9118389571127636</c:v>
                </c:pt>
                <c:pt idx="51">
                  <c:v>2.9118389571127636</c:v>
                </c:pt>
                <c:pt idx="52">
                  <c:v>2.9118389571127636</c:v>
                </c:pt>
                <c:pt idx="53">
                  <c:v>2.9118389571127636</c:v>
                </c:pt>
                <c:pt idx="54">
                  <c:v>2.9118389571127636</c:v>
                </c:pt>
                <c:pt idx="55">
                  <c:v>2.9118389571127636</c:v>
                </c:pt>
                <c:pt idx="56">
                  <c:v>2.9118389571127636</c:v>
                </c:pt>
                <c:pt idx="57">
                  <c:v>2.9118389571127636</c:v>
                </c:pt>
                <c:pt idx="58">
                  <c:v>2.9118389571127636</c:v>
                </c:pt>
                <c:pt idx="59">
                  <c:v>2.9118389571127636</c:v>
                </c:pt>
                <c:pt idx="60">
                  <c:v>2.9118389571127636</c:v>
                </c:pt>
                <c:pt idx="61">
                  <c:v>2.9118389571127636</c:v>
                </c:pt>
                <c:pt idx="62">
                  <c:v>2.9118389571127636</c:v>
                </c:pt>
                <c:pt idx="63">
                  <c:v>2.9118389571127636</c:v>
                </c:pt>
                <c:pt idx="64">
                  <c:v>2.9118389571127636</c:v>
                </c:pt>
                <c:pt idx="65">
                  <c:v>2.9118389571127636</c:v>
                </c:pt>
                <c:pt idx="66">
                  <c:v>2.9118389571127636</c:v>
                </c:pt>
                <c:pt idx="67">
                  <c:v>2.9118389571127636</c:v>
                </c:pt>
                <c:pt idx="68">
                  <c:v>2.9118389571127636</c:v>
                </c:pt>
                <c:pt idx="69">
                  <c:v>2.9118389571127636</c:v>
                </c:pt>
                <c:pt idx="70">
                  <c:v>2.9118389571127636</c:v>
                </c:pt>
                <c:pt idx="71">
                  <c:v>2.9118389571127636</c:v>
                </c:pt>
                <c:pt idx="72">
                  <c:v>2.9118389571127636</c:v>
                </c:pt>
                <c:pt idx="73">
                  <c:v>2.9118389571127636</c:v>
                </c:pt>
                <c:pt idx="74">
                  <c:v>2.9118389571127636</c:v>
                </c:pt>
                <c:pt idx="75">
                  <c:v>2.9118389571127636</c:v>
                </c:pt>
                <c:pt idx="76">
                  <c:v>2.9118389571127636</c:v>
                </c:pt>
                <c:pt idx="77">
                  <c:v>2.9118389571127636</c:v>
                </c:pt>
                <c:pt idx="78">
                  <c:v>2.9118389571127636</c:v>
                </c:pt>
                <c:pt idx="79">
                  <c:v>2.9118389571127636</c:v>
                </c:pt>
                <c:pt idx="80">
                  <c:v>2.9118389571127636</c:v>
                </c:pt>
                <c:pt idx="81">
                  <c:v>2.9118389571127636</c:v>
                </c:pt>
                <c:pt idx="82">
                  <c:v>2.9118389571127636</c:v>
                </c:pt>
                <c:pt idx="83">
                  <c:v>2.9118389571127636</c:v>
                </c:pt>
                <c:pt idx="84">
                  <c:v>2.9118389571127636</c:v>
                </c:pt>
                <c:pt idx="85">
                  <c:v>2.9118389571127636</c:v>
                </c:pt>
                <c:pt idx="86">
                  <c:v>2.9118389571127636</c:v>
                </c:pt>
                <c:pt idx="87">
                  <c:v>2.9118389571127636</c:v>
                </c:pt>
                <c:pt idx="88">
                  <c:v>2.9118389571127636</c:v>
                </c:pt>
                <c:pt idx="89">
                  <c:v>2.9118389571127636</c:v>
                </c:pt>
                <c:pt idx="90">
                  <c:v>2.9118389571127636</c:v>
                </c:pt>
                <c:pt idx="91">
                  <c:v>2.9118389571127636</c:v>
                </c:pt>
                <c:pt idx="92">
                  <c:v>2.9118389571127636</c:v>
                </c:pt>
                <c:pt idx="93">
                  <c:v>2.9118389571127636</c:v>
                </c:pt>
                <c:pt idx="94">
                  <c:v>2.9118389571127636</c:v>
                </c:pt>
                <c:pt idx="95">
                  <c:v>2.9118389571127636</c:v>
                </c:pt>
                <c:pt idx="96">
                  <c:v>2.9118389571127636</c:v>
                </c:pt>
                <c:pt idx="97">
                  <c:v>2.9118389571127636</c:v>
                </c:pt>
                <c:pt idx="98">
                  <c:v>2.9118389571127636</c:v>
                </c:pt>
                <c:pt idx="99">
                  <c:v>2.9118389571127636</c:v>
                </c:pt>
                <c:pt idx="100">
                  <c:v>2.9118389571127636</c:v>
                </c:pt>
                <c:pt idx="101">
                  <c:v>2.9118389571127636</c:v>
                </c:pt>
                <c:pt idx="102">
                  <c:v>2.9118389571127636</c:v>
                </c:pt>
                <c:pt idx="103">
                  <c:v>2.9118389571127636</c:v>
                </c:pt>
                <c:pt idx="104">
                  <c:v>2.9118389571127636</c:v>
                </c:pt>
                <c:pt idx="105">
                  <c:v>2.9118389571127636</c:v>
                </c:pt>
                <c:pt idx="106">
                  <c:v>2.9118389571127636</c:v>
                </c:pt>
                <c:pt idx="107">
                  <c:v>2.9118389571127636</c:v>
                </c:pt>
                <c:pt idx="108">
                  <c:v>2.9118389571127636</c:v>
                </c:pt>
                <c:pt idx="109">
                  <c:v>2.9118389571127636</c:v>
                </c:pt>
                <c:pt idx="110">
                  <c:v>2.9118389571127636</c:v>
                </c:pt>
                <c:pt idx="111">
                  <c:v>2.9118389571127636</c:v>
                </c:pt>
                <c:pt idx="112">
                  <c:v>2.9118389571127636</c:v>
                </c:pt>
                <c:pt idx="113">
                  <c:v>2.9118389571127636</c:v>
                </c:pt>
                <c:pt idx="114">
                  <c:v>2.9118389571127636</c:v>
                </c:pt>
                <c:pt idx="115">
                  <c:v>2.9118389571127636</c:v>
                </c:pt>
                <c:pt idx="116">
                  <c:v>2.9118389571127636</c:v>
                </c:pt>
                <c:pt idx="117">
                  <c:v>2.9118389571127636</c:v>
                </c:pt>
                <c:pt idx="118">
                  <c:v>2.9118389571127636</c:v>
                </c:pt>
                <c:pt idx="119">
                  <c:v>2.9118389571127636</c:v>
                </c:pt>
                <c:pt idx="120">
                  <c:v>2.9118389571127636</c:v>
                </c:pt>
                <c:pt idx="121">
                  <c:v>2.9118389571127636</c:v>
                </c:pt>
                <c:pt idx="122">
                  <c:v>2.9118389571127636</c:v>
                </c:pt>
                <c:pt idx="123">
                  <c:v>2.9118389571127636</c:v>
                </c:pt>
                <c:pt idx="124">
                  <c:v>2.9118389571127636</c:v>
                </c:pt>
                <c:pt idx="125">
                  <c:v>2.9118389571127636</c:v>
                </c:pt>
                <c:pt idx="126">
                  <c:v>2.9118389571127636</c:v>
                </c:pt>
                <c:pt idx="127">
                  <c:v>2.9118389571127636</c:v>
                </c:pt>
                <c:pt idx="128">
                  <c:v>2.9118389571127636</c:v>
                </c:pt>
                <c:pt idx="129">
                  <c:v>2.9118389571127636</c:v>
                </c:pt>
                <c:pt idx="130">
                  <c:v>2.9118389571127636</c:v>
                </c:pt>
                <c:pt idx="131">
                  <c:v>2.9118389571127636</c:v>
                </c:pt>
                <c:pt idx="132">
                  <c:v>2.9118389571127636</c:v>
                </c:pt>
                <c:pt idx="133">
                  <c:v>2.9118389571127636</c:v>
                </c:pt>
                <c:pt idx="134">
                  <c:v>2.9118389571127636</c:v>
                </c:pt>
                <c:pt idx="135">
                  <c:v>2.9118389571127636</c:v>
                </c:pt>
                <c:pt idx="136">
                  <c:v>2.9118389571127636</c:v>
                </c:pt>
                <c:pt idx="137">
                  <c:v>2.9118389571127636</c:v>
                </c:pt>
                <c:pt idx="138">
                  <c:v>2.9118389571127636</c:v>
                </c:pt>
                <c:pt idx="139">
                  <c:v>2.9118389571127636</c:v>
                </c:pt>
                <c:pt idx="140">
                  <c:v>2.9118389571127636</c:v>
                </c:pt>
                <c:pt idx="141">
                  <c:v>2.9118389571127636</c:v>
                </c:pt>
                <c:pt idx="142">
                  <c:v>2.9118389571127636</c:v>
                </c:pt>
                <c:pt idx="143">
                  <c:v>2.9118389571127636</c:v>
                </c:pt>
                <c:pt idx="144">
                  <c:v>2.9118389571127636</c:v>
                </c:pt>
                <c:pt idx="145">
                  <c:v>2.9118389571127636</c:v>
                </c:pt>
                <c:pt idx="146">
                  <c:v>2.9118389571127636</c:v>
                </c:pt>
                <c:pt idx="147">
                  <c:v>2.9118389571127636</c:v>
                </c:pt>
                <c:pt idx="148">
                  <c:v>2.9118389571127636</c:v>
                </c:pt>
                <c:pt idx="149">
                  <c:v>2.9118389571127636</c:v>
                </c:pt>
                <c:pt idx="150">
                  <c:v>2.9118389571127636</c:v>
                </c:pt>
                <c:pt idx="151">
                  <c:v>2.9118389571127636</c:v>
                </c:pt>
                <c:pt idx="152">
                  <c:v>2.9118389571127636</c:v>
                </c:pt>
                <c:pt idx="153">
                  <c:v>2.9118389571127636</c:v>
                </c:pt>
                <c:pt idx="154">
                  <c:v>2.9118389571127636</c:v>
                </c:pt>
                <c:pt idx="155">
                  <c:v>2.9118389571127636</c:v>
                </c:pt>
                <c:pt idx="156">
                  <c:v>2.9118389571127636</c:v>
                </c:pt>
                <c:pt idx="157">
                  <c:v>2.9118389571127636</c:v>
                </c:pt>
                <c:pt idx="158">
                  <c:v>2.9118389571127636</c:v>
                </c:pt>
                <c:pt idx="159">
                  <c:v>2.9118389571127636</c:v>
                </c:pt>
                <c:pt idx="160">
                  <c:v>2.9118389571127636</c:v>
                </c:pt>
                <c:pt idx="161">
                  <c:v>2.9118389571127636</c:v>
                </c:pt>
                <c:pt idx="162">
                  <c:v>2.9118389571127636</c:v>
                </c:pt>
                <c:pt idx="163">
                  <c:v>2.9118389571127636</c:v>
                </c:pt>
                <c:pt idx="164">
                  <c:v>2.9118389571127636</c:v>
                </c:pt>
                <c:pt idx="165">
                  <c:v>2.9118389571127636</c:v>
                </c:pt>
                <c:pt idx="166">
                  <c:v>2.9118389571127636</c:v>
                </c:pt>
                <c:pt idx="167">
                  <c:v>2.9118389571127636</c:v>
                </c:pt>
                <c:pt idx="168">
                  <c:v>2.9118389571127636</c:v>
                </c:pt>
                <c:pt idx="169">
                  <c:v>2.9118389571127636</c:v>
                </c:pt>
                <c:pt idx="170">
                  <c:v>2.9118389571127636</c:v>
                </c:pt>
                <c:pt idx="171">
                  <c:v>2.9118389571127636</c:v>
                </c:pt>
                <c:pt idx="172">
                  <c:v>2.9118389571127636</c:v>
                </c:pt>
                <c:pt idx="173">
                  <c:v>2.9118389571127636</c:v>
                </c:pt>
                <c:pt idx="174">
                  <c:v>2.9118389571127636</c:v>
                </c:pt>
                <c:pt idx="175">
                  <c:v>2.9118389571127636</c:v>
                </c:pt>
                <c:pt idx="176">
                  <c:v>2.9118389571127636</c:v>
                </c:pt>
                <c:pt idx="177">
                  <c:v>2.9118389571127636</c:v>
                </c:pt>
                <c:pt idx="178">
                  <c:v>2.9118389571127636</c:v>
                </c:pt>
                <c:pt idx="179">
                  <c:v>2.9118389571127636</c:v>
                </c:pt>
                <c:pt idx="180">
                  <c:v>2.9118389571127636</c:v>
                </c:pt>
                <c:pt idx="181">
                  <c:v>2.9118389571127636</c:v>
                </c:pt>
                <c:pt idx="182">
                  <c:v>2.9118389571127636</c:v>
                </c:pt>
                <c:pt idx="183">
                  <c:v>2.9118389571127636</c:v>
                </c:pt>
                <c:pt idx="184">
                  <c:v>2.9118389571127636</c:v>
                </c:pt>
                <c:pt idx="185">
                  <c:v>2.9118389571127636</c:v>
                </c:pt>
                <c:pt idx="186">
                  <c:v>2.9118389571127636</c:v>
                </c:pt>
                <c:pt idx="187">
                  <c:v>2.9118389571127636</c:v>
                </c:pt>
                <c:pt idx="188">
                  <c:v>2.9118389571127636</c:v>
                </c:pt>
                <c:pt idx="189">
                  <c:v>2.9118389571127636</c:v>
                </c:pt>
                <c:pt idx="190">
                  <c:v>2.9118389571127636</c:v>
                </c:pt>
                <c:pt idx="191">
                  <c:v>2.9118389571127636</c:v>
                </c:pt>
                <c:pt idx="192">
                  <c:v>2.9118389571127636</c:v>
                </c:pt>
                <c:pt idx="193">
                  <c:v>2.9118389571127636</c:v>
                </c:pt>
                <c:pt idx="194">
                  <c:v>2.9118389571127636</c:v>
                </c:pt>
                <c:pt idx="195">
                  <c:v>2.9118389571127636</c:v>
                </c:pt>
                <c:pt idx="196">
                  <c:v>2.9118389571127636</c:v>
                </c:pt>
                <c:pt idx="197">
                  <c:v>2.9118389571127636</c:v>
                </c:pt>
                <c:pt idx="198">
                  <c:v>2.9118389571127636</c:v>
                </c:pt>
                <c:pt idx="199">
                  <c:v>2.9118389571127636</c:v>
                </c:pt>
                <c:pt idx="200">
                  <c:v>2.9118389571127636</c:v>
                </c:pt>
                <c:pt idx="201">
                  <c:v>2.9118389571127636</c:v>
                </c:pt>
                <c:pt idx="202">
                  <c:v>2.9118389571127636</c:v>
                </c:pt>
                <c:pt idx="203">
                  <c:v>2.9118389571127636</c:v>
                </c:pt>
                <c:pt idx="204">
                  <c:v>2.9118389571127636</c:v>
                </c:pt>
                <c:pt idx="205">
                  <c:v>2.9118389571127636</c:v>
                </c:pt>
                <c:pt idx="206">
                  <c:v>2.9118389571127636</c:v>
                </c:pt>
                <c:pt idx="207">
                  <c:v>2.9118389571127636</c:v>
                </c:pt>
                <c:pt idx="208">
                  <c:v>2.9118389571127636</c:v>
                </c:pt>
                <c:pt idx="209">
                  <c:v>2.9118389571127636</c:v>
                </c:pt>
              </c:numCache>
            </c:numRef>
          </c:xVal>
          <c:yVal>
            <c:numRef>
              <c:f>data!$AQ$15:$AQ$224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-3.0517006490810528</c:v>
                </c:pt>
                <c:pt idx="2">
                  <c:v>-5.9060708486471309</c:v>
                </c:pt>
                <c:pt idx="3">
                  <c:v>-8.5627636878350959</c:v>
                </c:pt>
                <c:pt idx="4">
                  <c:v>-11.021456280845372</c:v>
                </c:pt>
                <c:pt idx="5">
                  <c:v>-13.281849806183148</c:v>
                </c:pt>
                <c:pt idx="6">
                  <c:v>-15.343669542977036</c:v>
                </c:pt>
                <c:pt idx="7">
                  <c:v>-17.206664904367564</c:v>
                </c:pt>
                <c:pt idx="8">
                  <c:v>-18.870609467962645</c:v>
                </c:pt>
                <c:pt idx="9">
                  <c:v>-20.335301003356125</c:v>
                </c:pt>
                <c:pt idx="10">
                  <c:v>-21.600561496706678</c:v>
                </c:pt>
                <c:pt idx="11">
                  <c:v>-22.666237172372306</c:v>
                </c:pt>
                <c:pt idx="12">
                  <c:v>-23.532198511600207</c:v>
                </c:pt>
                <c:pt idx="13">
                  <c:v>-24.198340268267962</c:v>
                </c:pt>
                <c:pt idx="14">
                  <c:v>-24.664581481674759</c:v>
                </c:pt>
                <c:pt idx="15">
                  <c:v>-24.930865486381236</c:v>
                </c:pt>
                <c:pt idx="16">
                  <c:v>-25</c:v>
                </c:pt>
                <c:pt idx="17">
                  <c:v>-25</c:v>
                </c:pt>
                <c:pt idx="18">
                  <c:v>-25</c:v>
                </c:pt>
                <c:pt idx="19">
                  <c:v>-25</c:v>
                </c:pt>
                <c:pt idx="20">
                  <c:v>-25</c:v>
                </c:pt>
                <c:pt idx="21">
                  <c:v>-25</c:v>
                </c:pt>
                <c:pt idx="22">
                  <c:v>-25</c:v>
                </c:pt>
                <c:pt idx="23">
                  <c:v>-25</c:v>
                </c:pt>
                <c:pt idx="24">
                  <c:v>-25</c:v>
                </c:pt>
                <c:pt idx="25">
                  <c:v>-25</c:v>
                </c:pt>
                <c:pt idx="26">
                  <c:v>-25</c:v>
                </c:pt>
                <c:pt idx="27">
                  <c:v>-25</c:v>
                </c:pt>
                <c:pt idx="28">
                  <c:v>-25</c:v>
                </c:pt>
                <c:pt idx="29">
                  <c:v>-25</c:v>
                </c:pt>
                <c:pt idx="30">
                  <c:v>-25</c:v>
                </c:pt>
                <c:pt idx="31">
                  <c:v>-25</c:v>
                </c:pt>
                <c:pt idx="32">
                  <c:v>-25</c:v>
                </c:pt>
                <c:pt idx="33">
                  <c:v>-25</c:v>
                </c:pt>
                <c:pt idx="34">
                  <c:v>-25</c:v>
                </c:pt>
                <c:pt idx="35">
                  <c:v>-25</c:v>
                </c:pt>
                <c:pt idx="36">
                  <c:v>-25</c:v>
                </c:pt>
                <c:pt idx="37">
                  <c:v>-25</c:v>
                </c:pt>
                <c:pt idx="38">
                  <c:v>-25</c:v>
                </c:pt>
                <c:pt idx="39">
                  <c:v>-25</c:v>
                </c:pt>
                <c:pt idx="40">
                  <c:v>-25</c:v>
                </c:pt>
                <c:pt idx="41">
                  <c:v>-25</c:v>
                </c:pt>
                <c:pt idx="42">
                  <c:v>-25</c:v>
                </c:pt>
                <c:pt idx="43">
                  <c:v>-25</c:v>
                </c:pt>
                <c:pt idx="44">
                  <c:v>-25</c:v>
                </c:pt>
                <c:pt idx="45">
                  <c:v>-25</c:v>
                </c:pt>
                <c:pt idx="46">
                  <c:v>-25</c:v>
                </c:pt>
                <c:pt idx="47">
                  <c:v>-25</c:v>
                </c:pt>
                <c:pt idx="48">
                  <c:v>-25</c:v>
                </c:pt>
                <c:pt idx="49">
                  <c:v>-25</c:v>
                </c:pt>
                <c:pt idx="50">
                  <c:v>-25</c:v>
                </c:pt>
                <c:pt idx="51">
                  <c:v>-25</c:v>
                </c:pt>
                <c:pt idx="52">
                  <c:v>-25</c:v>
                </c:pt>
                <c:pt idx="53">
                  <c:v>-25</c:v>
                </c:pt>
                <c:pt idx="54">
                  <c:v>-25</c:v>
                </c:pt>
                <c:pt idx="55">
                  <c:v>-25</c:v>
                </c:pt>
                <c:pt idx="56">
                  <c:v>-25</c:v>
                </c:pt>
                <c:pt idx="57">
                  <c:v>-25</c:v>
                </c:pt>
                <c:pt idx="58">
                  <c:v>-25</c:v>
                </c:pt>
                <c:pt idx="59">
                  <c:v>-25</c:v>
                </c:pt>
                <c:pt idx="60">
                  <c:v>-25</c:v>
                </c:pt>
                <c:pt idx="61">
                  <c:v>-25</c:v>
                </c:pt>
                <c:pt idx="62">
                  <c:v>-25</c:v>
                </c:pt>
                <c:pt idx="63">
                  <c:v>-25</c:v>
                </c:pt>
                <c:pt idx="64">
                  <c:v>-25</c:v>
                </c:pt>
                <c:pt idx="65">
                  <c:v>-25</c:v>
                </c:pt>
                <c:pt idx="66">
                  <c:v>-25</c:v>
                </c:pt>
                <c:pt idx="67">
                  <c:v>-25</c:v>
                </c:pt>
                <c:pt idx="68">
                  <c:v>-25</c:v>
                </c:pt>
                <c:pt idx="69">
                  <c:v>-25</c:v>
                </c:pt>
                <c:pt idx="70">
                  <c:v>-25</c:v>
                </c:pt>
                <c:pt idx="71">
                  <c:v>-25</c:v>
                </c:pt>
                <c:pt idx="72">
                  <c:v>-25</c:v>
                </c:pt>
                <c:pt idx="73">
                  <c:v>-25</c:v>
                </c:pt>
                <c:pt idx="74">
                  <c:v>-25</c:v>
                </c:pt>
                <c:pt idx="75">
                  <c:v>-25</c:v>
                </c:pt>
                <c:pt idx="76">
                  <c:v>-25</c:v>
                </c:pt>
                <c:pt idx="77">
                  <c:v>-25</c:v>
                </c:pt>
                <c:pt idx="78">
                  <c:v>-25</c:v>
                </c:pt>
                <c:pt idx="79">
                  <c:v>-25</c:v>
                </c:pt>
                <c:pt idx="80">
                  <c:v>-25</c:v>
                </c:pt>
                <c:pt idx="81">
                  <c:v>-25</c:v>
                </c:pt>
                <c:pt idx="82">
                  <c:v>-25</c:v>
                </c:pt>
                <c:pt idx="83">
                  <c:v>-25</c:v>
                </c:pt>
                <c:pt idx="84">
                  <c:v>-25</c:v>
                </c:pt>
                <c:pt idx="85">
                  <c:v>-25</c:v>
                </c:pt>
                <c:pt idx="86">
                  <c:v>-25</c:v>
                </c:pt>
                <c:pt idx="87">
                  <c:v>-25</c:v>
                </c:pt>
                <c:pt idx="88">
                  <c:v>-25</c:v>
                </c:pt>
                <c:pt idx="89">
                  <c:v>-25</c:v>
                </c:pt>
                <c:pt idx="90">
                  <c:v>-25</c:v>
                </c:pt>
                <c:pt idx="91">
                  <c:v>-25</c:v>
                </c:pt>
                <c:pt idx="92">
                  <c:v>-25</c:v>
                </c:pt>
                <c:pt idx="93">
                  <c:v>-25</c:v>
                </c:pt>
                <c:pt idx="94">
                  <c:v>-25</c:v>
                </c:pt>
                <c:pt idx="95">
                  <c:v>-25</c:v>
                </c:pt>
                <c:pt idx="96">
                  <c:v>-25</c:v>
                </c:pt>
                <c:pt idx="97">
                  <c:v>-25</c:v>
                </c:pt>
                <c:pt idx="98">
                  <c:v>-25</c:v>
                </c:pt>
                <c:pt idx="99">
                  <c:v>-25</c:v>
                </c:pt>
                <c:pt idx="100">
                  <c:v>-25</c:v>
                </c:pt>
                <c:pt idx="101">
                  <c:v>-25</c:v>
                </c:pt>
                <c:pt idx="102">
                  <c:v>-25</c:v>
                </c:pt>
                <c:pt idx="103">
                  <c:v>-25</c:v>
                </c:pt>
                <c:pt idx="104">
                  <c:v>-25</c:v>
                </c:pt>
                <c:pt idx="105">
                  <c:v>-25</c:v>
                </c:pt>
                <c:pt idx="106">
                  <c:v>-25</c:v>
                </c:pt>
                <c:pt idx="107">
                  <c:v>-25</c:v>
                </c:pt>
                <c:pt idx="108">
                  <c:v>-25</c:v>
                </c:pt>
                <c:pt idx="109">
                  <c:v>-25</c:v>
                </c:pt>
                <c:pt idx="110">
                  <c:v>-25</c:v>
                </c:pt>
                <c:pt idx="111">
                  <c:v>-25</c:v>
                </c:pt>
                <c:pt idx="112">
                  <c:v>-25</c:v>
                </c:pt>
                <c:pt idx="113">
                  <c:v>-25</c:v>
                </c:pt>
                <c:pt idx="114">
                  <c:v>-25</c:v>
                </c:pt>
                <c:pt idx="115">
                  <c:v>-25</c:v>
                </c:pt>
                <c:pt idx="116">
                  <c:v>-25</c:v>
                </c:pt>
                <c:pt idx="117">
                  <c:v>-25</c:v>
                </c:pt>
                <c:pt idx="118">
                  <c:v>-25</c:v>
                </c:pt>
                <c:pt idx="119">
                  <c:v>-25</c:v>
                </c:pt>
                <c:pt idx="120">
                  <c:v>-25</c:v>
                </c:pt>
                <c:pt idx="121">
                  <c:v>-25</c:v>
                </c:pt>
                <c:pt idx="122">
                  <c:v>-25</c:v>
                </c:pt>
                <c:pt idx="123">
                  <c:v>-25</c:v>
                </c:pt>
                <c:pt idx="124">
                  <c:v>-25</c:v>
                </c:pt>
                <c:pt idx="125">
                  <c:v>-25</c:v>
                </c:pt>
                <c:pt idx="126">
                  <c:v>-25</c:v>
                </c:pt>
                <c:pt idx="127">
                  <c:v>-25</c:v>
                </c:pt>
                <c:pt idx="128">
                  <c:v>-25</c:v>
                </c:pt>
                <c:pt idx="129">
                  <c:v>-25</c:v>
                </c:pt>
                <c:pt idx="130">
                  <c:v>-25</c:v>
                </c:pt>
                <c:pt idx="131">
                  <c:v>-25</c:v>
                </c:pt>
                <c:pt idx="132">
                  <c:v>-25</c:v>
                </c:pt>
                <c:pt idx="133">
                  <c:v>-25</c:v>
                </c:pt>
                <c:pt idx="134">
                  <c:v>-25</c:v>
                </c:pt>
                <c:pt idx="135">
                  <c:v>-25</c:v>
                </c:pt>
                <c:pt idx="136">
                  <c:v>-25</c:v>
                </c:pt>
                <c:pt idx="137">
                  <c:v>-25</c:v>
                </c:pt>
                <c:pt idx="138">
                  <c:v>-25</c:v>
                </c:pt>
                <c:pt idx="139">
                  <c:v>-25</c:v>
                </c:pt>
                <c:pt idx="140">
                  <c:v>-25</c:v>
                </c:pt>
                <c:pt idx="141">
                  <c:v>-25</c:v>
                </c:pt>
                <c:pt idx="142">
                  <c:v>-25</c:v>
                </c:pt>
                <c:pt idx="143">
                  <c:v>-25</c:v>
                </c:pt>
                <c:pt idx="144">
                  <c:v>-25</c:v>
                </c:pt>
                <c:pt idx="145">
                  <c:v>-25</c:v>
                </c:pt>
                <c:pt idx="146">
                  <c:v>-25</c:v>
                </c:pt>
                <c:pt idx="147">
                  <c:v>-25</c:v>
                </c:pt>
                <c:pt idx="148">
                  <c:v>-25</c:v>
                </c:pt>
                <c:pt idx="149">
                  <c:v>-25</c:v>
                </c:pt>
                <c:pt idx="150">
                  <c:v>-25</c:v>
                </c:pt>
                <c:pt idx="151">
                  <c:v>-25</c:v>
                </c:pt>
                <c:pt idx="152">
                  <c:v>-25</c:v>
                </c:pt>
                <c:pt idx="153">
                  <c:v>-25</c:v>
                </c:pt>
                <c:pt idx="154">
                  <c:v>-25</c:v>
                </c:pt>
                <c:pt idx="155">
                  <c:v>-25</c:v>
                </c:pt>
                <c:pt idx="156">
                  <c:v>-25</c:v>
                </c:pt>
                <c:pt idx="157">
                  <c:v>-25</c:v>
                </c:pt>
                <c:pt idx="158">
                  <c:v>-25</c:v>
                </c:pt>
                <c:pt idx="159">
                  <c:v>-25</c:v>
                </c:pt>
                <c:pt idx="160">
                  <c:v>-25</c:v>
                </c:pt>
                <c:pt idx="161">
                  <c:v>-25</c:v>
                </c:pt>
                <c:pt idx="162">
                  <c:v>-25</c:v>
                </c:pt>
                <c:pt idx="163">
                  <c:v>-25</c:v>
                </c:pt>
                <c:pt idx="164">
                  <c:v>-25</c:v>
                </c:pt>
                <c:pt idx="165">
                  <c:v>-25</c:v>
                </c:pt>
                <c:pt idx="166">
                  <c:v>-25</c:v>
                </c:pt>
                <c:pt idx="167">
                  <c:v>-25</c:v>
                </c:pt>
                <c:pt idx="168">
                  <c:v>-25</c:v>
                </c:pt>
                <c:pt idx="169">
                  <c:v>-25</c:v>
                </c:pt>
                <c:pt idx="170">
                  <c:v>-25</c:v>
                </c:pt>
                <c:pt idx="171">
                  <c:v>-25</c:v>
                </c:pt>
                <c:pt idx="172">
                  <c:v>-25</c:v>
                </c:pt>
                <c:pt idx="173">
                  <c:v>-25</c:v>
                </c:pt>
                <c:pt idx="174">
                  <c:v>-25</c:v>
                </c:pt>
                <c:pt idx="175">
                  <c:v>-25</c:v>
                </c:pt>
                <c:pt idx="176">
                  <c:v>-25</c:v>
                </c:pt>
                <c:pt idx="177">
                  <c:v>-25</c:v>
                </c:pt>
                <c:pt idx="178">
                  <c:v>-25</c:v>
                </c:pt>
                <c:pt idx="179">
                  <c:v>-25</c:v>
                </c:pt>
                <c:pt idx="180">
                  <c:v>-25</c:v>
                </c:pt>
                <c:pt idx="181">
                  <c:v>-25</c:v>
                </c:pt>
                <c:pt idx="182">
                  <c:v>-25</c:v>
                </c:pt>
                <c:pt idx="183">
                  <c:v>-25</c:v>
                </c:pt>
                <c:pt idx="184">
                  <c:v>-25</c:v>
                </c:pt>
                <c:pt idx="185">
                  <c:v>-25</c:v>
                </c:pt>
                <c:pt idx="186">
                  <c:v>-25</c:v>
                </c:pt>
                <c:pt idx="187">
                  <c:v>-25</c:v>
                </c:pt>
                <c:pt idx="188">
                  <c:v>-25</c:v>
                </c:pt>
                <c:pt idx="189">
                  <c:v>-25</c:v>
                </c:pt>
                <c:pt idx="190">
                  <c:v>-25</c:v>
                </c:pt>
                <c:pt idx="191">
                  <c:v>-25</c:v>
                </c:pt>
                <c:pt idx="192">
                  <c:v>-25</c:v>
                </c:pt>
                <c:pt idx="193">
                  <c:v>-25</c:v>
                </c:pt>
                <c:pt idx="194">
                  <c:v>-25</c:v>
                </c:pt>
                <c:pt idx="195">
                  <c:v>-25</c:v>
                </c:pt>
                <c:pt idx="196">
                  <c:v>-25</c:v>
                </c:pt>
                <c:pt idx="197">
                  <c:v>-25</c:v>
                </c:pt>
                <c:pt idx="198">
                  <c:v>-25</c:v>
                </c:pt>
                <c:pt idx="199">
                  <c:v>-25</c:v>
                </c:pt>
                <c:pt idx="200">
                  <c:v>-25</c:v>
                </c:pt>
                <c:pt idx="201">
                  <c:v>-25</c:v>
                </c:pt>
                <c:pt idx="202">
                  <c:v>-25</c:v>
                </c:pt>
                <c:pt idx="203">
                  <c:v>-25</c:v>
                </c:pt>
                <c:pt idx="204">
                  <c:v>-25</c:v>
                </c:pt>
                <c:pt idx="205">
                  <c:v>-25</c:v>
                </c:pt>
                <c:pt idx="206">
                  <c:v>-25</c:v>
                </c:pt>
                <c:pt idx="207">
                  <c:v>-25</c:v>
                </c:pt>
                <c:pt idx="208">
                  <c:v>-25</c:v>
                </c:pt>
                <c:pt idx="209">
                  <c:v>-25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6B90-438C-A0C6-D55E59847FD8}"/>
            </c:ext>
          </c:extLst>
        </c:ser>
        <c:ser>
          <c:idx val="11"/>
          <c:order val="11"/>
          <c:tx>
            <c:strRef>
              <c:f>data!$AZ$12</c:f>
              <c:strCache>
                <c:ptCount val="1"/>
                <c:pt idx="0">
                  <c:v>135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data!$AZ$15:$AZ$224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2.1361346263912391</c:v>
                </c:pt>
                <c:pt idx="2">
                  <c:v>4.0732014845384015</c:v>
                </c:pt>
                <c:pt idx="3">
                  <c:v>5.8135909891489082</c:v>
                </c:pt>
                <c:pt idx="4">
                  <c:v>7.3612659250922077</c:v>
                </c:pt>
                <c:pt idx="5">
                  <c:v>8.7217297662500961</c:v>
                </c:pt>
                <c:pt idx="6">
                  <c:v>9.9019826770696966</c:v>
                </c:pt>
                <c:pt idx="7">
                  <c:v>10.910465548572178</c:v>
                </c:pt>
                <c:pt idx="8">
                  <c:v>11.756992516230568</c:v>
                </c:pt>
                <c:pt idx="9">
                  <c:v>12.4526724992142</c:v>
                </c:pt>
                <c:pt idx="10">
                  <c:v>13.009820388267011</c:v>
                </c:pt>
                <c:pt idx="11">
                  <c:v>13.44185859224358</c:v>
                </c:pt>
                <c:pt idx="12">
                  <c:v>13.763209730405299</c:v>
                </c:pt>
                <c:pt idx="13">
                  <c:v>13.989181328366504</c:v>
                </c:pt>
                <c:pt idx="14">
                  <c:v>14.135843439507887</c:v>
                </c:pt>
                <c:pt idx="15">
                  <c:v>14.219900170233533</c:v>
                </c:pt>
                <c:pt idx="16">
                  <c:v>14.258556136184517</c:v>
                </c:pt>
                <c:pt idx="17">
                  <c:v>14.269378917047268</c:v>
                </c:pt>
                <c:pt idx="18">
                  <c:v>-28.539816339744824</c:v>
                </c:pt>
                <c:pt idx="19">
                  <c:v>-28.539816339744824</c:v>
                </c:pt>
                <c:pt idx="20">
                  <c:v>-28.539816339744824</c:v>
                </c:pt>
                <c:pt idx="21">
                  <c:v>-28.539816339744824</c:v>
                </c:pt>
                <c:pt idx="22">
                  <c:v>-28.539816339744824</c:v>
                </c:pt>
                <c:pt idx="23">
                  <c:v>-28.539816339744824</c:v>
                </c:pt>
                <c:pt idx="24">
                  <c:v>-28.539816339744824</c:v>
                </c:pt>
                <c:pt idx="25">
                  <c:v>-28.539816339744824</c:v>
                </c:pt>
                <c:pt idx="26">
                  <c:v>-28.539816339744824</c:v>
                </c:pt>
                <c:pt idx="27">
                  <c:v>-28.539816339744824</c:v>
                </c:pt>
                <c:pt idx="28">
                  <c:v>-28.539816339744824</c:v>
                </c:pt>
                <c:pt idx="29">
                  <c:v>-28.539816339744824</c:v>
                </c:pt>
                <c:pt idx="30">
                  <c:v>-28.539816339744824</c:v>
                </c:pt>
                <c:pt idx="31">
                  <c:v>-28.539816339744824</c:v>
                </c:pt>
                <c:pt idx="32">
                  <c:v>-28.539816339744824</c:v>
                </c:pt>
                <c:pt idx="33">
                  <c:v>-28.539816339744824</c:v>
                </c:pt>
                <c:pt idx="34">
                  <c:v>-28.539816339744824</c:v>
                </c:pt>
                <c:pt idx="35">
                  <c:v>-28.539816339744824</c:v>
                </c:pt>
                <c:pt idx="36">
                  <c:v>-28.539816339744824</c:v>
                </c:pt>
                <c:pt idx="37">
                  <c:v>-28.539816339744824</c:v>
                </c:pt>
                <c:pt idx="38">
                  <c:v>-28.539816339744824</c:v>
                </c:pt>
                <c:pt idx="39">
                  <c:v>-28.539816339744824</c:v>
                </c:pt>
                <c:pt idx="40">
                  <c:v>-28.539816339744824</c:v>
                </c:pt>
                <c:pt idx="41">
                  <c:v>-28.539816339744824</c:v>
                </c:pt>
                <c:pt idx="42">
                  <c:v>-28.539816339744824</c:v>
                </c:pt>
                <c:pt idx="43">
                  <c:v>-28.539816339744824</c:v>
                </c:pt>
                <c:pt idx="44">
                  <c:v>-28.539816339744824</c:v>
                </c:pt>
                <c:pt idx="45">
                  <c:v>-28.539816339744824</c:v>
                </c:pt>
                <c:pt idx="46">
                  <c:v>-28.539816339744824</c:v>
                </c:pt>
                <c:pt idx="47">
                  <c:v>-28.539816339744824</c:v>
                </c:pt>
                <c:pt idx="48">
                  <c:v>-28.539816339744824</c:v>
                </c:pt>
                <c:pt idx="49">
                  <c:v>-28.539816339744824</c:v>
                </c:pt>
                <c:pt idx="50">
                  <c:v>-28.539816339744824</c:v>
                </c:pt>
                <c:pt idx="51">
                  <c:v>-28.539816339744824</c:v>
                </c:pt>
                <c:pt idx="52">
                  <c:v>-28.539816339744824</c:v>
                </c:pt>
                <c:pt idx="53">
                  <c:v>-28.539816339744824</c:v>
                </c:pt>
                <c:pt idx="54">
                  <c:v>-28.539816339744824</c:v>
                </c:pt>
                <c:pt idx="55">
                  <c:v>-28.539816339744824</c:v>
                </c:pt>
                <c:pt idx="56">
                  <c:v>-28.539816339744824</c:v>
                </c:pt>
                <c:pt idx="57">
                  <c:v>-28.539816339744824</c:v>
                </c:pt>
                <c:pt idx="58">
                  <c:v>-28.539816339744824</c:v>
                </c:pt>
                <c:pt idx="59">
                  <c:v>-28.539816339744824</c:v>
                </c:pt>
                <c:pt idx="60">
                  <c:v>-28.539816339744824</c:v>
                </c:pt>
                <c:pt idx="61">
                  <c:v>-28.539816339744824</c:v>
                </c:pt>
                <c:pt idx="62">
                  <c:v>-28.539816339744824</c:v>
                </c:pt>
                <c:pt idx="63">
                  <c:v>-28.539816339744824</c:v>
                </c:pt>
                <c:pt idx="64">
                  <c:v>-28.539816339744824</c:v>
                </c:pt>
                <c:pt idx="65">
                  <c:v>-28.539816339744824</c:v>
                </c:pt>
                <c:pt idx="66">
                  <c:v>-28.539816339744824</c:v>
                </c:pt>
                <c:pt idx="67">
                  <c:v>-28.539816339744824</c:v>
                </c:pt>
                <c:pt idx="68">
                  <c:v>-28.539816339744824</c:v>
                </c:pt>
                <c:pt idx="69">
                  <c:v>-28.539816339744824</c:v>
                </c:pt>
                <c:pt idx="70">
                  <c:v>-28.539816339744824</c:v>
                </c:pt>
                <c:pt idx="71">
                  <c:v>-28.539816339744824</c:v>
                </c:pt>
                <c:pt idx="72">
                  <c:v>-28.539816339744824</c:v>
                </c:pt>
                <c:pt idx="73">
                  <c:v>-28.539816339744824</c:v>
                </c:pt>
                <c:pt idx="74">
                  <c:v>-28.539816339744824</c:v>
                </c:pt>
                <c:pt idx="75">
                  <c:v>-28.539816339744824</c:v>
                </c:pt>
                <c:pt idx="76">
                  <c:v>-28.539816339744824</c:v>
                </c:pt>
                <c:pt idx="77">
                  <c:v>-28.539816339744824</c:v>
                </c:pt>
                <c:pt idx="78">
                  <c:v>-28.539816339744824</c:v>
                </c:pt>
                <c:pt idx="79">
                  <c:v>-28.539816339744824</c:v>
                </c:pt>
                <c:pt idx="80">
                  <c:v>-28.539816339744824</c:v>
                </c:pt>
                <c:pt idx="81">
                  <c:v>-28.539816339744824</c:v>
                </c:pt>
                <c:pt idx="82">
                  <c:v>-28.539816339744824</c:v>
                </c:pt>
                <c:pt idx="83">
                  <c:v>-28.539816339744824</c:v>
                </c:pt>
                <c:pt idx="84">
                  <c:v>-28.539816339744824</c:v>
                </c:pt>
                <c:pt idx="85">
                  <c:v>-28.539816339744824</c:v>
                </c:pt>
                <c:pt idx="86">
                  <c:v>-28.539816339744824</c:v>
                </c:pt>
                <c:pt idx="87">
                  <c:v>-28.539816339744824</c:v>
                </c:pt>
                <c:pt idx="88">
                  <c:v>-28.539816339744824</c:v>
                </c:pt>
                <c:pt idx="89">
                  <c:v>-28.539816339744824</c:v>
                </c:pt>
                <c:pt idx="90">
                  <c:v>-28.539816339744824</c:v>
                </c:pt>
                <c:pt idx="91">
                  <c:v>-28.539816339744824</c:v>
                </c:pt>
                <c:pt idx="92">
                  <c:v>-28.539816339744824</c:v>
                </c:pt>
                <c:pt idx="93">
                  <c:v>-28.539816339744824</c:v>
                </c:pt>
                <c:pt idx="94">
                  <c:v>-28.539816339744824</c:v>
                </c:pt>
                <c:pt idx="95">
                  <c:v>-28.539816339744824</c:v>
                </c:pt>
                <c:pt idx="96">
                  <c:v>-28.539816339744824</c:v>
                </c:pt>
                <c:pt idx="97">
                  <c:v>-28.539816339744824</c:v>
                </c:pt>
                <c:pt idx="98">
                  <c:v>-28.539816339744824</c:v>
                </c:pt>
                <c:pt idx="99">
                  <c:v>-28.539816339744824</c:v>
                </c:pt>
                <c:pt idx="100">
                  <c:v>-28.539816339744824</c:v>
                </c:pt>
                <c:pt idx="101">
                  <c:v>-28.539816339744824</c:v>
                </c:pt>
                <c:pt idx="102">
                  <c:v>-28.539816339744824</c:v>
                </c:pt>
                <c:pt idx="103">
                  <c:v>-28.539816339744824</c:v>
                </c:pt>
                <c:pt idx="104">
                  <c:v>-28.539816339744824</c:v>
                </c:pt>
                <c:pt idx="105">
                  <c:v>-28.539816339744824</c:v>
                </c:pt>
                <c:pt idx="106">
                  <c:v>-28.539816339744824</c:v>
                </c:pt>
                <c:pt idx="107">
                  <c:v>-28.539816339744824</c:v>
                </c:pt>
                <c:pt idx="108">
                  <c:v>-28.539816339744824</c:v>
                </c:pt>
                <c:pt idx="109">
                  <c:v>-28.539816339744824</c:v>
                </c:pt>
                <c:pt idx="110">
                  <c:v>-28.539816339744824</c:v>
                </c:pt>
                <c:pt idx="111">
                  <c:v>-28.539816339744824</c:v>
                </c:pt>
                <c:pt idx="112">
                  <c:v>-28.539816339744824</c:v>
                </c:pt>
                <c:pt idx="113">
                  <c:v>-28.539816339744824</c:v>
                </c:pt>
                <c:pt idx="114">
                  <c:v>-28.539816339744824</c:v>
                </c:pt>
                <c:pt idx="115">
                  <c:v>-28.539816339744824</c:v>
                </c:pt>
                <c:pt idx="116">
                  <c:v>-28.539816339744824</c:v>
                </c:pt>
                <c:pt idx="117">
                  <c:v>-28.539816339744824</c:v>
                </c:pt>
                <c:pt idx="118">
                  <c:v>-28.539816339744824</c:v>
                </c:pt>
                <c:pt idx="119">
                  <c:v>-28.539816339744824</c:v>
                </c:pt>
                <c:pt idx="120">
                  <c:v>-28.539816339744824</c:v>
                </c:pt>
                <c:pt idx="121">
                  <c:v>-28.539816339744824</c:v>
                </c:pt>
                <c:pt idx="122">
                  <c:v>-28.539816339744824</c:v>
                </c:pt>
                <c:pt idx="123">
                  <c:v>-28.539816339744824</c:v>
                </c:pt>
                <c:pt idx="124">
                  <c:v>-28.539816339744824</c:v>
                </c:pt>
                <c:pt idx="125">
                  <c:v>-28.539816339744824</c:v>
                </c:pt>
                <c:pt idx="126">
                  <c:v>-28.539816339744824</c:v>
                </c:pt>
                <c:pt idx="127">
                  <c:v>-28.539816339744824</c:v>
                </c:pt>
                <c:pt idx="128">
                  <c:v>-28.539816339744824</c:v>
                </c:pt>
                <c:pt idx="129">
                  <c:v>-28.539816339744824</c:v>
                </c:pt>
                <c:pt idx="130">
                  <c:v>-28.539816339744824</c:v>
                </c:pt>
                <c:pt idx="131">
                  <c:v>-28.539816339744824</c:v>
                </c:pt>
                <c:pt idx="132">
                  <c:v>-28.539816339744824</c:v>
                </c:pt>
                <c:pt idx="133">
                  <c:v>-28.539816339744824</c:v>
                </c:pt>
                <c:pt idx="134">
                  <c:v>-28.539816339744824</c:v>
                </c:pt>
                <c:pt idx="135">
                  <c:v>-28.539816339744824</c:v>
                </c:pt>
                <c:pt idx="136">
                  <c:v>-28.539816339744824</c:v>
                </c:pt>
                <c:pt idx="137">
                  <c:v>-28.539816339744824</c:v>
                </c:pt>
                <c:pt idx="138">
                  <c:v>-28.539816339744824</c:v>
                </c:pt>
                <c:pt idx="139">
                  <c:v>-28.539816339744824</c:v>
                </c:pt>
                <c:pt idx="140">
                  <c:v>-28.539816339744824</c:v>
                </c:pt>
                <c:pt idx="141">
                  <c:v>-28.539816339744824</c:v>
                </c:pt>
                <c:pt idx="142">
                  <c:v>-28.539816339744824</c:v>
                </c:pt>
                <c:pt idx="143">
                  <c:v>-28.539816339744824</c:v>
                </c:pt>
                <c:pt idx="144">
                  <c:v>-28.539816339744824</c:v>
                </c:pt>
                <c:pt idx="145">
                  <c:v>-28.539816339744824</c:v>
                </c:pt>
                <c:pt idx="146">
                  <c:v>-28.539816339744824</c:v>
                </c:pt>
                <c:pt idx="147">
                  <c:v>-28.539816339744824</c:v>
                </c:pt>
                <c:pt idx="148">
                  <c:v>-28.539816339744824</c:v>
                </c:pt>
                <c:pt idx="149">
                  <c:v>-28.539816339744824</c:v>
                </c:pt>
                <c:pt idx="150">
                  <c:v>-28.539816339744824</c:v>
                </c:pt>
                <c:pt idx="151">
                  <c:v>-28.539816339744824</c:v>
                </c:pt>
                <c:pt idx="152">
                  <c:v>-28.539816339744824</c:v>
                </c:pt>
                <c:pt idx="153">
                  <c:v>-28.539816339744824</c:v>
                </c:pt>
                <c:pt idx="154">
                  <c:v>-28.539816339744824</c:v>
                </c:pt>
                <c:pt idx="155">
                  <c:v>-28.539816339744824</c:v>
                </c:pt>
                <c:pt idx="156">
                  <c:v>-28.539816339744824</c:v>
                </c:pt>
                <c:pt idx="157">
                  <c:v>-28.539816339744824</c:v>
                </c:pt>
                <c:pt idx="158">
                  <c:v>-28.539816339744824</c:v>
                </c:pt>
                <c:pt idx="159">
                  <c:v>-28.539816339744824</c:v>
                </c:pt>
                <c:pt idx="160">
                  <c:v>-28.539816339744824</c:v>
                </c:pt>
                <c:pt idx="161">
                  <c:v>-28.539816339744824</c:v>
                </c:pt>
                <c:pt idx="162">
                  <c:v>-28.539816339744824</c:v>
                </c:pt>
                <c:pt idx="163">
                  <c:v>-28.539816339744824</c:v>
                </c:pt>
                <c:pt idx="164">
                  <c:v>-28.539816339744824</c:v>
                </c:pt>
                <c:pt idx="165">
                  <c:v>-28.539816339744824</c:v>
                </c:pt>
                <c:pt idx="166">
                  <c:v>-28.539816339744824</c:v>
                </c:pt>
                <c:pt idx="167">
                  <c:v>-28.539816339744824</c:v>
                </c:pt>
                <c:pt idx="168">
                  <c:v>-28.539816339744824</c:v>
                </c:pt>
                <c:pt idx="169">
                  <c:v>-28.539816339744824</c:v>
                </c:pt>
                <c:pt idx="170">
                  <c:v>-28.539816339744824</c:v>
                </c:pt>
                <c:pt idx="171">
                  <c:v>-28.539816339744824</c:v>
                </c:pt>
                <c:pt idx="172">
                  <c:v>-28.539816339744824</c:v>
                </c:pt>
                <c:pt idx="173">
                  <c:v>-28.539816339744824</c:v>
                </c:pt>
                <c:pt idx="174">
                  <c:v>-28.539816339744824</c:v>
                </c:pt>
                <c:pt idx="175">
                  <c:v>-28.539816339744824</c:v>
                </c:pt>
                <c:pt idx="176">
                  <c:v>-28.539816339744824</c:v>
                </c:pt>
                <c:pt idx="177">
                  <c:v>-28.539816339744824</c:v>
                </c:pt>
                <c:pt idx="178">
                  <c:v>-28.539816339744824</c:v>
                </c:pt>
                <c:pt idx="179">
                  <c:v>-28.539816339744824</c:v>
                </c:pt>
                <c:pt idx="180">
                  <c:v>-28.539816339744824</c:v>
                </c:pt>
                <c:pt idx="181">
                  <c:v>-28.539816339744824</c:v>
                </c:pt>
                <c:pt idx="182">
                  <c:v>-28.539816339744824</c:v>
                </c:pt>
                <c:pt idx="183">
                  <c:v>-28.539816339744824</c:v>
                </c:pt>
                <c:pt idx="184">
                  <c:v>-28.539816339744824</c:v>
                </c:pt>
                <c:pt idx="185">
                  <c:v>-28.539816339744824</c:v>
                </c:pt>
                <c:pt idx="186">
                  <c:v>-28.539816339744824</c:v>
                </c:pt>
                <c:pt idx="187">
                  <c:v>-28.539816339744824</c:v>
                </c:pt>
                <c:pt idx="188">
                  <c:v>-28.539816339744824</c:v>
                </c:pt>
                <c:pt idx="189">
                  <c:v>-28.539816339744824</c:v>
                </c:pt>
                <c:pt idx="190">
                  <c:v>-28.539816339744824</c:v>
                </c:pt>
                <c:pt idx="191">
                  <c:v>-28.539816339744824</c:v>
                </c:pt>
                <c:pt idx="192">
                  <c:v>-28.539816339744824</c:v>
                </c:pt>
                <c:pt idx="193">
                  <c:v>-28.539816339744824</c:v>
                </c:pt>
                <c:pt idx="194">
                  <c:v>-28.539816339744824</c:v>
                </c:pt>
                <c:pt idx="195">
                  <c:v>-28.539816339744824</c:v>
                </c:pt>
                <c:pt idx="196">
                  <c:v>-28.539816339744824</c:v>
                </c:pt>
                <c:pt idx="197">
                  <c:v>-28.539816339744824</c:v>
                </c:pt>
                <c:pt idx="198">
                  <c:v>-28.539816339744824</c:v>
                </c:pt>
                <c:pt idx="199">
                  <c:v>-28.539816339744824</c:v>
                </c:pt>
                <c:pt idx="200">
                  <c:v>-28.539816339744824</c:v>
                </c:pt>
                <c:pt idx="201">
                  <c:v>-28.539816339744824</c:v>
                </c:pt>
                <c:pt idx="202">
                  <c:v>-28.539816339744824</c:v>
                </c:pt>
                <c:pt idx="203">
                  <c:v>-28.539816339744824</c:v>
                </c:pt>
                <c:pt idx="204">
                  <c:v>-28.539816339744824</c:v>
                </c:pt>
                <c:pt idx="205">
                  <c:v>-28.539816339744824</c:v>
                </c:pt>
                <c:pt idx="206">
                  <c:v>-28.539816339744824</c:v>
                </c:pt>
                <c:pt idx="207">
                  <c:v>-28.539816339744824</c:v>
                </c:pt>
                <c:pt idx="208">
                  <c:v>-28.539816339744824</c:v>
                </c:pt>
                <c:pt idx="209">
                  <c:v>-28.539816339744824</c:v>
                </c:pt>
              </c:numCache>
            </c:numRef>
          </c:xVal>
          <c:yVal>
            <c:numRef>
              <c:f>data!$BA$15:$BA$224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-2.2330877458722584</c:v>
                </c:pt>
                <c:pt idx="2">
                  <c:v>-4.448322696403336</c:v>
                </c:pt>
                <c:pt idx="3">
                  <c:v>-6.6279947834253194</c:v>
                </c:pt>
                <c:pt idx="4">
                  <c:v>-8.7546782520602537</c:v>
                </c:pt>
                <c:pt idx="5">
                  <c:v>-10.811370973846758</c:v>
                </c:pt>
                <c:pt idx="6">
                  <c:v>-12.781630373113686</c:v>
                </c:pt>
                <c:pt idx="7">
                  <c:v>-14.649704879915321</c:v>
                </c:pt>
                <c:pt idx="8">
                  <c:v>-16.400659858604818</c:v>
                </c:pt>
                <c:pt idx="9">
                  <c:v>-18.02049700528935</c:v>
                </c:pt>
                <c:pt idx="10">
                  <c:v>-19.496266259623432</c:v>
                </c:pt>
                <c:pt idx="11">
                  <c:v>-20.816169336243188</c:v>
                </c:pt>
                <c:pt idx="12">
                  <c:v>-21.969654048141791</c:v>
                </c:pt>
                <c:pt idx="13">
                  <c:v>-22.947498667902266</c:v>
                </c:pt>
                <c:pt idx="14">
                  <c:v>-23.7418856523473</c:v>
                </c:pt>
                <c:pt idx="15">
                  <c:v>-24.346464141202279</c:v>
                </c:pt>
                <c:pt idx="16">
                  <c:v>-24.756400730115264</c:v>
                </c:pt>
                <c:pt idx="17">
                  <c:v>-24.968418112120474</c:v>
                </c:pt>
                <c:pt idx="18">
                  <c:v>-25</c:v>
                </c:pt>
                <c:pt idx="19">
                  <c:v>-25</c:v>
                </c:pt>
                <c:pt idx="20">
                  <c:v>-25</c:v>
                </c:pt>
                <c:pt idx="21">
                  <c:v>-25</c:v>
                </c:pt>
                <c:pt idx="22">
                  <c:v>-25</c:v>
                </c:pt>
                <c:pt idx="23">
                  <c:v>-25</c:v>
                </c:pt>
                <c:pt idx="24">
                  <c:v>-25</c:v>
                </c:pt>
                <c:pt idx="25">
                  <c:v>-25</c:v>
                </c:pt>
                <c:pt idx="26">
                  <c:v>-25</c:v>
                </c:pt>
                <c:pt idx="27">
                  <c:v>-25</c:v>
                </c:pt>
                <c:pt idx="28">
                  <c:v>-25</c:v>
                </c:pt>
                <c:pt idx="29">
                  <c:v>-25</c:v>
                </c:pt>
                <c:pt idx="30">
                  <c:v>-25</c:v>
                </c:pt>
                <c:pt idx="31">
                  <c:v>-25</c:v>
                </c:pt>
                <c:pt idx="32">
                  <c:v>-25</c:v>
                </c:pt>
                <c:pt idx="33">
                  <c:v>-25</c:v>
                </c:pt>
                <c:pt idx="34">
                  <c:v>-25</c:v>
                </c:pt>
                <c:pt idx="35">
                  <c:v>-25</c:v>
                </c:pt>
                <c:pt idx="36">
                  <c:v>-25</c:v>
                </c:pt>
                <c:pt idx="37">
                  <c:v>-25</c:v>
                </c:pt>
                <c:pt idx="38">
                  <c:v>-25</c:v>
                </c:pt>
                <c:pt idx="39">
                  <c:v>-25</c:v>
                </c:pt>
                <c:pt idx="40">
                  <c:v>-25</c:v>
                </c:pt>
                <c:pt idx="41">
                  <c:v>-25</c:v>
                </c:pt>
                <c:pt idx="42">
                  <c:v>-25</c:v>
                </c:pt>
                <c:pt idx="43">
                  <c:v>-25</c:v>
                </c:pt>
                <c:pt idx="44">
                  <c:v>-25</c:v>
                </c:pt>
                <c:pt idx="45">
                  <c:v>-25</c:v>
                </c:pt>
                <c:pt idx="46">
                  <c:v>-25</c:v>
                </c:pt>
                <c:pt idx="47">
                  <c:v>-25</c:v>
                </c:pt>
                <c:pt idx="48">
                  <c:v>-25</c:v>
                </c:pt>
                <c:pt idx="49">
                  <c:v>-25</c:v>
                </c:pt>
                <c:pt idx="50">
                  <c:v>-25</c:v>
                </c:pt>
                <c:pt idx="51">
                  <c:v>-25</c:v>
                </c:pt>
                <c:pt idx="52">
                  <c:v>-25</c:v>
                </c:pt>
                <c:pt idx="53">
                  <c:v>-25</c:v>
                </c:pt>
                <c:pt idx="54">
                  <c:v>-25</c:v>
                </c:pt>
                <c:pt idx="55">
                  <c:v>-25</c:v>
                </c:pt>
                <c:pt idx="56">
                  <c:v>-25</c:v>
                </c:pt>
                <c:pt idx="57">
                  <c:v>-25</c:v>
                </c:pt>
                <c:pt idx="58">
                  <c:v>-25</c:v>
                </c:pt>
                <c:pt idx="59">
                  <c:v>-25</c:v>
                </c:pt>
                <c:pt idx="60">
                  <c:v>-25</c:v>
                </c:pt>
                <c:pt idx="61">
                  <c:v>-25</c:v>
                </c:pt>
                <c:pt idx="62">
                  <c:v>-25</c:v>
                </c:pt>
                <c:pt idx="63">
                  <c:v>-25</c:v>
                </c:pt>
                <c:pt idx="64">
                  <c:v>-25</c:v>
                </c:pt>
                <c:pt idx="65">
                  <c:v>-25</c:v>
                </c:pt>
                <c:pt idx="66">
                  <c:v>-25</c:v>
                </c:pt>
                <c:pt idx="67">
                  <c:v>-25</c:v>
                </c:pt>
                <c:pt idx="68">
                  <c:v>-25</c:v>
                </c:pt>
                <c:pt idx="69">
                  <c:v>-25</c:v>
                </c:pt>
                <c:pt idx="70">
                  <c:v>-25</c:v>
                </c:pt>
                <c:pt idx="71">
                  <c:v>-25</c:v>
                </c:pt>
                <c:pt idx="72">
                  <c:v>-25</c:v>
                </c:pt>
                <c:pt idx="73">
                  <c:v>-25</c:v>
                </c:pt>
                <c:pt idx="74">
                  <c:v>-25</c:v>
                </c:pt>
                <c:pt idx="75">
                  <c:v>-25</c:v>
                </c:pt>
                <c:pt idx="76">
                  <c:v>-25</c:v>
                </c:pt>
                <c:pt idx="77">
                  <c:v>-25</c:v>
                </c:pt>
                <c:pt idx="78">
                  <c:v>-25</c:v>
                </c:pt>
                <c:pt idx="79">
                  <c:v>-25</c:v>
                </c:pt>
                <c:pt idx="80">
                  <c:v>-25</c:v>
                </c:pt>
                <c:pt idx="81">
                  <c:v>-25</c:v>
                </c:pt>
                <c:pt idx="82">
                  <c:v>-25</c:v>
                </c:pt>
                <c:pt idx="83">
                  <c:v>-25</c:v>
                </c:pt>
                <c:pt idx="84">
                  <c:v>-25</c:v>
                </c:pt>
                <c:pt idx="85">
                  <c:v>-25</c:v>
                </c:pt>
                <c:pt idx="86">
                  <c:v>-25</c:v>
                </c:pt>
                <c:pt idx="87">
                  <c:v>-25</c:v>
                </c:pt>
                <c:pt idx="88">
                  <c:v>-25</c:v>
                </c:pt>
                <c:pt idx="89">
                  <c:v>-25</c:v>
                </c:pt>
                <c:pt idx="90">
                  <c:v>-25</c:v>
                </c:pt>
                <c:pt idx="91">
                  <c:v>-25</c:v>
                </c:pt>
                <c:pt idx="92">
                  <c:v>-25</c:v>
                </c:pt>
                <c:pt idx="93">
                  <c:v>-25</c:v>
                </c:pt>
                <c:pt idx="94">
                  <c:v>-25</c:v>
                </c:pt>
                <c:pt idx="95">
                  <c:v>-25</c:v>
                </c:pt>
                <c:pt idx="96">
                  <c:v>-25</c:v>
                </c:pt>
                <c:pt idx="97">
                  <c:v>-25</c:v>
                </c:pt>
                <c:pt idx="98">
                  <c:v>-25</c:v>
                </c:pt>
                <c:pt idx="99">
                  <c:v>-25</c:v>
                </c:pt>
                <c:pt idx="100">
                  <c:v>-25</c:v>
                </c:pt>
                <c:pt idx="101">
                  <c:v>-25</c:v>
                </c:pt>
                <c:pt idx="102">
                  <c:v>-25</c:v>
                </c:pt>
                <c:pt idx="103">
                  <c:v>-25</c:v>
                </c:pt>
                <c:pt idx="104">
                  <c:v>-25</c:v>
                </c:pt>
                <c:pt idx="105">
                  <c:v>-25</c:v>
                </c:pt>
                <c:pt idx="106">
                  <c:v>-25</c:v>
                </c:pt>
                <c:pt idx="107">
                  <c:v>-25</c:v>
                </c:pt>
                <c:pt idx="108">
                  <c:v>-25</c:v>
                </c:pt>
                <c:pt idx="109">
                  <c:v>-25</c:v>
                </c:pt>
                <c:pt idx="110">
                  <c:v>-25</c:v>
                </c:pt>
                <c:pt idx="111">
                  <c:v>-25</c:v>
                </c:pt>
                <c:pt idx="112">
                  <c:v>-25</c:v>
                </c:pt>
                <c:pt idx="113">
                  <c:v>-25</c:v>
                </c:pt>
                <c:pt idx="114">
                  <c:v>-25</c:v>
                </c:pt>
                <c:pt idx="115">
                  <c:v>-25</c:v>
                </c:pt>
                <c:pt idx="116">
                  <c:v>-25</c:v>
                </c:pt>
                <c:pt idx="117">
                  <c:v>-25</c:v>
                </c:pt>
                <c:pt idx="118">
                  <c:v>-25</c:v>
                </c:pt>
                <c:pt idx="119">
                  <c:v>-25</c:v>
                </c:pt>
                <c:pt idx="120">
                  <c:v>-25</c:v>
                </c:pt>
                <c:pt idx="121">
                  <c:v>-25</c:v>
                </c:pt>
                <c:pt idx="122">
                  <c:v>-25</c:v>
                </c:pt>
                <c:pt idx="123">
                  <c:v>-25</c:v>
                </c:pt>
                <c:pt idx="124">
                  <c:v>-25</c:v>
                </c:pt>
                <c:pt idx="125">
                  <c:v>-25</c:v>
                </c:pt>
                <c:pt idx="126">
                  <c:v>-25</c:v>
                </c:pt>
                <c:pt idx="127">
                  <c:v>-25</c:v>
                </c:pt>
                <c:pt idx="128">
                  <c:v>-25</c:v>
                </c:pt>
                <c:pt idx="129">
                  <c:v>-25</c:v>
                </c:pt>
                <c:pt idx="130">
                  <c:v>-25</c:v>
                </c:pt>
                <c:pt idx="131">
                  <c:v>-25</c:v>
                </c:pt>
                <c:pt idx="132">
                  <c:v>-25</c:v>
                </c:pt>
                <c:pt idx="133">
                  <c:v>-25</c:v>
                </c:pt>
                <c:pt idx="134">
                  <c:v>-25</c:v>
                </c:pt>
                <c:pt idx="135">
                  <c:v>-25</c:v>
                </c:pt>
                <c:pt idx="136">
                  <c:v>-25</c:v>
                </c:pt>
                <c:pt idx="137">
                  <c:v>-25</c:v>
                </c:pt>
                <c:pt idx="138">
                  <c:v>-25</c:v>
                </c:pt>
                <c:pt idx="139">
                  <c:v>-25</c:v>
                </c:pt>
                <c:pt idx="140">
                  <c:v>-25</c:v>
                </c:pt>
                <c:pt idx="141">
                  <c:v>-25</c:v>
                </c:pt>
                <c:pt idx="142">
                  <c:v>-25</c:v>
                </c:pt>
                <c:pt idx="143">
                  <c:v>-25</c:v>
                </c:pt>
                <c:pt idx="144">
                  <c:v>-25</c:v>
                </c:pt>
                <c:pt idx="145">
                  <c:v>-25</c:v>
                </c:pt>
                <c:pt idx="146">
                  <c:v>-25</c:v>
                </c:pt>
                <c:pt idx="147">
                  <c:v>-25</c:v>
                </c:pt>
                <c:pt idx="148">
                  <c:v>-25</c:v>
                </c:pt>
                <c:pt idx="149">
                  <c:v>-25</c:v>
                </c:pt>
                <c:pt idx="150">
                  <c:v>-25</c:v>
                </c:pt>
                <c:pt idx="151">
                  <c:v>-25</c:v>
                </c:pt>
                <c:pt idx="152">
                  <c:v>-25</c:v>
                </c:pt>
                <c:pt idx="153">
                  <c:v>-25</c:v>
                </c:pt>
                <c:pt idx="154">
                  <c:v>-25</c:v>
                </c:pt>
                <c:pt idx="155">
                  <c:v>-25</c:v>
                </c:pt>
                <c:pt idx="156">
                  <c:v>-25</c:v>
                </c:pt>
                <c:pt idx="157">
                  <c:v>-25</c:v>
                </c:pt>
                <c:pt idx="158">
                  <c:v>-25</c:v>
                </c:pt>
                <c:pt idx="159">
                  <c:v>-25</c:v>
                </c:pt>
                <c:pt idx="160">
                  <c:v>-25</c:v>
                </c:pt>
                <c:pt idx="161">
                  <c:v>-25</c:v>
                </c:pt>
                <c:pt idx="162">
                  <c:v>-25</c:v>
                </c:pt>
                <c:pt idx="163">
                  <c:v>-25</c:v>
                </c:pt>
                <c:pt idx="164">
                  <c:v>-25</c:v>
                </c:pt>
                <c:pt idx="165">
                  <c:v>-25</c:v>
                </c:pt>
                <c:pt idx="166">
                  <c:v>-25</c:v>
                </c:pt>
                <c:pt idx="167">
                  <c:v>-25</c:v>
                </c:pt>
                <c:pt idx="168">
                  <c:v>-25</c:v>
                </c:pt>
                <c:pt idx="169">
                  <c:v>-25</c:v>
                </c:pt>
                <c:pt idx="170">
                  <c:v>-25</c:v>
                </c:pt>
                <c:pt idx="171">
                  <c:v>-25</c:v>
                </c:pt>
                <c:pt idx="172">
                  <c:v>-25</c:v>
                </c:pt>
                <c:pt idx="173">
                  <c:v>-25</c:v>
                </c:pt>
                <c:pt idx="174">
                  <c:v>-25</c:v>
                </c:pt>
                <c:pt idx="175">
                  <c:v>-25</c:v>
                </c:pt>
                <c:pt idx="176">
                  <c:v>-25</c:v>
                </c:pt>
                <c:pt idx="177">
                  <c:v>-25</c:v>
                </c:pt>
                <c:pt idx="178">
                  <c:v>-25</c:v>
                </c:pt>
                <c:pt idx="179">
                  <c:v>-25</c:v>
                </c:pt>
                <c:pt idx="180">
                  <c:v>-25</c:v>
                </c:pt>
                <c:pt idx="181">
                  <c:v>-25</c:v>
                </c:pt>
                <c:pt idx="182">
                  <c:v>-25</c:v>
                </c:pt>
                <c:pt idx="183">
                  <c:v>-25</c:v>
                </c:pt>
                <c:pt idx="184">
                  <c:v>-25</c:v>
                </c:pt>
                <c:pt idx="185">
                  <c:v>-25</c:v>
                </c:pt>
                <c:pt idx="186">
                  <c:v>-25</c:v>
                </c:pt>
                <c:pt idx="187">
                  <c:v>-25</c:v>
                </c:pt>
                <c:pt idx="188">
                  <c:v>-25</c:v>
                </c:pt>
                <c:pt idx="189">
                  <c:v>-25</c:v>
                </c:pt>
                <c:pt idx="190">
                  <c:v>-25</c:v>
                </c:pt>
                <c:pt idx="191">
                  <c:v>-25</c:v>
                </c:pt>
                <c:pt idx="192">
                  <c:v>-25</c:v>
                </c:pt>
                <c:pt idx="193">
                  <c:v>-25</c:v>
                </c:pt>
                <c:pt idx="194">
                  <c:v>-25</c:v>
                </c:pt>
                <c:pt idx="195">
                  <c:v>-25</c:v>
                </c:pt>
                <c:pt idx="196">
                  <c:v>-25</c:v>
                </c:pt>
                <c:pt idx="197">
                  <c:v>-25</c:v>
                </c:pt>
                <c:pt idx="198">
                  <c:v>-25</c:v>
                </c:pt>
                <c:pt idx="199">
                  <c:v>-25</c:v>
                </c:pt>
                <c:pt idx="200">
                  <c:v>-25</c:v>
                </c:pt>
                <c:pt idx="201">
                  <c:v>-25</c:v>
                </c:pt>
                <c:pt idx="202">
                  <c:v>-25</c:v>
                </c:pt>
                <c:pt idx="203">
                  <c:v>-25</c:v>
                </c:pt>
                <c:pt idx="204">
                  <c:v>-25</c:v>
                </c:pt>
                <c:pt idx="205">
                  <c:v>-25</c:v>
                </c:pt>
                <c:pt idx="206">
                  <c:v>-25</c:v>
                </c:pt>
                <c:pt idx="207">
                  <c:v>-25</c:v>
                </c:pt>
                <c:pt idx="208">
                  <c:v>-25</c:v>
                </c:pt>
                <c:pt idx="209">
                  <c:v>-25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6B90-438C-A0C6-D55E59847FD8}"/>
            </c:ext>
          </c:extLst>
        </c:ser>
        <c:ser>
          <c:idx val="12"/>
          <c:order val="12"/>
          <c:tx>
            <c:strRef>
              <c:f>data!$BB$12</c:f>
              <c:strCache>
                <c:ptCount val="1"/>
                <c:pt idx="0">
                  <c:v>125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data!$BB$15:$BB$224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2.4953203384826117</c:v>
                </c:pt>
                <c:pt idx="2">
                  <c:v>4.7968085920610886</c:v>
                </c:pt>
                <c:pt idx="3">
                  <c:v>6.900482266619262</c:v>
                </c:pt>
                <c:pt idx="4">
                  <c:v>8.804480737824159</c:v>
                </c:pt>
                <c:pt idx="5">
                  <c:v>10.509085209223283</c:v>
                </c:pt>
                <c:pt idx="6">
                  <c:v>12.016715695897815</c:v>
                </c:pt>
                <c:pt idx="7">
                  <c:v>13.331905066027925</c:v>
                </c:pt>
                <c:pt idx="8">
                  <c:v>14.461250418813972</c:v>
                </c:pt>
                <c:pt idx="9">
                  <c:v>15.413342320301782</c:v>
                </c:pt>
                <c:pt idx="10">
                  <c:v>16.198672656167695</c:v>
                </c:pt>
                <c:pt idx="11">
                  <c:v>16.8295220898863</c:v>
                </c:pt>
                <c:pt idx="12">
                  <c:v>17.319828333467154</c:v>
                </c:pt>
                <c:pt idx="13">
                  <c:v>17.685036643762565</c:v>
                </c:pt>
                <c:pt idx="14">
                  <c:v>17.941934148006226</c:v>
                </c:pt>
                <c:pt idx="15">
                  <c:v>18.108469775699831</c:v>
                </c:pt>
                <c:pt idx="16">
                  <c:v>18.203561728359261</c:v>
                </c:pt>
                <c:pt idx="17">
                  <c:v>18.24689455230677</c:v>
                </c:pt>
                <c:pt idx="18">
                  <c:v>18.258707991220518</c:v>
                </c:pt>
                <c:pt idx="19">
                  <c:v>-36.518436823865017</c:v>
                </c:pt>
                <c:pt idx="20">
                  <c:v>-36.518436823865017</c:v>
                </c:pt>
                <c:pt idx="21">
                  <c:v>-36.518436823865017</c:v>
                </c:pt>
                <c:pt idx="22">
                  <c:v>-36.518436823865017</c:v>
                </c:pt>
                <c:pt idx="23">
                  <c:v>-36.518436823865017</c:v>
                </c:pt>
                <c:pt idx="24">
                  <c:v>-36.518436823865017</c:v>
                </c:pt>
                <c:pt idx="25">
                  <c:v>-36.518436823865017</c:v>
                </c:pt>
                <c:pt idx="26">
                  <c:v>-36.518436823865017</c:v>
                </c:pt>
                <c:pt idx="27">
                  <c:v>-36.518436823865017</c:v>
                </c:pt>
                <c:pt idx="28">
                  <c:v>-36.518436823865017</c:v>
                </c:pt>
                <c:pt idx="29">
                  <c:v>-36.518436823865017</c:v>
                </c:pt>
                <c:pt idx="30">
                  <c:v>-36.518436823865017</c:v>
                </c:pt>
                <c:pt idx="31">
                  <c:v>-36.518436823865017</c:v>
                </c:pt>
                <c:pt idx="32">
                  <c:v>-36.518436823865017</c:v>
                </c:pt>
                <c:pt idx="33">
                  <c:v>-36.518436823865017</c:v>
                </c:pt>
                <c:pt idx="34">
                  <c:v>-36.518436823865017</c:v>
                </c:pt>
                <c:pt idx="35">
                  <c:v>-36.518436823865017</c:v>
                </c:pt>
                <c:pt idx="36">
                  <c:v>-36.518436823865017</c:v>
                </c:pt>
                <c:pt idx="37">
                  <c:v>-36.518436823865017</c:v>
                </c:pt>
                <c:pt idx="38">
                  <c:v>-36.518436823865017</c:v>
                </c:pt>
                <c:pt idx="39">
                  <c:v>-36.518436823865017</c:v>
                </c:pt>
                <c:pt idx="40">
                  <c:v>-36.518436823865017</c:v>
                </c:pt>
                <c:pt idx="41">
                  <c:v>-36.518436823865017</c:v>
                </c:pt>
                <c:pt idx="42">
                  <c:v>-36.518436823865017</c:v>
                </c:pt>
                <c:pt idx="43">
                  <c:v>-36.518436823865017</c:v>
                </c:pt>
                <c:pt idx="44">
                  <c:v>-36.518436823865017</c:v>
                </c:pt>
                <c:pt idx="45">
                  <c:v>-36.518436823865017</c:v>
                </c:pt>
                <c:pt idx="46">
                  <c:v>-36.518436823865017</c:v>
                </c:pt>
                <c:pt idx="47">
                  <c:v>-36.518436823865017</c:v>
                </c:pt>
                <c:pt idx="48">
                  <c:v>-36.518436823865017</c:v>
                </c:pt>
                <c:pt idx="49">
                  <c:v>-36.518436823865017</c:v>
                </c:pt>
                <c:pt idx="50">
                  <c:v>-36.518436823865017</c:v>
                </c:pt>
                <c:pt idx="51">
                  <c:v>-36.518436823865017</c:v>
                </c:pt>
                <c:pt idx="52">
                  <c:v>-36.518436823865017</c:v>
                </c:pt>
                <c:pt idx="53">
                  <c:v>-36.518436823865017</c:v>
                </c:pt>
                <c:pt idx="54">
                  <c:v>-36.518436823865017</c:v>
                </c:pt>
                <c:pt idx="55">
                  <c:v>-36.518436823865017</c:v>
                </c:pt>
                <c:pt idx="56">
                  <c:v>-36.518436823865017</c:v>
                </c:pt>
                <c:pt idx="57">
                  <c:v>-36.518436823865017</c:v>
                </c:pt>
                <c:pt idx="58">
                  <c:v>-36.518436823865017</c:v>
                </c:pt>
                <c:pt idx="59">
                  <c:v>-36.518436823865017</c:v>
                </c:pt>
                <c:pt idx="60">
                  <c:v>-36.518436823865017</c:v>
                </c:pt>
                <c:pt idx="61">
                  <c:v>-36.518436823865017</c:v>
                </c:pt>
                <c:pt idx="62">
                  <c:v>-36.518436823865017</c:v>
                </c:pt>
                <c:pt idx="63">
                  <c:v>-36.518436823865017</c:v>
                </c:pt>
                <c:pt idx="64">
                  <c:v>-36.518436823865017</c:v>
                </c:pt>
                <c:pt idx="65">
                  <c:v>-36.518436823865017</c:v>
                </c:pt>
                <c:pt idx="66">
                  <c:v>-36.518436823865017</c:v>
                </c:pt>
                <c:pt idx="67">
                  <c:v>-36.518436823865017</c:v>
                </c:pt>
                <c:pt idx="68">
                  <c:v>-36.518436823865017</c:v>
                </c:pt>
                <c:pt idx="69">
                  <c:v>-36.518436823865017</c:v>
                </c:pt>
                <c:pt idx="70">
                  <c:v>-36.518436823865017</c:v>
                </c:pt>
                <c:pt idx="71">
                  <c:v>-36.518436823865017</c:v>
                </c:pt>
                <c:pt idx="72">
                  <c:v>-36.518436823865017</c:v>
                </c:pt>
                <c:pt idx="73">
                  <c:v>-36.518436823865017</c:v>
                </c:pt>
                <c:pt idx="74">
                  <c:v>-36.518436823865017</c:v>
                </c:pt>
                <c:pt idx="75">
                  <c:v>-36.518436823865017</c:v>
                </c:pt>
                <c:pt idx="76">
                  <c:v>-36.518436823865017</c:v>
                </c:pt>
                <c:pt idx="77">
                  <c:v>-36.518436823865017</c:v>
                </c:pt>
                <c:pt idx="78">
                  <c:v>-36.518436823865017</c:v>
                </c:pt>
                <c:pt idx="79">
                  <c:v>-36.518436823865017</c:v>
                </c:pt>
                <c:pt idx="80">
                  <c:v>-36.518436823865017</c:v>
                </c:pt>
                <c:pt idx="81">
                  <c:v>-36.518436823865017</c:v>
                </c:pt>
                <c:pt idx="82">
                  <c:v>-36.518436823865017</c:v>
                </c:pt>
                <c:pt idx="83">
                  <c:v>-36.518436823865017</c:v>
                </c:pt>
                <c:pt idx="84">
                  <c:v>-36.518436823865017</c:v>
                </c:pt>
                <c:pt idx="85">
                  <c:v>-36.518436823865017</c:v>
                </c:pt>
                <c:pt idx="86">
                  <c:v>-36.518436823865017</c:v>
                </c:pt>
                <c:pt idx="87">
                  <c:v>-36.518436823865017</c:v>
                </c:pt>
                <c:pt idx="88">
                  <c:v>-36.518436823865017</c:v>
                </c:pt>
                <c:pt idx="89">
                  <c:v>-36.518436823865017</c:v>
                </c:pt>
                <c:pt idx="90">
                  <c:v>-36.518436823865017</c:v>
                </c:pt>
                <c:pt idx="91">
                  <c:v>-36.518436823865017</c:v>
                </c:pt>
                <c:pt idx="92">
                  <c:v>-36.518436823865017</c:v>
                </c:pt>
                <c:pt idx="93">
                  <c:v>-36.518436823865017</c:v>
                </c:pt>
                <c:pt idx="94">
                  <c:v>-36.518436823865017</c:v>
                </c:pt>
                <c:pt idx="95">
                  <c:v>-36.518436823865017</c:v>
                </c:pt>
                <c:pt idx="96">
                  <c:v>-36.518436823865017</c:v>
                </c:pt>
                <c:pt idx="97">
                  <c:v>-36.518436823865017</c:v>
                </c:pt>
                <c:pt idx="98">
                  <c:v>-36.518436823865017</c:v>
                </c:pt>
                <c:pt idx="99">
                  <c:v>-36.518436823865017</c:v>
                </c:pt>
                <c:pt idx="100">
                  <c:v>-36.518436823865017</c:v>
                </c:pt>
                <c:pt idx="101">
                  <c:v>-36.518436823865017</c:v>
                </c:pt>
                <c:pt idx="102">
                  <c:v>-36.518436823865017</c:v>
                </c:pt>
                <c:pt idx="103">
                  <c:v>-36.518436823865017</c:v>
                </c:pt>
                <c:pt idx="104">
                  <c:v>-36.518436823865017</c:v>
                </c:pt>
                <c:pt idx="105">
                  <c:v>-36.518436823865017</c:v>
                </c:pt>
                <c:pt idx="106">
                  <c:v>-36.518436823865017</c:v>
                </c:pt>
                <c:pt idx="107">
                  <c:v>-36.518436823865017</c:v>
                </c:pt>
                <c:pt idx="108">
                  <c:v>-36.518436823865017</c:v>
                </c:pt>
                <c:pt idx="109">
                  <c:v>-36.518436823865017</c:v>
                </c:pt>
                <c:pt idx="110">
                  <c:v>-36.518436823865017</c:v>
                </c:pt>
                <c:pt idx="111">
                  <c:v>-36.518436823865017</c:v>
                </c:pt>
                <c:pt idx="112">
                  <c:v>-36.518436823865017</c:v>
                </c:pt>
                <c:pt idx="113">
                  <c:v>-36.518436823865017</c:v>
                </c:pt>
                <c:pt idx="114">
                  <c:v>-36.518436823865017</c:v>
                </c:pt>
                <c:pt idx="115">
                  <c:v>-36.518436823865017</c:v>
                </c:pt>
                <c:pt idx="116">
                  <c:v>-36.518436823865017</c:v>
                </c:pt>
                <c:pt idx="117">
                  <c:v>-36.518436823865017</c:v>
                </c:pt>
                <c:pt idx="118">
                  <c:v>-36.518436823865017</c:v>
                </c:pt>
                <c:pt idx="119">
                  <c:v>-36.518436823865017</c:v>
                </c:pt>
                <c:pt idx="120">
                  <c:v>-36.518436823865017</c:v>
                </c:pt>
                <c:pt idx="121">
                  <c:v>-36.518436823865017</c:v>
                </c:pt>
                <c:pt idx="122">
                  <c:v>-36.518436823865017</c:v>
                </c:pt>
                <c:pt idx="123">
                  <c:v>-36.518436823865017</c:v>
                </c:pt>
                <c:pt idx="124">
                  <c:v>-36.518436823865017</c:v>
                </c:pt>
                <c:pt idx="125">
                  <c:v>-36.518436823865017</c:v>
                </c:pt>
                <c:pt idx="126">
                  <c:v>-36.518436823865017</c:v>
                </c:pt>
                <c:pt idx="127">
                  <c:v>-36.518436823865017</c:v>
                </c:pt>
                <c:pt idx="128">
                  <c:v>-36.518436823865017</c:v>
                </c:pt>
                <c:pt idx="129">
                  <c:v>-36.518436823865017</c:v>
                </c:pt>
                <c:pt idx="130">
                  <c:v>-36.518436823865017</c:v>
                </c:pt>
                <c:pt idx="131">
                  <c:v>-36.518436823865017</c:v>
                </c:pt>
                <c:pt idx="132">
                  <c:v>-36.518436823865017</c:v>
                </c:pt>
                <c:pt idx="133">
                  <c:v>-36.518436823865017</c:v>
                </c:pt>
                <c:pt idx="134">
                  <c:v>-36.518436823865017</c:v>
                </c:pt>
                <c:pt idx="135">
                  <c:v>-36.518436823865017</c:v>
                </c:pt>
                <c:pt idx="136">
                  <c:v>-36.518436823865017</c:v>
                </c:pt>
                <c:pt idx="137">
                  <c:v>-36.518436823865017</c:v>
                </c:pt>
                <c:pt idx="138">
                  <c:v>-36.518436823865017</c:v>
                </c:pt>
                <c:pt idx="139">
                  <c:v>-36.518436823865017</c:v>
                </c:pt>
                <c:pt idx="140">
                  <c:v>-36.518436823865017</c:v>
                </c:pt>
                <c:pt idx="141">
                  <c:v>-36.518436823865017</c:v>
                </c:pt>
                <c:pt idx="142">
                  <c:v>-36.518436823865017</c:v>
                </c:pt>
                <c:pt idx="143">
                  <c:v>-36.518436823865017</c:v>
                </c:pt>
                <c:pt idx="144">
                  <c:v>-36.518436823865017</c:v>
                </c:pt>
                <c:pt idx="145">
                  <c:v>-36.518436823865017</c:v>
                </c:pt>
                <c:pt idx="146">
                  <c:v>-36.518436823865017</c:v>
                </c:pt>
                <c:pt idx="147">
                  <c:v>-36.518436823865017</c:v>
                </c:pt>
                <c:pt idx="148">
                  <c:v>-36.518436823865017</c:v>
                </c:pt>
                <c:pt idx="149">
                  <c:v>-36.518436823865017</c:v>
                </c:pt>
                <c:pt idx="150">
                  <c:v>-36.518436823865017</c:v>
                </c:pt>
                <c:pt idx="151">
                  <c:v>-36.518436823865017</c:v>
                </c:pt>
                <c:pt idx="152">
                  <c:v>-36.518436823865017</c:v>
                </c:pt>
                <c:pt idx="153">
                  <c:v>-36.518436823865017</c:v>
                </c:pt>
                <c:pt idx="154">
                  <c:v>-36.518436823865017</c:v>
                </c:pt>
                <c:pt idx="155">
                  <c:v>-36.518436823865017</c:v>
                </c:pt>
                <c:pt idx="156">
                  <c:v>-36.518436823865017</c:v>
                </c:pt>
                <c:pt idx="157">
                  <c:v>-36.518436823865017</c:v>
                </c:pt>
                <c:pt idx="158">
                  <c:v>-36.518436823865017</c:v>
                </c:pt>
                <c:pt idx="159">
                  <c:v>-36.518436823865017</c:v>
                </c:pt>
                <c:pt idx="160">
                  <c:v>-36.518436823865017</c:v>
                </c:pt>
                <c:pt idx="161">
                  <c:v>-36.518436823865017</c:v>
                </c:pt>
                <c:pt idx="162">
                  <c:v>-36.518436823865017</c:v>
                </c:pt>
                <c:pt idx="163">
                  <c:v>-36.518436823865017</c:v>
                </c:pt>
                <c:pt idx="164">
                  <c:v>-36.518436823865017</c:v>
                </c:pt>
                <c:pt idx="165">
                  <c:v>-36.518436823865017</c:v>
                </c:pt>
                <c:pt idx="166">
                  <c:v>-36.518436823865017</c:v>
                </c:pt>
                <c:pt idx="167">
                  <c:v>-36.518436823865017</c:v>
                </c:pt>
                <c:pt idx="168">
                  <c:v>-36.518436823865017</c:v>
                </c:pt>
                <c:pt idx="169">
                  <c:v>-36.518436823865017</c:v>
                </c:pt>
                <c:pt idx="170">
                  <c:v>-36.518436823865017</c:v>
                </c:pt>
                <c:pt idx="171">
                  <c:v>-36.518436823865017</c:v>
                </c:pt>
                <c:pt idx="172">
                  <c:v>-36.518436823865017</c:v>
                </c:pt>
                <c:pt idx="173">
                  <c:v>-36.518436823865017</c:v>
                </c:pt>
                <c:pt idx="174">
                  <c:v>-36.518436823865017</c:v>
                </c:pt>
                <c:pt idx="175">
                  <c:v>-36.518436823865017</c:v>
                </c:pt>
                <c:pt idx="176">
                  <c:v>-36.518436823865017</c:v>
                </c:pt>
                <c:pt idx="177">
                  <c:v>-36.518436823865017</c:v>
                </c:pt>
                <c:pt idx="178">
                  <c:v>-36.518436823865017</c:v>
                </c:pt>
                <c:pt idx="179">
                  <c:v>-36.518436823865017</c:v>
                </c:pt>
                <c:pt idx="180">
                  <c:v>-36.518436823865017</c:v>
                </c:pt>
                <c:pt idx="181">
                  <c:v>-36.518436823865017</c:v>
                </c:pt>
                <c:pt idx="182">
                  <c:v>-36.518436823865017</c:v>
                </c:pt>
                <c:pt idx="183">
                  <c:v>-36.518436823865017</c:v>
                </c:pt>
                <c:pt idx="184">
                  <c:v>-36.518436823865017</c:v>
                </c:pt>
                <c:pt idx="185">
                  <c:v>-36.518436823865017</c:v>
                </c:pt>
                <c:pt idx="186">
                  <c:v>-36.518436823865017</c:v>
                </c:pt>
                <c:pt idx="187">
                  <c:v>-36.518436823865017</c:v>
                </c:pt>
                <c:pt idx="188">
                  <c:v>-36.518436823865017</c:v>
                </c:pt>
                <c:pt idx="189">
                  <c:v>-36.518436823865017</c:v>
                </c:pt>
                <c:pt idx="190">
                  <c:v>-36.518436823865017</c:v>
                </c:pt>
                <c:pt idx="191">
                  <c:v>-36.518436823865017</c:v>
                </c:pt>
                <c:pt idx="192">
                  <c:v>-36.518436823865017</c:v>
                </c:pt>
                <c:pt idx="193">
                  <c:v>-36.518436823865017</c:v>
                </c:pt>
                <c:pt idx="194">
                  <c:v>-36.518436823865017</c:v>
                </c:pt>
                <c:pt idx="195">
                  <c:v>-36.518436823865017</c:v>
                </c:pt>
                <c:pt idx="196">
                  <c:v>-36.518436823865017</c:v>
                </c:pt>
                <c:pt idx="197">
                  <c:v>-36.518436823865017</c:v>
                </c:pt>
                <c:pt idx="198">
                  <c:v>-36.518436823865017</c:v>
                </c:pt>
                <c:pt idx="199">
                  <c:v>-36.518436823865017</c:v>
                </c:pt>
                <c:pt idx="200">
                  <c:v>-36.518436823865017</c:v>
                </c:pt>
                <c:pt idx="201">
                  <c:v>-36.518436823865017</c:v>
                </c:pt>
                <c:pt idx="202">
                  <c:v>-36.518436823865017</c:v>
                </c:pt>
                <c:pt idx="203">
                  <c:v>-36.518436823865017</c:v>
                </c:pt>
                <c:pt idx="204">
                  <c:v>-36.518436823865017</c:v>
                </c:pt>
                <c:pt idx="205">
                  <c:v>-36.518436823865017</c:v>
                </c:pt>
                <c:pt idx="206">
                  <c:v>-36.518436823865017</c:v>
                </c:pt>
                <c:pt idx="207">
                  <c:v>-36.518436823865017</c:v>
                </c:pt>
                <c:pt idx="208">
                  <c:v>-36.518436823865017</c:v>
                </c:pt>
                <c:pt idx="209">
                  <c:v>-36.518436823865017</c:v>
                </c:pt>
              </c:numCache>
            </c:numRef>
          </c:xVal>
          <c:yVal>
            <c:numRef>
              <c:f>data!$BC$15:$BC$224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-1.8447355625449926</c:v>
                </c:pt>
                <c:pt idx="2">
                  <c:v>-3.7380263107949463</c:v>
                </c:pt>
                <c:pt idx="3">
                  <c:v>-5.6595637495434996</c:v>
                </c:pt>
                <c:pt idx="4">
                  <c:v>-7.5887363937876637</c:v>
                </c:pt>
                <c:pt idx="5">
                  <c:v>-9.5048508590411345</c:v>
                </c:pt>
                <c:pt idx="6">
                  <c:v>-11.387353830146939</c:v>
                </c:pt>
                <c:pt idx="7">
                  <c:v>-13.21605252762833</c:v>
                </c:pt>
                <c:pt idx="8">
                  <c:v>-14.97133130673236</c:v>
                </c:pt>
                <c:pt idx="9">
                  <c:v>-16.634362065803575</c:v>
                </c:pt>
                <c:pt idx="10">
                  <c:v>-18.187306207030254</c:v>
                </c:pt>
                <c:pt idx="11">
                  <c:v>-19.613505983219003</c:v>
                </c:pt>
                <c:pt idx="12">
                  <c:v>-20.897663178105415</c:v>
                </c:pt>
                <c:pt idx="13">
                  <c:v>-22.026003203575808</c:v>
                </c:pt>
                <c:pt idx="14">
                  <c:v>-22.98642285360139</c:v>
                </c:pt>
                <c:pt idx="15">
                  <c:v>-23.7686201299937</c:v>
                </c:pt>
                <c:pt idx="16">
                  <c:v>-24.364204747397594</c:v>
                </c:pt>
                <c:pt idx="17">
                  <c:v>-24.766788132183414</c:v>
                </c:pt>
                <c:pt idx="18">
                  <c:v>-24.972051949859914</c:v>
                </c:pt>
                <c:pt idx="19">
                  <c:v>-24.999999999999996</c:v>
                </c:pt>
                <c:pt idx="20">
                  <c:v>-24.999999999999996</c:v>
                </c:pt>
                <c:pt idx="21">
                  <c:v>-24.999999999999996</c:v>
                </c:pt>
                <c:pt idx="22">
                  <c:v>-24.999999999999996</c:v>
                </c:pt>
                <c:pt idx="23">
                  <c:v>-24.999999999999996</c:v>
                </c:pt>
                <c:pt idx="24">
                  <c:v>-24.999999999999996</c:v>
                </c:pt>
                <c:pt idx="25">
                  <c:v>-24.999999999999996</c:v>
                </c:pt>
                <c:pt idx="26">
                  <c:v>-24.999999999999996</c:v>
                </c:pt>
                <c:pt idx="27">
                  <c:v>-24.999999999999996</c:v>
                </c:pt>
                <c:pt idx="28">
                  <c:v>-24.999999999999996</c:v>
                </c:pt>
                <c:pt idx="29">
                  <c:v>-24.999999999999996</c:v>
                </c:pt>
                <c:pt idx="30">
                  <c:v>-24.999999999999996</c:v>
                </c:pt>
                <c:pt idx="31">
                  <c:v>-24.999999999999996</c:v>
                </c:pt>
                <c:pt idx="32">
                  <c:v>-24.999999999999996</c:v>
                </c:pt>
                <c:pt idx="33">
                  <c:v>-24.999999999999996</c:v>
                </c:pt>
                <c:pt idx="34">
                  <c:v>-24.999999999999996</c:v>
                </c:pt>
                <c:pt idx="35">
                  <c:v>-24.999999999999996</c:v>
                </c:pt>
                <c:pt idx="36">
                  <c:v>-24.999999999999996</c:v>
                </c:pt>
                <c:pt idx="37">
                  <c:v>-24.999999999999996</c:v>
                </c:pt>
                <c:pt idx="38">
                  <c:v>-24.999999999999996</c:v>
                </c:pt>
                <c:pt idx="39">
                  <c:v>-24.999999999999996</c:v>
                </c:pt>
                <c:pt idx="40">
                  <c:v>-24.999999999999996</c:v>
                </c:pt>
                <c:pt idx="41">
                  <c:v>-24.999999999999996</c:v>
                </c:pt>
                <c:pt idx="42">
                  <c:v>-24.999999999999996</c:v>
                </c:pt>
                <c:pt idx="43">
                  <c:v>-24.999999999999996</c:v>
                </c:pt>
                <c:pt idx="44">
                  <c:v>-24.999999999999996</c:v>
                </c:pt>
                <c:pt idx="45">
                  <c:v>-24.999999999999996</c:v>
                </c:pt>
                <c:pt idx="46">
                  <c:v>-24.999999999999996</c:v>
                </c:pt>
                <c:pt idx="47">
                  <c:v>-24.999999999999996</c:v>
                </c:pt>
                <c:pt idx="48">
                  <c:v>-24.999999999999996</c:v>
                </c:pt>
                <c:pt idx="49">
                  <c:v>-24.999999999999996</c:v>
                </c:pt>
                <c:pt idx="50">
                  <c:v>-24.999999999999996</c:v>
                </c:pt>
                <c:pt idx="51">
                  <c:v>-24.999999999999996</c:v>
                </c:pt>
                <c:pt idx="52">
                  <c:v>-24.999999999999996</c:v>
                </c:pt>
                <c:pt idx="53">
                  <c:v>-24.999999999999996</c:v>
                </c:pt>
                <c:pt idx="54">
                  <c:v>-24.999999999999996</c:v>
                </c:pt>
                <c:pt idx="55">
                  <c:v>-24.999999999999996</c:v>
                </c:pt>
                <c:pt idx="56">
                  <c:v>-24.999999999999996</c:v>
                </c:pt>
                <c:pt idx="57">
                  <c:v>-24.999999999999996</c:v>
                </c:pt>
                <c:pt idx="58">
                  <c:v>-24.999999999999996</c:v>
                </c:pt>
                <c:pt idx="59">
                  <c:v>-24.999999999999996</c:v>
                </c:pt>
                <c:pt idx="60">
                  <c:v>-24.999999999999996</c:v>
                </c:pt>
                <c:pt idx="61">
                  <c:v>-24.999999999999996</c:v>
                </c:pt>
                <c:pt idx="62">
                  <c:v>-24.999999999999996</c:v>
                </c:pt>
                <c:pt idx="63">
                  <c:v>-24.999999999999996</c:v>
                </c:pt>
                <c:pt idx="64">
                  <c:v>-24.999999999999996</c:v>
                </c:pt>
                <c:pt idx="65">
                  <c:v>-24.999999999999996</c:v>
                </c:pt>
                <c:pt idx="66">
                  <c:v>-24.999999999999996</c:v>
                </c:pt>
                <c:pt idx="67">
                  <c:v>-24.999999999999996</c:v>
                </c:pt>
                <c:pt idx="68">
                  <c:v>-24.999999999999996</c:v>
                </c:pt>
                <c:pt idx="69">
                  <c:v>-24.999999999999996</c:v>
                </c:pt>
                <c:pt idx="70">
                  <c:v>-24.999999999999996</c:v>
                </c:pt>
                <c:pt idx="71">
                  <c:v>-24.999999999999996</c:v>
                </c:pt>
                <c:pt idx="72">
                  <c:v>-24.999999999999996</c:v>
                </c:pt>
                <c:pt idx="73">
                  <c:v>-24.999999999999996</c:v>
                </c:pt>
                <c:pt idx="74">
                  <c:v>-24.999999999999996</c:v>
                </c:pt>
                <c:pt idx="75">
                  <c:v>-24.999999999999996</c:v>
                </c:pt>
                <c:pt idx="76">
                  <c:v>-24.999999999999996</c:v>
                </c:pt>
                <c:pt idx="77">
                  <c:v>-24.999999999999996</c:v>
                </c:pt>
                <c:pt idx="78">
                  <c:v>-24.999999999999996</c:v>
                </c:pt>
                <c:pt idx="79">
                  <c:v>-24.999999999999996</c:v>
                </c:pt>
                <c:pt idx="80">
                  <c:v>-24.999999999999996</c:v>
                </c:pt>
                <c:pt idx="81">
                  <c:v>-24.999999999999996</c:v>
                </c:pt>
                <c:pt idx="82">
                  <c:v>-24.999999999999996</c:v>
                </c:pt>
                <c:pt idx="83">
                  <c:v>-24.999999999999996</c:v>
                </c:pt>
                <c:pt idx="84">
                  <c:v>-24.999999999999996</c:v>
                </c:pt>
                <c:pt idx="85">
                  <c:v>-24.999999999999996</c:v>
                </c:pt>
                <c:pt idx="86">
                  <c:v>-24.999999999999996</c:v>
                </c:pt>
                <c:pt idx="87">
                  <c:v>-24.999999999999996</c:v>
                </c:pt>
                <c:pt idx="88">
                  <c:v>-24.999999999999996</c:v>
                </c:pt>
                <c:pt idx="89">
                  <c:v>-24.999999999999996</c:v>
                </c:pt>
                <c:pt idx="90">
                  <c:v>-24.999999999999996</c:v>
                </c:pt>
                <c:pt idx="91">
                  <c:v>-24.999999999999996</c:v>
                </c:pt>
                <c:pt idx="92">
                  <c:v>-24.999999999999996</c:v>
                </c:pt>
                <c:pt idx="93">
                  <c:v>-24.999999999999996</c:v>
                </c:pt>
                <c:pt idx="94">
                  <c:v>-24.999999999999996</c:v>
                </c:pt>
                <c:pt idx="95">
                  <c:v>-24.999999999999996</c:v>
                </c:pt>
                <c:pt idx="96">
                  <c:v>-24.999999999999996</c:v>
                </c:pt>
                <c:pt idx="97">
                  <c:v>-24.999999999999996</c:v>
                </c:pt>
                <c:pt idx="98">
                  <c:v>-24.999999999999996</c:v>
                </c:pt>
                <c:pt idx="99">
                  <c:v>-24.999999999999996</c:v>
                </c:pt>
                <c:pt idx="100">
                  <c:v>-24.999999999999996</c:v>
                </c:pt>
                <c:pt idx="101">
                  <c:v>-24.999999999999996</c:v>
                </c:pt>
                <c:pt idx="102">
                  <c:v>-24.999999999999996</c:v>
                </c:pt>
                <c:pt idx="103">
                  <c:v>-24.999999999999996</c:v>
                </c:pt>
                <c:pt idx="104">
                  <c:v>-24.999999999999996</c:v>
                </c:pt>
                <c:pt idx="105">
                  <c:v>-24.999999999999996</c:v>
                </c:pt>
                <c:pt idx="106">
                  <c:v>-24.999999999999996</c:v>
                </c:pt>
                <c:pt idx="107">
                  <c:v>-24.999999999999996</c:v>
                </c:pt>
                <c:pt idx="108">
                  <c:v>-24.999999999999996</c:v>
                </c:pt>
                <c:pt idx="109">
                  <c:v>-24.999999999999996</c:v>
                </c:pt>
                <c:pt idx="110">
                  <c:v>-24.999999999999996</c:v>
                </c:pt>
                <c:pt idx="111">
                  <c:v>-24.999999999999996</c:v>
                </c:pt>
                <c:pt idx="112">
                  <c:v>-24.999999999999996</c:v>
                </c:pt>
                <c:pt idx="113">
                  <c:v>-24.999999999999996</c:v>
                </c:pt>
                <c:pt idx="114">
                  <c:v>-24.999999999999996</c:v>
                </c:pt>
                <c:pt idx="115">
                  <c:v>-24.999999999999996</c:v>
                </c:pt>
                <c:pt idx="116">
                  <c:v>-24.999999999999996</c:v>
                </c:pt>
                <c:pt idx="117">
                  <c:v>-24.999999999999996</c:v>
                </c:pt>
                <c:pt idx="118">
                  <c:v>-24.999999999999996</c:v>
                </c:pt>
                <c:pt idx="119">
                  <c:v>-24.999999999999996</c:v>
                </c:pt>
                <c:pt idx="120">
                  <c:v>-24.999999999999996</c:v>
                </c:pt>
                <c:pt idx="121">
                  <c:v>-24.999999999999996</c:v>
                </c:pt>
                <c:pt idx="122">
                  <c:v>-24.999999999999996</c:v>
                </c:pt>
                <c:pt idx="123">
                  <c:v>-24.999999999999996</c:v>
                </c:pt>
                <c:pt idx="124">
                  <c:v>-24.999999999999996</c:v>
                </c:pt>
                <c:pt idx="125">
                  <c:v>-24.999999999999996</c:v>
                </c:pt>
                <c:pt idx="126">
                  <c:v>-24.999999999999996</c:v>
                </c:pt>
                <c:pt idx="127">
                  <c:v>-24.999999999999996</c:v>
                </c:pt>
                <c:pt idx="128">
                  <c:v>-24.999999999999996</c:v>
                </c:pt>
                <c:pt idx="129">
                  <c:v>-24.999999999999996</c:v>
                </c:pt>
                <c:pt idx="130">
                  <c:v>-24.999999999999996</c:v>
                </c:pt>
                <c:pt idx="131">
                  <c:v>-24.999999999999996</c:v>
                </c:pt>
                <c:pt idx="132">
                  <c:v>-24.999999999999996</c:v>
                </c:pt>
                <c:pt idx="133">
                  <c:v>-24.999999999999996</c:v>
                </c:pt>
                <c:pt idx="134">
                  <c:v>-24.999999999999996</c:v>
                </c:pt>
                <c:pt idx="135">
                  <c:v>-24.999999999999996</c:v>
                </c:pt>
                <c:pt idx="136">
                  <c:v>-24.999999999999996</c:v>
                </c:pt>
                <c:pt idx="137">
                  <c:v>-24.999999999999996</c:v>
                </c:pt>
                <c:pt idx="138">
                  <c:v>-24.999999999999996</c:v>
                </c:pt>
                <c:pt idx="139">
                  <c:v>-24.999999999999996</c:v>
                </c:pt>
                <c:pt idx="140">
                  <c:v>-24.999999999999996</c:v>
                </c:pt>
                <c:pt idx="141">
                  <c:v>-24.999999999999996</c:v>
                </c:pt>
                <c:pt idx="142">
                  <c:v>-24.999999999999996</c:v>
                </c:pt>
                <c:pt idx="143">
                  <c:v>-24.999999999999996</c:v>
                </c:pt>
                <c:pt idx="144">
                  <c:v>-24.999999999999996</c:v>
                </c:pt>
                <c:pt idx="145">
                  <c:v>-24.999999999999996</c:v>
                </c:pt>
                <c:pt idx="146">
                  <c:v>-24.999999999999996</c:v>
                </c:pt>
                <c:pt idx="147">
                  <c:v>-24.999999999999996</c:v>
                </c:pt>
                <c:pt idx="148">
                  <c:v>-24.999999999999996</c:v>
                </c:pt>
                <c:pt idx="149">
                  <c:v>-24.999999999999996</c:v>
                </c:pt>
                <c:pt idx="150">
                  <c:v>-24.999999999999996</c:v>
                </c:pt>
                <c:pt idx="151">
                  <c:v>-24.999999999999996</c:v>
                </c:pt>
                <c:pt idx="152">
                  <c:v>-24.999999999999996</c:v>
                </c:pt>
                <c:pt idx="153">
                  <c:v>-24.999999999999996</c:v>
                </c:pt>
                <c:pt idx="154">
                  <c:v>-24.999999999999996</c:v>
                </c:pt>
                <c:pt idx="155">
                  <c:v>-24.999999999999996</c:v>
                </c:pt>
                <c:pt idx="156">
                  <c:v>-24.999999999999996</c:v>
                </c:pt>
                <c:pt idx="157">
                  <c:v>-24.999999999999996</c:v>
                </c:pt>
                <c:pt idx="158">
                  <c:v>-24.999999999999996</c:v>
                </c:pt>
                <c:pt idx="159">
                  <c:v>-24.999999999999996</c:v>
                </c:pt>
                <c:pt idx="160">
                  <c:v>-24.999999999999996</c:v>
                </c:pt>
                <c:pt idx="161">
                  <c:v>-24.999999999999996</c:v>
                </c:pt>
                <c:pt idx="162">
                  <c:v>-24.999999999999996</c:v>
                </c:pt>
                <c:pt idx="163">
                  <c:v>-24.999999999999996</c:v>
                </c:pt>
                <c:pt idx="164">
                  <c:v>-24.999999999999996</c:v>
                </c:pt>
                <c:pt idx="165">
                  <c:v>-24.999999999999996</c:v>
                </c:pt>
                <c:pt idx="166">
                  <c:v>-24.999999999999996</c:v>
                </c:pt>
                <c:pt idx="167">
                  <c:v>-24.999999999999996</c:v>
                </c:pt>
                <c:pt idx="168">
                  <c:v>-24.999999999999996</c:v>
                </c:pt>
                <c:pt idx="169">
                  <c:v>-24.999999999999996</c:v>
                </c:pt>
                <c:pt idx="170">
                  <c:v>-24.999999999999996</c:v>
                </c:pt>
                <c:pt idx="171">
                  <c:v>-24.999999999999996</c:v>
                </c:pt>
                <c:pt idx="172">
                  <c:v>-24.999999999999996</c:v>
                </c:pt>
                <c:pt idx="173">
                  <c:v>-24.999999999999996</c:v>
                </c:pt>
                <c:pt idx="174">
                  <c:v>-24.999999999999996</c:v>
                </c:pt>
                <c:pt idx="175">
                  <c:v>-24.999999999999996</c:v>
                </c:pt>
                <c:pt idx="176">
                  <c:v>-24.999999999999996</c:v>
                </c:pt>
                <c:pt idx="177">
                  <c:v>-24.999999999999996</c:v>
                </c:pt>
                <c:pt idx="178">
                  <c:v>-24.999999999999996</c:v>
                </c:pt>
                <c:pt idx="179">
                  <c:v>-24.999999999999996</c:v>
                </c:pt>
                <c:pt idx="180">
                  <c:v>-24.999999999999996</c:v>
                </c:pt>
                <c:pt idx="181">
                  <c:v>-24.999999999999996</c:v>
                </c:pt>
                <c:pt idx="182">
                  <c:v>-24.999999999999996</c:v>
                </c:pt>
                <c:pt idx="183">
                  <c:v>-24.999999999999996</c:v>
                </c:pt>
                <c:pt idx="184">
                  <c:v>-24.999999999999996</c:v>
                </c:pt>
                <c:pt idx="185">
                  <c:v>-24.999999999999996</c:v>
                </c:pt>
                <c:pt idx="186">
                  <c:v>-24.999999999999996</c:v>
                </c:pt>
                <c:pt idx="187">
                  <c:v>-24.999999999999996</c:v>
                </c:pt>
                <c:pt idx="188">
                  <c:v>-24.999999999999996</c:v>
                </c:pt>
                <c:pt idx="189">
                  <c:v>-24.999999999999996</c:v>
                </c:pt>
                <c:pt idx="190">
                  <c:v>-24.999999999999996</c:v>
                </c:pt>
                <c:pt idx="191">
                  <c:v>-24.999999999999996</c:v>
                </c:pt>
                <c:pt idx="192">
                  <c:v>-24.999999999999996</c:v>
                </c:pt>
                <c:pt idx="193">
                  <c:v>-24.999999999999996</c:v>
                </c:pt>
                <c:pt idx="194">
                  <c:v>-24.999999999999996</c:v>
                </c:pt>
                <c:pt idx="195">
                  <c:v>-24.999999999999996</c:v>
                </c:pt>
                <c:pt idx="196">
                  <c:v>-24.999999999999996</c:v>
                </c:pt>
                <c:pt idx="197">
                  <c:v>-24.999999999999996</c:v>
                </c:pt>
                <c:pt idx="198">
                  <c:v>-24.999999999999996</c:v>
                </c:pt>
                <c:pt idx="199">
                  <c:v>-24.999999999999996</c:v>
                </c:pt>
                <c:pt idx="200">
                  <c:v>-24.999999999999996</c:v>
                </c:pt>
                <c:pt idx="201">
                  <c:v>-24.999999999999996</c:v>
                </c:pt>
                <c:pt idx="202">
                  <c:v>-24.999999999999996</c:v>
                </c:pt>
                <c:pt idx="203">
                  <c:v>-24.999999999999996</c:v>
                </c:pt>
                <c:pt idx="204">
                  <c:v>-24.999999999999996</c:v>
                </c:pt>
                <c:pt idx="205">
                  <c:v>-24.999999999999996</c:v>
                </c:pt>
                <c:pt idx="206">
                  <c:v>-24.999999999999996</c:v>
                </c:pt>
                <c:pt idx="207">
                  <c:v>-24.999999999999996</c:v>
                </c:pt>
                <c:pt idx="208">
                  <c:v>-24.999999999999996</c:v>
                </c:pt>
                <c:pt idx="209">
                  <c:v>-24.999999999999996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6B90-438C-A0C6-D55E59847FD8}"/>
            </c:ext>
          </c:extLst>
        </c:ser>
        <c:ser>
          <c:idx val="13"/>
          <c:order val="13"/>
          <c:tx>
            <c:strRef>
              <c:f>data!$AR$12</c:f>
              <c:strCache>
                <c:ptCount val="1"/>
                <c:pt idx="0">
                  <c:v>175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data!$AR$15:$AR$224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0.25860791217195511</c:v>
                </c:pt>
                <c:pt idx="2">
                  <c:v>0.48465997312625497</c:v>
                </c:pt>
                <c:pt idx="3">
                  <c:v>0.68033357216586454</c:v>
                </c:pt>
                <c:pt idx="4">
                  <c:v>0.84780979069468831</c:v>
                </c:pt>
                <c:pt idx="5">
                  <c:v>0.98927313713347764</c:v>
                </c:pt>
                <c:pt idx="6">
                  <c:v>1.1069112814206552</c:v>
                </c:pt>
                <c:pt idx="7">
                  <c:v>1.20291478913313</c:v>
                </c:pt>
                <c:pt idx="8">
                  <c:v>1.2794768552534164</c:v>
                </c:pt>
                <c:pt idx="9">
                  <c:v>1.3387930376108215</c:v>
                </c:pt>
                <c:pt idx="10">
                  <c:v>1.3830609900449373</c:v>
                </c:pt>
                <c:pt idx="11">
                  <c:v>1.414480195307511</c:v>
                </c:pt>
                <c:pt idx="12">
                  <c:v>1.4352516977436198</c:v>
                </c:pt>
                <c:pt idx="13">
                  <c:v>1.4475778357901496</c:v>
                </c:pt>
                <c:pt idx="14">
                  <c:v>1.453661974298887</c:v>
                </c:pt>
                <c:pt idx="15">
                  <c:v>1.4557082367616845</c:v>
                </c:pt>
                <c:pt idx="16">
                  <c:v>-2.9118389571127636</c:v>
                </c:pt>
                <c:pt idx="17">
                  <c:v>-2.9118389571127636</c:v>
                </c:pt>
                <c:pt idx="18">
                  <c:v>-2.9118389571127636</c:v>
                </c:pt>
                <c:pt idx="19">
                  <c:v>-2.9118389571127636</c:v>
                </c:pt>
                <c:pt idx="20">
                  <c:v>-2.9118389571127636</c:v>
                </c:pt>
                <c:pt idx="21">
                  <c:v>-2.9118389571127636</c:v>
                </c:pt>
                <c:pt idx="22">
                  <c:v>-2.9118389571127636</c:v>
                </c:pt>
                <c:pt idx="23">
                  <c:v>-2.9118389571127636</c:v>
                </c:pt>
                <c:pt idx="24">
                  <c:v>-2.9118389571127636</c:v>
                </c:pt>
                <c:pt idx="25">
                  <c:v>-2.9118389571127636</c:v>
                </c:pt>
                <c:pt idx="26">
                  <c:v>-2.9118389571127636</c:v>
                </c:pt>
                <c:pt idx="27">
                  <c:v>-2.9118389571127636</c:v>
                </c:pt>
                <c:pt idx="28">
                  <c:v>-2.9118389571127636</c:v>
                </c:pt>
                <c:pt idx="29">
                  <c:v>-2.9118389571127636</c:v>
                </c:pt>
                <c:pt idx="30">
                  <c:v>-2.9118389571127636</c:v>
                </c:pt>
                <c:pt idx="31">
                  <c:v>-2.9118389571127636</c:v>
                </c:pt>
                <c:pt idx="32">
                  <c:v>-2.9118389571127636</c:v>
                </c:pt>
                <c:pt idx="33">
                  <c:v>-2.9118389571127636</c:v>
                </c:pt>
                <c:pt idx="34">
                  <c:v>-2.9118389571127636</c:v>
                </c:pt>
                <c:pt idx="35">
                  <c:v>-2.9118389571127636</c:v>
                </c:pt>
                <c:pt idx="36">
                  <c:v>-2.9118389571127636</c:v>
                </c:pt>
                <c:pt idx="37">
                  <c:v>-2.9118389571127636</c:v>
                </c:pt>
                <c:pt idx="38">
                  <c:v>-2.9118389571127636</c:v>
                </c:pt>
                <c:pt idx="39">
                  <c:v>-2.9118389571127636</c:v>
                </c:pt>
                <c:pt idx="40">
                  <c:v>-2.9118389571127636</c:v>
                </c:pt>
                <c:pt idx="41">
                  <c:v>-2.9118389571127636</c:v>
                </c:pt>
                <c:pt idx="42">
                  <c:v>-2.9118389571127636</c:v>
                </c:pt>
                <c:pt idx="43">
                  <c:v>-2.9118389571127636</c:v>
                </c:pt>
                <c:pt idx="44">
                  <c:v>-2.9118389571127636</c:v>
                </c:pt>
                <c:pt idx="45">
                  <c:v>-2.9118389571127636</c:v>
                </c:pt>
                <c:pt idx="46">
                  <c:v>-2.9118389571127636</c:v>
                </c:pt>
                <c:pt idx="47">
                  <c:v>-2.9118389571127636</c:v>
                </c:pt>
                <c:pt idx="48">
                  <c:v>-2.9118389571127636</c:v>
                </c:pt>
                <c:pt idx="49">
                  <c:v>-2.9118389571127636</c:v>
                </c:pt>
                <c:pt idx="50">
                  <c:v>-2.9118389571127636</c:v>
                </c:pt>
                <c:pt idx="51">
                  <c:v>-2.9118389571127636</c:v>
                </c:pt>
                <c:pt idx="52">
                  <c:v>-2.9118389571127636</c:v>
                </c:pt>
                <c:pt idx="53">
                  <c:v>-2.9118389571127636</c:v>
                </c:pt>
                <c:pt idx="54">
                  <c:v>-2.9118389571127636</c:v>
                </c:pt>
                <c:pt idx="55">
                  <c:v>-2.9118389571127636</c:v>
                </c:pt>
                <c:pt idx="56">
                  <c:v>-2.9118389571127636</c:v>
                </c:pt>
                <c:pt idx="57">
                  <c:v>-2.9118389571127636</c:v>
                </c:pt>
                <c:pt idx="58">
                  <c:v>-2.9118389571127636</c:v>
                </c:pt>
                <c:pt idx="59">
                  <c:v>-2.9118389571127636</c:v>
                </c:pt>
                <c:pt idx="60">
                  <c:v>-2.9118389571127636</c:v>
                </c:pt>
                <c:pt idx="61">
                  <c:v>-2.9118389571127636</c:v>
                </c:pt>
                <c:pt idx="62">
                  <c:v>-2.9118389571127636</c:v>
                </c:pt>
                <c:pt idx="63">
                  <c:v>-2.9118389571127636</c:v>
                </c:pt>
                <c:pt idx="64">
                  <c:v>-2.9118389571127636</c:v>
                </c:pt>
                <c:pt idx="65">
                  <c:v>-2.9118389571127636</c:v>
                </c:pt>
                <c:pt idx="66">
                  <c:v>-2.9118389571127636</c:v>
                </c:pt>
                <c:pt idx="67">
                  <c:v>-2.9118389571127636</c:v>
                </c:pt>
                <c:pt idx="68">
                  <c:v>-2.9118389571127636</c:v>
                </c:pt>
                <c:pt idx="69">
                  <c:v>-2.9118389571127636</c:v>
                </c:pt>
                <c:pt idx="70">
                  <c:v>-2.9118389571127636</c:v>
                </c:pt>
                <c:pt idx="71">
                  <c:v>-2.9118389571127636</c:v>
                </c:pt>
                <c:pt idx="72">
                  <c:v>-2.9118389571127636</c:v>
                </c:pt>
                <c:pt idx="73">
                  <c:v>-2.9118389571127636</c:v>
                </c:pt>
                <c:pt idx="74">
                  <c:v>-2.9118389571127636</c:v>
                </c:pt>
                <c:pt idx="75">
                  <c:v>-2.9118389571127636</c:v>
                </c:pt>
                <c:pt idx="76">
                  <c:v>-2.9118389571127636</c:v>
                </c:pt>
                <c:pt idx="77">
                  <c:v>-2.9118389571127636</c:v>
                </c:pt>
                <c:pt idx="78">
                  <c:v>-2.9118389571127636</c:v>
                </c:pt>
                <c:pt idx="79">
                  <c:v>-2.9118389571127636</c:v>
                </c:pt>
                <c:pt idx="80">
                  <c:v>-2.9118389571127636</c:v>
                </c:pt>
                <c:pt idx="81">
                  <c:v>-2.9118389571127636</c:v>
                </c:pt>
                <c:pt idx="82">
                  <c:v>-2.9118389571127636</c:v>
                </c:pt>
                <c:pt idx="83">
                  <c:v>-2.9118389571127636</c:v>
                </c:pt>
                <c:pt idx="84">
                  <c:v>-2.9118389571127636</c:v>
                </c:pt>
                <c:pt idx="85">
                  <c:v>-2.9118389571127636</c:v>
                </c:pt>
                <c:pt idx="86">
                  <c:v>-2.9118389571127636</c:v>
                </c:pt>
                <c:pt idx="87">
                  <c:v>-2.9118389571127636</c:v>
                </c:pt>
                <c:pt idx="88">
                  <c:v>-2.9118389571127636</c:v>
                </c:pt>
                <c:pt idx="89">
                  <c:v>-2.9118389571127636</c:v>
                </c:pt>
                <c:pt idx="90">
                  <c:v>-2.9118389571127636</c:v>
                </c:pt>
                <c:pt idx="91">
                  <c:v>-2.9118389571127636</c:v>
                </c:pt>
                <c:pt idx="92">
                  <c:v>-2.9118389571127636</c:v>
                </c:pt>
                <c:pt idx="93">
                  <c:v>-2.9118389571127636</c:v>
                </c:pt>
                <c:pt idx="94">
                  <c:v>-2.9118389571127636</c:v>
                </c:pt>
                <c:pt idx="95">
                  <c:v>-2.9118389571127636</c:v>
                </c:pt>
                <c:pt idx="96">
                  <c:v>-2.9118389571127636</c:v>
                </c:pt>
                <c:pt idx="97">
                  <c:v>-2.9118389571127636</c:v>
                </c:pt>
                <c:pt idx="98">
                  <c:v>-2.9118389571127636</c:v>
                </c:pt>
                <c:pt idx="99">
                  <c:v>-2.9118389571127636</c:v>
                </c:pt>
                <c:pt idx="100">
                  <c:v>-2.9118389571127636</c:v>
                </c:pt>
                <c:pt idx="101">
                  <c:v>-2.9118389571127636</c:v>
                </c:pt>
                <c:pt idx="102">
                  <c:v>-2.9118389571127636</c:v>
                </c:pt>
                <c:pt idx="103">
                  <c:v>-2.9118389571127636</c:v>
                </c:pt>
                <c:pt idx="104">
                  <c:v>-2.9118389571127636</c:v>
                </c:pt>
                <c:pt idx="105">
                  <c:v>-2.9118389571127636</c:v>
                </c:pt>
                <c:pt idx="106">
                  <c:v>-2.9118389571127636</c:v>
                </c:pt>
                <c:pt idx="107">
                  <c:v>-2.9118389571127636</c:v>
                </c:pt>
                <c:pt idx="108">
                  <c:v>-2.9118389571127636</c:v>
                </c:pt>
                <c:pt idx="109">
                  <c:v>-2.9118389571127636</c:v>
                </c:pt>
                <c:pt idx="110">
                  <c:v>-2.9118389571127636</c:v>
                </c:pt>
                <c:pt idx="111">
                  <c:v>-2.9118389571127636</c:v>
                </c:pt>
                <c:pt idx="112">
                  <c:v>-2.9118389571127636</c:v>
                </c:pt>
                <c:pt idx="113">
                  <c:v>-2.9118389571127636</c:v>
                </c:pt>
                <c:pt idx="114">
                  <c:v>-2.9118389571127636</c:v>
                </c:pt>
                <c:pt idx="115">
                  <c:v>-2.9118389571127636</c:v>
                </c:pt>
                <c:pt idx="116">
                  <c:v>-2.9118389571127636</c:v>
                </c:pt>
                <c:pt idx="117">
                  <c:v>-2.9118389571127636</c:v>
                </c:pt>
                <c:pt idx="118">
                  <c:v>-2.9118389571127636</c:v>
                </c:pt>
                <c:pt idx="119">
                  <c:v>-2.9118389571127636</c:v>
                </c:pt>
                <c:pt idx="120">
                  <c:v>-2.9118389571127636</c:v>
                </c:pt>
                <c:pt idx="121">
                  <c:v>-2.9118389571127636</c:v>
                </c:pt>
                <c:pt idx="122">
                  <c:v>-2.9118389571127636</c:v>
                </c:pt>
                <c:pt idx="123">
                  <c:v>-2.9118389571127636</c:v>
                </c:pt>
                <c:pt idx="124">
                  <c:v>-2.9118389571127636</c:v>
                </c:pt>
                <c:pt idx="125">
                  <c:v>-2.9118389571127636</c:v>
                </c:pt>
                <c:pt idx="126">
                  <c:v>-2.9118389571127636</c:v>
                </c:pt>
                <c:pt idx="127">
                  <c:v>-2.9118389571127636</c:v>
                </c:pt>
                <c:pt idx="128">
                  <c:v>-2.9118389571127636</c:v>
                </c:pt>
                <c:pt idx="129">
                  <c:v>-2.9118389571127636</c:v>
                </c:pt>
                <c:pt idx="130">
                  <c:v>-2.9118389571127636</c:v>
                </c:pt>
                <c:pt idx="131">
                  <c:v>-2.9118389571127636</c:v>
                </c:pt>
                <c:pt idx="132">
                  <c:v>-2.9118389571127636</c:v>
                </c:pt>
                <c:pt idx="133">
                  <c:v>-2.9118389571127636</c:v>
                </c:pt>
                <c:pt idx="134">
                  <c:v>-2.9118389571127636</c:v>
                </c:pt>
                <c:pt idx="135">
                  <c:v>-2.9118389571127636</c:v>
                </c:pt>
                <c:pt idx="136">
                  <c:v>-2.9118389571127636</c:v>
                </c:pt>
                <c:pt idx="137">
                  <c:v>-2.9118389571127636</c:v>
                </c:pt>
                <c:pt idx="138">
                  <c:v>-2.9118389571127636</c:v>
                </c:pt>
                <c:pt idx="139">
                  <c:v>-2.9118389571127636</c:v>
                </c:pt>
                <c:pt idx="140">
                  <c:v>-2.9118389571127636</c:v>
                </c:pt>
                <c:pt idx="141">
                  <c:v>-2.9118389571127636</c:v>
                </c:pt>
                <c:pt idx="142">
                  <c:v>-2.9118389571127636</c:v>
                </c:pt>
                <c:pt idx="143">
                  <c:v>-2.9118389571127636</c:v>
                </c:pt>
                <c:pt idx="144">
                  <c:v>-2.9118389571127636</c:v>
                </c:pt>
                <c:pt idx="145">
                  <c:v>-2.9118389571127636</c:v>
                </c:pt>
                <c:pt idx="146">
                  <c:v>-2.9118389571127636</c:v>
                </c:pt>
                <c:pt idx="147">
                  <c:v>-2.9118389571127636</c:v>
                </c:pt>
                <c:pt idx="148">
                  <c:v>-2.9118389571127636</c:v>
                </c:pt>
                <c:pt idx="149">
                  <c:v>-2.9118389571127636</c:v>
                </c:pt>
                <c:pt idx="150">
                  <c:v>-2.9118389571127636</c:v>
                </c:pt>
                <c:pt idx="151">
                  <c:v>-2.9118389571127636</c:v>
                </c:pt>
                <c:pt idx="152">
                  <c:v>-2.9118389571127636</c:v>
                </c:pt>
                <c:pt idx="153">
                  <c:v>-2.9118389571127636</c:v>
                </c:pt>
                <c:pt idx="154">
                  <c:v>-2.9118389571127636</c:v>
                </c:pt>
                <c:pt idx="155">
                  <c:v>-2.9118389571127636</c:v>
                </c:pt>
                <c:pt idx="156">
                  <c:v>-2.9118389571127636</c:v>
                </c:pt>
                <c:pt idx="157">
                  <c:v>-2.9118389571127636</c:v>
                </c:pt>
                <c:pt idx="158">
                  <c:v>-2.9118389571127636</c:v>
                </c:pt>
                <c:pt idx="159">
                  <c:v>-2.9118389571127636</c:v>
                </c:pt>
                <c:pt idx="160">
                  <c:v>-2.9118389571127636</c:v>
                </c:pt>
                <c:pt idx="161">
                  <c:v>-2.9118389571127636</c:v>
                </c:pt>
                <c:pt idx="162">
                  <c:v>-2.9118389571127636</c:v>
                </c:pt>
                <c:pt idx="163">
                  <c:v>-2.9118389571127636</c:v>
                </c:pt>
                <c:pt idx="164">
                  <c:v>-2.9118389571127636</c:v>
                </c:pt>
                <c:pt idx="165">
                  <c:v>-2.9118389571127636</c:v>
                </c:pt>
                <c:pt idx="166">
                  <c:v>-2.9118389571127636</c:v>
                </c:pt>
                <c:pt idx="167">
                  <c:v>-2.9118389571127636</c:v>
                </c:pt>
                <c:pt idx="168">
                  <c:v>-2.9118389571127636</c:v>
                </c:pt>
                <c:pt idx="169">
                  <c:v>-2.9118389571127636</c:v>
                </c:pt>
                <c:pt idx="170">
                  <c:v>-2.9118389571127636</c:v>
                </c:pt>
                <c:pt idx="171">
                  <c:v>-2.9118389571127636</c:v>
                </c:pt>
                <c:pt idx="172">
                  <c:v>-2.9118389571127636</c:v>
                </c:pt>
                <c:pt idx="173">
                  <c:v>-2.9118389571127636</c:v>
                </c:pt>
                <c:pt idx="174">
                  <c:v>-2.9118389571127636</c:v>
                </c:pt>
                <c:pt idx="175">
                  <c:v>-2.9118389571127636</c:v>
                </c:pt>
                <c:pt idx="176">
                  <c:v>-2.9118389571127636</c:v>
                </c:pt>
                <c:pt idx="177">
                  <c:v>-2.9118389571127636</c:v>
                </c:pt>
                <c:pt idx="178">
                  <c:v>-2.9118389571127636</c:v>
                </c:pt>
                <c:pt idx="179">
                  <c:v>-2.9118389571127636</c:v>
                </c:pt>
                <c:pt idx="180">
                  <c:v>-2.9118389571127636</c:v>
                </c:pt>
                <c:pt idx="181">
                  <c:v>-2.9118389571127636</c:v>
                </c:pt>
                <c:pt idx="182">
                  <c:v>-2.9118389571127636</c:v>
                </c:pt>
                <c:pt idx="183">
                  <c:v>-2.9118389571127636</c:v>
                </c:pt>
                <c:pt idx="184">
                  <c:v>-2.9118389571127636</c:v>
                </c:pt>
                <c:pt idx="185">
                  <c:v>-2.9118389571127636</c:v>
                </c:pt>
                <c:pt idx="186">
                  <c:v>-2.9118389571127636</c:v>
                </c:pt>
                <c:pt idx="187">
                  <c:v>-2.9118389571127636</c:v>
                </c:pt>
                <c:pt idx="188">
                  <c:v>-2.9118389571127636</c:v>
                </c:pt>
                <c:pt idx="189">
                  <c:v>-2.9118389571127636</c:v>
                </c:pt>
                <c:pt idx="190">
                  <c:v>-2.9118389571127636</c:v>
                </c:pt>
                <c:pt idx="191">
                  <c:v>-2.9118389571127636</c:v>
                </c:pt>
                <c:pt idx="192">
                  <c:v>-2.9118389571127636</c:v>
                </c:pt>
                <c:pt idx="193">
                  <c:v>-2.9118389571127636</c:v>
                </c:pt>
                <c:pt idx="194">
                  <c:v>-2.9118389571127636</c:v>
                </c:pt>
                <c:pt idx="195">
                  <c:v>-2.9118389571127636</c:v>
                </c:pt>
                <c:pt idx="196">
                  <c:v>-2.9118389571127636</c:v>
                </c:pt>
                <c:pt idx="197">
                  <c:v>-2.9118389571127636</c:v>
                </c:pt>
                <c:pt idx="198">
                  <c:v>-2.9118389571127636</c:v>
                </c:pt>
                <c:pt idx="199">
                  <c:v>-2.9118389571127636</c:v>
                </c:pt>
                <c:pt idx="200">
                  <c:v>-2.9118389571127636</c:v>
                </c:pt>
                <c:pt idx="201">
                  <c:v>-2.9118389571127636</c:v>
                </c:pt>
                <c:pt idx="202">
                  <c:v>-2.9118389571127636</c:v>
                </c:pt>
                <c:pt idx="203">
                  <c:v>-2.9118389571127636</c:v>
                </c:pt>
                <c:pt idx="204">
                  <c:v>-2.9118389571127636</c:v>
                </c:pt>
                <c:pt idx="205">
                  <c:v>-2.9118389571127636</c:v>
                </c:pt>
                <c:pt idx="206">
                  <c:v>-2.9118389571127636</c:v>
                </c:pt>
                <c:pt idx="207">
                  <c:v>-2.9118389571127636</c:v>
                </c:pt>
                <c:pt idx="208">
                  <c:v>-2.9118389571127636</c:v>
                </c:pt>
                <c:pt idx="209">
                  <c:v>-2.9118389571127636</c:v>
                </c:pt>
              </c:numCache>
            </c:numRef>
          </c:xVal>
          <c:yVal>
            <c:numRef>
              <c:f>data!$AS$15:$AS$224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-3.0517006490810528</c:v>
                </c:pt>
                <c:pt idx="2">
                  <c:v>-5.9060708486471309</c:v>
                </c:pt>
                <c:pt idx="3">
                  <c:v>-8.5627636878350959</c:v>
                </c:pt>
                <c:pt idx="4">
                  <c:v>-11.021456280845372</c:v>
                </c:pt>
                <c:pt idx="5">
                  <c:v>-13.281849806183148</c:v>
                </c:pt>
                <c:pt idx="6">
                  <c:v>-15.343669542977036</c:v>
                </c:pt>
                <c:pt idx="7">
                  <c:v>-17.206664904367564</c:v>
                </c:pt>
                <c:pt idx="8">
                  <c:v>-18.870609467962645</c:v>
                </c:pt>
                <c:pt idx="9">
                  <c:v>-20.335301003356125</c:v>
                </c:pt>
                <c:pt idx="10">
                  <c:v>-21.600561496706678</c:v>
                </c:pt>
                <c:pt idx="11">
                  <c:v>-22.666237172372306</c:v>
                </c:pt>
                <c:pt idx="12">
                  <c:v>-23.532198511600207</c:v>
                </c:pt>
                <c:pt idx="13">
                  <c:v>-24.198340268267962</c:v>
                </c:pt>
                <c:pt idx="14">
                  <c:v>-24.664581481674759</c:v>
                </c:pt>
                <c:pt idx="15">
                  <c:v>-24.930865486381236</c:v>
                </c:pt>
                <c:pt idx="16">
                  <c:v>-25</c:v>
                </c:pt>
                <c:pt idx="17">
                  <c:v>-25</c:v>
                </c:pt>
                <c:pt idx="18">
                  <c:v>-25</c:v>
                </c:pt>
                <c:pt idx="19">
                  <c:v>-25</c:v>
                </c:pt>
                <c:pt idx="20">
                  <c:v>-25</c:v>
                </c:pt>
                <c:pt idx="21">
                  <c:v>-25</c:v>
                </c:pt>
                <c:pt idx="22">
                  <c:v>-25</c:v>
                </c:pt>
                <c:pt idx="23">
                  <c:v>-25</c:v>
                </c:pt>
                <c:pt idx="24">
                  <c:v>-25</c:v>
                </c:pt>
                <c:pt idx="25">
                  <c:v>-25</c:v>
                </c:pt>
                <c:pt idx="26">
                  <c:v>-25</c:v>
                </c:pt>
                <c:pt idx="27">
                  <c:v>-25</c:v>
                </c:pt>
                <c:pt idx="28">
                  <c:v>-25</c:v>
                </c:pt>
                <c:pt idx="29">
                  <c:v>-25</c:v>
                </c:pt>
                <c:pt idx="30">
                  <c:v>-25</c:v>
                </c:pt>
                <c:pt idx="31">
                  <c:v>-25</c:v>
                </c:pt>
                <c:pt idx="32">
                  <c:v>-25</c:v>
                </c:pt>
                <c:pt idx="33">
                  <c:v>-25</c:v>
                </c:pt>
                <c:pt idx="34">
                  <c:v>-25</c:v>
                </c:pt>
                <c:pt idx="35">
                  <c:v>-25</c:v>
                </c:pt>
                <c:pt idx="36">
                  <c:v>-25</c:v>
                </c:pt>
                <c:pt idx="37">
                  <c:v>-25</c:v>
                </c:pt>
                <c:pt idx="38">
                  <c:v>-25</c:v>
                </c:pt>
                <c:pt idx="39">
                  <c:v>-25</c:v>
                </c:pt>
                <c:pt idx="40">
                  <c:v>-25</c:v>
                </c:pt>
                <c:pt idx="41">
                  <c:v>-25</c:v>
                </c:pt>
                <c:pt idx="42">
                  <c:v>-25</c:v>
                </c:pt>
                <c:pt idx="43">
                  <c:v>-25</c:v>
                </c:pt>
                <c:pt idx="44">
                  <c:v>-25</c:v>
                </c:pt>
                <c:pt idx="45">
                  <c:v>-25</c:v>
                </c:pt>
                <c:pt idx="46">
                  <c:v>-25</c:v>
                </c:pt>
                <c:pt idx="47">
                  <c:v>-25</c:v>
                </c:pt>
                <c:pt idx="48">
                  <c:v>-25</c:v>
                </c:pt>
                <c:pt idx="49">
                  <c:v>-25</c:v>
                </c:pt>
                <c:pt idx="50">
                  <c:v>-25</c:v>
                </c:pt>
                <c:pt idx="51">
                  <c:v>-25</c:v>
                </c:pt>
                <c:pt idx="52">
                  <c:v>-25</c:v>
                </c:pt>
                <c:pt idx="53">
                  <c:v>-25</c:v>
                </c:pt>
                <c:pt idx="54">
                  <c:v>-25</c:v>
                </c:pt>
                <c:pt idx="55">
                  <c:v>-25</c:v>
                </c:pt>
                <c:pt idx="56">
                  <c:v>-25</c:v>
                </c:pt>
                <c:pt idx="57">
                  <c:v>-25</c:v>
                </c:pt>
                <c:pt idx="58">
                  <c:v>-25</c:v>
                </c:pt>
                <c:pt idx="59">
                  <c:v>-25</c:v>
                </c:pt>
                <c:pt idx="60">
                  <c:v>-25</c:v>
                </c:pt>
                <c:pt idx="61">
                  <c:v>-25</c:v>
                </c:pt>
                <c:pt idx="62">
                  <c:v>-25</c:v>
                </c:pt>
                <c:pt idx="63">
                  <c:v>-25</c:v>
                </c:pt>
                <c:pt idx="64">
                  <c:v>-25</c:v>
                </c:pt>
                <c:pt idx="65">
                  <c:v>-25</c:v>
                </c:pt>
                <c:pt idx="66">
                  <c:v>-25</c:v>
                </c:pt>
                <c:pt idx="67">
                  <c:v>-25</c:v>
                </c:pt>
                <c:pt idx="68">
                  <c:v>-25</c:v>
                </c:pt>
                <c:pt idx="69">
                  <c:v>-25</c:v>
                </c:pt>
                <c:pt idx="70">
                  <c:v>-25</c:v>
                </c:pt>
                <c:pt idx="71">
                  <c:v>-25</c:v>
                </c:pt>
                <c:pt idx="72">
                  <c:v>-25</c:v>
                </c:pt>
                <c:pt idx="73">
                  <c:v>-25</c:v>
                </c:pt>
                <c:pt idx="74">
                  <c:v>-25</c:v>
                </c:pt>
                <c:pt idx="75">
                  <c:v>-25</c:v>
                </c:pt>
                <c:pt idx="76">
                  <c:v>-25</c:v>
                </c:pt>
                <c:pt idx="77">
                  <c:v>-25</c:v>
                </c:pt>
                <c:pt idx="78">
                  <c:v>-25</c:v>
                </c:pt>
                <c:pt idx="79">
                  <c:v>-25</c:v>
                </c:pt>
                <c:pt idx="80">
                  <c:v>-25</c:v>
                </c:pt>
                <c:pt idx="81">
                  <c:v>-25</c:v>
                </c:pt>
                <c:pt idx="82">
                  <c:v>-25</c:v>
                </c:pt>
                <c:pt idx="83">
                  <c:v>-25</c:v>
                </c:pt>
                <c:pt idx="84">
                  <c:v>-25</c:v>
                </c:pt>
                <c:pt idx="85">
                  <c:v>-25</c:v>
                </c:pt>
                <c:pt idx="86">
                  <c:v>-25</c:v>
                </c:pt>
                <c:pt idx="87">
                  <c:v>-25</c:v>
                </c:pt>
                <c:pt idx="88">
                  <c:v>-25</c:v>
                </c:pt>
                <c:pt idx="89">
                  <c:v>-25</c:v>
                </c:pt>
                <c:pt idx="90">
                  <c:v>-25</c:v>
                </c:pt>
                <c:pt idx="91">
                  <c:v>-25</c:v>
                </c:pt>
                <c:pt idx="92">
                  <c:v>-25</c:v>
                </c:pt>
                <c:pt idx="93">
                  <c:v>-25</c:v>
                </c:pt>
                <c:pt idx="94">
                  <c:v>-25</c:v>
                </c:pt>
                <c:pt idx="95">
                  <c:v>-25</c:v>
                </c:pt>
                <c:pt idx="96">
                  <c:v>-25</c:v>
                </c:pt>
                <c:pt idx="97">
                  <c:v>-25</c:v>
                </c:pt>
                <c:pt idx="98">
                  <c:v>-25</c:v>
                </c:pt>
                <c:pt idx="99">
                  <c:v>-25</c:v>
                </c:pt>
                <c:pt idx="100">
                  <c:v>-25</c:v>
                </c:pt>
                <c:pt idx="101">
                  <c:v>-25</c:v>
                </c:pt>
                <c:pt idx="102">
                  <c:v>-25</c:v>
                </c:pt>
                <c:pt idx="103">
                  <c:v>-25</c:v>
                </c:pt>
                <c:pt idx="104">
                  <c:v>-25</c:v>
                </c:pt>
                <c:pt idx="105">
                  <c:v>-25</c:v>
                </c:pt>
                <c:pt idx="106">
                  <c:v>-25</c:v>
                </c:pt>
                <c:pt idx="107">
                  <c:v>-25</c:v>
                </c:pt>
                <c:pt idx="108">
                  <c:v>-25</c:v>
                </c:pt>
                <c:pt idx="109">
                  <c:v>-25</c:v>
                </c:pt>
                <c:pt idx="110">
                  <c:v>-25</c:v>
                </c:pt>
                <c:pt idx="111">
                  <c:v>-25</c:v>
                </c:pt>
                <c:pt idx="112">
                  <c:v>-25</c:v>
                </c:pt>
                <c:pt idx="113">
                  <c:v>-25</c:v>
                </c:pt>
                <c:pt idx="114">
                  <c:v>-25</c:v>
                </c:pt>
                <c:pt idx="115">
                  <c:v>-25</c:v>
                </c:pt>
                <c:pt idx="116">
                  <c:v>-25</c:v>
                </c:pt>
                <c:pt idx="117">
                  <c:v>-25</c:v>
                </c:pt>
                <c:pt idx="118">
                  <c:v>-25</c:v>
                </c:pt>
                <c:pt idx="119">
                  <c:v>-25</c:v>
                </c:pt>
                <c:pt idx="120">
                  <c:v>-25</c:v>
                </c:pt>
                <c:pt idx="121">
                  <c:v>-25</c:v>
                </c:pt>
                <c:pt idx="122">
                  <c:v>-25</c:v>
                </c:pt>
                <c:pt idx="123">
                  <c:v>-25</c:v>
                </c:pt>
                <c:pt idx="124">
                  <c:v>-25</c:v>
                </c:pt>
                <c:pt idx="125">
                  <c:v>-25</c:v>
                </c:pt>
                <c:pt idx="126">
                  <c:v>-25</c:v>
                </c:pt>
                <c:pt idx="127">
                  <c:v>-25</c:v>
                </c:pt>
                <c:pt idx="128">
                  <c:v>-25</c:v>
                </c:pt>
                <c:pt idx="129">
                  <c:v>-25</c:v>
                </c:pt>
                <c:pt idx="130">
                  <c:v>-25</c:v>
                </c:pt>
                <c:pt idx="131">
                  <c:v>-25</c:v>
                </c:pt>
                <c:pt idx="132">
                  <c:v>-25</c:v>
                </c:pt>
                <c:pt idx="133">
                  <c:v>-25</c:v>
                </c:pt>
                <c:pt idx="134">
                  <c:v>-25</c:v>
                </c:pt>
                <c:pt idx="135">
                  <c:v>-25</c:v>
                </c:pt>
                <c:pt idx="136">
                  <c:v>-25</c:v>
                </c:pt>
                <c:pt idx="137">
                  <c:v>-25</c:v>
                </c:pt>
                <c:pt idx="138">
                  <c:v>-25</c:v>
                </c:pt>
                <c:pt idx="139">
                  <c:v>-25</c:v>
                </c:pt>
                <c:pt idx="140">
                  <c:v>-25</c:v>
                </c:pt>
                <c:pt idx="141">
                  <c:v>-25</c:v>
                </c:pt>
                <c:pt idx="142">
                  <c:v>-25</c:v>
                </c:pt>
                <c:pt idx="143">
                  <c:v>-25</c:v>
                </c:pt>
                <c:pt idx="144">
                  <c:v>-25</c:v>
                </c:pt>
                <c:pt idx="145">
                  <c:v>-25</c:v>
                </c:pt>
                <c:pt idx="146">
                  <c:v>-25</c:v>
                </c:pt>
                <c:pt idx="147">
                  <c:v>-25</c:v>
                </c:pt>
                <c:pt idx="148">
                  <c:v>-25</c:v>
                </c:pt>
                <c:pt idx="149">
                  <c:v>-25</c:v>
                </c:pt>
                <c:pt idx="150">
                  <c:v>-25</c:v>
                </c:pt>
                <c:pt idx="151">
                  <c:v>-25</c:v>
                </c:pt>
                <c:pt idx="152">
                  <c:v>-25</c:v>
                </c:pt>
                <c:pt idx="153">
                  <c:v>-25</c:v>
                </c:pt>
                <c:pt idx="154">
                  <c:v>-25</c:v>
                </c:pt>
                <c:pt idx="155">
                  <c:v>-25</c:v>
                </c:pt>
                <c:pt idx="156">
                  <c:v>-25</c:v>
                </c:pt>
                <c:pt idx="157">
                  <c:v>-25</c:v>
                </c:pt>
                <c:pt idx="158">
                  <c:v>-25</c:v>
                </c:pt>
                <c:pt idx="159">
                  <c:v>-25</c:v>
                </c:pt>
                <c:pt idx="160">
                  <c:v>-25</c:v>
                </c:pt>
                <c:pt idx="161">
                  <c:v>-25</c:v>
                </c:pt>
                <c:pt idx="162">
                  <c:v>-25</c:v>
                </c:pt>
                <c:pt idx="163">
                  <c:v>-25</c:v>
                </c:pt>
                <c:pt idx="164">
                  <c:v>-25</c:v>
                </c:pt>
                <c:pt idx="165">
                  <c:v>-25</c:v>
                </c:pt>
                <c:pt idx="166">
                  <c:v>-25</c:v>
                </c:pt>
                <c:pt idx="167">
                  <c:v>-25</c:v>
                </c:pt>
                <c:pt idx="168">
                  <c:v>-25</c:v>
                </c:pt>
                <c:pt idx="169">
                  <c:v>-25</c:v>
                </c:pt>
                <c:pt idx="170">
                  <c:v>-25</c:v>
                </c:pt>
                <c:pt idx="171">
                  <c:v>-25</c:v>
                </c:pt>
                <c:pt idx="172">
                  <c:v>-25</c:v>
                </c:pt>
                <c:pt idx="173">
                  <c:v>-25</c:v>
                </c:pt>
                <c:pt idx="174">
                  <c:v>-25</c:v>
                </c:pt>
                <c:pt idx="175">
                  <c:v>-25</c:v>
                </c:pt>
                <c:pt idx="176">
                  <c:v>-25</c:v>
                </c:pt>
                <c:pt idx="177">
                  <c:v>-25</c:v>
                </c:pt>
                <c:pt idx="178">
                  <c:v>-25</c:v>
                </c:pt>
                <c:pt idx="179">
                  <c:v>-25</c:v>
                </c:pt>
                <c:pt idx="180">
                  <c:v>-25</c:v>
                </c:pt>
                <c:pt idx="181">
                  <c:v>-25</c:v>
                </c:pt>
                <c:pt idx="182">
                  <c:v>-25</c:v>
                </c:pt>
                <c:pt idx="183">
                  <c:v>-25</c:v>
                </c:pt>
                <c:pt idx="184">
                  <c:v>-25</c:v>
                </c:pt>
                <c:pt idx="185">
                  <c:v>-25</c:v>
                </c:pt>
                <c:pt idx="186">
                  <c:v>-25</c:v>
                </c:pt>
                <c:pt idx="187">
                  <c:v>-25</c:v>
                </c:pt>
                <c:pt idx="188">
                  <c:v>-25</c:v>
                </c:pt>
                <c:pt idx="189">
                  <c:v>-25</c:v>
                </c:pt>
                <c:pt idx="190">
                  <c:v>-25</c:v>
                </c:pt>
                <c:pt idx="191">
                  <c:v>-25</c:v>
                </c:pt>
                <c:pt idx="192">
                  <c:v>-25</c:v>
                </c:pt>
                <c:pt idx="193">
                  <c:v>-25</c:v>
                </c:pt>
                <c:pt idx="194">
                  <c:v>-25</c:v>
                </c:pt>
                <c:pt idx="195">
                  <c:v>-25</c:v>
                </c:pt>
                <c:pt idx="196">
                  <c:v>-25</c:v>
                </c:pt>
                <c:pt idx="197">
                  <c:v>-25</c:v>
                </c:pt>
                <c:pt idx="198">
                  <c:v>-25</c:v>
                </c:pt>
                <c:pt idx="199">
                  <c:v>-25</c:v>
                </c:pt>
                <c:pt idx="200">
                  <c:v>-25</c:v>
                </c:pt>
                <c:pt idx="201">
                  <c:v>-25</c:v>
                </c:pt>
                <c:pt idx="202">
                  <c:v>-25</c:v>
                </c:pt>
                <c:pt idx="203">
                  <c:v>-25</c:v>
                </c:pt>
                <c:pt idx="204">
                  <c:v>-25</c:v>
                </c:pt>
                <c:pt idx="205">
                  <c:v>-25</c:v>
                </c:pt>
                <c:pt idx="206">
                  <c:v>-25</c:v>
                </c:pt>
                <c:pt idx="207">
                  <c:v>-25</c:v>
                </c:pt>
                <c:pt idx="208">
                  <c:v>-25</c:v>
                </c:pt>
                <c:pt idx="209">
                  <c:v>-25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F59-4D37-9231-F1000EC67752}"/>
            </c:ext>
          </c:extLst>
        </c:ser>
        <c:ser>
          <c:idx val="14"/>
          <c:order val="14"/>
          <c:tx>
            <c:strRef>
              <c:f>data!$AT$12</c:f>
              <c:strCache>
                <c:ptCount val="1"/>
                <c:pt idx="0">
                  <c:v>165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data!$AT$15:$AT$224</c:f>
              <c:numCache>
                <c:formatCode>Γενικός τύπος</c:formatCode>
                <c:ptCount val="210"/>
                <c:pt idx="0">
                  <c:v>1.6573634942535474E-13</c:v>
                </c:pt>
                <c:pt idx="1">
                  <c:v>0.76940717289791261</c:v>
                </c:pt>
                <c:pt idx="2">
                  <c:v>1.444545779327939</c:v>
                </c:pt>
                <c:pt idx="3">
                  <c:v>2.0312393492231084</c:v>
                </c:pt>
                <c:pt idx="4">
                  <c:v>2.5354061991541839</c:v>
                </c:pt>
                <c:pt idx="5">
                  <c:v>2.9630530896637088</c:v>
                </c:pt>
                <c:pt idx="6">
                  <c:v>3.3202687878149417</c:v>
                </c:pt>
                <c:pt idx="7">
                  <c:v>3.6132175418531185</c:v>
                </c:pt>
                <c:pt idx="8">
                  <c:v>3.8481324749754506</c:v>
                </c:pt>
                <c:pt idx="9">
                  <c:v>4.0313089052841367</c:v>
                </c:pt>
                <c:pt idx="10">
                  <c:v>4.1690975990904926</c:v>
                </c:pt>
                <c:pt idx="11">
                  <c:v>4.2678979647893396</c:v>
                </c:pt>
                <c:pt idx="12">
                  <c:v>4.3341511946076565</c:v>
                </c:pt>
                <c:pt idx="13">
                  <c:v>4.3743333615725914</c:v>
                </c:pt>
                <c:pt idx="14">
                  <c:v>4.3949484790956559</c:v>
                </c:pt>
                <c:pt idx="15">
                  <c:v>4.4025215306159806</c:v>
                </c:pt>
                <c:pt idx="16">
                  <c:v>-8.8071829529268086</c:v>
                </c:pt>
                <c:pt idx="17">
                  <c:v>-8.8071829529268086</c:v>
                </c:pt>
                <c:pt idx="18">
                  <c:v>-8.8071829529268086</c:v>
                </c:pt>
                <c:pt idx="19">
                  <c:v>-8.8071829529268086</c:v>
                </c:pt>
                <c:pt idx="20">
                  <c:v>-8.8071829529268086</c:v>
                </c:pt>
                <c:pt idx="21">
                  <c:v>-8.8071829529268086</c:v>
                </c:pt>
                <c:pt idx="22">
                  <c:v>-8.8071829529268086</c:v>
                </c:pt>
                <c:pt idx="23">
                  <c:v>-8.8071829529268086</c:v>
                </c:pt>
                <c:pt idx="24">
                  <c:v>-8.8071829529268086</c:v>
                </c:pt>
                <c:pt idx="25">
                  <c:v>-8.8071829529268086</c:v>
                </c:pt>
                <c:pt idx="26">
                  <c:v>-8.8071829529268086</c:v>
                </c:pt>
                <c:pt idx="27">
                  <c:v>-8.8071829529268086</c:v>
                </c:pt>
                <c:pt idx="28">
                  <c:v>-8.8071829529268086</c:v>
                </c:pt>
                <c:pt idx="29">
                  <c:v>-8.8071829529268086</c:v>
                </c:pt>
                <c:pt idx="30">
                  <c:v>-8.8071829529268086</c:v>
                </c:pt>
                <c:pt idx="31">
                  <c:v>-8.8071829529268086</c:v>
                </c:pt>
                <c:pt idx="32">
                  <c:v>-8.8071829529268086</c:v>
                </c:pt>
                <c:pt idx="33">
                  <c:v>-8.8071829529268086</c:v>
                </c:pt>
                <c:pt idx="34">
                  <c:v>-8.8071829529268086</c:v>
                </c:pt>
                <c:pt idx="35">
                  <c:v>-8.8071829529268086</c:v>
                </c:pt>
                <c:pt idx="36">
                  <c:v>-8.8071829529268086</c:v>
                </c:pt>
                <c:pt idx="37">
                  <c:v>-8.8071829529268086</c:v>
                </c:pt>
                <c:pt idx="38">
                  <c:v>-8.8071829529268086</c:v>
                </c:pt>
                <c:pt idx="39">
                  <c:v>-8.8071829529268086</c:v>
                </c:pt>
                <c:pt idx="40">
                  <c:v>-8.8071829529268086</c:v>
                </c:pt>
                <c:pt idx="41">
                  <c:v>-8.8071829529268086</c:v>
                </c:pt>
                <c:pt idx="42">
                  <c:v>-8.8071829529268086</c:v>
                </c:pt>
                <c:pt idx="43">
                  <c:v>-8.8071829529268086</c:v>
                </c:pt>
                <c:pt idx="44">
                  <c:v>-8.8071829529268086</c:v>
                </c:pt>
                <c:pt idx="45">
                  <c:v>-8.8071829529268086</c:v>
                </c:pt>
                <c:pt idx="46">
                  <c:v>-8.8071829529268086</c:v>
                </c:pt>
                <c:pt idx="47">
                  <c:v>-8.8071829529268086</c:v>
                </c:pt>
                <c:pt idx="48">
                  <c:v>-8.8071829529268086</c:v>
                </c:pt>
                <c:pt idx="49">
                  <c:v>-8.8071829529268086</c:v>
                </c:pt>
                <c:pt idx="50">
                  <c:v>-8.8071829529268086</c:v>
                </c:pt>
                <c:pt idx="51">
                  <c:v>-8.8071829529268086</c:v>
                </c:pt>
                <c:pt idx="52">
                  <c:v>-8.8071829529268086</c:v>
                </c:pt>
                <c:pt idx="53">
                  <c:v>-8.8071829529268086</c:v>
                </c:pt>
                <c:pt idx="54">
                  <c:v>-8.8071829529268086</c:v>
                </c:pt>
                <c:pt idx="55">
                  <c:v>-8.8071829529268086</c:v>
                </c:pt>
                <c:pt idx="56">
                  <c:v>-8.8071829529268086</c:v>
                </c:pt>
                <c:pt idx="57">
                  <c:v>-8.8071829529268086</c:v>
                </c:pt>
                <c:pt idx="58">
                  <c:v>-8.8071829529268086</c:v>
                </c:pt>
                <c:pt idx="59">
                  <c:v>-8.8071829529268086</c:v>
                </c:pt>
                <c:pt idx="60">
                  <c:v>-8.8071829529268086</c:v>
                </c:pt>
                <c:pt idx="61">
                  <c:v>-8.8071829529268086</c:v>
                </c:pt>
                <c:pt idx="62">
                  <c:v>-8.8071829529268086</c:v>
                </c:pt>
                <c:pt idx="63">
                  <c:v>-8.8071829529268086</c:v>
                </c:pt>
                <c:pt idx="64">
                  <c:v>-8.8071829529268086</c:v>
                </c:pt>
                <c:pt idx="65">
                  <c:v>-8.8071829529268086</c:v>
                </c:pt>
                <c:pt idx="66">
                  <c:v>-8.8071829529268086</c:v>
                </c:pt>
                <c:pt idx="67">
                  <c:v>-8.8071829529268086</c:v>
                </c:pt>
                <c:pt idx="68">
                  <c:v>-8.8071829529268086</c:v>
                </c:pt>
                <c:pt idx="69">
                  <c:v>-8.8071829529268086</c:v>
                </c:pt>
                <c:pt idx="70">
                  <c:v>-8.8071829529268086</c:v>
                </c:pt>
                <c:pt idx="71">
                  <c:v>-8.8071829529268086</c:v>
                </c:pt>
                <c:pt idx="72">
                  <c:v>-8.8071829529268086</c:v>
                </c:pt>
                <c:pt idx="73">
                  <c:v>-8.8071829529268086</c:v>
                </c:pt>
                <c:pt idx="74">
                  <c:v>-8.8071829529268086</c:v>
                </c:pt>
                <c:pt idx="75">
                  <c:v>-8.8071829529268086</c:v>
                </c:pt>
                <c:pt idx="76">
                  <c:v>-8.8071829529268086</c:v>
                </c:pt>
                <c:pt idx="77">
                  <c:v>-8.8071829529268086</c:v>
                </c:pt>
                <c:pt idx="78">
                  <c:v>-8.8071829529268086</c:v>
                </c:pt>
                <c:pt idx="79">
                  <c:v>-8.8071829529268086</c:v>
                </c:pt>
                <c:pt idx="80">
                  <c:v>-8.8071829529268086</c:v>
                </c:pt>
                <c:pt idx="81">
                  <c:v>-8.8071829529268086</c:v>
                </c:pt>
                <c:pt idx="82">
                  <c:v>-8.8071829529268086</c:v>
                </c:pt>
                <c:pt idx="83">
                  <c:v>-8.8071829529268086</c:v>
                </c:pt>
                <c:pt idx="84">
                  <c:v>-8.8071829529268086</c:v>
                </c:pt>
                <c:pt idx="85">
                  <c:v>-8.8071829529268086</c:v>
                </c:pt>
                <c:pt idx="86">
                  <c:v>-8.8071829529268086</c:v>
                </c:pt>
                <c:pt idx="87">
                  <c:v>-8.8071829529268086</c:v>
                </c:pt>
                <c:pt idx="88">
                  <c:v>-8.8071829529268086</c:v>
                </c:pt>
                <c:pt idx="89">
                  <c:v>-8.8071829529268086</c:v>
                </c:pt>
                <c:pt idx="90">
                  <c:v>-8.8071829529268086</c:v>
                </c:pt>
                <c:pt idx="91">
                  <c:v>-8.8071829529268086</c:v>
                </c:pt>
                <c:pt idx="92">
                  <c:v>-8.8071829529268086</c:v>
                </c:pt>
                <c:pt idx="93">
                  <c:v>-8.8071829529268086</c:v>
                </c:pt>
                <c:pt idx="94">
                  <c:v>-8.8071829529268086</c:v>
                </c:pt>
                <c:pt idx="95">
                  <c:v>-8.8071829529268086</c:v>
                </c:pt>
                <c:pt idx="96">
                  <c:v>-8.8071829529268086</c:v>
                </c:pt>
                <c:pt idx="97">
                  <c:v>-8.8071829529268086</c:v>
                </c:pt>
                <c:pt idx="98">
                  <c:v>-8.8071829529268086</c:v>
                </c:pt>
                <c:pt idx="99">
                  <c:v>-8.8071829529268086</c:v>
                </c:pt>
                <c:pt idx="100">
                  <c:v>-8.8071829529268086</c:v>
                </c:pt>
                <c:pt idx="101">
                  <c:v>-8.8071829529268086</c:v>
                </c:pt>
                <c:pt idx="102">
                  <c:v>-8.8071829529268086</c:v>
                </c:pt>
                <c:pt idx="103">
                  <c:v>-8.8071829529268086</c:v>
                </c:pt>
                <c:pt idx="104">
                  <c:v>-8.8071829529268086</c:v>
                </c:pt>
                <c:pt idx="105">
                  <c:v>-8.8071829529268086</c:v>
                </c:pt>
                <c:pt idx="106">
                  <c:v>-8.8071829529268086</c:v>
                </c:pt>
                <c:pt idx="107">
                  <c:v>-8.8071829529268086</c:v>
                </c:pt>
                <c:pt idx="108">
                  <c:v>-8.8071829529268086</c:v>
                </c:pt>
                <c:pt idx="109">
                  <c:v>-8.8071829529268086</c:v>
                </c:pt>
                <c:pt idx="110">
                  <c:v>-8.8071829529268086</c:v>
                </c:pt>
                <c:pt idx="111">
                  <c:v>-8.8071829529268086</c:v>
                </c:pt>
                <c:pt idx="112">
                  <c:v>-8.8071829529268086</c:v>
                </c:pt>
                <c:pt idx="113">
                  <c:v>-8.8071829529268086</c:v>
                </c:pt>
                <c:pt idx="114">
                  <c:v>-8.8071829529268086</c:v>
                </c:pt>
                <c:pt idx="115">
                  <c:v>-8.8071829529268086</c:v>
                </c:pt>
                <c:pt idx="116">
                  <c:v>-8.8071829529268086</c:v>
                </c:pt>
                <c:pt idx="117">
                  <c:v>-8.8071829529268086</c:v>
                </c:pt>
                <c:pt idx="118">
                  <c:v>-8.8071829529268086</c:v>
                </c:pt>
                <c:pt idx="119">
                  <c:v>-8.8071829529268086</c:v>
                </c:pt>
                <c:pt idx="120">
                  <c:v>-8.8071829529268086</c:v>
                </c:pt>
                <c:pt idx="121">
                  <c:v>-8.8071829529268086</c:v>
                </c:pt>
                <c:pt idx="122">
                  <c:v>-8.8071829529268086</c:v>
                </c:pt>
                <c:pt idx="123">
                  <c:v>-8.8071829529268086</c:v>
                </c:pt>
                <c:pt idx="124">
                  <c:v>-8.8071829529268086</c:v>
                </c:pt>
                <c:pt idx="125">
                  <c:v>-8.8071829529268086</c:v>
                </c:pt>
                <c:pt idx="126">
                  <c:v>-8.8071829529268086</c:v>
                </c:pt>
                <c:pt idx="127">
                  <c:v>-8.8071829529268086</c:v>
                </c:pt>
                <c:pt idx="128">
                  <c:v>-8.8071829529268086</c:v>
                </c:pt>
                <c:pt idx="129">
                  <c:v>-8.8071829529268086</c:v>
                </c:pt>
                <c:pt idx="130">
                  <c:v>-8.8071829529268086</c:v>
                </c:pt>
                <c:pt idx="131">
                  <c:v>-8.8071829529268086</c:v>
                </c:pt>
                <c:pt idx="132">
                  <c:v>-8.8071829529268086</c:v>
                </c:pt>
                <c:pt idx="133">
                  <c:v>-8.8071829529268086</c:v>
                </c:pt>
                <c:pt idx="134">
                  <c:v>-8.8071829529268086</c:v>
                </c:pt>
                <c:pt idx="135">
                  <c:v>-8.8071829529268086</c:v>
                </c:pt>
                <c:pt idx="136">
                  <c:v>-8.8071829529268086</c:v>
                </c:pt>
                <c:pt idx="137">
                  <c:v>-8.8071829529268086</c:v>
                </c:pt>
                <c:pt idx="138">
                  <c:v>-8.8071829529268086</c:v>
                </c:pt>
                <c:pt idx="139">
                  <c:v>-8.8071829529268086</c:v>
                </c:pt>
                <c:pt idx="140">
                  <c:v>-8.8071829529268086</c:v>
                </c:pt>
                <c:pt idx="141">
                  <c:v>-8.8071829529268086</c:v>
                </c:pt>
                <c:pt idx="142">
                  <c:v>-8.8071829529268086</c:v>
                </c:pt>
                <c:pt idx="143">
                  <c:v>-8.8071829529268086</c:v>
                </c:pt>
                <c:pt idx="144">
                  <c:v>-8.8071829529268086</c:v>
                </c:pt>
                <c:pt idx="145">
                  <c:v>-8.8071829529268086</c:v>
                </c:pt>
                <c:pt idx="146">
                  <c:v>-8.8071829529268086</c:v>
                </c:pt>
                <c:pt idx="147">
                  <c:v>-8.8071829529268086</c:v>
                </c:pt>
                <c:pt idx="148">
                  <c:v>-8.8071829529268086</c:v>
                </c:pt>
                <c:pt idx="149">
                  <c:v>-8.8071829529268086</c:v>
                </c:pt>
                <c:pt idx="150">
                  <c:v>-8.8071829529268086</c:v>
                </c:pt>
                <c:pt idx="151">
                  <c:v>-8.8071829529268086</c:v>
                </c:pt>
                <c:pt idx="152">
                  <c:v>-8.8071829529268086</c:v>
                </c:pt>
                <c:pt idx="153">
                  <c:v>-8.8071829529268086</c:v>
                </c:pt>
                <c:pt idx="154">
                  <c:v>-8.8071829529268086</c:v>
                </c:pt>
                <c:pt idx="155">
                  <c:v>-8.8071829529268086</c:v>
                </c:pt>
                <c:pt idx="156">
                  <c:v>-8.8071829529268086</c:v>
                </c:pt>
                <c:pt idx="157">
                  <c:v>-8.8071829529268086</c:v>
                </c:pt>
                <c:pt idx="158">
                  <c:v>-8.8071829529268086</c:v>
                </c:pt>
                <c:pt idx="159">
                  <c:v>-8.8071829529268086</c:v>
                </c:pt>
                <c:pt idx="160">
                  <c:v>-8.8071829529268086</c:v>
                </c:pt>
                <c:pt idx="161">
                  <c:v>-8.8071829529268086</c:v>
                </c:pt>
                <c:pt idx="162">
                  <c:v>-8.8071829529268086</c:v>
                </c:pt>
                <c:pt idx="163">
                  <c:v>-8.8071829529268086</c:v>
                </c:pt>
                <c:pt idx="164">
                  <c:v>-8.8071829529268086</c:v>
                </c:pt>
                <c:pt idx="165">
                  <c:v>-8.8071829529268086</c:v>
                </c:pt>
                <c:pt idx="166">
                  <c:v>-8.8071829529268086</c:v>
                </c:pt>
                <c:pt idx="167">
                  <c:v>-8.8071829529268086</c:v>
                </c:pt>
                <c:pt idx="168">
                  <c:v>-8.8071829529268086</c:v>
                </c:pt>
                <c:pt idx="169">
                  <c:v>-8.8071829529268086</c:v>
                </c:pt>
                <c:pt idx="170">
                  <c:v>-8.8071829529268086</c:v>
                </c:pt>
                <c:pt idx="171">
                  <c:v>-8.8071829529268086</c:v>
                </c:pt>
                <c:pt idx="172">
                  <c:v>-8.8071829529268086</c:v>
                </c:pt>
                <c:pt idx="173">
                  <c:v>-8.8071829529268086</c:v>
                </c:pt>
                <c:pt idx="174">
                  <c:v>-8.8071829529268086</c:v>
                </c:pt>
                <c:pt idx="175">
                  <c:v>-8.8071829529268086</c:v>
                </c:pt>
                <c:pt idx="176">
                  <c:v>-8.8071829529268086</c:v>
                </c:pt>
                <c:pt idx="177">
                  <c:v>-8.8071829529268086</c:v>
                </c:pt>
                <c:pt idx="178">
                  <c:v>-8.8071829529268086</c:v>
                </c:pt>
                <c:pt idx="179">
                  <c:v>-8.8071829529268086</c:v>
                </c:pt>
                <c:pt idx="180">
                  <c:v>-8.8071829529268086</c:v>
                </c:pt>
                <c:pt idx="181">
                  <c:v>-8.8071829529268086</c:v>
                </c:pt>
                <c:pt idx="182">
                  <c:v>-8.8071829529268086</c:v>
                </c:pt>
                <c:pt idx="183">
                  <c:v>-8.8071829529268086</c:v>
                </c:pt>
                <c:pt idx="184">
                  <c:v>-8.8071829529268086</c:v>
                </c:pt>
                <c:pt idx="185">
                  <c:v>-8.8071829529268086</c:v>
                </c:pt>
                <c:pt idx="186">
                  <c:v>-8.8071829529268086</c:v>
                </c:pt>
                <c:pt idx="187">
                  <c:v>-8.8071829529268086</c:v>
                </c:pt>
                <c:pt idx="188">
                  <c:v>-8.8071829529268086</c:v>
                </c:pt>
                <c:pt idx="189">
                  <c:v>-8.8071829529268086</c:v>
                </c:pt>
                <c:pt idx="190">
                  <c:v>-8.8071829529268086</c:v>
                </c:pt>
                <c:pt idx="191">
                  <c:v>-8.8071829529268086</c:v>
                </c:pt>
                <c:pt idx="192">
                  <c:v>-8.8071829529268086</c:v>
                </c:pt>
                <c:pt idx="193">
                  <c:v>-8.8071829529268086</c:v>
                </c:pt>
                <c:pt idx="194">
                  <c:v>-8.8071829529268086</c:v>
                </c:pt>
                <c:pt idx="195">
                  <c:v>-8.8071829529268086</c:v>
                </c:pt>
                <c:pt idx="196">
                  <c:v>-8.8071829529268086</c:v>
                </c:pt>
                <c:pt idx="197">
                  <c:v>-8.8071829529268086</c:v>
                </c:pt>
                <c:pt idx="198">
                  <c:v>-8.8071829529268086</c:v>
                </c:pt>
                <c:pt idx="199">
                  <c:v>-8.8071829529268086</c:v>
                </c:pt>
                <c:pt idx="200">
                  <c:v>-8.8071829529268086</c:v>
                </c:pt>
                <c:pt idx="201">
                  <c:v>-8.8071829529268086</c:v>
                </c:pt>
                <c:pt idx="202">
                  <c:v>-8.8071829529268086</c:v>
                </c:pt>
                <c:pt idx="203">
                  <c:v>-8.8071829529268086</c:v>
                </c:pt>
                <c:pt idx="204">
                  <c:v>-8.8071829529268086</c:v>
                </c:pt>
                <c:pt idx="205">
                  <c:v>-8.8071829529268086</c:v>
                </c:pt>
                <c:pt idx="206">
                  <c:v>-8.8071829529268086</c:v>
                </c:pt>
                <c:pt idx="207">
                  <c:v>-8.8071829529268086</c:v>
                </c:pt>
                <c:pt idx="208">
                  <c:v>-8.8071829529268086</c:v>
                </c:pt>
                <c:pt idx="209">
                  <c:v>-8.8071829529268086</c:v>
                </c:pt>
              </c:numCache>
            </c:numRef>
          </c:xVal>
          <c:yVal>
            <c:numRef>
              <c:f>data!$AU$15:$AU$224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-2.9673852470094664</c:v>
                </c:pt>
                <c:pt idx="2">
                  <c:v>-5.7584007328956002</c:v>
                </c:pt>
                <c:pt idx="3">
                  <c:v>-8.3700553234481863</c:v>
                </c:pt>
                <c:pt idx="4">
                  <c:v>-10.799550105715506</c:v>
                </c:pt>
                <c:pt idx="5">
                  <c:v>-13.044281387602854</c:v>
                </c:pt>
                <c:pt idx="6">
                  <c:v>-15.10184348825155</c:v>
                </c:pt>
                <c:pt idx="7">
                  <c:v>-16.9700313162101</c:v>
                </c:pt>
                <c:pt idx="8">
                  <c:v>-18.646842732632614</c:v>
                </c:pt>
                <c:pt idx="9">
                  <c:v>-20.130480696973283</c:v>
                </c:pt>
                <c:pt idx="10">
                  <c:v>-21.419355192876715</c:v>
                </c:pt>
                <c:pt idx="11">
                  <c:v>-22.512084932199841</c:v>
                </c:pt>
                <c:pt idx="12">
                  <c:v>-23.407498835340142</c:v>
                </c:pt>
                <c:pt idx="13">
                  <c:v>-24.104637286282681</c:v>
                </c:pt>
                <c:pt idx="14">
                  <c:v>-24.602753161021678</c:v>
                </c:pt>
                <c:pt idx="15">
                  <c:v>-24.9013126282541</c:v>
                </c:pt>
                <c:pt idx="16">
                  <c:v>-25</c:v>
                </c:pt>
                <c:pt idx="17">
                  <c:v>-25</c:v>
                </c:pt>
                <c:pt idx="18">
                  <c:v>-25</c:v>
                </c:pt>
                <c:pt idx="19">
                  <c:v>-25</c:v>
                </c:pt>
                <c:pt idx="20">
                  <c:v>-25</c:v>
                </c:pt>
                <c:pt idx="21">
                  <c:v>-25</c:v>
                </c:pt>
                <c:pt idx="22">
                  <c:v>-25</c:v>
                </c:pt>
                <c:pt idx="23">
                  <c:v>-25</c:v>
                </c:pt>
                <c:pt idx="24">
                  <c:v>-25</c:v>
                </c:pt>
                <c:pt idx="25">
                  <c:v>-25</c:v>
                </c:pt>
                <c:pt idx="26">
                  <c:v>-25</c:v>
                </c:pt>
                <c:pt idx="27">
                  <c:v>-25</c:v>
                </c:pt>
                <c:pt idx="28">
                  <c:v>-25</c:v>
                </c:pt>
                <c:pt idx="29">
                  <c:v>-25</c:v>
                </c:pt>
                <c:pt idx="30">
                  <c:v>-25</c:v>
                </c:pt>
                <c:pt idx="31">
                  <c:v>-25</c:v>
                </c:pt>
                <c:pt idx="32">
                  <c:v>-25</c:v>
                </c:pt>
                <c:pt idx="33">
                  <c:v>-25</c:v>
                </c:pt>
                <c:pt idx="34">
                  <c:v>-25</c:v>
                </c:pt>
                <c:pt idx="35">
                  <c:v>-25</c:v>
                </c:pt>
                <c:pt idx="36">
                  <c:v>-25</c:v>
                </c:pt>
                <c:pt idx="37">
                  <c:v>-25</c:v>
                </c:pt>
                <c:pt idx="38">
                  <c:v>-25</c:v>
                </c:pt>
                <c:pt idx="39">
                  <c:v>-25</c:v>
                </c:pt>
                <c:pt idx="40">
                  <c:v>-25</c:v>
                </c:pt>
                <c:pt idx="41">
                  <c:v>-25</c:v>
                </c:pt>
                <c:pt idx="42">
                  <c:v>-25</c:v>
                </c:pt>
                <c:pt idx="43">
                  <c:v>-25</c:v>
                </c:pt>
                <c:pt idx="44">
                  <c:v>-25</c:v>
                </c:pt>
                <c:pt idx="45">
                  <c:v>-25</c:v>
                </c:pt>
                <c:pt idx="46">
                  <c:v>-25</c:v>
                </c:pt>
                <c:pt idx="47">
                  <c:v>-25</c:v>
                </c:pt>
                <c:pt idx="48">
                  <c:v>-25</c:v>
                </c:pt>
                <c:pt idx="49">
                  <c:v>-25</c:v>
                </c:pt>
                <c:pt idx="50">
                  <c:v>-25</c:v>
                </c:pt>
                <c:pt idx="51">
                  <c:v>-25</c:v>
                </c:pt>
                <c:pt idx="52">
                  <c:v>-25</c:v>
                </c:pt>
                <c:pt idx="53">
                  <c:v>-25</c:v>
                </c:pt>
                <c:pt idx="54">
                  <c:v>-25</c:v>
                </c:pt>
                <c:pt idx="55">
                  <c:v>-25</c:v>
                </c:pt>
                <c:pt idx="56">
                  <c:v>-25</c:v>
                </c:pt>
                <c:pt idx="57">
                  <c:v>-25</c:v>
                </c:pt>
                <c:pt idx="58">
                  <c:v>-25</c:v>
                </c:pt>
                <c:pt idx="59">
                  <c:v>-25</c:v>
                </c:pt>
                <c:pt idx="60">
                  <c:v>-25</c:v>
                </c:pt>
                <c:pt idx="61">
                  <c:v>-25</c:v>
                </c:pt>
                <c:pt idx="62">
                  <c:v>-25</c:v>
                </c:pt>
                <c:pt idx="63">
                  <c:v>-25</c:v>
                </c:pt>
                <c:pt idx="64">
                  <c:v>-25</c:v>
                </c:pt>
                <c:pt idx="65">
                  <c:v>-25</c:v>
                </c:pt>
                <c:pt idx="66">
                  <c:v>-25</c:v>
                </c:pt>
                <c:pt idx="67">
                  <c:v>-25</c:v>
                </c:pt>
                <c:pt idx="68">
                  <c:v>-25</c:v>
                </c:pt>
                <c:pt idx="69">
                  <c:v>-25</c:v>
                </c:pt>
                <c:pt idx="70">
                  <c:v>-25</c:v>
                </c:pt>
                <c:pt idx="71">
                  <c:v>-25</c:v>
                </c:pt>
                <c:pt idx="72">
                  <c:v>-25</c:v>
                </c:pt>
                <c:pt idx="73">
                  <c:v>-25</c:v>
                </c:pt>
                <c:pt idx="74">
                  <c:v>-25</c:v>
                </c:pt>
                <c:pt idx="75">
                  <c:v>-25</c:v>
                </c:pt>
                <c:pt idx="76">
                  <c:v>-25</c:v>
                </c:pt>
                <c:pt idx="77">
                  <c:v>-25</c:v>
                </c:pt>
                <c:pt idx="78">
                  <c:v>-25</c:v>
                </c:pt>
                <c:pt idx="79">
                  <c:v>-25</c:v>
                </c:pt>
                <c:pt idx="80">
                  <c:v>-25</c:v>
                </c:pt>
                <c:pt idx="81">
                  <c:v>-25</c:v>
                </c:pt>
                <c:pt idx="82">
                  <c:v>-25</c:v>
                </c:pt>
                <c:pt idx="83">
                  <c:v>-25</c:v>
                </c:pt>
                <c:pt idx="84">
                  <c:v>-25</c:v>
                </c:pt>
                <c:pt idx="85">
                  <c:v>-25</c:v>
                </c:pt>
                <c:pt idx="86">
                  <c:v>-25</c:v>
                </c:pt>
                <c:pt idx="87">
                  <c:v>-25</c:v>
                </c:pt>
                <c:pt idx="88">
                  <c:v>-25</c:v>
                </c:pt>
                <c:pt idx="89">
                  <c:v>-25</c:v>
                </c:pt>
                <c:pt idx="90">
                  <c:v>-25</c:v>
                </c:pt>
                <c:pt idx="91">
                  <c:v>-25</c:v>
                </c:pt>
                <c:pt idx="92">
                  <c:v>-25</c:v>
                </c:pt>
                <c:pt idx="93">
                  <c:v>-25</c:v>
                </c:pt>
                <c:pt idx="94">
                  <c:v>-25</c:v>
                </c:pt>
                <c:pt idx="95">
                  <c:v>-25</c:v>
                </c:pt>
                <c:pt idx="96">
                  <c:v>-25</c:v>
                </c:pt>
                <c:pt idx="97">
                  <c:v>-25</c:v>
                </c:pt>
                <c:pt idx="98">
                  <c:v>-25</c:v>
                </c:pt>
                <c:pt idx="99">
                  <c:v>-25</c:v>
                </c:pt>
                <c:pt idx="100">
                  <c:v>-25</c:v>
                </c:pt>
                <c:pt idx="101">
                  <c:v>-25</c:v>
                </c:pt>
                <c:pt idx="102">
                  <c:v>-25</c:v>
                </c:pt>
                <c:pt idx="103">
                  <c:v>-25</c:v>
                </c:pt>
                <c:pt idx="104">
                  <c:v>-25</c:v>
                </c:pt>
                <c:pt idx="105">
                  <c:v>-25</c:v>
                </c:pt>
                <c:pt idx="106">
                  <c:v>-25</c:v>
                </c:pt>
                <c:pt idx="107">
                  <c:v>-25</c:v>
                </c:pt>
                <c:pt idx="108">
                  <c:v>-25</c:v>
                </c:pt>
                <c:pt idx="109">
                  <c:v>-25</c:v>
                </c:pt>
                <c:pt idx="110">
                  <c:v>-25</c:v>
                </c:pt>
                <c:pt idx="111">
                  <c:v>-25</c:v>
                </c:pt>
                <c:pt idx="112">
                  <c:v>-25</c:v>
                </c:pt>
                <c:pt idx="113">
                  <c:v>-25</c:v>
                </c:pt>
                <c:pt idx="114">
                  <c:v>-25</c:v>
                </c:pt>
                <c:pt idx="115">
                  <c:v>-25</c:v>
                </c:pt>
                <c:pt idx="116">
                  <c:v>-25</c:v>
                </c:pt>
                <c:pt idx="117">
                  <c:v>-25</c:v>
                </c:pt>
                <c:pt idx="118">
                  <c:v>-25</c:v>
                </c:pt>
                <c:pt idx="119">
                  <c:v>-25</c:v>
                </c:pt>
                <c:pt idx="120">
                  <c:v>-25</c:v>
                </c:pt>
                <c:pt idx="121">
                  <c:v>-25</c:v>
                </c:pt>
                <c:pt idx="122">
                  <c:v>-25</c:v>
                </c:pt>
                <c:pt idx="123">
                  <c:v>-25</c:v>
                </c:pt>
                <c:pt idx="124">
                  <c:v>-25</c:v>
                </c:pt>
                <c:pt idx="125">
                  <c:v>-25</c:v>
                </c:pt>
                <c:pt idx="126">
                  <c:v>-25</c:v>
                </c:pt>
                <c:pt idx="127">
                  <c:v>-25</c:v>
                </c:pt>
                <c:pt idx="128">
                  <c:v>-25</c:v>
                </c:pt>
                <c:pt idx="129">
                  <c:v>-25</c:v>
                </c:pt>
                <c:pt idx="130">
                  <c:v>-25</c:v>
                </c:pt>
                <c:pt idx="131">
                  <c:v>-25</c:v>
                </c:pt>
                <c:pt idx="132">
                  <c:v>-25</c:v>
                </c:pt>
                <c:pt idx="133">
                  <c:v>-25</c:v>
                </c:pt>
                <c:pt idx="134">
                  <c:v>-25</c:v>
                </c:pt>
                <c:pt idx="135">
                  <c:v>-25</c:v>
                </c:pt>
                <c:pt idx="136">
                  <c:v>-25</c:v>
                </c:pt>
                <c:pt idx="137">
                  <c:v>-25</c:v>
                </c:pt>
                <c:pt idx="138">
                  <c:v>-25</c:v>
                </c:pt>
                <c:pt idx="139">
                  <c:v>-25</c:v>
                </c:pt>
                <c:pt idx="140">
                  <c:v>-25</c:v>
                </c:pt>
                <c:pt idx="141">
                  <c:v>-25</c:v>
                </c:pt>
                <c:pt idx="142">
                  <c:v>-25</c:v>
                </c:pt>
                <c:pt idx="143">
                  <c:v>-25</c:v>
                </c:pt>
                <c:pt idx="144">
                  <c:v>-25</c:v>
                </c:pt>
                <c:pt idx="145">
                  <c:v>-25</c:v>
                </c:pt>
                <c:pt idx="146">
                  <c:v>-25</c:v>
                </c:pt>
                <c:pt idx="147">
                  <c:v>-25</c:v>
                </c:pt>
                <c:pt idx="148">
                  <c:v>-25</c:v>
                </c:pt>
                <c:pt idx="149">
                  <c:v>-25</c:v>
                </c:pt>
                <c:pt idx="150">
                  <c:v>-25</c:v>
                </c:pt>
                <c:pt idx="151">
                  <c:v>-25</c:v>
                </c:pt>
                <c:pt idx="152">
                  <c:v>-25</c:v>
                </c:pt>
                <c:pt idx="153">
                  <c:v>-25</c:v>
                </c:pt>
                <c:pt idx="154">
                  <c:v>-25</c:v>
                </c:pt>
                <c:pt idx="155">
                  <c:v>-25</c:v>
                </c:pt>
                <c:pt idx="156">
                  <c:v>-25</c:v>
                </c:pt>
                <c:pt idx="157">
                  <c:v>-25</c:v>
                </c:pt>
                <c:pt idx="158">
                  <c:v>-25</c:v>
                </c:pt>
                <c:pt idx="159">
                  <c:v>-25</c:v>
                </c:pt>
                <c:pt idx="160">
                  <c:v>-25</c:v>
                </c:pt>
                <c:pt idx="161">
                  <c:v>-25</c:v>
                </c:pt>
                <c:pt idx="162">
                  <c:v>-25</c:v>
                </c:pt>
                <c:pt idx="163">
                  <c:v>-25</c:v>
                </c:pt>
                <c:pt idx="164">
                  <c:v>-25</c:v>
                </c:pt>
                <c:pt idx="165">
                  <c:v>-25</c:v>
                </c:pt>
                <c:pt idx="166">
                  <c:v>-25</c:v>
                </c:pt>
                <c:pt idx="167">
                  <c:v>-25</c:v>
                </c:pt>
                <c:pt idx="168">
                  <c:v>-25</c:v>
                </c:pt>
                <c:pt idx="169">
                  <c:v>-25</c:v>
                </c:pt>
                <c:pt idx="170">
                  <c:v>-25</c:v>
                </c:pt>
                <c:pt idx="171">
                  <c:v>-25</c:v>
                </c:pt>
                <c:pt idx="172">
                  <c:v>-25</c:v>
                </c:pt>
                <c:pt idx="173">
                  <c:v>-25</c:v>
                </c:pt>
                <c:pt idx="174">
                  <c:v>-25</c:v>
                </c:pt>
                <c:pt idx="175">
                  <c:v>-25</c:v>
                </c:pt>
                <c:pt idx="176">
                  <c:v>-25</c:v>
                </c:pt>
                <c:pt idx="177">
                  <c:v>-25</c:v>
                </c:pt>
                <c:pt idx="178">
                  <c:v>-25</c:v>
                </c:pt>
                <c:pt idx="179">
                  <c:v>-25</c:v>
                </c:pt>
                <c:pt idx="180">
                  <c:v>-25</c:v>
                </c:pt>
                <c:pt idx="181">
                  <c:v>-25</c:v>
                </c:pt>
                <c:pt idx="182">
                  <c:v>-25</c:v>
                </c:pt>
                <c:pt idx="183">
                  <c:v>-25</c:v>
                </c:pt>
                <c:pt idx="184">
                  <c:v>-25</c:v>
                </c:pt>
                <c:pt idx="185">
                  <c:v>-25</c:v>
                </c:pt>
                <c:pt idx="186">
                  <c:v>-25</c:v>
                </c:pt>
                <c:pt idx="187">
                  <c:v>-25</c:v>
                </c:pt>
                <c:pt idx="188">
                  <c:v>-25</c:v>
                </c:pt>
                <c:pt idx="189">
                  <c:v>-25</c:v>
                </c:pt>
                <c:pt idx="190">
                  <c:v>-25</c:v>
                </c:pt>
                <c:pt idx="191">
                  <c:v>-25</c:v>
                </c:pt>
                <c:pt idx="192">
                  <c:v>-25</c:v>
                </c:pt>
                <c:pt idx="193">
                  <c:v>-25</c:v>
                </c:pt>
                <c:pt idx="194">
                  <c:v>-25</c:v>
                </c:pt>
                <c:pt idx="195">
                  <c:v>-25</c:v>
                </c:pt>
                <c:pt idx="196">
                  <c:v>-25</c:v>
                </c:pt>
                <c:pt idx="197">
                  <c:v>-25</c:v>
                </c:pt>
                <c:pt idx="198">
                  <c:v>-25</c:v>
                </c:pt>
                <c:pt idx="199">
                  <c:v>-25</c:v>
                </c:pt>
                <c:pt idx="200">
                  <c:v>-25</c:v>
                </c:pt>
                <c:pt idx="201">
                  <c:v>-25</c:v>
                </c:pt>
                <c:pt idx="202">
                  <c:v>-25</c:v>
                </c:pt>
                <c:pt idx="203">
                  <c:v>-25</c:v>
                </c:pt>
                <c:pt idx="204">
                  <c:v>-25</c:v>
                </c:pt>
                <c:pt idx="205">
                  <c:v>-25</c:v>
                </c:pt>
                <c:pt idx="206">
                  <c:v>-25</c:v>
                </c:pt>
                <c:pt idx="207">
                  <c:v>-25</c:v>
                </c:pt>
                <c:pt idx="208">
                  <c:v>-25</c:v>
                </c:pt>
                <c:pt idx="209">
                  <c:v>-25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F59-4D37-9231-F1000EC67752}"/>
            </c:ext>
          </c:extLst>
        </c:ser>
        <c:ser>
          <c:idx val="15"/>
          <c:order val="15"/>
          <c:tx>
            <c:strRef>
              <c:f>data!$AV$12</c:f>
              <c:strCache>
                <c:ptCount val="1"/>
                <c:pt idx="0">
                  <c:v>155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data!$AV$15:$AV$224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1.2609953138043888</c:v>
                </c:pt>
                <c:pt idx="2">
                  <c:v>2.3759044782461332</c:v>
                </c:pt>
                <c:pt idx="3">
                  <c:v>3.3522311215060023</c:v>
                </c:pt>
                <c:pt idx="4">
                  <c:v>4.1978748046125194</c:v>
                </c:pt>
                <c:pt idx="5">
                  <c:v>4.9211084522485766</c:v>
                </c:pt>
                <c:pt idx="6">
                  <c:v>5.5305547168512508</c:v>
                </c:pt>
                <c:pt idx="7">
                  <c:v>6.0351613435333675</c:v>
                </c:pt>
                <c:pt idx="8">
                  <c:v>6.4441756062084119</c:v>
                </c:pt>
                <c:pt idx="9">
                  <c:v>6.7671178879568137</c:v>
                </c:pt>
                <c:pt idx="10">
                  <c:v>7.013754481113522</c:v>
                </c:pt>
                <c:pt idx="11">
                  <c:v>7.194069684789179</c:v>
                </c:pt>
                <c:pt idx="12">
                  <c:v>7.3182372795409751</c:v>
                </c:pt>
                <c:pt idx="13">
                  <c:v>7.3965914606919894</c:v>
                </c:pt>
                <c:pt idx="14">
                  <c:v>7.4395973133423059</c:v>
                </c:pt>
                <c:pt idx="15">
                  <c:v>7.4578209134259135</c:v>
                </c:pt>
                <c:pt idx="16">
                  <c:v>7.461899140234566</c:v>
                </c:pt>
                <c:pt idx="17">
                  <c:v>-14.923920022010648</c:v>
                </c:pt>
                <c:pt idx="18">
                  <c:v>-14.923920022010648</c:v>
                </c:pt>
                <c:pt idx="19">
                  <c:v>-14.923920022010648</c:v>
                </c:pt>
                <c:pt idx="20">
                  <c:v>-14.923920022010648</c:v>
                </c:pt>
                <c:pt idx="21">
                  <c:v>-14.923920022010648</c:v>
                </c:pt>
                <c:pt idx="22">
                  <c:v>-14.923920022010648</c:v>
                </c:pt>
                <c:pt idx="23">
                  <c:v>-14.923920022010648</c:v>
                </c:pt>
                <c:pt idx="24">
                  <c:v>-14.923920022010648</c:v>
                </c:pt>
                <c:pt idx="25">
                  <c:v>-14.923920022010648</c:v>
                </c:pt>
                <c:pt idx="26">
                  <c:v>-14.923920022010648</c:v>
                </c:pt>
                <c:pt idx="27">
                  <c:v>-14.923920022010648</c:v>
                </c:pt>
                <c:pt idx="28">
                  <c:v>-14.923920022010648</c:v>
                </c:pt>
                <c:pt idx="29">
                  <c:v>-14.923920022010648</c:v>
                </c:pt>
                <c:pt idx="30">
                  <c:v>-14.923920022010648</c:v>
                </c:pt>
                <c:pt idx="31">
                  <c:v>-14.923920022010648</c:v>
                </c:pt>
                <c:pt idx="32">
                  <c:v>-14.923920022010648</c:v>
                </c:pt>
                <c:pt idx="33">
                  <c:v>-14.923920022010648</c:v>
                </c:pt>
                <c:pt idx="34">
                  <c:v>-14.923920022010648</c:v>
                </c:pt>
                <c:pt idx="35">
                  <c:v>-14.923920022010648</c:v>
                </c:pt>
                <c:pt idx="36">
                  <c:v>-14.923920022010648</c:v>
                </c:pt>
                <c:pt idx="37">
                  <c:v>-14.923920022010648</c:v>
                </c:pt>
                <c:pt idx="38">
                  <c:v>-14.923920022010648</c:v>
                </c:pt>
                <c:pt idx="39">
                  <c:v>-14.923920022010648</c:v>
                </c:pt>
                <c:pt idx="40">
                  <c:v>-14.923920022010648</c:v>
                </c:pt>
                <c:pt idx="41">
                  <c:v>-14.923920022010648</c:v>
                </c:pt>
                <c:pt idx="42">
                  <c:v>-14.923920022010648</c:v>
                </c:pt>
                <c:pt idx="43">
                  <c:v>-14.923920022010648</c:v>
                </c:pt>
                <c:pt idx="44">
                  <c:v>-14.923920022010648</c:v>
                </c:pt>
                <c:pt idx="45">
                  <c:v>-14.923920022010648</c:v>
                </c:pt>
                <c:pt idx="46">
                  <c:v>-14.923920022010648</c:v>
                </c:pt>
                <c:pt idx="47">
                  <c:v>-14.923920022010648</c:v>
                </c:pt>
                <c:pt idx="48">
                  <c:v>-14.923920022010648</c:v>
                </c:pt>
                <c:pt idx="49">
                  <c:v>-14.923920022010648</c:v>
                </c:pt>
                <c:pt idx="50">
                  <c:v>-14.923920022010648</c:v>
                </c:pt>
                <c:pt idx="51">
                  <c:v>-14.923920022010648</c:v>
                </c:pt>
                <c:pt idx="52">
                  <c:v>-14.923920022010648</c:v>
                </c:pt>
                <c:pt idx="53">
                  <c:v>-14.923920022010648</c:v>
                </c:pt>
                <c:pt idx="54">
                  <c:v>-14.923920022010648</c:v>
                </c:pt>
                <c:pt idx="55">
                  <c:v>-14.923920022010648</c:v>
                </c:pt>
                <c:pt idx="56">
                  <c:v>-14.923920022010648</c:v>
                </c:pt>
                <c:pt idx="57">
                  <c:v>-14.923920022010648</c:v>
                </c:pt>
                <c:pt idx="58">
                  <c:v>-14.923920022010648</c:v>
                </c:pt>
                <c:pt idx="59">
                  <c:v>-14.923920022010648</c:v>
                </c:pt>
                <c:pt idx="60">
                  <c:v>-14.923920022010648</c:v>
                </c:pt>
                <c:pt idx="61">
                  <c:v>-14.923920022010648</c:v>
                </c:pt>
                <c:pt idx="62">
                  <c:v>-14.923920022010648</c:v>
                </c:pt>
                <c:pt idx="63">
                  <c:v>-14.923920022010648</c:v>
                </c:pt>
                <c:pt idx="64">
                  <c:v>-14.923920022010648</c:v>
                </c:pt>
                <c:pt idx="65">
                  <c:v>-14.923920022010648</c:v>
                </c:pt>
                <c:pt idx="66">
                  <c:v>-14.923920022010648</c:v>
                </c:pt>
                <c:pt idx="67">
                  <c:v>-14.923920022010648</c:v>
                </c:pt>
                <c:pt idx="68">
                  <c:v>-14.923920022010648</c:v>
                </c:pt>
                <c:pt idx="69">
                  <c:v>-14.923920022010648</c:v>
                </c:pt>
                <c:pt idx="70">
                  <c:v>-14.923920022010648</c:v>
                </c:pt>
                <c:pt idx="71">
                  <c:v>-14.923920022010648</c:v>
                </c:pt>
                <c:pt idx="72">
                  <c:v>-14.923920022010648</c:v>
                </c:pt>
                <c:pt idx="73">
                  <c:v>-14.923920022010648</c:v>
                </c:pt>
                <c:pt idx="74">
                  <c:v>-14.923920022010648</c:v>
                </c:pt>
                <c:pt idx="75">
                  <c:v>-14.923920022010648</c:v>
                </c:pt>
                <c:pt idx="76">
                  <c:v>-14.923920022010648</c:v>
                </c:pt>
                <c:pt idx="77">
                  <c:v>-14.923920022010648</c:v>
                </c:pt>
                <c:pt idx="78">
                  <c:v>-14.923920022010648</c:v>
                </c:pt>
                <c:pt idx="79">
                  <c:v>-14.923920022010648</c:v>
                </c:pt>
                <c:pt idx="80">
                  <c:v>-14.923920022010648</c:v>
                </c:pt>
                <c:pt idx="81">
                  <c:v>-14.923920022010648</c:v>
                </c:pt>
                <c:pt idx="82">
                  <c:v>-14.923920022010648</c:v>
                </c:pt>
                <c:pt idx="83">
                  <c:v>-14.923920022010648</c:v>
                </c:pt>
                <c:pt idx="84">
                  <c:v>-14.923920022010648</c:v>
                </c:pt>
                <c:pt idx="85">
                  <c:v>-14.923920022010648</c:v>
                </c:pt>
                <c:pt idx="86">
                  <c:v>-14.923920022010648</c:v>
                </c:pt>
                <c:pt idx="87">
                  <c:v>-14.923920022010648</c:v>
                </c:pt>
                <c:pt idx="88">
                  <c:v>-14.923920022010648</c:v>
                </c:pt>
                <c:pt idx="89">
                  <c:v>-14.923920022010648</c:v>
                </c:pt>
                <c:pt idx="90">
                  <c:v>-14.923920022010648</c:v>
                </c:pt>
                <c:pt idx="91">
                  <c:v>-14.923920022010648</c:v>
                </c:pt>
                <c:pt idx="92">
                  <c:v>-14.923920022010648</c:v>
                </c:pt>
                <c:pt idx="93">
                  <c:v>-14.923920022010648</c:v>
                </c:pt>
                <c:pt idx="94">
                  <c:v>-14.923920022010648</c:v>
                </c:pt>
                <c:pt idx="95">
                  <c:v>-14.923920022010648</c:v>
                </c:pt>
                <c:pt idx="96">
                  <c:v>-14.923920022010648</c:v>
                </c:pt>
                <c:pt idx="97">
                  <c:v>-14.923920022010648</c:v>
                </c:pt>
                <c:pt idx="98">
                  <c:v>-14.923920022010648</c:v>
                </c:pt>
                <c:pt idx="99">
                  <c:v>-14.923920022010648</c:v>
                </c:pt>
                <c:pt idx="100">
                  <c:v>-14.923920022010648</c:v>
                </c:pt>
                <c:pt idx="101">
                  <c:v>-14.923920022010648</c:v>
                </c:pt>
                <c:pt idx="102">
                  <c:v>-14.923920022010648</c:v>
                </c:pt>
                <c:pt idx="103">
                  <c:v>-14.923920022010648</c:v>
                </c:pt>
                <c:pt idx="104">
                  <c:v>-14.923920022010648</c:v>
                </c:pt>
                <c:pt idx="105">
                  <c:v>-14.923920022010648</c:v>
                </c:pt>
                <c:pt idx="106">
                  <c:v>-14.923920022010648</c:v>
                </c:pt>
                <c:pt idx="107">
                  <c:v>-14.923920022010648</c:v>
                </c:pt>
                <c:pt idx="108">
                  <c:v>-14.923920022010648</c:v>
                </c:pt>
                <c:pt idx="109">
                  <c:v>-14.923920022010648</c:v>
                </c:pt>
                <c:pt idx="110">
                  <c:v>-14.923920022010648</c:v>
                </c:pt>
                <c:pt idx="111">
                  <c:v>-14.923920022010648</c:v>
                </c:pt>
                <c:pt idx="112">
                  <c:v>-14.923920022010648</c:v>
                </c:pt>
                <c:pt idx="113">
                  <c:v>-14.923920022010648</c:v>
                </c:pt>
                <c:pt idx="114">
                  <c:v>-14.923920022010648</c:v>
                </c:pt>
                <c:pt idx="115">
                  <c:v>-14.923920022010648</c:v>
                </c:pt>
                <c:pt idx="116">
                  <c:v>-14.923920022010648</c:v>
                </c:pt>
                <c:pt idx="117">
                  <c:v>-14.923920022010648</c:v>
                </c:pt>
                <c:pt idx="118">
                  <c:v>-14.923920022010648</c:v>
                </c:pt>
                <c:pt idx="119">
                  <c:v>-14.923920022010648</c:v>
                </c:pt>
                <c:pt idx="120">
                  <c:v>-14.923920022010648</c:v>
                </c:pt>
                <c:pt idx="121">
                  <c:v>-14.923920022010648</c:v>
                </c:pt>
                <c:pt idx="122">
                  <c:v>-14.923920022010648</c:v>
                </c:pt>
                <c:pt idx="123">
                  <c:v>-14.923920022010648</c:v>
                </c:pt>
                <c:pt idx="124">
                  <c:v>-14.923920022010648</c:v>
                </c:pt>
                <c:pt idx="125">
                  <c:v>-14.923920022010648</c:v>
                </c:pt>
                <c:pt idx="126">
                  <c:v>-14.923920022010648</c:v>
                </c:pt>
                <c:pt idx="127">
                  <c:v>-14.923920022010648</c:v>
                </c:pt>
                <c:pt idx="128">
                  <c:v>-14.923920022010648</c:v>
                </c:pt>
                <c:pt idx="129">
                  <c:v>-14.923920022010648</c:v>
                </c:pt>
                <c:pt idx="130">
                  <c:v>-14.923920022010648</c:v>
                </c:pt>
                <c:pt idx="131">
                  <c:v>-14.923920022010648</c:v>
                </c:pt>
                <c:pt idx="132">
                  <c:v>-14.923920022010648</c:v>
                </c:pt>
                <c:pt idx="133">
                  <c:v>-14.923920022010648</c:v>
                </c:pt>
                <c:pt idx="134">
                  <c:v>-14.923920022010648</c:v>
                </c:pt>
                <c:pt idx="135">
                  <c:v>-14.923920022010648</c:v>
                </c:pt>
                <c:pt idx="136">
                  <c:v>-14.923920022010648</c:v>
                </c:pt>
                <c:pt idx="137">
                  <c:v>-14.923920022010648</c:v>
                </c:pt>
                <c:pt idx="138">
                  <c:v>-14.923920022010648</c:v>
                </c:pt>
                <c:pt idx="139">
                  <c:v>-14.923920022010648</c:v>
                </c:pt>
                <c:pt idx="140">
                  <c:v>-14.923920022010648</c:v>
                </c:pt>
                <c:pt idx="141">
                  <c:v>-14.923920022010648</c:v>
                </c:pt>
                <c:pt idx="142">
                  <c:v>-14.923920022010648</c:v>
                </c:pt>
                <c:pt idx="143">
                  <c:v>-14.923920022010648</c:v>
                </c:pt>
                <c:pt idx="144">
                  <c:v>-14.923920022010648</c:v>
                </c:pt>
                <c:pt idx="145">
                  <c:v>-14.923920022010648</c:v>
                </c:pt>
                <c:pt idx="146">
                  <c:v>-14.923920022010648</c:v>
                </c:pt>
                <c:pt idx="147">
                  <c:v>-14.923920022010648</c:v>
                </c:pt>
                <c:pt idx="148">
                  <c:v>-14.923920022010648</c:v>
                </c:pt>
                <c:pt idx="149">
                  <c:v>-14.923920022010648</c:v>
                </c:pt>
                <c:pt idx="150">
                  <c:v>-14.923920022010648</c:v>
                </c:pt>
                <c:pt idx="151">
                  <c:v>-14.923920022010648</c:v>
                </c:pt>
                <c:pt idx="152">
                  <c:v>-14.923920022010648</c:v>
                </c:pt>
                <c:pt idx="153">
                  <c:v>-14.923920022010648</c:v>
                </c:pt>
                <c:pt idx="154">
                  <c:v>-14.923920022010648</c:v>
                </c:pt>
                <c:pt idx="155">
                  <c:v>-14.923920022010648</c:v>
                </c:pt>
                <c:pt idx="156">
                  <c:v>-14.923920022010648</c:v>
                </c:pt>
                <c:pt idx="157">
                  <c:v>-14.923920022010648</c:v>
                </c:pt>
                <c:pt idx="158">
                  <c:v>-14.923920022010648</c:v>
                </c:pt>
                <c:pt idx="159">
                  <c:v>-14.923920022010648</c:v>
                </c:pt>
                <c:pt idx="160">
                  <c:v>-14.923920022010648</c:v>
                </c:pt>
                <c:pt idx="161">
                  <c:v>-14.923920022010648</c:v>
                </c:pt>
                <c:pt idx="162">
                  <c:v>-14.923920022010648</c:v>
                </c:pt>
                <c:pt idx="163">
                  <c:v>-14.923920022010648</c:v>
                </c:pt>
                <c:pt idx="164">
                  <c:v>-14.923920022010648</c:v>
                </c:pt>
                <c:pt idx="165">
                  <c:v>-14.923920022010648</c:v>
                </c:pt>
                <c:pt idx="166">
                  <c:v>-14.923920022010648</c:v>
                </c:pt>
                <c:pt idx="167">
                  <c:v>-14.923920022010648</c:v>
                </c:pt>
                <c:pt idx="168">
                  <c:v>-14.923920022010648</c:v>
                </c:pt>
                <c:pt idx="169">
                  <c:v>-14.923920022010648</c:v>
                </c:pt>
                <c:pt idx="170">
                  <c:v>-14.923920022010648</c:v>
                </c:pt>
                <c:pt idx="171">
                  <c:v>-14.923920022010648</c:v>
                </c:pt>
                <c:pt idx="172">
                  <c:v>-14.923920022010648</c:v>
                </c:pt>
                <c:pt idx="173">
                  <c:v>-14.923920022010648</c:v>
                </c:pt>
                <c:pt idx="174">
                  <c:v>-14.923920022010648</c:v>
                </c:pt>
                <c:pt idx="175">
                  <c:v>-14.923920022010648</c:v>
                </c:pt>
                <c:pt idx="176">
                  <c:v>-14.923920022010648</c:v>
                </c:pt>
                <c:pt idx="177">
                  <c:v>-14.923920022010648</c:v>
                </c:pt>
                <c:pt idx="178">
                  <c:v>-14.923920022010648</c:v>
                </c:pt>
                <c:pt idx="179">
                  <c:v>-14.923920022010648</c:v>
                </c:pt>
                <c:pt idx="180">
                  <c:v>-14.923920022010648</c:v>
                </c:pt>
                <c:pt idx="181">
                  <c:v>-14.923920022010648</c:v>
                </c:pt>
                <c:pt idx="182">
                  <c:v>-14.923920022010648</c:v>
                </c:pt>
                <c:pt idx="183">
                  <c:v>-14.923920022010648</c:v>
                </c:pt>
                <c:pt idx="184">
                  <c:v>-14.923920022010648</c:v>
                </c:pt>
                <c:pt idx="185">
                  <c:v>-14.923920022010648</c:v>
                </c:pt>
                <c:pt idx="186">
                  <c:v>-14.923920022010648</c:v>
                </c:pt>
                <c:pt idx="187">
                  <c:v>-14.923920022010648</c:v>
                </c:pt>
                <c:pt idx="188">
                  <c:v>-14.923920022010648</c:v>
                </c:pt>
                <c:pt idx="189">
                  <c:v>-14.923920022010648</c:v>
                </c:pt>
                <c:pt idx="190">
                  <c:v>-14.923920022010648</c:v>
                </c:pt>
                <c:pt idx="191">
                  <c:v>-14.923920022010648</c:v>
                </c:pt>
                <c:pt idx="192">
                  <c:v>-14.923920022010648</c:v>
                </c:pt>
                <c:pt idx="193">
                  <c:v>-14.923920022010648</c:v>
                </c:pt>
                <c:pt idx="194">
                  <c:v>-14.923920022010648</c:v>
                </c:pt>
                <c:pt idx="195">
                  <c:v>-14.923920022010648</c:v>
                </c:pt>
                <c:pt idx="196">
                  <c:v>-14.923920022010648</c:v>
                </c:pt>
                <c:pt idx="197">
                  <c:v>-14.923920022010648</c:v>
                </c:pt>
                <c:pt idx="198">
                  <c:v>-14.923920022010648</c:v>
                </c:pt>
                <c:pt idx="199">
                  <c:v>-14.923920022010648</c:v>
                </c:pt>
                <c:pt idx="200">
                  <c:v>-14.923920022010648</c:v>
                </c:pt>
                <c:pt idx="201">
                  <c:v>-14.923920022010648</c:v>
                </c:pt>
                <c:pt idx="202">
                  <c:v>-14.923920022010648</c:v>
                </c:pt>
                <c:pt idx="203">
                  <c:v>-14.923920022010648</c:v>
                </c:pt>
                <c:pt idx="204">
                  <c:v>-14.923920022010648</c:v>
                </c:pt>
                <c:pt idx="205">
                  <c:v>-14.923920022010648</c:v>
                </c:pt>
                <c:pt idx="206">
                  <c:v>-14.923920022010648</c:v>
                </c:pt>
                <c:pt idx="207">
                  <c:v>-14.923920022010648</c:v>
                </c:pt>
                <c:pt idx="208">
                  <c:v>-14.923920022010648</c:v>
                </c:pt>
                <c:pt idx="209">
                  <c:v>-14.923920022010648</c:v>
                </c:pt>
              </c:numCache>
            </c:numRef>
          </c:xVal>
          <c:yVal>
            <c:numRef>
              <c:f>data!$AW$15:$AW$224</c:f>
              <c:numCache>
                <c:formatCode>Γενικός τύπος</c:formatCode>
                <c:ptCount val="210"/>
                <c:pt idx="0">
                  <c:v>0</c:v>
                </c:pt>
                <c:pt idx="1">
                  <c:v>-2.8003685821083617</c:v>
                </c:pt>
                <c:pt idx="2">
                  <c:v>-5.4642095489896123</c:v>
                </c:pt>
                <c:pt idx="3">
                  <c:v>-7.9839122573199184</c:v>
                </c:pt>
                <c:pt idx="4">
                  <c:v>-10.352277869468384</c:v>
                </c:pt>
                <c:pt idx="5">
                  <c:v>-12.562539920710284</c:v>
                </c:pt>
                <c:pt idx="6">
                  <c:v>-14.608383651143194</c:v>
                </c:pt>
                <c:pt idx="7">
                  <c:v>-16.483964047073652</c:v>
                </c:pt>
                <c:pt idx="8">
                  <c:v>-18.183922540330336</c:v>
                </c:pt>
                <c:pt idx="9">
                  <c:v>-19.703402317793259</c:v>
                </c:pt>
                <c:pt idx="10">
                  <c:v>-21.038062197399448</c:v>
                </c:pt>
                <c:pt idx="11">
                  <c:v>-22.184089030981067</c:v>
                </c:pt>
                <c:pt idx="12">
                  <c:v>-23.138208598500789</c:v>
                </c:pt>
                <c:pt idx="13">
                  <c:v>-23.897694962559601</c:v>
                </c:pt>
                <c:pt idx="14">
                  <c:v>-24.460378256450735</c:v>
                </c:pt>
                <c:pt idx="15">
                  <c:v>-24.824650883509328</c:v>
                </c:pt>
                <c:pt idx="16">
                  <c:v>-24.989472110046076</c:v>
                </c:pt>
                <c:pt idx="17">
                  <c:v>-24.999999999999996</c:v>
                </c:pt>
                <c:pt idx="18">
                  <c:v>-24.999999999999996</c:v>
                </c:pt>
                <c:pt idx="19">
                  <c:v>-24.999999999999996</c:v>
                </c:pt>
                <c:pt idx="20">
                  <c:v>-24.999999999999996</c:v>
                </c:pt>
                <c:pt idx="21">
                  <c:v>-24.999999999999996</c:v>
                </c:pt>
                <c:pt idx="22">
                  <c:v>-24.999999999999996</c:v>
                </c:pt>
                <c:pt idx="23">
                  <c:v>-24.999999999999996</c:v>
                </c:pt>
                <c:pt idx="24">
                  <c:v>-24.999999999999996</c:v>
                </c:pt>
                <c:pt idx="25">
                  <c:v>-24.999999999999996</c:v>
                </c:pt>
                <c:pt idx="26">
                  <c:v>-24.999999999999996</c:v>
                </c:pt>
                <c:pt idx="27">
                  <c:v>-24.999999999999996</c:v>
                </c:pt>
                <c:pt idx="28">
                  <c:v>-24.999999999999996</c:v>
                </c:pt>
                <c:pt idx="29">
                  <c:v>-24.999999999999996</c:v>
                </c:pt>
                <c:pt idx="30">
                  <c:v>-24.999999999999996</c:v>
                </c:pt>
                <c:pt idx="31">
                  <c:v>-24.999999999999996</c:v>
                </c:pt>
                <c:pt idx="32">
                  <c:v>-24.999999999999996</c:v>
                </c:pt>
                <c:pt idx="33">
                  <c:v>-24.999999999999996</c:v>
                </c:pt>
                <c:pt idx="34">
                  <c:v>-24.999999999999996</c:v>
                </c:pt>
                <c:pt idx="35">
                  <c:v>-24.999999999999996</c:v>
                </c:pt>
                <c:pt idx="36">
                  <c:v>-24.999999999999996</c:v>
                </c:pt>
                <c:pt idx="37">
                  <c:v>-24.999999999999996</c:v>
                </c:pt>
                <c:pt idx="38">
                  <c:v>-24.999999999999996</c:v>
                </c:pt>
                <c:pt idx="39">
                  <c:v>-24.999999999999996</c:v>
                </c:pt>
                <c:pt idx="40">
                  <c:v>-24.999999999999996</c:v>
                </c:pt>
                <c:pt idx="41">
                  <c:v>-24.999999999999996</c:v>
                </c:pt>
                <c:pt idx="42">
                  <c:v>-24.999999999999996</c:v>
                </c:pt>
                <c:pt idx="43">
                  <c:v>-24.999999999999996</c:v>
                </c:pt>
                <c:pt idx="44">
                  <c:v>-24.999999999999996</c:v>
                </c:pt>
                <c:pt idx="45">
                  <c:v>-24.999999999999996</c:v>
                </c:pt>
                <c:pt idx="46">
                  <c:v>-24.999999999999996</c:v>
                </c:pt>
                <c:pt idx="47">
                  <c:v>-24.999999999999996</c:v>
                </c:pt>
                <c:pt idx="48">
                  <c:v>-24.999999999999996</c:v>
                </c:pt>
                <c:pt idx="49">
                  <c:v>-24.999999999999996</c:v>
                </c:pt>
                <c:pt idx="50">
                  <c:v>-24.999999999999996</c:v>
                </c:pt>
                <c:pt idx="51">
                  <c:v>-24.999999999999996</c:v>
                </c:pt>
                <c:pt idx="52">
                  <c:v>-24.999999999999996</c:v>
                </c:pt>
                <c:pt idx="53">
                  <c:v>-24.999999999999996</c:v>
                </c:pt>
                <c:pt idx="54">
                  <c:v>-24.999999999999996</c:v>
                </c:pt>
                <c:pt idx="55">
                  <c:v>-24.999999999999996</c:v>
                </c:pt>
                <c:pt idx="56">
                  <c:v>-24.999999999999996</c:v>
                </c:pt>
                <c:pt idx="57">
                  <c:v>-24.999999999999996</c:v>
                </c:pt>
                <c:pt idx="58">
                  <c:v>-24.999999999999996</c:v>
                </c:pt>
                <c:pt idx="59">
                  <c:v>-24.999999999999996</c:v>
                </c:pt>
                <c:pt idx="60">
                  <c:v>-24.999999999999996</c:v>
                </c:pt>
                <c:pt idx="61">
                  <c:v>-24.999999999999996</c:v>
                </c:pt>
                <c:pt idx="62">
                  <c:v>-24.999999999999996</c:v>
                </c:pt>
                <c:pt idx="63">
                  <c:v>-24.999999999999996</c:v>
                </c:pt>
                <c:pt idx="64">
                  <c:v>-24.999999999999996</c:v>
                </c:pt>
                <c:pt idx="65">
                  <c:v>-24.999999999999996</c:v>
                </c:pt>
                <c:pt idx="66">
                  <c:v>-24.999999999999996</c:v>
                </c:pt>
                <c:pt idx="67">
                  <c:v>-24.999999999999996</c:v>
                </c:pt>
                <c:pt idx="68">
                  <c:v>-24.999999999999996</c:v>
                </c:pt>
                <c:pt idx="69">
                  <c:v>-24.999999999999996</c:v>
                </c:pt>
                <c:pt idx="70">
                  <c:v>-24.999999999999996</c:v>
                </c:pt>
                <c:pt idx="71">
                  <c:v>-24.999999999999996</c:v>
                </c:pt>
                <c:pt idx="72">
                  <c:v>-24.999999999999996</c:v>
                </c:pt>
                <c:pt idx="73">
                  <c:v>-24.999999999999996</c:v>
                </c:pt>
                <c:pt idx="74">
                  <c:v>-24.999999999999996</c:v>
                </c:pt>
                <c:pt idx="75">
                  <c:v>-24.999999999999996</c:v>
                </c:pt>
                <c:pt idx="76">
                  <c:v>-24.999999999999996</c:v>
                </c:pt>
                <c:pt idx="77">
                  <c:v>-24.999999999999996</c:v>
                </c:pt>
                <c:pt idx="78">
                  <c:v>-24.999999999999996</c:v>
                </c:pt>
                <c:pt idx="79">
                  <c:v>-24.999999999999996</c:v>
                </c:pt>
                <c:pt idx="80">
                  <c:v>-24.999999999999996</c:v>
                </c:pt>
                <c:pt idx="81">
                  <c:v>-24.999999999999996</c:v>
                </c:pt>
                <c:pt idx="82">
                  <c:v>-24.999999999999996</c:v>
                </c:pt>
                <c:pt idx="83">
                  <c:v>-24.999999999999996</c:v>
                </c:pt>
                <c:pt idx="84">
                  <c:v>-24.999999999999996</c:v>
                </c:pt>
                <c:pt idx="85">
                  <c:v>-24.999999999999996</c:v>
                </c:pt>
                <c:pt idx="86">
                  <c:v>-24.999999999999996</c:v>
                </c:pt>
                <c:pt idx="87">
                  <c:v>-24.999999999999996</c:v>
                </c:pt>
                <c:pt idx="88">
                  <c:v>-24.999999999999996</c:v>
                </c:pt>
                <c:pt idx="89">
                  <c:v>-24.999999999999996</c:v>
                </c:pt>
                <c:pt idx="90">
                  <c:v>-24.999999999999996</c:v>
                </c:pt>
                <c:pt idx="91">
                  <c:v>-24.999999999999996</c:v>
                </c:pt>
                <c:pt idx="92">
                  <c:v>-24.999999999999996</c:v>
                </c:pt>
                <c:pt idx="93">
                  <c:v>-24.999999999999996</c:v>
                </c:pt>
                <c:pt idx="94">
                  <c:v>-24.999999999999996</c:v>
                </c:pt>
                <c:pt idx="95">
                  <c:v>-24.999999999999996</c:v>
                </c:pt>
                <c:pt idx="96">
                  <c:v>-24.999999999999996</c:v>
                </c:pt>
                <c:pt idx="97">
                  <c:v>-24.999999999999996</c:v>
                </c:pt>
                <c:pt idx="98">
                  <c:v>-24.999999999999996</c:v>
                </c:pt>
                <c:pt idx="99">
                  <c:v>-24.999999999999996</c:v>
                </c:pt>
                <c:pt idx="100">
                  <c:v>-24.999999999999996</c:v>
                </c:pt>
                <c:pt idx="101">
                  <c:v>-24.999999999999996</c:v>
                </c:pt>
                <c:pt idx="102">
                  <c:v>-24.999999999999996</c:v>
                </c:pt>
                <c:pt idx="103">
                  <c:v>-24.999999999999996</c:v>
                </c:pt>
                <c:pt idx="104">
                  <c:v>-24.999999999999996</c:v>
                </c:pt>
                <c:pt idx="105">
                  <c:v>-24.999999999999996</c:v>
                </c:pt>
                <c:pt idx="106">
                  <c:v>-24.999999999999996</c:v>
                </c:pt>
                <c:pt idx="107">
                  <c:v>-24.999999999999996</c:v>
                </c:pt>
                <c:pt idx="108">
                  <c:v>-24.999999999999996</c:v>
                </c:pt>
                <c:pt idx="109">
                  <c:v>-24.999999999999996</c:v>
                </c:pt>
                <c:pt idx="110">
                  <c:v>-24.999999999999996</c:v>
                </c:pt>
                <c:pt idx="111">
                  <c:v>-24.999999999999996</c:v>
                </c:pt>
                <c:pt idx="112">
                  <c:v>-24.999999999999996</c:v>
                </c:pt>
                <c:pt idx="113">
                  <c:v>-24.999999999999996</c:v>
                </c:pt>
                <c:pt idx="114">
                  <c:v>-24.999999999999996</c:v>
                </c:pt>
                <c:pt idx="115">
                  <c:v>-24.999999999999996</c:v>
                </c:pt>
                <c:pt idx="116">
                  <c:v>-24.999999999999996</c:v>
                </c:pt>
                <c:pt idx="117">
                  <c:v>-24.999999999999996</c:v>
                </c:pt>
                <c:pt idx="118">
                  <c:v>-24.999999999999996</c:v>
                </c:pt>
                <c:pt idx="119">
                  <c:v>-24.999999999999996</c:v>
                </c:pt>
                <c:pt idx="120">
                  <c:v>-24.999999999999996</c:v>
                </c:pt>
                <c:pt idx="121">
                  <c:v>-24.999999999999996</c:v>
                </c:pt>
                <c:pt idx="122">
                  <c:v>-24.999999999999996</c:v>
                </c:pt>
                <c:pt idx="123">
                  <c:v>-24.999999999999996</c:v>
                </c:pt>
                <c:pt idx="124">
                  <c:v>-24.999999999999996</c:v>
                </c:pt>
                <c:pt idx="125">
                  <c:v>-24.999999999999996</c:v>
                </c:pt>
                <c:pt idx="126">
                  <c:v>-24.999999999999996</c:v>
                </c:pt>
                <c:pt idx="127">
                  <c:v>-24.999999999999996</c:v>
                </c:pt>
                <c:pt idx="128">
                  <c:v>-24.999999999999996</c:v>
                </c:pt>
                <c:pt idx="129">
                  <c:v>-24.999999999999996</c:v>
                </c:pt>
                <c:pt idx="130">
                  <c:v>-24.999999999999996</c:v>
                </c:pt>
                <c:pt idx="131">
                  <c:v>-24.999999999999996</c:v>
                </c:pt>
                <c:pt idx="132">
                  <c:v>-24.999999999999996</c:v>
                </c:pt>
                <c:pt idx="133">
                  <c:v>-24.999999999999996</c:v>
                </c:pt>
                <c:pt idx="134">
                  <c:v>-24.999999999999996</c:v>
                </c:pt>
                <c:pt idx="135">
                  <c:v>-24.999999999999996</c:v>
                </c:pt>
                <c:pt idx="136">
                  <c:v>-24.999999999999996</c:v>
                </c:pt>
                <c:pt idx="137">
                  <c:v>-24.999999999999996</c:v>
                </c:pt>
                <c:pt idx="138">
                  <c:v>-24.999999999999996</c:v>
                </c:pt>
                <c:pt idx="139">
                  <c:v>-24.999999999999996</c:v>
                </c:pt>
                <c:pt idx="140">
                  <c:v>-24.999999999999996</c:v>
                </c:pt>
                <c:pt idx="141">
                  <c:v>-24.999999999999996</c:v>
                </c:pt>
                <c:pt idx="142">
                  <c:v>-24.999999999999996</c:v>
                </c:pt>
                <c:pt idx="143">
                  <c:v>-24.999999999999996</c:v>
                </c:pt>
                <c:pt idx="144">
                  <c:v>-24.999999999999996</c:v>
                </c:pt>
                <c:pt idx="145">
                  <c:v>-24.999999999999996</c:v>
                </c:pt>
                <c:pt idx="146">
                  <c:v>-24.999999999999996</c:v>
                </c:pt>
                <c:pt idx="147">
                  <c:v>-24.999999999999996</c:v>
                </c:pt>
                <c:pt idx="148">
                  <c:v>-24.999999999999996</c:v>
                </c:pt>
                <c:pt idx="149">
                  <c:v>-24.999999999999996</c:v>
                </c:pt>
                <c:pt idx="150">
                  <c:v>-24.999999999999996</c:v>
                </c:pt>
                <c:pt idx="151">
                  <c:v>-24.999999999999996</c:v>
                </c:pt>
                <c:pt idx="152">
                  <c:v>-24.999999999999996</c:v>
                </c:pt>
                <c:pt idx="153">
                  <c:v>-24.999999999999996</c:v>
                </c:pt>
                <c:pt idx="154">
                  <c:v>-24.999999999999996</c:v>
                </c:pt>
                <c:pt idx="155">
                  <c:v>-24.999999999999996</c:v>
                </c:pt>
                <c:pt idx="156">
                  <c:v>-24.999999999999996</c:v>
                </c:pt>
                <c:pt idx="157">
                  <c:v>-24.999999999999996</c:v>
                </c:pt>
                <c:pt idx="158">
                  <c:v>-24.999999999999996</c:v>
                </c:pt>
                <c:pt idx="159">
                  <c:v>-24.999999999999996</c:v>
                </c:pt>
                <c:pt idx="160">
                  <c:v>-24.999999999999996</c:v>
                </c:pt>
                <c:pt idx="161">
                  <c:v>-24.999999999999996</c:v>
                </c:pt>
                <c:pt idx="162">
                  <c:v>-24.999999999999996</c:v>
                </c:pt>
                <c:pt idx="163">
                  <c:v>-24.999999999999996</c:v>
                </c:pt>
                <c:pt idx="164">
                  <c:v>-24.999999999999996</c:v>
                </c:pt>
                <c:pt idx="165">
                  <c:v>-24.999999999999996</c:v>
                </c:pt>
                <c:pt idx="166">
                  <c:v>-24.999999999999996</c:v>
                </c:pt>
                <c:pt idx="167">
                  <c:v>-24.999999999999996</c:v>
                </c:pt>
                <c:pt idx="168">
                  <c:v>-24.999999999999996</c:v>
                </c:pt>
                <c:pt idx="169">
                  <c:v>-24.999999999999996</c:v>
                </c:pt>
                <c:pt idx="170">
                  <c:v>-24.999999999999996</c:v>
                </c:pt>
                <c:pt idx="171">
                  <c:v>-24.999999999999996</c:v>
                </c:pt>
                <c:pt idx="172">
                  <c:v>-24.999999999999996</c:v>
                </c:pt>
                <c:pt idx="173">
                  <c:v>-24.999999999999996</c:v>
                </c:pt>
                <c:pt idx="174">
                  <c:v>-24.999999999999996</c:v>
                </c:pt>
                <c:pt idx="175">
                  <c:v>-24.999999999999996</c:v>
                </c:pt>
                <c:pt idx="176">
                  <c:v>-24.999999999999996</c:v>
                </c:pt>
                <c:pt idx="177">
                  <c:v>-24.999999999999996</c:v>
                </c:pt>
                <c:pt idx="178">
                  <c:v>-24.999999999999996</c:v>
                </c:pt>
                <c:pt idx="179">
                  <c:v>-24.999999999999996</c:v>
                </c:pt>
                <c:pt idx="180">
                  <c:v>-24.999999999999996</c:v>
                </c:pt>
                <c:pt idx="181">
                  <c:v>-24.999999999999996</c:v>
                </c:pt>
                <c:pt idx="182">
                  <c:v>-24.999999999999996</c:v>
                </c:pt>
                <c:pt idx="183">
                  <c:v>-24.999999999999996</c:v>
                </c:pt>
                <c:pt idx="184">
                  <c:v>-24.999999999999996</c:v>
                </c:pt>
                <c:pt idx="185">
                  <c:v>-24.999999999999996</c:v>
                </c:pt>
                <c:pt idx="186">
                  <c:v>-24.999999999999996</c:v>
                </c:pt>
                <c:pt idx="187">
                  <c:v>-24.999999999999996</c:v>
                </c:pt>
                <c:pt idx="188">
                  <c:v>-24.999999999999996</c:v>
                </c:pt>
                <c:pt idx="189">
                  <c:v>-24.999999999999996</c:v>
                </c:pt>
                <c:pt idx="190">
                  <c:v>-24.999999999999996</c:v>
                </c:pt>
                <c:pt idx="191">
                  <c:v>-24.999999999999996</c:v>
                </c:pt>
                <c:pt idx="192">
                  <c:v>-24.999999999999996</c:v>
                </c:pt>
                <c:pt idx="193">
                  <c:v>-24.999999999999996</c:v>
                </c:pt>
                <c:pt idx="194">
                  <c:v>-24.999999999999996</c:v>
                </c:pt>
                <c:pt idx="195">
                  <c:v>-24.999999999999996</c:v>
                </c:pt>
                <c:pt idx="196">
                  <c:v>-24.999999999999996</c:v>
                </c:pt>
                <c:pt idx="197">
                  <c:v>-24.999999999999996</c:v>
                </c:pt>
                <c:pt idx="198">
                  <c:v>-24.999999999999996</c:v>
                </c:pt>
                <c:pt idx="199">
                  <c:v>-24.999999999999996</c:v>
                </c:pt>
                <c:pt idx="200">
                  <c:v>-24.999999999999996</c:v>
                </c:pt>
                <c:pt idx="201">
                  <c:v>-24.999999999999996</c:v>
                </c:pt>
                <c:pt idx="202">
                  <c:v>-24.999999999999996</c:v>
                </c:pt>
                <c:pt idx="203">
                  <c:v>-24.999999999999996</c:v>
                </c:pt>
                <c:pt idx="204">
                  <c:v>-24.999999999999996</c:v>
                </c:pt>
                <c:pt idx="205">
                  <c:v>-24.999999999999996</c:v>
                </c:pt>
                <c:pt idx="206">
                  <c:v>-24.999999999999996</c:v>
                </c:pt>
                <c:pt idx="207">
                  <c:v>-24.999999999999996</c:v>
                </c:pt>
                <c:pt idx="208">
                  <c:v>-24.999999999999996</c:v>
                </c:pt>
                <c:pt idx="209">
                  <c:v>-24.999999999999996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F59-4D37-9231-F1000EC67752}"/>
            </c:ext>
          </c:extLst>
        </c:ser>
        <c:ser>
          <c:idx val="16"/>
          <c:order val="16"/>
          <c:tx>
            <c:strRef>
              <c:f>data!$AJ$12</c:f>
              <c:strCache>
                <c:ptCount val="1"/>
                <c:pt idx="0">
                  <c:v>145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data!$AJ$15:$AJ$252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-1.7207068291524397</c:v>
                </c:pt>
                <c:pt idx="2">
                  <c:v>-3.2590081081419346</c:v>
                </c:pt>
                <c:pt idx="3">
                  <c:v>-4.6213141179058193</c:v>
                </c:pt>
                <c:pt idx="4">
                  <c:v>-5.8149611438157836</c:v>
                </c:pt>
                <c:pt idx="5">
                  <c:v>-6.848172875590409</c:v>
                </c:pt>
                <c:pt idx="6">
                  <c:v>-7.7300171381029656</c:v>
                </c:pt>
                <c:pt idx="7">
                  <c:v>-8.4703581807463415</c:v>
                </c:pt>
                <c:pt idx="8">
                  <c:v>-9.0798047763864531</c:v>
                </c:pt>
                <c:pt idx="9">
                  <c:v>-9.5696544029829074</c:v>
                </c:pt>
                <c:pt idx="10">
                  <c:v>-9.9518338015666057</c:v>
                </c:pt>
                <c:pt idx="11">
                  <c:v>-10.238836223331191</c:v>
                </c:pt>
                <c:pt idx="12">
                  <c:v>-10.443655696013705</c:v>
                </c:pt>
                <c:pt idx="13">
                  <c:v>-10.579718655424557</c:v>
                </c:pt>
                <c:pt idx="14">
                  <c:v>-10.66081330184919</c:v>
                </c:pt>
                <c:pt idx="15">
                  <c:v>-10.701017053015065</c:v>
                </c:pt>
                <c:pt idx="16">
                  <c:v>-10.714622475332382</c:v>
                </c:pt>
                <c:pt idx="17">
                  <c:v>21.432104094770011</c:v>
                </c:pt>
                <c:pt idx="18">
                  <c:v>21.432104094770011</c:v>
                </c:pt>
                <c:pt idx="19">
                  <c:v>21.432104094770011</c:v>
                </c:pt>
                <c:pt idx="20">
                  <c:v>21.432104094770011</c:v>
                </c:pt>
                <c:pt idx="21">
                  <c:v>21.432104094770011</c:v>
                </c:pt>
                <c:pt idx="22">
                  <c:v>21.432104094770011</c:v>
                </c:pt>
                <c:pt idx="23">
                  <c:v>21.432104094770011</c:v>
                </c:pt>
                <c:pt idx="24">
                  <c:v>21.432104094770011</c:v>
                </c:pt>
                <c:pt idx="25">
                  <c:v>21.432104094770011</c:v>
                </c:pt>
                <c:pt idx="26">
                  <c:v>21.432104094770011</c:v>
                </c:pt>
                <c:pt idx="27">
                  <c:v>21.432104094770011</c:v>
                </c:pt>
                <c:pt idx="28">
                  <c:v>21.432104094770011</c:v>
                </c:pt>
                <c:pt idx="29">
                  <c:v>21.432104094770011</c:v>
                </c:pt>
                <c:pt idx="30">
                  <c:v>21.432104094770011</c:v>
                </c:pt>
                <c:pt idx="31">
                  <c:v>21.432104094770011</c:v>
                </c:pt>
                <c:pt idx="32">
                  <c:v>21.432104094770011</c:v>
                </c:pt>
                <c:pt idx="33">
                  <c:v>21.432104094770011</c:v>
                </c:pt>
                <c:pt idx="34">
                  <c:v>21.432104094770011</c:v>
                </c:pt>
                <c:pt idx="35">
                  <c:v>21.432104094770011</c:v>
                </c:pt>
                <c:pt idx="36">
                  <c:v>21.432104094770011</c:v>
                </c:pt>
                <c:pt idx="37">
                  <c:v>21.432104094770011</c:v>
                </c:pt>
                <c:pt idx="38">
                  <c:v>21.432104094770011</c:v>
                </c:pt>
                <c:pt idx="39">
                  <c:v>21.432104094770011</c:v>
                </c:pt>
                <c:pt idx="40">
                  <c:v>21.432104094770011</c:v>
                </c:pt>
                <c:pt idx="41">
                  <c:v>21.432104094770011</c:v>
                </c:pt>
                <c:pt idx="42">
                  <c:v>21.432104094770011</c:v>
                </c:pt>
                <c:pt idx="43">
                  <c:v>21.432104094770011</c:v>
                </c:pt>
                <c:pt idx="44">
                  <c:v>21.432104094770011</c:v>
                </c:pt>
                <c:pt idx="45">
                  <c:v>21.432104094770011</c:v>
                </c:pt>
                <c:pt idx="46">
                  <c:v>21.432104094770011</c:v>
                </c:pt>
                <c:pt idx="47">
                  <c:v>21.432104094770011</c:v>
                </c:pt>
                <c:pt idx="48">
                  <c:v>21.432104094770011</c:v>
                </c:pt>
                <c:pt idx="49">
                  <c:v>21.432104094770011</c:v>
                </c:pt>
                <c:pt idx="50">
                  <c:v>21.432104094770011</c:v>
                </c:pt>
                <c:pt idx="51">
                  <c:v>21.432104094770011</c:v>
                </c:pt>
                <c:pt idx="52">
                  <c:v>21.432104094770011</c:v>
                </c:pt>
                <c:pt idx="53">
                  <c:v>21.432104094770011</c:v>
                </c:pt>
                <c:pt idx="54">
                  <c:v>21.432104094770011</c:v>
                </c:pt>
                <c:pt idx="55">
                  <c:v>21.432104094770011</c:v>
                </c:pt>
                <c:pt idx="56">
                  <c:v>21.432104094770011</c:v>
                </c:pt>
                <c:pt idx="57">
                  <c:v>21.432104094770011</c:v>
                </c:pt>
                <c:pt idx="58">
                  <c:v>21.432104094770011</c:v>
                </c:pt>
                <c:pt idx="59">
                  <c:v>21.432104094770011</c:v>
                </c:pt>
                <c:pt idx="60">
                  <c:v>21.432104094770011</c:v>
                </c:pt>
                <c:pt idx="61">
                  <c:v>21.432104094770011</c:v>
                </c:pt>
                <c:pt idx="62">
                  <c:v>21.432104094770011</c:v>
                </c:pt>
                <c:pt idx="63">
                  <c:v>21.432104094770011</c:v>
                </c:pt>
                <c:pt idx="64">
                  <c:v>21.432104094770011</c:v>
                </c:pt>
                <c:pt idx="65">
                  <c:v>21.432104094770011</c:v>
                </c:pt>
                <c:pt idx="66">
                  <c:v>21.432104094770011</c:v>
                </c:pt>
                <c:pt idx="67">
                  <c:v>21.432104094770011</c:v>
                </c:pt>
                <c:pt idx="68">
                  <c:v>21.432104094770011</c:v>
                </c:pt>
                <c:pt idx="69">
                  <c:v>21.432104094770011</c:v>
                </c:pt>
                <c:pt idx="70">
                  <c:v>21.432104094770011</c:v>
                </c:pt>
                <c:pt idx="71">
                  <c:v>21.432104094770011</c:v>
                </c:pt>
                <c:pt idx="72">
                  <c:v>21.432104094770011</c:v>
                </c:pt>
                <c:pt idx="73">
                  <c:v>21.432104094770011</c:v>
                </c:pt>
                <c:pt idx="74">
                  <c:v>21.432104094770011</c:v>
                </c:pt>
                <c:pt idx="75">
                  <c:v>21.432104094770011</c:v>
                </c:pt>
                <c:pt idx="76">
                  <c:v>21.432104094770011</c:v>
                </c:pt>
                <c:pt idx="77">
                  <c:v>21.432104094770011</c:v>
                </c:pt>
                <c:pt idx="78">
                  <c:v>21.432104094770011</c:v>
                </c:pt>
                <c:pt idx="79">
                  <c:v>21.432104094770011</c:v>
                </c:pt>
                <c:pt idx="80">
                  <c:v>21.432104094770011</c:v>
                </c:pt>
                <c:pt idx="81">
                  <c:v>21.432104094770011</c:v>
                </c:pt>
                <c:pt idx="82">
                  <c:v>21.432104094770011</c:v>
                </c:pt>
                <c:pt idx="83">
                  <c:v>21.432104094770011</c:v>
                </c:pt>
                <c:pt idx="84">
                  <c:v>21.432104094770011</c:v>
                </c:pt>
                <c:pt idx="85">
                  <c:v>21.432104094770011</c:v>
                </c:pt>
                <c:pt idx="86">
                  <c:v>21.432104094770011</c:v>
                </c:pt>
                <c:pt idx="87">
                  <c:v>21.432104094770011</c:v>
                </c:pt>
                <c:pt idx="88">
                  <c:v>21.432104094770011</c:v>
                </c:pt>
                <c:pt idx="89">
                  <c:v>21.432104094770011</c:v>
                </c:pt>
                <c:pt idx="90">
                  <c:v>21.432104094770011</c:v>
                </c:pt>
                <c:pt idx="91">
                  <c:v>21.432104094770011</c:v>
                </c:pt>
                <c:pt idx="92">
                  <c:v>21.432104094770011</c:v>
                </c:pt>
                <c:pt idx="93">
                  <c:v>21.432104094770011</c:v>
                </c:pt>
                <c:pt idx="94">
                  <c:v>21.432104094770011</c:v>
                </c:pt>
                <c:pt idx="95">
                  <c:v>21.432104094770011</c:v>
                </c:pt>
                <c:pt idx="96">
                  <c:v>21.432104094770011</c:v>
                </c:pt>
                <c:pt idx="97">
                  <c:v>21.432104094770011</c:v>
                </c:pt>
                <c:pt idx="98">
                  <c:v>21.432104094770011</c:v>
                </c:pt>
                <c:pt idx="99">
                  <c:v>21.432104094770011</c:v>
                </c:pt>
                <c:pt idx="100">
                  <c:v>21.432104094770011</c:v>
                </c:pt>
                <c:pt idx="101">
                  <c:v>21.432104094770011</c:v>
                </c:pt>
                <c:pt idx="102">
                  <c:v>21.432104094770011</c:v>
                </c:pt>
                <c:pt idx="103">
                  <c:v>21.432104094770011</c:v>
                </c:pt>
                <c:pt idx="104">
                  <c:v>21.432104094770011</c:v>
                </c:pt>
                <c:pt idx="105">
                  <c:v>21.432104094770011</c:v>
                </c:pt>
                <c:pt idx="106">
                  <c:v>21.432104094770011</c:v>
                </c:pt>
                <c:pt idx="107">
                  <c:v>21.432104094770011</c:v>
                </c:pt>
                <c:pt idx="108">
                  <c:v>21.432104094770011</c:v>
                </c:pt>
                <c:pt idx="109">
                  <c:v>21.432104094770011</c:v>
                </c:pt>
                <c:pt idx="110">
                  <c:v>21.432104094770011</c:v>
                </c:pt>
                <c:pt idx="111">
                  <c:v>21.432104094770011</c:v>
                </c:pt>
                <c:pt idx="112">
                  <c:v>21.432104094770011</c:v>
                </c:pt>
                <c:pt idx="113">
                  <c:v>21.432104094770011</c:v>
                </c:pt>
                <c:pt idx="114">
                  <c:v>21.432104094770011</c:v>
                </c:pt>
                <c:pt idx="115">
                  <c:v>21.432104094770011</c:v>
                </c:pt>
                <c:pt idx="116">
                  <c:v>21.432104094770011</c:v>
                </c:pt>
                <c:pt idx="117">
                  <c:v>21.432104094770011</c:v>
                </c:pt>
                <c:pt idx="118">
                  <c:v>21.432104094770011</c:v>
                </c:pt>
                <c:pt idx="119">
                  <c:v>21.432104094770011</c:v>
                </c:pt>
                <c:pt idx="120">
                  <c:v>21.432104094770011</c:v>
                </c:pt>
                <c:pt idx="121">
                  <c:v>21.432104094770011</c:v>
                </c:pt>
                <c:pt idx="122">
                  <c:v>21.432104094770011</c:v>
                </c:pt>
                <c:pt idx="123">
                  <c:v>21.432104094770011</c:v>
                </c:pt>
                <c:pt idx="124">
                  <c:v>21.432104094770011</c:v>
                </c:pt>
                <c:pt idx="125">
                  <c:v>21.432104094770011</c:v>
                </c:pt>
                <c:pt idx="126">
                  <c:v>21.432104094770011</c:v>
                </c:pt>
                <c:pt idx="127">
                  <c:v>21.432104094770011</c:v>
                </c:pt>
                <c:pt idx="128">
                  <c:v>21.432104094770011</c:v>
                </c:pt>
                <c:pt idx="129">
                  <c:v>21.432104094770011</c:v>
                </c:pt>
                <c:pt idx="130">
                  <c:v>21.432104094770011</c:v>
                </c:pt>
                <c:pt idx="131">
                  <c:v>21.432104094770011</c:v>
                </c:pt>
                <c:pt idx="132">
                  <c:v>21.432104094770011</c:v>
                </c:pt>
                <c:pt idx="133">
                  <c:v>21.432104094770011</c:v>
                </c:pt>
                <c:pt idx="134">
                  <c:v>21.432104094770011</c:v>
                </c:pt>
                <c:pt idx="135">
                  <c:v>21.432104094770011</c:v>
                </c:pt>
                <c:pt idx="136">
                  <c:v>21.432104094770011</c:v>
                </c:pt>
                <c:pt idx="137">
                  <c:v>21.432104094770011</c:v>
                </c:pt>
                <c:pt idx="138">
                  <c:v>21.432104094770011</c:v>
                </c:pt>
                <c:pt idx="139">
                  <c:v>21.432104094770011</c:v>
                </c:pt>
                <c:pt idx="140">
                  <c:v>21.432104094770011</c:v>
                </c:pt>
                <c:pt idx="141">
                  <c:v>21.432104094770011</c:v>
                </c:pt>
                <c:pt idx="142">
                  <c:v>21.432104094770011</c:v>
                </c:pt>
                <c:pt idx="143">
                  <c:v>21.432104094770011</c:v>
                </c:pt>
                <c:pt idx="144">
                  <c:v>21.432104094770011</c:v>
                </c:pt>
                <c:pt idx="145">
                  <c:v>21.432104094770011</c:v>
                </c:pt>
                <c:pt idx="146">
                  <c:v>21.432104094770011</c:v>
                </c:pt>
                <c:pt idx="147">
                  <c:v>21.432104094770011</c:v>
                </c:pt>
                <c:pt idx="148">
                  <c:v>21.432104094770011</c:v>
                </c:pt>
                <c:pt idx="149">
                  <c:v>21.432104094770011</c:v>
                </c:pt>
                <c:pt idx="150">
                  <c:v>21.432104094770011</c:v>
                </c:pt>
                <c:pt idx="151">
                  <c:v>21.432104094770011</c:v>
                </c:pt>
                <c:pt idx="152">
                  <c:v>21.432104094770011</c:v>
                </c:pt>
                <c:pt idx="153">
                  <c:v>21.432104094770011</c:v>
                </c:pt>
                <c:pt idx="154">
                  <c:v>21.432104094770011</c:v>
                </c:pt>
                <c:pt idx="155">
                  <c:v>21.432104094770011</c:v>
                </c:pt>
                <c:pt idx="156">
                  <c:v>21.432104094770011</c:v>
                </c:pt>
                <c:pt idx="157">
                  <c:v>21.432104094770011</c:v>
                </c:pt>
                <c:pt idx="158">
                  <c:v>21.432104094770011</c:v>
                </c:pt>
                <c:pt idx="159">
                  <c:v>21.432104094770011</c:v>
                </c:pt>
                <c:pt idx="160">
                  <c:v>21.432104094770011</c:v>
                </c:pt>
                <c:pt idx="161">
                  <c:v>21.432104094770011</c:v>
                </c:pt>
                <c:pt idx="162">
                  <c:v>21.432104094770011</c:v>
                </c:pt>
                <c:pt idx="163">
                  <c:v>21.432104094770011</c:v>
                </c:pt>
                <c:pt idx="164">
                  <c:v>21.432104094770011</c:v>
                </c:pt>
                <c:pt idx="165">
                  <c:v>21.432104094770011</c:v>
                </c:pt>
                <c:pt idx="166">
                  <c:v>21.432104094770011</c:v>
                </c:pt>
                <c:pt idx="167">
                  <c:v>21.432104094770011</c:v>
                </c:pt>
                <c:pt idx="168">
                  <c:v>21.432104094770011</c:v>
                </c:pt>
                <c:pt idx="169">
                  <c:v>21.432104094770011</c:v>
                </c:pt>
                <c:pt idx="170">
                  <c:v>21.432104094770011</c:v>
                </c:pt>
                <c:pt idx="171">
                  <c:v>21.432104094770011</c:v>
                </c:pt>
                <c:pt idx="172">
                  <c:v>21.432104094770011</c:v>
                </c:pt>
                <c:pt idx="173">
                  <c:v>21.432104094770011</c:v>
                </c:pt>
                <c:pt idx="174">
                  <c:v>21.432104094770011</c:v>
                </c:pt>
                <c:pt idx="175">
                  <c:v>21.432104094770011</c:v>
                </c:pt>
                <c:pt idx="176">
                  <c:v>21.432104094770011</c:v>
                </c:pt>
                <c:pt idx="177">
                  <c:v>21.432104094770011</c:v>
                </c:pt>
                <c:pt idx="178">
                  <c:v>21.432104094770011</c:v>
                </c:pt>
                <c:pt idx="179">
                  <c:v>21.432104094770011</c:v>
                </c:pt>
                <c:pt idx="180">
                  <c:v>21.432104094770011</c:v>
                </c:pt>
                <c:pt idx="181">
                  <c:v>21.432104094770011</c:v>
                </c:pt>
                <c:pt idx="182">
                  <c:v>21.432104094770011</c:v>
                </c:pt>
                <c:pt idx="183">
                  <c:v>21.432104094770011</c:v>
                </c:pt>
                <c:pt idx="184">
                  <c:v>21.432104094770011</c:v>
                </c:pt>
                <c:pt idx="185">
                  <c:v>21.432104094770011</c:v>
                </c:pt>
                <c:pt idx="186">
                  <c:v>21.432104094770011</c:v>
                </c:pt>
                <c:pt idx="187">
                  <c:v>21.432104094770011</c:v>
                </c:pt>
                <c:pt idx="188">
                  <c:v>21.432104094770011</c:v>
                </c:pt>
                <c:pt idx="189">
                  <c:v>21.432104094770011</c:v>
                </c:pt>
                <c:pt idx="190">
                  <c:v>21.432104094770011</c:v>
                </c:pt>
                <c:pt idx="191">
                  <c:v>21.432104094770011</c:v>
                </c:pt>
                <c:pt idx="192">
                  <c:v>21.432104094770011</c:v>
                </c:pt>
                <c:pt idx="193">
                  <c:v>21.432104094770011</c:v>
                </c:pt>
                <c:pt idx="194">
                  <c:v>21.432104094770011</c:v>
                </c:pt>
                <c:pt idx="195">
                  <c:v>21.432104094770011</c:v>
                </c:pt>
                <c:pt idx="196">
                  <c:v>21.432104094770011</c:v>
                </c:pt>
                <c:pt idx="197">
                  <c:v>21.432104094770011</c:v>
                </c:pt>
                <c:pt idx="198">
                  <c:v>21.432104094770011</c:v>
                </c:pt>
                <c:pt idx="199">
                  <c:v>21.432104094770011</c:v>
                </c:pt>
                <c:pt idx="200">
                  <c:v>21.432104094770011</c:v>
                </c:pt>
                <c:pt idx="201">
                  <c:v>21.432104094770011</c:v>
                </c:pt>
                <c:pt idx="202">
                  <c:v>21.432104094770011</c:v>
                </c:pt>
                <c:pt idx="203">
                  <c:v>21.432104094770011</c:v>
                </c:pt>
                <c:pt idx="204">
                  <c:v>21.432104094770011</c:v>
                </c:pt>
                <c:pt idx="205">
                  <c:v>21.432104094770011</c:v>
                </c:pt>
                <c:pt idx="206">
                  <c:v>21.432104094770011</c:v>
                </c:pt>
                <c:pt idx="207">
                  <c:v>21.432104094770011</c:v>
                </c:pt>
                <c:pt idx="208">
                  <c:v>21.432104094770011</c:v>
                </c:pt>
                <c:pt idx="209">
                  <c:v>21.432104094770011</c:v>
                </c:pt>
                <c:pt idx="210">
                  <c:v>21.432104094770011</c:v>
                </c:pt>
                <c:pt idx="211">
                  <c:v>21.432104094770011</c:v>
                </c:pt>
                <c:pt idx="212">
                  <c:v>21.432104094770011</c:v>
                </c:pt>
                <c:pt idx="213">
                  <c:v>21.432104094770011</c:v>
                </c:pt>
                <c:pt idx="214">
                  <c:v>21.432104094770011</c:v>
                </c:pt>
                <c:pt idx="215">
                  <c:v>21.432104094770011</c:v>
                </c:pt>
                <c:pt idx="216">
                  <c:v>21.432104094770011</c:v>
                </c:pt>
                <c:pt idx="217">
                  <c:v>21.432104094770011</c:v>
                </c:pt>
                <c:pt idx="218">
                  <c:v>21.432104094770011</c:v>
                </c:pt>
                <c:pt idx="219">
                  <c:v>21.432104094770011</c:v>
                </c:pt>
                <c:pt idx="220">
                  <c:v>21.432104094770011</c:v>
                </c:pt>
                <c:pt idx="221">
                  <c:v>21.432104094770011</c:v>
                </c:pt>
                <c:pt idx="222">
                  <c:v>21.432104094770011</c:v>
                </c:pt>
                <c:pt idx="223">
                  <c:v>21.432104094770011</c:v>
                </c:pt>
                <c:pt idx="224">
                  <c:v>21.432104094770011</c:v>
                </c:pt>
                <c:pt idx="225">
                  <c:v>21.432104094770011</c:v>
                </c:pt>
                <c:pt idx="226">
                  <c:v>21.432104094770011</c:v>
                </c:pt>
                <c:pt idx="227">
                  <c:v>21.432104094770011</c:v>
                </c:pt>
                <c:pt idx="228">
                  <c:v>21.432104094770011</c:v>
                </c:pt>
                <c:pt idx="229">
                  <c:v>21.432104094770011</c:v>
                </c:pt>
                <c:pt idx="230">
                  <c:v>21.432104094770011</c:v>
                </c:pt>
                <c:pt idx="231">
                  <c:v>21.432104094770011</c:v>
                </c:pt>
                <c:pt idx="232">
                  <c:v>21.432104094770011</c:v>
                </c:pt>
                <c:pt idx="233">
                  <c:v>21.432104094770011</c:v>
                </c:pt>
                <c:pt idx="234">
                  <c:v>21.432104094770011</c:v>
                </c:pt>
                <c:pt idx="235">
                  <c:v>21.432104094770011</c:v>
                </c:pt>
                <c:pt idx="236">
                  <c:v>21.432104094770011</c:v>
                </c:pt>
                <c:pt idx="237">
                  <c:v>21.432104094770011</c:v>
                </c:pt>
              </c:numCache>
            </c:numRef>
          </c:xVal>
          <c:yVal>
            <c:numRef>
              <c:f>data!$AK$15:$AK$252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-2.5539272312449524</c:v>
                </c:pt>
                <c:pt idx="2">
                  <c:v>-5.0260428688037475</c:v>
                </c:pt>
                <c:pt idx="3">
                  <c:v>-7.4033398014468315</c:v>
                </c:pt>
                <c:pt idx="4">
                  <c:v>-9.6733098094295222</c:v>
                </c:pt>
                <c:pt idx="5">
                  <c:v>-11.824009376868821</c:v>
                </c:pt>
                <c:pt idx="6">
                  <c:v>-13.844122532913666</c:v>
                </c:pt>
                <c:pt idx="7">
                  <c:v>-15.723020391067825</c:v>
                </c:pt>
                <c:pt idx="8">
                  <c:v>-17.450817073397893</c:v>
                </c:pt>
                <c:pt idx="9">
                  <c:v>-19.018421725379223</c:v>
                </c:pt>
                <c:pt idx="10">
                  <c:v>-20.417586347701956</c:v>
                </c:pt>
                <c:pt idx="11">
                  <c:v>-21.640949193369089</c:v>
                </c:pt>
                <c:pt idx="12">
                  <c:v>-22.682073501750953</c:v>
                </c:pt>
                <c:pt idx="13">
                  <c:v>-23.535481365796095</c:v>
                </c:pt>
                <c:pt idx="14">
                  <c:v>-24.196682554204965</c:v>
                </c:pt>
                <c:pt idx="15">
                  <c:v>-24.66219813691777</c:v>
                </c:pt>
                <c:pt idx="16">
                  <c:v>-24.929578789610247</c:v>
                </c:pt>
                <c:pt idx="17">
                  <c:v>-24.999999999999996</c:v>
                </c:pt>
                <c:pt idx="18">
                  <c:v>-24.999999999999996</c:v>
                </c:pt>
                <c:pt idx="19">
                  <c:v>-24.999999999999996</c:v>
                </c:pt>
                <c:pt idx="20">
                  <c:v>-24.999999999999996</c:v>
                </c:pt>
                <c:pt idx="21">
                  <c:v>-24.999999999999996</c:v>
                </c:pt>
                <c:pt idx="22">
                  <c:v>-24.999999999999996</c:v>
                </c:pt>
                <c:pt idx="23">
                  <c:v>-24.999999999999996</c:v>
                </c:pt>
                <c:pt idx="24">
                  <c:v>-24.999999999999996</c:v>
                </c:pt>
                <c:pt idx="25">
                  <c:v>-24.999999999999996</c:v>
                </c:pt>
                <c:pt idx="26">
                  <c:v>-24.999999999999996</c:v>
                </c:pt>
                <c:pt idx="27">
                  <c:v>-24.999999999999996</c:v>
                </c:pt>
                <c:pt idx="28">
                  <c:v>-24.999999999999996</c:v>
                </c:pt>
                <c:pt idx="29">
                  <c:v>-24.999999999999996</c:v>
                </c:pt>
                <c:pt idx="30">
                  <c:v>-24.999999999999996</c:v>
                </c:pt>
                <c:pt idx="31">
                  <c:v>-24.999999999999996</c:v>
                </c:pt>
                <c:pt idx="32">
                  <c:v>-24.999999999999996</c:v>
                </c:pt>
                <c:pt idx="33">
                  <c:v>-24.999999999999996</c:v>
                </c:pt>
                <c:pt idx="34">
                  <c:v>-24.999999999999996</c:v>
                </c:pt>
                <c:pt idx="35">
                  <c:v>-24.999999999999996</c:v>
                </c:pt>
                <c:pt idx="36">
                  <c:v>-24.999999999999996</c:v>
                </c:pt>
                <c:pt idx="37">
                  <c:v>-24.999999999999996</c:v>
                </c:pt>
                <c:pt idx="38">
                  <c:v>-24.999999999999996</c:v>
                </c:pt>
                <c:pt idx="39">
                  <c:v>-24.999999999999996</c:v>
                </c:pt>
                <c:pt idx="40">
                  <c:v>-24.999999999999996</c:v>
                </c:pt>
                <c:pt idx="41">
                  <c:v>-24.999999999999996</c:v>
                </c:pt>
                <c:pt idx="42">
                  <c:v>-24.999999999999996</c:v>
                </c:pt>
                <c:pt idx="43">
                  <c:v>-24.999999999999996</c:v>
                </c:pt>
                <c:pt idx="44">
                  <c:v>-24.999999999999996</c:v>
                </c:pt>
                <c:pt idx="45">
                  <c:v>-24.999999999999996</c:v>
                </c:pt>
                <c:pt idx="46">
                  <c:v>-24.999999999999996</c:v>
                </c:pt>
                <c:pt idx="47">
                  <c:v>-24.999999999999996</c:v>
                </c:pt>
                <c:pt idx="48">
                  <c:v>-24.999999999999996</c:v>
                </c:pt>
                <c:pt idx="49">
                  <c:v>-24.999999999999996</c:v>
                </c:pt>
                <c:pt idx="50">
                  <c:v>-24.999999999999996</c:v>
                </c:pt>
                <c:pt idx="51">
                  <c:v>-24.999999999999996</c:v>
                </c:pt>
                <c:pt idx="52">
                  <c:v>-24.999999999999996</c:v>
                </c:pt>
                <c:pt idx="53">
                  <c:v>-24.999999999999996</c:v>
                </c:pt>
                <c:pt idx="54">
                  <c:v>-24.999999999999996</c:v>
                </c:pt>
                <c:pt idx="55">
                  <c:v>-24.999999999999996</c:v>
                </c:pt>
                <c:pt idx="56">
                  <c:v>-24.999999999999996</c:v>
                </c:pt>
                <c:pt idx="57">
                  <c:v>-24.999999999999996</c:v>
                </c:pt>
                <c:pt idx="58">
                  <c:v>-24.999999999999996</c:v>
                </c:pt>
                <c:pt idx="59">
                  <c:v>-24.999999999999996</c:v>
                </c:pt>
                <c:pt idx="60">
                  <c:v>-24.999999999999996</c:v>
                </c:pt>
                <c:pt idx="61">
                  <c:v>-24.999999999999996</c:v>
                </c:pt>
                <c:pt idx="62">
                  <c:v>-24.999999999999996</c:v>
                </c:pt>
                <c:pt idx="63">
                  <c:v>-24.999999999999996</c:v>
                </c:pt>
                <c:pt idx="64">
                  <c:v>-24.999999999999996</c:v>
                </c:pt>
                <c:pt idx="65">
                  <c:v>-24.999999999999996</c:v>
                </c:pt>
                <c:pt idx="66">
                  <c:v>-24.999999999999996</c:v>
                </c:pt>
                <c:pt idx="67">
                  <c:v>-24.999999999999996</c:v>
                </c:pt>
                <c:pt idx="68">
                  <c:v>-24.999999999999996</c:v>
                </c:pt>
                <c:pt idx="69">
                  <c:v>-24.999999999999996</c:v>
                </c:pt>
                <c:pt idx="70">
                  <c:v>-24.999999999999996</c:v>
                </c:pt>
                <c:pt idx="71">
                  <c:v>-24.999999999999996</c:v>
                </c:pt>
                <c:pt idx="72">
                  <c:v>-24.999999999999996</c:v>
                </c:pt>
                <c:pt idx="73">
                  <c:v>-24.999999999999996</c:v>
                </c:pt>
                <c:pt idx="74">
                  <c:v>-24.999999999999996</c:v>
                </c:pt>
                <c:pt idx="75">
                  <c:v>-24.999999999999996</c:v>
                </c:pt>
                <c:pt idx="76">
                  <c:v>-24.999999999999996</c:v>
                </c:pt>
                <c:pt idx="77">
                  <c:v>-24.999999999999996</c:v>
                </c:pt>
                <c:pt idx="78">
                  <c:v>-24.999999999999996</c:v>
                </c:pt>
                <c:pt idx="79">
                  <c:v>-24.999999999999996</c:v>
                </c:pt>
                <c:pt idx="80">
                  <c:v>-24.999999999999996</c:v>
                </c:pt>
                <c:pt idx="81">
                  <c:v>-24.999999999999996</c:v>
                </c:pt>
                <c:pt idx="82">
                  <c:v>-24.999999999999996</c:v>
                </c:pt>
                <c:pt idx="83">
                  <c:v>-24.999999999999996</c:v>
                </c:pt>
                <c:pt idx="84">
                  <c:v>-24.999999999999996</c:v>
                </c:pt>
                <c:pt idx="85">
                  <c:v>-24.999999999999996</c:v>
                </c:pt>
                <c:pt idx="86">
                  <c:v>-24.999999999999996</c:v>
                </c:pt>
                <c:pt idx="87">
                  <c:v>-24.999999999999996</c:v>
                </c:pt>
                <c:pt idx="88">
                  <c:v>-24.999999999999996</c:v>
                </c:pt>
                <c:pt idx="89">
                  <c:v>-24.999999999999996</c:v>
                </c:pt>
                <c:pt idx="90">
                  <c:v>-24.999999999999996</c:v>
                </c:pt>
                <c:pt idx="91">
                  <c:v>-24.999999999999996</c:v>
                </c:pt>
                <c:pt idx="92">
                  <c:v>-24.999999999999996</c:v>
                </c:pt>
                <c:pt idx="93">
                  <c:v>-24.999999999999996</c:v>
                </c:pt>
                <c:pt idx="94">
                  <c:v>-24.999999999999996</c:v>
                </c:pt>
                <c:pt idx="95">
                  <c:v>-24.999999999999996</c:v>
                </c:pt>
                <c:pt idx="96">
                  <c:v>-24.999999999999996</c:v>
                </c:pt>
                <c:pt idx="97">
                  <c:v>-24.999999999999996</c:v>
                </c:pt>
                <c:pt idx="98">
                  <c:v>-24.999999999999996</c:v>
                </c:pt>
                <c:pt idx="99">
                  <c:v>-24.999999999999996</c:v>
                </c:pt>
                <c:pt idx="100">
                  <c:v>-24.999999999999996</c:v>
                </c:pt>
                <c:pt idx="101">
                  <c:v>-24.999999999999996</c:v>
                </c:pt>
                <c:pt idx="102">
                  <c:v>-24.999999999999996</c:v>
                </c:pt>
                <c:pt idx="103">
                  <c:v>-24.999999999999996</c:v>
                </c:pt>
                <c:pt idx="104">
                  <c:v>-24.999999999999996</c:v>
                </c:pt>
                <c:pt idx="105">
                  <c:v>-24.999999999999996</c:v>
                </c:pt>
                <c:pt idx="106">
                  <c:v>-24.999999999999996</c:v>
                </c:pt>
                <c:pt idx="107">
                  <c:v>-24.999999999999996</c:v>
                </c:pt>
                <c:pt idx="108">
                  <c:v>-24.999999999999996</c:v>
                </c:pt>
                <c:pt idx="109">
                  <c:v>-24.999999999999996</c:v>
                </c:pt>
                <c:pt idx="110">
                  <c:v>-24.999999999999996</c:v>
                </c:pt>
                <c:pt idx="111">
                  <c:v>-24.999999999999996</c:v>
                </c:pt>
                <c:pt idx="112">
                  <c:v>-24.999999999999996</c:v>
                </c:pt>
                <c:pt idx="113">
                  <c:v>-24.999999999999996</c:v>
                </c:pt>
                <c:pt idx="114">
                  <c:v>-24.999999999999996</c:v>
                </c:pt>
                <c:pt idx="115">
                  <c:v>-24.999999999999996</c:v>
                </c:pt>
                <c:pt idx="116">
                  <c:v>-24.999999999999996</c:v>
                </c:pt>
                <c:pt idx="117">
                  <c:v>-24.999999999999996</c:v>
                </c:pt>
                <c:pt idx="118">
                  <c:v>-24.999999999999996</c:v>
                </c:pt>
                <c:pt idx="119">
                  <c:v>-24.999999999999996</c:v>
                </c:pt>
                <c:pt idx="120">
                  <c:v>-24.999999999999996</c:v>
                </c:pt>
                <c:pt idx="121">
                  <c:v>-24.999999999999996</c:v>
                </c:pt>
                <c:pt idx="122">
                  <c:v>-24.999999999999996</c:v>
                </c:pt>
                <c:pt idx="123">
                  <c:v>-24.999999999999996</c:v>
                </c:pt>
                <c:pt idx="124">
                  <c:v>-24.999999999999996</c:v>
                </c:pt>
                <c:pt idx="125">
                  <c:v>-24.999999999999996</c:v>
                </c:pt>
                <c:pt idx="126">
                  <c:v>-24.999999999999996</c:v>
                </c:pt>
                <c:pt idx="127">
                  <c:v>-24.999999999999996</c:v>
                </c:pt>
                <c:pt idx="128">
                  <c:v>-24.999999999999996</c:v>
                </c:pt>
                <c:pt idx="129">
                  <c:v>-24.999999999999996</c:v>
                </c:pt>
                <c:pt idx="130">
                  <c:v>-24.999999999999996</c:v>
                </c:pt>
                <c:pt idx="131">
                  <c:v>-24.999999999999996</c:v>
                </c:pt>
                <c:pt idx="132">
                  <c:v>-24.999999999999996</c:v>
                </c:pt>
                <c:pt idx="133">
                  <c:v>-24.999999999999996</c:v>
                </c:pt>
                <c:pt idx="134">
                  <c:v>-24.999999999999996</c:v>
                </c:pt>
                <c:pt idx="135">
                  <c:v>-24.999999999999996</c:v>
                </c:pt>
                <c:pt idx="136">
                  <c:v>-24.999999999999996</c:v>
                </c:pt>
                <c:pt idx="137">
                  <c:v>-24.999999999999996</c:v>
                </c:pt>
                <c:pt idx="138">
                  <c:v>-24.999999999999996</c:v>
                </c:pt>
                <c:pt idx="139">
                  <c:v>-24.999999999999996</c:v>
                </c:pt>
                <c:pt idx="140">
                  <c:v>-24.999999999999996</c:v>
                </c:pt>
                <c:pt idx="141">
                  <c:v>-24.999999999999996</c:v>
                </c:pt>
                <c:pt idx="142">
                  <c:v>-24.999999999999996</c:v>
                </c:pt>
                <c:pt idx="143">
                  <c:v>-24.999999999999996</c:v>
                </c:pt>
                <c:pt idx="144">
                  <c:v>-24.999999999999996</c:v>
                </c:pt>
                <c:pt idx="145">
                  <c:v>-24.999999999999996</c:v>
                </c:pt>
                <c:pt idx="146">
                  <c:v>-24.999999999999996</c:v>
                </c:pt>
                <c:pt idx="147">
                  <c:v>-24.999999999999996</c:v>
                </c:pt>
                <c:pt idx="148">
                  <c:v>-24.999999999999996</c:v>
                </c:pt>
                <c:pt idx="149">
                  <c:v>-24.999999999999996</c:v>
                </c:pt>
                <c:pt idx="150">
                  <c:v>-24.999999999999996</c:v>
                </c:pt>
                <c:pt idx="151">
                  <c:v>-24.999999999999996</c:v>
                </c:pt>
                <c:pt idx="152">
                  <c:v>-24.999999999999996</c:v>
                </c:pt>
                <c:pt idx="153">
                  <c:v>-24.999999999999996</c:v>
                </c:pt>
                <c:pt idx="154">
                  <c:v>-24.999999999999996</c:v>
                </c:pt>
                <c:pt idx="155">
                  <c:v>-24.999999999999996</c:v>
                </c:pt>
                <c:pt idx="156">
                  <c:v>-24.999999999999996</c:v>
                </c:pt>
                <c:pt idx="157">
                  <c:v>-24.999999999999996</c:v>
                </c:pt>
                <c:pt idx="158">
                  <c:v>-24.999999999999996</c:v>
                </c:pt>
                <c:pt idx="159">
                  <c:v>-24.999999999999996</c:v>
                </c:pt>
                <c:pt idx="160">
                  <c:v>-24.999999999999996</c:v>
                </c:pt>
                <c:pt idx="161">
                  <c:v>-24.999999999999996</c:v>
                </c:pt>
                <c:pt idx="162">
                  <c:v>-24.999999999999996</c:v>
                </c:pt>
                <c:pt idx="163">
                  <c:v>-24.999999999999996</c:v>
                </c:pt>
                <c:pt idx="164">
                  <c:v>-24.999999999999996</c:v>
                </c:pt>
                <c:pt idx="165">
                  <c:v>-24.999999999999996</c:v>
                </c:pt>
                <c:pt idx="166">
                  <c:v>-24.999999999999996</c:v>
                </c:pt>
                <c:pt idx="167">
                  <c:v>-24.999999999999996</c:v>
                </c:pt>
                <c:pt idx="168">
                  <c:v>-24.999999999999996</c:v>
                </c:pt>
                <c:pt idx="169">
                  <c:v>-24.999999999999996</c:v>
                </c:pt>
                <c:pt idx="170">
                  <c:v>-24.999999999999996</c:v>
                </c:pt>
                <c:pt idx="171">
                  <c:v>-24.999999999999996</c:v>
                </c:pt>
                <c:pt idx="172">
                  <c:v>-24.999999999999996</c:v>
                </c:pt>
                <c:pt idx="173">
                  <c:v>-24.999999999999996</c:v>
                </c:pt>
                <c:pt idx="174">
                  <c:v>-24.999999999999996</c:v>
                </c:pt>
                <c:pt idx="175">
                  <c:v>-24.999999999999996</c:v>
                </c:pt>
                <c:pt idx="176">
                  <c:v>-24.999999999999996</c:v>
                </c:pt>
                <c:pt idx="177">
                  <c:v>-24.999999999999996</c:v>
                </c:pt>
                <c:pt idx="178">
                  <c:v>-24.999999999999996</c:v>
                </c:pt>
                <c:pt idx="179">
                  <c:v>-24.999999999999996</c:v>
                </c:pt>
                <c:pt idx="180">
                  <c:v>-24.999999999999996</c:v>
                </c:pt>
                <c:pt idx="181">
                  <c:v>-24.999999999999996</c:v>
                </c:pt>
                <c:pt idx="182">
                  <c:v>-24.999999999999996</c:v>
                </c:pt>
                <c:pt idx="183">
                  <c:v>-24.999999999999996</c:v>
                </c:pt>
                <c:pt idx="184">
                  <c:v>-24.999999999999996</c:v>
                </c:pt>
                <c:pt idx="185">
                  <c:v>-24.999999999999996</c:v>
                </c:pt>
                <c:pt idx="186">
                  <c:v>-24.999999999999996</c:v>
                </c:pt>
                <c:pt idx="187">
                  <c:v>-24.999999999999996</c:v>
                </c:pt>
                <c:pt idx="188">
                  <c:v>-24.999999999999996</c:v>
                </c:pt>
                <c:pt idx="189">
                  <c:v>-24.999999999999996</c:v>
                </c:pt>
                <c:pt idx="190">
                  <c:v>-24.999999999999996</c:v>
                </c:pt>
                <c:pt idx="191">
                  <c:v>-24.999999999999996</c:v>
                </c:pt>
                <c:pt idx="192">
                  <c:v>-24.999999999999996</c:v>
                </c:pt>
                <c:pt idx="193">
                  <c:v>-24.999999999999996</c:v>
                </c:pt>
                <c:pt idx="194">
                  <c:v>-24.999999999999996</c:v>
                </c:pt>
                <c:pt idx="195">
                  <c:v>-24.999999999999996</c:v>
                </c:pt>
                <c:pt idx="196">
                  <c:v>-24.999999999999996</c:v>
                </c:pt>
                <c:pt idx="197">
                  <c:v>-24.999999999999996</c:v>
                </c:pt>
                <c:pt idx="198">
                  <c:v>-24.999999999999996</c:v>
                </c:pt>
                <c:pt idx="199">
                  <c:v>-24.999999999999996</c:v>
                </c:pt>
                <c:pt idx="200">
                  <c:v>-24.999999999999996</c:v>
                </c:pt>
                <c:pt idx="201">
                  <c:v>-24.999999999999996</c:v>
                </c:pt>
                <c:pt idx="202">
                  <c:v>-24.999999999999996</c:v>
                </c:pt>
                <c:pt idx="203">
                  <c:v>-24.999999999999996</c:v>
                </c:pt>
                <c:pt idx="204">
                  <c:v>-24.999999999999996</c:v>
                </c:pt>
                <c:pt idx="205">
                  <c:v>-24.999999999999996</c:v>
                </c:pt>
                <c:pt idx="206">
                  <c:v>-24.999999999999996</c:v>
                </c:pt>
                <c:pt idx="207">
                  <c:v>-24.999999999999996</c:v>
                </c:pt>
                <c:pt idx="208">
                  <c:v>-24.999999999999996</c:v>
                </c:pt>
                <c:pt idx="209">
                  <c:v>-24.999999999999996</c:v>
                </c:pt>
                <c:pt idx="210">
                  <c:v>-24.999999999999996</c:v>
                </c:pt>
                <c:pt idx="211">
                  <c:v>-24.999999999999996</c:v>
                </c:pt>
                <c:pt idx="212">
                  <c:v>-24.999999999999996</c:v>
                </c:pt>
                <c:pt idx="213">
                  <c:v>-24.999999999999996</c:v>
                </c:pt>
                <c:pt idx="214">
                  <c:v>-24.999999999999996</c:v>
                </c:pt>
                <c:pt idx="215">
                  <c:v>-24.999999999999996</c:v>
                </c:pt>
                <c:pt idx="216">
                  <c:v>-24.999999999999996</c:v>
                </c:pt>
                <c:pt idx="217">
                  <c:v>-24.999999999999996</c:v>
                </c:pt>
                <c:pt idx="218">
                  <c:v>-24.999999999999996</c:v>
                </c:pt>
                <c:pt idx="219">
                  <c:v>-24.999999999999996</c:v>
                </c:pt>
                <c:pt idx="220">
                  <c:v>-24.999999999999996</c:v>
                </c:pt>
                <c:pt idx="221">
                  <c:v>-24.999999999999996</c:v>
                </c:pt>
                <c:pt idx="222">
                  <c:v>-24.999999999999996</c:v>
                </c:pt>
                <c:pt idx="223">
                  <c:v>-24.999999999999996</c:v>
                </c:pt>
                <c:pt idx="224">
                  <c:v>-24.999999999999996</c:v>
                </c:pt>
                <c:pt idx="225">
                  <c:v>-24.999999999999996</c:v>
                </c:pt>
                <c:pt idx="226">
                  <c:v>-24.999999999999996</c:v>
                </c:pt>
                <c:pt idx="227">
                  <c:v>-24.999999999999996</c:v>
                </c:pt>
                <c:pt idx="228">
                  <c:v>-24.999999999999996</c:v>
                </c:pt>
                <c:pt idx="229">
                  <c:v>-24.999999999999996</c:v>
                </c:pt>
                <c:pt idx="230">
                  <c:v>-24.999999999999996</c:v>
                </c:pt>
                <c:pt idx="231">
                  <c:v>-24.999999999999996</c:v>
                </c:pt>
                <c:pt idx="232">
                  <c:v>-24.999999999999996</c:v>
                </c:pt>
                <c:pt idx="233">
                  <c:v>-24.999999999999996</c:v>
                </c:pt>
                <c:pt idx="234">
                  <c:v>-24.999999999999996</c:v>
                </c:pt>
                <c:pt idx="235">
                  <c:v>-24.999999999999996</c:v>
                </c:pt>
                <c:pt idx="236">
                  <c:v>-24.999999999999996</c:v>
                </c:pt>
                <c:pt idx="237">
                  <c:v>-24.999999999999996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049-4F67-920E-77EE7AFE985B}"/>
            </c:ext>
          </c:extLst>
        </c:ser>
        <c:ser>
          <c:idx val="17"/>
          <c:order val="17"/>
          <c:tx>
            <c:strRef>
              <c:f>data!$BV$12</c:f>
              <c:strCache>
                <c:ptCount val="1"/>
                <c:pt idx="0">
                  <c:v>25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data!$BV$15:$BV$252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1.4141677204946088</c:v>
                </c:pt>
                <c:pt idx="2">
                  <c:v>2.9881564885843588</c:v>
                </c:pt>
                <c:pt idx="3">
                  <c:v>4.7281583334604678</c:v>
                </c:pt>
                <c:pt idx="4">
                  <c:v>6.6398909818576008</c:v>
                </c:pt>
                <c:pt idx="5">
                  <c:v>8.7285815224019121</c:v>
                </c:pt>
                <c:pt idx="6">
                  <c:v>10.998951471721389</c:v>
                </c:pt>
                <c:pt idx="7">
                  <c:v>13.455203284984766</c:v>
                </c:pt>
                <c:pt idx="8">
                  <c:v>16.101008349408744</c:v>
                </c:pt>
                <c:pt idx="9">
                  <c:v>18.939496495036199</c:v>
                </c:pt>
                <c:pt idx="10">
                  <c:v>21.973247052753432</c:v>
                </c:pt>
                <c:pt idx="11">
                  <c:v>25.20428148509372</c:v>
                </c:pt>
                <c:pt idx="12">
                  <c:v>28.634057610881136</c:v>
                </c:pt>
                <c:pt idx="13">
                  <c:v>32.263465440214901</c:v>
                </c:pt>
                <c:pt idx="14">
                  <c:v>36.09282463169415</c:v>
                </c:pt>
                <c:pt idx="15">
                  <c:v>40.121883579147074</c:v>
                </c:pt>
                <c:pt idx="16">
                  <c:v>44.349820130474669</c:v>
                </c:pt>
                <c:pt idx="17">
                  <c:v>48.775243936554538</c:v>
                </c:pt>
                <c:pt idx="18">
                  <c:v>53.396200423494214</c:v>
                </c:pt>
                <c:pt idx="19">
                  <c:v>58.210176376885258</c:v>
                </c:pt>
                <c:pt idx="20">
                  <c:v>63.214107122103776</c:v>
                </c:pt>
                <c:pt idx="21">
                  <c:v>68.40438528014289</c:v>
                </c:pt>
                <c:pt idx="22">
                  <c:v>73.776871073961786</c:v>
                </c:pt>
                <c:pt idx="23">
                  <c:v>79.326904155906064</c:v>
                </c:pt>
                <c:pt idx="24">
                  <c:v>85.049316922407854</c:v>
                </c:pt>
                <c:pt idx="25">
                  <c:v>90.938449277925457</c:v>
                </c:pt>
                <c:pt idx="26">
                  <c:v>96.988164805942219</c:v>
                </c:pt>
                <c:pt idx="27">
                  <c:v>103.19186830082241</c:v>
                </c:pt>
                <c:pt idx="28">
                  <c:v>109.5425246104373</c:v>
                </c:pt>
                <c:pt idx="29">
                  <c:v>116.03267873572567</c:v>
                </c:pt>
                <c:pt idx="30">
                  <c:v>122.65447712976524</c:v>
                </c:pt>
                <c:pt idx="31">
                  <c:v>129.39969013550265</c:v>
                </c:pt>
                <c:pt idx="32">
                  <c:v>136.25973549803734</c:v>
                </c:pt>
                <c:pt idx="33">
                  <c:v>143.22570288428352</c:v>
                </c:pt>
                <c:pt idx="34">
                  <c:v>150.2883793399584</c:v>
                </c:pt>
                <c:pt idx="35">
                  <c:v>157.43827561116399</c:v>
                </c:pt>
                <c:pt idx="36">
                  <c:v>164.66565325536274</c:v>
                </c:pt>
                <c:pt idx="37">
                  <c:v>171.96055246428946</c:v>
                </c:pt>
                <c:pt idx="38">
                  <c:v>179.31282051930904</c:v>
                </c:pt>
                <c:pt idx="39">
                  <c:v>186.71214079792341</c:v>
                </c:pt>
                <c:pt idx="40">
                  <c:v>194.14806224855391</c:v>
                </c:pt>
                <c:pt idx="41">
                  <c:v>201.61002924939095</c:v>
                </c:pt>
                <c:pt idx="42">
                  <c:v>209.08741176600225</c:v>
                </c:pt>
                <c:pt idx="43">
                  <c:v>216.56953572153921</c:v>
                </c:pt>
                <c:pt idx="44">
                  <c:v>224.04571349277421</c:v>
                </c:pt>
                <c:pt idx="45">
                  <c:v>231.50527444483879</c:v>
                </c:pt>
                <c:pt idx="46">
                  <c:v>238.93759541742682</c:v>
                </c:pt>
                <c:pt idx="47">
                  <c:v>246.3321310753615</c:v>
                </c:pt>
                <c:pt idx="48">
                  <c:v>253.67844403681491</c:v>
                </c:pt>
                <c:pt idx="49">
                  <c:v>260.96623469310219</c:v>
                </c:pt>
                <c:pt idx="50">
                  <c:v>268.18537063485581</c:v>
                </c:pt>
                <c:pt idx="51">
                  <c:v>275.32591560050804</c:v>
                </c:pt>
                <c:pt idx="52">
                  <c:v>282.37815786437579</c:v>
                </c:pt>
                <c:pt idx="53">
                  <c:v>289.3326379832418</c:v>
                </c:pt>
                <c:pt idx="54">
                  <c:v>296.18017582216021</c:v>
                </c:pt>
                <c:pt idx="55">
                  <c:v>302.91189678227357</c:v>
                </c:pt>
                <c:pt idx="56">
                  <c:v>309.51925715570729</c:v>
                </c:pt>
                <c:pt idx="57">
                  <c:v>315.99406853510214</c:v>
                </c:pt>
                <c:pt idx="58">
                  <c:v>322.32852120804699</c:v>
                </c:pt>
                <c:pt idx="59">
                  <c:v>328.51520646957289</c:v>
                </c:pt>
                <c:pt idx="60">
                  <c:v>334.54713778896092</c:v>
                </c:pt>
                <c:pt idx="61">
                  <c:v>340.41777077039148</c:v>
                </c:pt>
                <c:pt idx="62">
                  <c:v>346.12102185040447</c:v>
                </c:pt>
                <c:pt idx="63">
                  <c:v>351.65128567875382</c:v>
                </c:pt>
                <c:pt idx="64">
                  <c:v>357.00345113299801</c:v>
                </c:pt>
                <c:pt idx="65">
                  <c:v>362.17291592107165</c:v>
                </c:pt>
                <c:pt idx="66">
                  <c:v>367.15559973012029</c:v>
                </c:pt>
                <c:pt idx="67">
                  <c:v>371.94795588402985</c:v>
                </c:pt>
                <c:pt idx="68">
                  <c:v>376.54698147634673</c:v>
                </c:pt>
                <c:pt idx="69">
                  <c:v>380.9502259496374</c:v>
                </c:pt>
                <c:pt idx="70">
                  <c:v>385.15579809677695</c:v>
                </c:pt>
                <c:pt idx="71">
                  <c:v>389.16237146416285</c:v>
                </c:pt>
                <c:pt idx="72">
                  <c:v>392.96918814141753</c:v>
                </c:pt>
                <c:pt idx="73">
                  <c:v>396.57606092675303</c:v>
                </c:pt>
                <c:pt idx="74">
                  <c:v>399.98337386180924</c:v>
                </c:pt>
                <c:pt idx="75">
                  <c:v>403.19208113444029</c:v>
                </c:pt>
                <c:pt idx="76">
                  <c:v>406.20370435258201</c:v>
                </c:pt>
                <c:pt idx="77">
                  <c:v>409.02032819698957</c:v>
                </c:pt>
                <c:pt idx="78">
                  <c:v>411.64459446526541</c:v>
                </c:pt>
                <c:pt idx="79">
                  <c:v>414.07969452419502</c:v>
                </c:pt>
                <c:pt idx="80">
                  <c:v>416.32936019195148</c:v>
                </c:pt>
                <c:pt idx="81">
                  <c:v>418.39785307622219</c:v>
                </c:pt>
                <c:pt idx="82">
                  <c:v>420.28995239871585</c:v>
                </c:pt>
                <c:pt idx="83">
                  <c:v>422.01094134083661</c:v>
                </c:pt>
                <c:pt idx="84">
                  <c:v>423.56659194953727</c:v>
                </c:pt>
                <c:pt idx="85">
                  <c:v>424.96314864647229</c:v>
                </c:pt>
                <c:pt idx="86">
                  <c:v>426.20731038756935</c:v>
                </c:pt>
                <c:pt idx="87">
                  <c:v>427.30621152398709</c:v>
                </c:pt>
                <c:pt idx="88">
                  <c:v>428.26740141914104</c:v>
                </c:pt>
                <c:pt idx="89">
                  <c:v>429.09882288003132</c:v>
                </c:pt>
                <c:pt idx="90">
                  <c:v>429.80878946449496</c:v>
                </c:pt>
                <c:pt idx="91">
                  <c:v>430.40596172921596</c:v>
                </c:pt>
                <c:pt idx="92">
                  <c:v>430.89932248635375</c:v>
                </c:pt>
                <c:pt idx="93">
                  <c:v>431.29815113948075</c:v>
                </c:pt>
                <c:pt idx="94">
                  <c:v>431.61199717215391</c:v>
                </c:pt>
                <c:pt idx="95">
                  <c:v>431.85065286486144</c:v>
                </c:pt>
                <c:pt idx="96">
                  <c:v>432.02412531829526</c:v>
                </c:pt>
                <c:pt idx="97">
                  <c:v>432.14260786287781</c:v>
                </c:pt>
                <c:pt idx="98">
                  <c:v>432.21645093622641</c:v>
                </c:pt>
                <c:pt idx="99">
                  <c:v>432.25613251176031</c:v>
                </c:pt>
                <c:pt idx="100">
                  <c:v>432.27222816293528</c:v>
                </c:pt>
                <c:pt idx="101">
                  <c:v>432.27538084863278</c:v>
                </c:pt>
                <c:pt idx="102">
                  <c:v>-864.55079551990707</c:v>
                </c:pt>
                <c:pt idx="103">
                  <c:v>-864.55079551990707</c:v>
                </c:pt>
                <c:pt idx="104">
                  <c:v>-864.55079551990707</c:v>
                </c:pt>
                <c:pt idx="105">
                  <c:v>-864.55079551990707</c:v>
                </c:pt>
                <c:pt idx="106">
                  <c:v>-864.55079551990707</c:v>
                </c:pt>
                <c:pt idx="107">
                  <c:v>-864.55079551990707</c:v>
                </c:pt>
                <c:pt idx="108">
                  <c:v>-864.55079551990707</c:v>
                </c:pt>
                <c:pt idx="109">
                  <c:v>-864.55079551990707</c:v>
                </c:pt>
                <c:pt idx="110">
                  <c:v>-864.55079551990707</c:v>
                </c:pt>
                <c:pt idx="111">
                  <c:v>-864.55079551990707</c:v>
                </c:pt>
                <c:pt idx="112">
                  <c:v>-864.55079551990707</c:v>
                </c:pt>
                <c:pt idx="113">
                  <c:v>-864.55079551990707</c:v>
                </c:pt>
                <c:pt idx="114">
                  <c:v>-864.55079551990707</c:v>
                </c:pt>
                <c:pt idx="115">
                  <c:v>-864.55079551990707</c:v>
                </c:pt>
                <c:pt idx="116">
                  <c:v>-864.55079551990707</c:v>
                </c:pt>
                <c:pt idx="117">
                  <c:v>-864.55079551990707</c:v>
                </c:pt>
                <c:pt idx="118">
                  <c:v>-864.55079551990707</c:v>
                </c:pt>
                <c:pt idx="119">
                  <c:v>-864.55079551990707</c:v>
                </c:pt>
                <c:pt idx="120">
                  <c:v>-864.55079551990707</c:v>
                </c:pt>
                <c:pt idx="121">
                  <c:v>-864.55079551990707</c:v>
                </c:pt>
                <c:pt idx="122">
                  <c:v>-864.55079551990707</c:v>
                </c:pt>
                <c:pt idx="123">
                  <c:v>-864.55079551990707</c:v>
                </c:pt>
                <c:pt idx="124">
                  <c:v>-864.55079551990707</c:v>
                </c:pt>
                <c:pt idx="125">
                  <c:v>-864.55079551990707</c:v>
                </c:pt>
                <c:pt idx="126">
                  <c:v>-864.55079551990707</c:v>
                </c:pt>
                <c:pt idx="127">
                  <c:v>-864.55079551990707</c:v>
                </c:pt>
                <c:pt idx="128">
                  <c:v>-864.55079551990707</c:v>
                </c:pt>
                <c:pt idx="129">
                  <c:v>-864.55079551990707</c:v>
                </c:pt>
                <c:pt idx="130">
                  <c:v>-864.55079551990707</c:v>
                </c:pt>
                <c:pt idx="131">
                  <c:v>-864.55079551990707</c:v>
                </c:pt>
                <c:pt idx="132">
                  <c:v>-864.55079551990707</c:v>
                </c:pt>
                <c:pt idx="133">
                  <c:v>-864.55079551990707</c:v>
                </c:pt>
                <c:pt idx="134">
                  <c:v>-864.55079551990707</c:v>
                </c:pt>
                <c:pt idx="135">
                  <c:v>-864.55079551990707</c:v>
                </c:pt>
                <c:pt idx="136">
                  <c:v>-864.55079551990707</c:v>
                </c:pt>
                <c:pt idx="137">
                  <c:v>-864.55079551990707</c:v>
                </c:pt>
                <c:pt idx="138">
                  <c:v>-864.55079551990707</c:v>
                </c:pt>
                <c:pt idx="139">
                  <c:v>-864.55079551990707</c:v>
                </c:pt>
                <c:pt idx="140">
                  <c:v>-864.55079551990707</c:v>
                </c:pt>
                <c:pt idx="141">
                  <c:v>-864.55079551990707</c:v>
                </c:pt>
                <c:pt idx="142">
                  <c:v>-864.55079551990707</c:v>
                </c:pt>
                <c:pt idx="143">
                  <c:v>-864.55079551990707</c:v>
                </c:pt>
                <c:pt idx="144">
                  <c:v>-864.55079551990707</c:v>
                </c:pt>
                <c:pt idx="145">
                  <c:v>-864.55079551990707</c:v>
                </c:pt>
                <c:pt idx="146">
                  <c:v>-864.55079551990707</c:v>
                </c:pt>
                <c:pt idx="147">
                  <c:v>-864.55079551990707</c:v>
                </c:pt>
                <c:pt idx="148">
                  <c:v>-864.55079551990707</c:v>
                </c:pt>
                <c:pt idx="149">
                  <c:v>-864.55079551990707</c:v>
                </c:pt>
                <c:pt idx="150">
                  <c:v>-864.55079551990707</c:v>
                </c:pt>
                <c:pt idx="151">
                  <c:v>-864.55079551990707</c:v>
                </c:pt>
                <c:pt idx="152">
                  <c:v>-864.55079551990707</c:v>
                </c:pt>
                <c:pt idx="153">
                  <c:v>-864.55079551990707</c:v>
                </c:pt>
                <c:pt idx="154">
                  <c:v>-864.55079551990707</c:v>
                </c:pt>
                <c:pt idx="155">
                  <c:v>-864.55079551990707</c:v>
                </c:pt>
                <c:pt idx="156">
                  <c:v>-864.55079551990707</c:v>
                </c:pt>
                <c:pt idx="157">
                  <c:v>-864.55079551990707</c:v>
                </c:pt>
                <c:pt idx="158">
                  <c:v>-864.55079551990707</c:v>
                </c:pt>
                <c:pt idx="159">
                  <c:v>-864.55079551990707</c:v>
                </c:pt>
                <c:pt idx="160">
                  <c:v>-864.55079551990707</c:v>
                </c:pt>
                <c:pt idx="161">
                  <c:v>-864.55079551990707</c:v>
                </c:pt>
                <c:pt idx="162">
                  <c:v>-864.55079551990707</c:v>
                </c:pt>
                <c:pt idx="163">
                  <c:v>-864.55079551990707</c:v>
                </c:pt>
                <c:pt idx="164">
                  <c:v>-864.55079551990707</c:v>
                </c:pt>
                <c:pt idx="165">
                  <c:v>-864.55079551990707</c:v>
                </c:pt>
                <c:pt idx="166">
                  <c:v>-864.55079551990707</c:v>
                </c:pt>
                <c:pt idx="167">
                  <c:v>-864.55079551990707</c:v>
                </c:pt>
                <c:pt idx="168">
                  <c:v>-864.55079551990707</c:v>
                </c:pt>
                <c:pt idx="169">
                  <c:v>-864.55079551990707</c:v>
                </c:pt>
                <c:pt idx="170">
                  <c:v>-864.55079551990707</c:v>
                </c:pt>
                <c:pt idx="171">
                  <c:v>-864.55079551990707</c:v>
                </c:pt>
                <c:pt idx="172">
                  <c:v>-864.55079551990707</c:v>
                </c:pt>
                <c:pt idx="173">
                  <c:v>-864.55079551990707</c:v>
                </c:pt>
                <c:pt idx="174">
                  <c:v>-864.55079551990707</c:v>
                </c:pt>
                <c:pt idx="175">
                  <c:v>-864.55079551990707</c:v>
                </c:pt>
                <c:pt idx="176">
                  <c:v>-864.55079551990707</c:v>
                </c:pt>
                <c:pt idx="177">
                  <c:v>-864.55079551990707</c:v>
                </c:pt>
                <c:pt idx="178">
                  <c:v>-864.55079551990707</c:v>
                </c:pt>
                <c:pt idx="179">
                  <c:v>-864.55079551990707</c:v>
                </c:pt>
                <c:pt idx="180">
                  <c:v>-864.55079551990707</c:v>
                </c:pt>
                <c:pt idx="181">
                  <c:v>-864.55079551990707</c:v>
                </c:pt>
                <c:pt idx="182">
                  <c:v>-864.55079551990707</c:v>
                </c:pt>
                <c:pt idx="183">
                  <c:v>-864.55079551990707</c:v>
                </c:pt>
                <c:pt idx="184">
                  <c:v>-864.55079551990707</c:v>
                </c:pt>
                <c:pt idx="185">
                  <c:v>-864.55079551990707</c:v>
                </c:pt>
                <c:pt idx="186">
                  <c:v>-864.55079551990707</c:v>
                </c:pt>
                <c:pt idx="187">
                  <c:v>-864.55079551990707</c:v>
                </c:pt>
                <c:pt idx="188">
                  <c:v>-864.55079551990707</c:v>
                </c:pt>
                <c:pt idx="189">
                  <c:v>-864.55079551990707</c:v>
                </c:pt>
                <c:pt idx="190">
                  <c:v>-864.55079551990707</c:v>
                </c:pt>
                <c:pt idx="191">
                  <c:v>-864.55079551990707</c:v>
                </c:pt>
                <c:pt idx="192">
                  <c:v>-864.55079551990707</c:v>
                </c:pt>
                <c:pt idx="193">
                  <c:v>-864.55079551990707</c:v>
                </c:pt>
                <c:pt idx="194">
                  <c:v>-864.55079551990707</c:v>
                </c:pt>
                <c:pt idx="195">
                  <c:v>-864.55079551990707</c:v>
                </c:pt>
                <c:pt idx="196">
                  <c:v>-864.55079551990707</c:v>
                </c:pt>
                <c:pt idx="197">
                  <c:v>-864.55079551990707</c:v>
                </c:pt>
                <c:pt idx="198">
                  <c:v>-864.55079551990707</c:v>
                </c:pt>
                <c:pt idx="199">
                  <c:v>-864.55079551990707</c:v>
                </c:pt>
                <c:pt idx="200">
                  <c:v>-864.55079551990707</c:v>
                </c:pt>
                <c:pt idx="201">
                  <c:v>-864.55079551990707</c:v>
                </c:pt>
                <c:pt idx="202">
                  <c:v>-864.55079551990707</c:v>
                </c:pt>
                <c:pt idx="203">
                  <c:v>-864.55079551990707</c:v>
                </c:pt>
                <c:pt idx="204">
                  <c:v>-864.55079551990707</c:v>
                </c:pt>
                <c:pt idx="205">
                  <c:v>-864.55079551990707</c:v>
                </c:pt>
                <c:pt idx="206">
                  <c:v>-864.55079551990707</c:v>
                </c:pt>
                <c:pt idx="207">
                  <c:v>-864.55079551990707</c:v>
                </c:pt>
                <c:pt idx="208">
                  <c:v>-864.55079551990707</c:v>
                </c:pt>
                <c:pt idx="209">
                  <c:v>-864.55079551990707</c:v>
                </c:pt>
                <c:pt idx="210">
                  <c:v>-864.55079551990707</c:v>
                </c:pt>
                <c:pt idx="211">
                  <c:v>-864.55079551990707</c:v>
                </c:pt>
                <c:pt idx="212">
                  <c:v>-864.55079551990707</c:v>
                </c:pt>
                <c:pt idx="213">
                  <c:v>-864.55079551990707</c:v>
                </c:pt>
                <c:pt idx="214">
                  <c:v>-864.55079551990707</c:v>
                </c:pt>
                <c:pt idx="215">
                  <c:v>-864.55079551990707</c:v>
                </c:pt>
                <c:pt idx="216">
                  <c:v>-864.55079551990707</c:v>
                </c:pt>
                <c:pt idx="217">
                  <c:v>-864.55079551990707</c:v>
                </c:pt>
                <c:pt idx="218">
                  <c:v>-864.55079551990707</c:v>
                </c:pt>
                <c:pt idx="219">
                  <c:v>-864.55079551990707</c:v>
                </c:pt>
                <c:pt idx="220">
                  <c:v>-864.55079551990707</c:v>
                </c:pt>
                <c:pt idx="221">
                  <c:v>-864.55079551990707</c:v>
                </c:pt>
                <c:pt idx="222">
                  <c:v>-864.55079551990707</c:v>
                </c:pt>
                <c:pt idx="223">
                  <c:v>-864.55079551990707</c:v>
                </c:pt>
                <c:pt idx="224">
                  <c:v>-864.55079551990707</c:v>
                </c:pt>
                <c:pt idx="225">
                  <c:v>-864.55079551990707</c:v>
                </c:pt>
                <c:pt idx="226">
                  <c:v>-864.55079551990707</c:v>
                </c:pt>
                <c:pt idx="227">
                  <c:v>-864.55079551990707</c:v>
                </c:pt>
                <c:pt idx="228">
                  <c:v>-864.55079551990707</c:v>
                </c:pt>
                <c:pt idx="229">
                  <c:v>-864.55079551990707</c:v>
                </c:pt>
                <c:pt idx="230">
                  <c:v>-864.55079551990707</c:v>
                </c:pt>
                <c:pt idx="231">
                  <c:v>-864.55079551990707</c:v>
                </c:pt>
                <c:pt idx="232">
                  <c:v>-864.55079551990707</c:v>
                </c:pt>
                <c:pt idx="233">
                  <c:v>-864.55079551990707</c:v>
                </c:pt>
                <c:pt idx="234">
                  <c:v>-864.55079551990707</c:v>
                </c:pt>
                <c:pt idx="235">
                  <c:v>-864.55079551990707</c:v>
                </c:pt>
                <c:pt idx="236">
                  <c:v>-864.55079551990707</c:v>
                </c:pt>
                <c:pt idx="237">
                  <c:v>-864.55079551990707</c:v>
                </c:pt>
              </c:numCache>
            </c:numRef>
          </c:xVal>
          <c:yVal>
            <c:numRef>
              <c:f>data!$BW$15:$BW$252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2.9288954920686581</c:v>
                </c:pt>
                <c:pt idx="2">
                  <c:v>5.9779499850519722</c:v>
                </c:pt>
                <c:pt idx="3">
                  <c:v>9.1384522733976823</c:v>
                </c:pt>
                <c:pt idx="4">
                  <c:v>12.401372743123662</c:v>
                </c:pt>
                <c:pt idx="5">
                  <c:v>15.757389169593402</c:v>
                </c:pt>
                <c:pt idx="6">
                  <c:v>19.196913351285765</c:v>
                </c:pt>
                <c:pt idx="7">
                  <c:v>22.710118503465463</c:v>
                </c:pt>
                <c:pt idx="8">
                  <c:v>26.286967333490406</c:v>
                </c:pt>
                <c:pt idx="9">
                  <c:v>29.917240717543795</c:v>
                </c:pt>
                <c:pt idx="10">
                  <c:v>33.590566896861773</c:v>
                </c:pt>
                <c:pt idx="11">
                  <c:v>37.296451110041289</c:v>
                </c:pt>
                <c:pt idx="12">
                  <c:v>41.024305576769486</c:v>
                </c:pt>
                <c:pt idx="13">
                  <c:v>44.763479747309205</c:v>
                </c:pt>
                <c:pt idx="14">
                  <c:v>48.503290731318522</c:v>
                </c:pt>
                <c:pt idx="15">
                  <c:v>52.233053819067507</c:v>
                </c:pt>
                <c:pt idx="16">
                  <c:v>55.942113007853166</c:v>
                </c:pt>
                <c:pt idx="17">
                  <c:v>59.619871446398143</c:v>
                </c:pt>
                <c:pt idx="18">
                  <c:v>63.255821710252121</c:v>
                </c:pt>
                <c:pt idx="19">
                  <c:v>66.839575821699711</c:v>
                </c:pt>
                <c:pt idx="20">
                  <c:v>70.360894928406353</c:v>
                </c:pt>
                <c:pt idx="21">
                  <c:v>73.809718556010566</c:v>
                </c:pt>
                <c:pt idx="22">
                  <c:v>77.176193351086596</c:v>
                </c:pt>
                <c:pt idx="23">
                  <c:v>80.450701232359179</c:v>
                </c:pt>
                <c:pt idx="24">
                  <c:v>83.623886869740929</c:v>
                </c:pt>
                <c:pt idx="25">
                  <c:v>86.686684412684926</c:v>
                </c:pt>
                <c:pt idx="26">
                  <c:v>89.630343391488893</c:v>
                </c:pt>
                <c:pt idx="27">
                  <c:v>92.446453717550227</c:v>
                </c:pt>
                <c:pt idx="28">
                  <c:v>95.12696971114606</c:v>
                </c:pt>
                <c:pt idx="29">
                  <c:v>97.66423308809027</c:v>
                </c:pt>
                <c:pt idx="30">
                  <c:v>100.05099483959413</c:v>
                </c:pt>
                <c:pt idx="31">
                  <c:v>102.28043594281976</c:v>
                </c:pt>
                <c:pt idx="32">
                  <c:v>104.34618684295555</c:v>
                </c:pt>
                <c:pt idx="33">
                  <c:v>106.24234565115283</c:v>
                </c:pt>
                <c:pt idx="34">
                  <c:v>107.96349500633275</c:v>
                </c:pt>
                <c:pt idx="35">
                  <c:v>109.50471755268747</c:v>
                </c:pt>
                <c:pt idx="36">
                  <c:v>110.86160998865785</c:v>
                </c:pt>
                <c:pt idx="37">
                  <c:v>112.03029564724785</c:v>
                </c:pt>
                <c:pt idx="38">
                  <c:v>113.00743557173456</c:v>
                </c:pt>
                <c:pt idx="39">
                  <c:v>113.79023805512971</c:v>
                </c:pt>
                <c:pt idx="40">
                  <c:v>114.37646661613874</c:v>
                </c:pt>
                <c:pt idx="41">
                  <c:v>114.76444638882955</c:v>
                </c:pt>
                <c:pt idx="42">
                  <c:v>114.95306890775561</c:v>
                </c:pt>
                <c:pt idx="43">
                  <c:v>114.94179527486246</c:v>
                </c:pt>
                <c:pt idx="44">
                  <c:v>114.73065769912952</c:v>
                </c:pt>
                <c:pt idx="45">
                  <c:v>114.32025940454847</c:v>
                </c:pt>
                <c:pt idx="46">
                  <c:v>113.71177290670096</c:v>
                </c:pt>
                <c:pt idx="47">
                  <c:v>112.90693666285981</c:v>
                </c:pt>
                <c:pt idx="48">
                  <c:v>111.90805010518415</c:v>
                </c:pt>
                <c:pt idx="49">
                  <c:v>110.71796707119873</c:v>
                </c:pt>
                <c:pt idx="50">
                  <c:v>109.34008765032709</c:v>
                </c:pt>
                <c:pt idx="51">
                  <c:v>107.77834846977258</c:v>
                </c:pt>
                <c:pt idx="52">
                  <c:v>106.03721144750089</c:v>
                </c:pt>
                <c:pt idx="53">
                  <c:v>104.12165104445745</c:v>
                </c:pt>
                <c:pt idx="54">
                  <c:v>102.0371400524395</c:v>
                </c:pt>
                <c:pt idx="55">
                  <c:v>99.789633958228052</c:v>
                </c:pt>
                <c:pt idx="56">
                  <c:v>97.385553928650907</c:v>
                </c:pt>
                <c:pt idx="57">
                  <c:v>94.831768465189356</c:v>
                </c:pt>
                <c:pt idx="58">
                  <c:v>92.13557378054152</c:v>
                </c:pt>
                <c:pt idx="59">
                  <c:v>89.304672953206222</c:v>
                </c:pt>
                <c:pt idx="60">
                  <c:v>86.347153919644285</c:v>
                </c:pt>
                <c:pt idx="61">
                  <c:v>83.271466366893236</c:v>
                </c:pt>
                <c:pt idx="62">
                  <c:v>80.086397591653935</c:v>
                </c:pt>
                <c:pt idx="63">
                  <c:v>76.801047394819633</c:v>
                </c:pt>
                <c:pt idx="64">
                  <c:v>73.424802083175493</c:v>
                </c:pt>
                <c:pt idx="65">
                  <c:v>69.967307652544918</c:v>
                </c:pt>
                <c:pt idx="66">
                  <c:v>66.438442228999534</c:v>
                </c:pt>
                <c:pt idx="67">
                  <c:v>62.848287846868821</c:v>
                </c:pt>
                <c:pt idx="68">
                  <c:v>59.207101644180035</c:v>
                </c:pt>
                <c:pt idx="69">
                  <c:v>55.525286557823506</c:v>
                </c:pt>
                <c:pt idx="70">
                  <c:v>51.813361602167923</c:v>
                </c:pt>
                <c:pt idx="71">
                  <c:v>48.081931816040168</c:v>
                </c:pt>
                <c:pt idx="72">
                  <c:v>44.341657963931382</c:v>
                </c:pt>
                <c:pt idx="73">
                  <c:v>40.603226077994499</c:v>
                </c:pt>
                <c:pt idx="74">
                  <c:v>36.877316927850394</c:v>
                </c:pt>
                <c:pt idx="75">
                  <c:v>33.17457550543044</c:v>
                </c:pt>
                <c:pt idx="76">
                  <c:v>29.505580612035725</c:v>
                </c:pt>
                <c:pt idx="77">
                  <c:v>25.880814634504606</c:v>
                </c:pt>
                <c:pt idx="78">
                  <c:v>22.310633596837821</c:v>
                </c:pt>
                <c:pt idx="79">
                  <c:v>18.805237572845027</c:v>
                </c:pt>
                <c:pt idx="80">
                  <c:v>15.374641544343438</c:v>
                </c:pt>
                <c:pt idx="81">
                  <c:v>12.028646788168215</c:v>
                </c:pt>
                <c:pt idx="82">
                  <c:v>8.7768128737414379</c:v>
                </c:pt>
                <c:pt idx="83">
                  <c:v>5.6284303512044698</c:v>
                </c:pt>
                <c:pt idx="84">
                  <c:v>2.5924942081424955</c:v>
                </c:pt>
                <c:pt idx="85">
                  <c:v>-0.3223218292627078</c:v>
                </c:pt>
                <c:pt idx="86">
                  <c:v>-3.10769007723006</c:v>
                </c:pt>
                <c:pt idx="87">
                  <c:v>-5.7556526867270028</c:v>
                </c:pt>
                <c:pt idx="88">
                  <c:v>-8.2586443791930311</c:v>
                </c:pt>
                <c:pt idx="89">
                  <c:v>-10.609514060681153</c:v>
                </c:pt>
                <c:pt idx="90">
                  <c:v>-12.801545252666928</c:v>
                </c:pt>
                <c:pt idx="91">
                  <c:v>-14.828475281152782</c:v>
                </c:pt>
                <c:pt idx="92">
                  <c:v>-16.684513169244468</c:v>
                </c:pt>
                <c:pt idx="93">
                  <c:v>-18.364356182080037</c:v>
                </c:pt>
                <c:pt idx="94">
                  <c:v>-19.863204976842226</c:v>
                </c:pt>
                <c:pt idx="95">
                  <c:v>-21.176777314570408</c:v>
                </c:pt>
                <c:pt idx="96">
                  <c:v>-22.301320294597151</c:v>
                </c:pt>
                <c:pt idx="97">
                  <c:v>-23.233621076655478</c:v>
                </c:pt>
                <c:pt idx="98">
                  <c:v>-23.971016060023352</c:v>
                </c:pt>
                <c:pt idx="99">
                  <c:v>-24.51139849348062</c:v>
                </c:pt>
                <c:pt idx="100">
                  <c:v>-24.853224494336605</c:v>
                </c:pt>
                <c:pt idx="101">
                  <c:v>-24.995517459331712</c:v>
                </c:pt>
                <c:pt idx="102">
                  <c:v>-24.999999999999996</c:v>
                </c:pt>
                <c:pt idx="103">
                  <c:v>-24.999999999999996</c:v>
                </c:pt>
                <c:pt idx="104">
                  <c:v>-24.999999999999996</c:v>
                </c:pt>
                <c:pt idx="105">
                  <c:v>-24.999999999999996</c:v>
                </c:pt>
                <c:pt idx="106">
                  <c:v>-24.999999999999996</c:v>
                </c:pt>
                <c:pt idx="107">
                  <c:v>-24.999999999999996</c:v>
                </c:pt>
                <c:pt idx="108">
                  <c:v>-24.999999999999996</c:v>
                </c:pt>
                <c:pt idx="109">
                  <c:v>-24.999999999999996</c:v>
                </c:pt>
                <c:pt idx="110">
                  <c:v>-24.999999999999996</c:v>
                </c:pt>
                <c:pt idx="111">
                  <c:v>-24.999999999999996</c:v>
                </c:pt>
                <c:pt idx="112">
                  <c:v>-24.999999999999996</c:v>
                </c:pt>
                <c:pt idx="113">
                  <c:v>-24.999999999999996</c:v>
                </c:pt>
                <c:pt idx="114">
                  <c:v>-24.999999999999996</c:v>
                </c:pt>
                <c:pt idx="115">
                  <c:v>-24.999999999999996</c:v>
                </c:pt>
                <c:pt idx="116">
                  <c:v>-24.999999999999996</c:v>
                </c:pt>
                <c:pt idx="117">
                  <c:v>-24.999999999999996</c:v>
                </c:pt>
                <c:pt idx="118">
                  <c:v>-24.999999999999996</c:v>
                </c:pt>
                <c:pt idx="119">
                  <c:v>-24.999999999999996</c:v>
                </c:pt>
                <c:pt idx="120">
                  <c:v>-24.999999999999996</c:v>
                </c:pt>
                <c:pt idx="121">
                  <c:v>-24.999999999999996</c:v>
                </c:pt>
                <c:pt idx="122">
                  <c:v>-24.999999999999996</c:v>
                </c:pt>
                <c:pt idx="123">
                  <c:v>-24.999999999999996</c:v>
                </c:pt>
                <c:pt idx="124">
                  <c:v>-24.999999999999996</c:v>
                </c:pt>
                <c:pt idx="125">
                  <c:v>-24.999999999999996</c:v>
                </c:pt>
                <c:pt idx="126">
                  <c:v>-24.999999999999996</c:v>
                </c:pt>
                <c:pt idx="127">
                  <c:v>-24.999999999999996</c:v>
                </c:pt>
                <c:pt idx="128">
                  <c:v>-24.999999999999996</c:v>
                </c:pt>
                <c:pt idx="129">
                  <c:v>-24.999999999999996</c:v>
                </c:pt>
                <c:pt idx="130">
                  <c:v>-24.999999999999996</c:v>
                </c:pt>
                <c:pt idx="131">
                  <c:v>-24.999999999999996</c:v>
                </c:pt>
                <c:pt idx="132">
                  <c:v>-24.999999999999996</c:v>
                </c:pt>
                <c:pt idx="133">
                  <c:v>-24.999999999999996</c:v>
                </c:pt>
                <c:pt idx="134">
                  <c:v>-24.999999999999996</c:v>
                </c:pt>
                <c:pt idx="135">
                  <c:v>-24.999999999999996</c:v>
                </c:pt>
                <c:pt idx="136">
                  <c:v>-24.999999999999996</c:v>
                </c:pt>
                <c:pt idx="137">
                  <c:v>-24.999999999999996</c:v>
                </c:pt>
                <c:pt idx="138">
                  <c:v>-24.999999999999996</c:v>
                </c:pt>
                <c:pt idx="139">
                  <c:v>-24.999999999999996</c:v>
                </c:pt>
                <c:pt idx="140">
                  <c:v>-24.999999999999996</c:v>
                </c:pt>
                <c:pt idx="141">
                  <c:v>-24.999999999999996</c:v>
                </c:pt>
                <c:pt idx="142">
                  <c:v>-24.999999999999996</c:v>
                </c:pt>
                <c:pt idx="143">
                  <c:v>-24.999999999999996</c:v>
                </c:pt>
                <c:pt idx="144">
                  <c:v>-24.999999999999996</c:v>
                </c:pt>
                <c:pt idx="145">
                  <c:v>-24.999999999999996</c:v>
                </c:pt>
                <c:pt idx="146">
                  <c:v>-24.999999999999996</c:v>
                </c:pt>
                <c:pt idx="147">
                  <c:v>-24.999999999999996</c:v>
                </c:pt>
                <c:pt idx="148">
                  <c:v>-24.999999999999996</c:v>
                </c:pt>
                <c:pt idx="149">
                  <c:v>-24.999999999999996</c:v>
                </c:pt>
                <c:pt idx="150">
                  <c:v>-24.999999999999996</c:v>
                </c:pt>
                <c:pt idx="151">
                  <c:v>-24.999999999999996</c:v>
                </c:pt>
                <c:pt idx="152">
                  <c:v>-24.999999999999996</c:v>
                </c:pt>
                <c:pt idx="153">
                  <c:v>-24.999999999999996</c:v>
                </c:pt>
                <c:pt idx="154">
                  <c:v>-24.999999999999996</c:v>
                </c:pt>
                <c:pt idx="155">
                  <c:v>-24.999999999999996</c:v>
                </c:pt>
                <c:pt idx="156">
                  <c:v>-24.999999999999996</c:v>
                </c:pt>
                <c:pt idx="157">
                  <c:v>-24.999999999999996</c:v>
                </c:pt>
                <c:pt idx="158">
                  <c:v>-24.999999999999996</c:v>
                </c:pt>
                <c:pt idx="159">
                  <c:v>-24.999999999999996</c:v>
                </c:pt>
                <c:pt idx="160">
                  <c:v>-24.999999999999996</c:v>
                </c:pt>
                <c:pt idx="161">
                  <c:v>-24.999999999999996</c:v>
                </c:pt>
                <c:pt idx="162">
                  <c:v>-24.999999999999996</c:v>
                </c:pt>
                <c:pt idx="163">
                  <c:v>-24.999999999999996</c:v>
                </c:pt>
                <c:pt idx="164">
                  <c:v>-24.999999999999996</c:v>
                </c:pt>
                <c:pt idx="165">
                  <c:v>-24.999999999999996</c:v>
                </c:pt>
                <c:pt idx="166">
                  <c:v>-24.999999999999996</c:v>
                </c:pt>
                <c:pt idx="167">
                  <c:v>-24.999999999999996</c:v>
                </c:pt>
                <c:pt idx="168">
                  <c:v>-24.999999999999996</c:v>
                </c:pt>
                <c:pt idx="169">
                  <c:v>-24.999999999999996</c:v>
                </c:pt>
                <c:pt idx="170">
                  <c:v>-24.999999999999996</c:v>
                </c:pt>
                <c:pt idx="171">
                  <c:v>-24.999999999999996</c:v>
                </c:pt>
                <c:pt idx="172">
                  <c:v>-24.999999999999996</c:v>
                </c:pt>
                <c:pt idx="173">
                  <c:v>-24.999999999999996</c:v>
                </c:pt>
                <c:pt idx="174">
                  <c:v>-24.999999999999996</c:v>
                </c:pt>
                <c:pt idx="175">
                  <c:v>-24.999999999999996</c:v>
                </c:pt>
                <c:pt idx="176">
                  <c:v>-24.999999999999996</c:v>
                </c:pt>
                <c:pt idx="177">
                  <c:v>-24.999999999999996</c:v>
                </c:pt>
                <c:pt idx="178">
                  <c:v>-24.999999999999996</c:v>
                </c:pt>
                <c:pt idx="179">
                  <c:v>-24.999999999999996</c:v>
                </c:pt>
                <c:pt idx="180">
                  <c:v>-24.999999999999996</c:v>
                </c:pt>
                <c:pt idx="181">
                  <c:v>-24.999999999999996</c:v>
                </c:pt>
                <c:pt idx="182">
                  <c:v>-24.999999999999996</c:v>
                </c:pt>
                <c:pt idx="183">
                  <c:v>-24.999999999999996</c:v>
                </c:pt>
                <c:pt idx="184">
                  <c:v>-24.999999999999996</c:v>
                </c:pt>
                <c:pt idx="185">
                  <c:v>-24.999999999999996</c:v>
                </c:pt>
                <c:pt idx="186">
                  <c:v>-24.999999999999996</c:v>
                </c:pt>
                <c:pt idx="187">
                  <c:v>-24.999999999999996</c:v>
                </c:pt>
                <c:pt idx="188">
                  <c:v>-24.999999999999996</c:v>
                </c:pt>
                <c:pt idx="189">
                  <c:v>-24.999999999999996</c:v>
                </c:pt>
                <c:pt idx="190">
                  <c:v>-24.999999999999996</c:v>
                </c:pt>
                <c:pt idx="191">
                  <c:v>-24.999999999999996</c:v>
                </c:pt>
                <c:pt idx="192">
                  <c:v>-24.999999999999996</c:v>
                </c:pt>
                <c:pt idx="193">
                  <c:v>-24.999999999999996</c:v>
                </c:pt>
                <c:pt idx="194">
                  <c:v>-24.999999999999996</c:v>
                </c:pt>
                <c:pt idx="195">
                  <c:v>-24.999999999999996</c:v>
                </c:pt>
                <c:pt idx="196">
                  <c:v>-24.999999999999996</c:v>
                </c:pt>
                <c:pt idx="197">
                  <c:v>-24.999999999999996</c:v>
                </c:pt>
                <c:pt idx="198">
                  <c:v>-24.999999999999996</c:v>
                </c:pt>
                <c:pt idx="199">
                  <c:v>-24.999999999999996</c:v>
                </c:pt>
                <c:pt idx="200">
                  <c:v>-24.999999999999996</c:v>
                </c:pt>
                <c:pt idx="201">
                  <c:v>-24.999999999999996</c:v>
                </c:pt>
                <c:pt idx="202">
                  <c:v>-24.999999999999996</c:v>
                </c:pt>
                <c:pt idx="203">
                  <c:v>-24.999999999999996</c:v>
                </c:pt>
                <c:pt idx="204">
                  <c:v>-24.999999999999996</c:v>
                </c:pt>
                <c:pt idx="205">
                  <c:v>-24.999999999999996</c:v>
                </c:pt>
                <c:pt idx="206">
                  <c:v>-24.999999999999996</c:v>
                </c:pt>
                <c:pt idx="207">
                  <c:v>-24.999999999999996</c:v>
                </c:pt>
                <c:pt idx="208">
                  <c:v>-24.999999999999996</c:v>
                </c:pt>
                <c:pt idx="209">
                  <c:v>-24.999999999999996</c:v>
                </c:pt>
                <c:pt idx="210">
                  <c:v>-24.999999999999996</c:v>
                </c:pt>
                <c:pt idx="211">
                  <c:v>-24.999999999999996</c:v>
                </c:pt>
                <c:pt idx="212">
                  <c:v>-24.999999999999996</c:v>
                </c:pt>
                <c:pt idx="213">
                  <c:v>-24.999999999999996</c:v>
                </c:pt>
                <c:pt idx="214">
                  <c:v>-24.999999999999996</c:v>
                </c:pt>
                <c:pt idx="215">
                  <c:v>-24.999999999999996</c:v>
                </c:pt>
                <c:pt idx="216">
                  <c:v>-24.999999999999996</c:v>
                </c:pt>
                <c:pt idx="217">
                  <c:v>-24.999999999999996</c:v>
                </c:pt>
                <c:pt idx="218">
                  <c:v>-24.999999999999996</c:v>
                </c:pt>
                <c:pt idx="219">
                  <c:v>-24.999999999999996</c:v>
                </c:pt>
                <c:pt idx="220">
                  <c:v>-24.999999999999996</c:v>
                </c:pt>
                <c:pt idx="221">
                  <c:v>-24.999999999999996</c:v>
                </c:pt>
                <c:pt idx="222">
                  <c:v>-24.999999999999996</c:v>
                </c:pt>
                <c:pt idx="223">
                  <c:v>-24.999999999999996</c:v>
                </c:pt>
                <c:pt idx="224">
                  <c:v>-24.999999999999996</c:v>
                </c:pt>
                <c:pt idx="225">
                  <c:v>-24.999999999999996</c:v>
                </c:pt>
                <c:pt idx="226">
                  <c:v>-24.999999999999996</c:v>
                </c:pt>
                <c:pt idx="227">
                  <c:v>-24.999999999999996</c:v>
                </c:pt>
                <c:pt idx="228">
                  <c:v>-24.999999999999996</c:v>
                </c:pt>
                <c:pt idx="229">
                  <c:v>-24.999999999999996</c:v>
                </c:pt>
                <c:pt idx="230">
                  <c:v>-24.999999999999996</c:v>
                </c:pt>
                <c:pt idx="231">
                  <c:v>-24.999999999999996</c:v>
                </c:pt>
                <c:pt idx="232">
                  <c:v>-24.999999999999996</c:v>
                </c:pt>
                <c:pt idx="233">
                  <c:v>-24.999999999999996</c:v>
                </c:pt>
                <c:pt idx="234">
                  <c:v>-24.999999999999996</c:v>
                </c:pt>
                <c:pt idx="235">
                  <c:v>-24.999999999999996</c:v>
                </c:pt>
                <c:pt idx="236">
                  <c:v>-24.999999999999996</c:v>
                </c:pt>
                <c:pt idx="237">
                  <c:v>-24.999999999999996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24B-41FB-8418-C57ACAD07A2F}"/>
            </c:ext>
          </c:extLst>
        </c:ser>
        <c:ser>
          <c:idx val="18"/>
          <c:order val="18"/>
          <c:tx>
            <c:strRef>
              <c:f>data!$BT$12</c:f>
              <c:strCache>
                <c:ptCount val="1"/>
                <c:pt idx="0">
                  <c:v>35</c:v>
                </c:pt>
              </c:strCache>
            </c:strRef>
          </c:tx>
          <c:spPr>
            <a:ln w="19050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data!$BT$15:$BT$252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1.9085629279311176</c:v>
                </c:pt>
                <c:pt idx="2">
                  <c:v>4.0094440927087414</c:v>
                </c:pt>
                <c:pt idx="3">
                  <c:v>6.3060937441782468</c:v>
                </c:pt>
                <c:pt idx="4">
                  <c:v>8.800932090368617</c:v>
                </c:pt>
                <c:pt idx="5">
                  <c:v>11.495336563494652</c:v>
                </c:pt>
                <c:pt idx="6">
                  <c:v>14.389634572555677</c:v>
                </c:pt>
                <c:pt idx="7">
                  <c:v>17.483101780663247</c:v>
                </c:pt>
                <c:pt idx="8">
                  <c:v>20.773965916161561</c:v>
                </c:pt>
                <c:pt idx="9">
                  <c:v>24.259416097488391</c:v>
                </c:pt>
                <c:pt idx="10">
                  <c:v>27.935617622713494</c:v>
                </c:pt>
                <c:pt idx="11">
                  <c:v>31.797732145938863</c:v>
                </c:pt>
                <c:pt idx="12">
                  <c:v>35.839943134402034</c:v>
                </c:pt>
                <c:pt idx="13">
                  <c:v>40.055486472339261</c:v>
                </c:pt>
                <c:pt idx="14">
                  <c:v>44.436686050585251</c:v>
                </c:pt>
                <c:pt idx="15">
                  <c:v>48.974994154653821</c:v>
                </c:pt>
                <c:pt idx="16">
                  <c:v>53.661036438796238</c:v>
                </c:pt>
                <c:pt idx="17">
                  <c:v>58.484661249405157</c:v>
                </c:pt>
                <c:pt idx="18">
                  <c:v>63.434993038247192</c:v>
                </c:pt>
                <c:pt idx="19">
                  <c:v>68.50048958448896</c:v>
                </c:pt>
                <c:pt idx="20">
                  <c:v>73.669002724441242</c:v>
                </c:pt>
                <c:pt idx="21">
                  <c:v>78.927842269490128</c:v>
                </c:pt>
                <c:pt idx="22">
                  <c:v>84.263842775907904</c:v>
                </c:pt>
                <c:pt idx="23">
                  <c:v>89.663432815233875</c:v>
                </c:pt>
                <c:pt idx="24">
                  <c:v>95.112706380755895</c:v>
                </c:pt>
                <c:pt idx="25">
                  <c:v>100.5974960543854</c:v>
                </c:pt>
                <c:pt idx="26">
                  <c:v>106.10344754895624</c:v>
                </c:pt>
                <c:pt idx="27">
                  <c:v>111.61609523374112</c:v>
                </c:pt>
                <c:pt idx="28">
                  <c:v>117.12093824580536</c:v>
                </c:pt>
                <c:pt idx="29">
                  <c:v>122.60351678673591</c:v>
                </c:pt>
                <c:pt idx="30">
                  <c:v>128.0494882033083</c:v>
                </c:pt>
                <c:pt idx="31">
                  <c:v>133.44470245179048</c:v>
                </c:pt>
                <c:pt idx="32">
                  <c:v>138.77527654882624</c:v>
                </c:pt>
                <c:pt idx="33">
                  <c:v>144.02766761717211</c:v>
                </c:pt>
                <c:pt idx="34">
                  <c:v>149.18874414195568</c:v>
                </c:pt>
                <c:pt idx="35">
                  <c:v>154.24585506253865</c:v>
                </c:pt>
                <c:pt idx="36">
                  <c:v>159.18689633645511</c:v>
                </c:pt>
                <c:pt idx="37">
                  <c:v>164.00037462519688</c:v>
                </c:pt>
                <c:pt idx="38">
                  <c:v>168.67546776676264</c:v>
                </c:pt>
                <c:pt idx="39">
                  <c:v>173.20208171678979</c:v>
                </c:pt>
                <c:pt idx="40">
                  <c:v>177.57090365867498</c:v>
                </c:pt>
                <c:pt idx="41">
                  <c:v>181.77345100324035</c:v>
                </c:pt>
                <c:pt idx="42">
                  <c:v>185.8021160201329</c:v>
                </c:pt>
                <c:pt idx="43">
                  <c:v>189.65020586612826</c:v>
                </c:pt>
                <c:pt idx="44">
                  <c:v>193.31197779972752</c:v>
                </c:pt>
                <c:pt idx="45">
                  <c:v>196.78266939676567</c:v>
                </c:pt>
                <c:pt idx="46">
                  <c:v>200.05852360805025</c:v>
                </c:pt>
                <c:pt idx="47">
                  <c:v>203.13680852718946</c:v>
                </c:pt>
                <c:pt idx="48">
                  <c:v>206.01583176460031</c:v>
                </c:pt>
                <c:pt idx="49">
                  <c:v>208.6949493520676</c:v>
                </c:pt>
                <c:pt idx="50">
                  <c:v>211.17456913100204</c:v>
                </c:pt>
                <c:pt idx="51">
                  <c:v>213.45614860657062</c:v>
                </c:pt>
                <c:pt idx="52">
                  <c:v>215.54218727898873</c:v>
                </c:pt>
                <c:pt idx="53">
                  <c:v>217.43621349232458</c:v>
                </c:pt>
                <c:pt idx="54">
                  <c:v>219.14276587000947</c:v>
                </c:pt>
                <c:pt idx="55">
                  <c:v>220.66736943473401</c:v>
                </c:pt>
                <c:pt idx="56">
                  <c:v>222.01650653837359</c:v>
                </c:pt>
                <c:pt idx="57">
                  <c:v>223.19758275489781</c:v>
                </c:pt>
                <c:pt idx="58">
                  <c:v>224.21888791571936</c:v>
                </c:pt>
                <c:pt idx="59">
                  <c:v>225.08955249249479</c:v>
                </c:pt>
                <c:pt idx="60">
                  <c:v>225.81949955687176</c:v>
                </c:pt>
                <c:pt idx="61">
                  <c:v>226.41939256994738</c:v>
                </c:pt>
                <c:pt idx="62">
                  <c:v>226.90057927614492</c:v>
                </c:pt>
                <c:pt idx="63">
                  <c:v>227.27503199671318</c:v>
                </c:pt>
                <c:pt idx="64">
                  <c:v>227.55528463699588</c:v>
                </c:pt>
                <c:pt idx="65">
                  <c:v>227.75436673890977</c:v>
                </c:pt>
                <c:pt idx="66">
                  <c:v>227.885734925615</c:v>
                </c:pt>
                <c:pt idx="67">
                  <c:v>227.96320209908563</c:v>
                </c:pt>
                <c:pt idx="68">
                  <c:v>228.0008647631079</c:v>
                </c:pt>
                <c:pt idx="69">
                  <c:v>228.01302885409876</c:v>
                </c:pt>
                <c:pt idx="70">
                  <c:v>-456.02820441201942</c:v>
                </c:pt>
                <c:pt idx="71">
                  <c:v>-456.02820441201942</c:v>
                </c:pt>
                <c:pt idx="72">
                  <c:v>-456.02820441201942</c:v>
                </c:pt>
                <c:pt idx="73">
                  <c:v>-456.02820441201942</c:v>
                </c:pt>
                <c:pt idx="74">
                  <c:v>-456.02820441201942</c:v>
                </c:pt>
                <c:pt idx="75">
                  <c:v>-456.02820441201942</c:v>
                </c:pt>
                <c:pt idx="76">
                  <c:v>-456.02820441201942</c:v>
                </c:pt>
                <c:pt idx="77">
                  <c:v>-456.02820441201942</c:v>
                </c:pt>
                <c:pt idx="78">
                  <c:v>-456.02820441201942</c:v>
                </c:pt>
                <c:pt idx="79">
                  <c:v>-456.02820441201942</c:v>
                </c:pt>
                <c:pt idx="80">
                  <c:v>-456.02820441201942</c:v>
                </c:pt>
                <c:pt idx="81">
                  <c:v>-456.02820441201942</c:v>
                </c:pt>
                <c:pt idx="82">
                  <c:v>-456.02820441201942</c:v>
                </c:pt>
                <c:pt idx="83">
                  <c:v>-456.02820441201942</c:v>
                </c:pt>
                <c:pt idx="84">
                  <c:v>-456.02820441201942</c:v>
                </c:pt>
                <c:pt idx="85">
                  <c:v>-456.02820441201942</c:v>
                </c:pt>
                <c:pt idx="86">
                  <c:v>-456.02820441201942</c:v>
                </c:pt>
                <c:pt idx="87">
                  <c:v>-456.02820441201942</c:v>
                </c:pt>
                <c:pt idx="88">
                  <c:v>-456.02820441201942</c:v>
                </c:pt>
                <c:pt idx="89">
                  <c:v>-456.02820441201942</c:v>
                </c:pt>
                <c:pt idx="90">
                  <c:v>-456.02820441201942</c:v>
                </c:pt>
                <c:pt idx="91">
                  <c:v>-456.02820441201942</c:v>
                </c:pt>
                <c:pt idx="92">
                  <c:v>-456.02820441201942</c:v>
                </c:pt>
                <c:pt idx="93">
                  <c:v>-456.02820441201942</c:v>
                </c:pt>
                <c:pt idx="94">
                  <c:v>-456.02820441201942</c:v>
                </c:pt>
                <c:pt idx="95">
                  <c:v>-456.02820441201942</c:v>
                </c:pt>
                <c:pt idx="96">
                  <c:v>-456.02820441201942</c:v>
                </c:pt>
                <c:pt idx="97">
                  <c:v>-456.02820441201942</c:v>
                </c:pt>
                <c:pt idx="98">
                  <c:v>-456.02820441201942</c:v>
                </c:pt>
                <c:pt idx="99">
                  <c:v>-456.02820441201942</c:v>
                </c:pt>
                <c:pt idx="100">
                  <c:v>-456.02820441201942</c:v>
                </c:pt>
                <c:pt idx="101">
                  <c:v>-456.02820441201942</c:v>
                </c:pt>
                <c:pt idx="102">
                  <c:v>-456.02820441201942</c:v>
                </c:pt>
                <c:pt idx="103">
                  <c:v>-456.02820441201942</c:v>
                </c:pt>
                <c:pt idx="104">
                  <c:v>-456.02820441201942</c:v>
                </c:pt>
                <c:pt idx="105">
                  <c:v>-456.02820441201942</c:v>
                </c:pt>
                <c:pt idx="106">
                  <c:v>-456.02820441201942</c:v>
                </c:pt>
                <c:pt idx="107">
                  <c:v>-456.02820441201942</c:v>
                </c:pt>
                <c:pt idx="108">
                  <c:v>-456.02820441201942</c:v>
                </c:pt>
                <c:pt idx="109">
                  <c:v>-456.02820441201942</c:v>
                </c:pt>
                <c:pt idx="110">
                  <c:v>-456.02820441201942</c:v>
                </c:pt>
                <c:pt idx="111">
                  <c:v>-456.02820441201942</c:v>
                </c:pt>
                <c:pt idx="112">
                  <c:v>-456.02820441201942</c:v>
                </c:pt>
                <c:pt idx="113">
                  <c:v>-456.02820441201942</c:v>
                </c:pt>
                <c:pt idx="114">
                  <c:v>-456.02820441201942</c:v>
                </c:pt>
                <c:pt idx="115">
                  <c:v>-456.02820441201942</c:v>
                </c:pt>
                <c:pt idx="116">
                  <c:v>-456.02820441201942</c:v>
                </c:pt>
                <c:pt idx="117">
                  <c:v>-456.02820441201942</c:v>
                </c:pt>
                <c:pt idx="118">
                  <c:v>-456.02820441201942</c:v>
                </c:pt>
                <c:pt idx="119">
                  <c:v>-456.02820441201942</c:v>
                </c:pt>
                <c:pt idx="120">
                  <c:v>-456.02820441201942</c:v>
                </c:pt>
                <c:pt idx="121">
                  <c:v>-456.02820441201942</c:v>
                </c:pt>
                <c:pt idx="122">
                  <c:v>-456.02820441201942</c:v>
                </c:pt>
                <c:pt idx="123">
                  <c:v>-456.02820441201942</c:v>
                </c:pt>
                <c:pt idx="124">
                  <c:v>-456.02820441201942</c:v>
                </c:pt>
                <c:pt idx="125">
                  <c:v>-456.02820441201942</c:v>
                </c:pt>
                <c:pt idx="126">
                  <c:v>-456.02820441201942</c:v>
                </c:pt>
                <c:pt idx="127">
                  <c:v>-456.02820441201942</c:v>
                </c:pt>
                <c:pt idx="128">
                  <c:v>-456.02820441201942</c:v>
                </c:pt>
                <c:pt idx="129">
                  <c:v>-456.02820441201942</c:v>
                </c:pt>
                <c:pt idx="130">
                  <c:v>-456.02820441201942</c:v>
                </c:pt>
                <c:pt idx="131">
                  <c:v>-456.02820441201942</c:v>
                </c:pt>
                <c:pt idx="132">
                  <c:v>-456.02820441201942</c:v>
                </c:pt>
                <c:pt idx="133">
                  <c:v>-456.02820441201942</c:v>
                </c:pt>
                <c:pt idx="134">
                  <c:v>-456.02820441201942</c:v>
                </c:pt>
                <c:pt idx="135">
                  <c:v>-456.02820441201942</c:v>
                </c:pt>
                <c:pt idx="136">
                  <c:v>-456.02820441201942</c:v>
                </c:pt>
                <c:pt idx="137">
                  <c:v>-456.02820441201942</c:v>
                </c:pt>
                <c:pt idx="138">
                  <c:v>-456.02820441201942</c:v>
                </c:pt>
                <c:pt idx="139">
                  <c:v>-456.02820441201942</c:v>
                </c:pt>
                <c:pt idx="140">
                  <c:v>-456.02820441201942</c:v>
                </c:pt>
                <c:pt idx="141">
                  <c:v>-456.02820441201942</c:v>
                </c:pt>
                <c:pt idx="142">
                  <c:v>-456.02820441201942</c:v>
                </c:pt>
                <c:pt idx="143">
                  <c:v>-456.02820441201942</c:v>
                </c:pt>
                <c:pt idx="144">
                  <c:v>-456.02820441201942</c:v>
                </c:pt>
                <c:pt idx="145">
                  <c:v>-456.02820441201942</c:v>
                </c:pt>
                <c:pt idx="146">
                  <c:v>-456.02820441201942</c:v>
                </c:pt>
                <c:pt idx="147">
                  <c:v>-456.02820441201942</c:v>
                </c:pt>
                <c:pt idx="148">
                  <c:v>-456.02820441201942</c:v>
                </c:pt>
                <c:pt idx="149">
                  <c:v>-456.02820441201942</c:v>
                </c:pt>
                <c:pt idx="150">
                  <c:v>-456.02820441201942</c:v>
                </c:pt>
                <c:pt idx="151">
                  <c:v>-456.02820441201942</c:v>
                </c:pt>
                <c:pt idx="152">
                  <c:v>-456.02820441201942</c:v>
                </c:pt>
                <c:pt idx="153">
                  <c:v>-456.02820441201942</c:v>
                </c:pt>
                <c:pt idx="154">
                  <c:v>-456.02820441201942</c:v>
                </c:pt>
                <c:pt idx="155">
                  <c:v>-456.02820441201942</c:v>
                </c:pt>
                <c:pt idx="156">
                  <c:v>-456.02820441201942</c:v>
                </c:pt>
                <c:pt idx="157">
                  <c:v>-456.02820441201942</c:v>
                </c:pt>
                <c:pt idx="158">
                  <c:v>-456.02820441201942</c:v>
                </c:pt>
                <c:pt idx="159">
                  <c:v>-456.02820441201942</c:v>
                </c:pt>
                <c:pt idx="160">
                  <c:v>-456.02820441201942</c:v>
                </c:pt>
                <c:pt idx="161">
                  <c:v>-456.02820441201942</c:v>
                </c:pt>
                <c:pt idx="162">
                  <c:v>-456.02820441201942</c:v>
                </c:pt>
                <c:pt idx="163">
                  <c:v>-456.02820441201942</c:v>
                </c:pt>
                <c:pt idx="164">
                  <c:v>-456.02820441201942</c:v>
                </c:pt>
                <c:pt idx="165">
                  <c:v>-456.02820441201942</c:v>
                </c:pt>
                <c:pt idx="166">
                  <c:v>-456.02820441201942</c:v>
                </c:pt>
                <c:pt idx="167">
                  <c:v>-456.02820441201942</c:v>
                </c:pt>
                <c:pt idx="168">
                  <c:v>-456.02820441201942</c:v>
                </c:pt>
                <c:pt idx="169">
                  <c:v>-456.02820441201942</c:v>
                </c:pt>
                <c:pt idx="170">
                  <c:v>-456.02820441201942</c:v>
                </c:pt>
                <c:pt idx="171">
                  <c:v>-456.02820441201942</c:v>
                </c:pt>
                <c:pt idx="172">
                  <c:v>-456.02820441201942</c:v>
                </c:pt>
                <c:pt idx="173">
                  <c:v>-456.02820441201942</c:v>
                </c:pt>
                <c:pt idx="174">
                  <c:v>-456.02820441201942</c:v>
                </c:pt>
                <c:pt idx="175">
                  <c:v>-456.02820441201942</c:v>
                </c:pt>
                <c:pt idx="176">
                  <c:v>-456.02820441201942</c:v>
                </c:pt>
                <c:pt idx="177">
                  <c:v>-456.02820441201942</c:v>
                </c:pt>
                <c:pt idx="178">
                  <c:v>-456.02820441201942</c:v>
                </c:pt>
                <c:pt idx="179">
                  <c:v>-456.02820441201942</c:v>
                </c:pt>
                <c:pt idx="180">
                  <c:v>-456.02820441201942</c:v>
                </c:pt>
                <c:pt idx="181">
                  <c:v>-456.02820441201942</c:v>
                </c:pt>
                <c:pt idx="182">
                  <c:v>-456.02820441201942</c:v>
                </c:pt>
                <c:pt idx="183">
                  <c:v>-456.02820441201942</c:v>
                </c:pt>
                <c:pt idx="184">
                  <c:v>-456.02820441201942</c:v>
                </c:pt>
                <c:pt idx="185">
                  <c:v>-456.02820441201942</c:v>
                </c:pt>
                <c:pt idx="186">
                  <c:v>-456.02820441201942</c:v>
                </c:pt>
                <c:pt idx="187">
                  <c:v>-456.02820441201942</c:v>
                </c:pt>
                <c:pt idx="188">
                  <c:v>-456.02820441201942</c:v>
                </c:pt>
                <c:pt idx="189">
                  <c:v>-456.02820441201942</c:v>
                </c:pt>
                <c:pt idx="190">
                  <c:v>-456.02820441201942</c:v>
                </c:pt>
                <c:pt idx="191">
                  <c:v>-456.02820441201942</c:v>
                </c:pt>
                <c:pt idx="192">
                  <c:v>-456.02820441201942</c:v>
                </c:pt>
                <c:pt idx="193">
                  <c:v>-456.02820441201942</c:v>
                </c:pt>
                <c:pt idx="194">
                  <c:v>-456.02820441201942</c:v>
                </c:pt>
                <c:pt idx="195">
                  <c:v>-456.02820441201942</c:v>
                </c:pt>
                <c:pt idx="196">
                  <c:v>-456.02820441201942</c:v>
                </c:pt>
                <c:pt idx="197">
                  <c:v>-456.02820441201942</c:v>
                </c:pt>
                <c:pt idx="198">
                  <c:v>-456.02820441201942</c:v>
                </c:pt>
                <c:pt idx="199">
                  <c:v>-456.02820441201942</c:v>
                </c:pt>
                <c:pt idx="200">
                  <c:v>-456.02820441201942</c:v>
                </c:pt>
                <c:pt idx="201">
                  <c:v>-456.02820441201942</c:v>
                </c:pt>
                <c:pt idx="202">
                  <c:v>-456.02820441201942</c:v>
                </c:pt>
                <c:pt idx="203">
                  <c:v>-456.02820441201942</c:v>
                </c:pt>
                <c:pt idx="204">
                  <c:v>-456.02820441201942</c:v>
                </c:pt>
                <c:pt idx="205">
                  <c:v>-456.02820441201942</c:v>
                </c:pt>
                <c:pt idx="206">
                  <c:v>-456.02820441201942</c:v>
                </c:pt>
                <c:pt idx="207">
                  <c:v>-456.02820441201942</c:v>
                </c:pt>
                <c:pt idx="208">
                  <c:v>-456.02820441201942</c:v>
                </c:pt>
                <c:pt idx="209">
                  <c:v>-456.02820441201942</c:v>
                </c:pt>
                <c:pt idx="210">
                  <c:v>-456.02820441201942</c:v>
                </c:pt>
                <c:pt idx="211">
                  <c:v>-456.02820441201942</c:v>
                </c:pt>
                <c:pt idx="212">
                  <c:v>-456.02820441201942</c:v>
                </c:pt>
                <c:pt idx="213">
                  <c:v>-456.02820441201942</c:v>
                </c:pt>
                <c:pt idx="214">
                  <c:v>-456.02820441201942</c:v>
                </c:pt>
                <c:pt idx="215">
                  <c:v>-456.02820441201942</c:v>
                </c:pt>
                <c:pt idx="216">
                  <c:v>-456.02820441201942</c:v>
                </c:pt>
                <c:pt idx="217">
                  <c:v>-456.02820441201942</c:v>
                </c:pt>
                <c:pt idx="218">
                  <c:v>-456.02820441201942</c:v>
                </c:pt>
                <c:pt idx="219">
                  <c:v>-456.02820441201942</c:v>
                </c:pt>
                <c:pt idx="220">
                  <c:v>-456.02820441201942</c:v>
                </c:pt>
                <c:pt idx="221">
                  <c:v>-456.02820441201942</c:v>
                </c:pt>
                <c:pt idx="222">
                  <c:v>-456.02820441201942</c:v>
                </c:pt>
                <c:pt idx="223">
                  <c:v>-456.02820441201942</c:v>
                </c:pt>
                <c:pt idx="224">
                  <c:v>-456.02820441201942</c:v>
                </c:pt>
                <c:pt idx="225">
                  <c:v>-456.02820441201942</c:v>
                </c:pt>
                <c:pt idx="226">
                  <c:v>-456.02820441201942</c:v>
                </c:pt>
                <c:pt idx="227">
                  <c:v>-456.02820441201942</c:v>
                </c:pt>
                <c:pt idx="228">
                  <c:v>-456.02820441201942</c:v>
                </c:pt>
                <c:pt idx="229">
                  <c:v>-456.02820441201942</c:v>
                </c:pt>
                <c:pt idx="230">
                  <c:v>-456.02820441201942</c:v>
                </c:pt>
                <c:pt idx="231">
                  <c:v>-456.02820441201942</c:v>
                </c:pt>
                <c:pt idx="232">
                  <c:v>-456.02820441201942</c:v>
                </c:pt>
                <c:pt idx="233">
                  <c:v>-456.02820441201942</c:v>
                </c:pt>
                <c:pt idx="234">
                  <c:v>-456.02820441201942</c:v>
                </c:pt>
                <c:pt idx="235">
                  <c:v>-456.02820441201942</c:v>
                </c:pt>
                <c:pt idx="236">
                  <c:v>-456.02820441201942</c:v>
                </c:pt>
                <c:pt idx="237">
                  <c:v>-456.02820441201942</c:v>
                </c:pt>
              </c:numCache>
            </c:numRef>
          </c:xVal>
          <c:yVal>
            <c:numRef>
              <c:f>data!$BU$15:$BU$252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2.6223012595257629</c:v>
                </c:pt>
                <c:pt idx="2">
                  <c:v>5.2991792299083329</c:v>
                </c:pt>
                <c:pt idx="3">
                  <c:v>8.0165494367081376</c:v>
                </c:pt>
                <c:pt idx="4">
                  <c:v>10.760114354358434</c:v>
                </c:pt>
                <c:pt idx="5">
                  <c:v>13.515438633028724</c:v>
                </c:pt>
                <c:pt idx="6">
                  <c:v>16.268025050654717</c:v>
                </c:pt>
                <c:pt idx="7">
                  <c:v>19.003390790510814</c:v>
                </c:pt>
                <c:pt idx="8">
                  <c:v>21.707143642988566</c:v>
                </c:pt>
                <c:pt idx="9">
                  <c:v>24.365057730643088</c:v>
                </c:pt>
                <c:pt idx="10">
                  <c:v>26.96314835807754</c:v>
                </c:pt>
                <c:pt idx="11">
                  <c:v>29.487745592841293</c:v>
                </c:pt>
                <c:pt idx="12">
                  <c:v>31.925566190192971</c:v>
                </c:pt>
                <c:pt idx="13">
                  <c:v>34.263783483294738</c:v>
                </c:pt>
                <c:pt idx="14">
                  <c:v>36.490094871107885</c:v>
                </c:pt>
                <c:pt idx="15">
                  <c:v>38.592786548900513</c:v>
                </c:pt>
                <c:pt idx="16">
                  <c:v>40.560795140785501</c:v>
                </c:pt>
                <c:pt idx="17">
                  <c:v>42.383765910007618</c:v>
                </c:pt>
                <c:pt idx="18">
                  <c:v>44.05210724070416</c:v>
                </c:pt>
                <c:pt idx="19">
                  <c:v>45.557041104482053</c:v>
                </c:pt>
                <c:pt idx="20">
                  <c:v>46.89064924627997</c:v>
                </c:pt>
                <c:pt idx="21">
                  <c:v>48.045914846506804</c:v>
                </c:pt>
                <c:pt idx="22">
                  <c:v>49.016759440250304</c:v>
                </c:pt>
                <c:pt idx="23">
                  <c:v>49.798074899304133</c:v>
                </c:pt>
                <c:pt idx="24">
                  <c:v>50.385750308739041</c:v>
                </c:pt>
                <c:pt idx="25">
                  <c:v>50.776693596606044</c:v>
                </c:pt>
                <c:pt idx="26">
                  <c:v>50.9688478029667</c:v>
                </c:pt>
                <c:pt idx="27">
                  <c:v>50.961201902649918</c:v>
                </c:pt>
                <c:pt idx="28">
                  <c:v>50.753796124791556</c:v>
                </c:pt>
                <c:pt idx="29">
                  <c:v>50.347721741167639</c:v>
                </c:pt>
                <c:pt idx="30">
                  <c:v>49.745115324434821</c:v>
                </c:pt>
                <c:pt idx="31">
                  <c:v>48.949147506488693</c:v>
                </c:pt>
                <c:pt idx="32">
                  <c:v>47.964006296088243</c:v>
                </c:pt>
                <c:pt idx="33">
                  <c:v>46.794875043520932</c:v>
                </c:pt>
                <c:pt idx="34">
                  <c:v>45.447905168248305</c:v>
                </c:pt>
                <c:pt idx="35">
                  <c:v>43.930183793026494</c:v>
                </c:pt>
                <c:pt idx="36">
                  <c:v>42.249696454795242</c:v>
                </c:pt>
                <c:pt idx="37">
                  <c:v>40.415285088533764</c:v>
                </c:pt>
                <c:pt idx="38">
                  <c:v>38.436601505152218</c:v>
                </c:pt>
                <c:pt idx="39">
                  <c:v>36.324056608196663</c:v>
                </c:pt>
                <c:pt idx="40">
                  <c:v>34.088765616564999</c:v>
                </c:pt>
                <c:pt idx="41">
                  <c:v>31.742489581446304</c:v>
                </c:pt>
                <c:pt idx="42">
                  <c:v>29.297573505194212</c:v>
                </c:pt>
                <c:pt idx="43">
                  <c:v>26.766881387723583</c:v>
                </c:pt>
                <c:pt idx="44">
                  <c:v>24.163728542185449</c:v>
                </c:pt>
                <c:pt idx="45">
                  <c:v>21.501811536044304</c:v>
                </c:pt>
                <c:pt idx="46">
                  <c:v>18.795136126173659</c:v>
                </c:pt>
                <c:pt idx="47">
                  <c:v>16.057943567142569</c:v>
                </c:pt>
                <c:pt idx="48">
                  <c:v>13.304635680423843</c:v>
                </c:pt>
                <c:pt idx="49">
                  <c:v>10.549699078774468</c:v>
                </c:pt>
                <c:pt idx="50">
                  <c:v>7.807628944484506</c:v>
                </c:pt>
                <c:pt idx="51">
                  <c:v>5.0928527625364852</c:v>
                </c:pt>
                <c:pt idx="52">
                  <c:v>2.4196544099569244</c:v>
                </c:pt>
                <c:pt idx="53">
                  <c:v>-0.19790099923503823</c:v>
                </c:pt>
                <c:pt idx="54">
                  <c:v>-2.7460411180505599</c:v>
                </c:pt>
                <c:pt idx="55">
                  <c:v>-5.2113588301513891</c:v>
                </c:pt>
                <c:pt idx="56">
                  <c:v>-7.5808827917984463</c:v>
                </c:pt>
                <c:pt idx="57">
                  <c:v>-9.8421456809691943</c:v>
                </c:pt>
                <c:pt idx="58">
                  <c:v>-11.983249794549742</c:v>
                </c:pt>
                <c:pt idx="59">
                  <c:v>-13.992929648459853</c:v>
                </c:pt>
                <c:pt idx="60">
                  <c:v>-15.860611251338092</c:v>
                </c:pt>
                <c:pt idx="61">
                  <c:v>-17.576467739917657</c:v>
                </c:pt>
                <c:pt idx="62">
                  <c:v>-19.131471083364566</c:v>
                </c:pt>
                <c:pt idx="63">
                  <c:v>-20.51743958453515</c:v>
                </c:pt>
                <c:pt idx="64">
                  <c:v>-21.727080928223138</c:v>
                </c:pt>
                <c:pt idx="65">
                  <c:v>-22.754030549896672</c:v>
                </c:pt>
                <c:pt idx="66">
                  <c:v>-23.59288512304736</c:v>
                </c:pt>
                <c:pt idx="67">
                  <c:v>-24.239230988956045</c:v>
                </c:pt>
                <c:pt idx="68">
                  <c:v>-24.689667379291777</c:v>
                </c:pt>
                <c:pt idx="69">
                  <c:v>-24.941824309357255</c:v>
                </c:pt>
                <c:pt idx="70">
                  <c:v>-24.999999999999996</c:v>
                </c:pt>
                <c:pt idx="71">
                  <c:v>-24.999999999999996</c:v>
                </c:pt>
                <c:pt idx="72">
                  <c:v>-24.999999999999996</c:v>
                </c:pt>
                <c:pt idx="73">
                  <c:v>-24.999999999999996</c:v>
                </c:pt>
                <c:pt idx="74">
                  <c:v>-24.999999999999996</c:v>
                </c:pt>
                <c:pt idx="75">
                  <c:v>-24.999999999999996</c:v>
                </c:pt>
                <c:pt idx="76">
                  <c:v>-24.999999999999996</c:v>
                </c:pt>
                <c:pt idx="77">
                  <c:v>-24.999999999999996</c:v>
                </c:pt>
                <c:pt idx="78">
                  <c:v>-24.999999999999996</c:v>
                </c:pt>
                <c:pt idx="79">
                  <c:v>-24.999999999999996</c:v>
                </c:pt>
                <c:pt idx="80">
                  <c:v>-24.999999999999996</c:v>
                </c:pt>
                <c:pt idx="81">
                  <c:v>-24.999999999999996</c:v>
                </c:pt>
                <c:pt idx="82">
                  <c:v>-24.999999999999996</c:v>
                </c:pt>
                <c:pt idx="83">
                  <c:v>-24.999999999999996</c:v>
                </c:pt>
                <c:pt idx="84">
                  <c:v>-24.999999999999996</c:v>
                </c:pt>
                <c:pt idx="85">
                  <c:v>-24.999999999999996</c:v>
                </c:pt>
                <c:pt idx="86">
                  <c:v>-24.999999999999996</c:v>
                </c:pt>
                <c:pt idx="87">
                  <c:v>-24.999999999999996</c:v>
                </c:pt>
                <c:pt idx="88">
                  <c:v>-24.999999999999996</c:v>
                </c:pt>
                <c:pt idx="89">
                  <c:v>-24.999999999999996</c:v>
                </c:pt>
                <c:pt idx="90">
                  <c:v>-24.999999999999996</c:v>
                </c:pt>
                <c:pt idx="91">
                  <c:v>-24.999999999999996</c:v>
                </c:pt>
                <c:pt idx="92">
                  <c:v>-24.999999999999996</c:v>
                </c:pt>
                <c:pt idx="93">
                  <c:v>-24.999999999999996</c:v>
                </c:pt>
                <c:pt idx="94">
                  <c:v>-24.999999999999996</c:v>
                </c:pt>
                <c:pt idx="95">
                  <c:v>-24.999999999999996</c:v>
                </c:pt>
                <c:pt idx="96">
                  <c:v>-24.999999999999996</c:v>
                </c:pt>
                <c:pt idx="97">
                  <c:v>-24.999999999999996</c:v>
                </c:pt>
                <c:pt idx="98">
                  <c:v>-24.999999999999996</c:v>
                </c:pt>
                <c:pt idx="99">
                  <c:v>-24.999999999999996</c:v>
                </c:pt>
                <c:pt idx="100">
                  <c:v>-24.999999999999996</c:v>
                </c:pt>
                <c:pt idx="101">
                  <c:v>-24.999999999999996</c:v>
                </c:pt>
                <c:pt idx="102">
                  <c:v>-24.999999999999996</c:v>
                </c:pt>
                <c:pt idx="103">
                  <c:v>-24.999999999999996</c:v>
                </c:pt>
                <c:pt idx="104">
                  <c:v>-24.999999999999996</c:v>
                </c:pt>
                <c:pt idx="105">
                  <c:v>-24.999999999999996</c:v>
                </c:pt>
                <c:pt idx="106">
                  <c:v>-24.999999999999996</c:v>
                </c:pt>
                <c:pt idx="107">
                  <c:v>-24.999999999999996</c:v>
                </c:pt>
                <c:pt idx="108">
                  <c:v>-24.999999999999996</c:v>
                </c:pt>
                <c:pt idx="109">
                  <c:v>-24.999999999999996</c:v>
                </c:pt>
                <c:pt idx="110">
                  <c:v>-24.999999999999996</c:v>
                </c:pt>
                <c:pt idx="111">
                  <c:v>-24.999999999999996</c:v>
                </c:pt>
                <c:pt idx="112">
                  <c:v>-24.999999999999996</c:v>
                </c:pt>
                <c:pt idx="113">
                  <c:v>-24.999999999999996</c:v>
                </c:pt>
                <c:pt idx="114">
                  <c:v>-24.999999999999996</c:v>
                </c:pt>
                <c:pt idx="115">
                  <c:v>-24.999999999999996</c:v>
                </c:pt>
                <c:pt idx="116">
                  <c:v>-24.999999999999996</c:v>
                </c:pt>
                <c:pt idx="117">
                  <c:v>-24.999999999999996</c:v>
                </c:pt>
                <c:pt idx="118">
                  <c:v>-24.999999999999996</c:v>
                </c:pt>
                <c:pt idx="119">
                  <c:v>-24.999999999999996</c:v>
                </c:pt>
                <c:pt idx="120">
                  <c:v>-24.999999999999996</c:v>
                </c:pt>
                <c:pt idx="121">
                  <c:v>-24.999999999999996</c:v>
                </c:pt>
                <c:pt idx="122">
                  <c:v>-24.999999999999996</c:v>
                </c:pt>
                <c:pt idx="123">
                  <c:v>-24.999999999999996</c:v>
                </c:pt>
                <c:pt idx="124">
                  <c:v>-24.999999999999996</c:v>
                </c:pt>
                <c:pt idx="125">
                  <c:v>-24.999999999999996</c:v>
                </c:pt>
                <c:pt idx="126">
                  <c:v>-24.999999999999996</c:v>
                </c:pt>
                <c:pt idx="127">
                  <c:v>-24.999999999999996</c:v>
                </c:pt>
                <c:pt idx="128">
                  <c:v>-24.999999999999996</c:v>
                </c:pt>
                <c:pt idx="129">
                  <c:v>-24.999999999999996</c:v>
                </c:pt>
                <c:pt idx="130">
                  <c:v>-24.999999999999996</c:v>
                </c:pt>
                <c:pt idx="131">
                  <c:v>-24.999999999999996</c:v>
                </c:pt>
                <c:pt idx="132">
                  <c:v>-24.999999999999996</c:v>
                </c:pt>
                <c:pt idx="133">
                  <c:v>-24.999999999999996</c:v>
                </c:pt>
                <c:pt idx="134">
                  <c:v>-24.999999999999996</c:v>
                </c:pt>
                <c:pt idx="135">
                  <c:v>-24.999999999999996</c:v>
                </c:pt>
                <c:pt idx="136">
                  <c:v>-24.999999999999996</c:v>
                </c:pt>
                <c:pt idx="137">
                  <c:v>-24.999999999999996</c:v>
                </c:pt>
                <c:pt idx="138">
                  <c:v>-24.999999999999996</c:v>
                </c:pt>
                <c:pt idx="139">
                  <c:v>-24.999999999999996</c:v>
                </c:pt>
                <c:pt idx="140">
                  <c:v>-24.999999999999996</c:v>
                </c:pt>
                <c:pt idx="141">
                  <c:v>-24.999999999999996</c:v>
                </c:pt>
                <c:pt idx="142">
                  <c:v>-24.999999999999996</c:v>
                </c:pt>
                <c:pt idx="143">
                  <c:v>-24.999999999999996</c:v>
                </c:pt>
                <c:pt idx="144">
                  <c:v>-24.999999999999996</c:v>
                </c:pt>
                <c:pt idx="145">
                  <c:v>-24.999999999999996</c:v>
                </c:pt>
                <c:pt idx="146">
                  <c:v>-24.999999999999996</c:v>
                </c:pt>
                <c:pt idx="147">
                  <c:v>-24.999999999999996</c:v>
                </c:pt>
                <c:pt idx="148">
                  <c:v>-24.999999999999996</c:v>
                </c:pt>
                <c:pt idx="149">
                  <c:v>-24.999999999999996</c:v>
                </c:pt>
                <c:pt idx="150">
                  <c:v>-24.999999999999996</c:v>
                </c:pt>
                <c:pt idx="151">
                  <c:v>-24.999999999999996</c:v>
                </c:pt>
                <c:pt idx="152">
                  <c:v>-24.999999999999996</c:v>
                </c:pt>
                <c:pt idx="153">
                  <c:v>-24.999999999999996</c:v>
                </c:pt>
                <c:pt idx="154">
                  <c:v>-24.999999999999996</c:v>
                </c:pt>
                <c:pt idx="155">
                  <c:v>-24.999999999999996</c:v>
                </c:pt>
                <c:pt idx="156">
                  <c:v>-24.999999999999996</c:v>
                </c:pt>
                <c:pt idx="157">
                  <c:v>-24.999999999999996</c:v>
                </c:pt>
                <c:pt idx="158">
                  <c:v>-24.999999999999996</c:v>
                </c:pt>
                <c:pt idx="159">
                  <c:v>-24.999999999999996</c:v>
                </c:pt>
                <c:pt idx="160">
                  <c:v>-24.999999999999996</c:v>
                </c:pt>
                <c:pt idx="161">
                  <c:v>-24.999999999999996</c:v>
                </c:pt>
                <c:pt idx="162">
                  <c:v>-24.999999999999996</c:v>
                </c:pt>
                <c:pt idx="163">
                  <c:v>-24.999999999999996</c:v>
                </c:pt>
                <c:pt idx="164">
                  <c:v>-24.999999999999996</c:v>
                </c:pt>
                <c:pt idx="165">
                  <c:v>-24.999999999999996</c:v>
                </c:pt>
                <c:pt idx="166">
                  <c:v>-24.999999999999996</c:v>
                </c:pt>
                <c:pt idx="167">
                  <c:v>-24.999999999999996</c:v>
                </c:pt>
                <c:pt idx="168">
                  <c:v>-24.999999999999996</c:v>
                </c:pt>
                <c:pt idx="169">
                  <c:v>-24.999999999999996</c:v>
                </c:pt>
                <c:pt idx="170">
                  <c:v>-24.999999999999996</c:v>
                </c:pt>
                <c:pt idx="171">
                  <c:v>-24.999999999999996</c:v>
                </c:pt>
                <c:pt idx="172">
                  <c:v>-24.999999999999996</c:v>
                </c:pt>
                <c:pt idx="173">
                  <c:v>-24.999999999999996</c:v>
                </c:pt>
                <c:pt idx="174">
                  <c:v>-24.999999999999996</c:v>
                </c:pt>
                <c:pt idx="175">
                  <c:v>-24.999999999999996</c:v>
                </c:pt>
                <c:pt idx="176">
                  <c:v>-24.999999999999996</c:v>
                </c:pt>
                <c:pt idx="177">
                  <c:v>-24.999999999999996</c:v>
                </c:pt>
                <c:pt idx="178">
                  <c:v>-24.999999999999996</c:v>
                </c:pt>
                <c:pt idx="179">
                  <c:v>-24.999999999999996</c:v>
                </c:pt>
                <c:pt idx="180">
                  <c:v>-24.999999999999996</c:v>
                </c:pt>
                <c:pt idx="181">
                  <c:v>-24.999999999999996</c:v>
                </c:pt>
                <c:pt idx="182">
                  <c:v>-24.999999999999996</c:v>
                </c:pt>
                <c:pt idx="183">
                  <c:v>-24.999999999999996</c:v>
                </c:pt>
                <c:pt idx="184">
                  <c:v>-24.999999999999996</c:v>
                </c:pt>
                <c:pt idx="185">
                  <c:v>-24.999999999999996</c:v>
                </c:pt>
                <c:pt idx="186">
                  <c:v>-24.999999999999996</c:v>
                </c:pt>
                <c:pt idx="187">
                  <c:v>-24.999999999999996</c:v>
                </c:pt>
                <c:pt idx="188">
                  <c:v>-24.999999999999996</c:v>
                </c:pt>
                <c:pt idx="189">
                  <c:v>-24.999999999999996</c:v>
                </c:pt>
                <c:pt idx="190">
                  <c:v>-24.999999999999996</c:v>
                </c:pt>
                <c:pt idx="191">
                  <c:v>-24.999999999999996</c:v>
                </c:pt>
                <c:pt idx="192">
                  <c:v>-24.999999999999996</c:v>
                </c:pt>
                <c:pt idx="193">
                  <c:v>-24.999999999999996</c:v>
                </c:pt>
                <c:pt idx="194">
                  <c:v>-24.999999999999996</c:v>
                </c:pt>
                <c:pt idx="195">
                  <c:v>-24.999999999999996</c:v>
                </c:pt>
                <c:pt idx="196">
                  <c:v>-24.999999999999996</c:v>
                </c:pt>
                <c:pt idx="197">
                  <c:v>-24.999999999999996</c:v>
                </c:pt>
                <c:pt idx="198">
                  <c:v>-24.999999999999996</c:v>
                </c:pt>
                <c:pt idx="199">
                  <c:v>-24.999999999999996</c:v>
                </c:pt>
                <c:pt idx="200">
                  <c:v>-24.999999999999996</c:v>
                </c:pt>
                <c:pt idx="201">
                  <c:v>-24.999999999999996</c:v>
                </c:pt>
                <c:pt idx="202">
                  <c:v>-24.999999999999996</c:v>
                </c:pt>
                <c:pt idx="203">
                  <c:v>-24.999999999999996</c:v>
                </c:pt>
                <c:pt idx="204">
                  <c:v>-24.999999999999996</c:v>
                </c:pt>
                <c:pt idx="205">
                  <c:v>-24.999999999999996</c:v>
                </c:pt>
                <c:pt idx="206">
                  <c:v>-24.999999999999996</c:v>
                </c:pt>
                <c:pt idx="207">
                  <c:v>-24.999999999999996</c:v>
                </c:pt>
                <c:pt idx="208">
                  <c:v>-24.999999999999996</c:v>
                </c:pt>
                <c:pt idx="209">
                  <c:v>-24.999999999999996</c:v>
                </c:pt>
                <c:pt idx="210">
                  <c:v>-24.999999999999996</c:v>
                </c:pt>
                <c:pt idx="211">
                  <c:v>-24.999999999999996</c:v>
                </c:pt>
                <c:pt idx="212">
                  <c:v>-24.999999999999996</c:v>
                </c:pt>
                <c:pt idx="213">
                  <c:v>-24.999999999999996</c:v>
                </c:pt>
                <c:pt idx="214">
                  <c:v>-24.999999999999996</c:v>
                </c:pt>
                <c:pt idx="215">
                  <c:v>-24.999999999999996</c:v>
                </c:pt>
                <c:pt idx="216">
                  <c:v>-24.999999999999996</c:v>
                </c:pt>
                <c:pt idx="217">
                  <c:v>-24.999999999999996</c:v>
                </c:pt>
                <c:pt idx="218">
                  <c:v>-24.999999999999996</c:v>
                </c:pt>
                <c:pt idx="219">
                  <c:v>-24.999999999999996</c:v>
                </c:pt>
                <c:pt idx="220">
                  <c:v>-24.999999999999996</c:v>
                </c:pt>
                <c:pt idx="221">
                  <c:v>-24.999999999999996</c:v>
                </c:pt>
                <c:pt idx="222">
                  <c:v>-24.999999999999996</c:v>
                </c:pt>
                <c:pt idx="223">
                  <c:v>-24.999999999999996</c:v>
                </c:pt>
                <c:pt idx="224">
                  <c:v>-24.999999999999996</c:v>
                </c:pt>
                <c:pt idx="225">
                  <c:v>-24.999999999999996</c:v>
                </c:pt>
                <c:pt idx="226">
                  <c:v>-24.999999999999996</c:v>
                </c:pt>
                <c:pt idx="227">
                  <c:v>-24.999999999999996</c:v>
                </c:pt>
                <c:pt idx="228">
                  <c:v>-24.999999999999996</c:v>
                </c:pt>
                <c:pt idx="229">
                  <c:v>-24.999999999999996</c:v>
                </c:pt>
                <c:pt idx="230">
                  <c:v>-24.999999999999996</c:v>
                </c:pt>
                <c:pt idx="231">
                  <c:v>-24.999999999999996</c:v>
                </c:pt>
                <c:pt idx="232">
                  <c:v>-24.999999999999996</c:v>
                </c:pt>
                <c:pt idx="233">
                  <c:v>-24.999999999999996</c:v>
                </c:pt>
                <c:pt idx="234">
                  <c:v>-24.999999999999996</c:v>
                </c:pt>
                <c:pt idx="235">
                  <c:v>-24.999999999999996</c:v>
                </c:pt>
                <c:pt idx="236">
                  <c:v>-24.999999999999996</c:v>
                </c:pt>
                <c:pt idx="237">
                  <c:v>-24.999999999999996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24B-41FB-8418-C57ACAD07A2F}"/>
            </c:ext>
          </c:extLst>
        </c:ser>
        <c:ser>
          <c:idx val="19"/>
          <c:order val="19"/>
          <c:tx>
            <c:strRef>
              <c:f>data!$BR$12</c:f>
              <c:strCache>
                <c:ptCount val="1"/>
                <c:pt idx="0">
                  <c:v>45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data!$BR$15:$BR$252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2.3360013286083614</c:v>
                </c:pt>
                <c:pt idx="2">
                  <c:v>4.8710704254607604</c:v>
                </c:pt>
                <c:pt idx="3">
                  <c:v>7.6028168758498325</c:v>
                </c:pt>
                <c:pt idx="4">
                  <c:v>10.527277894906117</c:v>
                </c:pt>
                <c:pt idx="5">
                  <c:v>13.63895000874782</c:v>
                </c:pt>
                <c:pt idx="6">
                  <c:v>16.930833052927785</c:v>
                </c:pt>
                <c:pt idx="7">
                  <c:v>20.394486136424884</c:v>
                </c:pt>
                <c:pt idx="8">
                  <c:v>24.020095123766062</c:v>
                </c:pt>
                <c:pt idx="9">
                  <c:v>27.796551095782007</c:v>
                </c:pt>
                <c:pt idx="10">
                  <c:v>31.711539161728773</c:v>
                </c:pt>
                <c:pt idx="11">
                  <c:v>35.751636912751792</c:v>
                </c:pt>
                <c:pt idx="12">
                  <c:v>39.902421729589655</c:v>
                </c:pt>
                <c:pt idx="13">
                  <c:v>44.148586086628036</c:v>
                </c:pt>
                <c:pt idx="14">
                  <c:v>48.474059930486227</c:v>
                </c:pt>
                <c:pt idx="15">
                  <c:v>52.862139154760172</c:v>
                </c:pt>
                <c:pt idx="16">
                  <c:v>57.295619143808764</c:v>
                </c:pt>
                <c:pt idx="17">
                  <c:v>61.756932317945591</c:v>
                </c:pt>
                <c:pt idx="18">
                  <c:v>66.228288580407636</c:v>
                </c:pt>
                <c:pt idx="19">
                  <c:v>70.691817543274027</c:v>
                </c:pt>
                <c:pt idx="20">
                  <c:v>75.129711395286307</c:v>
                </c:pt>
                <c:pt idx="21">
                  <c:v>79.524367269388648</c:v>
                </c:pt>
                <c:pt idx="22">
                  <c:v>83.85852797180749</c:v>
                </c:pt>
                <c:pt idx="23">
                  <c:v>88.115419947587782</c:v>
                </c:pt>
                <c:pt idx="24">
                  <c:v>92.278887379597634</c:v>
                </c:pt>
                <c:pt idx="25">
                  <c:v>96.333521348923924</c:v>
                </c:pt>
                <c:pt idx="26">
                  <c:v>100.26478302406466</c:v>
                </c:pt>
                <c:pt idx="27">
                  <c:v>104.05911989406111</c:v>
                </c:pt>
                <c:pt idx="28">
                  <c:v>107.7040741163249</c:v>
                </c:pt>
                <c:pt idx="29">
                  <c:v>111.18838211295439</c:v>
                </c:pt>
                <c:pt idx="30">
                  <c:v>114.50206461930159</c:v>
                </c:pt>
                <c:pt idx="31">
                  <c:v>117.63650646488088</c:v>
                </c:pt>
                <c:pt idx="32">
                  <c:v>120.58452544879741</c:v>
                </c:pt>
                <c:pt idx="33">
                  <c:v>123.34042975905946</c:v>
                </c:pt>
                <c:pt idx="34">
                  <c:v>125.90006347672613</c:v>
                </c:pt>
                <c:pt idx="35">
                  <c:v>128.26083980109993</c:v>
                </c:pt>
                <c:pt idx="36">
                  <c:v>130.42176173033977</c:v>
                </c:pt>
                <c:pt idx="37">
                  <c:v>132.38343003215959</c:v>
                </c:pt>
                <c:pt idx="38">
                  <c:v>134.14803844089013</c:v>
                </c:pt>
                <c:pt idx="39">
                  <c:v>135.71935611930095</c:v>
                </c:pt>
                <c:pt idx="40">
                  <c:v>137.10269752539506</c:v>
                </c:pt>
                <c:pt idx="41">
                  <c:v>138.30487992508128</c:v>
                </c:pt>
                <c:pt idx="42">
                  <c:v>139.33416889039597</c:v>
                </c:pt>
                <c:pt idx="43">
                  <c:v>140.20021221899782</c:v>
                </c:pt>
                <c:pt idx="44">
                  <c:v>140.91396280322817</c:v>
                </c:pt>
                <c:pt idx="45">
                  <c:v>141.4875910653719</c:v>
                </c:pt>
                <c:pt idx="46">
                  <c:v>141.93438765917062</c:v>
                </c:pt>
                <c:pt idx="47">
                  <c:v>142.26865721545767</c:v>
                </c:pt>
                <c:pt idx="48">
                  <c:v>142.50560398138214</c:v>
                </c:pt>
                <c:pt idx="49">
                  <c:v>142.66121026749977</c:v>
                </c:pt>
                <c:pt idx="50">
                  <c:v>142.75210867450426</c:v>
                </c:pt>
                <c:pt idx="51">
                  <c:v>142.79544912110572</c:v>
                </c:pt>
                <c:pt idx="52">
                  <c:v>142.80876173612262</c:v>
                </c:pt>
                <c:pt idx="53">
                  <c:v>-285.61944901923454</c:v>
                </c:pt>
                <c:pt idx="54">
                  <c:v>-285.61944901923454</c:v>
                </c:pt>
                <c:pt idx="55">
                  <c:v>-285.61944901923454</c:v>
                </c:pt>
                <c:pt idx="56">
                  <c:v>-285.61944901923454</c:v>
                </c:pt>
                <c:pt idx="57">
                  <c:v>-285.61944901923454</c:v>
                </c:pt>
                <c:pt idx="58">
                  <c:v>-285.61944901923454</c:v>
                </c:pt>
                <c:pt idx="59">
                  <c:v>-285.61944901923454</c:v>
                </c:pt>
                <c:pt idx="60">
                  <c:v>-285.61944901923454</c:v>
                </c:pt>
                <c:pt idx="61">
                  <c:v>-285.61944901923454</c:v>
                </c:pt>
                <c:pt idx="62">
                  <c:v>-285.61944901923454</c:v>
                </c:pt>
                <c:pt idx="63">
                  <c:v>-285.61944901923454</c:v>
                </c:pt>
                <c:pt idx="64">
                  <c:v>-285.61944901923454</c:v>
                </c:pt>
                <c:pt idx="65">
                  <c:v>-285.61944901923454</c:v>
                </c:pt>
                <c:pt idx="66">
                  <c:v>-285.61944901923454</c:v>
                </c:pt>
                <c:pt idx="67">
                  <c:v>-285.61944901923454</c:v>
                </c:pt>
                <c:pt idx="68">
                  <c:v>-285.61944901923454</c:v>
                </c:pt>
                <c:pt idx="69">
                  <c:v>-285.61944901923454</c:v>
                </c:pt>
                <c:pt idx="70">
                  <c:v>-285.61944901923454</c:v>
                </c:pt>
                <c:pt idx="71">
                  <c:v>-285.61944901923454</c:v>
                </c:pt>
                <c:pt idx="72">
                  <c:v>-285.61944901923454</c:v>
                </c:pt>
                <c:pt idx="73">
                  <c:v>-285.61944901923454</c:v>
                </c:pt>
                <c:pt idx="74">
                  <c:v>-285.61944901923454</c:v>
                </c:pt>
                <c:pt idx="75">
                  <c:v>-285.61944901923454</c:v>
                </c:pt>
                <c:pt idx="76">
                  <c:v>-285.61944901923454</c:v>
                </c:pt>
                <c:pt idx="77">
                  <c:v>-285.61944901923454</c:v>
                </c:pt>
                <c:pt idx="78">
                  <c:v>-285.61944901923454</c:v>
                </c:pt>
                <c:pt idx="79">
                  <c:v>-285.61944901923454</c:v>
                </c:pt>
                <c:pt idx="80">
                  <c:v>-285.61944901923454</c:v>
                </c:pt>
                <c:pt idx="81">
                  <c:v>-285.61944901923454</c:v>
                </c:pt>
                <c:pt idx="82">
                  <c:v>-285.61944901923454</c:v>
                </c:pt>
                <c:pt idx="83">
                  <c:v>-285.61944901923454</c:v>
                </c:pt>
                <c:pt idx="84">
                  <c:v>-285.61944901923454</c:v>
                </c:pt>
                <c:pt idx="85">
                  <c:v>-285.61944901923454</c:v>
                </c:pt>
                <c:pt idx="86">
                  <c:v>-285.61944901923454</c:v>
                </c:pt>
                <c:pt idx="87">
                  <c:v>-285.61944901923454</c:v>
                </c:pt>
                <c:pt idx="88">
                  <c:v>-285.61944901923454</c:v>
                </c:pt>
                <c:pt idx="89">
                  <c:v>-285.61944901923454</c:v>
                </c:pt>
                <c:pt idx="90">
                  <c:v>-285.61944901923454</c:v>
                </c:pt>
                <c:pt idx="91">
                  <c:v>-285.61944901923454</c:v>
                </c:pt>
                <c:pt idx="92">
                  <c:v>-285.61944901923454</c:v>
                </c:pt>
                <c:pt idx="93">
                  <c:v>-285.61944901923454</c:v>
                </c:pt>
                <c:pt idx="94">
                  <c:v>-285.61944901923454</c:v>
                </c:pt>
                <c:pt idx="95">
                  <c:v>-285.61944901923454</c:v>
                </c:pt>
                <c:pt idx="96">
                  <c:v>-285.61944901923454</c:v>
                </c:pt>
                <c:pt idx="97">
                  <c:v>-285.61944901923454</c:v>
                </c:pt>
                <c:pt idx="98">
                  <c:v>-285.61944901923454</c:v>
                </c:pt>
                <c:pt idx="99">
                  <c:v>-285.61944901923454</c:v>
                </c:pt>
                <c:pt idx="100">
                  <c:v>-285.61944901923454</c:v>
                </c:pt>
                <c:pt idx="101">
                  <c:v>-285.61944901923454</c:v>
                </c:pt>
                <c:pt idx="102">
                  <c:v>-285.61944901923454</c:v>
                </c:pt>
                <c:pt idx="103">
                  <c:v>-285.61944901923454</c:v>
                </c:pt>
                <c:pt idx="104">
                  <c:v>-285.61944901923454</c:v>
                </c:pt>
                <c:pt idx="105">
                  <c:v>-285.61944901923454</c:v>
                </c:pt>
                <c:pt idx="106">
                  <c:v>-285.61944901923454</c:v>
                </c:pt>
                <c:pt idx="107">
                  <c:v>-285.61944901923454</c:v>
                </c:pt>
                <c:pt idx="108">
                  <c:v>-285.61944901923454</c:v>
                </c:pt>
                <c:pt idx="109">
                  <c:v>-285.61944901923454</c:v>
                </c:pt>
                <c:pt idx="110">
                  <c:v>-285.61944901923454</c:v>
                </c:pt>
                <c:pt idx="111">
                  <c:v>-285.61944901923454</c:v>
                </c:pt>
                <c:pt idx="112">
                  <c:v>-285.61944901923454</c:v>
                </c:pt>
                <c:pt idx="113">
                  <c:v>-285.61944901923454</c:v>
                </c:pt>
                <c:pt idx="114">
                  <c:v>-285.61944901923454</c:v>
                </c:pt>
                <c:pt idx="115">
                  <c:v>-285.61944901923454</c:v>
                </c:pt>
                <c:pt idx="116">
                  <c:v>-285.61944901923454</c:v>
                </c:pt>
                <c:pt idx="117">
                  <c:v>-285.61944901923454</c:v>
                </c:pt>
                <c:pt idx="118">
                  <c:v>-285.61944901923454</c:v>
                </c:pt>
                <c:pt idx="119">
                  <c:v>-285.61944901923454</c:v>
                </c:pt>
                <c:pt idx="120">
                  <c:v>-285.61944901923454</c:v>
                </c:pt>
                <c:pt idx="121">
                  <c:v>-285.61944901923454</c:v>
                </c:pt>
                <c:pt idx="122">
                  <c:v>-285.61944901923454</c:v>
                </c:pt>
                <c:pt idx="123">
                  <c:v>-285.61944901923454</c:v>
                </c:pt>
                <c:pt idx="124">
                  <c:v>-285.61944901923454</c:v>
                </c:pt>
                <c:pt idx="125">
                  <c:v>-285.61944901923454</c:v>
                </c:pt>
                <c:pt idx="126">
                  <c:v>-285.61944901923454</c:v>
                </c:pt>
                <c:pt idx="127">
                  <c:v>-285.61944901923454</c:v>
                </c:pt>
                <c:pt idx="128">
                  <c:v>-285.61944901923454</c:v>
                </c:pt>
                <c:pt idx="129">
                  <c:v>-285.61944901923454</c:v>
                </c:pt>
                <c:pt idx="130">
                  <c:v>-285.61944901923454</c:v>
                </c:pt>
                <c:pt idx="131">
                  <c:v>-285.61944901923454</c:v>
                </c:pt>
                <c:pt idx="132">
                  <c:v>-285.61944901923454</c:v>
                </c:pt>
                <c:pt idx="133">
                  <c:v>-285.61944901923454</c:v>
                </c:pt>
                <c:pt idx="134">
                  <c:v>-285.61944901923454</c:v>
                </c:pt>
                <c:pt idx="135">
                  <c:v>-285.61944901923454</c:v>
                </c:pt>
                <c:pt idx="136">
                  <c:v>-285.61944901923454</c:v>
                </c:pt>
                <c:pt idx="137">
                  <c:v>-285.61944901923454</c:v>
                </c:pt>
                <c:pt idx="138">
                  <c:v>-285.61944901923454</c:v>
                </c:pt>
                <c:pt idx="139">
                  <c:v>-285.61944901923454</c:v>
                </c:pt>
                <c:pt idx="140">
                  <c:v>-285.61944901923454</c:v>
                </c:pt>
                <c:pt idx="141">
                  <c:v>-285.61944901923454</c:v>
                </c:pt>
                <c:pt idx="142">
                  <c:v>-285.61944901923454</c:v>
                </c:pt>
                <c:pt idx="143">
                  <c:v>-285.61944901923454</c:v>
                </c:pt>
                <c:pt idx="144">
                  <c:v>-285.61944901923454</c:v>
                </c:pt>
                <c:pt idx="145">
                  <c:v>-285.61944901923454</c:v>
                </c:pt>
                <c:pt idx="146">
                  <c:v>-285.61944901923454</c:v>
                </c:pt>
                <c:pt idx="147">
                  <c:v>-285.61944901923454</c:v>
                </c:pt>
                <c:pt idx="148">
                  <c:v>-285.61944901923454</c:v>
                </c:pt>
                <c:pt idx="149">
                  <c:v>-285.61944901923454</c:v>
                </c:pt>
                <c:pt idx="150">
                  <c:v>-285.61944901923454</c:v>
                </c:pt>
                <c:pt idx="151">
                  <c:v>-285.61944901923454</c:v>
                </c:pt>
                <c:pt idx="152">
                  <c:v>-285.61944901923454</c:v>
                </c:pt>
                <c:pt idx="153">
                  <c:v>-285.61944901923454</c:v>
                </c:pt>
                <c:pt idx="154">
                  <c:v>-285.61944901923454</c:v>
                </c:pt>
                <c:pt idx="155">
                  <c:v>-285.61944901923454</c:v>
                </c:pt>
                <c:pt idx="156">
                  <c:v>-285.61944901923454</c:v>
                </c:pt>
                <c:pt idx="157">
                  <c:v>-285.61944901923454</c:v>
                </c:pt>
                <c:pt idx="158">
                  <c:v>-285.61944901923454</c:v>
                </c:pt>
                <c:pt idx="159">
                  <c:v>-285.61944901923454</c:v>
                </c:pt>
                <c:pt idx="160">
                  <c:v>-285.61944901923454</c:v>
                </c:pt>
                <c:pt idx="161">
                  <c:v>-285.61944901923454</c:v>
                </c:pt>
                <c:pt idx="162">
                  <c:v>-285.61944901923454</c:v>
                </c:pt>
                <c:pt idx="163">
                  <c:v>-285.61944901923454</c:v>
                </c:pt>
                <c:pt idx="164">
                  <c:v>-285.61944901923454</c:v>
                </c:pt>
                <c:pt idx="165">
                  <c:v>-285.61944901923454</c:v>
                </c:pt>
                <c:pt idx="166">
                  <c:v>-285.61944901923454</c:v>
                </c:pt>
                <c:pt idx="167">
                  <c:v>-285.61944901923454</c:v>
                </c:pt>
                <c:pt idx="168">
                  <c:v>-285.61944901923454</c:v>
                </c:pt>
                <c:pt idx="169">
                  <c:v>-285.61944901923454</c:v>
                </c:pt>
                <c:pt idx="170">
                  <c:v>-285.61944901923454</c:v>
                </c:pt>
                <c:pt idx="171">
                  <c:v>-285.61944901923454</c:v>
                </c:pt>
                <c:pt idx="172">
                  <c:v>-285.61944901923454</c:v>
                </c:pt>
                <c:pt idx="173">
                  <c:v>-285.61944901923454</c:v>
                </c:pt>
                <c:pt idx="174">
                  <c:v>-285.61944901923454</c:v>
                </c:pt>
                <c:pt idx="175">
                  <c:v>-285.61944901923454</c:v>
                </c:pt>
                <c:pt idx="176">
                  <c:v>-285.61944901923454</c:v>
                </c:pt>
                <c:pt idx="177">
                  <c:v>-285.61944901923454</c:v>
                </c:pt>
                <c:pt idx="178">
                  <c:v>-285.61944901923454</c:v>
                </c:pt>
                <c:pt idx="179">
                  <c:v>-285.61944901923454</c:v>
                </c:pt>
                <c:pt idx="180">
                  <c:v>-285.61944901923454</c:v>
                </c:pt>
                <c:pt idx="181">
                  <c:v>-285.61944901923454</c:v>
                </c:pt>
                <c:pt idx="182">
                  <c:v>-285.61944901923454</c:v>
                </c:pt>
                <c:pt idx="183">
                  <c:v>-285.61944901923454</c:v>
                </c:pt>
                <c:pt idx="184">
                  <c:v>-285.61944901923454</c:v>
                </c:pt>
                <c:pt idx="185">
                  <c:v>-285.61944901923454</c:v>
                </c:pt>
                <c:pt idx="186">
                  <c:v>-285.61944901923454</c:v>
                </c:pt>
                <c:pt idx="187">
                  <c:v>-285.61944901923454</c:v>
                </c:pt>
                <c:pt idx="188">
                  <c:v>-285.61944901923454</c:v>
                </c:pt>
                <c:pt idx="189">
                  <c:v>-285.61944901923454</c:v>
                </c:pt>
                <c:pt idx="190">
                  <c:v>-285.61944901923454</c:v>
                </c:pt>
                <c:pt idx="191">
                  <c:v>-285.61944901923454</c:v>
                </c:pt>
                <c:pt idx="192">
                  <c:v>-285.61944901923454</c:v>
                </c:pt>
                <c:pt idx="193">
                  <c:v>-285.61944901923454</c:v>
                </c:pt>
                <c:pt idx="194">
                  <c:v>-285.61944901923454</c:v>
                </c:pt>
                <c:pt idx="195">
                  <c:v>-285.61944901923454</c:v>
                </c:pt>
                <c:pt idx="196">
                  <c:v>-285.61944901923454</c:v>
                </c:pt>
                <c:pt idx="197">
                  <c:v>-285.61944901923454</c:v>
                </c:pt>
                <c:pt idx="198">
                  <c:v>-285.61944901923454</c:v>
                </c:pt>
                <c:pt idx="199">
                  <c:v>-285.61944901923454</c:v>
                </c:pt>
                <c:pt idx="200">
                  <c:v>-285.61944901923454</c:v>
                </c:pt>
                <c:pt idx="201">
                  <c:v>-285.61944901923454</c:v>
                </c:pt>
                <c:pt idx="202">
                  <c:v>-285.61944901923454</c:v>
                </c:pt>
                <c:pt idx="203">
                  <c:v>-285.61944901923454</c:v>
                </c:pt>
                <c:pt idx="204">
                  <c:v>-285.61944901923454</c:v>
                </c:pt>
                <c:pt idx="205">
                  <c:v>-285.61944901923454</c:v>
                </c:pt>
                <c:pt idx="206">
                  <c:v>-285.61944901923454</c:v>
                </c:pt>
                <c:pt idx="207">
                  <c:v>-285.61944901923454</c:v>
                </c:pt>
                <c:pt idx="208">
                  <c:v>-285.61944901923454</c:v>
                </c:pt>
                <c:pt idx="209">
                  <c:v>-285.61944901923454</c:v>
                </c:pt>
                <c:pt idx="210">
                  <c:v>-285.61944901923454</c:v>
                </c:pt>
                <c:pt idx="211">
                  <c:v>-285.61944901923454</c:v>
                </c:pt>
                <c:pt idx="212">
                  <c:v>-285.61944901923454</c:v>
                </c:pt>
                <c:pt idx="213">
                  <c:v>-285.61944901923454</c:v>
                </c:pt>
                <c:pt idx="214">
                  <c:v>-285.61944901923454</c:v>
                </c:pt>
                <c:pt idx="215">
                  <c:v>-285.61944901923454</c:v>
                </c:pt>
                <c:pt idx="216">
                  <c:v>-285.61944901923454</c:v>
                </c:pt>
                <c:pt idx="217">
                  <c:v>-285.61944901923454</c:v>
                </c:pt>
                <c:pt idx="218">
                  <c:v>-285.61944901923454</c:v>
                </c:pt>
                <c:pt idx="219">
                  <c:v>-285.61944901923454</c:v>
                </c:pt>
                <c:pt idx="220">
                  <c:v>-285.61944901923454</c:v>
                </c:pt>
                <c:pt idx="221">
                  <c:v>-285.61944901923454</c:v>
                </c:pt>
                <c:pt idx="222">
                  <c:v>-285.61944901923454</c:v>
                </c:pt>
                <c:pt idx="223">
                  <c:v>-285.61944901923454</c:v>
                </c:pt>
                <c:pt idx="224">
                  <c:v>-285.61944901923454</c:v>
                </c:pt>
                <c:pt idx="225">
                  <c:v>-285.61944901923454</c:v>
                </c:pt>
                <c:pt idx="226">
                  <c:v>-285.61944901923454</c:v>
                </c:pt>
                <c:pt idx="227">
                  <c:v>-285.61944901923454</c:v>
                </c:pt>
                <c:pt idx="228">
                  <c:v>-285.61944901923454</c:v>
                </c:pt>
                <c:pt idx="229">
                  <c:v>-285.61944901923454</c:v>
                </c:pt>
                <c:pt idx="230">
                  <c:v>-285.61944901923454</c:v>
                </c:pt>
                <c:pt idx="231">
                  <c:v>-285.61944901923454</c:v>
                </c:pt>
                <c:pt idx="232">
                  <c:v>-285.61944901923454</c:v>
                </c:pt>
                <c:pt idx="233">
                  <c:v>-285.61944901923454</c:v>
                </c:pt>
                <c:pt idx="234">
                  <c:v>-285.61944901923454</c:v>
                </c:pt>
                <c:pt idx="235">
                  <c:v>-285.61944901923454</c:v>
                </c:pt>
                <c:pt idx="236">
                  <c:v>-285.61944901923454</c:v>
                </c:pt>
                <c:pt idx="237">
                  <c:v>-285.61944901923454</c:v>
                </c:pt>
              </c:numCache>
            </c:numRef>
          </c:xVal>
          <c:yVal>
            <c:numRef>
              <c:f>data!$BS$15:$BS$252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2.2330877458722478</c:v>
                </c:pt>
                <c:pt idx="2">
                  <c:v>4.4483226964033395</c:v>
                </c:pt>
                <c:pt idx="3">
                  <c:v>6.6279947834253115</c:v>
                </c:pt>
                <c:pt idx="4">
                  <c:v>8.7546782520602608</c:v>
                </c:pt>
                <c:pt idx="5">
                  <c:v>10.811370973846751</c:v>
                </c:pt>
                <c:pt idx="6">
                  <c:v>12.781630373113689</c:v>
                </c:pt>
                <c:pt idx="7">
                  <c:v>14.649704879915316</c:v>
                </c:pt>
                <c:pt idx="8">
                  <c:v>16.400659858604822</c:v>
                </c:pt>
                <c:pt idx="9">
                  <c:v>18.020497005289354</c:v>
                </c:pt>
                <c:pt idx="10">
                  <c:v>19.496266259623436</c:v>
                </c:pt>
                <c:pt idx="11">
                  <c:v>20.816169336243185</c:v>
                </c:pt>
                <c:pt idx="12">
                  <c:v>21.969654048141795</c:v>
                </c:pt>
                <c:pt idx="13">
                  <c:v>22.947498667902273</c:v>
                </c:pt>
                <c:pt idx="14">
                  <c:v>23.741885652347293</c:v>
                </c:pt>
                <c:pt idx="15">
                  <c:v>24.346464141202279</c:v>
                </c:pt>
                <c:pt idx="16">
                  <c:v>24.756400730115264</c:v>
                </c:pt>
                <c:pt idx="17">
                  <c:v>24.968418112120478</c:v>
                </c:pt>
                <c:pt idx="18">
                  <c:v>24.980821278619757</c:v>
                </c:pt>
                <c:pt idx="19">
                  <c:v>24.793511070413686</c:v>
                </c:pt>
                <c:pt idx="20">
                  <c:v>24.407984970446524</c:v>
                </c:pt>
                <c:pt idx="21">
                  <c:v>23.82732513192699</c:v>
                </c:pt>
                <c:pt idx="22">
                  <c:v>23.056173737536518</c:v>
                </c:pt>
                <c:pt idx="23">
                  <c:v>22.100695886719347</c:v>
                </c:pt>
                <c:pt idx="24">
                  <c:v>20.968530307758897</c:v>
                </c:pt>
                <c:pt idx="25">
                  <c:v>19.668728288680349</c:v>
                </c:pt>
                <c:pt idx="26">
                  <c:v>18.211681315207258</c:v>
                </c:pt>
                <c:pt idx="27">
                  <c:v>16.609037994282172</c:v>
                </c:pt>
                <c:pt idx="28">
                  <c:v>14.873610927320414</c:v>
                </c:pt>
                <c:pt idx="29">
                  <c:v>13.01927427771451</c:v>
                </c:pt>
                <c:pt idx="30">
                  <c:v>11.060852851502689</c:v>
                </c:pt>
                <c:pt idx="31">
                  <c:v>9.0140035779653296</c:v>
                </c:pt>
                <c:pt idx="32">
                  <c:v>6.8950903376718937</c:v>
                </c:pt>
                <c:pt idx="33">
                  <c:v>4.7210531386872647</c:v>
                </c:pt>
                <c:pt idx="34">
                  <c:v>2.5092726868298056</c:v>
                </c:pt>
                <c:pt idx="35">
                  <c:v>0.27743143269711723</c:v>
                </c:pt>
                <c:pt idx="36">
                  <c:v>-1.9566277936573311</c:v>
                </c:pt>
                <c:pt idx="37">
                  <c:v>-4.1750444302284171</c:v>
                </c:pt>
                <c:pt idx="38">
                  <c:v>-6.3600829723243022</c:v>
                </c:pt>
                <c:pt idx="39">
                  <c:v>-8.4942747620399377</c:v>
                </c:pt>
                <c:pt idx="40">
                  <c:v>-10.560557644378967</c:v>
                </c:pt>
                <c:pt idx="41">
                  <c:v>-12.542412373519774</c:v>
                </c:pt>
                <c:pt idx="42">
                  <c:v>-14.42399467870284</c:v>
                </c:pt>
                <c:pt idx="43">
                  <c:v>-16.190261933916712</c:v>
                </c:pt>
                <c:pt idx="44">
                  <c:v>-17.827093418700038</c:v>
                </c:pt>
                <c:pt idx="45">
                  <c:v>-19.321403208614864</c:v>
                </c:pt>
                <c:pt idx="46">
                  <c:v>-20.661244792869148</c:v>
                </c:pt>
                <c:pt idx="47">
                  <c:v>-21.83590658270537</c:v>
                </c:pt>
                <c:pt idx="48">
                  <c:v>-22.835997546997302</c:v>
                </c:pt>
                <c:pt idx="49">
                  <c:v>-23.653522290426952</c:v>
                </c:pt>
                <c:pt idx="50">
                  <c:v>-24.281944974016316</c:v>
                </c:pt>
                <c:pt idx="51">
                  <c:v>-24.716241566990686</c:v>
                </c:pt>
                <c:pt idx="52">
                  <c:v>-24.952940012237189</c:v>
                </c:pt>
                <c:pt idx="53">
                  <c:v>-24.999999999999993</c:v>
                </c:pt>
                <c:pt idx="54">
                  <c:v>-24.999999999999993</c:v>
                </c:pt>
                <c:pt idx="55">
                  <c:v>-24.999999999999993</c:v>
                </c:pt>
                <c:pt idx="56">
                  <c:v>-24.999999999999993</c:v>
                </c:pt>
                <c:pt idx="57">
                  <c:v>-24.999999999999993</c:v>
                </c:pt>
                <c:pt idx="58">
                  <c:v>-24.999999999999993</c:v>
                </c:pt>
                <c:pt idx="59">
                  <c:v>-24.999999999999993</c:v>
                </c:pt>
                <c:pt idx="60">
                  <c:v>-24.999999999999993</c:v>
                </c:pt>
                <c:pt idx="61">
                  <c:v>-24.999999999999993</c:v>
                </c:pt>
                <c:pt idx="62">
                  <c:v>-24.999999999999993</c:v>
                </c:pt>
                <c:pt idx="63">
                  <c:v>-24.999999999999993</c:v>
                </c:pt>
                <c:pt idx="64">
                  <c:v>-24.999999999999993</c:v>
                </c:pt>
                <c:pt idx="65">
                  <c:v>-24.999999999999993</c:v>
                </c:pt>
                <c:pt idx="66">
                  <c:v>-24.999999999999993</c:v>
                </c:pt>
                <c:pt idx="67">
                  <c:v>-24.999999999999993</c:v>
                </c:pt>
                <c:pt idx="68">
                  <c:v>-24.999999999999993</c:v>
                </c:pt>
                <c:pt idx="69">
                  <c:v>-24.999999999999993</c:v>
                </c:pt>
                <c:pt idx="70">
                  <c:v>-24.999999999999993</c:v>
                </c:pt>
                <c:pt idx="71">
                  <c:v>-24.999999999999993</c:v>
                </c:pt>
                <c:pt idx="72">
                  <c:v>-24.999999999999993</c:v>
                </c:pt>
                <c:pt idx="73">
                  <c:v>-24.999999999999993</c:v>
                </c:pt>
                <c:pt idx="74">
                  <c:v>-24.999999999999993</c:v>
                </c:pt>
                <c:pt idx="75">
                  <c:v>-24.999999999999993</c:v>
                </c:pt>
                <c:pt idx="76">
                  <c:v>-24.999999999999993</c:v>
                </c:pt>
                <c:pt idx="77">
                  <c:v>-24.999999999999993</c:v>
                </c:pt>
                <c:pt idx="78">
                  <c:v>-24.999999999999993</c:v>
                </c:pt>
                <c:pt idx="79">
                  <c:v>-24.999999999999993</c:v>
                </c:pt>
                <c:pt idx="80">
                  <c:v>-24.999999999999993</c:v>
                </c:pt>
                <c:pt idx="81">
                  <c:v>-24.999999999999993</c:v>
                </c:pt>
                <c:pt idx="82">
                  <c:v>-24.999999999999993</c:v>
                </c:pt>
                <c:pt idx="83">
                  <c:v>-24.999999999999993</c:v>
                </c:pt>
                <c:pt idx="84">
                  <c:v>-24.999999999999993</c:v>
                </c:pt>
                <c:pt idx="85">
                  <c:v>-24.999999999999993</c:v>
                </c:pt>
                <c:pt idx="86">
                  <c:v>-24.999999999999993</c:v>
                </c:pt>
                <c:pt idx="87">
                  <c:v>-24.999999999999993</c:v>
                </c:pt>
                <c:pt idx="88">
                  <c:v>-24.999999999999993</c:v>
                </c:pt>
                <c:pt idx="89">
                  <c:v>-24.999999999999993</c:v>
                </c:pt>
                <c:pt idx="90">
                  <c:v>-24.999999999999993</c:v>
                </c:pt>
                <c:pt idx="91">
                  <c:v>-24.999999999999993</c:v>
                </c:pt>
                <c:pt idx="92">
                  <c:v>-24.999999999999993</c:v>
                </c:pt>
                <c:pt idx="93">
                  <c:v>-24.999999999999993</c:v>
                </c:pt>
                <c:pt idx="94">
                  <c:v>-24.999999999999993</c:v>
                </c:pt>
                <c:pt idx="95">
                  <c:v>-24.999999999999993</c:v>
                </c:pt>
                <c:pt idx="96">
                  <c:v>-24.999999999999993</c:v>
                </c:pt>
                <c:pt idx="97">
                  <c:v>-24.999999999999993</c:v>
                </c:pt>
                <c:pt idx="98">
                  <c:v>-24.999999999999993</c:v>
                </c:pt>
                <c:pt idx="99">
                  <c:v>-24.999999999999993</c:v>
                </c:pt>
                <c:pt idx="100">
                  <c:v>-24.999999999999993</c:v>
                </c:pt>
                <c:pt idx="101">
                  <c:v>-24.999999999999993</c:v>
                </c:pt>
                <c:pt idx="102">
                  <c:v>-24.999999999999993</c:v>
                </c:pt>
                <c:pt idx="103">
                  <c:v>-24.999999999999993</c:v>
                </c:pt>
                <c:pt idx="104">
                  <c:v>-24.999999999999993</c:v>
                </c:pt>
                <c:pt idx="105">
                  <c:v>-24.999999999999993</c:v>
                </c:pt>
                <c:pt idx="106">
                  <c:v>-24.999999999999993</c:v>
                </c:pt>
                <c:pt idx="107">
                  <c:v>-24.999999999999993</c:v>
                </c:pt>
                <c:pt idx="108">
                  <c:v>-24.999999999999993</c:v>
                </c:pt>
                <c:pt idx="109">
                  <c:v>-24.999999999999993</c:v>
                </c:pt>
                <c:pt idx="110">
                  <c:v>-24.999999999999993</c:v>
                </c:pt>
                <c:pt idx="111">
                  <c:v>-24.999999999999993</c:v>
                </c:pt>
                <c:pt idx="112">
                  <c:v>-24.999999999999993</c:v>
                </c:pt>
                <c:pt idx="113">
                  <c:v>-24.999999999999993</c:v>
                </c:pt>
                <c:pt idx="114">
                  <c:v>-24.999999999999993</c:v>
                </c:pt>
                <c:pt idx="115">
                  <c:v>-24.999999999999993</c:v>
                </c:pt>
                <c:pt idx="116">
                  <c:v>-24.999999999999993</c:v>
                </c:pt>
                <c:pt idx="117">
                  <c:v>-24.999999999999993</c:v>
                </c:pt>
                <c:pt idx="118">
                  <c:v>-24.999999999999993</c:v>
                </c:pt>
                <c:pt idx="119">
                  <c:v>-24.999999999999993</c:v>
                </c:pt>
                <c:pt idx="120">
                  <c:v>-24.999999999999993</c:v>
                </c:pt>
                <c:pt idx="121">
                  <c:v>-24.999999999999993</c:v>
                </c:pt>
                <c:pt idx="122">
                  <c:v>-24.999999999999993</c:v>
                </c:pt>
                <c:pt idx="123">
                  <c:v>-24.999999999999993</c:v>
                </c:pt>
                <c:pt idx="124">
                  <c:v>-24.999999999999993</c:v>
                </c:pt>
                <c:pt idx="125">
                  <c:v>-24.999999999999993</c:v>
                </c:pt>
                <c:pt idx="126">
                  <c:v>-24.999999999999993</c:v>
                </c:pt>
                <c:pt idx="127">
                  <c:v>-24.999999999999993</c:v>
                </c:pt>
                <c:pt idx="128">
                  <c:v>-24.999999999999993</c:v>
                </c:pt>
                <c:pt idx="129">
                  <c:v>-24.999999999999993</c:v>
                </c:pt>
                <c:pt idx="130">
                  <c:v>-24.999999999999993</c:v>
                </c:pt>
                <c:pt idx="131">
                  <c:v>-24.999999999999993</c:v>
                </c:pt>
                <c:pt idx="132">
                  <c:v>-24.999999999999993</c:v>
                </c:pt>
                <c:pt idx="133">
                  <c:v>-24.999999999999993</c:v>
                </c:pt>
                <c:pt idx="134">
                  <c:v>-24.999999999999993</c:v>
                </c:pt>
                <c:pt idx="135">
                  <c:v>-24.999999999999993</c:v>
                </c:pt>
                <c:pt idx="136">
                  <c:v>-24.999999999999993</c:v>
                </c:pt>
                <c:pt idx="137">
                  <c:v>-24.999999999999993</c:v>
                </c:pt>
                <c:pt idx="138">
                  <c:v>-24.999999999999993</c:v>
                </c:pt>
                <c:pt idx="139">
                  <c:v>-24.999999999999993</c:v>
                </c:pt>
                <c:pt idx="140">
                  <c:v>-24.999999999999993</c:v>
                </c:pt>
                <c:pt idx="141">
                  <c:v>-24.999999999999993</c:v>
                </c:pt>
                <c:pt idx="142">
                  <c:v>-24.999999999999993</c:v>
                </c:pt>
                <c:pt idx="143">
                  <c:v>-24.999999999999993</c:v>
                </c:pt>
                <c:pt idx="144">
                  <c:v>-24.999999999999993</c:v>
                </c:pt>
                <c:pt idx="145">
                  <c:v>-24.999999999999993</c:v>
                </c:pt>
                <c:pt idx="146">
                  <c:v>-24.999999999999993</c:v>
                </c:pt>
                <c:pt idx="147">
                  <c:v>-24.999999999999993</c:v>
                </c:pt>
                <c:pt idx="148">
                  <c:v>-24.999999999999993</c:v>
                </c:pt>
                <c:pt idx="149">
                  <c:v>-24.999999999999993</c:v>
                </c:pt>
                <c:pt idx="150">
                  <c:v>-24.999999999999993</c:v>
                </c:pt>
                <c:pt idx="151">
                  <c:v>-24.999999999999993</c:v>
                </c:pt>
                <c:pt idx="152">
                  <c:v>-24.999999999999993</c:v>
                </c:pt>
                <c:pt idx="153">
                  <c:v>-24.999999999999993</c:v>
                </c:pt>
                <c:pt idx="154">
                  <c:v>-24.999999999999993</c:v>
                </c:pt>
                <c:pt idx="155">
                  <c:v>-24.999999999999993</c:v>
                </c:pt>
                <c:pt idx="156">
                  <c:v>-24.999999999999993</c:v>
                </c:pt>
                <c:pt idx="157">
                  <c:v>-24.999999999999993</c:v>
                </c:pt>
                <c:pt idx="158">
                  <c:v>-24.999999999999993</c:v>
                </c:pt>
                <c:pt idx="159">
                  <c:v>-24.999999999999993</c:v>
                </c:pt>
                <c:pt idx="160">
                  <c:v>-24.999999999999993</c:v>
                </c:pt>
                <c:pt idx="161">
                  <c:v>-24.999999999999993</c:v>
                </c:pt>
                <c:pt idx="162">
                  <c:v>-24.999999999999993</c:v>
                </c:pt>
                <c:pt idx="163">
                  <c:v>-24.999999999999993</c:v>
                </c:pt>
                <c:pt idx="164">
                  <c:v>-24.999999999999993</c:v>
                </c:pt>
                <c:pt idx="165">
                  <c:v>-24.999999999999993</c:v>
                </c:pt>
                <c:pt idx="166">
                  <c:v>-24.999999999999993</c:v>
                </c:pt>
                <c:pt idx="167">
                  <c:v>-24.999999999999993</c:v>
                </c:pt>
                <c:pt idx="168">
                  <c:v>-24.999999999999993</c:v>
                </c:pt>
                <c:pt idx="169">
                  <c:v>-24.999999999999993</c:v>
                </c:pt>
                <c:pt idx="170">
                  <c:v>-24.999999999999993</c:v>
                </c:pt>
                <c:pt idx="171">
                  <c:v>-24.999999999999993</c:v>
                </c:pt>
                <c:pt idx="172">
                  <c:v>-24.999999999999993</c:v>
                </c:pt>
                <c:pt idx="173">
                  <c:v>-24.999999999999993</c:v>
                </c:pt>
                <c:pt idx="174">
                  <c:v>-24.999999999999993</c:v>
                </c:pt>
                <c:pt idx="175">
                  <c:v>-24.999999999999993</c:v>
                </c:pt>
                <c:pt idx="176">
                  <c:v>-24.999999999999993</c:v>
                </c:pt>
                <c:pt idx="177">
                  <c:v>-24.999999999999993</c:v>
                </c:pt>
                <c:pt idx="178">
                  <c:v>-24.999999999999993</c:v>
                </c:pt>
                <c:pt idx="179">
                  <c:v>-24.999999999999993</c:v>
                </c:pt>
                <c:pt idx="180">
                  <c:v>-24.999999999999993</c:v>
                </c:pt>
                <c:pt idx="181">
                  <c:v>-24.999999999999993</c:v>
                </c:pt>
                <c:pt idx="182">
                  <c:v>-24.999999999999993</c:v>
                </c:pt>
                <c:pt idx="183">
                  <c:v>-24.999999999999993</c:v>
                </c:pt>
                <c:pt idx="184">
                  <c:v>-24.999999999999993</c:v>
                </c:pt>
                <c:pt idx="185">
                  <c:v>-24.999999999999993</c:v>
                </c:pt>
                <c:pt idx="186">
                  <c:v>-24.999999999999993</c:v>
                </c:pt>
                <c:pt idx="187">
                  <c:v>-24.999999999999993</c:v>
                </c:pt>
                <c:pt idx="188">
                  <c:v>-24.999999999999993</c:v>
                </c:pt>
                <c:pt idx="189">
                  <c:v>-24.999999999999993</c:v>
                </c:pt>
                <c:pt idx="190">
                  <c:v>-24.999999999999993</c:v>
                </c:pt>
                <c:pt idx="191">
                  <c:v>-24.999999999999993</c:v>
                </c:pt>
                <c:pt idx="192">
                  <c:v>-24.999999999999993</c:v>
                </c:pt>
                <c:pt idx="193">
                  <c:v>-24.999999999999993</c:v>
                </c:pt>
                <c:pt idx="194">
                  <c:v>-24.999999999999993</c:v>
                </c:pt>
                <c:pt idx="195">
                  <c:v>-24.999999999999993</c:v>
                </c:pt>
                <c:pt idx="196">
                  <c:v>-24.999999999999993</c:v>
                </c:pt>
                <c:pt idx="197">
                  <c:v>-24.999999999999993</c:v>
                </c:pt>
                <c:pt idx="198">
                  <c:v>-24.999999999999993</c:v>
                </c:pt>
                <c:pt idx="199">
                  <c:v>-24.999999999999993</c:v>
                </c:pt>
                <c:pt idx="200">
                  <c:v>-24.999999999999993</c:v>
                </c:pt>
                <c:pt idx="201">
                  <c:v>-24.999999999999993</c:v>
                </c:pt>
                <c:pt idx="202">
                  <c:v>-24.999999999999993</c:v>
                </c:pt>
                <c:pt idx="203">
                  <c:v>-24.999999999999993</c:v>
                </c:pt>
                <c:pt idx="204">
                  <c:v>-24.999999999999993</c:v>
                </c:pt>
                <c:pt idx="205">
                  <c:v>-24.999999999999993</c:v>
                </c:pt>
                <c:pt idx="206">
                  <c:v>-24.999999999999993</c:v>
                </c:pt>
                <c:pt idx="207">
                  <c:v>-24.999999999999993</c:v>
                </c:pt>
                <c:pt idx="208">
                  <c:v>-24.999999999999993</c:v>
                </c:pt>
                <c:pt idx="209">
                  <c:v>-24.999999999999993</c:v>
                </c:pt>
                <c:pt idx="210">
                  <c:v>-24.999999999999993</c:v>
                </c:pt>
                <c:pt idx="211">
                  <c:v>-24.999999999999993</c:v>
                </c:pt>
                <c:pt idx="212">
                  <c:v>-24.999999999999993</c:v>
                </c:pt>
                <c:pt idx="213">
                  <c:v>-24.999999999999993</c:v>
                </c:pt>
                <c:pt idx="214">
                  <c:v>-24.999999999999993</c:v>
                </c:pt>
                <c:pt idx="215">
                  <c:v>-24.999999999999993</c:v>
                </c:pt>
                <c:pt idx="216">
                  <c:v>-24.999999999999993</c:v>
                </c:pt>
                <c:pt idx="217">
                  <c:v>-24.999999999999993</c:v>
                </c:pt>
                <c:pt idx="218">
                  <c:v>-24.999999999999993</c:v>
                </c:pt>
                <c:pt idx="219">
                  <c:v>-24.999999999999993</c:v>
                </c:pt>
                <c:pt idx="220">
                  <c:v>-24.999999999999993</c:v>
                </c:pt>
                <c:pt idx="221">
                  <c:v>-24.999999999999993</c:v>
                </c:pt>
                <c:pt idx="222">
                  <c:v>-24.999999999999993</c:v>
                </c:pt>
                <c:pt idx="223">
                  <c:v>-24.999999999999993</c:v>
                </c:pt>
                <c:pt idx="224">
                  <c:v>-24.999999999999993</c:v>
                </c:pt>
                <c:pt idx="225">
                  <c:v>-24.999999999999993</c:v>
                </c:pt>
                <c:pt idx="226">
                  <c:v>-24.999999999999993</c:v>
                </c:pt>
                <c:pt idx="227">
                  <c:v>-24.999999999999993</c:v>
                </c:pt>
                <c:pt idx="228">
                  <c:v>-24.999999999999993</c:v>
                </c:pt>
                <c:pt idx="229">
                  <c:v>-24.999999999999993</c:v>
                </c:pt>
                <c:pt idx="230">
                  <c:v>-24.999999999999993</c:v>
                </c:pt>
                <c:pt idx="231">
                  <c:v>-24.999999999999993</c:v>
                </c:pt>
                <c:pt idx="232">
                  <c:v>-24.999999999999993</c:v>
                </c:pt>
                <c:pt idx="233">
                  <c:v>-24.999999999999993</c:v>
                </c:pt>
                <c:pt idx="234">
                  <c:v>-24.999999999999993</c:v>
                </c:pt>
                <c:pt idx="235">
                  <c:v>-24.999999999999993</c:v>
                </c:pt>
                <c:pt idx="236">
                  <c:v>-24.999999999999993</c:v>
                </c:pt>
                <c:pt idx="237">
                  <c:v>-24.999999999999993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24B-41FB-8418-C57ACAD07A2F}"/>
            </c:ext>
          </c:extLst>
        </c:ser>
        <c:ser>
          <c:idx val="20"/>
          <c:order val="20"/>
          <c:tx>
            <c:strRef>
              <c:f>data!$H$12</c:f>
              <c:strCache>
                <c:ptCount val="1"/>
                <c:pt idx="0">
                  <c:v>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data!$H$15:$H$252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-0.29333719595816282</c:v>
                </c:pt>
                <c:pt idx="2">
                  <c:v>-0.62357288739031191</c:v>
                </c:pt>
                <c:pt idx="3">
                  <c:v>-0.99287180146009846</c:v>
                </c:pt>
                <c:pt idx="4">
                  <c:v>-1.4033939177141534</c:v>
                </c:pt>
                <c:pt idx="5">
                  <c:v>-1.8572942055654185</c:v>
                </c:pt>
                <c:pt idx="6">
                  <c:v>-2.3567223623849429</c:v>
                </c:pt>
                <c:pt idx="7">
                  <c:v>-2.9038225522348524</c:v>
                </c:pt>
                <c:pt idx="8">
                  <c:v>-3.5007331452735464</c:v>
                </c:pt>
                <c:pt idx="9">
                  <c:v>-4.149586457865186</c:v>
                </c:pt>
                <c:pt idx="10">
                  <c:v>-4.8525084934246703</c:v>
                </c:pt>
                <c:pt idx="11">
                  <c:v>-5.6116186840306179</c:v>
                </c:pt>
                <c:pt idx="12">
                  <c:v>-6.4290296328359116</c:v>
                </c:pt>
                <c:pt idx="13">
                  <c:v>-7.3068468573092229</c:v>
                </c:pt>
                <c:pt idx="14">
                  <c:v>-8.2471685333371383</c:v>
                </c:pt>
                <c:pt idx="15">
                  <c:v>-9.2520852402183795</c:v>
                </c:pt>
                <c:pt idx="16">
                  <c:v>-10.323679706582189</c:v>
                </c:pt>
                <c:pt idx="17">
                  <c:v>-11.464026557259755</c:v>
                </c:pt>
                <c:pt idx="18">
                  <c:v>-12.67519206114155</c:v>
                </c:pt>
                <c:pt idx="19">
                  <c:v>-13.959233880048986</c:v>
                </c:pt>
                <c:pt idx="20">
                  <c:v>-15.31820081865385</c:v>
                </c:pt>
                <c:pt idx="21">
                  <c:v>-16.75413257547233</c:v>
                </c:pt>
                <c:pt idx="22">
                  <c:v>-18.269059494967667</c:v>
                </c:pt>
                <c:pt idx="23">
                  <c:v>-19.865002320787408</c:v>
                </c:pt>
                <c:pt idx="24">
                  <c:v>-21.543971950170206</c:v>
                </c:pt>
                <c:pt idx="25">
                  <c:v>-23.307969189547457</c:v>
                </c:pt>
                <c:pt idx="26">
                  <c:v>-25.158984511370686</c:v>
                </c:pt>
                <c:pt idx="27">
                  <c:v>-27.09899781219751</c:v>
                </c:pt>
                <c:pt idx="28">
                  <c:v>-29.129978172060959</c:v>
                </c:pt>
                <c:pt idx="29">
                  <c:v>-31.253883615153715</c:v>
                </c:pt>
                <c:pt idx="30">
                  <c:v>-33.472660871855858</c:v>
                </c:pt>
                <c:pt idx="31">
                  <c:v>-35.788245142136866</c:v>
                </c:pt>
                <c:pt idx="32">
                  <c:v>-38.202559860356267</c:v>
                </c:pt>
                <c:pt idx="33">
                  <c:v>-40.717516461496722</c:v>
                </c:pt>
                <c:pt idx="34">
                  <c:v>-43.335014148853858</c:v>
                </c:pt>
                <c:pt idx="35">
                  <c:v>-46.056939663213242</c:v>
                </c:pt>
                <c:pt idx="36">
                  <c:v>-48.885167053542766</c:v>
                </c:pt>
                <c:pt idx="37">
                  <c:v>-51.821557449225779</c:v>
                </c:pt>
                <c:pt idx="38">
                  <c:v>-54.867958833866354</c:v>
                </c:pt>
                <c:pt idx="39">
                  <c:v>-58.026205820691047</c:v>
                </c:pt>
                <c:pt idx="40">
                  <c:v>-61.298119429576026</c:v>
                </c:pt>
                <c:pt idx="41">
                  <c:v>-64.685506865726239</c:v>
                </c:pt>
                <c:pt idx="42">
                  <c:v>-68.190161300033026</c:v>
                </c:pt>
                <c:pt idx="43">
                  <c:v>-71.813861651139206</c:v>
                </c:pt>
                <c:pt idx="44">
                  <c:v>-75.558372369234135</c:v>
                </c:pt>
                <c:pt idx="45">
                  <c:v>-79.425443221607892</c:v>
                </c:pt>
                <c:pt idx="46">
                  <c:v>-83.416809079991538</c:v>
                </c:pt>
                <c:pt idx="47">
                  <c:v>-87.534189709705316</c:v>
                </c:pt>
                <c:pt idx="48">
                  <c:v>-91.779289560644401</c:v>
                </c:pt>
                <c:pt idx="49">
                  <c:v>-96.153797560125398</c:v>
                </c:pt>
                <c:pt idx="50">
                  <c:v>-100.6593869076203</c:v>
                </c:pt>
                <c:pt idx="51">
                  <c:v>-105.29771487139958</c:v>
                </c:pt>
                <c:pt idx="52">
                  <c:v>-110.0704225871157</c:v>
                </c:pt>
                <c:pt idx="53">
                  <c:v>-114.97913485834319</c:v>
                </c:pt>
                <c:pt idx="54">
                  <c:v>-120.02545995910459</c:v>
                </c:pt>
                <c:pt idx="55">
                  <c:v>-125.21098943840813</c:v>
                </c:pt>
                <c:pt idx="56">
                  <c:v>-130.53729792681497</c:v>
                </c:pt>
                <c:pt idx="57">
                  <c:v>-136.00594294506303</c:v>
                </c:pt>
                <c:pt idx="58">
                  <c:v>-141.61846471477236</c:v>
                </c:pt>
                <c:pt idx="59">
                  <c:v>-147.37638597125044</c:v>
                </c:pt>
                <c:pt idx="60">
                  <c:v>-153.28121177842485</c:v>
                </c:pt>
                <c:pt idx="61">
                  <c:v>-159.33442934592259</c:v>
                </c:pt>
                <c:pt idx="62">
                  <c:v>-165.53750784831794</c:v>
                </c:pt>
                <c:pt idx="63">
                  <c:v>-171.89189824657598</c:v>
                </c:pt>
                <c:pt idx="64">
                  <c:v>-178.39903311170602</c:v>
                </c:pt>
                <c:pt idx="65">
                  <c:v>-185.0603264506523</c:v>
                </c:pt>
                <c:pt idx="66">
                  <c:v>-191.87717353444003</c:v>
                </c:pt>
                <c:pt idx="67">
                  <c:v>-198.85095072859812</c:v>
                </c:pt>
                <c:pt idx="68">
                  <c:v>-205.98301532588138</c:v>
                </c:pt>
                <c:pt idx="69">
                  <c:v>-213.27470538130817</c:v>
                </c:pt>
                <c:pt idx="70">
                  <c:v>-220.72733954953898</c:v>
                </c:pt>
                <c:pt idx="71">
                  <c:v>-228.34221692460989</c:v>
                </c:pt>
                <c:pt idx="72">
                  <c:v>-236.12061688204605</c:v>
                </c:pt>
                <c:pt idx="73">
                  <c:v>-244.06379892337083</c:v>
                </c:pt>
                <c:pt idx="74">
                  <c:v>-252.17300252302857</c:v>
                </c:pt>
                <c:pt idx="75">
                  <c:v>-260.44944697774451</c:v>
                </c:pt>
                <c:pt idx="76">
                  <c:v>-268.89433125833449</c:v>
                </c:pt>
                <c:pt idx="77">
                  <c:v>-277.50883386398613</c:v>
                </c:pt>
                <c:pt idx="78">
                  <c:v>-286.29411267902822</c:v>
                </c:pt>
                <c:pt idx="79">
                  <c:v>-295.25130483220374</c:v>
                </c:pt>
                <c:pt idx="80">
                  <c:v>-304.38152655846994</c:v>
                </c:pt>
                <c:pt idx="81">
                  <c:v>-313.68587306333262</c:v>
                </c:pt>
                <c:pt idx="82">
                  <c:v>-323.1654183897374</c:v>
                </c:pt>
                <c:pt idx="83">
                  <c:v>-332.82121528753618</c:v>
                </c:pt>
                <c:pt idx="84">
                  <c:v>-342.65429508553996</c:v>
                </c:pt>
                <c:pt idx="85">
                  <c:v>-352.66566756617067</c:v>
                </c:pt>
                <c:pt idx="86">
                  <c:v>-362.85632084273959</c:v>
                </c:pt>
                <c:pt idx="87">
                  <c:v>-373.22722123935324</c:v>
                </c:pt>
                <c:pt idx="88">
                  <c:v>-383.77931317346963</c:v>
                </c:pt>
                <c:pt idx="89">
                  <c:v>-394.51351904111738</c:v>
                </c:pt>
                <c:pt idx="90">
                  <c:v>-405.4307391047904</c:v>
                </c:pt>
                <c:pt idx="91">
                  <c:v>-416.53185138403256</c:v>
                </c:pt>
                <c:pt idx="92">
                  <c:v>-427.81771154872763</c:v>
                </c:pt>
                <c:pt idx="93">
                  <c:v>-439.28915281510075</c:v>
                </c:pt>
                <c:pt idx="94">
                  <c:v>-450.94698584445558</c:v>
                </c:pt>
                <c:pt idx="95">
                  <c:v>-462.79199864464709</c:v>
                </c:pt>
                <c:pt idx="96">
                  <c:v>-474.82495647431023</c:v>
                </c:pt>
                <c:pt idx="97">
                  <c:v>-487.04660174985327</c:v>
                </c:pt>
                <c:pt idx="98">
                  <c:v>-499.45765395522557</c:v>
                </c:pt>
                <c:pt idx="99">
                  <c:v>-512.05880955447572</c:v>
                </c:pt>
                <c:pt idx="100">
                  <c:v>-524.85074190710384</c:v>
                </c:pt>
                <c:pt idx="101">
                  <c:v>-537.83410118622487</c:v>
                </c:pt>
                <c:pt idx="102">
                  <c:v>-551.00951429954875</c:v>
                </c:pt>
                <c:pt idx="103">
                  <c:v>-564.37758481318588</c:v>
                </c:pt>
                <c:pt idx="104">
                  <c:v>-577.9388928782945</c:v>
                </c:pt>
                <c:pt idx="105">
                  <c:v>-591.69399516057103</c:v>
                </c:pt>
                <c:pt idx="106">
                  <c:v>-605.64342477259072</c:v>
                </c:pt>
                <c:pt idx="107">
                  <c:v>-619.7876912090195</c:v>
                </c:pt>
                <c:pt idx="108">
                  <c:v>-634.12728028469064</c:v>
                </c:pt>
                <c:pt idx="109">
                  <c:v>-648.6626540755575</c:v>
                </c:pt>
                <c:pt idx="110">
                  <c:v>-663.39425086253789</c:v>
                </c:pt>
                <c:pt idx="111">
                  <c:v>-678.32248507824499</c:v>
                </c:pt>
                <c:pt idx="112">
                  <c:v>-693.44774725661875</c:v>
                </c:pt>
                <c:pt idx="113">
                  <c:v>-708.77040398546239</c:v>
                </c:pt>
                <c:pt idx="114">
                  <c:v>-724.29079786188822</c:v>
                </c:pt>
                <c:pt idx="115">
                  <c:v>-740.00924745067721</c:v>
                </c:pt>
                <c:pt idx="116">
                  <c:v>-755.92604724556679</c:v>
                </c:pt>
                <c:pt idx="117">
                  <c:v>-772.04146763345409</c:v>
                </c:pt>
                <c:pt idx="118">
                  <c:v>-788.35575486153596</c:v>
                </c:pt>
                <c:pt idx="119">
                  <c:v>-804.86913100738127</c:v>
                </c:pt>
                <c:pt idx="120">
                  <c:v>-821.58179395193974</c:v>
                </c:pt>
                <c:pt idx="121">
                  <c:v>-838.49391735549216</c:v>
                </c:pt>
                <c:pt idx="122">
                  <c:v>-855.60565063654474</c:v>
                </c:pt>
                <c:pt idx="123">
                  <c:v>-872.91711895366836</c:v>
                </c:pt>
                <c:pt idx="124">
                  <c:v>-890.4284231902883</c:v>
                </c:pt>
                <c:pt idx="125">
                  <c:v>-908.13963994242238</c:v>
                </c:pt>
                <c:pt idx="126">
                  <c:v>-926.05082150937176</c:v>
                </c:pt>
                <c:pt idx="127">
                  <c:v>-944.16199588736606</c:v>
                </c:pt>
                <c:pt idx="128">
                  <c:v>-962.47316676615719</c:v>
                </c:pt>
                <c:pt idx="129">
                  <c:v>-980.98431352857688</c:v>
                </c:pt>
                <c:pt idx="130">
                  <c:v>-999.69539125303493</c:v>
                </c:pt>
                <c:pt idx="131">
                  <c:v>-1018.6063307189861</c:v>
                </c:pt>
                <c:pt idx="132">
                  <c:v>-1037.7170384153383</c:v>
                </c:pt>
                <c:pt idx="133">
                  <c:v>-1057.027396551819</c:v>
                </c:pt>
                <c:pt idx="134">
                  <c:v>-1076.5372630732907</c:v>
                </c:pt>
                <c:pt idx="135">
                  <c:v>-1096.2464716770166</c:v>
                </c:pt>
                <c:pt idx="136">
                  <c:v>-1116.1548318328721</c:v>
                </c:pt>
                <c:pt idx="137">
                  <c:v>-1136.2621288065011</c:v>
                </c:pt>
                <c:pt idx="138">
                  <c:v>-1156.568123685415</c:v>
                </c:pt>
                <c:pt idx="139">
                  <c:v>-1177.0725534080273</c:v>
                </c:pt>
                <c:pt idx="140">
                  <c:v>-1197.7751307956269</c:v>
                </c:pt>
                <c:pt idx="141">
                  <c:v>-1218.6755445872807</c:v>
                </c:pt>
                <c:pt idx="142">
                  <c:v>-1239.7734594776637</c:v>
                </c:pt>
                <c:pt idx="143">
                  <c:v>-1261.0685161578085</c:v>
                </c:pt>
                <c:pt idx="144">
                  <c:v>-1282.5603313587776</c:v>
                </c:pt>
                <c:pt idx="145">
                  <c:v>-1304.2484978982432</c:v>
                </c:pt>
                <c:pt idx="146">
                  <c:v>-1326.1325847299738</c:v>
                </c:pt>
                <c:pt idx="147">
                  <c:v>-1348.212136996226</c:v>
                </c:pt>
                <c:pt idx="148">
                  <c:v>-1370.4866760830212</c:v>
                </c:pt>
                <c:pt idx="149">
                  <c:v>-1392.9556996783181</c:v>
                </c:pt>
                <c:pt idx="150">
                  <c:v>-1415.6186818330609</c:v>
                </c:pt>
                <c:pt idx="151">
                  <c:v>-1438.4750730251028</c:v>
                </c:pt>
                <c:pt idx="152">
                  <c:v>-1461.5243002259915</c:v>
                </c:pt>
                <c:pt idx="153">
                  <c:v>-1484.7657669706132</c:v>
                </c:pt>
                <c:pt idx="154">
                  <c:v>-1508.1988534296886</c:v>
                </c:pt>
                <c:pt idx="155">
                  <c:v>-1531.8229164850977</c:v>
                </c:pt>
                <c:pt idx="156">
                  <c:v>-1555.6372898080501</c:v>
                </c:pt>
                <c:pt idx="157">
                  <c:v>-1579.641283940063</c:v>
                </c:pt>
                <c:pt idx="158">
                  <c:v>-1603.8341863767596</c:v>
                </c:pt>
                <c:pt idx="159">
                  <c:v>-1628.2152616544599</c:v>
                </c:pt>
                <c:pt idx="160">
                  <c:v>-1652.7837514395715</c:v>
                </c:pt>
                <c:pt idx="161">
                  <c:v>-1677.5388746207525</c:v>
                </c:pt>
                <c:pt idx="162">
                  <c:v>-1702.4798274038455</c:v>
                </c:pt>
                <c:pt idx="163">
                  <c:v>-1727.6057834095666</c:v>
                </c:pt>
                <c:pt idx="164">
                  <c:v>-1752.9158937739458</c:v>
                </c:pt>
                <c:pt idx="165">
                  <c:v>-1778.4092872514875</c:v>
                </c:pt>
                <c:pt idx="166">
                  <c:v>-1804.0850703210667</c:v>
                </c:pt>
                <c:pt idx="167">
                  <c:v>-1829.9423272945182</c:v>
                </c:pt>
                <c:pt idx="168">
                  <c:v>-1855.9801204279322</c:v>
                </c:pt>
                <c:pt idx="169">
                  <c:v>-1882.1974900356206</c:v>
                </c:pt>
                <c:pt idx="170">
                  <c:v>-1908.5934546067526</c:v>
                </c:pt>
                <c:pt idx="171">
                  <c:v>-1935.1670109246506</c:v>
                </c:pt>
                <c:pt idx="172">
                  <c:v>-1961.9171341887127</c:v>
                </c:pt>
                <c:pt idx="173">
                  <c:v>-1988.8427781389648</c:v>
                </c:pt>
                <c:pt idx="174">
                  <c:v>-2015.9428751832181</c:v>
                </c:pt>
                <c:pt idx="175">
                  <c:v>-2043.2163365268273</c:v>
                </c:pt>
                <c:pt idx="176">
                  <c:v>-2070.6620523050115</c:v>
                </c:pt>
                <c:pt idx="177">
                  <c:v>-2098.2788917177454</c:v>
                </c:pt>
                <c:pt idx="178">
                  <c:v>-2126.0657031671958</c:v>
                </c:pt>
                <c:pt idx="179">
                  <c:v>-2154.0213143976821</c:v>
                </c:pt>
                <c:pt idx="180">
                  <c:v>-2182.1445326381463</c:v>
                </c:pt>
                <c:pt idx="181">
                  <c:v>-2210.4341447471215</c:v>
                </c:pt>
                <c:pt idx="182">
                  <c:v>-2238.8889173601683</c:v>
                </c:pt>
                <c:pt idx="183">
                  <c:v>-2267.507597039782</c:v>
                </c:pt>
                <c:pt idx="184">
                  <c:v>-2296.2889104277233</c:v>
                </c:pt>
                <c:pt idx="185">
                  <c:v>-2325.2315643997817</c:v>
                </c:pt>
                <c:pt idx="186">
                  <c:v>-2354.3342462229393</c:v>
                </c:pt>
                <c:pt idx="187">
                  <c:v>-2383.5956237149103</c:v>
                </c:pt>
                <c:pt idx="188">
                  <c:v>-2413.0143454060594</c:v>
                </c:pt>
                <c:pt idx="189">
                  <c:v>-2442.5890407036431</c:v>
                </c:pt>
                <c:pt idx="190">
                  <c:v>-2472.3183200583985</c:v>
                </c:pt>
                <c:pt idx="191">
                  <c:v>-2502.2007751334158</c:v>
                </c:pt>
                <c:pt idx="192">
                  <c:v>-2532.2349789753121</c:v>
                </c:pt>
                <c:pt idx="193">
                  <c:v>-2562.4194861876472</c:v>
                </c:pt>
                <c:pt idx="194">
                  <c:v>-2592.7528331066014</c:v>
                </c:pt>
                <c:pt idx="195">
                  <c:v>-2623.233537978861</c:v>
                </c:pt>
                <c:pt idx="196">
                  <c:v>-2653.860101141709</c:v>
                </c:pt>
                <c:pt idx="197">
                  <c:v>-2684.6310052052818</c:v>
                </c:pt>
                <c:pt idx="198">
                  <c:v>-2715.5447152369957</c:v>
                </c:pt>
                <c:pt idx="199">
                  <c:v>-2746.5996789480932</c:v>
                </c:pt>
                <c:pt idx="200">
                  <c:v>-2777.7943268823064</c:v>
                </c:pt>
                <c:pt idx="201">
                  <c:v>-2809.1270726065991</c:v>
                </c:pt>
                <c:pt idx="202">
                  <c:v>-2840.5963129039787</c:v>
                </c:pt>
                <c:pt idx="203">
                  <c:v>-2872.2004279683511</c:v>
                </c:pt>
                <c:pt idx="204">
                  <c:v>-2903.9377816013766</c:v>
                </c:pt>
                <c:pt idx="205">
                  <c:v>-2935.8067214113385</c:v>
                </c:pt>
                <c:pt idx="206">
                  <c:v>-2967.8055790139574</c:v>
                </c:pt>
                <c:pt idx="207">
                  <c:v>-2999.9326702351773</c:v>
                </c:pt>
                <c:pt idx="208">
                  <c:v>-3032.1862953158388</c:v>
                </c:pt>
                <c:pt idx="209">
                  <c:v>-3064.5647391182729</c:v>
                </c:pt>
                <c:pt idx="210">
                  <c:v>-3097.0662713347451</c:v>
                </c:pt>
                <c:pt idx="211">
                  <c:v>-3129.6891466977613</c:v>
                </c:pt>
                <c:pt idx="212">
                  <c:v>-3162.4316051921714</c:v>
                </c:pt>
                <c:pt idx="213">
                  <c:v>-3195.2918722690861</c:v>
                </c:pt>
                <c:pt idx="214">
                  <c:v>-3228.2681590615371</c:v>
                </c:pt>
                <c:pt idx="215">
                  <c:v>-3261.3586626019041</c:v>
                </c:pt>
                <c:pt idx="216">
                  <c:v>-3294.5615660410335</c:v>
                </c:pt>
                <c:pt idx="217">
                  <c:v>-3327.8750388690514</c:v>
                </c:pt>
                <c:pt idx="218">
                  <c:v>-3361.2972371378419</c:v>
                </c:pt>
                <c:pt idx="219">
                  <c:v>-3394.8263036851536</c:v>
                </c:pt>
                <c:pt idx="220">
                  <c:v>-3428.4603683603113</c:v>
                </c:pt>
                <c:pt idx="221">
                  <c:v>-3462.1975482515099</c:v>
                </c:pt>
                <c:pt idx="222">
                  <c:v>-3496.0359479146564</c:v>
                </c:pt>
                <c:pt idx="223">
                  <c:v>-3529.9736596037351</c:v>
                </c:pt>
                <c:pt idx="224">
                  <c:v>-3564.0087635026725</c:v>
                </c:pt>
                <c:pt idx="225">
                  <c:v>-3598.1393279586591</c:v>
                </c:pt>
                <c:pt idx="226">
                  <c:v>-3632.3634097169238</c:v>
                </c:pt>
                <c:pt idx="227">
                  <c:v>-3666.6790541569053</c:v>
                </c:pt>
                <c:pt idx="228">
                  <c:v>-3701.0842955298108</c:v>
                </c:pt>
                <c:pt idx="229">
                  <c:v>-3735.5771571975311</c:v>
                </c:pt>
                <c:pt idx="230">
                  <c:v>-3770.1556518728685</c:v>
                </c:pt>
                <c:pt idx="231">
                  <c:v>-3804.8177818610693</c:v>
                </c:pt>
                <c:pt idx="232">
                  <c:v>-3839.5615393026173</c:v>
                </c:pt>
                <c:pt idx="233">
                  <c:v>-3874.38490641726</c:v>
                </c:pt>
                <c:pt idx="234">
                  <c:v>-3909.2858557492441</c:v>
                </c:pt>
                <c:pt idx="235">
                  <c:v>-3944.2623504137264</c:v>
                </c:pt>
                <c:pt idx="236">
                  <c:v>-3979.3123443443314</c:v>
                </c:pt>
                <c:pt idx="237">
                  <c:v>-4014.4337825418206</c:v>
                </c:pt>
              </c:numCache>
            </c:numRef>
          </c:xVal>
          <c:yVal>
            <c:numRef>
              <c:f>data!$I$15:$I$252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3.2486602048325124</c:v>
                </c:pt>
                <c:pt idx="2">
                  <c:v>6.6938851338297862</c:v>
                </c:pt>
                <c:pt idx="3">
                  <c:v>10.335256065568323</c:v>
                </c:pt>
                <c:pt idx="4">
                  <c:v>14.172330439677928</c:v>
                </c:pt>
                <c:pt idx="5">
                  <c:v>18.204641910629043</c:v>
                </c:pt>
                <c:pt idx="6">
                  <c:v>22.431700404410844</c:v>
                </c:pt>
                <c:pt idx="7">
                  <c:v>26.852992178093295</c:v>
                </c:pt>
                <c:pt idx="8">
                  <c:v>31.467979882265748</c:v>
                </c:pt>
                <c:pt idx="9">
                  <c:v>36.276102626344631</c:v>
                </c:pt>
                <c:pt idx="10">
                  <c:v>41.276776046742313</c:v>
                </c:pt>
                <c:pt idx="11">
                  <c:v>46.469392377888745</c:v>
                </c:pt>
                <c:pt idx="12">
                  <c:v>51.853320526097271</c:v>
                </c:pt>
                <c:pt idx="13">
                  <c:v>57.427906146265585</c:v>
                </c:pt>
                <c:pt idx="14">
                  <c:v>63.192471721403152</c:v>
                </c:pt>
                <c:pt idx="15">
                  <c:v>69.146316644973766</c:v>
                </c:pt>
                <c:pt idx="16">
                  <c:v>75.288717306045541</c:v>
                </c:pt>
                <c:pt idx="17">
                  <c:v>81.618927177235932</c:v>
                </c:pt>
                <c:pt idx="18">
                  <c:v>88.136176905442312</c:v>
                </c:pt>
                <c:pt idx="19">
                  <c:v>94.839674405346813</c:v>
                </c:pt>
                <c:pt idx="20">
                  <c:v>101.72860495568329</c:v>
                </c:pt>
                <c:pt idx="21">
                  <c:v>108.80213129825667</c:v>
                </c:pt>
                <c:pt idx="22">
                  <c:v>116.0593937396998</c:v>
                </c:pt>
                <c:pt idx="23">
                  <c:v>123.49951025595846</c:v>
                </c:pt>
                <c:pt idx="24">
                  <c:v>131.12157659948909</c:v>
                </c:pt>
                <c:pt idx="25">
                  <c:v>138.92466640915842</c:v>
                </c:pt>
                <c:pt idx="26">
                  <c:v>146.90783132283065</c:v>
                </c:pt>
                <c:pt idx="27">
                  <c:v>155.07010109262757</c:v>
                </c:pt>
                <c:pt idx="28">
                  <c:v>163.41048370285006</c:v>
                </c:pt>
                <c:pt idx="29">
                  <c:v>171.92796549054395</c:v>
                </c:pt>
                <c:pt idx="30">
                  <c:v>180.6215112686977</c:v>
                </c:pt>
                <c:pt idx="31">
                  <c:v>189.49006445205532</c:v>
                </c:pt>
                <c:pt idx="32">
                  <c:v>198.53254718553035</c:v>
                </c:pt>
                <c:pt idx="33">
                  <c:v>207.74786047520519</c:v>
                </c:pt>
                <c:pt idx="34">
                  <c:v>217.13488432189908</c:v>
                </c:pt>
                <c:pt idx="35">
                  <c:v>226.69247785728848</c:v>
                </c:pt>
                <c:pt idx="36">
                  <c:v>236.41947948256598</c:v>
                </c:pt>
                <c:pt idx="37">
                  <c:v>246.31470700961569</c:v>
                </c:pt>
                <c:pt idx="38">
                  <c:v>256.37695780469352</c:v>
                </c:pt>
                <c:pt idx="39">
                  <c:v>266.6050089345909</c:v>
                </c:pt>
                <c:pt idx="40">
                  <c:v>276.99761731526627</c:v>
                </c:pt>
                <c:pt idx="41">
                  <c:v>287.5535198629255</c:v>
                </c:pt>
                <c:pt idx="42">
                  <c:v>298.27143364753306</c:v>
                </c:pt>
                <c:pt idx="43">
                  <c:v>309.15005604873477</c:v>
                </c:pt>
                <c:pt idx="44">
                  <c:v>320.18806491417456</c:v>
                </c:pt>
                <c:pt idx="45">
                  <c:v>331.38411872018401</c:v>
                </c:pt>
                <c:pt idx="46">
                  <c:v>342.73685673482743</c:v>
                </c:pt>
                <c:pt idx="47">
                  <c:v>354.24489918328027</c:v>
                </c:pt>
                <c:pt idx="48">
                  <c:v>365.90684741552246</c:v>
                </c:pt>
                <c:pt idx="49">
                  <c:v>377.72128407632601</c:v>
                </c:pt>
                <c:pt idx="50">
                  <c:v>389.68677327751584</c:v>
                </c:pt>
                <c:pt idx="51">
                  <c:v>401.80186077248271</c:v>
                </c:pt>
                <c:pt idx="52">
                  <c:v>414.06507413292786</c:v>
                </c:pt>
                <c:pt idx="53">
                  <c:v>426.47492292781646</c:v>
                </c:pt>
                <c:pt idx="54">
                  <c:v>439.02989890452085</c:v>
                </c:pt>
                <c:pt idx="55">
                  <c:v>451.72847617212784</c:v>
                </c:pt>
                <c:pt idx="56">
                  <c:v>464.56911138689065</c:v>
                </c:pt>
                <c:pt idx="57">
                  <c:v>477.55024393980267</c:v>
                </c:pt>
                <c:pt idx="58">
                  <c:v>490.67029614626733</c:v>
                </c:pt>
                <c:pt idx="59">
                  <c:v>503.92767343784584</c:v>
                </c:pt>
                <c:pt idx="60">
                  <c:v>517.32076455605556</c:v>
                </c:pt>
                <c:pt idx="61">
                  <c:v>530.84794174819717</c:v>
                </c:pt>
                <c:pt idx="62">
                  <c:v>544.50756096518649</c:v>
                </c:pt>
                <c:pt idx="63">
                  <c:v>558.29796206136677</c:v>
                </c:pt>
                <c:pt idx="64">
                  <c:v>572.21746899627681</c:v>
                </c:pt>
                <c:pt idx="65">
                  <c:v>586.26439003835264</c:v>
                </c:pt>
                <c:pt idx="66">
                  <c:v>600.43701797053427</c:v>
                </c:pt>
                <c:pt idx="67">
                  <c:v>614.73363029775544</c:v>
                </c:pt>
                <c:pt idx="68">
                  <c:v>629.15248945628991</c:v>
                </c:pt>
                <c:pt idx="69">
                  <c:v>643.69184302492977</c:v>
                </c:pt>
                <c:pt idx="70">
                  <c:v>658.34992393796858</c:v>
                </c:pt>
                <c:pt idx="71">
                  <c:v>673.12495069996476</c:v>
                </c:pt>
                <c:pt idx="72">
                  <c:v>688.01512760225955</c:v>
                </c:pt>
                <c:pt idx="73">
                  <c:v>703.01864494122003</c:v>
                </c:pt>
                <c:pt idx="74">
                  <c:v>718.13367923818635</c:v>
                </c:pt>
                <c:pt idx="75">
                  <c:v>733.35839346109037</c:v>
                </c:pt>
                <c:pt idx="76">
                  <c:v>748.69093724772199</c:v>
                </c:pt>
                <c:pt idx="77">
                  <c:v>764.12944713061802</c:v>
                </c:pt>
                <c:pt idx="78">
                  <c:v>779.67204676354027</c:v>
                </c:pt>
                <c:pt idx="79">
                  <c:v>795.31684714952144</c:v>
                </c:pt>
                <c:pt idx="80">
                  <c:v>811.06194687044695</c:v>
                </c:pt>
                <c:pt idx="81">
                  <c:v>826.90543231814797</c:v>
                </c:pt>
                <c:pt idx="82">
                  <c:v>842.84537792697472</c:v>
                </c:pt>
                <c:pt idx="83">
                  <c:v>858.87984640782281</c:v>
                </c:pt>
                <c:pt idx="84">
                  <c:v>875.00688898358635</c:v>
                </c:pt>
                <c:pt idx="85">
                  <c:v>891.22454562600501</c:v>
                </c:pt>
                <c:pt idx="86">
                  <c:v>907.53084529387945</c:v>
                </c:pt>
                <c:pt idx="87">
                  <c:v>923.92380617262586</c:v>
                </c:pt>
                <c:pt idx="88">
                  <c:v>940.4014359151397</c:v>
                </c:pt>
                <c:pt idx="89">
                  <c:v>956.96173188393641</c:v>
                </c:pt>
                <c:pt idx="90">
                  <c:v>973.60268139454934</c:v>
                </c:pt>
                <c:pt idx="91">
                  <c:v>990.32226196014187</c:v>
                </c:pt>
                <c:pt idx="92">
                  <c:v>1007.118441537315</c:v>
                </c:pt>
                <c:pt idx="93">
                  <c:v>1023.9891787730753</c:v>
                </c:pt>
                <c:pt idx="94">
                  <c:v>1040.9324232529343</c:v>
                </c:pt>
                <c:pt idx="95">
                  <c:v>1057.9461157501091</c:v>
                </c:pt>
                <c:pt idx="96">
                  <c:v>1075.0281884757942</c:v>
                </c:pt>
                <c:pt idx="97">
                  <c:v>1092.1765653304726</c:v>
                </c:pt>
                <c:pt idx="98">
                  <c:v>1109.3891621562411</c:v>
                </c:pt>
                <c:pt idx="99">
                  <c:v>1126.6638869901092</c:v>
                </c:pt>
                <c:pt idx="100">
                  <c:v>1143.9986403182502</c:v>
                </c:pt>
                <c:pt idx="101">
                  <c:v>1161.391315331171</c:v>
                </c:pt>
                <c:pt idx="102">
                  <c:v>1178.8397981797634</c:v>
                </c:pt>
                <c:pt idx="103">
                  <c:v>1196.3419682322185</c:v>
                </c:pt>
                <c:pt idx="104">
                  <c:v>1213.8956983317578</c:v>
                </c:pt>
                <c:pt idx="105">
                  <c:v>1231.4988550551643</c:v>
                </c:pt>
                <c:pt idx="106">
                  <c:v>1249.1492989720682</c:v>
                </c:pt>
                <c:pt idx="107">
                  <c:v>1266.8448849049691</c:v>
                </c:pt>
                <c:pt idx="108">
                  <c:v>1284.5834621899528</c:v>
                </c:pt>
                <c:pt idx="109">
                  <c:v>1302.3628749380757</c:v>
                </c:pt>
                <c:pt idx="110">
                  <c:v>1320.1809622973856</c:v>
                </c:pt>
                <c:pt idx="111">
                  <c:v>1338.0355587155434</c:v>
                </c:pt>
                <c:pt idx="112">
                  <c:v>1355.9244942030182</c:v>
                </c:pt>
                <c:pt idx="113">
                  <c:v>1373.8455945968203</c:v>
                </c:pt>
                <c:pt idx="114">
                  <c:v>1391.7966818247417</c:v>
                </c:pt>
                <c:pt idx="115">
                  <c:v>1409.7755741700726</c:v>
                </c:pt>
                <c:pt idx="116">
                  <c:v>1427.780086536759</c:v>
                </c:pt>
                <c:pt idx="117">
                  <c:v>1445.8080307149742</c:v>
                </c:pt>
                <c:pt idx="118">
                  <c:v>1463.8572156470641</c:v>
                </c:pt>
                <c:pt idx="119">
                  <c:v>1481.9254476938434</c:v>
                </c:pt>
                <c:pt idx="120">
                  <c:v>1500.0105309012015</c:v>
                </c:pt>
                <c:pt idx="121">
                  <c:v>1518.1102672669942</c:v>
                </c:pt>
                <c:pt idx="122">
                  <c:v>1536.2224570081785</c:v>
                </c:pt>
                <c:pt idx="123">
                  <c:v>1554.3448988281689</c:v>
                </c:pt>
                <c:pt idx="124">
                  <c:v>1572.4753901843771</c:v>
                </c:pt>
                <c:pt idx="125">
                  <c:v>1590.6117275558979</c:v>
                </c:pt>
                <c:pt idx="126">
                  <c:v>1608.7517067113235</c:v>
                </c:pt>
                <c:pt idx="127">
                  <c:v>1626.8931229766322</c:v>
                </c:pt>
                <c:pt idx="128">
                  <c:v>1645.033771503144</c:v>
                </c:pt>
                <c:pt idx="129">
                  <c:v>1663.171447535484</c:v>
                </c:pt>
                <c:pt idx="130">
                  <c:v>1681.3039466795481</c:v>
                </c:pt>
                <c:pt idx="131">
                  <c:v>1699.4290651704102</c:v>
                </c:pt>
                <c:pt idx="132">
                  <c:v>1717.5446001401701</c:v>
                </c:pt>
                <c:pt idx="133">
                  <c:v>1735.6483498856712</c:v>
                </c:pt>
                <c:pt idx="134">
                  <c:v>1753.7381141361011</c:v>
                </c:pt>
                <c:pt idx="135">
                  <c:v>1771.8116943203934</c:v>
                </c:pt>
                <c:pt idx="136">
                  <c:v>1789.8668938344445</c:v>
                </c:pt>
                <c:pt idx="137">
                  <c:v>1807.9015183080749</c:v>
                </c:pt>
                <c:pt idx="138">
                  <c:v>1825.9133758717308</c:v>
                </c:pt>
                <c:pt idx="139">
                  <c:v>1843.9002774228729</c:v>
                </c:pt>
                <c:pt idx="140">
                  <c:v>1861.8600368920347</c:v>
                </c:pt>
                <c:pt idx="141">
                  <c:v>1879.7904715085106</c:v>
                </c:pt>
                <c:pt idx="142">
                  <c:v>1897.6894020656407</c:v>
                </c:pt>
                <c:pt idx="143">
                  <c:v>1915.5546531856687</c:v>
                </c:pt>
                <c:pt idx="144">
                  <c:v>1933.3840535841239</c:v>
                </c:pt>
                <c:pt idx="145">
                  <c:v>1951.1754363337191</c:v>
                </c:pt>
                <c:pt idx="146">
                  <c:v>1968.9266391277058</c:v>
                </c:pt>
                <c:pt idx="147">
                  <c:v>1986.6355045426785</c:v>
                </c:pt>
                <c:pt idx="148">
                  <c:v>2004.2998803007761</c:v>
                </c:pt>
                <c:pt idx="149">
                  <c:v>2021.9176195312689</c:v>
                </c:pt>
                <c:pt idx="150">
                  <c:v>2039.4865810314768</c:v>
                </c:pt>
                <c:pt idx="151">
                  <c:v>2057.0046295270072</c:v>
                </c:pt>
                <c:pt idx="152">
                  <c:v>2074.4696359312679</c:v>
                </c:pt>
                <c:pt idx="153">
                  <c:v>2091.8794776042291</c:v>
                </c:pt>
                <c:pt idx="154">
                  <c:v>2109.2320386104061</c:v>
                </c:pt>
                <c:pt idx="155">
                  <c:v>2126.5252099760155</c:v>
                </c:pt>
                <c:pt idx="156">
                  <c:v>2143.7568899453004</c:v>
                </c:pt>
                <c:pt idx="157">
                  <c:v>2160.9249842359673</c:v>
                </c:pt>
                <c:pt idx="158">
                  <c:v>2178.0274062937183</c:v>
                </c:pt>
                <c:pt idx="159">
                  <c:v>2195.0620775458474</c:v>
                </c:pt>
                <c:pt idx="160">
                  <c:v>2212.0269276538584</c:v>
                </c:pt>
                <c:pt idx="161">
                  <c:v>2228.9198947650902</c:v>
                </c:pt>
                <c:pt idx="162">
                  <c:v>2245.7389257633081</c:v>
                </c:pt>
                <c:pt idx="163">
                  <c:v>2262.481976518231</c:v>
                </c:pt>
                <c:pt idx="164">
                  <c:v>2279.1470121339703</c:v>
                </c:pt>
                <c:pt idx="165">
                  <c:v>2295.7320071963427</c:v>
                </c:pt>
                <c:pt idx="166">
                  <c:v>2312.2349460190317</c:v>
                </c:pt>
                <c:pt idx="167">
                  <c:v>2328.653822888572</c:v>
                </c:pt>
                <c:pt idx="168">
                  <c:v>2344.9866423081135</c:v>
                </c:pt>
                <c:pt idx="169">
                  <c:v>2361.2314192399467</c:v>
                </c:pt>
                <c:pt idx="170">
                  <c:v>2377.3861793467636</c:v>
                </c:pt>
                <c:pt idx="171">
                  <c:v>2393.4489592316013</c:v>
                </c:pt>
                <c:pt idx="172">
                  <c:v>2409.4178066764807</c:v>
                </c:pt>
                <c:pt idx="173">
                  <c:v>2425.2907808796622</c:v>
                </c:pt>
                <c:pt idx="174">
                  <c:v>2441.0659526915279</c:v>
                </c:pt>
                <c:pt idx="175">
                  <c:v>2456.741404849045</c:v>
                </c:pt>
                <c:pt idx="176">
                  <c:v>2472.3152322087822</c:v>
                </c:pt>
                <c:pt idx="177">
                  <c:v>2487.7855419784569</c:v>
                </c:pt>
                <c:pt idx="178">
                  <c:v>2503.1504539469761</c:v>
                </c:pt>
                <c:pt idx="179">
                  <c:v>2518.4081007129512</c:v>
                </c:pt>
                <c:pt idx="180">
                  <c:v>2533.5566279116606</c:v>
                </c:pt>
                <c:pt idx="181">
                  <c:v>2548.5941944404162</c:v>
                </c:pt>
                <c:pt idx="182">
                  <c:v>2563.5189726823305</c:v>
                </c:pt>
                <c:pt idx="183">
                  <c:v>2578.3291487284382</c:v>
                </c:pt>
                <c:pt idx="184">
                  <c:v>2593.0229225981493</c:v>
                </c:pt>
                <c:pt idx="185">
                  <c:v>2607.5985084580161</c:v>
                </c:pt>
                <c:pt idx="186">
                  <c:v>2622.0541348387783</c:v>
                </c:pt>
                <c:pt idx="187">
                  <c:v>2636.3880448506588</c:v>
                </c:pt>
                <c:pt idx="188">
                  <c:v>2650.5984963968936</c:v>
                </c:pt>
                <c:pt idx="189">
                  <c:v>2664.6837623854562</c:v>
                </c:pt>
                <c:pt idx="190">
                  <c:v>2678.6421309389675</c:v>
                </c:pt>
                <c:pt idx="191">
                  <c:v>2692.4719056027479</c:v>
                </c:pt>
                <c:pt idx="192">
                  <c:v>2706.1714055510024</c:v>
                </c:pt>
                <c:pt idx="193">
                  <c:v>2719.7389657910971</c:v>
                </c:pt>
                <c:pt idx="194">
                  <c:v>2733.1729373659273</c:v>
                </c:pt>
                <c:pt idx="195">
                  <c:v>2746.4716875543136</c:v>
                </c:pt>
                <c:pt idx="196">
                  <c:v>2759.6336000694469</c:v>
                </c:pt>
                <c:pt idx="197">
                  <c:v>2772.6570752553225</c:v>
                </c:pt>
                <c:pt idx="198">
                  <c:v>2785.5405302811587</c:v>
                </c:pt>
                <c:pt idx="199">
                  <c:v>2798.2823993337684</c:v>
                </c:pt>
                <c:pt idx="200">
                  <c:v>2810.8811338078608</c:v>
                </c:pt>
                <c:pt idx="201">
                  <c:v>2823.3352024942587</c:v>
                </c:pt>
                <c:pt idx="202">
                  <c:v>2835.6430917659923</c:v>
                </c:pt>
                <c:pt idx="203">
                  <c:v>2847.803305762262</c:v>
                </c:pt>
                <c:pt idx="204">
                  <c:v>2859.8143665702419</c:v>
                </c:pt>
                <c:pt idx="205">
                  <c:v>2871.6748144046969</c:v>
                </c:pt>
                <c:pt idx="206">
                  <c:v>2883.3832077854031</c:v>
                </c:pt>
                <c:pt idx="207">
                  <c:v>2894.9381237123416</c:v>
                </c:pt>
                <c:pt idx="208">
                  <c:v>2906.338157838642</c:v>
                </c:pt>
                <c:pt idx="209">
                  <c:v>2917.5819246412643</c:v>
                </c:pt>
                <c:pt idx="210">
                  <c:v>2928.6680575893893</c:v>
                </c:pt>
                <c:pt idx="211">
                  <c:v>2939.5952093105066</c:v>
                </c:pt>
                <c:pt idx="212">
                  <c:v>2950.3620517541622</c:v>
                </c:pt>
                <c:pt idx="213">
                  <c:v>2960.9672763533736</c:v>
                </c:pt>
                <c:pt idx="214">
                  <c:v>2971.4095941836626</c:v>
                </c:pt>
                <c:pt idx="215">
                  <c:v>2981.6877361197112</c:v>
                </c:pt>
                <c:pt idx="216">
                  <c:v>2991.8004529896039</c:v>
                </c:pt>
                <c:pt idx="217">
                  <c:v>3001.7465157266488</c:v>
                </c:pt>
                <c:pt idx="218">
                  <c:v>3011.5247155187581</c:v>
                </c:pt>
                <c:pt idx="219">
                  <c:v>3021.1338639553555</c:v>
                </c:pt>
                <c:pt idx="220">
                  <c:v>3030.5727931718188</c:v>
                </c:pt>
                <c:pt idx="221">
                  <c:v>3039.8403559914159</c:v>
                </c:pt>
                <c:pt idx="222">
                  <c:v>3048.9354260647269</c:v>
                </c:pt>
                <c:pt idx="223">
                  <c:v>3057.8568980065411</c:v>
                </c:pt>
                <c:pt idx="224">
                  <c:v>3066.6036875301984</c:v>
                </c:pt>
                <c:pt idx="225">
                  <c:v>3075.1747315793705</c:v>
                </c:pt>
                <c:pt idx="226">
                  <c:v>3083.568988457263</c:v>
                </c:pt>
                <c:pt idx="227">
                  <c:v>3091.7854379532196</c:v>
                </c:pt>
                <c:pt idx="228">
                  <c:v>3099.8230814667127</c:v>
                </c:pt>
                <c:pt idx="229">
                  <c:v>3107.6809421287135</c:v>
                </c:pt>
                <c:pt idx="230">
                  <c:v>3115.3580649204132</c:v>
                </c:pt>
                <c:pt idx="231">
                  <c:v>3122.8535167892983</c:v>
                </c:pt>
                <c:pt idx="232">
                  <c:v>3130.1663867625466</c:v>
                </c:pt>
                <c:pt idx="233">
                  <c:v>3137.2957860577449</c:v>
                </c:pt>
                <c:pt idx="234">
                  <c:v>3144.2408481909106</c:v>
                </c:pt>
                <c:pt idx="235">
                  <c:v>3151.0007290817971</c:v>
                </c:pt>
                <c:pt idx="236">
                  <c:v>3157.5746071564859</c:v>
                </c:pt>
                <c:pt idx="237">
                  <c:v>3163.9616834472326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642-4D06-B7B5-B2E0B4C569D0}"/>
            </c:ext>
          </c:extLst>
        </c:ser>
        <c:ser>
          <c:idx val="21"/>
          <c:order val="21"/>
          <c:tx>
            <c:strRef>
              <c:f>data!$J$12</c:f>
              <c:strCache>
                <c:ptCount val="1"/>
                <c:pt idx="0">
                  <c:v>15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data!$J$15:$J$252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-0.86939824157721002</c:v>
                </c:pt>
                <c:pt idx="2">
                  <c:v>-1.8444028935126704</c:v>
                </c:pt>
                <c:pt idx="3">
                  <c:v>-2.9305161189851532</c:v>
                </c:pt>
                <c:pt idx="4">
                  <c:v>-4.1331210059989649</c:v>
                </c:pt>
                <c:pt idx="5">
                  <c:v>-5.4574757983233155</c:v>
                </c:pt>
                <c:pt idx="6">
                  <c:v>-6.9087082602266436</c:v>
                </c:pt>
                <c:pt idx="7">
                  <c:v>-8.4918101810464321</c:v>
                </c:pt>
                <c:pt idx="8">
                  <c:v>-10.211632025483407</c:v>
                </c:pt>
                <c:pt idx="9">
                  <c:v>-12.072877735353371</c:v>
                </c:pt>
                <c:pt idx="10">
                  <c:v>-14.080099688367874</c:v>
                </c:pt>
                <c:pt idx="11">
                  <c:v>-16.237693819346298</c:v>
                </c:pt>
                <c:pt idx="12">
                  <c:v>-18.549894909087904</c:v>
                </c:pt>
                <c:pt idx="13">
                  <c:v>-21.020772045952761</c:v>
                </c:pt>
                <c:pt idx="14">
                  <c:v>-23.654224265015568</c:v>
                </c:pt>
                <c:pt idx="15">
                  <c:v>-26.453976369465764</c:v>
                </c:pt>
                <c:pt idx="16">
                  <c:v>-29.423574938731893</c:v>
                </c:pt>
                <c:pt idx="17">
                  <c:v>-32.566384527608847</c:v>
                </c:pt>
                <c:pt idx="18">
                  <c:v>-35.885584060460943</c:v>
                </c:pt>
                <c:pt idx="19">
                  <c:v>-39.384163424365433</c:v>
                </c:pt>
                <c:pt idx="20">
                  <c:v>-43.064920264847188</c:v>
                </c:pt>
                <c:pt idx="21">
                  <c:v>-46.930456987639396</c:v>
                </c:pt>
                <c:pt idx="22">
                  <c:v>-50.983177969682302</c:v>
                </c:pt>
                <c:pt idx="23">
                  <c:v>-55.225286982350113</c:v>
                </c:pt>
                <c:pt idx="24">
                  <c:v>-59.658784829666928</c:v>
                </c:pt>
                <c:pt idx="25">
                  <c:v>-64.285467204042817</c:v>
                </c:pt>
                <c:pt idx="26">
                  <c:v>-69.106922761828528</c:v>
                </c:pt>
                <c:pt idx="27">
                  <c:v>-74.12453142075087</c:v>
                </c:pt>
                <c:pt idx="28">
                  <c:v>-79.339462881053237</c:v>
                </c:pt>
                <c:pt idx="29">
                  <c:v>-84.752675371926912</c:v>
                </c:pt>
                <c:pt idx="30">
                  <c:v>-90.364914624575448</c:v>
                </c:pt>
                <c:pt idx="31">
                  <c:v>-96.17671307301417</c:v>
                </c:pt>
                <c:pt idx="32">
                  <c:v>-102.18838928345987</c:v>
                </c:pt>
                <c:pt idx="33">
                  <c:v>-108.40004761292312</c:v>
                </c:pt>
                <c:pt idx="34">
                  <c:v>-114.8115780973687</c:v>
                </c:pt>
                <c:pt idx="35">
                  <c:v>-121.4226565695642</c:v>
                </c:pt>
                <c:pt idx="36">
                  <c:v>-128.23274500649055</c:v>
                </c:pt>
                <c:pt idx="37">
                  <c:v>-135.24109210594133</c:v>
                </c:pt>
                <c:pt idx="38">
                  <c:v>-142.44673409169485</c:v>
                </c:pt>
                <c:pt idx="39">
                  <c:v>-149.84849574639358</c:v>
                </c:pt>
                <c:pt idx="40">
                  <c:v>-157.44499167102597</c:v>
                </c:pt>
                <c:pt idx="41">
                  <c:v>-165.23462776966034</c:v>
                </c:pt>
                <c:pt idx="42">
                  <c:v>-173.21560295783854</c:v>
                </c:pt>
                <c:pt idx="43">
                  <c:v>-181.38591109280043</c:v>
                </c:pt>
                <c:pt idx="44">
                  <c:v>-189.74334312346937</c:v>
                </c:pt>
                <c:pt idx="45">
                  <c:v>-198.28548945789404</c:v>
                </c:pt>
                <c:pt idx="46">
                  <c:v>-207.009742545611</c:v>
                </c:pt>
                <c:pt idx="47">
                  <c:v>-215.91329967215921</c:v>
                </c:pt>
                <c:pt idx="48">
                  <c:v>-224.99316596275204</c:v>
                </c:pt>
                <c:pt idx="49">
                  <c:v>-234.24615759188745</c:v>
                </c:pt>
                <c:pt idx="50">
                  <c:v>-243.66890519545763</c:v>
                </c:pt>
                <c:pt idx="51">
                  <c:v>-253.25785748169943</c:v>
                </c:pt>
                <c:pt idx="52">
                  <c:v>-263.00928503711776</c:v>
                </c:pt>
                <c:pt idx="53">
                  <c:v>-272.91928432330235</c:v>
                </c:pt>
                <c:pt idx="54">
                  <c:v>-282.98378186035313</c:v>
                </c:pt>
                <c:pt idx="55">
                  <c:v>-293.19853859243301</c:v>
                </c:pt>
                <c:pt idx="56">
                  <c:v>-303.55915443076918</c:v>
                </c:pt>
                <c:pt idx="57">
                  <c:v>-314.06107296923216</c:v>
                </c:pt>
                <c:pt idx="58">
                  <c:v>-324.69958636744138</c:v>
                </c:pt>
                <c:pt idx="59">
                  <c:v>-335.46984039616194</c:v>
                </c:pt>
                <c:pt idx="60">
                  <c:v>-346.36683963958831</c:v>
                </c:pt>
                <c:pt idx="61">
                  <c:v>-357.3854528489357</c:v>
                </c:pt>
                <c:pt idx="62">
                  <c:v>-368.52041844160505</c:v>
                </c:pt>
                <c:pt idx="63">
                  <c:v>-379.76635014002665</c:v>
                </c:pt>
                <c:pt idx="64">
                  <c:v>-391.1177427441396</c:v>
                </c:pt>
                <c:pt idx="65">
                  <c:v>-402.56897803131983</c:v>
                </c:pt>
                <c:pt idx="66">
                  <c:v>-414.11433077743584</c:v>
                </c:pt>
                <c:pt idx="67">
                  <c:v>-425.74797489257719</c:v>
                </c:pt>
                <c:pt idx="68">
                  <c:v>-437.46398966488107</c:v>
                </c:pt>
                <c:pt idx="69">
                  <c:v>-449.2563661057651</c:v>
                </c:pt>
                <c:pt idx="70">
                  <c:v>-461.11901338976713</c:v>
                </c:pt>
                <c:pt idx="71">
                  <c:v>-473.04576538208926</c:v>
                </c:pt>
                <c:pt idx="72">
                  <c:v>-485.03038724685018</c:v>
                </c:pt>
                <c:pt idx="73">
                  <c:v>-497.06658212896673</c:v>
                </c:pt>
                <c:pt idx="74">
                  <c:v>-509.14799790249856</c:v>
                </c:pt>
                <c:pt idx="75">
                  <c:v>-521.26823397822875</c:v>
                </c:pt>
                <c:pt idx="76">
                  <c:v>-533.42084816318254</c:v>
                </c:pt>
                <c:pt idx="77">
                  <c:v>-545.59936356473099</c:v>
                </c:pt>
                <c:pt idx="78">
                  <c:v>-557.79727553188468</c:v>
                </c:pt>
                <c:pt idx="79">
                  <c:v>-570.00805862633467</c:v>
                </c:pt>
                <c:pt idx="80">
                  <c:v>-582.22517361577138</c:v>
                </c:pt>
                <c:pt idx="81">
                  <c:v>-594.44207448198642</c:v>
                </c:pt>
                <c:pt idx="82">
                  <c:v>-606.65221543624807</c:v>
                </c:pt>
                <c:pt idx="83">
                  <c:v>-618.84905793442874</c:v>
                </c:pt>
                <c:pt idx="84">
                  <c:v>-631.02607768437076</c:v>
                </c:pt>
                <c:pt idx="85">
                  <c:v>-643.17677163797578</c:v>
                </c:pt>
                <c:pt idx="86">
                  <c:v>-655.29466496052919</c:v>
                </c:pt>
                <c:pt idx="87">
                  <c:v>-667.37331796978674</c:v>
                </c:pt>
                <c:pt idx="88">
                  <c:v>-679.40633303738912</c:v>
                </c:pt>
                <c:pt idx="89">
                  <c:v>-691.38736144520703</c:v>
                </c:pt>
                <c:pt idx="90">
                  <c:v>-703.31011018926813</c:v>
                </c:pt>
                <c:pt idx="91">
                  <c:v>-715.16834872397658</c:v>
                </c:pt>
                <c:pt idx="92">
                  <c:v>-726.95591563939593</c:v>
                </c:pt>
                <c:pt idx="93">
                  <c:v>-738.66672526443722</c:v>
                </c:pt>
                <c:pt idx="94">
                  <c:v>-750.29477418888018</c:v>
                </c:pt>
                <c:pt idx="95">
                  <c:v>-761.83414769723367</c:v>
                </c:pt>
                <c:pt idx="96">
                  <c:v>-773.27902610754245</c:v>
                </c:pt>
                <c:pt idx="97">
                  <c:v>-784.62369100834644</c:v>
                </c:pt>
                <c:pt idx="98">
                  <c:v>-795.86253138710833</c:v>
                </c:pt>
                <c:pt idx="99">
                  <c:v>-806.99004964354219</c:v>
                </c:pt>
                <c:pt idx="100">
                  <c:v>-818.00086748139597</c:v>
                </c:pt>
                <c:pt idx="101">
                  <c:v>-828.88973167237873</c:v>
                </c:pt>
                <c:pt idx="102">
                  <c:v>-839.65151968604971</c:v>
                </c:pt>
                <c:pt idx="103">
                  <c:v>-850.28124517964011</c:v>
                </c:pt>
                <c:pt idx="104">
                  <c:v>-860.77406334192221</c:v>
                </c:pt>
                <c:pt idx="105">
                  <c:v>-871.12527608539801</c:v>
                </c:pt>
                <c:pt idx="106">
                  <c:v>-881.33033708124458</c:v>
                </c:pt>
                <c:pt idx="107">
                  <c:v>-891.38485663161919</c:v>
                </c:pt>
                <c:pt idx="108">
                  <c:v>-901.28460637410433</c:v>
                </c:pt>
                <c:pt idx="109">
                  <c:v>-911.0255238132462</c:v>
                </c:pt>
                <c:pt idx="110">
                  <c:v>-920.60371667433719</c:v>
                </c:pt>
                <c:pt idx="111">
                  <c:v>-930.01546707476905</c:v>
                </c:pt>
                <c:pt idx="112">
                  <c:v>-939.2572355084933</c:v>
                </c:pt>
                <c:pt idx="113">
                  <c:v>-948.32566463931198</c:v>
                </c:pt>
                <c:pt idx="114">
                  <c:v>-957.21758289893921</c:v>
                </c:pt>
                <c:pt idx="115">
                  <c:v>-965.93000788597396</c:v>
                </c:pt>
                <c:pt idx="116">
                  <c:v>-974.46014956214378</c:v>
                </c:pt>
                <c:pt idx="117">
                  <c:v>-982.80541324238902</c:v>
                </c:pt>
                <c:pt idx="118">
                  <c:v>-990.96340237559332</c:v>
                </c:pt>
                <c:pt idx="119">
                  <c:v>-998.93192111296594</c:v>
                </c:pt>
                <c:pt idx="120">
                  <c:v>-1006.7089766613385</c:v>
                </c:pt>
                <c:pt idx="121">
                  <c:v>-1014.2927814188424</c:v>
                </c:pt>
                <c:pt idx="122">
                  <c:v>-1021.6817548906822</c:v>
                </c:pt>
                <c:pt idx="123">
                  <c:v>-1028.8745253829554</c:v>
                </c:pt>
                <c:pt idx="124">
                  <c:v>-1035.8699314726973</c:v>
                </c:pt>
                <c:pt idx="125">
                  <c:v>-1042.6670232525805</c:v>
                </c:pt>
                <c:pt idx="126">
                  <c:v>-1049.2650633489291</c:v>
                </c:pt>
                <c:pt idx="127">
                  <c:v>-1055.6635277119651</c:v>
                </c:pt>
                <c:pt idx="128">
                  <c:v>-1061.8621061774318</c:v>
                </c:pt>
                <c:pt idx="129">
                  <c:v>-1067.8607027989981</c:v>
                </c:pt>
                <c:pt idx="130">
                  <c:v>-1073.6594359510839</c:v>
                </c:pt>
                <c:pt idx="131">
                  <c:v>-1079.258638201997</c:v>
                </c:pt>
                <c:pt idx="132">
                  <c:v>-1084.6588559575218</c:v>
                </c:pt>
                <c:pt idx="133">
                  <c:v>-1089.8608488753327</c:v>
                </c:pt>
                <c:pt idx="134">
                  <c:v>-1094.8655890508714</c:v>
                </c:pt>
                <c:pt idx="135">
                  <c:v>-1099.6742599755476</c:v>
                </c:pt>
                <c:pt idx="136">
                  <c:v>-1104.2882552683927</c:v>
                </c:pt>
                <c:pt idx="137">
                  <c:v>-1108.7091771825162</c:v>
                </c:pt>
                <c:pt idx="138">
                  <c:v>-1112.9388348879691</c:v>
                </c:pt>
                <c:pt idx="139">
                  <c:v>-1116.9792425328544</c:v>
                </c:pt>
                <c:pt idx="140">
                  <c:v>-1120.8326170847622</c:v>
                </c:pt>
                <c:pt idx="141">
                  <c:v>-1124.5013759548444</c:v>
                </c:pt>
                <c:pt idx="142">
                  <c:v>-1127.9881344070716</c:v>
                </c:pt>
                <c:pt idx="143">
                  <c:v>-1131.2957027554517</c:v>
                </c:pt>
                <c:pt idx="144">
                  <c:v>-1134.4270833522148</c:v>
                </c:pt>
                <c:pt idx="145">
                  <c:v>-1137.3854673701878</c:v>
                </c:pt>
                <c:pt idx="146">
                  <c:v>-1140.1742313828117</c:v>
                </c:pt>
                <c:pt idx="147">
                  <c:v>-1142.7969337454651</c:v>
                </c:pt>
                <c:pt idx="148">
                  <c:v>-1145.2573107819696</c:v>
                </c:pt>
                <c:pt idx="149">
                  <c:v>-1147.5592727803685</c:v>
                </c:pt>
                <c:pt idx="150">
                  <c:v>-1149.7068998022662</c:v>
                </c:pt>
                <c:pt idx="151">
                  <c:v>-1151.704437310224</c:v>
                </c:pt>
                <c:pt idx="152">
                  <c:v>-1153.5562916178903</c:v>
                </c:pt>
                <c:pt idx="153">
                  <c:v>-1155.2670251677528</c:v>
                </c:pt>
                <c:pt idx="154">
                  <c:v>-1156.8413516415617</c:v>
                </c:pt>
                <c:pt idx="155">
                  <c:v>-1158.2841309086739</c:v>
                </c:pt>
                <c:pt idx="156">
                  <c:v>-1159.6003638177242</c:v>
                </c:pt>
                <c:pt idx="157">
                  <c:v>-1160.795186837212</c:v>
                </c:pt>
                <c:pt idx="158">
                  <c:v>-1161.8738665507422</c:v>
                </c:pt>
                <c:pt idx="159">
                  <c:v>-1162.8417940128209</c:v>
                </c:pt>
                <c:pt idx="160">
                  <c:v>-1163.7044789712597</c:v>
                </c:pt>
                <c:pt idx="161">
                  <c:v>-1164.4675439623691</c:v>
                </c:pt>
                <c:pt idx="162">
                  <c:v>-1165.1367182852841</c:v>
                </c:pt>
                <c:pt idx="163">
                  <c:v>-1165.7178318618662</c:v>
                </c:pt>
                <c:pt idx="164">
                  <c:v>-1166.2168089887707</c:v>
                </c:pt>
                <c:pt idx="165">
                  <c:v>-1166.6396619883724</c:v>
                </c:pt>
                <c:pt idx="166">
                  <c:v>-1166.9924847653515</c:v>
                </c:pt>
                <c:pt idx="167">
                  <c:v>-1167.2814462758524</c:v>
                </c:pt>
                <c:pt idx="168">
                  <c:v>-1167.5127839162046</c:v>
                </c:pt>
                <c:pt idx="169">
                  <c:v>-1167.6927968382995</c:v>
                </c:pt>
                <c:pt idx="170">
                  <c:v>-1167.8278391987824</c:v>
                </c:pt>
                <c:pt idx="171">
                  <c:v>-1167.9243133492973</c:v>
                </c:pt>
                <c:pt idx="172">
                  <c:v>-1167.9886629750783</c:v>
                </c:pt>
                <c:pt idx="173">
                  <c:v>-1168.0273661892468</c:v>
                </c:pt>
                <c:pt idx="174">
                  <c:v>-1168.0469285902091</c:v>
                </c:pt>
                <c:pt idx="175">
                  <c:v>-1168.0538762896026</c:v>
                </c:pt>
                <c:pt idx="176">
                  <c:v>2336.1094970235213</c:v>
                </c:pt>
                <c:pt idx="177">
                  <c:v>2336.1094970235213</c:v>
                </c:pt>
                <c:pt idx="178">
                  <c:v>2336.1094970235213</c:v>
                </c:pt>
                <c:pt idx="179">
                  <c:v>2336.1094970235213</c:v>
                </c:pt>
                <c:pt idx="180">
                  <c:v>2336.1094970235213</c:v>
                </c:pt>
                <c:pt idx="181">
                  <c:v>2336.1094970235213</c:v>
                </c:pt>
                <c:pt idx="182">
                  <c:v>2336.1094970235213</c:v>
                </c:pt>
                <c:pt idx="183">
                  <c:v>2336.1094970235213</c:v>
                </c:pt>
                <c:pt idx="184">
                  <c:v>2336.1094970235213</c:v>
                </c:pt>
                <c:pt idx="185">
                  <c:v>2336.1094970235213</c:v>
                </c:pt>
                <c:pt idx="186">
                  <c:v>2336.1094970235213</c:v>
                </c:pt>
                <c:pt idx="187">
                  <c:v>2336.1094970235213</c:v>
                </c:pt>
                <c:pt idx="188">
                  <c:v>2336.1094970235213</c:v>
                </c:pt>
                <c:pt idx="189">
                  <c:v>2336.1094970235213</c:v>
                </c:pt>
                <c:pt idx="190">
                  <c:v>2336.1094970235213</c:v>
                </c:pt>
                <c:pt idx="191">
                  <c:v>2336.1094970235213</c:v>
                </c:pt>
                <c:pt idx="192">
                  <c:v>2336.1094970235213</c:v>
                </c:pt>
                <c:pt idx="193">
                  <c:v>2336.1094970235213</c:v>
                </c:pt>
                <c:pt idx="194">
                  <c:v>2336.1094970235213</c:v>
                </c:pt>
                <c:pt idx="195">
                  <c:v>2336.1094970235213</c:v>
                </c:pt>
                <c:pt idx="196">
                  <c:v>2336.1094970235213</c:v>
                </c:pt>
                <c:pt idx="197">
                  <c:v>2336.1094970235213</c:v>
                </c:pt>
                <c:pt idx="198">
                  <c:v>2336.1094970235213</c:v>
                </c:pt>
                <c:pt idx="199">
                  <c:v>2336.1094970235213</c:v>
                </c:pt>
                <c:pt idx="200">
                  <c:v>2336.1094970235213</c:v>
                </c:pt>
                <c:pt idx="201">
                  <c:v>2336.1094970235213</c:v>
                </c:pt>
                <c:pt idx="202">
                  <c:v>2336.1094970235213</c:v>
                </c:pt>
                <c:pt idx="203">
                  <c:v>2336.1094970235213</c:v>
                </c:pt>
                <c:pt idx="204">
                  <c:v>2336.1094970235213</c:v>
                </c:pt>
                <c:pt idx="205">
                  <c:v>2336.1094970235213</c:v>
                </c:pt>
                <c:pt idx="206">
                  <c:v>2336.1094970235213</c:v>
                </c:pt>
                <c:pt idx="207">
                  <c:v>2336.1094970235213</c:v>
                </c:pt>
                <c:pt idx="208">
                  <c:v>2336.1094970235213</c:v>
                </c:pt>
                <c:pt idx="209">
                  <c:v>2336.1094970235213</c:v>
                </c:pt>
                <c:pt idx="210">
                  <c:v>2336.1094970235213</c:v>
                </c:pt>
                <c:pt idx="211">
                  <c:v>2336.1094970235213</c:v>
                </c:pt>
                <c:pt idx="212">
                  <c:v>2336.1094970235213</c:v>
                </c:pt>
                <c:pt idx="213">
                  <c:v>2336.1094970235213</c:v>
                </c:pt>
                <c:pt idx="214">
                  <c:v>2336.1094970235213</c:v>
                </c:pt>
                <c:pt idx="215">
                  <c:v>2336.1094970235213</c:v>
                </c:pt>
                <c:pt idx="216">
                  <c:v>2336.1094970235213</c:v>
                </c:pt>
                <c:pt idx="217">
                  <c:v>2336.1094970235213</c:v>
                </c:pt>
                <c:pt idx="218">
                  <c:v>2336.1094970235213</c:v>
                </c:pt>
                <c:pt idx="219">
                  <c:v>2336.1094970235213</c:v>
                </c:pt>
                <c:pt idx="220">
                  <c:v>2336.1094970235213</c:v>
                </c:pt>
                <c:pt idx="221">
                  <c:v>2336.1094970235213</c:v>
                </c:pt>
                <c:pt idx="222">
                  <c:v>2336.1094970235213</c:v>
                </c:pt>
                <c:pt idx="223">
                  <c:v>2336.1094970235213</c:v>
                </c:pt>
                <c:pt idx="224">
                  <c:v>2336.1094970235213</c:v>
                </c:pt>
                <c:pt idx="225">
                  <c:v>2336.1094970235213</c:v>
                </c:pt>
                <c:pt idx="226">
                  <c:v>2336.1094970235213</c:v>
                </c:pt>
                <c:pt idx="227">
                  <c:v>2336.1094970235213</c:v>
                </c:pt>
                <c:pt idx="228">
                  <c:v>2336.1094970235213</c:v>
                </c:pt>
                <c:pt idx="229">
                  <c:v>2336.1094970235213</c:v>
                </c:pt>
                <c:pt idx="230">
                  <c:v>2336.1094970235213</c:v>
                </c:pt>
                <c:pt idx="231">
                  <c:v>2336.1094970235213</c:v>
                </c:pt>
                <c:pt idx="232">
                  <c:v>2336.1094970235213</c:v>
                </c:pt>
                <c:pt idx="233">
                  <c:v>2336.1094970235213</c:v>
                </c:pt>
                <c:pt idx="234">
                  <c:v>2336.1094970235213</c:v>
                </c:pt>
                <c:pt idx="235">
                  <c:v>2336.1094970235213</c:v>
                </c:pt>
                <c:pt idx="236">
                  <c:v>2336.1094970235213</c:v>
                </c:pt>
                <c:pt idx="237">
                  <c:v>2336.1094970235213</c:v>
                </c:pt>
              </c:numCache>
            </c:numRef>
          </c:xVal>
          <c:yVal>
            <c:numRef>
              <c:f>data!$K$15:$K$252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3.1405748582651651</c:v>
                </c:pt>
                <c:pt idx="2">
                  <c:v>6.4509735704313362</c:v>
                </c:pt>
                <c:pt idx="3">
                  <c:v>9.9276483787422105</c:v>
                </c:pt>
                <c:pt idx="4">
                  <c:v>13.566873327175673</c:v>
                </c:pt>
                <c:pt idx="5">
                  <c:v>17.36474825455473</c:v>
                </c:pt>
                <c:pt idx="6">
                  <c:v>21.317202974354267</c:v>
                </c:pt>
                <c:pt idx="7">
                  <c:v>25.420001636724226</c:v>
                </c:pt>
                <c:pt idx="8">
                  <c:v>29.668747268054357</c:v>
                </c:pt>
                <c:pt idx="9">
                  <c:v>34.058886483215375</c:v>
                </c:pt>
                <c:pt idx="10">
                  <c:v>38.585714365426547</c:v>
                </c:pt>
                <c:pt idx="11">
                  <c:v>43.244379508519977</c:v>
                </c:pt>
                <c:pt idx="12">
                  <c:v>48.029889216197603</c:v>
                </c:pt>
                <c:pt idx="13">
                  <c:v>52.937114852709094</c:v>
                </c:pt>
                <c:pt idx="14">
                  <c:v>57.960797339216086</c:v>
                </c:pt>
                <c:pt idx="15">
                  <c:v>63.095552789952421</c:v>
                </c:pt>
                <c:pt idx="16">
                  <c:v>68.335878282140342</c:v>
                </c:pt>
                <c:pt idx="17">
                  <c:v>73.676157753478222</c:v>
                </c:pt>
                <c:pt idx="18">
                  <c:v>79.110668020880809</c:v>
                </c:pt>
                <c:pt idx="19">
                  <c:v>84.633584914020247</c:v>
                </c:pt>
                <c:pt idx="20">
                  <c:v>90.238989517095632</c:v>
                </c:pt>
                <c:pt idx="21">
                  <c:v>95.920874512141083</c:v>
                </c:pt>
                <c:pt idx="22">
                  <c:v>101.67315061707492</c:v>
                </c:pt>
                <c:pt idx="23">
                  <c:v>107.4896531115894</c:v>
                </c:pt>
                <c:pt idx="24">
                  <c:v>113.36414844388791</c:v>
                </c:pt>
                <c:pt idx="25">
                  <c:v>119.29034091118936</c:v>
                </c:pt>
                <c:pt idx="26">
                  <c:v>125.26187940683876</c:v>
                </c:pt>
                <c:pt idx="27">
                  <c:v>131.27236422679542</c:v>
                </c:pt>
                <c:pt idx="28">
                  <c:v>137.31535392820203</c:v>
                </c:pt>
                <c:pt idx="29">
                  <c:v>143.38437223268613</c:v>
                </c:pt>
                <c:pt idx="30">
                  <c:v>149.47291496699393</c:v>
                </c:pt>
                <c:pt idx="31">
                  <c:v>155.57445703351991</c:v>
                </c:pt>
                <c:pt idx="32">
                  <c:v>161.68245940326074</c:v>
                </c:pt>
                <c:pt idx="33">
                  <c:v>167.79037612369913</c:v>
                </c:pt>
                <c:pt idx="34">
                  <c:v>173.89166133410856</c:v>
                </c:pt>
                <c:pt idx="35">
                  <c:v>179.9797762807585</c:v>
                </c:pt>
                <c:pt idx="36">
                  <c:v>186.04819632450386</c:v>
                </c:pt>
                <c:pt idx="37">
                  <c:v>192.09041793324786</c:v>
                </c:pt>
                <c:pt idx="38">
                  <c:v>198.09996565178324</c:v>
                </c:pt>
                <c:pt idx="39">
                  <c:v>204.07039904154558</c:v>
                </c:pt>
                <c:pt idx="40">
                  <c:v>209.99531958283723</c:v>
                </c:pt>
                <c:pt idx="41">
                  <c:v>215.86837753212771</c:v>
                </c:pt>
                <c:pt idx="42">
                  <c:v>221.6832787270807</c:v>
                </c:pt>
                <c:pt idx="43">
                  <c:v>227.4337913320141</c:v>
                </c:pt>
                <c:pt idx="44">
                  <c:v>233.11375251656489</c:v>
                </c:pt>
                <c:pt idx="45">
                  <c:v>238.71707506040113</c:v>
                </c:pt>
                <c:pt idx="46">
                  <c:v>244.23775387690199</c:v>
                </c:pt>
                <c:pt idx="47">
                  <c:v>249.66987244881557</c:v>
                </c:pt>
                <c:pt idx="48">
                  <c:v>255.00760916899674</c:v>
                </c:pt>
                <c:pt idx="49">
                  <c:v>260.24524357942909</c:v>
                </c:pt>
                <c:pt idx="50">
                  <c:v>265.37716250184633</c:v>
                </c:pt>
                <c:pt idx="51">
                  <c:v>270.39786605338094</c:v>
                </c:pt>
                <c:pt idx="52">
                  <c:v>275.30197354079451</c:v>
                </c:pt>
                <c:pt idx="53">
                  <c:v>280.0842292269723</c:v>
                </c:pt>
                <c:pt idx="54">
                  <c:v>284.73950796350232</c:v>
                </c:pt>
                <c:pt idx="55">
                  <c:v>289.26282068330192</c:v>
                </c:pt>
                <c:pt idx="56">
                  <c:v>293.64931974740631</c:v>
                </c:pt>
                <c:pt idx="57">
                  <c:v>297.89430414018852</c:v>
                </c:pt>
                <c:pt idx="58">
                  <c:v>301.99322450744262</c:v>
                </c:pt>
                <c:pt idx="59">
                  <c:v>305.94168803193122</c:v>
                </c:pt>
                <c:pt idx="60">
                  <c:v>309.73546314117243</c:v>
                </c:pt>
                <c:pt idx="61">
                  <c:v>313.37048404242051</c:v>
                </c:pt>
                <c:pt idx="62">
                  <c:v>316.84285507998021</c:v>
                </c:pt>
                <c:pt idx="63">
                  <c:v>320.14885491018515</c:v>
                </c:pt>
                <c:pt idx="64">
                  <c:v>323.2849404895652</c:v>
                </c:pt>
                <c:pt idx="65">
                  <c:v>326.24775087193075</c:v>
                </c:pt>
                <c:pt idx="66">
                  <c:v>329.03411081030123</c:v>
                </c:pt>
                <c:pt idx="67">
                  <c:v>331.64103415982174</c:v>
                </c:pt>
                <c:pt idx="68">
                  <c:v>334.06572707801632</c:v>
                </c:pt>
                <c:pt idx="69">
                  <c:v>336.30559101895295</c:v>
                </c:pt>
                <c:pt idx="70">
                  <c:v>338.35822551810764</c:v>
                </c:pt>
                <c:pt idx="71">
                  <c:v>340.22143076494427</c:v>
                </c:pt>
                <c:pt idx="72">
                  <c:v>341.89320996045456</c:v>
                </c:pt>
                <c:pt idx="73">
                  <c:v>343.37177145712894</c:v>
                </c:pt>
                <c:pt idx="74">
                  <c:v>344.65553067906774</c:v>
                </c:pt>
                <c:pt idx="75">
                  <c:v>345.74311182017243</c:v>
                </c:pt>
                <c:pt idx="76">
                  <c:v>346.6333493185985</c:v>
                </c:pt>
                <c:pt idx="77">
                  <c:v>347.32528910588934</c:v>
                </c:pt>
                <c:pt idx="78">
                  <c:v>347.81818962945249</c:v>
                </c:pt>
                <c:pt idx="79">
                  <c:v>348.11152264728219</c:v>
                </c:pt>
                <c:pt idx="80">
                  <c:v>348.20497379407703</c:v>
                </c:pt>
                <c:pt idx="81">
                  <c:v>348.09844291814517</c:v>
                </c:pt>
                <c:pt idx="82">
                  <c:v>347.79204418873792</c:v>
                </c:pt>
                <c:pt idx="83">
                  <c:v>347.28610597369328</c:v>
                </c:pt>
                <c:pt idx="84">
                  <c:v>346.58117048752456</c:v>
                </c:pt>
                <c:pt idx="85">
                  <c:v>345.67799321032845</c:v>
                </c:pt>
                <c:pt idx="86">
                  <c:v>344.57754207813593</c:v>
                </c:pt>
                <c:pt idx="87">
                  <c:v>343.28099644557426</c:v>
                </c:pt>
                <c:pt idx="88">
                  <c:v>341.78974582195161</c:v>
                </c:pt>
                <c:pt idx="89">
                  <c:v>340.10538838211841</c:v>
                </c:pt>
                <c:pt idx="90">
                  <c:v>338.22972925370169</c:v>
                </c:pt>
                <c:pt idx="91">
                  <c:v>336.16477858254768</c:v>
                </c:pt>
                <c:pt idx="92">
                  <c:v>333.91274937844679</c:v>
                </c:pt>
                <c:pt idx="93">
                  <c:v>331.47605514344821</c:v>
                </c:pt>
                <c:pt idx="94">
                  <c:v>328.85730728530802</c:v>
                </c:pt>
                <c:pt idx="95">
                  <c:v>326.05931231884011</c:v>
                </c:pt>
                <c:pt idx="96">
                  <c:v>323.08506885817121</c:v>
                </c:pt>
                <c:pt idx="97">
                  <c:v>319.93776440312388</c:v>
                </c:pt>
                <c:pt idx="98">
                  <c:v>316.62077192316843</c:v>
                </c:pt>
                <c:pt idx="99">
                  <c:v>313.13764624260938</c:v>
                </c:pt>
                <c:pt idx="100">
                  <c:v>309.49212023087489</c:v>
                </c:pt>
                <c:pt idx="101">
                  <c:v>305.68810080199859</c:v>
                </c:pt>
                <c:pt idx="102">
                  <c:v>301.72966472757372</c:v>
                </c:pt>
                <c:pt idx="103">
                  <c:v>297.62105426767488</c:v>
                </c:pt>
                <c:pt idx="104">
                  <c:v>293.36667262442148</c:v>
                </c:pt>
                <c:pt idx="105">
                  <c:v>288.9710792230627</c:v>
                </c:pt>
                <c:pt idx="106">
                  <c:v>284.43898482563634</c:v>
                </c:pt>
                <c:pt idx="107">
                  <c:v>279.7752464824402</c:v>
                </c:pt>
                <c:pt idx="108">
                  <c:v>274.98486232672599</c:v>
                </c:pt>
                <c:pt idx="109">
                  <c:v>270.0729662181954</c:v>
                </c:pt>
                <c:pt idx="110">
                  <c:v>265.04482224103651</c:v>
                </c:pt>
                <c:pt idx="111">
                  <c:v>259.9058190623993</c:v>
                </c:pt>
                <c:pt idx="112">
                  <c:v>254.66146415735633</c:v>
                </c:pt>
                <c:pt idx="113">
                  <c:v>249.31737790653489</c:v>
                </c:pt>
                <c:pt idx="114">
                  <c:v>243.87928757275012</c:v>
                </c:pt>
                <c:pt idx="115">
                  <c:v>238.35302116309038</c:v>
                </c:pt>
                <c:pt idx="116">
                  <c:v>232.7445011830373</c:v>
                </c:pt>
                <c:pt idx="117">
                  <c:v>227.05973828930937</c:v>
                </c:pt>
                <c:pt idx="118">
                  <c:v>221.30482484823514</c:v>
                </c:pt>
                <c:pt idx="119">
                  <c:v>215.48592840655857</c:v>
                </c:pt>
                <c:pt idx="120">
                  <c:v>209.60928508167137</c:v>
                </c:pt>
                <c:pt idx="121">
                  <c:v>203.68119287836132</c:v>
                </c:pt>
                <c:pt idx="122">
                  <c:v>197.70800493923178</c:v>
                </c:pt>
                <c:pt idx="123">
                  <c:v>191.69612273603431</c:v>
                </c:pt>
                <c:pt idx="124">
                  <c:v>185.65198920920264</c:v>
                </c:pt>
                <c:pt idx="125">
                  <c:v>179.58208186294885</c:v>
                </c:pt>
                <c:pt idx="126">
                  <c:v>173.49290582331318</c:v>
                </c:pt>
                <c:pt idx="127">
                  <c:v>167.39098686661544</c:v>
                </c:pt>
                <c:pt idx="128">
                  <c:v>161.28286442577252</c:v>
                </c:pt>
                <c:pt idx="129">
                  <c:v>155.17508458198174</c:v>
                </c:pt>
                <c:pt idx="130">
                  <c:v>149.0741930492791</c:v>
                </c:pt>
                <c:pt idx="131">
                  <c:v>142.98672815949027</c:v>
                </c:pt>
                <c:pt idx="132">
                  <c:v>136.91921385509343</c:v>
                </c:pt>
                <c:pt idx="133">
                  <c:v>130.87815269750416</c:v>
                </c:pt>
                <c:pt idx="134">
                  <c:v>124.87001889827242</c:v>
                </c:pt>
                <c:pt idx="135">
                  <c:v>118.90125138066391</c:v>
                </c:pt>
                <c:pt idx="136">
                  <c:v>112.97824687905967</c:v>
                </c:pt>
                <c:pt idx="137">
                  <c:v>107.10735308356826</c:v>
                </c:pt>
                <c:pt idx="138">
                  <c:v>101.29486183719999</c:v>
                </c:pt>
                <c:pt idx="139">
                  <c:v>95.547002392892878</c:v>
                </c:pt>
                <c:pt idx="140">
                  <c:v>89.869934737614528</c:v>
                </c:pt>
                <c:pt idx="141">
                  <c:v>84.269742990698916</c:v>
                </c:pt>
                <c:pt idx="142">
                  <c:v>78.752428883488165</c:v>
                </c:pt>
                <c:pt idx="143">
                  <c:v>73.323905327272058</c:v>
                </c:pt>
                <c:pt idx="144">
                  <c:v>67.989990076413449</c:v>
                </c:pt>
                <c:pt idx="145">
                  <c:v>62.756399493456229</c:v>
                </c:pt>
                <c:pt idx="146">
                  <c:v>57.628742422892365</c:v>
                </c:pt>
                <c:pt idx="147">
                  <c:v>52.612514180158541</c:v>
                </c:pt>
                <c:pt idx="148">
                  <c:v>47.713090662299919</c:v>
                </c:pt>
                <c:pt idx="149">
                  <c:v>42.935722586615952</c:v>
                </c:pt>
                <c:pt idx="150">
                  <c:v>38.285529863461825</c:v>
                </c:pt>
                <c:pt idx="151">
                  <c:v>33.767496109234017</c:v>
                </c:pt>
                <c:pt idx="152">
                  <c:v>29.38646330542452</c:v>
                </c:pt>
                <c:pt idx="153">
                  <c:v>25.147126609463278</c:v>
                </c:pt>
                <c:pt idx="154">
                  <c:v>21.054029322913955</c:v>
                </c:pt>
                <c:pt idx="155">
                  <c:v>17.111558022412083</c:v>
                </c:pt>
                <c:pt idx="156">
                  <c:v>13.323937858566739</c:v>
                </c:pt>
                <c:pt idx="157">
                  <c:v>9.6952280278624361</c:v>
                </c:pt>
                <c:pt idx="158">
                  <c:v>6.2293174224134287</c:v>
                </c:pt>
                <c:pt idx="159">
                  <c:v>2.9299204622343193</c:v>
                </c:pt>
                <c:pt idx="160">
                  <c:v>-0.19942688550753596</c:v>
                </c:pt>
                <c:pt idx="161">
                  <c:v>-3.1553708959923146</c:v>
                </c:pt>
                <c:pt idx="162">
                  <c:v>-5.9347436809375411</c:v>
                </c:pt>
                <c:pt idx="163">
                  <c:v>-8.5345665836275337</c:v>
                </c:pt>
                <c:pt idx="164">
                  <c:v>-10.952053371143093</c:v>
                </c:pt>
                <c:pt idx="165">
                  <c:v>-13.184613220369881</c:v>
                </c:pt>
                <c:pt idx="166">
                  <c:v>-15.229853494586308</c:v>
                </c:pt>
                <c:pt idx="167">
                  <c:v>-17.085582307655081</c:v>
                </c:pt>
                <c:pt idx="168">
                  <c:v>-18.749810873069595</c:v>
                </c:pt>
                <c:pt idx="169">
                  <c:v>-20.220755635338808</c:v>
                </c:pt>
                <c:pt idx="170">
                  <c:v>-21.496840181424918</c:v>
                </c:pt>
                <c:pt idx="171">
                  <c:v>-22.576696930187655</c:v>
                </c:pt>
                <c:pt idx="172">
                  <c:v>-23.459168598021829</c:v>
                </c:pt>
                <c:pt idx="173">
                  <c:v>-24.143309439119644</c:v>
                </c:pt>
                <c:pt idx="174">
                  <c:v>-24.628386259027327</c:v>
                </c:pt>
                <c:pt idx="175">
                  <c:v>-24.913879200410523</c:v>
                </c:pt>
                <c:pt idx="176">
                  <c:v>-24.999999999999996</c:v>
                </c:pt>
                <c:pt idx="177">
                  <c:v>-24.999999999999996</c:v>
                </c:pt>
                <c:pt idx="178">
                  <c:v>-24.999999999999996</c:v>
                </c:pt>
                <c:pt idx="179">
                  <c:v>-24.999999999999996</c:v>
                </c:pt>
                <c:pt idx="180">
                  <c:v>-24.999999999999996</c:v>
                </c:pt>
                <c:pt idx="181">
                  <c:v>-24.999999999999996</c:v>
                </c:pt>
                <c:pt idx="182">
                  <c:v>-24.999999999999996</c:v>
                </c:pt>
                <c:pt idx="183">
                  <c:v>-24.999999999999996</c:v>
                </c:pt>
                <c:pt idx="184">
                  <c:v>-24.999999999999996</c:v>
                </c:pt>
                <c:pt idx="185">
                  <c:v>-24.999999999999996</c:v>
                </c:pt>
                <c:pt idx="186">
                  <c:v>-24.999999999999996</c:v>
                </c:pt>
                <c:pt idx="187">
                  <c:v>-24.999999999999996</c:v>
                </c:pt>
                <c:pt idx="188">
                  <c:v>-24.999999999999996</c:v>
                </c:pt>
                <c:pt idx="189">
                  <c:v>-24.999999999999996</c:v>
                </c:pt>
                <c:pt idx="190">
                  <c:v>-24.999999999999996</c:v>
                </c:pt>
                <c:pt idx="191">
                  <c:v>-24.999999999999996</c:v>
                </c:pt>
                <c:pt idx="192">
                  <c:v>-24.999999999999996</c:v>
                </c:pt>
                <c:pt idx="193">
                  <c:v>-24.999999999999996</c:v>
                </c:pt>
                <c:pt idx="194">
                  <c:v>-24.999999999999996</c:v>
                </c:pt>
                <c:pt idx="195">
                  <c:v>-24.999999999999996</c:v>
                </c:pt>
                <c:pt idx="196">
                  <c:v>-24.999999999999996</c:v>
                </c:pt>
                <c:pt idx="197">
                  <c:v>-24.999999999999996</c:v>
                </c:pt>
                <c:pt idx="198">
                  <c:v>-24.999999999999996</c:v>
                </c:pt>
                <c:pt idx="199">
                  <c:v>-24.999999999999996</c:v>
                </c:pt>
                <c:pt idx="200">
                  <c:v>-24.999999999999996</c:v>
                </c:pt>
                <c:pt idx="201">
                  <c:v>-24.999999999999996</c:v>
                </c:pt>
                <c:pt idx="202">
                  <c:v>-24.999999999999996</c:v>
                </c:pt>
                <c:pt idx="203">
                  <c:v>-24.999999999999996</c:v>
                </c:pt>
                <c:pt idx="204">
                  <c:v>-24.999999999999996</c:v>
                </c:pt>
                <c:pt idx="205">
                  <c:v>-24.999999999999996</c:v>
                </c:pt>
                <c:pt idx="206">
                  <c:v>-24.999999999999996</c:v>
                </c:pt>
                <c:pt idx="207">
                  <c:v>-24.999999999999996</c:v>
                </c:pt>
                <c:pt idx="208">
                  <c:v>-24.999999999999996</c:v>
                </c:pt>
                <c:pt idx="209">
                  <c:v>-24.999999999999996</c:v>
                </c:pt>
                <c:pt idx="210">
                  <c:v>-24.999999999999996</c:v>
                </c:pt>
                <c:pt idx="211">
                  <c:v>-24.999999999999996</c:v>
                </c:pt>
                <c:pt idx="212">
                  <c:v>-24.999999999999996</c:v>
                </c:pt>
                <c:pt idx="213">
                  <c:v>-24.999999999999996</c:v>
                </c:pt>
                <c:pt idx="214">
                  <c:v>-24.999999999999996</c:v>
                </c:pt>
                <c:pt idx="215">
                  <c:v>-24.999999999999996</c:v>
                </c:pt>
                <c:pt idx="216">
                  <c:v>-24.999999999999996</c:v>
                </c:pt>
                <c:pt idx="217">
                  <c:v>-24.999999999999996</c:v>
                </c:pt>
                <c:pt idx="218">
                  <c:v>-24.999999999999996</c:v>
                </c:pt>
                <c:pt idx="219">
                  <c:v>-24.999999999999996</c:v>
                </c:pt>
                <c:pt idx="220">
                  <c:v>-24.999999999999996</c:v>
                </c:pt>
                <c:pt idx="221">
                  <c:v>-24.999999999999996</c:v>
                </c:pt>
                <c:pt idx="222">
                  <c:v>-24.999999999999996</c:v>
                </c:pt>
                <c:pt idx="223">
                  <c:v>-24.999999999999996</c:v>
                </c:pt>
                <c:pt idx="224">
                  <c:v>-24.999999999999996</c:v>
                </c:pt>
                <c:pt idx="225">
                  <c:v>-24.999999999999996</c:v>
                </c:pt>
                <c:pt idx="226">
                  <c:v>-24.999999999999996</c:v>
                </c:pt>
                <c:pt idx="227">
                  <c:v>-24.999999999999996</c:v>
                </c:pt>
                <c:pt idx="228">
                  <c:v>-24.999999999999996</c:v>
                </c:pt>
                <c:pt idx="229">
                  <c:v>-24.999999999999996</c:v>
                </c:pt>
                <c:pt idx="230">
                  <c:v>-24.999999999999996</c:v>
                </c:pt>
                <c:pt idx="231">
                  <c:v>-24.999999999999996</c:v>
                </c:pt>
                <c:pt idx="232">
                  <c:v>-24.999999999999996</c:v>
                </c:pt>
                <c:pt idx="233">
                  <c:v>-24.999999999999996</c:v>
                </c:pt>
                <c:pt idx="234">
                  <c:v>-24.999999999999996</c:v>
                </c:pt>
                <c:pt idx="235">
                  <c:v>-24.999999999999996</c:v>
                </c:pt>
                <c:pt idx="236">
                  <c:v>-24.999999999999996</c:v>
                </c:pt>
                <c:pt idx="237">
                  <c:v>-24.999999999999996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642-4D06-B7B5-B2E0B4C569D0}"/>
            </c:ext>
          </c:extLst>
        </c:ser>
        <c:ser>
          <c:idx val="22"/>
          <c:order val="22"/>
          <c:tx>
            <c:strRef>
              <c:f>data!$L$12</c:f>
              <c:strCache>
                <c:ptCount val="1"/>
                <c:pt idx="0">
                  <c:v>25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data!$L$15:$L$252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-1.4141677204946088</c:v>
                </c:pt>
                <c:pt idx="2">
                  <c:v>-2.9881564885843588</c:v>
                </c:pt>
                <c:pt idx="3">
                  <c:v>-4.7281583334604678</c:v>
                </c:pt>
                <c:pt idx="4">
                  <c:v>-6.6398909818576008</c:v>
                </c:pt>
                <c:pt idx="5">
                  <c:v>-8.7285815224019121</c:v>
                </c:pt>
                <c:pt idx="6">
                  <c:v>-10.998951471721389</c:v>
                </c:pt>
                <c:pt idx="7">
                  <c:v>-13.455203284984766</c:v>
                </c:pt>
                <c:pt idx="8">
                  <c:v>-16.101008349408744</c:v>
                </c:pt>
                <c:pt idx="9">
                  <c:v>-18.939496495036199</c:v>
                </c:pt>
                <c:pt idx="10">
                  <c:v>-21.973247052753432</c:v>
                </c:pt>
                <c:pt idx="11">
                  <c:v>-25.20428148509372</c:v>
                </c:pt>
                <c:pt idx="12">
                  <c:v>-28.634057610881136</c:v>
                </c:pt>
                <c:pt idx="13">
                  <c:v>-32.263465440214901</c:v>
                </c:pt>
                <c:pt idx="14">
                  <c:v>-36.09282463169415</c:v>
                </c:pt>
                <c:pt idx="15">
                  <c:v>-40.121883579147074</c:v>
                </c:pt>
                <c:pt idx="16">
                  <c:v>-44.349820130474669</c:v>
                </c:pt>
                <c:pt idx="17">
                  <c:v>-48.775243936554538</c:v>
                </c:pt>
                <c:pt idx="18">
                  <c:v>-53.396200423494214</c:v>
                </c:pt>
                <c:pt idx="19">
                  <c:v>-58.210176376885258</c:v>
                </c:pt>
                <c:pt idx="20">
                  <c:v>-63.214107122103776</c:v>
                </c:pt>
                <c:pt idx="21">
                  <c:v>-68.40438528014289</c:v>
                </c:pt>
                <c:pt idx="22">
                  <c:v>-73.776871073961786</c:v>
                </c:pt>
                <c:pt idx="23">
                  <c:v>-79.326904155906064</c:v>
                </c:pt>
                <c:pt idx="24">
                  <c:v>-85.049316922407854</c:v>
                </c:pt>
                <c:pt idx="25">
                  <c:v>-90.938449277925457</c:v>
                </c:pt>
                <c:pt idx="26">
                  <c:v>-96.988164805942219</c:v>
                </c:pt>
                <c:pt idx="27">
                  <c:v>-103.19186830082241</c:v>
                </c:pt>
                <c:pt idx="28">
                  <c:v>-109.5425246104373</c:v>
                </c:pt>
                <c:pt idx="29">
                  <c:v>-116.03267873572567</c:v>
                </c:pt>
                <c:pt idx="30">
                  <c:v>-122.65447712976524</c:v>
                </c:pt>
                <c:pt idx="31">
                  <c:v>-129.39969013550265</c:v>
                </c:pt>
                <c:pt idx="32">
                  <c:v>-136.25973549803734</c:v>
                </c:pt>
                <c:pt idx="33">
                  <c:v>-143.22570288428352</c:v>
                </c:pt>
                <c:pt idx="34">
                  <c:v>-150.2883793399584</c:v>
                </c:pt>
                <c:pt idx="35">
                  <c:v>-157.43827561116399</c:v>
                </c:pt>
                <c:pt idx="36">
                  <c:v>-164.66565325536274</c:v>
                </c:pt>
                <c:pt idx="37">
                  <c:v>-171.96055246428946</c:v>
                </c:pt>
                <c:pt idx="38">
                  <c:v>-179.31282051930904</c:v>
                </c:pt>
                <c:pt idx="39">
                  <c:v>-186.71214079792341</c:v>
                </c:pt>
                <c:pt idx="40">
                  <c:v>-194.14806224855391</c:v>
                </c:pt>
                <c:pt idx="41">
                  <c:v>-201.61002924939095</c:v>
                </c:pt>
                <c:pt idx="42">
                  <c:v>-209.08741176600225</c:v>
                </c:pt>
                <c:pt idx="43">
                  <c:v>-216.56953572153921</c:v>
                </c:pt>
                <c:pt idx="44">
                  <c:v>-224.04571349277421</c:v>
                </c:pt>
                <c:pt idx="45">
                  <c:v>-231.50527444483879</c:v>
                </c:pt>
                <c:pt idx="46">
                  <c:v>-238.93759541742682</c:v>
                </c:pt>
                <c:pt idx="47">
                  <c:v>-246.3321310753615</c:v>
                </c:pt>
                <c:pt idx="48">
                  <c:v>-253.67844403681491</c:v>
                </c:pt>
                <c:pt idx="49">
                  <c:v>-260.96623469310219</c:v>
                </c:pt>
                <c:pt idx="50">
                  <c:v>-268.18537063485581</c:v>
                </c:pt>
                <c:pt idx="51">
                  <c:v>-275.32591560050804</c:v>
                </c:pt>
                <c:pt idx="52">
                  <c:v>-282.37815786437579</c:v>
                </c:pt>
                <c:pt idx="53">
                  <c:v>-289.3326379832418</c:v>
                </c:pt>
                <c:pt idx="54">
                  <c:v>-296.18017582216021</c:v>
                </c:pt>
                <c:pt idx="55">
                  <c:v>-302.91189678227357</c:v>
                </c:pt>
                <c:pt idx="56">
                  <c:v>-309.51925715570729</c:v>
                </c:pt>
                <c:pt idx="57">
                  <c:v>-315.99406853510214</c:v>
                </c:pt>
                <c:pt idx="58">
                  <c:v>-322.32852120804699</c:v>
                </c:pt>
                <c:pt idx="59">
                  <c:v>-328.51520646957289</c:v>
                </c:pt>
                <c:pt idx="60">
                  <c:v>-334.54713778896092</c:v>
                </c:pt>
                <c:pt idx="61">
                  <c:v>-340.41777077039148</c:v>
                </c:pt>
                <c:pt idx="62">
                  <c:v>-346.12102185040447</c:v>
                </c:pt>
                <c:pt idx="63">
                  <c:v>-351.65128567875382</c:v>
                </c:pt>
                <c:pt idx="64">
                  <c:v>-357.00345113299801</c:v>
                </c:pt>
                <c:pt idx="65">
                  <c:v>-362.17291592107165</c:v>
                </c:pt>
                <c:pt idx="66">
                  <c:v>-367.15559973012029</c:v>
                </c:pt>
                <c:pt idx="67">
                  <c:v>-371.94795588402985</c:v>
                </c:pt>
                <c:pt idx="68">
                  <c:v>-376.54698147634673</c:v>
                </c:pt>
                <c:pt idx="69">
                  <c:v>-380.9502259496374</c:v>
                </c:pt>
                <c:pt idx="70">
                  <c:v>-385.15579809677695</c:v>
                </c:pt>
                <c:pt idx="71">
                  <c:v>-389.16237146416285</c:v>
                </c:pt>
                <c:pt idx="72">
                  <c:v>-392.96918814141753</c:v>
                </c:pt>
                <c:pt idx="73">
                  <c:v>-396.57606092675303</c:v>
                </c:pt>
                <c:pt idx="74">
                  <c:v>-399.98337386180924</c:v>
                </c:pt>
                <c:pt idx="75">
                  <c:v>-403.19208113444029</c:v>
                </c:pt>
                <c:pt idx="76">
                  <c:v>-406.20370435258201</c:v>
                </c:pt>
                <c:pt idx="77">
                  <c:v>-409.02032819698957</c:v>
                </c:pt>
                <c:pt idx="78">
                  <c:v>-411.64459446526541</c:v>
                </c:pt>
                <c:pt idx="79">
                  <c:v>-414.07969452419502</c:v>
                </c:pt>
                <c:pt idx="80">
                  <c:v>-416.32936019195148</c:v>
                </c:pt>
                <c:pt idx="81">
                  <c:v>-418.39785307622219</c:v>
                </c:pt>
                <c:pt idx="82">
                  <c:v>-420.28995239871585</c:v>
                </c:pt>
                <c:pt idx="83">
                  <c:v>-422.01094134083661</c:v>
                </c:pt>
                <c:pt idx="84">
                  <c:v>-423.56659194953727</c:v>
                </c:pt>
                <c:pt idx="85">
                  <c:v>-424.96314864647229</c:v>
                </c:pt>
                <c:pt idx="86">
                  <c:v>-426.20731038756935</c:v>
                </c:pt>
                <c:pt idx="87">
                  <c:v>-427.30621152398709</c:v>
                </c:pt>
                <c:pt idx="88">
                  <c:v>-428.26740141914104</c:v>
                </c:pt>
                <c:pt idx="89">
                  <c:v>-429.09882288003132</c:v>
                </c:pt>
                <c:pt idx="90">
                  <c:v>-429.80878946449496</c:v>
                </c:pt>
                <c:pt idx="91">
                  <c:v>-430.40596172921596</c:v>
                </c:pt>
                <c:pt idx="92">
                  <c:v>-430.89932248635375</c:v>
                </c:pt>
                <c:pt idx="93">
                  <c:v>-431.29815113948075</c:v>
                </c:pt>
                <c:pt idx="94">
                  <c:v>-431.61199717215391</c:v>
                </c:pt>
                <c:pt idx="95">
                  <c:v>-431.85065286486144</c:v>
                </c:pt>
                <c:pt idx="96">
                  <c:v>-432.02412531829526</c:v>
                </c:pt>
                <c:pt idx="97">
                  <c:v>-432.14260786287781</c:v>
                </c:pt>
                <c:pt idx="98">
                  <c:v>-432.21645093622641</c:v>
                </c:pt>
                <c:pt idx="99">
                  <c:v>-432.25613251176031</c:v>
                </c:pt>
                <c:pt idx="100">
                  <c:v>-432.27222816293528</c:v>
                </c:pt>
                <c:pt idx="101">
                  <c:v>-432.27538084863278</c:v>
                </c:pt>
                <c:pt idx="102">
                  <c:v>864.55079551990707</c:v>
                </c:pt>
                <c:pt idx="103">
                  <c:v>864.55079551990707</c:v>
                </c:pt>
                <c:pt idx="104">
                  <c:v>864.55079551990707</c:v>
                </c:pt>
                <c:pt idx="105">
                  <c:v>864.55079551990707</c:v>
                </c:pt>
                <c:pt idx="106">
                  <c:v>864.55079551990707</c:v>
                </c:pt>
                <c:pt idx="107">
                  <c:v>864.55079551990707</c:v>
                </c:pt>
                <c:pt idx="108">
                  <c:v>864.55079551990707</c:v>
                </c:pt>
                <c:pt idx="109">
                  <c:v>864.55079551990707</c:v>
                </c:pt>
                <c:pt idx="110">
                  <c:v>864.55079551990707</c:v>
                </c:pt>
                <c:pt idx="111">
                  <c:v>864.55079551990707</c:v>
                </c:pt>
                <c:pt idx="112">
                  <c:v>864.55079551990707</c:v>
                </c:pt>
                <c:pt idx="113">
                  <c:v>864.55079551990707</c:v>
                </c:pt>
                <c:pt idx="114">
                  <c:v>864.55079551990707</c:v>
                </c:pt>
                <c:pt idx="115">
                  <c:v>864.55079551990707</c:v>
                </c:pt>
                <c:pt idx="116">
                  <c:v>864.55079551990707</c:v>
                </c:pt>
                <c:pt idx="117">
                  <c:v>864.55079551990707</c:v>
                </c:pt>
                <c:pt idx="118">
                  <c:v>864.55079551990707</c:v>
                </c:pt>
                <c:pt idx="119">
                  <c:v>864.55079551990707</c:v>
                </c:pt>
                <c:pt idx="120">
                  <c:v>864.55079551990707</c:v>
                </c:pt>
                <c:pt idx="121">
                  <c:v>864.55079551990707</c:v>
                </c:pt>
                <c:pt idx="122">
                  <c:v>864.55079551990707</c:v>
                </c:pt>
                <c:pt idx="123">
                  <c:v>864.55079551990707</c:v>
                </c:pt>
                <c:pt idx="124">
                  <c:v>864.55079551990707</c:v>
                </c:pt>
                <c:pt idx="125">
                  <c:v>864.55079551990707</c:v>
                </c:pt>
                <c:pt idx="126">
                  <c:v>864.55079551990707</c:v>
                </c:pt>
                <c:pt idx="127">
                  <c:v>864.55079551990707</c:v>
                </c:pt>
                <c:pt idx="128">
                  <c:v>864.55079551990707</c:v>
                </c:pt>
                <c:pt idx="129">
                  <c:v>864.55079551990707</c:v>
                </c:pt>
                <c:pt idx="130">
                  <c:v>864.55079551990707</c:v>
                </c:pt>
                <c:pt idx="131">
                  <c:v>864.55079551990707</c:v>
                </c:pt>
                <c:pt idx="132">
                  <c:v>864.55079551990707</c:v>
                </c:pt>
                <c:pt idx="133">
                  <c:v>864.55079551990707</c:v>
                </c:pt>
                <c:pt idx="134">
                  <c:v>864.55079551990707</c:v>
                </c:pt>
                <c:pt idx="135">
                  <c:v>864.55079551990707</c:v>
                </c:pt>
                <c:pt idx="136">
                  <c:v>864.55079551990707</c:v>
                </c:pt>
                <c:pt idx="137">
                  <c:v>864.55079551990707</c:v>
                </c:pt>
                <c:pt idx="138">
                  <c:v>864.55079551990707</c:v>
                </c:pt>
                <c:pt idx="139">
                  <c:v>864.55079551990707</c:v>
                </c:pt>
                <c:pt idx="140">
                  <c:v>864.55079551990707</c:v>
                </c:pt>
                <c:pt idx="141">
                  <c:v>864.55079551990707</c:v>
                </c:pt>
                <c:pt idx="142">
                  <c:v>864.55079551990707</c:v>
                </c:pt>
                <c:pt idx="143">
                  <c:v>864.55079551990707</c:v>
                </c:pt>
                <c:pt idx="144">
                  <c:v>864.55079551990707</c:v>
                </c:pt>
                <c:pt idx="145">
                  <c:v>864.55079551990707</c:v>
                </c:pt>
                <c:pt idx="146">
                  <c:v>864.55079551990707</c:v>
                </c:pt>
                <c:pt idx="147">
                  <c:v>864.55079551990707</c:v>
                </c:pt>
                <c:pt idx="148">
                  <c:v>864.55079551990707</c:v>
                </c:pt>
                <c:pt idx="149">
                  <c:v>864.55079551990707</c:v>
                </c:pt>
                <c:pt idx="150">
                  <c:v>864.55079551990707</c:v>
                </c:pt>
                <c:pt idx="151">
                  <c:v>864.55079551990707</c:v>
                </c:pt>
                <c:pt idx="152">
                  <c:v>864.55079551990707</c:v>
                </c:pt>
                <c:pt idx="153">
                  <c:v>864.55079551990707</c:v>
                </c:pt>
                <c:pt idx="154">
                  <c:v>864.55079551990707</c:v>
                </c:pt>
                <c:pt idx="155">
                  <c:v>864.55079551990707</c:v>
                </c:pt>
                <c:pt idx="156">
                  <c:v>864.55079551990707</c:v>
                </c:pt>
                <c:pt idx="157">
                  <c:v>864.55079551990707</c:v>
                </c:pt>
                <c:pt idx="158">
                  <c:v>864.55079551990707</c:v>
                </c:pt>
                <c:pt idx="159">
                  <c:v>864.55079551990707</c:v>
                </c:pt>
                <c:pt idx="160">
                  <c:v>864.55079551990707</c:v>
                </c:pt>
                <c:pt idx="161">
                  <c:v>864.55079551990707</c:v>
                </c:pt>
                <c:pt idx="162">
                  <c:v>864.55079551990707</c:v>
                </c:pt>
                <c:pt idx="163">
                  <c:v>864.55079551990707</c:v>
                </c:pt>
                <c:pt idx="164">
                  <c:v>864.55079551990707</c:v>
                </c:pt>
                <c:pt idx="165">
                  <c:v>864.55079551990707</c:v>
                </c:pt>
                <c:pt idx="166">
                  <c:v>864.55079551990707</c:v>
                </c:pt>
                <c:pt idx="167">
                  <c:v>864.55079551990707</c:v>
                </c:pt>
                <c:pt idx="168">
                  <c:v>864.55079551990707</c:v>
                </c:pt>
                <c:pt idx="169">
                  <c:v>864.55079551990707</c:v>
                </c:pt>
                <c:pt idx="170">
                  <c:v>864.55079551990707</c:v>
                </c:pt>
                <c:pt idx="171">
                  <c:v>864.55079551990707</c:v>
                </c:pt>
                <c:pt idx="172">
                  <c:v>864.55079551990707</c:v>
                </c:pt>
                <c:pt idx="173">
                  <c:v>864.55079551990707</c:v>
                </c:pt>
                <c:pt idx="174">
                  <c:v>864.55079551990707</c:v>
                </c:pt>
                <c:pt idx="175">
                  <c:v>864.55079551990707</c:v>
                </c:pt>
                <c:pt idx="176">
                  <c:v>864.55079551990707</c:v>
                </c:pt>
                <c:pt idx="177">
                  <c:v>864.55079551990707</c:v>
                </c:pt>
                <c:pt idx="178">
                  <c:v>864.55079551990707</c:v>
                </c:pt>
                <c:pt idx="179">
                  <c:v>864.55079551990707</c:v>
                </c:pt>
                <c:pt idx="180">
                  <c:v>864.55079551990707</c:v>
                </c:pt>
                <c:pt idx="181">
                  <c:v>864.55079551990707</c:v>
                </c:pt>
                <c:pt idx="182">
                  <c:v>864.55079551990707</c:v>
                </c:pt>
                <c:pt idx="183">
                  <c:v>864.55079551990707</c:v>
                </c:pt>
                <c:pt idx="184">
                  <c:v>864.55079551990707</c:v>
                </c:pt>
                <c:pt idx="185">
                  <c:v>864.55079551990707</c:v>
                </c:pt>
                <c:pt idx="186">
                  <c:v>864.55079551990707</c:v>
                </c:pt>
                <c:pt idx="187">
                  <c:v>864.55079551990707</c:v>
                </c:pt>
                <c:pt idx="188">
                  <c:v>864.55079551990707</c:v>
                </c:pt>
                <c:pt idx="189">
                  <c:v>864.55079551990707</c:v>
                </c:pt>
                <c:pt idx="190">
                  <c:v>864.55079551990707</c:v>
                </c:pt>
                <c:pt idx="191">
                  <c:v>864.55079551990707</c:v>
                </c:pt>
                <c:pt idx="192">
                  <c:v>864.55079551990707</c:v>
                </c:pt>
                <c:pt idx="193">
                  <c:v>864.55079551990707</c:v>
                </c:pt>
                <c:pt idx="194">
                  <c:v>864.55079551990707</c:v>
                </c:pt>
                <c:pt idx="195">
                  <c:v>864.55079551990707</c:v>
                </c:pt>
                <c:pt idx="196">
                  <c:v>864.55079551990707</c:v>
                </c:pt>
                <c:pt idx="197">
                  <c:v>864.55079551990707</c:v>
                </c:pt>
                <c:pt idx="198">
                  <c:v>864.55079551990707</c:v>
                </c:pt>
                <c:pt idx="199">
                  <c:v>864.55079551990707</c:v>
                </c:pt>
                <c:pt idx="200">
                  <c:v>864.55079551990707</c:v>
                </c:pt>
                <c:pt idx="201">
                  <c:v>864.55079551990707</c:v>
                </c:pt>
                <c:pt idx="202">
                  <c:v>864.55079551990707</c:v>
                </c:pt>
                <c:pt idx="203">
                  <c:v>864.55079551990707</c:v>
                </c:pt>
                <c:pt idx="204">
                  <c:v>864.55079551990707</c:v>
                </c:pt>
                <c:pt idx="205">
                  <c:v>864.55079551990707</c:v>
                </c:pt>
                <c:pt idx="206">
                  <c:v>864.55079551990707</c:v>
                </c:pt>
                <c:pt idx="207">
                  <c:v>864.55079551990707</c:v>
                </c:pt>
                <c:pt idx="208">
                  <c:v>864.55079551990707</c:v>
                </c:pt>
                <c:pt idx="209">
                  <c:v>864.55079551990707</c:v>
                </c:pt>
                <c:pt idx="210">
                  <c:v>864.55079551990707</c:v>
                </c:pt>
                <c:pt idx="211">
                  <c:v>864.55079551990707</c:v>
                </c:pt>
                <c:pt idx="212">
                  <c:v>864.55079551990707</c:v>
                </c:pt>
                <c:pt idx="213">
                  <c:v>864.55079551990707</c:v>
                </c:pt>
                <c:pt idx="214">
                  <c:v>864.55079551990707</c:v>
                </c:pt>
                <c:pt idx="215">
                  <c:v>864.55079551990707</c:v>
                </c:pt>
                <c:pt idx="216">
                  <c:v>864.55079551990707</c:v>
                </c:pt>
                <c:pt idx="217">
                  <c:v>864.55079551990707</c:v>
                </c:pt>
                <c:pt idx="218">
                  <c:v>864.55079551990707</c:v>
                </c:pt>
                <c:pt idx="219">
                  <c:v>864.55079551990707</c:v>
                </c:pt>
                <c:pt idx="220">
                  <c:v>864.55079551990707</c:v>
                </c:pt>
                <c:pt idx="221">
                  <c:v>864.55079551990707</c:v>
                </c:pt>
                <c:pt idx="222">
                  <c:v>864.55079551990707</c:v>
                </c:pt>
                <c:pt idx="223">
                  <c:v>864.55079551990707</c:v>
                </c:pt>
                <c:pt idx="224">
                  <c:v>864.55079551990707</c:v>
                </c:pt>
                <c:pt idx="225">
                  <c:v>864.55079551990707</c:v>
                </c:pt>
                <c:pt idx="226">
                  <c:v>864.55079551990707</c:v>
                </c:pt>
                <c:pt idx="227">
                  <c:v>864.55079551990707</c:v>
                </c:pt>
                <c:pt idx="228">
                  <c:v>864.55079551990707</c:v>
                </c:pt>
                <c:pt idx="229">
                  <c:v>864.55079551990707</c:v>
                </c:pt>
                <c:pt idx="230">
                  <c:v>864.55079551990707</c:v>
                </c:pt>
                <c:pt idx="231">
                  <c:v>864.55079551990707</c:v>
                </c:pt>
                <c:pt idx="232">
                  <c:v>864.55079551990707</c:v>
                </c:pt>
                <c:pt idx="233">
                  <c:v>864.55079551990707</c:v>
                </c:pt>
                <c:pt idx="234">
                  <c:v>864.55079551990707</c:v>
                </c:pt>
                <c:pt idx="235">
                  <c:v>864.55079551990707</c:v>
                </c:pt>
                <c:pt idx="236">
                  <c:v>864.55079551990707</c:v>
                </c:pt>
                <c:pt idx="237">
                  <c:v>864.55079551990707</c:v>
                </c:pt>
              </c:numCache>
            </c:numRef>
          </c:xVal>
          <c:yVal>
            <c:numRef>
              <c:f>data!$M$15:$M$252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2.9288954920686581</c:v>
                </c:pt>
                <c:pt idx="2">
                  <c:v>5.9779499850519722</c:v>
                </c:pt>
                <c:pt idx="3">
                  <c:v>9.1384522733976823</c:v>
                </c:pt>
                <c:pt idx="4">
                  <c:v>12.401372743123662</c:v>
                </c:pt>
                <c:pt idx="5">
                  <c:v>15.757389169593402</c:v>
                </c:pt>
                <c:pt idx="6">
                  <c:v>19.196913351285765</c:v>
                </c:pt>
                <c:pt idx="7">
                  <c:v>22.710118503465463</c:v>
                </c:pt>
                <c:pt idx="8">
                  <c:v>26.286967333490406</c:v>
                </c:pt>
                <c:pt idx="9">
                  <c:v>29.917240717543795</c:v>
                </c:pt>
                <c:pt idx="10">
                  <c:v>33.590566896861773</c:v>
                </c:pt>
                <c:pt idx="11">
                  <c:v>37.296451110041289</c:v>
                </c:pt>
                <c:pt idx="12">
                  <c:v>41.024305576769486</c:v>
                </c:pt>
                <c:pt idx="13">
                  <c:v>44.763479747309205</c:v>
                </c:pt>
                <c:pt idx="14">
                  <c:v>48.503290731318522</c:v>
                </c:pt>
                <c:pt idx="15">
                  <c:v>52.233053819067507</c:v>
                </c:pt>
                <c:pt idx="16">
                  <c:v>55.942113007853166</c:v>
                </c:pt>
                <c:pt idx="17">
                  <c:v>59.619871446398143</c:v>
                </c:pt>
                <c:pt idx="18">
                  <c:v>63.255821710252121</c:v>
                </c:pt>
                <c:pt idx="19">
                  <c:v>66.839575821699711</c:v>
                </c:pt>
                <c:pt idx="20">
                  <c:v>70.360894928406353</c:v>
                </c:pt>
                <c:pt idx="21">
                  <c:v>73.809718556010566</c:v>
                </c:pt>
                <c:pt idx="22">
                  <c:v>77.176193351086596</c:v>
                </c:pt>
                <c:pt idx="23">
                  <c:v>80.450701232359179</c:v>
                </c:pt>
                <c:pt idx="24">
                  <c:v>83.623886869740929</c:v>
                </c:pt>
                <c:pt idx="25">
                  <c:v>86.686684412684926</c:v>
                </c:pt>
                <c:pt idx="26">
                  <c:v>89.630343391488893</c:v>
                </c:pt>
                <c:pt idx="27">
                  <c:v>92.446453717550227</c:v>
                </c:pt>
                <c:pt idx="28">
                  <c:v>95.12696971114606</c:v>
                </c:pt>
                <c:pt idx="29">
                  <c:v>97.66423308809027</c:v>
                </c:pt>
                <c:pt idx="30">
                  <c:v>100.05099483959413</c:v>
                </c:pt>
                <c:pt idx="31">
                  <c:v>102.28043594281976</c:v>
                </c:pt>
                <c:pt idx="32">
                  <c:v>104.34618684295555</c:v>
                </c:pt>
                <c:pt idx="33">
                  <c:v>106.24234565115283</c:v>
                </c:pt>
                <c:pt idx="34">
                  <c:v>107.96349500633275</c:v>
                </c:pt>
                <c:pt idx="35">
                  <c:v>109.50471755268747</c:v>
                </c:pt>
                <c:pt idx="36">
                  <c:v>110.86160998865785</c:v>
                </c:pt>
                <c:pt idx="37">
                  <c:v>112.03029564724785</c:v>
                </c:pt>
                <c:pt idx="38">
                  <c:v>113.00743557173456</c:v>
                </c:pt>
                <c:pt idx="39">
                  <c:v>113.79023805512971</c:v>
                </c:pt>
                <c:pt idx="40">
                  <c:v>114.37646661613874</c:v>
                </c:pt>
                <c:pt idx="41">
                  <c:v>114.76444638882955</c:v>
                </c:pt>
                <c:pt idx="42">
                  <c:v>114.95306890775561</c:v>
                </c:pt>
                <c:pt idx="43">
                  <c:v>114.94179527486246</c:v>
                </c:pt>
                <c:pt idx="44">
                  <c:v>114.73065769912952</c:v>
                </c:pt>
                <c:pt idx="45">
                  <c:v>114.32025940454847</c:v>
                </c:pt>
                <c:pt idx="46">
                  <c:v>113.71177290670096</c:v>
                </c:pt>
                <c:pt idx="47">
                  <c:v>112.90693666285981</c:v>
                </c:pt>
                <c:pt idx="48">
                  <c:v>111.90805010518415</c:v>
                </c:pt>
                <c:pt idx="49">
                  <c:v>110.71796707119873</c:v>
                </c:pt>
                <c:pt idx="50">
                  <c:v>109.34008765032709</c:v>
                </c:pt>
                <c:pt idx="51">
                  <c:v>107.77834846977258</c:v>
                </c:pt>
                <c:pt idx="52">
                  <c:v>106.03721144750089</c:v>
                </c:pt>
                <c:pt idx="53">
                  <c:v>104.12165104445745</c:v>
                </c:pt>
                <c:pt idx="54">
                  <c:v>102.0371400524395</c:v>
                </c:pt>
                <c:pt idx="55">
                  <c:v>99.789633958228052</c:v>
                </c:pt>
                <c:pt idx="56">
                  <c:v>97.385553928650907</c:v>
                </c:pt>
                <c:pt idx="57">
                  <c:v>94.831768465189356</c:v>
                </c:pt>
                <c:pt idx="58">
                  <c:v>92.13557378054152</c:v>
                </c:pt>
                <c:pt idx="59">
                  <c:v>89.304672953206222</c:v>
                </c:pt>
                <c:pt idx="60">
                  <c:v>86.347153919644285</c:v>
                </c:pt>
                <c:pt idx="61">
                  <c:v>83.271466366893236</c:v>
                </c:pt>
                <c:pt idx="62">
                  <c:v>80.086397591653935</c:v>
                </c:pt>
                <c:pt idx="63">
                  <c:v>76.801047394819633</c:v>
                </c:pt>
                <c:pt idx="64">
                  <c:v>73.424802083175493</c:v>
                </c:pt>
                <c:pt idx="65">
                  <c:v>69.967307652544918</c:v>
                </c:pt>
                <c:pt idx="66">
                  <c:v>66.438442228999534</c:v>
                </c:pt>
                <c:pt idx="67">
                  <c:v>62.848287846868821</c:v>
                </c:pt>
                <c:pt idx="68">
                  <c:v>59.207101644180035</c:v>
                </c:pt>
                <c:pt idx="69">
                  <c:v>55.525286557823506</c:v>
                </c:pt>
                <c:pt idx="70">
                  <c:v>51.813361602167923</c:v>
                </c:pt>
                <c:pt idx="71">
                  <c:v>48.081931816040168</c:v>
                </c:pt>
                <c:pt idx="72">
                  <c:v>44.341657963931382</c:v>
                </c:pt>
                <c:pt idx="73">
                  <c:v>40.603226077994499</c:v>
                </c:pt>
                <c:pt idx="74">
                  <c:v>36.877316927850394</c:v>
                </c:pt>
                <c:pt idx="75">
                  <c:v>33.17457550543044</c:v>
                </c:pt>
                <c:pt idx="76">
                  <c:v>29.505580612035725</c:v>
                </c:pt>
                <c:pt idx="77">
                  <c:v>25.880814634504606</c:v>
                </c:pt>
                <c:pt idx="78">
                  <c:v>22.310633596837821</c:v>
                </c:pt>
                <c:pt idx="79">
                  <c:v>18.805237572845027</c:v>
                </c:pt>
                <c:pt idx="80">
                  <c:v>15.374641544343438</c:v>
                </c:pt>
                <c:pt idx="81">
                  <c:v>12.028646788168215</c:v>
                </c:pt>
                <c:pt idx="82">
                  <c:v>8.7768128737414379</c:v>
                </c:pt>
                <c:pt idx="83">
                  <c:v>5.6284303512044698</c:v>
                </c:pt>
                <c:pt idx="84">
                  <c:v>2.5924942081424955</c:v>
                </c:pt>
                <c:pt idx="85">
                  <c:v>-0.3223218292627078</c:v>
                </c:pt>
                <c:pt idx="86">
                  <c:v>-3.10769007723006</c:v>
                </c:pt>
                <c:pt idx="87">
                  <c:v>-5.7556526867270028</c:v>
                </c:pt>
                <c:pt idx="88">
                  <c:v>-8.2586443791930311</c:v>
                </c:pt>
                <c:pt idx="89">
                  <c:v>-10.609514060681153</c:v>
                </c:pt>
                <c:pt idx="90">
                  <c:v>-12.801545252666928</c:v>
                </c:pt>
                <c:pt idx="91">
                  <c:v>-14.828475281152782</c:v>
                </c:pt>
                <c:pt idx="92">
                  <c:v>-16.684513169244468</c:v>
                </c:pt>
                <c:pt idx="93">
                  <c:v>-18.364356182080037</c:v>
                </c:pt>
                <c:pt idx="94">
                  <c:v>-19.863204976842226</c:v>
                </c:pt>
                <c:pt idx="95">
                  <c:v>-21.176777314570408</c:v>
                </c:pt>
                <c:pt idx="96">
                  <c:v>-22.301320294597151</c:v>
                </c:pt>
                <c:pt idx="97">
                  <c:v>-23.233621076655478</c:v>
                </c:pt>
                <c:pt idx="98">
                  <c:v>-23.971016060023352</c:v>
                </c:pt>
                <c:pt idx="99">
                  <c:v>-24.51139849348062</c:v>
                </c:pt>
                <c:pt idx="100">
                  <c:v>-24.853224494336605</c:v>
                </c:pt>
                <c:pt idx="101">
                  <c:v>-24.995517459331712</c:v>
                </c:pt>
                <c:pt idx="102">
                  <c:v>-24.999999999999996</c:v>
                </c:pt>
                <c:pt idx="103">
                  <c:v>-24.999999999999996</c:v>
                </c:pt>
                <c:pt idx="104">
                  <c:v>-24.999999999999996</c:v>
                </c:pt>
                <c:pt idx="105">
                  <c:v>-24.999999999999996</c:v>
                </c:pt>
                <c:pt idx="106">
                  <c:v>-24.999999999999996</c:v>
                </c:pt>
                <c:pt idx="107">
                  <c:v>-24.999999999999996</c:v>
                </c:pt>
                <c:pt idx="108">
                  <c:v>-24.999999999999996</c:v>
                </c:pt>
                <c:pt idx="109">
                  <c:v>-24.999999999999996</c:v>
                </c:pt>
                <c:pt idx="110">
                  <c:v>-24.999999999999996</c:v>
                </c:pt>
                <c:pt idx="111">
                  <c:v>-24.999999999999996</c:v>
                </c:pt>
                <c:pt idx="112">
                  <c:v>-24.999999999999996</c:v>
                </c:pt>
                <c:pt idx="113">
                  <c:v>-24.999999999999996</c:v>
                </c:pt>
                <c:pt idx="114">
                  <c:v>-24.999999999999996</c:v>
                </c:pt>
                <c:pt idx="115">
                  <c:v>-24.999999999999996</c:v>
                </c:pt>
                <c:pt idx="116">
                  <c:v>-24.999999999999996</c:v>
                </c:pt>
                <c:pt idx="117">
                  <c:v>-24.999999999999996</c:v>
                </c:pt>
                <c:pt idx="118">
                  <c:v>-24.999999999999996</c:v>
                </c:pt>
                <c:pt idx="119">
                  <c:v>-24.999999999999996</c:v>
                </c:pt>
                <c:pt idx="120">
                  <c:v>-24.999999999999996</c:v>
                </c:pt>
                <c:pt idx="121">
                  <c:v>-24.999999999999996</c:v>
                </c:pt>
                <c:pt idx="122">
                  <c:v>-24.999999999999996</c:v>
                </c:pt>
                <c:pt idx="123">
                  <c:v>-24.999999999999996</c:v>
                </c:pt>
                <c:pt idx="124">
                  <c:v>-24.999999999999996</c:v>
                </c:pt>
                <c:pt idx="125">
                  <c:v>-24.999999999999996</c:v>
                </c:pt>
                <c:pt idx="126">
                  <c:v>-24.999999999999996</c:v>
                </c:pt>
                <c:pt idx="127">
                  <c:v>-24.999999999999996</c:v>
                </c:pt>
                <c:pt idx="128">
                  <c:v>-24.999999999999996</c:v>
                </c:pt>
                <c:pt idx="129">
                  <c:v>-24.999999999999996</c:v>
                </c:pt>
                <c:pt idx="130">
                  <c:v>-24.999999999999996</c:v>
                </c:pt>
                <c:pt idx="131">
                  <c:v>-24.999999999999996</c:v>
                </c:pt>
                <c:pt idx="132">
                  <c:v>-24.999999999999996</c:v>
                </c:pt>
                <c:pt idx="133">
                  <c:v>-24.999999999999996</c:v>
                </c:pt>
                <c:pt idx="134">
                  <c:v>-24.999999999999996</c:v>
                </c:pt>
                <c:pt idx="135">
                  <c:v>-24.999999999999996</c:v>
                </c:pt>
                <c:pt idx="136">
                  <c:v>-24.999999999999996</c:v>
                </c:pt>
                <c:pt idx="137">
                  <c:v>-24.999999999999996</c:v>
                </c:pt>
                <c:pt idx="138">
                  <c:v>-24.999999999999996</c:v>
                </c:pt>
                <c:pt idx="139">
                  <c:v>-24.999999999999996</c:v>
                </c:pt>
                <c:pt idx="140">
                  <c:v>-24.999999999999996</c:v>
                </c:pt>
                <c:pt idx="141">
                  <c:v>-24.999999999999996</c:v>
                </c:pt>
                <c:pt idx="142">
                  <c:v>-24.999999999999996</c:v>
                </c:pt>
                <c:pt idx="143">
                  <c:v>-24.999999999999996</c:v>
                </c:pt>
                <c:pt idx="144">
                  <c:v>-24.999999999999996</c:v>
                </c:pt>
                <c:pt idx="145">
                  <c:v>-24.999999999999996</c:v>
                </c:pt>
                <c:pt idx="146">
                  <c:v>-24.999999999999996</c:v>
                </c:pt>
                <c:pt idx="147">
                  <c:v>-24.999999999999996</c:v>
                </c:pt>
                <c:pt idx="148">
                  <c:v>-24.999999999999996</c:v>
                </c:pt>
                <c:pt idx="149">
                  <c:v>-24.999999999999996</c:v>
                </c:pt>
                <c:pt idx="150">
                  <c:v>-24.999999999999996</c:v>
                </c:pt>
                <c:pt idx="151">
                  <c:v>-24.999999999999996</c:v>
                </c:pt>
                <c:pt idx="152">
                  <c:v>-24.999999999999996</c:v>
                </c:pt>
                <c:pt idx="153">
                  <c:v>-24.999999999999996</c:v>
                </c:pt>
                <c:pt idx="154">
                  <c:v>-24.999999999999996</c:v>
                </c:pt>
                <c:pt idx="155">
                  <c:v>-24.999999999999996</c:v>
                </c:pt>
                <c:pt idx="156">
                  <c:v>-24.999999999999996</c:v>
                </c:pt>
                <c:pt idx="157">
                  <c:v>-24.999999999999996</c:v>
                </c:pt>
                <c:pt idx="158">
                  <c:v>-24.999999999999996</c:v>
                </c:pt>
                <c:pt idx="159">
                  <c:v>-24.999999999999996</c:v>
                </c:pt>
                <c:pt idx="160">
                  <c:v>-24.999999999999996</c:v>
                </c:pt>
                <c:pt idx="161">
                  <c:v>-24.999999999999996</c:v>
                </c:pt>
                <c:pt idx="162">
                  <c:v>-24.999999999999996</c:v>
                </c:pt>
                <c:pt idx="163">
                  <c:v>-24.999999999999996</c:v>
                </c:pt>
                <c:pt idx="164">
                  <c:v>-24.999999999999996</c:v>
                </c:pt>
                <c:pt idx="165">
                  <c:v>-24.999999999999996</c:v>
                </c:pt>
                <c:pt idx="166">
                  <c:v>-24.999999999999996</c:v>
                </c:pt>
                <c:pt idx="167">
                  <c:v>-24.999999999999996</c:v>
                </c:pt>
                <c:pt idx="168">
                  <c:v>-24.999999999999996</c:v>
                </c:pt>
                <c:pt idx="169">
                  <c:v>-24.999999999999996</c:v>
                </c:pt>
                <c:pt idx="170">
                  <c:v>-24.999999999999996</c:v>
                </c:pt>
                <c:pt idx="171">
                  <c:v>-24.999999999999996</c:v>
                </c:pt>
                <c:pt idx="172">
                  <c:v>-24.999999999999996</c:v>
                </c:pt>
                <c:pt idx="173">
                  <c:v>-24.999999999999996</c:v>
                </c:pt>
                <c:pt idx="174">
                  <c:v>-24.999999999999996</c:v>
                </c:pt>
                <c:pt idx="175">
                  <c:v>-24.999999999999996</c:v>
                </c:pt>
                <c:pt idx="176">
                  <c:v>-24.999999999999996</c:v>
                </c:pt>
                <c:pt idx="177">
                  <c:v>-24.999999999999996</c:v>
                </c:pt>
                <c:pt idx="178">
                  <c:v>-24.999999999999996</c:v>
                </c:pt>
                <c:pt idx="179">
                  <c:v>-24.999999999999996</c:v>
                </c:pt>
                <c:pt idx="180">
                  <c:v>-24.999999999999996</c:v>
                </c:pt>
                <c:pt idx="181">
                  <c:v>-24.999999999999996</c:v>
                </c:pt>
                <c:pt idx="182">
                  <c:v>-24.999999999999996</c:v>
                </c:pt>
                <c:pt idx="183">
                  <c:v>-24.999999999999996</c:v>
                </c:pt>
                <c:pt idx="184">
                  <c:v>-24.999999999999996</c:v>
                </c:pt>
                <c:pt idx="185">
                  <c:v>-24.999999999999996</c:v>
                </c:pt>
                <c:pt idx="186">
                  <c:v>-24.999999999999996</c:v>
                </c:pt>
                <c:pt idx="187">
                  <c:v>-24.999999999999996</c:v>
                </c:pt>
                <c:pt idx="188">
                  <c:v>-24.999999999999996</c:v>
                </c:pt>
                <c:pt idx="189">
                  <c:v>-24.999999999999996</c:v>
                </c:pt>
                <c:pt idx="190">
                  <c:v>-24.999999999999996</c:v>
                </c:pt>
                <c:pt idx="191">
                  <c:v>-24.999999999999996</c:v>
                </c:pt>
                <c:pt idx="192">
                  <c:v>-24.999999999999996</c:v>
                </c:pt>
                <c:pt idx="193">
                  <c:v>-24.999999999999996</c:v>
                </c:pt>
                <c:pt idx="194">
                  <c:v>-24.999999999999996</c:v>
                </c:pt>
                <c:pt idx="195">
                  <c:v>-24.999999999999996</c:v>
                </c:pt>
                <c:pt idx="196">
                  <c:v>-24.999999999999996</c:v>
                </c:pt>
                <c:pt idx="197">
                  <c:v>-24.999999999999996</c:v>
                </c:pt>
                <c:pt idx="198">
                  <c:v>-24.999999999999996</c:v>
                </c:pt>
                <c:pt idx="199">
                  <c:v>-24.999999999999996</c:v>
                </c:pt>
                <c:pt idx="200">
                  <c:v>-24.999999999999996</c:v>
                </c:pt>
                <c:pt idx="201">
                  <c:v>-24.999999999999996</c:v>
                </c:pt>
                <c:pt idx="202">
                  <c:v>-24.999999999999996</c:v>
                </c:pt>
                <c:pt idx="203">
                  <c:v>-24.999999999999996</c:v>
                </c:pt>
                <c:pt idx="204">
                  <c:v>-24.999999999999996</c:v>
                </c:pt>
                <c:pt idx="205">
                  <c:v>-24.999999999999996</c:v>
                </c:pt>
                <c:pt idx="206">
                  <c:v>-24.999999999999996</c:v>
                </c:pt>
                <c:pt idx="207">
                  <c:v>-24.999999999999996</c:v>
                </c:pt>
                <c:pt idx="208">
                  <c:v>-24.999999999999996</c:v>
                </c:pt>
                <c:pt idx="209">
                  <c:v>-24.999999999999996</c:v>
                </c:pt>
                <c:pt idx="210">
                  <c:v>-24.999999999999996</c:v>
                </c:pt>
                <c:pt idx="211">
                  <c:v>-24.999999999999996</c:v>
                </c:pt>
                <c:pt idx="212">
                  <c:v>-24.999999999999996</c:v>
                </c:pt>
                <c:pt idx="213">
                  <c:v>-24.999999999999996</c:v>
                </c:pt>
                <c:pt idx="214">
                  <c:v>-24.999999999999996</c:v>
                </c:pt>
                <c:pt idx="215">
                  <c:v>-24.999999999999996</c:v>
                </c:pt>
                <c:pt idx="216">
                  <c:v>-24.999999999999996</c:v>
                </c:pt>
                <c:pt idx="217">
                  <c:v>-24.999999999999996</c:v>
                </c:pt>
                <c:pt idx="218">
                  <c:v>-24.999999999999996</c:v>
                </c:pt>
                <c:pt idx="219">
                  <c:v>-24.999999999999996</c:v>
                </c:pt>
                <c:pt idx="220">
                  <c:v>-24.999999999999996</c:v>
                </c:pt>
                <c:pt idx="221">
                  <c:v>-24.999999999999996</c:v>
                </c:pt>
                <c:pt idx="222">
                  <c:v>-24.999999999999996</c:v>
                </c:pt>
                <c:pt idx="223">
                  <c:v>-24.999999999999996</c:v>
                </c:pt>
                <c:pt idx="224">
                  <c:v>-24.999999999999996</c:v>
                </c:pt>
                <c:pt idx="225">
                  <c:v>-24.999999999999996</c:v>
                </c:pt>
                <c:pt idx="226">
                  <c:v>-24.999999999999996</c:v>
                </c:pt>
                <c:pt idx="227">
                  <c:v>-24.999999999999996</c:v>
                </c:pt>
                <c:pt idx="228">
                  <c:v>-24.999999999999996</c:v>
                </c:pt>
                <c:pt idx="229">
                  <c:v>-24.999999999999996</c:v>
                </c:pt>
                <c:pt idx="230">
                  <c:v>-24.999999999999996</c:v>
                </c:pt>
                <c:pt idx="231">
                  <c:v>-24.999999999999996</c:v>
                </c:pt>
                <c:pt idx="232">
                  <c:v>-24.999999999999996</c:v>
                </c:pt>
                <c:pt idx="233">
                  <c:v>-24.999999999999996</c:v>
                </c:pt>
                <c:pt idx="234">
                  <c:v>-24.999999999999996</c:v>
                </c:pt>
                <c:pt idx="235">
                  <c:v>-24.999999999999996</c:v>
                </c:pt>
                <c:pt idx="236">
                  <c:v>-24.999999999999996</c:v>
                </c:pt>
                <c:pt idx="237">
                  <c:v>-24.999999999999996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642-4D06-B7B5-B2E0B4C569D0}"/>
            </c:ext>
          </c:extLst>
        </c:ser>
        <c:ser>
          <c:idx val="23"/>
          <c:order val="23"/>
          <c:tx>
            <c:strRef>
              <c:f>data!$BX$12</c:f>
              <c:strCache>
                <c:ptCount val="1"/>
                <c:pt idx="0">
                  <c:v>15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data!$BX$15:$BX$252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0.86939824157721002</c:v>
                </c:pt>
                <c:pt idx="2">
                  <c:v>1.8444028935126704</c:v>
                </c:pt>
                <c:pt idx="3">
                  <c:v>2.9305161189851532</c:v>
                </c:pt>
                <c:pt idx="4">
                  <c:v>4.1331210059989649</c:v>
                </c:pt>
                <c:pt idx="5">
                  <c:v>5.4574757983233155</c:v>
                </c:pt>
                <c:pt idx="6">
                  <c:v>6.9087082602266436</c:v>
                </c:pt>
                <c:pt idx="7">
                  <c:v>8.4918101810464321</c:v>
                </c:pt>
                <c:pt idx="8">
                  <c:v>10.211632025483407</c:v>
                </c:pt>
                <c:pt idx="9">
                  <c:v>12.072877735353371</c:v>
                </c:pt>
                <c:pt idx="10">
                  <c:v>14.080099688367874</c:v>
                </c:pt>
                <c:pt idx="11">
                  <c:v>16.237693819346298</c:v>
                </c:pt>
                <c:pt idx="12">
                  <c:v>18.549894909087904</c:v>
                </c:pt>
                <c:pt idx="13">
                  <c:v>21.020772045952761</c:v>
                </c:pt>
                <c:pt idx="14">
                  <c:v>23.654224265015568</c:v>
                </c:pt>
                <c:pt idx="15">
                  <c:v>26.453976369465764</c:v>
                </c:pt>
                <c:pt idx="16">
                  <c:v>29.423574938731893</c:v>
                </c:pt>
                <c:pt idx="17">
                  <c:v>32.566384527608847</c:v>
                </c:pt>
                <c:pt idx="18">
                  <c:v>35.885584060460943</c:v>
                </c:pt>
                <c:pt idx="19">
                  <c:v>39.384163424365433</c:v>
                </c:pt>
                <c:pt idx="20">
                  <c:v>43.064920264847188</c:v>
                </c:pt>
                <c:pt idx="21">
                  <c:v>46.930456987639396</c:v>
                </c:pt>
                <c:pt idx="22">
                  <c:v>50.983177969682302</c:v>
                </c:pt>
                <c:pt idx="23">
                  <c:v>55.225286982350113</c:v>
                </c:pt>
                <c:pt idx="24">
                  <c:v>59.658784829666928</c:v>
                </c:pt>
                <c:pt idx="25">
                  <c:v>64.285467204042817</c:v>
                </c:pt>
                <c:pt idx="26">
                  <c:v>69.106922761828528</c:v>
                </c:pt>
                <c:pt idx="27">
                  <c:v>74.12453142075087</c:v>
                </c:pt>
                <c:pt idx="28">
                  <c:v>79.339462881053237</c:v>
                </c:pt>
                <c:pt idx="29">
                  <c:v>84.752675371926912</c:v>
                </c:pt>
                <c:pt idx="30">
                  <c:v>90.364914624575448</c:v>
                </c:pt>
                <c:pt idx="31">
                  <c:v>96.17671307301417</c:v>
                </c:pt>
                <c:pt idx="32">
                  <c:v>102.18838928345987</c:v>
                </c:pt>
                <c:pt idx="33">
                  <c:v>108.40004761292312</c:v>
                </c:pt>
                <c:pt idx="34">
                  <c:v>114.8115780973687</c:v>
                </c:pt>
                <c:pt idx="35">
                  <c:v>121.4226565695642</c:v>
                </c:pt>
                <c:pt idx="36">
                  <c:v>128.23274500649055</c:v>
                </c:pt>
                <c:pt idx="37">
                  <c:v>135.24109210594133</c:v>
                </c:pt>
                <c:pt idx="38">
                  <c:v>142.44673409169485</c:v>
                </c:pt>
                <c:pt idx="39">
                  <c:v>149.84849574639358</c:v>
                </c:pt>
                <c:pt idx="40">
                  <c:v>157.44499167102597</c:v>
                </c:pt>
                <c:pt idx="41">
                  <c:v>165.23462776966034</c:v>
                </c:pt>
                <c:pt idx="42">
                  <c:v>173.21560295783854</c:v>
                </c:pt>
                <c:pt idx="43">
                  <c:v>181.38591109280043</c:v>
                </c:pt>
                <c:pt idx="44">
                  <c:v>189.74334312346937</c:v>
                </c:pt>
                <c:pt idx="45">
                  <c:v>198.28548945789404</c:v>
                </c:pt>
                <c:pt idx="46">
                  <c:v>207.009742545611</c:v>
                </c:pt>
                <c:pt idx="47">
                  <c:v>215.91329967215921</c:v>
                </c:pt>
                <c:pt idx="48">
                  <c:v>224.99316596275204</c:v>
                </c:pt>
                <c:pt idx="49">
                  <c:v>234.24615759188745</c:v>
                </c:pt>
                <c:pt idx="50">
                  <c:v>243.66890519545763</c:v>
                </c:pt>
                <c:pt idx="51">
                  <c:v>253.25785748169943</c:v>
                </c:pt>
                <c:pt idx="52">
                  <c:v>263.00928503711776</c:v>
                </c:pt>
                <c:pt idx="53">
                  <c:v>272.91928432330235</c:v>
                </c:pt>
                <c:pt idx="54">
                  <c:v>282.98378186035313</c:v>
                </c:pt>
                <c:pt idx="55">
                  <c:v>293.19853859243301</c:v>
                </c:pt>
                <c:pt idx="56">
                  <c:v>303.55915443076918</c:v>
                </c:pt>
                <c:pt idx="57">
                  <c:v>314.06107296923216</c:v>
                </c:pt>
                <c:pt idx="58">
                  <c:v>324.69958636744138</c:v>
                </c:pt>
                <c:pt idx="59">
                  <c:v>335.46984039616194</c:v>
                </c:pt>
                <c:pt idx="60">
                  <c:v>346.36683963958831</c:v>
                </c:pt>
                <c:pt idx="61">
                  <c:v>357.3854528489357</c:v>
                </c:pt>
                <c:pt idx="62">
                  <c:v>368.52041844160505</c:v>
                </c:pt>
                <c:pt idx="63">
                  <c:v>379.76635014002665</c:v>
                </c:pt>
                <c:pt idx="64">
                  <c:v>391.1177427441396</c:v>
                </c:pt>
                <c:pt idx="65">
                  <c:v>402.56897803131983</c:v>
                </c:pt>
                <c:pt idx="66">
                  <c:v>414.11433077743584</c:v>
                </c:pt>
                <c:pt idx="67">
                  <c:v>425.74797489257719</c:v>
                </c:pt>
                <c:pt idx="68">
                  <c:v>437.46398966488107</c:v>
                </c:pt>
                <c:pt idx="69">
                  <c:v>449.2563661057651</c:v>
                </c:pt>
                <c:pt idx="70">
                  <c:v>461.11901338976713</c:v>
                </c:pt>
                <c:pt idx="71">
                  <c:v>473.04576538208926</c:v>
                </c:pt>
                <c:pt idx="72">
                  <c:v>485.03038724685018</c:v>
                </c:pt>
                <c:pt idx="73">
                  <c:v>497.06658212896673</c:v>
                </c:pt>
                <c:pt idx="74">
                  <c:v>509.14799790249856</c:v>
                </c:pt>
                <c:pt idx="75">
                  <c:v>521.26823397822875</c:v>
                </c:pt>
                <c:pt idx="76">
                  <c:v>533.42084816318254</c:v>
                </c:pt>
                <c:pt idx="77">
                  <c:v>545.59936356473099</c:v>
                </c:pt>
                <c:pt idx="78">
                  <c:v>557.79727553188468</c:v>
                </c:pt>
                <c:pt idx="79">
                  <c:v>570.00805862633467</c:v>
                </c:pt>
                <c:pt idx="80">
                  <c:v>582.22517361577138</c:v>
                </c:pt>
                <c:pt idx="81">
                  <c:v>594.44207448198642</c:v>
                </c:pt>
                <c:pt idx="82">
                  <c:v>606.65221543624807</c:v>
                </c:pt>
                <c:pt idx="83">
                  <c:v>618.84905793442874</c:v>
                </c:pt>
                <c:pt idx="84">
                  <c:v>631.02607768437076</c:v>
                </c:pt>
                <c:pt idx="85">
                  <c:v>643.17677163797578</c:v>
                </c:pt>
                <c:pt idx="86">
                  <c:v>655.29466496052919</c:v>
                </c:pt>
                <c:pt idx="87">
                  <c:v>667.37331796978674</c:v>
                </c:pt>
                <c:pt idx="88">
                  <c:v>679.40633303738912</c:v>
                </c:pt>
                <c:pt idx="89">
                  <c:v>691.38736144520703</c:v>
                </c:pt>
                <c:pt idx="90">
                  <c:v>703.31011018926813</c:v>
                </c:pt>
                <c:pt idx="91">
                  <c:v>715.16834872397658</c:v>
                </c:pt>
                <c:pt idx="92">
                  <c:v>726.95591563939593</c:v>
                </c:pt>
                <c:pt idx="93">
                  <c:v>738.66672526443722</c:v>
                </c:pt>
                <c:pt idx="94">
                  <c:v>750.29477418888018</c:v>
                </c:pt>
                <c:pt idx="95">
                  <c:v>761.83414769723367</c:v>
                </c:pt>
                <c:pt idx="96">
                  <c:v>773.27902610754245</c:v>
                </c:pt>
                <c:pt idx="97">
                  <c:v>784.62369100834644</c:v>
                </c:pt>
                <c:pt idx="98">
                  <c:v>795.86253138710833</c:v>
                </c:pt>
                <c:pt idx="99">
                  <c:v>806.99004964354219</c:v>
                </c:pt>
                <c:pt idx="100">
                  <c:v>818.00086748139597</c:v>
                </c:pt>
                <c:pt idx="101">
                  <c:v>828.88973167237873</c:v>
                </c:pt>
                <c:pt idx="102">
                  <c:v>839.65151968604971</c:v>
                </c:pt>
                <c:pt idx="103">
                  <c:v>850.28124517964011</c:v>
                </c:pt>
                <c:pt idx="104">
                  <c:v>860.77406334192221</c:v>
                </c:pt>
                <c:pt idx="105">
                  <c:v>871.12527608539801</c:v>
                </c:pt>
                <c:pt idx="106">
                  <c:v>881.33033708124458</c:v>
                </c:pt>
                <c:pt idx="107">
                  <c:v>891.38485663161919</c:v>
                </c:pt>
                <c:pt idx="108">
                  <c:v>901.28460637410433</c:v>
                </c:pt>
                <c:pt idx="109">
                  <c:v>911.0255238132462</c:v>
                </c:pt>
                <c:pt idx="110">
                  <c:v>920.60371667433719</c:v>
                </c:pt>
                <c:pt idx="111">
                  <c:v>930.01546707476905</c:v>
                </c:pt>
                <c:pt idx="112">
                  <c:v>939.2572355084933</c:v>
                </c:pt>
                <c:pt idx="113">
                  <c:v>948.32566463931198</c:v>
                </c:pt>
                <c:pt idx="114">
                  <c:v>957.21758289893921</c:v>
                </c:pt>
                <c:pt idx="115">
                  <c:v>965.93000788597396</c:v>
                </c:pt>
                <c:pt idx="116">
                  <c:v>974.46014956214378</c:v>
                </c:pt>
                <c:pt idx="117">
                  <c:v>982.80541324238902</c:v>
                </c:pt>
                <c:pt idx="118">
                  <c:v>990.96340237559332</c:v>
                </c:pt>
                <c:pt idx="119">
                  <c:v>998.93192111296594</c:v>
                </c:pt>
                <c:pt idx="120">
                  <c:v>1006.7089766613385</c:v>
                </c:pt>
                <c:pt idx="121">
                  <c:v>1014.2927814188424</c:v>
                </c:pt>
                <c:pt idx="122">
                  <c:v>1021.6817548906822</c:v>
                </c:pt>
                <c:pt idx="123">
                  <c:v>1028.8745253829554</c:v>
                </c:pt>
                <c:pt idx="124">
                  <c:v>1035.8699314726973</c:v>
                </c:pt>
                <c:pt idx="125">
                  <c:v>1042.6670232525805</c:v>
                </c:pt>
                <c:pt idx="126">
                  <c:v>1049.2650633489291</c:v>
                </c:pt>
                <c:pt idx="127">
                  <c:v>1055.6635277119651</c:v>
                </c:pt>
                <c:pt idx="128">
                  <c:v>1061.8621061774318</c:v>
                </c:pt>
                <c:pt idx="129">
                  <c:v>1067.8607027989981</c:v>
                </c:pt>
                <c:pt idx="130">
                  <c:v>1073.6594359510839</c:v>
                </c:pt>
                <c:pt idx="131">
                  <c:v>1079.258638201997</c:v>
                </c:pt>
                <c:pt idx="132">
                  <c:v>1084.6588559575218</c:v>
                </c:pt>
                <c:pt idx="133">
                  <c:v>1089.8608488753327</c:v>
                </c:pt>
                <c:pt idx="134">
                  <c:v>1094.8655890508714</c:v>
                </c:pt>
                <c:pt idx="135">
                  <c:v>1099.6742599755476</c:v>
                </c:pt>
                <c:pt idx="136">
                  <c:v>1104.2882552683927</c:v>
                </c:pt>
                <c:pt idx="137">
                  <c:v>1108.7091771825162</c:v>
                </c:pt>
                <c:pt idx="138">
                  <c:v>1112.9388348879691</c:v>
                </c:pt>
                <c:pt idx="139">
                  <c:v>1116.9792425328544</c:v>
                </c:pt>
                <c:pt idx="140">
                  <c:v>1120.8326170847622</c:v>
                </c:pt>
                <c:pt idx="141">
                  <c:v>1124.5013759548444</c:v>
                </c:pt>
                <c:pt idx="142">
                  <c:v>1127.9881344070716</c:v>
                </c:pt>
                <c:pt idx="143">
                  <c:v>1131.2957027554517</c:v>
                </c:pt>
                <c:pt idx="144">
                  <c:v>1134.4270833522148</c:v>
                </c:pt>
                <c:pt idx="145">
                  <c:v>1137.3854673701878</c:v>
                </c:pt>
                <c:pt idx="146">
                  <c:v>1140.1742313828117</c:v>
                </c:pt>
                <c:pt idx="147">
                  <c:v>1142.7969337454651</c:v>
                </c:pt>
                <c:pt idx="148">
                  <c:v>1145.2573107819696</c:v>
                </c:pt>
                <c:pt idx="149">
                  <c:v>1147.5592727803685</c:v>
                </c:pt>
                <c:pt idx="150">
                  <c:v>1149.7068998022662</c:v>
                </c:pt>
                <c:pt idx="151">
                  <c:v>1151.704437310224</c:v>
                </c:pt>
                <c:pt idx="152">
                  <c:v>1153.5562916178903</c:v>
                </c:pt>
                <c:pt idx="153">
                  <c:v>1155.2670251677528</c:v>
                </c:pt>
                <c:pt idx="154">
                  <c:v>1156.8413516415617</c:v>
                </c:pt>
                <c:pt idx="155">
                  <c:v>1158.2841309086739</c:v>
                </c:pt>
                <c:pt idx="156">
                  <c:v>1159.6003638177242</c:v>
                </c:pt>
                <c:pt idx="157">
                  <c:v>1160.795186837212</c:v>
                </c:pt>
                <c:pt idx="158">
                  <c:v>1161.8738665507422</c:v>
                </c:pt>
                <c:pt idx="159">
                  <c:v>1162.8417940128209</c:v>
                </c:pt>
                <c:pt idx="160">
                  <c:v>1163.7044789712597</c:v>
                </c:pt>
                <c:pt idx="161">
                  <c:v>1164.4675439623691</c:v>
                </c:pt>
                <c:pt idx="162">
                  <c:v>1165.1367182852841</c:v>
                </c:pt>
                <c:pt idx="163">
                  <c:v>1165.7178318618662</c:v>
                </c:pt>
                <c:pt idx="164">
                  <c:v>1166.2168089887707</c:v>
                </c:pt>
                <c:pt idx="165">
                  <c:v>1166.6396619883724</c:v>
                </c:pt>
                <c:pt idx="166">
                  <c:v>1166.9924847653515</c:v>
                </c:pt>
                <c:pt idx="167">
                  <c:v>1167.2814462758524</c:v>
                </c:pt>
                <c:pt idx="168">
                  <c:v>1167.5127839162046</c:v>
                </c:pt>
                <c:pt idx="169">
                  <c:v>1167.6927968382995</c:v>
                </c:pt>
                <c:pt idx="170">
                  <c:v>1167.8278391987824</c:v>
                </c:pt>
                <c:pt idx="171">
                  <c:v>1167.9243133492973</c:v>
                </c:pt>
                <c:pt idx="172">
                  <c:v>1167.9886629750783</c:v>
                </c:pt>
                <c:pt idx="173">
                  <c:v>1168.0273661892468</c:v>
                </c:pt>
                <c:pt idx="174">
                  <c:v>1168.0469285902091</c:v>
                </c:pt>
                <c:pt idx="175">
                  <c:v>1168.0538762896026</c:v>
                </c:pt>
                <c:pt idx="176">
                  <c:v>-2336.1094970235213</c:v>
                </c:pt>
                <c:pt idx="177">
                  <c:v>-2336.1094970235213</c:v>
                </c:pt>
                <c:pt idx="178">
                  <c:v>-2336.1094970235213</c:v>
                </c:pt>
                <c:pt idx="179">
                  <c:v>-2336.1094970235213</c:v>
                </c:pt>
                <c:pt idx="180">
                  <c:v>-2336.1094970235213</c:v>
                </c:pt>
                <c:pt idx="181">
                  <c:v>-2336.1094970235213</c:v>
                </c:pt>
                <c:pt idx="182">
                  <c:v>-2336.1094970235213</c:v>
                </c:pt>
                <c:pt idx="183">
                  <c:v>-2336.1094970235213</c:v>
                </c:pt>
                <c:pt idx="184">
                  <c:v>-2336.1094970235213</c:v>
                </c:pt>
                <c:pt idx="185">
                  <c:v>-2336.1094970235213</c:v>
                </c:pt>
                <c:pt idx="186">
                  <c:v>-2336.1094970235213</c:v>
                </c:pt>
                <c:pt idx="187">
                  <c:v>-2336.1094970235213</c:v>
                </c:pt>
                <c:pt idx="188">
                  <c:v>-2336.1094970235213</c:v>
                </c:pt>
                <c:pt idx="189">
                  <c:v>-2336.1094970235213</c:v>
                </c:pt>
                <c:pt idx="190">
                  <c:v>-2336.1094970235213</c:v>
                </c:pt>
                <c:pt idx="191">
                  <c:v>-2336.1094970235213</c:v>
                </c:pt>
                <c:pt idx="192">
                  <c:v>-2336.1094970235213</c:v>
                </c:pt>
                <c:pt idx="193">
                  <c:v>-2336.1094970235213</c:v>
                </c:pt>
                <c:pt idx="194">
                  <c:v>-2336.1094970235213</c:v>
                </c:pt>
                <c:pt idx="195">
                  <c:v>-2336.1094970235213</c:v>
                </c:pt>
                <c:pt idx="196">
                  <c:v>-2336.1094970235213</c:v>
                </c:pt>
                <c:pt idx="197">
                  <c:v>-2336.1094970235213</c:v>
                </c:pt>
                <c:pt idx="198">
                  <c:v>-2336.1094970235213</c:v>
                </c:pt>
                <c:pt idx="199">
                  <c:v>-2336.1094970235213</c:v>
                </c:pt>
                <c:pt idx="200">
                  <c:v>-2336.1094970235213</c:v>
                </c:pt>
                <c:pt idx="201">
                  <c:v>-2336.1094970235213</c:v>
                </c:pt>
                <c:pt idx="202">
                  <c:v>-2336.1094970235213</c:v>
                </c:pt>
                <c:pt idx="203">
                  <c:v>-2336.1094970235213</c:v>
                </c:pt>
                <c:pt idx="204">
                  <c:v>-2336.1094970235213</c:v>
                </c:pt>
                <c:pt idx="205">
                  <c:v>-2336.1094970235213</c:v>
                </c:pt>
                <c:pt idx="206">
                  <c:v>-2336.1094970235213</c:v>
                </c:pt>
                <c:pt idx="207">
                  <c:v>-2336.1094970235213</c:v>
                </c:pt>
                <c:pt idx="208">
                  <c:v>-2336.1094970235213</c:v>
                </c:pt>
                <c:pt idx="209">
                  <c:v>-2336.1094970235213</c:v>
                </c:pt>
                <c:pt idx="210">
                  <c:v>-2336.1094970235213</c:v>
                </c:pt>
                <c:pt idx="211">
                  <c:v>-2336.1094970235213</c:v>
                </c:pt>
                <c:pt idx="212">
                  <c:v>-2336.1094970235213</c:v>
                </c:pt>
                <c:pt idx="213">
                  <c:v>-2336.1094970235213</c:v>
                </c:pt>
                <c:pt idx="214">
                  <c:v>-2336.1094970235213</c:v>
                </c:pt>
                <c:pt idx="215">
                  <c:v>-2336.1094970235213</c:v>
                </c:pt>
                <c:pt idx="216">
                  <c:v>-2336.1094970235213</c:v>
                </c:pt>
                <c:pt idx="217">
                  <c:v>-2336.1094970235213</c:v>
                </c:pt>
                <c:pt idx="218">
                  <c:v>-2336.1094970235213</c:v>
                </c:pt>
                <c:pt idx="219">
                  <c:v>-2336.1094970235213</c:v>
                </c:pt>
                <c:pt idx="220">
                  <c:v>-2336.1094970235213</c:v>
                </c:pt>
                <c:pt idx="221">
                  <c:v>-2336.1094970235213</c:v>
                </c:pt>
                <c:pt idx="222">
                  <c:v>-2336.1094970235213</c:v>
                </c:pt>
                <c:pt idx="223">
                  <c:v>-2336.1094970235213</c:v>
                </c:pt>
                <c:pt idx="224">
                  <c:v>-2336.1094970235213</c:v>
                </c:pt>
                <c:pt idx="225">
                  <c:v>-2336.1094970235213</c:v>
                </c:pt>
                <c:pt idx="226">
                  <c:v>-2336.1094970235213</c:v>
                </c:pt>
                <c:pt idx="227">
                  <c:v>-2336.1094970235213</c:v>
                </c:pt>
                <c:pt idx="228">
                  <c:v>-2336.1094970235213</c:v>
                </c:pt>
                <c:pt idx="229">
                  <c:v>-2336.1094970235213</c:v>
                </c:pt>
                <c:pt idx="230">
                  <c:v>-2336.1094970235213</c:v>
                </c:pt>
                <c:pt idx="231">
                  <c:v>-2336.1094970235213</c:v>
                </c:pt>
                <c:pt idx="232">
                  <c:v>-2336.1094970235213</c:v>
                </c:pt>
                <c:pt idx="233">
                  <c:v>-2336.1094970235213</c:v>
                </c:pt>
                <c:pt idx="234">
                  <c:v>-2336.1094970235213</c:v>
                </c:pt>
                <c:pt idx="235">
                  <c:v>-2336.1094970235213</c:v>
                </c:pt>
                <c:pt idx="236">
                  <c:v>-2336.1094970235213</c:v>
                </c:pt>
                <c:pt idx="237">
                  <c:v>-2336.1094970235213</c:v>
                </c:pt>
              </c:numCache>
            </c:numRef>
          </c:xVal>
          <c:yVal>
            <c:numRef>
              <c:f>data!$BY$15:$BY$252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3.1405748582651651</c:v>
                </c:pt>
                <c:pt idx="2">
                  <c:v>6.4509735704313362</c:v>
                </c:pt>
                <c:pt idx="3">
                  <c:v>9.9276483787422105</c:v>
                </c:pt>
                <c:pt idx="4">
                  <c:v>13.566873327175673</c:v>
                </c:pt>
                <c:pt idx="5">
                  <c:v>17.36474825455473</c:v>
                </c:pt>
                <c:pt idx="6">
                  <c:v>21.317202974354267</c:v>
                </c:pt>
                <c:pt idx="7">
                  <c:v>25.420001636724226</c:v>
                </c:pt>
                <c:pt idx="8">
                  <c:v>29.668747268054357</c:v>
                </c:pt>
                <c:pt idx="9">
                  <c:v>34.058886483215375</c:v>
                </c:pt>
                <c:pt idx="10">
                  <c:v>38.585714365426547</c:v>
                </c:pt>
                <c:pt idx="11">
                  <c:v>43.244379508519977</c:v>
                </c:pt>
                <c:pt idx="12">
                  <c:v>48.029889216197603</c:v>
                </c:pt>
                <c:pt idx="13">
                  <c:v>52.937114852709094</c:v>
                </c:pt>
                <c:pt idx="14">
                  <c:v>57.960797339216086</c:v>
                </c:pt>
                <c:pt idx="15">
                  <c:v>63.095552789952421</c:v>
                </c:pt>
                <c:pt idx="16">
                  <c:v>68.335878282140342</c:v>
                </c:pt>
                <c:pt idx="17">
                  <c:v>73.676157753478222</c:v>
                </c:pt>
                <c:pt idx="18">
                  <c:v>79.110668020880809</c:v>
                </c:pt>
                <c:pt idx="19">
                  <c:v>84.633584914020247</c:v>
                </c:pt>
                <c:pt idx="20">
                  <c:v>90.238989517095632</c:v>
                </c:pt>
                <c:pt idx="21">
                  <c:v>95.920874512141083</c:v>
                </c:pt>
                <c:pt idx="22">
                  <c:v>101.67315061707492</c:v>
                </c:pt>
                <c:pt idx="23">
                  <c:v>107.4896531115894</c:v>
                </c:pt>
                <c:pt idx="24">
                  <c:v>113.36414844388791</c:v>
                </c:pt>
                <c:pt idx="25">
                  <c:v>119.29034091118936</c:v>
                </c:pt>
                <c:pt idx="26">
                  <c:v>125.26187940683876</c:v>
                </c:pt>
                <c:pt idx="27">
                  <c:v>131.27236422679542</c:v>
                </c:pt>
                <c:pt idx="28">
                  <c:v>137.31535392820203</c:v>
                </c:pt>
                <c:pt idx="29">
                  <c:v>143.38437223268613</c:v>
                </c:pt>
                <c:pt idx="30">
                  <c:v>149.47291496699393</c:v>
                </c:pt>
                <c:pt idx="31">
                  <c:v>155.57445703351991</c:v>
                </c:pt>
                <c:pt idx="32">
                  <c:v>161.68245940326074</c:v>
                </c:pt>
                <c:pt idx="33">
                  <c:v>167.79037612369913</c:v>
                </c:pt>
                <c:pt idx="34">
                  <c:v>173.89166133410856</c:v>
                </c:pt>
                <c:pt idx="35">
                  <c:v>179.9797762807585</c:v>
                </c:pt>
                <c:pt idx="36">
                  <c:v>186.04819632450386</c:v>
                </c:pt>
                <c:pt idx="37">
                  <c:v>192.09041793324786</c:v>
                </c:pt>
                <c:pt idx="38">
                  <c:v>198.09996565178324</c:v>
                </c:pt>
                <c:pt idx="39">
                  <c:v>204.07039904154558</c:v>
                </c:pt>
                <c:pt idx="40">
                  <c:v>209.99531958283723</c:v>
                </c:pt>
                <c:pt idx="41">
                  <c:v>215.86837753212771</c:v>
                </c:pt>
                <c:pt idx="42">
                  <c:v>221.6832787270807</c:v>
                </c:pt>
                <c:pt idx="43">
                  <c:v>227.4337913320141</c:v>
                </c:pt>
                <c:pt idx="44">
                  <c:v>233.11375251656489</c:v>
                </c:pt>
                <c:pt idx="45">
                  <c:v>238.71707506040113</c:v>
                </c:pt>
                <c:pt idx="46">
                  <c:v>244.23775387690199</c:v>
                </c:pt>
                <c:pt idx="47">
                  <c:v>249.66987244881557</c:v>
                </c:pt>
                <c:pt idx="48">
                  <c:v>255.00760916899674</c:v>
                </c:pt>
                <c:pt idx="49">
                  <c:v>260.24524357942909</c:v>
                </c:pt>
                <c:pt idx="50">
                  <c:v>265.37716250184633</c:v>
                </c:pt>
                <c:pt idx="51">
                  <c:v>270.39786605338094</c:v>
                </c:pt>
                <c:pt idx="52">
                  <c:v>275.30197354079451</c:v>
                </c:pt>
                <c:pt idx="53">
                  <c:v>280.0842292269723</c:v>
                </c:pt>
                <c:pt idx="54">
                  <c:v>284.73950796350232</c:v>
                </c:pt>
                <c:pt idx="55">
                  <c:v>289.26282068330192</c:v>
                </c:pt>
                <c:pt idx="56">
                  <c:v>293.64931974740631</c:v>
                </c:pt>
                <c:pt idx="57">
                  <c:v>297.89430414018852</c:v>
                </c:pt>
                <c:pt idx="58">
                  <c:v>301.99322450744262</c:v>
                </c:pt>
                <c:pt idx="59">
                  <c:v>305.94168803193122</c:v>
                </c:pt>
                <c:pt idx="60">
                  <c:v>309.73546314117243</c:v>
                </c:pt>
                <c:pt idx="61">
                  <c:v>313.37048404242051</c:v>
                </c:pt>
                <c:pt idx="62">
                  <c:v>316.84285507998021</c:v>
                </c:pt>
                <c:pt idx="63">
                  <c:v>320.14885491018515</c:v>
                </c:pt>
                <c:pt idx="64">
                  <c:v>323.2849404895652</c:v>
                </c:pt>
                <c:pt idx="65">
                  <c:v>326.24775087193075</c:v>
                </c:pt>
                <c:pt idx="66">
                  <c:v>329.03411081030123</c:v>
                </c:pt>
                <c:pt idx="67">
                  <c:v>331.64103415982174</c:v>
                </c:pt>
                <c:pt idx="68">
                  <c:v>334.06572707801632</c:v>
                </c:pt>
                <c:pt idx="69">
                  <c:v>336.30559101895295</c:v>
                </c:pt>
                <c:pt idx="70">
                  <c:v>338.35822551810764</c:v>
                </c:pt>
                <c:pt idx="71">
                  <c:v>340.22143076494427</c:v>
                </c:pt>
                <c:pt idx="72">
                  <c:v>341.89320996045456</c:v>
                </c:pt>
                <c:pt idx="73">
                  <c:v>343.37177145712894</c:v>
                </c:pt>
                <c:pt idx="74">
                  <c:v>344.65553067906774</c:v>
                </c:pt>
                <c:pt idx="75">
                  <c:v>345.74311182017243</c:v>
                </c:pt>
                <c:pt idx="76">
                  <c:v>346.6333493185985</c:v>
                </c:pt>
                <c:pt idx="77">
                  <c:v>347.32528910588934</c:v>
                </c:pt>
                <c:pt idx="78">
                  <c:v>347.81818962945249</c:v>
                </c:pt>
                <c:pt idx="79">
                  <c:v>348.11152264728219</c:v>
                </c:pt>
                <c:pt idx="80">
                  <c:v>348.20497379407703</c:v>
                </c:pt>
                <c:pt idx="81">
                  <c:v>348.09844291814517</c:v>
                </c:pt>
                <c:pt idx="82">
                  <c:v>347.79204418873792</c:v>
                </c:pt>
                <c:pt idx="83">
                  <c:v>347.28610597369328</c:v>
                </c:pt>
                <c:pt idx="84">
                  <c:v>346.58117048752456</c:v>
                </c:pt>
                <c:pt idx="85">
                  <c:v>345.67799321032845</c:v>
                </c:pt>
                <c:pt idx="86">
                  <c:v>344.57754207813593</c:v>
                </c:pt>
                <c:pt idx="87">
                  <c:v>343.28099644557426</c:v>
                </c:pt>
                <c:pt idx="88">
                  <c:v>341.78974582195161</c:v>
                </c:pt>
                <c:pt idx="89">
                  <c:v>340.10538838211841</c:v>
                </c:pt>
                <c:pt idx="90">
                  <c:v>338.22972925370169</c:v>
                </c:pt>
                <c:pt idx="91">
                  <c:v>336.16477858254768</c:v>
                </c:pt>
                <c:pt idx="92">
                  <c:v>333.91274937844679</c:v>
                </c:pt>
                <c:pt idx="93">
                  <c:v>331.47605514344821</c:v>
                </c:pt>
                <c:pt idx="94">
                  <c:v>328.85730728530802</c:v>
                </c:pt>
                <c:pt idx="95">
                  <c:v>326.05931231884011</c:v>
                </c:pt>
                <c:pt idx="96">
                  <c:v>323.08506885817121</c:v>
                </c:pt>
                <c:pt idx="97">
                  <c:v>319.93776440312388</c:v>
                </c:pt>
                <c:pt idx="98">
                  <c:v>316.62077192316843</c:v>
                </c:pt>
                <c:pt idx="99">
                  <c:v>313.13764624260938</c:v>
                </c:pt>
                <c:pt idx="100">
                  <c:v>309.49212023087489</c:v>
                </c:pt>
                <c:pt idx="101">
                  <c:v>305.68810080199859</c:v>
                </c:pt>
                <c:pt idx="102">
                  <c:v>301.72966472757372</c:v>
                </c:pt>
                <c:pt idx="103">
                  <c:v>297.62105426767488</c:v>
                </c:pt>
                <c:pt idx="104">
                  <c:v>293.36667262442148</c:v>
                </c:pt>
                <c:pt idx="105">
                  <c:v>288.9710792230627</c:v>
                </c:pt>
                <c:pt idx="106">
                  <c:v>284.43898482563634</c:v>
                </c:pt>
                <c:pt idx="107">
                  <c:v>279.7752464824402</c:v>
                </c:pt>
                <c:pt idx="108">
                  <c:v>274.98486232672599</c:v>
                </c:pt>
                <c:pt idx="109">
                  <c:v>270.0729662181954</c:v>
                </c:pt>
                <c:pt idx="110">
                  <c:v>265.04482224103651</c:v>
                </c:pt>
                <c:pt idx="111">
                  <c:v>259.9058190623993</c:v>
                </c:pt>
                <c:pt idx="112">
                  <c:v>254.66146415735633</c:v>
                </c:pt>
                <c:pt idx="113">
                  <c:v>249.31737790653489</c:v>
                </c:pt>
                <c:pt idx="114">
                  <c:v>243.87928757275012</c:v>
                </c:pt>
                <c:pt idx="115">
                  <c:v>238.35302116309038</c:v>
                </c:pt>
                <c:pt idx="116">
                  <c:v>232.7445011830373</c:v>
                </c:pt>
                <c:pt idx="117">
                  <c:v>227.05973828930937</c:v>
                </c:pt>
                <c:pt idx="118">
                  <c:v>221.30482484823514</c:v>
                </c:pt>
                <c:pt idx="119">
                  <c:v>215.48592840655857</c:v>
                </c:pt>
                <c:pt idx="120">
                  <c:v>209.60928508167137</c:v>
                </c:pt>
                <c:pt idx="121">
                  <c:v>203.68119287836132</c:v>
                </c:pt>
                <c:pt idx="122">
                  <c:v>197.70800493923178</c:v>
                </c:pt>
                <c:pt idx="123">
                  <c:v>191.69612273603431</c:v>
                </c:pt>
                <c:pt idx="124">
                  <c:v>185.65198920920264</c:v>
                </c:pt>
                <c:pt idx="125">
                  <c:v>179.58208186294885</c:v>
                </c:pt>
                <c:pt idx="126">
                  <c:v>173.49290582331318</c:v>
                </c:pt>
                <c:pt idx="127">
                  <c:v>167.39098686661544</c:v>
                </c:pt>
                <c:pt idx="128">
                  <c:v>161.28286442577252</c:v>
                </c:pt>
                <c:pt idx="129">
                  <c:v>155.17508458198174</c:v>
                </c:pt>
                <c:pt idx="130">
                  <c:v>149.0741930492791</c:v>
                </c:pt>
                <c:pt idx="131">
                  <c:v>142.98672815949027</c:v>
                </c:pt>
                <c:pt idx="132">
                  <c:v>136.91921385509343</c:v>
                </c:pt>
                <c:pt idx="133">
                  <c:v>130.87815269750416</c:v>
                </c:pt>
                <c:pt idx="134">
                  <c:v>124.87001889827242</c:v>
                </c:pt>
                <c:pt idx="135">
                  <c:v>118.90125138066391</c:v>
                </c:pt>
                <c:pt idx="136">
                  <c:v>112.97824687905967</c:v>
                </c:pt>
                <c:pt idx="137">
                  <c:v>107.10735308356826</c:v>
                </c:pt>
                <c:pt idx="138">
                  <c:v>101.29486183719999</c:v>
                </c:pt>
                <c:pt idx="139">
                  <c:v>95.547002392892878</c:v>
                </c:pt>
                <c:pt idx="140">
                  <c:v>89.869934737614528</c:v>
                </c:pt>
                <c:pt idx="141">
                  <c:v>84.269742990698916</c:v>
                </c:pt>
                <c:pt idx="142">
                  <c:v>78.752428883488165</c:v>
                </c:pt>
                <c:pt idx="143">
                  <c:v>73.323905327272058</c:v>
                </c:pt>
                <c:pt idx="144">
                  <c:v>67.989990076413449</c:v>
                </c:pt>
                <c:pt idx="145">
                  <c:v>62.756399493456229</c:v>
                </c:pt>
                <c:pt idx="146">
                  <c:v>57.628742422892365</c:v>
                </c:pt>
                <c:pt idx="147">
                  <c:v>52.612514180158541</c:v>
                </c:pt>
                <c:pt idx="148">
                  <c:v>47.713090662299919</c:v>
                </c:pt>
                <c:pt idx="149">
                  <c:v>42.935722586615952</c:v>
                </c:pt>
                <c:pt idx="150">
                  <c:v>38.285529863461825</c:v>
                </c:pt>
                <c:pt idx="151">
                  <c:v>33.767496109234017</c:v>
                </c:pt>
                <c:pt idx="152">
                  <c:v>29.38646330542452</c:v>
                </c:pt>
                <c:pt idx="153">
                  <c:v>25.147126609463278</c:v>
                </c:pt>
                <c:pt idx="154">
                  <c:v>21.054029322913955</c:v>
                </c:pt>
                <c:pt idx="155">
                  <c:v>17.111558022412083</c:v>
                </c:pt>
                <c:pt idx="156">
                  <c:v>13.323937858566739</c:v>
                </c:pt>
                <c:pt idx="157">
                  <c:v>9.6952280278624361</c:v>
                </c:pt>
                <c:pt idx="158">
                  <c:v>6.2293174224134287</c:v>
                </c:pt>
                <c:pt idx="159">
                  <c:v>2.9299204622343193</c:v>
                </c:pt>
                <c:pt idx="160">
                  <c:v>-0.19942688550753596</c:v>
                </c:pt>
                <c:pt idx="161">
                  <c:v>-3.1553708959923146</c:v>
                </c:pt>
                <c:pt idx="162">
                  <c:v>-5.9347436809375411</c:v>
                </c:pt>
                <c:pt idx="163">
                  <c:v>-8.5345665836275337</c:v>
                </c:pt>
                <c:pt idx="164">
                  <c:v>-10.952053371143093</c:v>
                </c:pt>
                <c:pt idx="165">
                  <c:v>-13.184613220369881</c:v>
                </c:pt>
                <c:pt idx="166">
                  <c:v>-15.229853494586308</c:v>
                </c:pt>
                <c:pt idx="167">
                  <c:v>-17.085582307655081</c:v>
                </c:pt>
                <c:pt idx="168">
                  <c:v>-18.749810873069595</c:v>
                </c:pt>
                <c:pt idx="169">
                  <c:v>-20.220755635338808</c:v>
                </c:pt>
                <c:pt idx="170">
                  <c:v>-21.496840181424918</c:v>
                </c:pt>
                <c:pt idx="171">
                  <c:v>-22.576696930187655</c:v>
                </c:pt>
                <c:pt idx="172">
                  <c:v>-23.459168598021829</c:v>
                </c:pt>
                <c:pt idx="173">
                  <c:v>-24.143309439119644</c:v>
                </c:pt>
                <c:pt idx="174">
                  <c:v>-24.628386259027327</c:v>
                </c:pt>
                <c:pt idx="175">
                  <c:v>-24.913879200410523</c:v>
                </c:pt>
                <c:pt idx="176">
                  <c:v>-24.999999999999996</c:v>
                </c:pt>
                <c:pt idx="177">
                  <c:v>-24.999999999999996</c:v>
                </c:pt>
                <c:pt idx="178">
                  <c:v>-24.999999999999996</c:v>
                </c:pt>
                <c:pt idx="179">
                  <c:v>-24.999999999999996</c:v>
                </c:pt>
                <c:pt idx="180">
                  <c:v>-24.999999999999996</c:v>
                </c:pt>
                <c:pt idx="181">
                  <c:v>-24.999999999999996</c:v>
                </c:pt>
                <c:pt idx="182">
                  <c:v>-24.999999999999996</c:v>
                </c:pt>
                <c:pt idx="183">
                  <c:v>-24.999999999999996</c:v>
                </c:pt>
                <c:pt idx="184">
                  <c:v>-24.999999999999996</c:v>
                </c:pt>
                <c:pt idx="185">
                  <c:v>-24.999999999999996</c:v>
                </c:pt>
                <c:pt idx="186">
                  <c:v>-24.999999999999996</c:v>
                </c:pt>
                <c:pt idx="187">
                  <c:v>-24.999999999999996</c:v>
                </c:pt>
                <c:pt idx="188">
                  <c:v>-24.999999999999996</c:v>
                </c:pt>
                <c:pt idx="189">
                  <c:v>-24.999999999999996</c:v>
                </c:pt>
                <c:pt idx="190">
                  <c:v>-24.999999999999996</c:v>
                </c:pt>
                <c:pt idx="191">
                  <c:v>-24.999999999999996</c:v>
                </c:pt>
                <c:pt idx="192">
                  <c:v>-24.999999999999996</c:v>
                </c:pt>
                <c:pt idx="193">
                  <c:v>-24.999999999999996</c:v>
                </c:pt>
                <c:pt idx="194">
                  <c:v>-24.999999999999996</c:v>
                </c:pt>
                <c:pt idx="195">
                  <c:v>-24.999999999999996</c:v>
                </c:pt>
                <c:pt idx="196">
                  <c:v>-24.999999999999996</c:v>
                </c:pt>
                <c:pt idx="197">
                  <c:v>-24.999999999999996</c:v>
                </c:pt>
                <c:pt idx="198">
                  <c:v>-24.999999999999996</c:v>
                </c:pt>
                <c:pt idx="199">
                  <c:v>-24.999999999999996</c:v>
                </c:pt>
                <c:pt idx="200">
                  <c:v>-24.999999999999996</c:v>
                </c:pt>
                <c:pt idx="201">
                  <c:v>-24.999999999999996</c:v>
                </c:pt>
                <c:pt idx="202">
                  <c:v>-24.999999999999996</c:v>
                </c:pt>
                <c:pt idx="203">
                  <c:v>-24.999999999999996</c:v>
                </c:pt>
                <c:pt idx="204">
                  <c:v>-24.999999999999996</c:v>
                </c:pt>
                <c:pt idx="205">
                  <c:v>-24.999999999999996</c:v>
                </c:pt>
                <c:pt idx="206">
                  <c:v>-24.999999999999996</c:v>
                </c:pt>
                <c:pt idx="207">
                  <c:v>-24.999999999999996</c:v>
                </c:pt>
                <c:pt idx="208">
                  <c:v>-24.999999999999996</c:v>
                </c:pt>
                <c:pt idx="209">
                  <c:v>-24.999999999999996</c:v>
                </c:pt>
                <c:pt idx="210">
                  <c:v>-24.999999999999996</c:v>
                </c:pt>
                <c:pt idx="211">
                  <c:v>-24.999999999999996</c:v>
                </c:pt>
                <c:pt idx="212">
                  <c:v>-24.999999999999996</c:v>
                </c:pt>
                <c:pt idx="213">
                  <c:v>-24.999999999999996</c:v>
                </c:pt>
                <c:pt idx="214">
                  <c:v>-24.999999999999996</c:v>
                </c:pt>
                <c:pt idx="215">
                  <c:v>-24.999999999999996</c:v>
                </c:pt>
                <c:pt idx="216">
                  <c:v>-24.999999999999996</c:v>
                </c:pt>
                <c:pt idx="217">
                  <c:v>-24.999999999999996</c:v>
                </c:pt>
                <c:pt idx="218">
                  <c:v>-24.999999999999996</c:v>
                </c:pt>
                <c:pt idx="219">
                  <c:v>-24.999999999999996</c:v>
                </c:pt>
                <c:pt idx="220">
                  <c:v>-24.999999999999996</c:v>
                </c:pt>
                <c:pt idx="221">
                  <c:v>-24.999999999999996</c:v>
                </c:pt>
                <c:pt idx="222">
                  <c:v>-24.999999999999996</c:v>
                </c:pt>
                <c:pt idx="223">
                  <c:v>-24.999999999999996</c:v>
                </c:pt>
                <c:pt idx="224">
                  <c:v>-24.999999999999996</c:v>
                </c:pt>
                <c:pt idx="225">
                  <c:v>-24.999999999999996</c:v>
                </c:pt>
                <c:pt idx="226">
                  <c:v>-24.999999999999996</c:v>
                </c:pt>
                <c:pt idx="227">
                  <c:v>-24.999999999999996</c:v>
                </c:pt>
                <c:pt idx="228">
                  <c:v>-24.999999999999996</c:v>
                </c:pt>
                <c:pt idx="229">
                  <c:v>-24.999999999999996</c:v>
                </c:pt>
                <c:pt idx="230">
                  <c:v>-24.999999999999996</c:v>
                </c:pt>
                <c:pt idx="231">
                  <c:v>-24.999999999999996</c:v>
                </c:pt>
                <c:pt idx="232">
                  <c:v>-24.999999999999996</c:v>
                </c:pt>
                <c:pt idx="233">
                  <c:v>-24.999999999999996</c:v>
                </c:pt>
                <c:pt idx="234">
                  <c:v>-24.999999999999996</c:v>
                </c:pt>
                <c:pt idx="235">
                  <c:v>-24.999999999999996</c:v>
                </c:pt>
                <c:pt idx="236">
                  <c:v>-24.999999999999996</c:v>
                </c:pt>
                <c:pt idx="237">
                  <c:v>-24.999999999999996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642-4D06-B7B5-B2E0B4C569D0}"/>
            </c:ext>
          </c:extLst>
        </c:ser>
        <c:ser>
          <c:idx val="24"/>
          <c:order val="24"/>
          <c:tx>
            <c:strRef>
              <c:f>data!$BZ$12</c:f>
              <c:strCache>
                <c:ptCount val="1"/>
                <c:pt idx="0">
                  <c:v>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data!$BZ$15:$BZ$252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0.29333719595816282</c:v>
                </c:pt>
                <c:pt idx="2">
                  <c:v>0.62357288739031191</c:v>
                </c:pt>
                <c:pt idx="3">
                  <c:v>0.99287180146009846</c:v>
                </c:pt>
                <c:pt idx="4">
                  <c:v>1.4033939177141534</c:v>
                </c:pt>
                <c:pt idx="5">
                  <c:v>1.8572942055654185</c:v>
                </c:pt>
                <c:pt idx="6">
                  <c:v>2.3567223623849429</c:v>
                </c:pt>
                <c:pt idx="7">
                  <c:v>2.9038225522348524</c:v>
                </c:pt>
                <c:pt idx="8">
                  <c:v>3.5007331452735464</c:v>
                </c:pt>
                <c:pt idx="9">
                  <c:v>4.149586457865186</c:v>
                </c:pt>
                <c:pt idx="10">
                  <c:v>4.8525084934246703</c:v>
                </c:pt>
                <c:pt idx="11">
                  <c:v>5.6116186840306179</c:v>
                </c:pt>
                <c:pt idx="12">
                  <c:v>6.4290296328359116</c:v>
                </c:pt>
                <c:pt idx="13">
                  <c:v>7.3068468573092229</c:v>
                </c:pt>
                <c:pt idx="14">
                  <c:v>8.2471685333371383</c:v>
                </c:pt>
                <c:pt idx="15">
                  <c:v>9.2520852402183795</c:v>
                </c:pt>
                <c:pt idx="16">
                  <c:v>10.323679706582189</c:v>
                </c:pt>
                <c:pt idx="17">
                  <c:v>11.464026557259755</c:v>
                </c:pt>
                <c:pt idx="18">
                  <c:v>12.67519206114155</c:v>
                </c:pt>
                <c:pt idx="19">
                  <c:v>13.959233880048986</c:v>
                </c:pt>
                <c:pt idx="20">
                  <c:v>15.31820081865385</c:v>
                </c:pt>
                <c:pt idx="21">
                  <c:v>16.75413257547233</c:v>
                </c:pt>
                <c:pt idx="22">
                  <c:v>18.269059494967667</c:v>
                </c:pt>
                <c:pt idx="23">
                  <c:v>19.865002320787408</c:v>
                </c:pt>
                <c:pt idx="24">
                  <c:v>21.543971950170206</c:v>
                </c:pt>
                <c:pt idx="25">
                  <c:v>23.307969189547457</c:v>
                </c:pt>
                <c:pt idx="26">
                  <c:v>25.158984511370686</c:v>
                </c:pt>
                <c:pt idx="27">
                  <c:v>27.09899781219751</c:v>
                </c:pt>
                <c:pt idx="28">
                  <c:v>29.129978172060959</c:v>
                </c:pt>
                <c:pt idx="29">
                  <c:v>31.253883615153715</c:v>
                </c:pt>
                <c:pt idx="30">
                  <c:v>33.472660871855858</c:v>
                </c:pt>
                <c:pt idx="31">
                  <c:v>35.788245142136866</c:v>
                </c:pt>
                <c:pt idx="32">
                  <c:v>38.202559860356267</c:v>
                </c:pt>
                <c:pt idx="33">
                  <c:v>40.717516461496722</c:v>
                </c:pt>
                <c:pt idx="34">
                  <c:v>43.335014148853858</c:v>
                </c:pt>
                <c:pt idx="35">
                  <c:v>46.056939663213242</c:v>
                </c:pt>
                <c:pt idx="36">
                  <c:v>48.885167053542766</c:v>
                </c:pt>
                <c:pt idx="37">
                  <c:v>51.821557449225779</c:v>
                </c:pt>
                <c:pt idx="38">
                  <c:v>54.867958833866354</c:v>
                </c:pt>
                <c:pt idx="39">
                  <c:v>58.026205820691047</c:v>
                </c:pt>
                <c:pt idx="40">
                  <c:v>61.298119429576026</c:v>
                </c:pt>
                <c:pt idx="41">
                  <c:v>64.685506865726239</c:v>
                </c:pt>
                <c:pt idx="42">
                  <c:v>68.190161300033026</c:v>
                </c:pt>
                <c:pt idx="43">
                  <c:v>71.813861651139206</c:v>
                </c:pt>
                <c:pt idx="44">
                  <c:v>75.558372369234135</c:v>
                </c:pt>
                <c:pt idx="45">
                  <c:v>79.425443221607892</c:v>
                </c:pt>
                <c:pt idx="46">
                  <c:v>83.416809079991538</c:v>
                </c:pt>
                <c:pt idx="47">
                  <c:v>87.534189709705316</c:v>
                </c:pt>
                <c:pt idx="48">
                  <c:v>91.779289560644401</c:v>
                </c:pt>
                <c:pt idx="49">
                  <c:v>96.153797560125398</c:v>
                </c:pt>
                <c:pt idx="50">
                  <c:v>100.6593869076203</c:v>
                </c:pt>
                <c:pt idx="51">
                  <c:v>105.29771487139958</c:v>
                </c:pt>
                <c:pt idx="52">
                  <c:v>110.0704225871157</c:v>
                </c:pt>
                <c:pt idx="53">
                  <c:v>114.97913485834319</c:v>
                </c:pt>
                <c:pt idx="54">
                  <c:v>120.02545995910459</c:v>
                </c:pt>
                <c:pt idx="55">
                  <c:v>125.21098943840813</c:v>
                </c:pt>
                <c:pt idx="56">
                  <c:v>130.53729792681497</c:v>
                </c:pt>
                <c:pt idx="57">
                  <c:v>136.00594294506303</c:v>
                </c:pt>
                <c:pt idx="58">
                  <c:v>141.61846471477236</c:v>
                </c:pt>
                <c:pt idx="59">
                  <c:v>147.37638597125044</c:v>
                </c:pt>
                <c:pt idx="60">
                  <c:v>153.28121177842485</c:v>
                </c:pt>
                <c:pt idx="61">
                  <c:v>159.33442934592259</c:v>
                </c:pt>
                <c:pt idx="62">
                  <c:v>165.53750784831794</c:v>
                </c:pt>
                <c:pt idx="63">
                  <c:v>171.89189824657598</c:v>
                </c:pt>
                <c:pt idx="64">
                  <c:v>178.39903311170602</c:v>
                </c:pt>
                <c:pt idx="65">
                  <c:v>185.0603264506523</c:v>
                </c:pt>
                <c:pt idx="66">
                  <c:v>191.87717353444003</c:v>
                </c:pt>
                <c:pt idx="67">
                  <c:v>198.85095072859812</c:v>
                </c:pt>
                <c:pt idx="68">
                  <c:v>205.98301532588138</c:v>
                </c:pt>
                <c:pt idx="69">
                  <c:v>213.27470538130817</c:v>
                </c:pt>
                <c:pt idx="70">
                  <c:v>220.72733954953898</c:v>
                </c:pt>
                <c:pt idx="71">
                  <c:v>228.34221692460989</c:v>
                </c:pt>
                <c:pt idx="72">
                  <c:v>236.12061688204605</c:v>
                </c:pt>
                <c:pt idx="73">
                  <c:v>244.06379892337083</c:v>
                </c:pt>
                <c:pt idx="74">
                  <c:v>252.17300252302857</c:v>
                </c:pt>
                <c:pt idx="75">
                  <c:v>260.44944697774451</c:v>
                </c:pt>
                <c:pt idx="76">
                  <c:v>268.89433125833449</c:v>
                </c:pt>
                <c:pt idx="77">
                  <c:v>277.50883386398613</c:v>
                </c:pt>
                <c:pt idx="78">
                  <c:v>286.29411267902822</c:v>
                </c:pt>
                <c:pt idx="79">
                  <c:v>295.25130483220374</c:v>
                </c:pt>
                <c:pt idx="80">
                  <c:v>304.38152655846994</c:v>
                </c:pt>
                <c:pt idx="81">
                  <c:v>313.68587306333262</c:v>
                </c:pt>
                <c:pt idx="82">
                  <c:v>323.1654183897374</c:v>
                </c:pt>
                <c:pt idx="83">
                  <c:v>332.82121528753618</c:v>
                </c:pt>
                <c:pt idx="84">
                  <c:v>342.65429508553996</c:v>
                </c:pt>
                <c:pt idx="85">
                  <c:v>352.66566756617067</c:v>
                </c:pt>
                <c:pt idx="86">
                  <c:v>362.85632084273959</c:v>
                </c:pt>
                <c:pt idx="87">
                  <c:v>373.22722123935324</c:v>
                </c:pt>
                <c:pt idx="88">
                  <c:v>383.77931317346963</c:v>
                </c:pt>
                <c:pt idx="89">
                  <c:v>394.51351904111738</c:v>
                </c:pt>
                <c:pt idx="90">
                  <c:v>405.4307391047904</c:v>
                </c:pt>
                <c:pt idx="91">
                  <c:v>416.53185138403256</c:v>
                </c:pt>
                <c:pt idx="92">
                  <c:v>427.81771154872763</c:v>
                </c:pt>
                <c:pt idx="93">
                  <c:v>439.28915281510075</c:v>
                </c:pt>
                <c:pt idx="94">
                  <c:v>450.94698584445558</c:v>
                </c:pt>
                <c:pt idx="95">
                  <c:v>462.79199864464709</c:v>
                </c:pt>
                <c:pt idx="96">
                  <c:v>474.82495647431023</c:v>
                </c:pt>
                <c:pt idx="97">
                  <c:v>487.04660174985327</c:v>
                </c:pt>
                <c:pt idx="98">
                  <c:v>499.45765395522557</c:v>
                </c:pt>
                <c:pt idx="99">
                  <c:v>512.05880955447572</c:v>
                </c:pt>
                <c:pt idx="100">
                  <c:v>524.85074190710384</c:v>
                </c:pt>
                <c:pt idx="101">
                  <c:v>537.83410118622487</c:v>
                </c:pt>
                <c:pt idx="102">
                  <c:v>551.00951429954875</c:v>
                </c:pt>
                <c:pt idx="103">
                  <c:v>564.37758481318588</c:v>
                </c:pt>
                <c:pt idx="104">
                  <c:v>577.9388928782945</c:v>
                </c:pt>
                <c:pt idx="105">
                  <c:v>591.69399516057103</c:v>
                </c:pt>
                <c:pt idx="106">
                  <c:v>605.64342477259072</c:v>
                </c:pt>
                <c:pt idx="107">
                  <c:v>619.7876912090195</c:v>
                </c:pt>
                <c:pt idx="108">
                  <c:v>634.12728028469064</c:v>
                </c:pt>
                <c:pt idx="109">
                  <c:v>648.6626540755575</c:v>
                </c:pt>
                <c:pt idx="110">
                  <c:v>663.39425086253789</c:v>
                </c:pt>
                <c:pt idx="111">
                  <c:v>678.32248507824499</c:v>
                </c:pt>
                <c:pt idx="112">
                  <c:v>693.44774725661875</c:v>
                </c:pt>
                <c:pt idx="113">
                  <c:v>708.77040398546239</c:v>
                </c:pt>
                <c:pt idx="114">
                  <c:v>724.29079786188822</c:v>
                </c:pt>
                <c:pt idx="115">
                  <c:v>740.00924745067721</c:v>
                </c:pt>
                <c:pt idx="116">
                  <c:v>755.92604724556679</c:v>
                </c:pt>
                <c:pt idx="117">
                  <c:v>772.04146763345409</c:v>
                </c:pt>
                <c:pt idx="118">
                  <c:v>788.35575486153596</c:v>
                </c:pt>
                <c:pt idx="119">
                  <c:v>804.86913100738127</c:v>
                </c:pt>
                <c:pt idx="120">
                  <c:v>821.58179395193974</c:v>
                </c:pt>
                <c:pt idx="121">
                  <c:v>838.49391735549216</c:v>
                </c:pt>
                <c:pt idx="122">
                  <c:v>855.60565063654474</c:v>
                </c:pt>
                <c:pt idx="123">
                  <c:v>872.91711895366836</c:v>
                </c:pt>
                <c:pt idx="124">
                  <c:v>890.4284231902883</c:v>
                </c:pt>
                <c:pt idx="125">
                  <c:v>908.13963994242238</c:v>
                </c:pt>
                <c:pt idx="126">
                  <c:v>926.05082150937176</c:v>
                </c:pt>
                <c:pt idx="127">
                  <c:v>944.16199588736606</c:v>
                </c:pt>
                <c:pt idx="128">
                  <c:v>962.47316676615719</c:v>
                </c:pt>
                <c:pt idx="129">
                  <c:v>980.98431352857688</c:v>
                </c:pt>
                <c:pt idx="130">
                  <c:v>999.69539125303493</c:v>
                </c:pt>
                <c:pt idx="131">
                  <c:v>1018.6063307189861</c:v>
                </c:pt>
                <c:pt idx="132">
                  <c:v>1037.7170384153383</c:v>
                </c:pt>
                <c:pt idx="133">
                  <c:v>1057.027396551819</c:v>
                </c:pt>
                <c:pt idx="134">
                  <c:v>1076.5372630732907</c:v>
                </c:pt>
                <c:pt idx="135">
                  <c:v>1096.2464716770166</c:v>
                </c:pt>
                <c:pt idx="136">
                  <c:v>1116.1548318328721</c:v>
                </c:pt>
                <c:pt idx="137">
                  <c:v>1136.2621288065011</c:v>
                </c:pt>
                <c:pt idx="138">
                  <c:v>1156.568123685415</c:v>
                </c:pt>
                <c:pt idx="139">
                  <c:v>1177.0725534080273</c:v>
                </c:pt>
                <c:pt idx="140">
                  <c:v>1197.7751307956269</c:v>
                </c:pt>
                <c:pt idx="141">
                  <c:v>1218.6755445872807</c:v>
                </c:pt>
                <c:pt idx="142">
                  <c:v>1239.7734594776637</c:v>
                </c:pt>
                <c:pt idx="143">
                  <c:v>1261.0685161578085</c:v>
                </c:pt>
                <c:pt idx="144">
                  <c:v>1282.5603313587776</c:v>
                </c:pt>
                <c:pt idx="145">
                  <c:v>1304.2484978982432</c:v>
                </c:pt>
                <c:pt idx="146">
                  <c:v>1326.1325847299738</c:v>
                </c:pt>
                <c:pt idx="147">
                  <c:v>1348.212136996226</c:v>
                </c:pt>
                <c:pt idx="148">
                  <c:v>1370.4866760830212</c:v>
                </c:pt>
                <c:pt idx="149">
                  <c:v>1392.9556996783181</c:v>
                </c:pt>
                <c:pt idx="150">
                  <c:v>1415.6186818330609</c:v>
                </c:pt>
                <c:pt idx="151">
                  <c:v>1438.4750730251028</c:v>
                </c:pt>
                <c:pt idx="152">
                  <c:v>1461.5243002259915</c:v>
                </c:pt>
                <c:pt idx="153">
                  <c:v>1484.7657669706132</c:v>
                </c:pt>
                <c:pt idx="154">
                  <c:v>1508.1988534296886</c:v>
                </c:pt>
                <c:pt idx="155">
                  <c:v>1531.8229164850977</c:v>
                </c:pt>
                <c:pt idx="156">
                  <c:v>1555.6372898080501</c:v>
                </c:pt>
                <c:pt idx="157">
                  <c:v>1579.641283940063</c:v>
                </c:pt>
                <c:pt idx="158">
                  <c:v>1603.8341863767596</c:v>
                </c:pt>
                <c:pt idx="159">
                  <c:v>1628.2152616544599</c:v>
                </c:pt>
                <c:pt idx="160">
                  <c:v>1652.7837514395715</c:v>
                </c:pt>
                <c:pt idx="161">
                  <c:v>1677.5388746207525</c:v>
                </c:pt>
                <c:pt idx="162">
                  <c:v>1702.4798274038455</c:v>
                </c:pt>
                <c:pt idx="163">
                  <c:v>1727.6057834095666</c:v>
                </c:pt>
                <c:pt idx="164">
                  <c:v>1752.9158937739458</c:v>
                </c:pt>
                <c:pt idx="165">
                  <c:v>1778.4092872514875</c:v>
                </c:pt>
                <c:pt idx="166">
                  <c:v>1804.0850703210667</c:v>
                </c:pt>
                <c:pt idx="167">
                  <c:v>1829.9423272945182</c:v>
                </c:pt>
                <c:pt idx="168">
                  <c:v>1855.9801204279322</c:v>
                </c:pt>
                <c:pt idx="169">
                  <c:v>1882.1974900356206</c:v>
                </c:pt>
                <c:pt idx="170">
                  <c:v>1908.5934546067526</c:v>
                </c:pt>
                <c:pt idx="171">
                  <c:v>1935.1670109246506</c:v>
                </c:pt>
                <c:pt idx="172">
                  <c:v>1961.9171341887127</c:v>
                </c:pt>
                <c:pt idx="173">
                  <c:v>1988.8427781389648</c:v>
                </c:pt>
                <c:pt idx="174">
                  <c:v>2015.9428751832181</c:v>
                </c:pt>
                <c:pt idx="175">
                  <c:v>2043.2163365268273</c:v>
                </c:pt>
                <c:pt idx="176">
                  <c:v>2070.6620523050115</c:v>
                </c:pt>
                <c:pt idx="177">
                  <c:v>2098.2788917177454</c:v>
                </c:pt>
                <c:pt idx="178">
                  <c:v>2126.0657031671958</c:v>
                </c:pt>
                <c:pt idx="179">
                  <c:v>2154.0213143976821</c:v>
                </c:pt>
                <c:pt idx="180">
                  <c:v>2182.1445326381463</c:v>
                </c:pt>
                <c:pt idx="181">
                  <c:v>2210.4341447471215</c:v>
                </c:pt>
                <c:pt idx="182">
                  <c:v>2238.8889173601683</c:v>
                </c:pt>
                <c:pt idx="183">
                  <c:v>2267.507597039782</c:v>
                </c:pt>
                <c:pt idx="184">
                  <c:v>2296.2889104277233</c:v>
                </c:pt>
                <c:pt idx="185">
                  <c:v>2325.2315643997817</c:v>
                </c:pt>
                <c:pt idx="186">
                  <c:v>2354.3342462229393</c:v>
                </c:pt>
                <c:pt idx="187">
                  <c:v>2383.5956237149103</c:v>
                </c:pt>
                <c:pt idx="188">
                  <c:v>2413.0143454060594</c:v>
                </c:pt>
                <c:pt idx="189">
                  <c:v>2442.5890407036431</c:v>
                </c:pt>
                <c:pt idx="190">
                  <c:v>2472.3183200583985</c:v>
                </c:pt>
                <c:pt idx="191">
                  <c:v>2502.2007751334158</c:v>
                </c:pt>
                <c:pt idx="192">
                  <c:v>2532.2349789753121</c:v>
                </c:pt>
                <c:pt idx="193">
                  <c:v>2562.4194861876472</c:v>
                </c:pt>
                <c:pt idx="194">
                  <c:v>2592.7528331066014</c:v>
                </c:pt>
                <c:pt idx="195">
                  <c:v>2623.233537978861</c:v>
                </c:pt>
                <c:pt idx="196">
                  <c:v>2653.860101141709</c:v>
                </c:pt>
                <c:pt idx="197">
                  <c:v>2684.6310052052818</c:v>
                </c:pt>
                <c:pt idx="198">
                  <c:v>2715.5447152369957</c:v>
                </c:pt>
                <c:pt idx="199">
                  <c:v>2746.5996789480932</c:v>
                </c:pt>
                <c:pt idx="200">
                  <c:v>2777.7943268823064</c:v>
                </c:pt>
                <c:pt idx="201">
                  <c:v>2809.1270726065991</c:v>
                </c:pt>
                <c:pt idx="202">
                  <c:v>2840.5963129039787</c:v>
                </c:pt>
                <c:pt idx="203">
                  <c:v>2872.2004279683511</c:v>
                </c:pt>
                <c:pt idx="204">
                  <c:v>2903.9377816013766</c:v>
                </c:pt>
                <c:pt idx="205">
                  <c:v>2935.8067214113385</c:v>
                </c:pt>
                <c:pt idx="206">
                  <c:v>2967.8055790139574</c:v>
                </c:pt>
                <c:pt idx="207">
                  <c:v>2999.9326702351773</c:v>
                </c:pt>
                <c:pt idx="208">
                  <c:v>3032.1862953158388</c:v>
                </c:pt>
                <c:pt idx="209">
                  <c:v>3064.5647391182729</c:v>
                </c:pt>
                <c:pt idx="210">
                  <c:v>3097.0662713347451</c:v>
                </c:pt>
                <c:pt idx="211">
                  <c:v>3129.6891466977613</c:v>
                </c:pt>
                <c:pt idx="212">
                  <c:v>3162.4316051921714</c:v>
                </c:pt>
                <c:pt idx="213">
                  <c:v>3195.2918722690861</c:v>
                </c:pt>
                <c:pt idx="214">
                  <c:v>3228.2681590615371</c:v>
                </c:pt>
                <c:pt idx="215">
                  <c:v>3261.3586626019041</c:v>
                </c:pt>
                <c:pt idx="216">
                  <c:v>3294.5615660410335</c:v>
                </c:pt>
                <c:pt idx="217">
                  <c:v>3327.8750388690514</c:v>
                </c:pt>
                <c:pt idx="218">
                  <c:v>3361.2972371378419</c:v>
                </c:pt>
                <c:pt idx="219">
                  <c:v>3394.8263036851536</c:v>
                </c:pt>
                <c:pt idx="220">
                  <c:v>3428.4603683603113</c:v>
                </c:pt>
                <c:pt idx="221">
                  <c:v>3462.1975482515099</c:v>
                </c:pt>
                <c:pt idx="222">
                  <c:v>3496.0359479146564</c:v>
                </c:pt>
                <c:pt idx="223">
                  <c:v>3529.9736596037351</c:v>
                </c:pt>
                <c:pt idx="224">
                  <c:v>3564.0087635026725</c:v>
                </c:pt>
                <c:pt idx="225">
                  <c:v>3598.1393279586591</c:v>
                </c:pt>
                <c:pt idx="226">
                  <c:v>3632.3634097169238</c:v>
                </c:pt>
                <c:pt idx="227">
                  <c:v>3666.6790541569053</c:v>
                </c:pt>
                <c:pt idx="228">
                  <c:v>3701.0842955298108</c:v>
                </c:pt>
                <c:pt idx="229">
                  <c:v>3735.5771571975311</c:v>
                </c:pt>
                <c:pt idx="230">
                  <c:v>3770.1556518728685</c:v>
                </c:pt>
                <c:pt idx="231">
                  <c:v>3804.8177818610693</c:v>
                </c:pt>
                <c:pt idx="232">
                  <c:v>3839.5615393026173</c:v>
                </c:pt>
                <c:pt idx="233">
                  <c:v>3874.38490641726</c:v>
                </c:pt>
                <c:pt idx="234">
                  <c:v>3909.2858557492441</c:v>
                </c:pt>
                <c:pt idx="235">
                  <c:v>3944.2623504137264</c:v>
                </c:pt>
                <c:pt idx="236">
                  <c:v>3979.3123443443314</c:v>
                </c:pt>
                <c:pt idx="237">
                  <c:v>4014.4337825418206</c:v>
                </c:pt>
              </c:numCache>
            </c:numRef>
          </c:xVal>
          <c:yVal>
            <c:numRef>
              <c:f>data!$CA$15:$CA$252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3.2486602048325124</c:v>
                </c:pt>
                <c:pt idx="2">
                  <c:v>6.6938851338297862</c:v>
                </c:pt>
                <c:pt idx="3">
                  <c:v>10.335256065568323</c:v>
                </c:pt>
                <c:pt idx="4">
                  <c:v>14.172330439677928</c:v>
                </c:pt>
                <c:pt idx="5">
                  <c:v>18.204641910629043</c:v>
                </c:pt>
                <c:pt idx="6">
                  <c:v>22.431700404410844</c:v>
                </c:pt>
                <c:pt idx="7">
                  <c:v>26.852992178093295</c:v>
                </c:pt>
                <c:pt idx="8">
                  <c:v>31.467979882265748</c:v>
                </c:pt>
                <c:pt idx="9">
                  <c:v>36.276102626344631</c:v>
                </c:pt>
                <c:pt idx="10">
                  <c:v>41.276776046742313</c:v>
                </c:pt>
                <c:pt idx="11">
                  <c:v>46.469392377888745</c:v>
                </c:pt>
                <c:pt idx="12">
                  <c:v>51.853320526097271</c:v>
                </c:pt>
                <c:pt idx="13">
                  <c:v>57.427906146265585</c:v>
                </c:pt>
                <c:pt idx="14">
                  <c:v>63.192471721403152</c:v>
                </c:pt>
                <c:pt idx="15">
                  <c:v>69.146316644973766</c:v>
                </c:pt>
                <c:pt idx="16">
                  <c:v>75.288717306045541</c:v>
                </c:pt>
                <c:pt idx="17">
                  <c:v>81.618927177235932</c:v>
                </c:pt>
                <c:pt idx="18">
                  <c:v>88.136176905442312</c:v>
                </c:pt>
                <c:pt idx="19">
                  <c:v>94.839674405346813</c:v>
                </c:pt>
                <c:pt idx="20">
                  <c:v>101.72860495568329</c:v>
                </c:pt>
                <c:pt idx="21">
                  <c:v>108.80213129825667</c:v>
                </c:pt>
                <c:pt idx="22">
                  <c:v>116.0593937396998</c:v>
                </c:pt>
                <c:pt idx="23">
                  <c:v>123.49951025595846</c:v>
                </c:pt>
                <c:pt idx="24">
                  <c:v>131.12157659948909</c:v>
                </c:pt>
                <c:pt idx="25">
                  <c:v>138.92466640915842</c:v>
                </c:pt>
                <c:pt idx="26">
                  <c:v>146.90783132283065</c:v>
                </c:pt>
                <c:pt idx="27">
                  <c:v>155.07010109262757</c:v>
                </c:pt>
                <c:pt idx="28">
                  <c:v>163.41048370285006</c:v>
                </c:pt>
                <c:pt idx="29">
                  <c:v>171.92796549054395</c:v>
                </c:pt>
                <c:pt idx="30">
                  <c:v>180.6215112686977</c:v>
                </c:pt>
                <c:pt idx="31">
                  <c:v>189.49006445205532</c:v>
                </c:pt>
                <c:pt idx="32">
                  <c:v>198.53254718553035</c:v>
                </c:pt>
                <c:pt idx="33">
                  <c:v>207.74786047520519</c:v>
                </c:pt>
                <c:pt idx="34">
                  <c:v>217.13488432189908</c:v>
                </c:pt>
                <c:pt idx="35">
                  <c:v>226.69247785728848</c:v>
                </c:pt>
                <c:pt idx="36">
                  <c:v>236.41947948256598</c:v>
                </c:pt>
                <c:pt idx="37">
                  <c:v>246.31470700961569</c:v>
                </c:pt>
                <c:pt idx="38">
                  <c:v>256.37695780469352</c:v>
                </c:pt>
                <c:pt idx="39">
                  <c:v>266.6050089345909</c:v>
                </c:pt>
                <c:pt idx="40">
                  <c:v>276.99761731526627</c:v>
                </c:pt>
                <c:pt idx="41">
                  <c:v>287.5535198629255</c:v>
                </c:pt>
                <c:pt idx="42">
                  <c:v>298.27143364753306</c:v>
                </c:pt>
                <c:pt idx="43">
                  <c:v>309.15005604873477</c:v>
                </c:pt>
                <c:pt idx="44">
                  <c:v>320.18806491417456</c:v>
                </c:pt>
                <c:pt idx="45">
                  <c:v>331.38411872018401</c:v>
                </c:pt>
                <c:pt idx="46">
                  <c:v>342.73685673482743</c:v>
                </c:pt>
                <c:pt idx="47">
                  <c:v>354.24489918328027</c:v>
                </c:pt>
                <c:pt idx="48">
                  <c:v>365.90684741552246</c:v>
                </c:pt>
                <c:pt idx="49">
                  <c:v>377.72128407632601</c:v>
                </c:pt>
                <c:pt idx="50">
                  <c:v>389.68677327751584</c:v>
                </c:pt>
                <c:pt idx="51">
                  <c:v>401.80186077248271</c:v>
                </c:pt>
                <c:pt idx="52">
                  <c:v>414.06507413292786</c:v>
                </c:pt>
                <c:pt idx="53">
                  <c:v>426.47492292781646</c:v>
                </c:pt>
                <c:pt idx="54">
                  <c:v>439.02989890452085</c:v>
                </c:pt>
                <c:pt idx="55">
                  <c:v>451.72847617212784</c:v>
                </c:pt>
                <c:pt idx="56">
                  <c:v>464.56911138689065</c:v>
                </c:pt>
                <c:pt idx="57">
                  <c:v>477.55024393980267</c:v>
                </c:pt>
                <c:pt idx="58">
                  <c:v>490.67029614626733</c:v>
                </c:pt>
                <c:pt idx="59">
                  <c:v>503.92767343784584</c:v>
                </c:pt>
                <c:pt idx="60">
                  <c:v>517.32076455605556</c:v>
                </c:pt>
                <c:pt idx="61">
                  <c:v>530.84794174819717</c:v>
                </c:pt>
                <c:pt idx="62">
                  <c:v>544.50756096518649</c:v>
                </c:pt>
                <c:pt idx="63">
                  <c:v>558.29796206136677</c:v>
                </c:pt>
                <c:pt idx="64">
                  <c:v>572.21746899627681</c:v>
                </c:pt>
                <c:pt idx="65">
                  <c:v>586.26439003835264</c:v>
                </c:pt>
                <c:pt idx="66">
                  <c:v>600.43701797053427</c:v>
                </c:pt>
                <c:pt idx="67">
                  <c:v>614.73363029775544</c:v>
                </c:pt>
                <c:pt idx="68">
                  <c:v>629.15248945628991</c:v>
                </c:pt>
                <c:pt idx="69">
                  <c:v>643.69184302492977</c:v>
                </c:pt>
                <c:pt idx="70">
                  <c:v>658.34992393796858</c:v>
                </c:pt>
                <c:pt idx="71">
                  <c:v>673.12495069996476</c:v>
                </c:pt>
                <c:pt idx="72">
                  <c:v>688.01512760225955</c:v>
                </c:pt>
                <c:pt idx="73">
                  <c:v>703.01864494122003</c:v>
                </c:pt>
                <c:pt idx="74">
                  <c:v>718.13367923818635</c:v>
                </c:pt>
                <c:pt idx="75">
                  <c:v>733.35839346109037</c:v>
                </c:pt>
                <c:pt idx="76">
                  <c:v>748.69093724772199</c:v>
                </c:pt>
                <c:pt idx="77">
                  <c:v>764.12944713061802</c:v>
                </c:pt>
                <c:pt idx="78">
                  <c:v>779.67204676354027</c:v>
                </c:pt>
                <c:pt idx="79">
                  <c:v>795.31684714952144</c:v>
                </c:pt>
                <c:pt idx="80">
                  <c:v>811.06194687044695</c:v>
                </c:pt>
                <c:pt idx="81">
                  <c:v>826.90543231814797</c:v>
                </c:pt>
                <c:pt idx="82">
                  <c:v>842.84537792697472</c:v>
                </c:pt>
                <c:pt idx="83">
                  <c:v>858.87984640782281</c:v>
                </c:pt>
                <c:pt idx="84">
                  <c:v>875.00688898358635</c:v>
                </c:pt>
                <c:pt idx="85">
                  <c:v>891.22454562600501</c:v>
                </c:pt>
                <c:pt idx="86">
                  <c:v>907.53084529387945</c:v>
                </c:pt>
                <c:pt idx="87">
                  <c:v>923.92380617262586</c:v>
                </c:pt>
                <c:pt idx="88">
                  <c:v>940.4014359151397</c:v>
                </c:pt>
                <c:pt idx="89">
                  <c:v>956.96173188393641</c:v>
                </c:pt>
                <c:pt idx="90">
                  <c:v>973.60268139454934</c:v>
                </c:pt>
                <c:pt idx="91">
                  <c:v>990.32226196014187</c:v>
                </c:pt>
                <c:pt idx="92">
                  <c:v>1007.118441537315</c:v>
                </c:pt>
                <c:pt idx="93">
                  <c:v>1023.9891787730753</c:v>
                </c:pt>
                <c:pt idx="94">
                  <c:v>1040.9324232529343</c:v>
                </c:pt>
                <c:pt idx="95">
                  <c:v>1057.9461157501091</c:v>
                </c:pt>
                <c:pt idx="96">
                  <c:v>1075.0281884757942</c:v>
                </c:pt>
                <c:pt idx="97">
                  <c:v>1092.1765653304726</c:v>
                </c:pt>
                <c:pt idx="98">
                  <c:v>1109.3891621562411</c:v>
                </c:pt>
                <c:pt idx="99">
                  <c:v>1126.6638869901092</c:v>
                </c:pt>
                <c:pt idx="100">
                  <c:v>1143.9986403182502</c:v>
                </c:pt>
                <c:pt idx="101">
                  <c:v>1161.391315331171</c:v>
                </c:pt>
                <c:pt idx="102">
                  <c:v>1178.8397981797634</c:v>
                </c:pt>
                <c:pt idx="103">
                  <c:v>1196.3419682322185</c:v>
                </c:pt>
                <c:pt idx="104">
                  <c:v>1213.8956983317578</c:v>
                </c:pt>
                <c:pt idx="105">
                  <c:v>1231.4988550551643</c:v>
                </c:pt>
                <c:pt idx="106">
                  <c:v>1249.1492989720682</c:v>
                </c:pt>
                <c:pt idx="107">
                  <c:v>1266.8448849049691</c:v>
                </c:pt>
                <c:pt idx="108">
                  <c:v>1284.5834621899528</c:v>
                </c:pt>
                <c:pt idx="109">
                  <c:v>1302.3628749380757</c:v>
                </c:pt>
                <c:pt idx="110">
                  <c:v>1320.1809622973856</c:v>
                </c:pt>
                <c:pt idx="111">
                  <c:v>1338.0355587155434</c:v>
                </c:pt>
                <c:pt idx="112">
                  <c:v>1355.9244942030182</c:v>
                </c:pt>
                <c:pt idx="113">
                  <c:v>1373.8455945968203</c:v>
                </c:pt>
                <c:pt idx="114">
                  <c:v>1391.7966818247417</c:v>
                </c:pt>
                <c:pt idx="115">
                  <c:v>1409.7755741700726</c:v>
                </c:pt>
                <c:pt idx="116">
                  <c:v>1427.780086536759</c:v>
                </c:pt>
                <c:pt idx="117">
                  <c:v>1445.8080307149742</c:v>
                </c:pt>
                <c:pt idx="118">
                  <c:v>1463.8572156470641</c:v>
                </c:pt>
                <c:pt idx="119">
                  <c:v>1481.9254476938434</c:v>
                </c:pt>
                <c:pt idx="120">
                  <c:v>1500.0105309012015</c:v>
                </c:pt>
                <c:pt idx="121">
                  <c:v>1518.1102672669942</c:v>
                </c:pt>
                <c:pt idx="122">
                  <c:v>1536.2224570081785</c:v>
                </c:pt>
                <c:pt idx="123">
                  <c:v>1554.3448988281689</c:v>
                </c:pt>
                <c:pt idx="124">
                  <c:v>1572.4753901843771</c:v>
                </c:pt>
                <c:pt idx="125">
                  <c:v>1590.6117275558979</c:v>
                </c:pt>
                <c:pt idx="126">
                  <c:v>1608.7517067113235</c:v>
                </c:pt>
                <c:pt idx="127">
                  <c:v>1626.8931229766322</c:v>
                </c:pt>
                <c:pt idx="128">
                  <c:v>1645.033771503144</c:v>
                </c:pt>
                <c:pt idx="129">
                  <c:v>1663.171447535484</c:v>
                </c:pt>
                <c:pt idx="130">
                  <c:v>1681.3039466795481</c:v>
                </c:pt>
                <c:pt idx="131">
                  <c:v>1699.4290651704102</c:v>
                </c:pt>
                <c:pt idx="132">
                  <c:v>1717.5446001401701</c:v>
                </c:pt>
                <c:pt idx="133">
                  <c:v>1735.6483498856712</c:v>
                </c:pt>
                <c:pt idx="134">
                  <c:v>1753.7381141361011</c:v>
                </c:pt>
                <c:pt idx="135">
                  <c:v>1771.8116943203934</c:v>
                </c:pt>
                <c:pt idx="136">
                  <c:v>1789.8668938344445</c:v>
                </c:pt>
                <c:pt idx="137">
                  <c:v>1807.9015183080749</c:v>
                </c:pt>
                <c:pt idx="138">
                  <c:v>1825.9133758717308</c:v>
                </c:pt>
                <c:pt idx="139">
                  <c:v>1843.9002774228729</c:v>
                </c:pt>
                <c:pt idx="140">
                  <c:v>1861.8600368920347</c:v>
                </c:pt>
                <c:pt idx="141">
                  <c:v>1879.7904715085106</c:v>
                </c:pt>
                <c:pt idx="142">
                  <c:v>1897.6894020656407</c:v>
                </c:pt>
                <c:pt idx="143">
                  <c:v>1915.5546531856687</c:v>
                </c:pt>
                <c:pt idx="144">
                  <c:v>1933.3840535841239</c:v>
                </c:pt>
                <c:pt idx="145">
                  <c:v>1951.1754363337191</c:v>
                </c:pt>
                <c:pt idx="146">
                  <c:v>1968.9266391277058</c:v>
                </c:pt>
                <c:pt idx="147">
                  <c:v>1986.6355045426785</c:v>
                </c:pt>
                <c:pt idx="148">
                  <c:v>2004.2998803007761</c:v>
                </c:pt>
                <c:pt idx="149">
                  <c:v>2021.9176195312689</c:v>
                </c:pt>
                <c:pt idx="150">
                  <c:v>2039.4865810314768</c:v>
                </c:pt>
                <c:pt idx="151">
                  <c:v>2057.0046295270072</c:v>
                </c:pt>
                <c:pt idx="152">
                  <c:v>2074.4696359312679</c:v>
                </c:pt>
                <c:pt idx="153">
                  <c:v>2091.8794776042291</c:v>
                </c:pt>
                <c:pt idx="154">
                  <c:v>2109.2320386104061</c:v>
                </c:pt>
                <c:pt idx="155">
                  <c:v>2126.5252099760155</c:v>
                </c:pt>
                <c:pt idx="156">
                  <c:v>2143.7568899453004</c:v>
                </c:pt>
                <c:pt idx="157">
                  <c:v>2160.9249842359673</c:v>
                </c:pt>
                <c:pt idx="158">
                  <c:v>2178.0274062937183</c:v>
                </c:pt>
                <c:pt idx="159">
                  <c:v>2195.0620775458474</c:v>
                </c:pt>
                <c:pt idx="160">
                  <c:v>2212.0269276538584</c:v>
                </c:pt>
                <c:pt idx="161">
                  <c:v>2228.9198947650902</c:v>
                </c:pt>
                <c:pt idx="162">
                  <c:v>2245.7389257633081</c:v>
                </c:pt>
                <c:pt idx="163">
                  <c:v>2262.481976518231</c:v>
                </c:pt>
                <c:pt idx="164">
                  <c:v>2279.1470121339703</c:v>
                </c:pt>
                <c:pt idx="165">
                  <c:v>2295.7320071963427</c:v>
                </c:pt>
                <c:pt idx="166">
                  <c:v>2312.2349460190317</c:v>
                </c:pt>
                <c:pt idx="167">
                  <c:v>2328.653822888572</c:v>
                </c:pt>
                <c:pt idx="168">
                  <c:v>2344.9866423081135</c:v>
                </c:pt>
                <c:pt idx="169">
                  <c:v>2361.2314192399467</c:v>
                </c:pt>
                <c:pt idx="170">
                  <c:v>2377.3861793467636</c:v>
                </c:pt>
                <c:pt idx="171">
                  <c:v>2393.4489592316013</c:v>
                </c:pt>
                <c:pt idx="172">
                  <c:v>2409.4178066764807</c:v>
                </c:pt>
                <c:pt idx="173">
                  <c:v>2425.2907808796622</c:v>
                </c:pt>
                <c:pt idx="174">
                  <c:v>2441.0659526915279</c:v>
                </c:pt>
                <c:pt idx="175">
                  <c:v>2456.741404849045</c:v>
                </c:pt>
                <c:pt idx="176">
                  <c:v>2472.3152322087822</c:v>
                </c:pt>
                <c:pt idx="177">
                  <c:v>2487.7855419784569</c:v>
                </c:pt>
                <c:pt idx="178">
                  <c:v>2503.1504539469761</c:v>
                </c:pt>
                <c:pt idx="179">
                  <c:v>2518.4081007129512</c:v>
                </c:pt>
                <c:pt idx="180">
                  <c:v>2533.5566279116606</c:v>
                </c:pt>
                <c:pt idx="181">
                  <c:v>2548.5941944404162</c:v>
                </c:pt>
                <c:pt idx="182">
                  <c:v>2563.5189726823305</c:v>
                </c:pt>
                <c:pt idx="183">
                  <c:v>2578.3291487284382</c:v>
                </c:pt>
                <c:pt idx="184">
                  <c:v>2593.0229225981493</c:v>
                </c:pt>
                <c:pt idx="185">
                  <c:v>2607.5985084580161</c:v>
                </c:pt>
                <c:pt idx="186">
                  <c:v>2622.0541348387783</c:v>
                </c:pt>
                <c:pt idx="187">
                  <c:v>2636.3880448506588</c:v>
                </c:pt>
                <c:pt idx="188">
                  <c:v>2650.5984963968936</c:v>
                </c:pt>
                <c:pt idx="189">
                  <c:v>2664.6837623854562</c:v>
                </c:pt>
                <c:pt idx="190">
                  <c:v>2678.6421309389675</c:v>
                </c:pt>
                <c:pt idx="191">
                  <c:v>2692.4719056027479</c:v>
                </c:pt>
                <c:pt idx="192">
                  <c:v>2706.1714055510024</c:v>
                </c:pt>
                <c:pt idx="193">
                  <c:v>2719.7389657910971</c:v>
                </c:pt>
                <c:pt idx="194">
                  <c:v>2733.1729373659273</c:v>
                </c:pt>
                <c:pt idx="195">
                  <c:v>2746.4716875543136</c:v>
                </c:pt>
                <c:pt idx="196">
                  <c:v>2759.6336000694469</c:v>
                </c:pt>
                <c:pt idx="197">
                  <c:v>2772.6570752553225</c:v>
                </c:pt>
                <c:pt idx="198">
                  <c:v>2785.5405302811587</c:v>
                </c:pt>
                <c:pt idx="199">
                  <c:v>2798.2823993337684</c:v>
                </c:pt>
                <c:pt idx="200">
                  <c:v>2810.8811338078608</c:v>
                </c:pt>
                <c:pt idx="201">
                  <c:v>2823.3352024942587</c:v>
                </c:pt>
                <c:pt idx="202">
                  <c:v>2835.6430917659923</c:v>
                </c:pt>
                <c:pt idx="203">
                  <c:v>2847.803305762262</c:v>
                </c:pt>
                <c:pt idx="204">
                  <c:v>2859.8143665702419</c:v>
                </c:pt>
                <c:pt idx="205">
                  <c:v>2871.6748144046969</c:v>
                </c:pt>
                <c:pt idx="206">
                  <c:v>2883.3832077854031</c:v>
                </c:pt>
                <c:pt idx="207">
                  <c:v>2894.9381237123416</c:v>
                </c:pt>
                <c:pt idx="208">
                  <c:v>2906.338157838642</c:v>
                </c:pt>
                <c:pt idx="209">
                  <c:v>2917.5819246412643</c:v>
                </c:pt>
                <c:pt idx="210">
                  <c:v>2928.6680575893893</c:v>
                </c:pt>
                <c:pt idx="211">
                  <c:v>2939.5952093105066</c:v>
                </c:pt>
                <c:pt idx="212">
                  <c:v>2950.3620517541622</c:v>
                </c:pt>
                <c:pt idx="213">
                  <c:v>2960.9672763533736</c:v>
                </c:pt>
                <c:pt idx="214">
                  <c:v>2971.4095941836626</c:v>
                </c:pt>
                <c:pt idx="215">
                  <c:v>2981.6877361197112</c:v>
                </c:pt>
                <c:pt idx="216">
                  <c:v>2991.8004529896039</c:v>
                </c:pt>
                <c:pt idx="217">
                  <c:v>3001.7465157266488</c:v>
                </c:pt>
                <c:pt idx="218">
                  <c:v>3011.5247155187581</c:v>
                </c:pt>
                <c:pt idx="219">
                  <c:v>3021.1338639553555</c:v>
                </c:pt>
                <c:pt idx="220">
                  <c:v>3030.5727931718188</c:v>
                </c:pt>
                <c:pt idx="221">
                  <c:v>3039.8403559914159</c:v>
                </c:pt>
                <c:pt idx="222">
                  <c:v>3048.9354260647269</c:v>
                </c:pt>
                <c:pt idx="223">
                  <c:v>3057.8568980065411</c:v>
                </c:pt>
                <c:pt idx="224">
                  <c:v>3066.6036875301984</c:v>
                </c:pt>
                <c:pt idx="225">
                  <c:v>3075.1747315793705</c:v>
                </c:pt>
                <c:pt idx="226">
                  <c:v>3083.568988457263</c:v>
                </c:pt>
                <c:pt idx="227">
                  <c:v>3091.7854379532196</c:v>
                </c:pt>
                <c:pt idx="228">
                  <c:v>3099.8230814667127</c:v>
                </c:pt>
                <c:pt idx="229">
                  <c:v>3107.6809421287135</c:v>
                </c:pt>
                <c:pt idx="230">
                  <c:v>3115.3580649204132</c:v>
                </c:pt>
                <c:pt idx="231">
                  <c:v>3122.8535167892983</c:v>
                </c:pt>
                <c:pt idx="232">
                  <c:v>3130.1663867625466</c:v>
                </c:pt>
                <c:pt idx="233">
                  <c:v>3137.2957860577449</c:v>
                </c:pt>
                <c:pt idx="234">
                  <c:v>3144.2408481909106</c:v>
                </c:pt>
                <c:pt idx="235">
                  <c:v>3151.0007290817971</c:v>
                </c:pt>
                <c:pt idx="236">
                  <c:v>3157.5746071564859</c:v>
                </c:pt>
                <c:pt idx="237">
                  <c:v>3163.9616834472326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1642-4D06-B7B5-B2E0B4C569D0}"/>
            </c:ext>
          </c:extLst>
        </c:ser>
        <c:ser>
          <c:idx val="25"/>
          <c:order val="25"/>
          <c:tx>
            <c:strRef>
              <c:f>data!$AX$12</c:f>
              <c:strCache>
                <c:ptCount val="1"/>
                <c:pt idx="0">
                  <c:v>145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data!$AX$15:$AX$252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1.7207068291524397</c:v>
                </c:pt>
                <c:pt idx="2">
                  <c:v>3.2590081081419346</c:v>
                </c:pt>
                <c:pt idx="3">
                  <c:v>4.6213141179058193</c:v>
                </c:pt>
                <c:pt idx="4">
                  <c:v>5.8149611438157836</c:v>
                </c:pt>
                <c:pt idx="5">
                  <c:v>6.848172875590409</c:v>
                </c:pt>
                <c:pt idx="6">
                  <c:v>7.7300171381029656</c:v>
                </c:pt>
                <c:pt idx="7">
                  <c:v>8.4703581807463415</c:v>
                </c:pt>
                <c:pt idx="8">
                  <c:v>9.0798047763864531</c:v>
                </c:pt>
                <c:pt idx="9">
                  <c:v>9.5696544029829074</c:v>
                </c:pt>
                <c:pt idx="10">
                  <c:v>9.9518338015666057</c:v>
                </c:pt>
                <c:pt idx="11">
                  <c:v>10.238836223331191</c:v>
                </c:pt>
                <c:pt idx="12">
                  <c:v>10.443655696013705</c:v>
                </c:pt>
                <c:pt idx="13">
                  <c:v>10.579718655424557</c:v>
                </c:pt>
                <c:pt idx="14">
                  <c:v>10.66081330184919</c:v>
                </c:pt>
                <c:pt idx="15">
                  <c:v>10.701017053015065</c:v>
                </c:pt>
                <c:pt idx="16">
                  <c:v>10.714622475332382</c:v>
                </c:pt>
                <c:pt idx="17">
                  <c:v>-21.432104094770011</c:v>
                </c:pt>
                <c:pt idx="18">
                  <c:v>-21.432104094770011</c:v>
                </c:pt>
                <c:pt idx="19">
                  <c:v>-21.432104094770011</c:v>
                </c:pt>
                <c:pt idx="20">
                  <c:v>-21.432104094770011</c:v>
                </c:pt>
                <c:pt idx="21">
                  <c:v>-21.432104094770011</c:v>
                </c:pt>
                <c:pt idx="22">
                  <c:v>-21.432104094770011</c:v>
                </c:pt>
                <c:pt idx="23">
                  <c:v>-21.432104094770011</c:v>
                </c:pt>
                <c:pt idx="24">
                  <c:v>-21.432104094770011</c:v>
                </c:pt>
                <c:pt idx="25">
                  <c:v>-21.432104094770011</c:v>
                </c:pt>
                <c:pt idx="26">
                  <c:v>-21.432104094770011</c:v>
                </c:pt>
                <c:pt idx="27">
                  <c:v>-21.432104094770011</c:v>
                </c:pt>
                <c:pt idx="28">
                  <c:v>-21.432104094770011</c:v>
                </c:pt>
                <c:pt idx="29">
                  <c:v>-21.432104094770011</c:v>
                </c:pt>
                <c:pt idx="30">
                  <c:v>-21.432104094770011</c:v>
                </c:pt>
                <c:pt idx="31">
                  <c:v>-21.432104094770011</c:v>
                </c:pt>
                <c:pt idx="32">
                  <c:v>-21.432104094770011</c:v>
                </c:pt>
                <c:pt idx="33">
                  <c:v>-21.432104094770011</c:v>
                </c:pt>
                <c:pt idx="34">
                  <c:v>-21.432104094770011</c:v>
                </c:pt>
                <c:pt idx="35">
                  <c:v>-21.432104094770011</c:v>
                </c:pt>
                <c:pt idx="36">
                  <c:v>-21.432104094770011</c:v>
                </c:pt>
                <c:pt idx="37">
                  <c:v>-21.432104094770011</c:v>
                </c:pt>
                <c:pt idx="38">
                  <c:v>-21.432104094770011</c:v>
                </c:pt>
                <c:pt idx="39">
                  <c:v>-21.432104094770011</c:v>
                </c:pt>
                <c:pt idx="40">
                  <c:v>-21.432104094770011</c:v>
                </c:pt>
                <c:pt idx="41">
                  <c:v>-21.432104094770011</c:v>
                </c:pt>
                <c:pt idx="42">
                  <c:v>-21.432104094770011</c:v>
                </c:pt>
                <c:pt idx="43">
                  <c:v>-21.432104094770011</c:v>
                </c:pt>
                <c:pt idx="44">
                  <c:v>-21.432104094770011</c:v>
                </c:pt>
                <c:pt idx="45">
                  <c:v>-21.432104094770011</c:v>
                </c:pt>
                <c:pt idx="46">
                  <c:v>-21.432104094770011</c:v>
                </c:pt>
                <c:pt idx="47">
                  <c:v>-21.432104094770011</c:v>
                </c:pt>
                <c:pt idx="48">
                  <c:v>-21.432104094770011</c:v>
                </c:pt>
                <c:pt idx="49">
                  <c:v>-21.432104094770011</c:v>
                </c:pt>
                <c:pt idx="50">
                  <c:v>-21.432104094770011</c:v>
                </c:pt>
                <c:pt idx="51">
                  <c:v>-21.432104094770011</c:v>
                </c:pt>
                <c:pt idx="52">
                  <c:v>-21.432104094770011</c:v>
                </c:pt>
                <c:pt idx="53">
                  <c:v>-21.432104094770011</c:v>
                </c:pt>
                <c:pt idx="54">
                  <c:v>-21.432104094770011</c:v>
                </c:pt>
                <c:pt idx="55">
                  <c:v>-21.432104094770011</c:v>
                </c:pt>
                <c:pt idx="56">
                  <c:v>-21.432104094770011</c:v>
                </c:pt>
                <c:pt idx="57">
                  <c:v>-21.432104094770011</c:v>
                </c:pt>
                <c:pt idx="58">
                  <c:v>-21.432104094770011</c:v>
                </c:pt>
                <c:pt idx="59">
                  <c:v>-21.432104094770011</c:v>
                </c:pt>
                <c:pt idx="60">
                  <c:v>-21.432104094770011</c:v>
                </c:pt>
                <c:pt idx="61">
                  <c:v>-21.432104094770011</c:v>
                </c:pt>
                <c:pt idx="62">
                  <c:v>-21.432104094770011</c:v>
                </c:pt>
                <c:pt idx="63">
                  <c:v>-21.432104094770011</c:v>
                </c:pt>
                <c:pt idx="64">
                  <c:v>-21.432104094770011</c:v>
                </c:pt>
                <c:pt idx="65">
                  <c:v>-21.432104094770011</c:v>
                </c:pt>
                <c:pt idx="66">
                  <c:v>-21.432104094770011</c:v>
                </c:pt>
                <c:pt idx="67">
                  <c:v>-21.432104094770011</c:v>
                </c:pt>
                <c:pt idx="68">
                  <c:v>-21.432104094770011</c:v>
                </c:pt>
                <c:pt idx="69">
                  <c:v>-21.432104094770011</c:v>
                </c:pt>
                <c:pt idx="70">
                  <c:v>-21.432104094770011</c:v>
                </c:pt>
                <c:pt idx="71">
                  <c:v>-21.432104094770011</c:v>
                </c:pt>
                <c:pt idx="72">
                  <c:v>-21.432104094770011</c:v>
                </c:pt>
                <c:pt idx="73">
                  <c:v>-21.432104094770011</c:v>
                </c:pt>
                <c:pt idx="74">
                  <c:v>-21.432104094770011</c:v>
                </c:pt>
                <c:pt idx="75">
                  <c:v>-21.432104094770011</c:v>
                </c:pt>
                <c:pt idx="76">
                  <c:v>-21.432104094770011</c:v>
                </c:pt>
                <c:pt idx="77">
                  <c:v>-21.432104094770011</c:v>
                </c:pt>
                <c:pt idx="78">
                  <c:v>-21.432104094770011</c:v>
                </c:pt>
                <c:pt idx="79">
                  <c:v>-21.432104094770011</c:v>
                </c:pt>
                <c:pt idx="80">
                  <c:v>-21.432104094770011</c:v>
                </c:pt>
                <c:pt idx="81">
                  <c:v>-21.432104094770011</c:v>
                </c:pt>
                <c:pt idx="82">
                  <c:v>-21.432104094770011</c:v>
                </c:pt>
                <c:pt idx="83">
                  <c:v>-21.432104094770011</c:v>
                </c:pt>
                <c:pt idx="84">
                  <c:v>-21.432104094770011</c:v>
                </c:pt>
                <c:pt idx="85">
                  <c:v>-21.432104094770011</c:v>
                </c:pt>
                <c:pt idx="86">
                  <c:v>-21.432104094770011</c:v>
                </c:pt>
                <c:pt idx="87">
                  <c:v>-21.432104094770011</c:v>
                </c:pt>
                <c:pt idx="88">
                  <c:v>-21.432104094770011</c:v>
                </c:pt>
                <c:pt idx="89">
                  <c:v>-21.432104094770011</c:v>
                </c:pt>
                <c:pt idx="90">
                  <c:v>-21.432104094770011</c:v>
                </c:pt>
                <c:pt idx="91">
                  <c:v>-21.432104094770011</c:v>
                </c:pt>
                <c:pt idx="92">
                  <c:v>-21.432104094770011</c:v>
                </c:pt>
                <c:pt idx="93">
                  <c:v>-21.432104094770011</c:v>
                </c:pt>
                <c:pt idx="94">
                  <c:v>-21.432104094770011</c:v>
                </c:pt>
                <c:pt idx="95">
                  <c:v>-21.432104094770011</c:v>
                </c:pt>
                <c:pt idx="96">
                  <c:v>-21.432104094770011</c:v>
                </c:pt>
                <c:pt idx="97">
                  <c:v>-21.432104094770011</c:v>
                </c:pt>
                <c:pt idx="98">
                  <c:v>-21.432104094770011</c:v>
                </c:pt>
                <c:pt idx="99">
                  <c:v>-21.432104094770011</c:v>
                </c:pt>
                <c:pt idx="100">
                  <c:v>-21.432104094770011</c:v>
                </c:pt>
                <c:pt idx="101">
                  <c:v>-21.432104094770011</c:v>
                </c:pt>
                <c:pt idx="102">
                  <c:v>-21.432104094770011</c:v>
                </c:pt>
                <c:pt idx="103">
                  <c:v>-21.432104094770011</c:v>
                </c:pt>
                <c:pt idx="104">
                  <c:v>-21.432104094770011</c:v>
                </c:pt>
                <c:pt idx="105">
                  <c:v>-21.432104094770011</c:v>
                </c:pt>
                <c:pt idx="106">
                  <c:v>-21.432104094770011</c:v>
                </c:pt>
                <c:pt idx="107">
                  <c:v>-21.432104094770011</c:v>
                </c:pt>
                <c:pt idx="108">
                  <c:v>-21.432104094770011</c:v>
                </c:pt>
                <c:pt idx="109">
                  <c:v>-21.432104094770011</c:v>
                </c:pt>
                <c:pt idx="110">
                  <c:v>-21.432104094770011</c:v>
                </c:pt>
                <c:pt idx="111">
                  <c:v>-21.432104094770011</c:v>
                </c:pt>
                <c:pt idx="112">
                  <c:v>-21.432104094770011</c:v>
                </c:pt>
                <c:pt idx="113">
                  <c:v>-21.432104094770011</c:v>
                </c:pt>
                <c:pt idx="114">
                  <c:v>-21.432104094770011</c:v>
                </c:pt>
                <c:pt idx="115">
                  <c:v>-21.432104094770011</c:v>
                </c:pt>
                <c:pt idx="116">
                  <c:v>-21.432104094770011</c:v>
                </c:pt>
                <c:pt idx="117">
                  <c:v>-21.432104094770011</c:v>
                </c:pt>
                <c:pt idx="118">
                  <c:v>-21.432104094770011</c:v>
                </c:pt>
                <c:pt idx="119">
                  <c:v>-21.432104094770011</c:v>
                </c:pt>
                <c:pt idx="120">
                  <c:v>-21.432104094770011</c:v>
                </c:pt>
                <c:pt idx="121">
                  <c:v>-21.432104094770011</c:v>
                </c:pt>
                <c:pt idx="122">
                  <c:v>-21.432104094770011</c:v>
                </c:pt>
                <c:pt idx="123">
                  <c:v>-21.432104094770011</c:v>
                </c:pt>
                <c:pt idx="124">
                  <c:v>-21.432104094770011</c:v>
                </c:pt>
                <c:pt idx="125">
                  <c:v>-21.432104094770011</c:v>
                </c:pt>
                <c:pt idx="126">
                  <c:v>-21.432104094770011</c:v>
                </c:pt>
                <c:pt idx="127">
                  <c:v>-21.432104094770011</c:v>
                </c:pt>
                <c:pt idx="128">
                  <c:v>-21.432104094770011</c:v>
                </c:pt>
                <c:pt idx="129">
                  <c:v>-21.432104094770011</c:v>
                </c:pt>
                <c:pt idx="130">
                  <c:v>-21.432104094770011</c:v>
                </c:pt>
                <c:pt idx="131">
                  <c:v>-21.432104094770011</c:v>
                </c:pt>
                <c:pt idx="132">
                  <c:v>-21.432104094770011</c:v>
                </c:pt>
                <c:pt idx="133">
                  <c:v>-21.432104094770011</c:v>
                </c:pt>
                <c:pt idx="134">
                  <c:v>-21.432104094770011</c:v>
                </c:pt>
                <c:pt idx="135">
                  <c:v>-21.432104094770011</c:v>
                </c:pt>
                <c:pt idx="136">
                  <c:v>-21.432104094770011</c:v>
                </c:pt>
                <c:pt idx="137">
                  <c:v>-21.432104094770011</c:v>
                </c:pt>
                <c:pt idx="138">
                  <c:v>-21.432104094770011</c:v>
                </c:pt>
                <c:pt idx="139">
                  <c:v>-21.432104094770011</c:v>
                </c:pt>
                <c:pt idx="140">
                  <c:v>-21.432104094770011</c:v>
                </c:pt>
                <c:pt idx="141">
                  <c:v>-21.432104094770011</c:v>
                </c:pt>
                <c:pt idx="142">
                  <c:v>-21.432104094770011</c:v>
                </c:pt>
                <c:pt idx="143">
                  <c:v>-21.432104094770011</c:v>
                </c:pt>
                <c:pt idx="144">
                  <c:v>-21.432104094770011</c:v>
                </c:pt>
                <c:pt idx="145">
                  <c:v>-21.432104094770011</c:v>
                </c:pt>
                <c:pt idx="146">
                  <c:v>-21.432104094770011</c:v>
                </c:pt>
                <c:pt idx="147">
                  <c:v>-21.432104094770011</c:v>
                </c:pt>
                <c:pt idx="148">
                  <c:v>-21.432104094770011</c:v>
                </c:pt>
                <c:pt idx="149">
                  <c:v>-21.432104094770011</c:v>
                </c:pt>
                <c:pt idx="150">
                  <c:v>-21.432104094770011</c:v>
                </c:pt>
                <c:pt idx="151">
                  <c:v>-21.432104094770011</c:v>
                </c:pt>
                <c:pt idx="152">
                  <c:v>-21.432104094770011</c:v>
                </c:pt>
                <c:pt idx="153">
                  <c:v>-21.432104094770011</c:v>
                </c:pt>
                <c:pt idx="154">
                  <c:v>-21.432104094770011</c:v>
                </c:pt>
                <c:pt idx="155">
                  <c:v>-21.432104094770011</c:v>
                </c:pt>
                <c:pt idx="156">
                  <c:v>-21.432104094770011</c:v>
                </c:pt>
                <c:pt idx="157">
                  <c:v>-21.432104094770011</c:v>
                </c:pt>
                <c:pt idx="158">
                  <c:v>-21.432104094770011</c:v>
                </c:pt>
                <c:pt idx="159">
                  <c:v>-21.432104094770011</c:v>
                </c:pt>
                <c:pt idx="160">
                  <c:v>-21.432104094770011</c:v>
                </c:pt>
                <c:pt idx="161">
                  <c:v>-21.432104094770011</c:v>
                </c:pt>
                <c:pt idx="162">
                  <c:v>-21.432104094770011</c:v>
                </c:pt>
                <c:pt idx="163">
                  <c:v>-21.432104094770011</c:v>
                </c:pt>
                <c:pt idx="164">
                  <c:v>-21.432104094770011</c:v>
                </c:pt>
                <c:pt idx="165">
                  <c:v>-21.432104094770011</c:v>
                </c:pt>
                <c:pt idx="166">
                  <c:v>-21.432104094770011</c:v>
                </c:pt>
                <c:pt idx="167">
                  <c:v>-21.432104094770011</c:v>
                </c:pt>
                <c:pt idx="168">
                  <c:v>-21.432104094770011</c:v>
                </c:pt>
                <c:pt idx="169">
                  <c:v>-21.432104094770011</c:v>
                </c:pt>
                <c:pt idx="170">
                  <c:v>-21.432104094770011</c:v>
                </c:pt>
                <c:pt idx="171">
                  <c:v>-21.432104094770011</c:v>
                </c:pt>
                <c:pt idx="172">
                  <c:v>-21.432104094770011</c:v>
                </c:pt>
                <c:pt idx="173">
                  <c:v>-21.432104094770011</c:v>
                </c:pt>
                <c:pt idx="174">
                  <c:v>-21.432104094770011</c:v>
                </c:pt>
                <c:pt idx="175">
                  <c:v>-21.432104094770011</c:v>
                </c:pt>
                <c:pt idx="176">
                  <c:v>-21.432104094770011</c:v>
                </c:pt>
                <c:pt idx="177">
                  <c:v>-21.432104094770011</c:v>
                </c:pt>
                <c:pt idx="178">
                  <c:v>-21.432104094770011</c:v>
                </c:pt>
                <c:pt idx="179">
                  <c:v>-21.432104094770011</c:v>
                </c:pt>
                <c:pt idx="180">
                  <c:v>-21.432104094770011</c:v>
                </c:pt>
                <c:pt idx="181">
                  <c:v>-21.432104094770011</c:v>
                </c:pt>
                <c:pt idx="182">
                  <c:v>-21.432104094770011</c:v>
                </c:pt>
                <c:pt idx="183">
                  <c:v>-21.432104094770011</c:v>
                </c:pt>
                <c:pt idx="184">
                  <c:v>-21.432104094770011</c:v>
                </c:pt>
                <c:pt idx="185">
                  <c:v>-21.432104094770011</c:v>
                </c:pt>
                <c:pt idx="186">
                  <c:v>-21.432104094770011</c:v>
                </c:pt>
                <c:pt idx="187">
                  <c:v>-21.432104094770011</c:v>
                </c:pt>
                <c:pt idx="188">
                  <c:v>-21.432104094770011</c:v>
                </c:pt>
                <c:pt idx="189">
                  <c:v>-21.432104094770011</c:v>
                </c:pt>
                <c:pt idx="190">
                  <c:v>-21.432104094770011</c:v>
                </c:pt>
                <c:pt idx="191">
                  <c:v>-21.432104094770011</c:v>
                </c:pt>
                <c:pt idx="192">
                  <c:v>-21.432104094770011</c:v>
                </c:pt>
                <c:pt idx="193">
                  <c:v>-21.432104094770011</c:v>
                </c:pt>
                <c:pt idx="194">
                  <c:v>-21.432104094770011</c:v>
                </c:pt>
                <c:pt idx="195">
                  <c:v>-21.432104094770011</c:v>
                </c:pt>
                <c:pt idx="196">
                  <c:v>-21.432104094770011</c:v>
                </c:pt>
                <c:pt idx="197">
                  <c:v>-21.432104094770011</c:v>
                </c:pt>
                <c:pt idx="198">
                  <c:v>-21.432104094770011</c:v>
                </c:pt>
                <c:pt idx="199">
                  <c:v>-21.432104094770011</c:v>
                </c:pt>
                <c:pt idx="200">
                  <c:v>-21.432104094770011</c:v>
                </c:pt>
                <c:pt idx="201">
                  <c:v>-21.432104094770011</c:v>
                </c:pt>
                <c:pt idx="202">
                  <c:v>-21.432104094770011</c:v>
                </c:pt>
                <c:pt idx="203">
                  <c:v>-21.432104094770011</c:v>
                </c:pt>
                <c:pt idx="204">
                  <c:v>-21.432104094770011</c:v>
                </c:pt>
                <c:pt idx="205">
                  <c:v>-21.432104094770011</c:v>
                </c:pt>
                <c:pt idx="206">
                  <c:v>-21.432104094770011</c:v>
                </c:pt>
                <c:pt idx="207">
                  <c:v>-21.432104094770011</c:v>
                </c:pt>
                <c:pt idx="208">
                  <c:v>-21.432104094770011</c:v>
                </c:pt>
                <c:pt idx="209">
                  <c:v>-21.432104094770011</c:v>
                </c:pt>
                <c:pt idx="210">
                  <c:v>-21.432104094770011</c:v>
                </c:pt>
                <c:pt idx="211">
                  <c:v>-21.432104094770011</c:v>
                </c:pt>
                <c:pt idx="212">
                  <c:v>-21.432104094770011</c:v>
                </c:pt>
                <c:pt idx="213">
                  <c:v>-21.432104094770011</c:v>
                </c:pt>
                <c:pt idx="214">
                  <c:v>-21.432104094770011</c:v>
                </c:pt>
                <c:pt idx="215">
                  <c:v>-21.432104094770011</c:v>
                </c:pt>
                <c:pt idx="216">
                  <c:v>-21.432104094770011</c:v>
                </c:pt>
                <c:pt idx="217">
                  <c:v>-21.432104094770011</c:v>
                </c:pt>
                <c:pt idx="218">
                  <c:v>-21.432104094770011</c:v>
                </c:pt>
                <c:pt idx="219">
                  <c:v>-21.432104094770011</c:v>
                </c:pt>
                <c:pt idx="220">
                  <c:v>-21.432104094770011</c:v>
                </c:pt>
                <c:pt idx="221">
                  <c:v>-21.432104094770011</c:v>
                </c:pt>
                <c:pt idx="222">
                  <c:v>-21.432104094770011</c:v>
                </c:pt>
                <c:pt idx="223">
                  <c:v>-21.432104094770011</c:v>
                </c:pt>
                <c:pt idx="224">
                  <c:v>-21.432104094770011</c:v>
                </c:pt>
                <c:pt idx="225">
                  <c:v>-21.432104094770011</c:v>
                </c:pt>
                <c:pt idx="226">
                  <c:v>-21.432104094770011</c:v>
                </c:pt>
                <c:pt idx="227">
                  <c:v>-21.432104094770011</c:v>
                </c:pt>
                <c:pt idx="228">
                  <c:v>-21.432104094770011</c:v>
                </c:pt>
                <c:pt idx="229">
                  <c:v>-21.432104094770011</c:v>
                </c:pt>
                <c:pt idx="230">
                  <c:v>-21.432104094770011</c:v>
                </c:pt>
                <c:pt idx="231">
                  <c:v>-21.432104094770011</c:v>
                </c:pt>
                <c:pt idx="232">
                  <c:v>-21.432104094770011</c:v>
                </c:pt>
                <c:pt idx="233">
                  <c:v>-21.432104094770011</c:v>
                </c:pt>
                <c:pt idx="234">
                  <c:v>-21.432104094770011</c:v>
                </c:pt>
                <c:pt idx="235">
                  <c:v>-21.432104094770011</c:v>
                </c:pt>
                <c:pt idx="236">
                  <c:v>-21.432104094770011</c:v>
                </c:pt>
                <c:pt idx="237">
                  <c:v>-21.432104094770011</c:v>
                </c:pt>
              </c:numCache>
            </c:numRef>
          </c:xVal>
          <c:yVal>
            <c:numRef>
              <c:f>data!$AY$15:$AY$252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-2.5539272312449524</c:v>
                </c:pt>
                <c:pt idx="2">
                  <c:v>-5.0260428688037475</c:v>
                </c:pt>
                <c:pt idx="3">
                  <c:v>-7.4033398014468315</c:v>
                </c:pt>
                <c:pt idx="4">
                  <c:v>-9.6733098094295222</c:v>
                </c:pt>
                <c:pt idx="5">
                  <c:v>-11.824009376868821</c:v>
                </c:pt>
                <c:pt idx="6">
                  <c:v>-13.844122532913666</c:v>
                </c:pt>
                <c:pt idx="7">
                  <c:v>-15.723020391067825</c:v>
                </c:pt>
                <c:pt idx="8">
                  <c:v>-17.450817073397893</c:v>
                </c:pt>
                <c:pt idx="9">
                  <c:v>-19.018421725379223</c:v>
                </c:pt>
                <c:pt idx="10">
                  <c:v>-20.417586347701956</c:v>
                </c:pt>
                <c:pt idx="11">
                  <c:v>-21.640949193369089</c:v>
                </c:pt>
                <c:pt idx="12">
                  <c:v>-22.682073501750953</c:v>
                </c:pt>
                <c:pt idx="13">
                  <c:v>-23.535481365796095</c:v>
                </c:pt>
                <c:pt idx="14">
                  <c:v>-24.196682554204965</c:v>
                </c:pt>
                <c:pt idx="15">
                  <c:v>-24.66219813691777</c:v>
                </c:pt>
                <c:pt idx="16">
                  <c:v>-24.929578789610247</c:v>
                </c:pt>
                <c:pt idx="17">
                  <c:v>-24.999999999999996</c:v>
                </c:pt>
                <c:pt idx="18">
                  <c:v>-24.999999999999996</c:v>
                </c:pt>
                <c:pt idx="19">
                  <c:v>-24.999999999999996</c:v>
                </c:pt>
                <c:pt idx="20">
                  <c:v>-24.999999999999996</c:v>
                </c:pt>
                <c:pt idx="21">
                  <c:v>-24.999999999999996</c:v>
                </c:pt>
                <c:pt idx="22">
                  <c:v>-24.999999999999996</c:v>
                </c:pt>
                <c:pt idx="23">
                  <c:v>-24.999999999999996</c:v>
                </c:pt>
                <c:pt idx="24">
                  <c:v>-24.999999999999996</c:v>
                </c:pt>
                <c:pt idx="25">
                  <c:v>-24.999999999999996</c:v>
                </c:pt>
                <c:pt idx="26">
                  <c:v>-24.999999999999996</c:v>
                </c:pt>
                <c:pt idx="27">
                  <c:v>-24.999999999999996</c:v>
                </c:pt>
                <c:pt idx="28">
                  <c:v>-24.999999999999996</c:v>
                </c:pt>
                <c:pt idx="29">
                  <c:v>-24.999999999999996</c:v>
                </c:pt>
                <c:pt idx="30">
                  <c:v>-24.999999999999996</c:v>
                </c:pt>
                <c:pt idx="31">
                  <c:v>-24.999999999999996</c:v>
                </c:pt>
                <c:pt idx="32">
                  <c:v>-24.999999999999996</c:v>
                </c:pt>
                <c:pt idx="33">
                  <c:v>-24.999999999999996</c:v>
                </c:pt>
                <c:pt idx="34">
                  <c:v>-24.999999999999996</c:v>
                </c:pt>
                <c:pt idx="35">
                  <c:v>-24.999999999999996</c:v>
                </c:pt>
                <c:pt idx="36">
                  <c:v>-24.999999999999996</c:v>
                </c:pt>
                <c:pt idx="37">
                  <c:v>-24.999999999999996</c:v>
                </c:pt>
                <c:pt idx="38">
                  <c:v>-24.999999999999996</c:v>
                </c:pt>
                <c:pt idx="39">
                  <c:v>-24.999999999999996</c:v>
                </c:pt>
                <c:pt idx="40">
                  <c:v>-24.999999999999996</c:v>
                </c:pt>
                <c:pt idx="41">
                  <c:v>-24.999999999999996</c:v>
                </c:pt>
                <c:pt idx="42">
                  <c:v>-24.999999999999996</c:v>
                </c:pt>
                <c:pt idx="43">
                  <c:v>-24.999999999999996</c:v>
                </c:pt>
                <c:pt idx="44">
                  <c:v>-24.999999999999996</c:v>
                </c:pt>
                <c:pt idx="45">
                  <c:v>-24.999999999999996</c:v>
                </c:pt>
                <c:pt idx="46">
                  <c:v>-24.999999999999996</c:v>
                </c:pt>
                <c:pt idx="47">
                  <c:v>-24.999999999999996</c:v>
                </c:pt>
                <c:pt idx="48">
                  <c:v>-24.999999999999996</c:v>
                </c:pt>
                <c:pt idx="49">
                  <c:v>-24.999999999999996</c:v>
                </c:pt>
                <c:pt idx="50">
                  <c:v>-24.999999999999996</c:v>
                </c:pt>
                <c:pt idx="51">
                  <c:v>-24.999999999999996</c:v>
                </c:pt>
                <c:pt idx="52">
                  <c:v>-24.999999999999996</c:v>
                </c:pt>
                <c:pt idx="53">
                  <c:v>-24.999999999999996</c:v>
                </c:pt>
                <c:pt idx="54">
                  <c:v>-24.999999999999996</c:v>
                </c:pt>
                <c:pt idx="55">
                  <c:v>-24.999999999999996</c:v>
                </c:pt>
                <c:pt idx="56">
                  <c:v>-24.999999999999996</c:v>
                </c:pt>
                <c:pt idx="57">
                  <c:v>-24.999999999999996</c:v>
                </c:pt>
                <c:pt idx="58">
                  <c:v>-24.999999999999996</c:v>
                </c:pt>
                <c:pt idx="59">
                  <c:v>-24.999999999999996</c:v>
                </c:pt>
                <c:pt idx="60">
                  <c:v>-24.999999999999996</c:v>
                </c:pt>
                <c:pt idx="61">
                  <c:v>-24.999999999999996</c:v>
                </c:pt>
                <c:pt idx="62">
                  <c:v>-24.999999999999996</c:v>
                </c:pt>
                <c:pt idx="63">
                  <c:v>-24.999999999999996</c:v>
                </c:pt>
                <c:pt idx="64">
                  <c:v>-24.999999999999996</c:v>
                </c:pt>
                <c:pt idx="65">
                  <c:v>-24.999999999999996</c:v>
                </c:pt>
                <c:pt idx="66">
                  <c:v>-24.999999999999996</c:v>
                </c:pt>
                <c:pt idx="67">
                  <c:v>-24.999999999999996</c:v>
                </c:pt>
                <c:pt idx="68">
                  <c:v>-24.999999999999996</c:v>
                </c:pt>
                <c:pt idx="69">
                  <c:v>-24.999999999999996</c:v>
                </c:pt>
                <c:pt idx="70">
                  <c:v>-24.999999999999996</c:v>
                </c:pt>
                <c:pt idx="71">
                  <c:v>-24.999999999999996</c:v>
                </c:pt>
                <c:pt idx="72">
                  <c:v>-24.999999999999996</c:v>
                </c:pt>
                <c:pt idx="73">
                  <c:v>-24.999999999999996</c:v>
                </c:pt>
                <c:pt idx="74">
                  <c:v>-24.999999999999996</c:v>
                </c:pt>
                <c:pt idx="75">
                  <c:v>-24.999999999999996</c:v>
                </c:pt>
                <c:pt idx="76">
                  <c:v>-24.999999999999996</c:v>
                </c:pt>
                <c:pt idx="77">
                  <c:v>-24.999999999999996</c:v>
                </c:pt>
                <c:pt idx="78">
                  <c:v>-24.999999999999996</c:v>
                </c:pt>
                <c:pt idx="79">
                  <c:v>-24.999999999999996</c:v>
                </c:pt>
                <c:pt idx="80">
                  <c:v>-24.999999999999996</c:v>
                </c:pt>
                <c:pt idx="81">
                  <c:v>-24.999999999999996</c:v>
                </c:pt>
                <c:pt idx="82">
                  <c:v>-24.999999999999996</c:v>
                </c:pt>
                <c:pt idx="83">
                  <c:v>-24.999999999999996</c:v>
                </c:pt>
                <c:pt idx="84">
                  <c:v>-24.999999999999996</c:v>
                </c:pt>
                <c:pt idx="85">
                  <c:v>-24.999999999999996</c:v>
                </c:pt>
                <c:pt idx="86">
                  <c:v>-24.999999999999996</c:v>
                </c:pt>
                <c:pt idx="87">
                  <c:v>-24.999999999999996</c:v>
                </c:pt>
                <c:pt idx="88">
                  <c:v>-24.999999999999996</c:v>
                </c:pt>
                <c:pt idx="89">
                  <c:v>-24.999999999999996</c:v>
                </c:pt>
                <c:pt idx="90">
                  <c:v>-24.999999999999996</c:v>
                </c:pt>
                <c:pt idx="91">
                  <c:v>-24.999999999999996</c:v>
                </c:pt>
                <c:pt idx="92">
                  <c:v>-24.999999999999996</c:v>
                </c:pt>
                <c:pt idx="93">
                  <c:v>-24.999999999999996</c:v>
                </c:pt>
                <c:pt idx="94">
                  <c:v>-24.999999999999996</c:v>
                </c:pt>
                <c:pt idx="95">
                  <c:v>-24.999999999999996</c:v>
                </c:pt>
                <c:pt idx="96">
                  <c:v>-24.999999999999996</c:v>
                </c:pt>
                <c:pt idx="97">
                  <c:v>-24.999999999999996</c:v>
                </c:pt>
                <c:pt idx="98">
                  <c:v>-24.999999999999996</c:v>
                </c:pt>
                <c:pt idx="99">
                  <c:v>-24.999999999999996</c:v>
                </c:pt>
                <c:pt idx="100">
                  <c:v>-24.999999999999996</c:v>
                </c:pt>
                <c:pt idx="101">
                  <c:v>-24.999999999999996</c:v>
                </c:pt>
                <c:pt idx="102">
                  <c:v>-24.999999999999996</c:v>
                </c:pt>
                <c:pt idx="103">
                  <c:v>-24.999999999999996</c:v>
                </c:pt>
                <c:pt idx="104">
                  <c:v>-24.999999999999996</c:v>
                </c:pt>
                <c:pt idx="105">
                  <c:v>-24.999999999999996</c:v>
                </c:pt>
                <c:pt idx="106">
                  <c:v>-24.999999999999996</c:v>
                </c:pt>
                <c:pt idx="107">
                  <c:v>-24.999999999999996</c:v>
                </c:pt>
                <c:pt idx="108">
                  <c:v>-24.999999999999996</c:v>
                </c:pt>
                <c:pt idx="109">
                  <c:v>-24.999999999999996</c:v>
                </c:pt>
                <c:pt idx="110">
                  <c:v>-24.999999999999996</c:v>
                </c:pt>
                <c:pt idx="111">
                  <c:v>-24.999999999999996</c:v>
                </c:pt>
                <c:pt idx="112">
                  <c:v>-24.999999999999996</c:v>
                </c:pt>
                <c:pt idx="113">
                  <c:v>-24.999999999999996</c:v>
                </c:pt>
                <c:pt idx="114">
                  <c:v>-24.999999999999996</c:v>
                </c:pt>
                <c:pt idx="115">
                  <c:v>-24.999999999999996</c:v>
                </c:pt>
                <c:pt idx="116">
                  <c:v>-24.999999999999996</c:v>
                </c:pt>
                <c:pt idx="117">
                  <c:v>-24.999999999999996</c:v>
                </c:pt>
                <c:pt idx="118">
                  <c:v>-24.999999999999996</c:v>
                </c:pt>
                <c:pt idx="119">
                  <c:v>-24.999999999999996</c:v>
                </c:pt>
                <c:pt idx="120">
                  <c:v>-24.999999999999996</c:v>
                </c:pt>
                <c:pt idx="121">
                  <c:v>-24.999999999999996</c:v>
                </c:pt>
                <c:pt idx="122">
                  <c:v>-24.999999999999996</c:v>
                </c:pt>
                <c:pt idx="123">
                  <c:v>-24.999999999999996</c:v>
                </c:pt>
                <c:pt idx="124">
                  <c:v>-24.999999999999996</c:v>
                </c:pt>
                <c:pt idx="125">
                  <c:v>-24.999999999999996</c:v>
                </c:pt>
                <c:pt idx="126">
                  <c:v>-24.999999999999996</c:v>
                </c:pt>
                <c:pt idx="127">
                  <c:v>-24.999999999999996</c:v>
                </c:pt>
                <c:pt idx="128">
                  <c:v>-24.999999999999996</c:v>
                </c:pt>
                <c:pt idx="129">
                  <c:v>-24.999999999999996</c:v>
                </c:pt>
                <c:pt idx="130">
                  <c:v>-24.999999999999996</c:v>
                </c:pt>
                <c:pt idx="131">
                  <c:v>-24.999999999999996</c:v>
                </c:pt>
                <c:pt idx="132">
                  <c:v>-24.999999999999996</c:v>
                </c:pt>
                <c:pt idx="133">
                  <c:v>-24.999999999999996</c:v>
                </c:pt>
                <c:pt idx="134">
                  <c:v>-24.999999999999996</c:v>
                </c:pt>
                <c:pt idx="135">
                  <c:v>-24.999999999999996</c:v>
                </c:pt>
                <c:pt idx="136">
                  <c:v>-24.999999999999996</c:v>
                </c:pt>
                <c:pt idx="137">
                  <c:v>-24.999999999999996</c:v>
                </c:pt>
                <c:pt idx="138">
                  <c:v>-24.999999999999996</c:v>
                </c:pt>
                <c:pt idx="139">
                  <c:v>-24.999999999999996</c:v>
                </c:pt>
                <c:pt idx="140">
                  <c:v>-24.999999999999996</c:v>
                </c:pt>
                <c:pt idx="141">
                  <c:v>-24.999999999999996</c:v>
                </c:pt>
                <c:pt idx="142">
                  <c:v>-24.999999999999996</c:v>
                </c:pt>
                <c:pt idx="143">
                  <c:v>-24.999999999999996</c:v>
                </c:pt>
                <c:pt idx="144">
                  <c:v>-24.999999999999996</c:v>
                </c:pt>
                <c:pt idx="145">
                  <c:v>-24.999999999999996</c:v>
                </c:pt>
                <c:pt idx="146">
                  <c:v>-24.999999999999996</c:v>
                </c:pt>
                <c:pt idx="147">
                  <c:v>-24.999999999999996</c:v>
                </c:pt>
                <c:pt idx="148">
                  <c:v>-24.999999999999996</c:v>
                </c:pt>
                <c:pt idx="149">
                  <c:v>-24.999999999999996</c:v>
                </c:pt>
                <c:pt idx="150">
                  <c:v>-24.999999999999996</c:v>
                </c:pt>
                <c:pt idx="151">
                  <c:v>-24.999999999999996</c:v>
                </c:pt>
                <c:pt idx="152">
                  <c:v>-24.999999999999996</c:v>
                </c:pt>
                <c:pt idx="153">
                  <c:v>-24.999999999999996</c:v>
                </c:pt>
                <c:pt idx="154">
                  <c:v>-24.999999999999996</c:v>
                </c:pt>
                <c:pt idx="155">
                  <c:v>-24.999999999999996</c:v>
                </c:pt>
                <c:pt idx="156">
                  <c:v>-24.999999999999996</c:v>
                </c:pt>
                <c:pt idx="157">
                  <c:v>-24.999999999999996</c:v>
                </c:pt>
                <c:pt idx="158">
                  <c:v>-24.999999999999996</c:v>
                </c:pt>
                <c:pt idx="159">
                  <c:v>-24.999999999999996</c:v>
                </c:pt>
                <c:pt idx="160">
                  <c:v>-24.999999999999996</c:v>
                </c:pt>
                <c:pt idx="161">
                  <c:v>-24.999999999999996</c:v>
                </c:pt>
                <c:pt idx="162">
                  <c:v>-24.999999999999996</c:v>
                </c:pt>
                <c:pt idx="163">
                  <c:v>-24.999999999999996</c:v>
                </c:pt>
                <c:pt idx="164">
                  <c:v>-24.999999999999996</c:v>
                </c:pt>
                <c:pt idx="165">
                  <c:v>-24.999999999999996</c:v>
                </c:pt>
                <c:pt idx="166">
                  <c:v>-24.999999999999996</c:v>
                </c:pt>
                <c:pt idx="167">
                  <c:v>-24.999999999999996</c:v>
                </c:pt>
                <c:pt idx="168">
                  <c:v>-24.999999999999996</c:v>
                </c:pt>
                <c:pt idx="169">
                  <c:v>-24.999999999999996</c:v>
                </c:pt>
                <c:pt idx="170">
                  <c:v>-24.999999999999996</c:v>
                </c:pt>
                <c:pt idx="171">
                  <c:v>-24.999999999999996</c:v>
                </c:pt>
                <c:pt idx="172">
                  <c:v>-24.999999999999996</c:v>
                </c:pt>
                <c:pt idx="173">
                  <c:v>-24.999999999999996</c:v>
                </c:pt>
                <c:pt idx="174">
                  <c:v>-24.999999999999996</c:v>
                </c:pt>
                <c:pt idx="175">
                  <c:v>-24.999999999999996</c:v>
                </c:pt>
                <c:pt idx="176">
                  <c:v>-24.999999999999996</c:v>
                </c:pt>
                <c:pt idx="177">
                  <c:v>-24.999999999999996</c:v>
                </c:pt>
                <c:pt idx="178">
                  <c:v>-24.999999999999996</c:v>
                </c:pt>
                <c:pt idx="179">
                  <c:v>-24.999999999999996</c:v>
                </c:pt>
                <c:pt idx="180">
                  <c:v>-24.999999999999996</c:v>
                </c:pt>
                <c:pt idx="181">
                  <c:v>-24.999999999999996</c:v>
                </c:pt>
                <c:pt idx="182">
                  <c:v>-24.999999999999996</c:v>
                </c:pt>
                <c:pt idx="183">
                  <c:v>-24.999999999999996</c:v>
                </c:pt>
                <c:pt idx="184">
                  <c:v>-24.999999999999996</c:v>
                </c:pt>
                <c:pt idx="185">
                  <c:v>-24.999999999999996</c:v>
                </c:pt>
                <c:pt idx="186">
                  <c:v>-24.999999999999996</c:v>
                </c:pt>
                <c:pt idx="187">
                  <c:v>-24.999999999999996</c:v>
                </c:pt>
                <c:pt idx="188">
                  <c:v>-24.999999999999996</c:v>
                </c:pt>
                <c:pt idx="189">
                  <c:v>-24.999999999999996</c:v>
                </c:pt>
                <c:pt idx="190">
                  <c:v>-24.999999999999996</c:v>
                </c:pt>
                <c:pt idx="191">
                  <c:v>-24.999999999999996</c:v>
                </c:pt>
                <c:pt idx="192">
                  <c:v>-24.999999999999996</c:v>
                </c:pt>
                <c:pt idx="193">
                  <c:v>-24.999999999999996</c:v>
                </c:pt>
                <c:pt idx="194">
                  <c:v>-24.999999999999996</c:v>
                </c:pt>
                <c:pt idx="195">
                  <c:v>-24.999999999999996</c:v>
                </c:pt>
                <c:pt idx="196">
                  <c:v>-24.999999999999996</c:v>
                </c:pt>
                <c:pt idx="197">
                  <c:v>-24.999999999999996</c:v>
                </c:pt>
                <c:pt idx="198">
                  <c:v>-24.999999999999996</c:v>
                </c:pt>
                <c:pt idx="199">
                  <c:v>-24.999999999999996</c:v>
                </c:pt>
                <c:pt idx="200">
                  <c:v>-24.999999999999996</c:v>
                </c:pt>
                <c:pt idx="201">
                  <c:v>-24.999999999999996</c:v>
                </c:pt>
                <c:pt idx="202">
                  <c:v>-24.999999999999996</c:v>
                </c:pt>
                <c:pt idx="203">
                  <c:v>-24.999999999999996</c:v>
                </c:pt>
                <c:pt idx="204">
                  <c:v>-24.999999999999996</c:v>
                </c:pt>
                <c:pt idx="205">
                  <c:v>-24.999999999999996</c:v>
                </c:pt>
                <c:pt idx="206">
                  <c:v>-24.999999999999996</c:v>
                </c:pt>
                <c:pt idx="207">
                  <c:v>-24.999999999999996</c:v>
                </c:pt>
                <c:pt idx="208">
                  <c:v>-24.999999999999996</c:v>
                </c:pt>
                <c:pt idx="209">
                  <c:v>-24.999999999999996</c:v>
                </c:pt>
                <c:pt idx="210">
                  <c:v>-24.999999999999996</c:v>
                </c:pt>
                <c:pt idx="211">
                  <c:v>-24.999999999999996</c:v>
                </c:pt>
                <c:pt idx="212">
                  <c:v>-24.999999999999996</c:v>
                </c:pt>
                <c:pt idx="213">
                  <c:v>-24.999999999999996</c:v>
                </c:pt>
                <c:pt idx="214">
                  <c:v>-24.999999999999996</c:v>
                </c:pt>
                <c:pt idx="215">
                  <c:v>-24.999999999999996</c:v>
                </c:pt>
                <c:pt idx="216">
                  <c:v>-24.999999999999996</c:v>
                </c:pt>
                <c:pt idx="217">
                  <c:v>-24.999999999999996</c:v>
                </c:pt>
                <c:pt idx="218">
                  <c:v>-24.999999999999996</c:v>
                </c:pt>
                <c:pt idx="219">
                  <c:v>-24.999999999999996</c:v>
                </c:pt>
                <c:pt idx="220">
                  <c:v>-24.999999999999996</c:v>
                </c:pt>
                <c:pt idx="221">
                  <c:v>-24.999999999999996</c:v>
                </c:pt>
                <c:pt idx="222">
                  <c:v>-24.999999999999996</c:v>
                </c:pt>
                <c:pt idx="223">
                  <c:v>-24.999999999999996</c:v>
                </c:pt>
                <c:pt idx="224">
                  <c:v>-24.999999999999996</c:v>
                </c:pt>
                <c:pt idx="225">
                  <c:v>-24.999999999999996</c:v>
                </c:pt>
                <c:pt idx="226">
                  <c:v>-24.999999999999996</c:v>
                </c:pt>
                <c:pt idx="227">
                  <c:v>-24.999999999999996</c:v>
                </c:pt>
                <c:pt idx="228">
                  <c:v>-24.999999999999996</c:v>
                </c:pt>
                <c:pt idx="229">
                  <c:v>-24.999999999999996</c:v>
                </c:pt>
                <c:pt idx="230">
                  <c:v>-24.999999999999996</c:v>
                </c:pt>
                <c:pt idx="231">
                  <c:v>-24.999999999999996</c:v>
                </c:pt>
                <c:pt idx="232">
                  <c:v>-24.999999999999996</c:v>
                </c:pt>
                <c:pt idx="233">
                  <c:v>-24.999999999999996</c:v>
                </c:pt>
                <c:pt idx="234">
                  <c:v>-24.999999999999996</c:v>
                </c:pt>
                <c:pt idx="235">
                  <c:v>-24.999999999999996</c:v>
                </c:pt>
                <c:pt idx="236">
                  <c:v>-24.999999999999996</c:v>
                </c:pt>
                <c:pt idx="237">
                  <c:v>-24.999999999999996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1642-4D06-B7B5-B2E0B4C569D0}"/>
            </c:ext>
          </c:extLst>
        </c:ser>
        <c:ser>
          <c:idx val="26"/>
          <c:order val="26"/>
          <c:tx>
            <c:strRef>
              <c:f>data!$BD$12</c:f>
              <c:strCache>
                <c:ptCount val="1"/>
                <c:pt idx="0">
                  <c:v>115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data!$BD$15:$BD$252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2.7870215942145591</c:v>
                </c:pt>
                <c:pt idx="2">
                  <c:v>5.4073171154753217</c:v>
                </c:pt>
                <c:pt idx="3">
                  <c:v>7.8493904253529116</c:v>
                </c:pt>
                <c:pt idx="4">
                  <c:v>10.104085071253811</c:v>
                </c:pt>
                <c:pt idx="5">
                  <c:v>12.164704491540936</c:v>
                </c:pt>
                <c:pt idx="6">
                  <c:v>14.027099927418019</c:v>
                </c:pt>
                <c:pt idx="7">
                  <c:v>15.68972488747748</c:v>
                </c:pt>
                <c:pt idx="8">
                  <c:v>17.153655449906488</c:v>
                </c:pt>
                <c:pt idx="9">
                  <c:v>18.422576135825217</c:v>
                </c:pt>
                <c:pt idx="10">
                  <c:v>19.50273153921097</c:v>
                </c:pt>
                <c:pt idx="11">
                  <c:v>20.402844348406553</c:v>
                </c:pt>
                <c:pt idx="12">
                  <c:v>21.134000835419197</c:v>
                </c:pt>
                <c:pt idx="13">
                  <c:v>21.709505316296767</c:v>
                </c:pt>
                <c:pt idx="14">
                  <c:v>22.144705493213046</c:v>
                </c:pt>
                <c:pt idx="15">
                  <c:v>22.456790971155915</c:v>
                </c:pt>
                <c:pt idx="16">
                  <c:v>22.664567594273997</c:v>
                </c:pt>
                <c:pt idx="17">
                  <c:v>22.788210564375095</c:v>
                </c:pt>
                <c:pt idx="18">
                  <c:v>22.848999582614962</c:v>
                </c:pt>
                <c:pt idx="19">
                  <c:v>22.869039491414057</c:v>
                </c:pt>
                <c:pt idx="20">
                  <c:v>-45.741871183226664</c:v>
                </c:pt>
                <c:pt idx="21">
                  <c:v>-45.741871183226664</c:v>
                </c:pt>
                <c:pt idx="22">
                  <c:v>-45.741871183226664</c:v>
                </c:pt>
                <c:pt idx="23">
                  <c:v>-45.741871183226664</c:v>
                </c:pt>
                <c:pt idx="24">
                  <c:v>-45.741871183226664</c:v>
                </c:pt>
                <c:pt idx="25">
                  <c:v>-45.741871183226664</c:v>
                </c:pt>
                <c:pt idx="26">
                  <c:v>-45.741871183226664</c:v>
                </c:pt>
                <c:pt idx="27">
                  <c:v>-45.741871183226664</c:v>
                </c:pt>
                <c:pt idx="28">
                  <c:v>-45.741871183226664</c:v>
                </c:pt>
                <c:pt idx="29">
                  <c:v>-45.741871183226664</c:v>
                </c:pt>
                <c:pt idx="30">
                  <c:v>-45.741871183226664</c:v>
                </c:pt>
                <c:pt idx="31">
                  <c:v>-45.741871183226664</c:v>
                </c:pt>
                <c:pt idx="32">
                  <c:v>-45.741871183226664</c:v>
                </c:pt>
                <c:pt idx="33">
                  <c:v>-45.741871183226664</c:v>
                </c:pt>
                <c:pt idx="34">
                  <c:v>-45.741871183226664</c:v>
                </c:pt>
                <c:pt idx="35">
                  <c:v>-45.741871183226664</c:v>
                </c:pt>
                <c:pt idx="36">
                  <c:v>-45.741871183226664</c:v>
                </c:pt>
                <c:pt idx="37">
                  <c:v>-45.741871183226664</c:v>
                </c:pt>
                <c:pt idx="38">
                  <c:v>-45.741871183226664</c:v>
                </c:pt>
                <c:pt idx="39">
                  <c:v>-45.741871183226664</c:v>
                </c:pt>
                <c:pt idx="40">
                  <c:v>-45.741871183226664</c:v>
                </c:pt>
                <c:pt idx="41">
                  <c:v>-45.741871183226664</c:v>
                </c:pt>
                <c:pt idx="42">
                  <c:v>-45.741871183226664</c:v>
                </c:pt>
                <c:pt idx="43">
                  <c:v>-45.741871183226664</c:v>
                </c:pt>
                <c:pt idx="44">
                  <c:v>-45.741871183226664</c:v>
                </c:pt>
                <c:pt idx="45">
                  <c:v>-45.741871183226664</c:v>
                </c:pt>
                <c:pt idx="46">
                  <c:v>-45.741871183226664</c:v>
                </c:pt>
                <c:pt idx="47">
                  <c:v>-45.741871183226664</c:v>
                </c:pt>
                <c:pt idx="48">
                  <c:v>-45.741871183226664</c:v>
                </c:pt>
                <c:pt idx="49">
                  <c:v>-45.741871183226664</c:v>
                </c:pt>
                <c:pt idx="50">
                  <c:v>-45.741871183226664</c:v>
                </c:pt>
                <c:pt idx="51">
                  <c:v>-45.741871183226664</c:v>
                </c:pt>
                <c:pt idx="52">
                  <c:v>-45.741871183226664</c:v>
                </c:pt>
                <c:pt idx="53">
                  <c:v>-45.741871183226664</c:v>
                </c:pt>
                <c:pt idx="54">
                  <c:v>-45.741871183226664</c:v>
                </c:pt>
                <c:pt idx="55">
                  <c:v>-45.741871183226664</c:v>
                </c:pt>
                <c:pt idx="56">
                  <c:v>-45.741871183226664</c:v>
                </c:pt>
                <c:pt idx="57">
                  <c:v>-45.741871183226664</c:v>
                </c:pt>
                <c:pt idx="58">
                  <c:v>-45.741871183226664</c:v>
                </c:pt>
                <c:pt idx="59">
                  <c:v>-45.741871183226664</c:v>
                </c:pt>
                <c:pt idx="60">
                  <c:v>-45.741871183226664</c:v>
                </c:pt>
                <c:pt idx="61">
                  <c:v>-45.741871183226664</c:v>
                </c:pt>
                <c:pt idx="62">
                  <c:v>-45.741871183226664</c:v>
                </c:pt>
                <c:pt idx="63">
                  <c:v>-45.741871183226664</c:v>
                </c:pt>
                <c:pt idx="64">
                  <c:v>-45.741871183226664</c:v>
                </c:pt>
                <c:pt idx="65">
                  <c:v>-45.741871183226664</c:v>
                </c:pt>
                <c:pt idx="66">
                  <c:v>-45.741871183226664</c:v>
                </c:pt>
                <c:pt idx="67">
                  <c:v>-45.741871183226664</c:v>
                </c:pt>
                <c:pt idx="68">
                  <c:v>-45.741871183226664</c:v>
                </c:pt>
                <c:pt idx="69">
                  <c:v>-45.741871183226664</c:v>
                </c:pt>
                <c:pt idx="70">
                  <c:v>-45.741871183226664</c:v>
                </c:pt>
                <c:pt idx="71">
                  <c:v>-45.741871183226664</c:v>
                </c:pt>
                <c:pt idx="72">
                  <c:v>-45.741871183226664</c:v>
                </c:pt>
                <c:pt idx="73">
                  <c:v>-45.741871183226664</c:v>
                </c:pt>
                <c:pt idx="74">
                  <c:v>-45.741871183226664</c:v>
                </c:pt>
                <c:pt idx="75">
                  <c:v>-45.741871183226664</c:v>
                </c:pt>
                <c:pt idx="76">
                  <c:v>-45.741871183226664</c:v>
                </c:pt>
                <c:pt idx="77">
                  <c:v>-45.741871183226664</c:v>
                </c:pt>
                <c:pt idx="78">
                  <c:v>-45.741871183226664</c:v>
                </c:pt>
                <c:pt idx="79">
                  <c:v>-45.741871183226664</c:v>
                </c:pt>
                <c:pt idx="80">
                  <c:v>-45.741871183226664</c:v>
                </c:pt>
                <c:pt idx="81">
                  <c:v>-45.741871183226664</c:v>
                </c:pt>
                <c:pt idx="82">
                  <c:v>-45.741871183226664</c:v>
                </c:pt>
                <c:pt idx="83">
                  <c:v>-45.741871183226664</c:v>
                </c:pt>
                <c:pt idx="84">
                  <c:v>-45.741871183226664</c:v>
                </c:pt>
                <c:pt idx="85">
                  <c:v>-45.741871183226664</c:v>
                </c:pt>
                <c:pt idx="86">
                  <c:v>-45.741871183226664</c:v>
                </c:pt>
                <c:pt idx="87">
                  <c:v>-45.741871183226664</c:v>
                </c:pt>
                <c:pt idx="88">
                  <c:v>-45.741871183226664</c:v>
                </c:pt>
                <c:pt idx="89">
                  <c:v>-45.741871183226664</c:v>
                </c:pt>
                <c:pt idx="90">
                  <c:v>-45.741871183226664</c:v>
                </c:pt>
                <c:pt idx="91">
                  <c:v>-45.741871183226664</c:v>
                </c:pt>
                <c:pt idx="92">
                  <c:v>-45.741871183226664</c:v>
                </c:pt>
                <c:pt idx="93">
                  <c:v>-45.741871183226664</c:v>
                </c:pt>
                <c:pt idx="94">
                  <c:v>-45.741871183226664</c:v>
                </c:pt>
                <c:pt idx="95">
                  <c:v>-45.741871183226664</c:v>
                </c:pt>
                <c:pt idx="96">
                  <c:v>-45.741871183226664</c:v>
                </c:pt>
                <c:pt idx="97">
                  <c:v>-45.741871183226664</c:v>
                </c:pt>
                <c:pt idx="98">
                  <c:v>-45.741871183226664</c:v>
                </c:pt>
                <c:pt idx="99">
                  <c:v>-45.741871183226664</c:v>
                </c:pt>
                <c:pt idx="100">
                  <c:v>-45.741871183226664</c:v>
                </c:pt>
                <c:pt idx="101">
                  <c:v>-45.741871183226664</c:v>
                </c:pt>
                <c:pt idx="102">
                  <c:v>-45.741871183226664</c:v>
                </c:pt>
                <c:pt idx="103">
                  <c:v>-45.741871183226664</c:v>
                </c:pt>
                <c:pt idx="104">
                  <c:v>-45.741871183226664</c:v>
                </c:pt>
                <c:pt idx="105">
                  <c:v>-45.741871183226664</c:v>
                </c:pt>
                <c:pt idx="106">
                  <c:v>-45.741871183226664</c:v>
                </c:pt>
                <c:pt idx="107">
                  <c:v>-45.741871183226664</c:v>
                </c:pt>
                <c:pt idx="108">
                  <c:v>-45.741871183226664</c:v>
                </c:pt>
                <c:pt idx="109">
                  <c:v>-45.741871183226664</c:v>
                </c:pt>
                <c:pt idx="110">
                  <c:v>-45.741871183226664</c:v>
                </c:pt>
                <c:pt idx="111">
                  <c:v>-45.741871183226664</c:v>
                </c:pt>
                <c:pt idx="112">
                  <c:v>-45.741871183226664</c:v>
                </c:pt>
                <c:pt idx="113">
                  <c:v>-45.741871183226664</c:v>
                </c:pt>
                <c:pt idx="114">
                  <c:v>-45.741871183226664</c:v>
                </c:pt>
                <c:pt idx="115">
                  <c:v>-45.741871183226664</c:v>
                </c:pt>
                <c:pt idx="116">
                  <c:v>-45.741871183226664</c:v>
                </c:pt>
                <c:pt idx="117">
                  <c:v>-45.741871183226664</c:v>
                </c:pt>
                <c:pt idx="118">
                  <c:v>-45.741871183226664</c:v>
                </c:pt>
                <c:pt idx="119">
                  <c:v>-45.741871183226664</c:v>
                </c:pt>
                <c:pt idx="120">
                  <c:v>-45.741871183226664</c:v>
                </c:pt>
                <c:pt idx="121">
                  <c:v>-45.741871183226664</c:v>
                </c:pt>
                <c:pt idx="122">
                  <c:v>-45.741871183226664</c:v>
                </c:pt>
                <c:pt idx="123">
                  <c:v>-45.741871183226664</c:v>
                </c:pt>
                <c:pt idx="124">
                  <c:v>-45.741871183226664</c:v>
                </c:pt>
                <c:pt idx="125">
                  <c:v>-45.741871183226664</c:v>
                </c:pt>
                <c:pt idx="126">
                  <c:v>-45.741871183226664</c:v>
                </c:pt>
                <c:pt idx="127">
                  <c:v>-45.741871183226664</c:v>
                </c:pt>
                <c:pt idx="128">
                  <c:v>-45.741871183226664</c:v>
                </c:pt>
                <c:pt idx="129">
                  <c:v>-45.741871183226664</c:v>
                </c:pt>
                <c:pt idx="130">
                  <c:v>-45.741871183226664</c:v>
                </c:pt>
                <c:pt idx="131">
                  <c:v>-45.741871183226664</c:v>
                </c:pt>
                <c:pt idx="132">
                  <c:v>-45.741871183226664</c:v>
                </c:pt>
                <c:pt idx="133">
                  <c:v>-45.741871183226664</c:v>
                </c:pt>
                <c:pt idx="134">
                  <c:v>-45.741871183226664</c:v>
                </c:pt>
                <c:pt idx="135">
                  <c:v>-45.741871183226664</c:v>
                </c:pt>
                <c:pt idx="136">
                  <c:v>-45.741871183226664</c:v>
                </c:pt>
                <c:pt idx="137">
                  <c:v>-45.741871183226664</c:v>
                </c:pt>
                <c:pt idx="138">
                  <c:v>-45.741871183226664</c:v>
                </c:pt>
                <c:pt idx="139">
                  <c:v>-45.741871183226664</c:v>
                </c:pt>
                <c:pt idx="140">
                  <c:v>-45.741871183226664</c:v>
                </c:pt>
                <c:pt idx="141">
                  <c:v>-45.741871183226664</c:v>
                </c:pt>
                <c:pt idx="142">
                  <c:v>-45.741871183226664</c:v>
                </c:pt>
                <c:pt idx="143">
                  <c:v>-45.741871183226664</c:v>
                </c:pt>
                <c:pt idx="144">
                  <c:v>-45.741871183226664</c:v>
                </c:pt>
                <c:pt idx="145">
                  <c:v>-45.741871183226664</c:v>
                </c:pt>
                <c:pt idx="146">
                  <c:v>-45.741871183226664</c:v>
                </c:pt>
                <c:pt idx="147">
                  <c:v>-45.741871183226664</c:v>
                </c:pt>
                <c:pt idx="148">
                  <c:v>-45.741871183226664</c:v>
                </c:pt>
                <c:pt idx="149">
                  <c:v>-45.741871183226664</c:v>
                </c:pt>
                <c:pt idx="150">
                  <c:v>-45.741871183226664</c:v>
                </c:pt>
                <c:pt idx="151">
                  <c:v>-45.741871183226664</c:v>
                </c:pt>
                <c:pt idx="152">
                  <c:v>-45.741871183226664</c:v>
                </c:pt>
                <c:pt idx="153">
                  <c:v>-45.741871183226664</c:v>
                </c:pt>
                <c:pt idx="154">
                  <c:v>-45.741871183226664</c:v>
                </c:pt>
                <c:pt idx="155">
                  <c:v>-45.741871183226664</c:v>
                </c:pt>
                <c:pt idx="156">
                  <c:v>-45.741871183226664</c:v>
                </c:pt>
                <c:pt idx="157">
                  <c:v>-45.741871183226664</c:v>
                </c:pt>
                <c:pt idx="158">
                  <c:v>-45.741871183226664</c:v>
                </c:pt>
                <c:pt idx="159">
                  <c:v>-45.741871183226664</c:v>
                </c:pt>
                <c:pt idx="160">
                  <c:v>-45.741871183226664</c:v>
                </c:pt>
                <c:pt idx="161">
                  <c:v>-45.741871183226664</c:v>
                </c:pt>
                <c:pt idx="162">
                  <c:v>-45.741871183226664</c:v>
                </c:pt>
                <c:pt idx="163">
                  <c:v>-45.741871183226664</c:v>
                </c:pt>
                <c:pt idx="164">
                  <c:v>-45.741871183226664</c:v>
                </c:pt>
                <c:pt idx="165">
                  <c:v>-45.741871183226664</c:v>
                </c:pt>
                <c:pt idx="166">
                  <c:v>-45.741871183226664</c:v>
                </c:pt>
                <c:pt idx="167">
                  <c:v>-45.741871183226664</c:v>
                </c:pt>
                <c:pt idx="168">
                  <c:v>-45.741871183226664</c:v>
                </c:pt>
                <c:pt idx="169">
                  <c:v>-45.741871183226664</c:v>
                </c:pt>
                <c:pt idx="170">
                  <c:v>-45.741871183226664</c:v>
                </c:pt>
                <c:pt idx="171">
                  <c:v>-45.741871183226664</c:v>
                </c:pt>
                <c:pt idx="172">
                  <c:v>-45.741871183226664</c:v>
                </c:pt>
                <c:pt idx="173">
                  <c:v>-45.741871183226664</c:v>
                </c:pt>
                <c:pt idx="174">
                  <c:v>-45.741871183226664</c:v>
                </c:pt>
                <c:pt idx="175">
                  <c:v>-45.741871183226664</c:v>
                </c:pt>
                <c:pt idx="176">
                  <c:v>-45.741871183226664</c:v>
                </c:pt>
                <c:pt idx="177">
                  <c:v>-45.741871183226664</c:v>
                </c:pt>
                <c:pt idx="178">
                  <c:v>-45.741871183226664</c:v>
                </c:pt>
                <c:pt idx="179">
                  <c:v>-45.741871183226664</c:v>
                </c:pt>
                <c:pt idx="180">
                  <c:v>-45.741871183226664</c:v>
                </c:pt>
                <c:pt idx="181">
                  <c:v>-45.741871183226664</c:v>
                </c:pt>
                <c:pt idx="182">
                  <c:v>-45.741871183226664</c:v>
                </c:pt>
                <c:pt idx="183">
                  <c:v>-45.741871183226664</c:v>
                </c:pt>
                <c:pt idx="184">
                  <c:v>-45.741871183226664</c:v>
                </c:pt>
                <c:pt idx="185">
                  <c:v>-45.741871183226664</c:v>
                </c:pt>
                <c:pt idx="186">
                  <c:v>-45.741871183226664</c:v>
                </c:pt>
                <c:pt idx="187">
                  <c:v>-45.741871183226664</c:v>
                </c:pt>
                <c:pt idx="188">
                  <c:v>-45.741871183226664</c:v>
                </c:pt>
                <c:pt idx="189">
                  <c:v>-45.741871183226664</c:v>
                </c:pt>
                <c:pt idx="190">
                  <c:v>-45.741871183226664</c:v>
                </c:pt>
                <c:pt idx="191">
                  <c:v>-45.741871183226664</c:v>
                </c:pt>
                <c:pt idx="192">
                  <c:v>-45.741871183226664</c:v>
                </c:pt>
                <c:pt idx="193">
                  <c:v>-45.741871183226664</c:v>
                </c:pt>
                <c:pt idx="194">
                  <c:v>-45.741871183226664</c:v>
                </c:pt>
                <c:pt idx="195">
                  <c:v>-45.741871183226664</c:v>
                </c:pt>
                <c:pt idx="196">
                  <c:v>-45.741871183226664</c:v>
                </c:pt>
                <c:pt idx="197">
                  <c:v>-45.741871183226664</c:v>
                </c:pt>
                <c:pt idx="198">
                  <c:v>-45.741871183226664</c:v>
                </c:pt>
                <c:pt idx="199">
                  <c:v>-45.741871183226664</c:v>
                </c:pt>
                <c:pt idx="200">
                  <c:v>-45.741871183226664</c:v>
                </c:pt>
                <c:pt idx="201">
                  <c:v>-45.741871183226664</c:v>
                </c:pt>
                <c:pt idx="202">
                  <c:v>-45.741871183226664</c:v>
                </c:pt>
                <c:pt idx="203">
                  <c:v>-45.741871183226664</c:v>
                </c:pt>
                <c:pt idx="204">
                  <c:v>-45.741871183226664</c:v>
                </c:pt>
                <c:pt idx="205">
                  <c:v>-45.741871183226664</c:v>
                </c:pt>
                <c:pt idx="206">
                  <c:v>-45.741871183226664</c:v>
                </c:pt>
                <c:pt idx="207">
                  <c:v>-45.741871183226664</c:v>
                </c:pt>
                <c:pt idx="208">
                  <c:v>-45.741871183226664</c:v>
                </c:pt>
                <c:pt idx="209">
                  <c:v>-45.741871183226664</c:v>
                </c:pt>
                <c:pt idx="210">
                  <c:v>-45.741871183226664</c:v>
                </c:pt>
                <c:pt idx="211">
                  <c:v>-45.741871183226664</c:v>
                </c:pt>
                <c:pt idx="212">
                  <c:v>-45.741871183226664</c:v>
                </c:pt>
                <c:pt idx="213">
                  <c:v>-45.741871183226664</c:v>
                </c:pt>
                <c:pt idx="214">
                  <c:v>-45.741871183226664</c:v>
                </c:pt>
                <c:pt idx="215">
                  <c:v>-45.741871183226664</c:v>
                </c:pt>
                <c:pt idx="216">
                  <c:v>-45.741871183226664</c:v>
                </c:pt>
                <c:pt idx="217">
                  <c:v>-45.741871183226664</c:v>
                </c:pt>
                <c:pt idx="218">
                  <c:v>-45.741871183226664</c:v>
                </c:pt>
                <c:pt idx="219">
                  <c:v>-45.741871183226664</c:v>
                </c:pt>
                <c:pt idx="220">
                  <c:v>-45.741871183226664</c:v>
                </c:pt>
                <c:pt idx="221">
                  <c:v>-45.741871183226664</c:v>
                </c:pt>
                <c:pt idx="222">
                  <c:v>-45.741871183226664</c:v>
                </c:pt>
                <c:pt idx="223">
                  <c:v>-45.741871183226664</c:v>
                </c:pt>
                <c:pt idx="224">
                  <c:v>-45.741871183226664</c:v>
                </c:pt>
                <c:pt idx="225">
                  <c:v>-45.741871183226664</c:v>
                </c:pt>
                <c:pt idx="226">
                  <c:v>-45.741871183226664</c:v>
                </c:pt>
                <c:pt idx="227">
                  <c:v>-45.741871183226664</c:v>
                </c:pt>
                <c:pt idx="228">
                  <c:v>-45.741871183226664</c:v>
                </c:pt>
                <c:pt idx="229">
                  <c:v>-45.741871183226664</c:v>
                </c:pt>
                <c:pt idx="230">
                  <c:v>-45.741871183226664</c:v>
                </c:pt>
                <c:pt idx="231">
                  <c:v>-45.741871183226664</c:v>
                </c:pt>
                <c:pt idx="232">
                  <c:v>-45.741871183226664</c:v>
                </c:pt>
                <c:pt idx="233">
                  <c:v>-45.741871183226664</c:v>
                </c:pt>
                <c:pt idx="234">
                  <c:v>-45.741871183226664</c:v>
                </c:pt>
                <c:pt idx="235">
                  <c:v>-45.741871183226664</c:v>
                </c:pt>
                <c:pt idx="236">
                  <c:v>-45.741871183226664</c:v>
                </c:pt>
                <c:pt idx="237">
                  <c:v>-45.741871183226664</c:v>
                </c:pt>
              </c:numCache>
            </c:numRef>
          </c:xVal>
          <c:yVal>
            <c:numRef>
              <c:f>data!$BE$15:$BE$252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-1.3977192971245105</c:v>
                </c:pt>
                <c:pt idx="2">
                  <c:v>-2.9055062442068182</c:v>
                </c:pt>
                <c:pt idx="3">
                  <c:v>-4.5035667441134519</c:v>
                </c:pt>
                <c:pt idx="4">
                  <c:v>-6.1709215962873083</c:v>
                </c:pt>
                <c:pt idx="5">
                  <c:v>-7.8856819098849238</c:v>
                </c:pt>
                <c:pt idx="6">
                  <c:v>-9.6253364592496631</c:v>
                </c:pt>
                <c:pt idx="7">
                  <c:v>-11.367047209342537</c:v>
                </c:pt>
                <c:pt idx="8">
                  <c:v>-13.087949131498593</c:v>
                </c:pt>
                <c:pt idx="9">
                  <c:v>-14.765450373553183</c:v>
                </c:pt>
                <c:pt idx="10">
                  <c:v>-16.377528843730676</c:v>
                </c:pt>
                <c:pt idx="11">
                  <c:v>-17.903021314767994</c:v>
                </c:pt>
                <c:pt idx="12">
                  <c:v>-19.321901252938698</c:v>
                </c:pt>
                <c:pt idx="13">
                  <c:v>-20.615541724662279</c:v>
                </c:pt>
                <c:pt idx="14">
                  <c:v>-21.76695992928337</c:v>
                </c:pt>
                <c:pt idx="15">
                  <c:v>-22.76104014781555</c:v>
                </c:pt>
                <c:pt idx="16">
                  <c:v>-23.584732180797868</c:v>
                </c:pt>
                <c:pt idx="17">
                  <c:v>-24.227222670188961</c:v>
                </c:pt>
                <c:pt idx="18">
                  <c:v>-24.680077056199771</c:v>
                </c:pt>
                <c:pt idx="19">
                  <c:v>-24.937350305467756</c:v>
                </c:pt>
                <c:pt idx="20">
                  <c:v>-25.000000000000004</c:v>
                </c:pt>
                <c:pt idx="21">
                  <c:v>-25.000000000000004</c:v>
                </c:pt>
                <c:pt idx="22">
                  <c:v>-25.000000000000004</c:v>
                </c:pt>
                <c:pt idx="23">
                  <c:v>-25.000000000000004</c:v>
                </c:pt>
                <c:pt idx="24">
                  <c:v>-25.000000000000004</c:v>
                </c:pt>
                <c:pt idx="25">
                  <c:v>-25.000000000000004</c:v>
                </c:pt>
                <c:pt idx="26">
                  <c:v>-25.000000000000004</c:v>
                </c:pt>
                <c:pt idx="27">
                  <c:v>-25.000000000000004</c:v>
                </c:pt>
                <c:pt idx="28">
                  <c:v>-25.000000000000004</c:v>
                </c:pt>
                <c:pt idx="29">
                  <c:v>-25.000000000000004</c:v>
                </c:pt>
                <c:pt idx="30">
                  <c:v>-25.000000000000004</c:v>
                </c:pt>
                <c:pt idx="31">
                  <c:v>-25.000000000000004</c:v>
                </c:pt>
                <c:pt idx="32">
                  <c:v>-25.000000000000004</c:v>
                </c:pt>
                <c:pt idx="33">
                  <c:v>-25.000000000000004</c:v>
                </c:pt>
                <c:pt idx="34">
                  <c:v>-25.000000000000004</c:v>
                </c:pt>
                <c:pt idx="35">
                  <c:v>-25.000000000000004</c:v>
                </c:pt>
                <c:pt idx="36">
                  <c:v>-25.000000000000004</c:v>
                </c:pt>
                <c:pt idx="37">
                  <c:v>-25.000000000000004</c:v>
                </c:pt>
                <c:pt idx="38">
                  <c:v>-25.000000000000004</c:v>
                </c:pt>
                <c:pt idx="39">
                  <c:v>-25.000000000000004</c:v>
                </c:pt>
                <c:pt idx="40">
                  <c:v>-25.000000000000004</c:v>
                </c:pt>
                <c:pt idx="41">
                  <c:v>-25.000000000000004</c:v>
                </c:pt>
                <c:pt idx="42">
                  <c:v>-25.000000000000004</c:v>
                </c:pt>
                <c:pt idx="43">
                  <c:v>-25.000000000000004</c:v>
                </c:pt>
                <c:pt idx="44">
                  <c:v>-25.000000000000004</c:v>
                </c:pt>
                <c:pt idx="45">
                  <c:v>-25.000000000000004</c:v>
                </c:pt>
                <c:pt idx="46">
                  <c:v>-25.000000000000004</c:v>
                </c:pt>
                <c:pt idx="47">
                  <c:v>-25.000000000000004</c:v>
                </c:pt>
                <c:pt idx="48">
                  <c:v>-25.000000000000004</c:v>
                </c:pt>
                <c:pt idx="49">
                  <c:v>-25.000000000000004</c:v>
                </c:pt>
                <c:pt idx="50">
                  <c:v>-25.000000000000004</c:v>
                </c:pt>
                <c:pt idx="51">
                  <c:v>-25.000000000000004</c:v>
                </c:pt>
                <c:pt idx="52">
                  <c:v>-25.000000000000004</c:v>
                </c:pt>
                <c:pt idx="53">
                  <c:v>-25.000000000000004</c:v>
                </c:pt>
                <c:pt idx="54">
                  <c:v>-25.000000000000004</c:v>
                </c:pt>
                <c:pt idx="55">
                  <c:v>-25.000000000000004</c:v>
                </c:pt>
                <c:pt idx="56">
                  <c:v>-25.000000000000004</c:v>
                </c:pt>
                <c:pt idx="57">
                  <c:v>-25.000000000000004</c:v>
                </c:pt>
                <c:pt idx="58">
                  <c:v>-25.000000000000004</c:v>
                </c:pt>
                <c:pt idx="59">
                  <c:v>-25.000000000000004</c:v>
                </c:pt>
                <c:pt idx="60">
                  <c:v>-25.000000000000004</c:v>
                </c:pt>
                <c:pt idx="61">
                  <c:v>-25.000000000000004</c:v>
                </c:pt>
                <c:pt idx="62">
                  <c:v>-25.000000000000004</c:v>
                </c:pt>
                <c:pt idx="63">
                  <c:v>-25.000000000000004</c:v>
                </c:pt>
                <c:pt idx="64">
                  <c:v>-25.000000000000004</c:v>
                </c:pt>
                <c:pt idx="65">
                  <c:v>-25.000000000000004</c:v>
                </c:pt>
                <c:pt idx="66">
                  <c:v>-25.000000000000004</c:v>
                </c:pt>
                <c:pt idx="67">
                  <c:v>-25.000000000000004</c:v>
                </c:pt>
                <c:pt idx="68">
                  <c:v>-25.000000000000004</c:v>
                </c:pt>
                <c:pt idx="69">
                  <c:v>-25.000000000000004</c:v>
                </c:pt>
                <c:pt idx="70">
                  <c:v>-25.000000000000004</c:v>
                </c:pt>
                <c:pt idx="71">
                  <c:v>-25.000000000000004</c:v>
                </c:pt>
                <c:pt idx="72">
                  <c:v>-25.000000000000004</c:v>
                </c:pt>
                <c:pt idx="73">
                  <c:v>-25.000000000000004</c:v>
                </c:pt>
                <c:pt idx="74">
                  <c:v>-25.000000000000004</c:v>
                </c:pt>
                <c:pt idx="75">
                  <c:v>-25.000000000000004</c:v>
                </c:pt>
                <c:pt idx="76">
                  <c:v>-25.000000000000004</c:v>
                </c:pt>
                <c:pt idx="77">
                  <c:v>-25.000000000000004</c:v>
                </c:pt>
                <c:pt idx="78">
                  <c:v>-25.000000000000004</c:v>
                </c:pt>
                <c:pt idx="79">
                  <c:v>-25.000000000000004</c:v>
                </c:pt>
                <c:pt idx="80">
                  <c:v>-25.000000000000004</c:v>
                </c:pt>
                <c:pt idx="81">
                  <c:v>-25.000000000000004</c:v>
                </c:pt>
                <c:pt idx="82">
                  <c:v>-25.000000000000004</c:v>
                </c:pt>
                <c:pt idx="83">
                  <c:v>-25.000000000000004</c:v>
                </c:pt>
                <c:pt idx="84">
                  <c:v>-25.000000000000004</c:v>
                </c:pt>
                <c:pt idx="85">
                  <c:v>-25.000000000000004</c:v>
                </c:pt>
                <c:pt idx="86">
                  <c:v>-25.000000000000004</c:v>
                </c:pt>
                <c:pt idx="87">
                  <c:v>-25.000000000000004</c:v>
                </c:pt>
                <c:pt idx="88">
                  <c:v>-25.000000000000004</c:v>
                </c:pt>
                <c:pt idx="89">
                  <c:v>-25.000000000000004</c:v>
                </c:pt>
                <c:pt idx="90">
                  <c:v>-25.000000000000004</c:v>
                </c:pt>
                <c:pt idx="91">
                  <c:v>-25.000000000000004</c:v>
                </c:pt>
                <c:pt idx="92">
                  <c:v>-25.000000000000004</c:v>
                </c:pt>
                <c:pt idx="93">
                  <c:v>-25.000000000000004</c:v>
                </c:pt>
                <c:pt idx="94">
                  <c:v>-25.000000000000004</c:v>
                </c:pt>
                <c:pt idx="95">
                  <c:v>-25.000000000000004</c:v>
                </c:pt>
                <c:pt idx="96">
                  <c:v>-25.000000000000004</c:v>
                </c:pt>
                <c:pt idx="97">
                  <c:v>-25.000000000000004</c:v>
                </c:pt>
                <c:pt idx="98">
                  <c:v>-25.000000000000004</c:v>
                </c:pt>
                <c:pt idx="99">
                  <c:v>-25.000000000000004</c:v>
                </c:pt>
                <c:pt idx="100">
                  <c:v>-25.000000000000004</c:v>
                </c:pt>
                <c:pt idx="101">
                  <c:v>-25.000000000000004</c:v>
                </c:pt>
                <c:pt idx="102">
                  <c:v>-25.000000000000004</c:v>
                </c:pt>
                <c:pt idx="103">
                  <c:v>-25.000000000000004</c:v>
                </c:pt>
                <c:pt idx="104">
                  <c:v>-25.000000000000004</c:v>
                </c:pt>
                <c:pt idx="105">
                  <c:v>-25.000000000000004</c:v>
                </c:pt>
                <c:pt idx="106">
                  <c:v>-25.000000000000004</c:v>
                </c:pt>
                <c:pt idx="107">
                  <c:v>-25.000000000000004</c:v>
                </c:pt>
                <c:pt idx="108">
                  <c:v>-25.000000000000004</c:v>
                </c:pt>
                <c:pt idx="109">
                  <c:v>-25.000000000000004</c:v>
                </c:pt>
                <c:pt idx="110">
                  <c:v>-25.000000000000004</c:v>
                </c:pt>
                <c:pt idx="111">
                  <c:v>-25.000000000000004</c:v>
                </c:pt>
                <c:pt idx="112">
                  <c:v>-25.000000000000004</c:v>
                </c:pt>
                <c:pt idx="113">
                  <c:v>-25.000000000000004</c:v>
                </c:pt>
                <c:pt idx="114">
                  <c:v>-25.000000000000004</c:v>
                </c:pt>
                <c:pt idx="115">
                  <c:v>-25.000000000000004</c:v>
                </c:pt>
                <c:pt idx="116">
                  <c:v>-25.000000000000004</c:v>
                </c:pt>
                <c:pt idx="117">
                  <c:v>-25.000000000000004</c:v>
                </c:pt>
                <c:pt idx="118">
                  <c:v>-25.000000000000004</c:v>
                </c:pt>
                <c:pt idx="119">
                  <c:v>-25.000000000000004</c:v>
                </c:pt>
                <c:pt idx="120">
                  <c:v>-25.000000000000004</c:v>
                </c:pt>
                <c:pt idx="121">
                  <c:v>-25.000000000000004</c:v>
                </c:pt>
                <c:pt idx="122">
                  <c:v>-25.000000000000004</c:v>
                </c:pt>
                <c:pt idx="123">
                  <c:v>-25.000000000000004</c:v>
                </c:pt>
                <c:pt idx="124">
                  <c:v>-25.000000000000004</c:v>
                </c:pt>
                <c:pt idx="125">
                  <c:v>-25.000000000000004</c:v>
                </c:pt>
                <c:pt idx="126">
                  <c:v>-25.000000000000004</c:v>
                </c:pt>
                <c:pt idx="127">
                  <c:v>-25.000000000000004</c:v>
                </c:pt>
                <c:pt idx="128">
                  <c:v>-25.000000000000004</c:v>
                </c:pt>
                <c:pt idx="129">
                  <c:v>-25.000000000000004</c:v>
                </c:pt>
                <c:pt idx="130">
                  <c:v>-25.000000000000004</c:v>
                </c:pt>
                <c:pt idx="131">
                  <c:v>-25.000000000000004</c:v>
                </c:pt>
                <c:pt idx="132">
                  <c:v>-25.000000000000004</c:v>
                </c:pt>
                <c:pt idx="133">
                  <c:v>-25.000000000000004</c:v>
                </c:pt>
                <c:pt idx="134">
                  <c:v>-25.000000000000004</c:v>
                </c:pt>
                <c:pt idx="135">
                  <c:v>-25.000000000000004</c:v>
                </c:pt>
                <c:pt idx="136">
                  <c:v>-25.000000000000004</c:v>
                </c:pt>
                <c:pt idx="137">
                  <c:v>-25.000000000000004</c:v>
                </c:pt>
                <c:pt idx="138">
                  <c:v>-25.000000000000004</c:v>
                </c:pt>
                <c:pt idx="139">
                  <c:v>-25.000000000000004</c:v>
                </c:pt>
                <c:pt idx="140">
                  <c:v>-25.000000000000004</c:v>
                </c:pt>
                <c:pt idx="141">
                  <c:v>-25.000000000000004</c:v>
                </c:pt>
                <c:pt idx="142">
                  <c:v>-25.000000000000004</c:v>
                </c:pt>
                <c:pt idx="143">
                  <c:v>-25.000000000000004</c:v>
                </c:pt>
                <c:pt idx="144">
                  <c:v>-25.000000000000004</c:v>
                </c:pt>
                <c:pt idx="145">
                  <c:v>-25.000000000000004</c:v>
                </c:pt>
                <c:pt idx="146">
                  <c:v>-25.000000000000004</c:v>
                </c:pt>
                <c:pt idx="147">
                  <c:v>-25.000000000000004</c:v>
                </c:pt>
                <c:pt idx="148">
                  <c:v>-25.000000000000004</c:v>
                </c:pt>
                <c:pt idx="149">
                  <c:v>-25.000000000000004</c:v>
                </c:pt>
                <c:pt idx="150">
                  <c:v>-25.000000000000004</c:v>
                </c:pt>
                <c:pt idx="151">
                  <c:v>-25.000000000000004</c:v>
                </c:pt>
                <c:pt idx="152">
                  <c:v>-25.000000000000004</c:v>
                </c:pt>
                <c:pt idx="153">
                  <c:v>-25.000000000000004</c:v>
                </c:pt>
                <c:pt idx="154">
                  <c:v>-25.000000000000004</c:v>
                </c:pt>
                <c:pt idx="155">
                  <c:v>-25.000000000000004</c:v>
                </c:pt>
                <c:pt idx="156">
                  <c:v>-25.000000000000004</c:v>
                </c:pt>
                <c:pt idx="157">
                  <c:v>-25.000000000000004</c:v>
                </c:pt>
                <c:pt idx="158">
                  <c:v>-25.000000000000004</c:v>
                </c:pt>
                <c:pt idx="159">
                  <c:v>-25.000000000000004</c:v>
                </c:pt>
                <c:pt idx="160">
                  <c:v>-25.000000000000004</c:v>
                </c:pt>
                <c:pt idx="161">
                  <c:v>-25.000000000000004</c:v>
                </c:pt>
                <c:pt idx="162">
                  <c:v>-25.000000000000004</c:v>
                </c:pt>
                <c:pt idx="163">
                  <c:v>-25.000000000000004</c:v>
                </c:pt>
                <c:pt idx="164">
                  <c:v>-25.000000000000004</c:v>
                </c:pt>
                <c:pt idx="165">
                  <c:v>-25.000000000000004</c:v>
                </c:pt>
                <c:pt idx="166">
                  <c:v>-25.000000000000004</c:v>
                </c:pt>
                <c:pt idx="167">
                  <c:v>-25.000000000000004</c:v>
                </c:pt>
                <c:pt idx="168">
                  <c:v>-25.000000000000004</c:v>
                </c:pt>
                <c:pt idx="169">
                  <c:v>-25.000000000000004</c:v>
                </c:pt>
                <c:pt idx="170">
                  <c:v>-25.000000000000004</c:v>
                </c:pt>
                <c:pt idx="171">
                  <c:v>-25.000000000000004</c:v>
                </c:pt>
                <c:pt idx="172">
                  <c:v>-25.000000000000004</c:v>
                </c:pt>
                <c:pt idx="173">
                  <c:v>-25.000000000000004</c:v>
                </c:pt>
                <c:pt idx="174">
                  <c:v>-25.000000000000004</c:v>
                </c:pt>
                <c:pt idx="175">
                  <c:v>-25.000000000000004</c:v>
                </c:pt>
                <c:pt idx="176">
                  <c:v>-25.000000000000004</c:v>
                </c:pt>
                <c:pt idx="177">
                  <c:v>-25.000000000000004</c:v>
                </c:pt>
                <c:pt idx="178">
                  <c:v>-25.000000000000004</c:v>
                </c:pt>
                <c:pt idx="179">
                  <c:v>-25.000000000000004</c:v>
                </c:pt>
                <c:pt idx="180">
                  <c:v>-25.000000000000004</c:v>
                </c:pt>
                <c:pt idx="181">
                  <c:v>-25.000000000000004</c:v>
                </c:pt>
                <c:pt idx="182">
                  <c:v>-25.000000000000004</c:v>
                </c:pt>
                <c:pt idx="183">
                  <c:v>-25.000000000000004</c:v>
                </c:pt>
                <c:pt idx="184">
                  <c:v>-25.000000000000004</c:v>
                </c:pt>
                <c:pt idx="185">
                  <c:v>-25.000000000000004</c:v>
                </c:pt>
                <c:pt idx="186">
                  <c:v>-25.000000000000004</c:v>
                </c:pt>
                <c:pt idx="187">
                  <c:v>-25.000000000000004</c:v>
                </c:pt>
                <c:pt idx="188">
                  <c:v>-25.000000000000004</c:v>
                </c:pt>
                <c:pt idx="189">
                  <c:v>-25.000000000000004</c:v>
                </c:pt>
                <c:pt idx="190">
                  <c:v>-25.000000000000004</c:v>
                </c:pt>
                <c:pt idx="191">
                  <c:v>-25.000000000000004</c:v>
                </c:pt>
                <c:pt idx="192">
                  <c:v>-25.000000000000004</c:v>
                </c:pt>
                <c:pt idx="193">
                  <c:v>-25.000000000000004</c:v>
                </c:pt>
                <c:pt idx="194">
                  <c:v>-25.000000000000004</c:v>
                </c:pt>
                <c:pt idx="195">
                  <c:v>-25.000000000000004</c:v>
                </c:pt>
                <c:pt idx="196">
                  <c:v>-25.000000000000004</c:v>
                </c:pt>
                <c:pt idx="197">
                  <c:v>-25.000000000000004</c:v>
                </c:pt>
                <c:pt idx="198">
                  <c:v>-25.000000000000004</c:v>
                </c:pt>
                <c:pt idx="199">
                  <c:v>-25.000000000000004</c:v>
                </c:pt>
                <c:pt idx="200">
                  <c:v>-25.000000000000004</c:v>
                </c:pt>
                <c:pt idx="201">
                  <c:v>-25.000000000000004</c:v>
                </c:pt>
                <c:pt idx="202">
                  <c:v>-25.000000000000004</c:v>
                </c:pt>
                <c:pt idx="203">
                  <c:v>-25.000000000000004</c:v>
                </c:pt>
                <c:pt idx="204">
                  <c:v>-25.000000000000004</c:v>
                </c:pt>
                <c:pt idx="205">
                  <c:v>-25.000000000000004</c:v>
                </c:pt>
                <c:pt idx="206">
                  <c:v>-25.000000000000004</c:v>
                </c:pt>
                <c:pt idx="207">
                  <c:v>-25.000000000000004</c:v>
                </c:pt>
                <c:pt idx="208">
                  <c:v>-25.000000000000004</c:v>
                </c:pt>
                <c:pt idx="209">
                  <c:v>-25.000000000000004</c:v>
                </c:pt>
                <c:pt idx="210">
                  <c:v>-25.000000000000004</c:v>
                </c:pt>
                <c:pt idx="211">
                  <c:v>-25.000000000000004</c:v>
                </c:pt>
                <c:pt idx="212">
                  <c:v>-25.000000000000004</c:v>
                </c:pt>
                <c:pt idx="213">
                  <c:v>-25.000000000000004</c:v>
                </c:pt>
                <c:pt idx="214">
                  <c:v>-25.000000000000004</c:v>
                </c:pt>
                <c:pt idx="215">
                  <c:v>-25.000000000000004</c:v>
                </c:pt>
                <c:pt idx="216">
                  <c:v>-25.000000000000004</c:v>
                </c:pt>
                <c:pt idx="217">
                  <c:v>-25.000000000000004</c:v>
                </c:pt>
                <c:pt idx="218">
                  <c:v>-25.000000000000004</c:v>
                </c:pt>
                <c:pt idx="219">
                  <c:v>-25.000000000000004</c:v>
                </c:pt>
                <c:pt idx="220">
                  <c:v>-25.000000000000004</c:v>
                </c:pt>
                <c:pt idx="221">
                  <c:v>-25.000000000000004</c:v>
                </c:pt>
                <c:pt idx="222">
                  <c:v>-25.000000000000004</c:v>
                </c:pt>
                <c:pt idx="223">
                  <c:v>-25.000000000000004</c:v>
                </c:pt>
                <c:pt idx="224">
                  <c:v>-25.000000000000004</c:v>
                </c:pt>
                <c:pt idx="225">
                  <c:v>-25.000000000000004</c:v>
                </c:pt>
                <c:pt idx="226">
                  <c:v>-25.000000000000004</c:v>
                </c:pt>
                <c:pt idx="227">
                  <c:v>-25.000000000000004</c:v>
                </c:pt>
                <c:pt idx="228">
                  <c:v>-25.000000000000004</c:v>
                </c:pt>
                <c:pt idx="229">
                  <c:v>-25.000000000000004</c:v>
                </c:pt>
                <c:pt idx="230">
                  <c:v>-25.000000000000004</c:v>
                </c:pt>
                <c:pt idx="231">
                  <c:v>-25.000000000000004</c:v>
                </c:pt>
                <c:pt idx="232">
                  <c:v>-25.000000000000004</c:v>
                </c:pt>
                <c:pt idx="233">
                  <c:v>-25.000000000000004</c:v>
                </c:pt>
                <c:pt idx="234">
                  <c:v>-25.000000000000004</c:v>
                </c:pt>
                <c:pt idx="235">
                  <c:v>-25.000000000000004</c:v>
                </c:pt>
                <c:pt idx="236">
                  <c:v>-25.000000000000004</c:v>
                </c:pt>
                <c:pt idx="237">
                  <c:v>-25.000000000000004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1642-4D06-B7B5-B2E0B4C569D0}"/>
            </c:ext>
          </c:extLst>
        </c:ser>
        <c:ser>
          <c:idx val="27"/>
          <c:order val="27"/>
          <c:tx>
            <c:strRef>
              <c:f>data!$BF$12</c:f>
              <c:strCache>
                <c:ptCount val="1"/>
                <c:pt idx="0">
                  <c:v>105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data!$BF$15:$BF$252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3.0010634010305495</c:v>
                </c:pt>
                <c:pt idx="2">
                  <c:v>5.8819121837106358</c:v>
                </c:pt>
                <c:pt idx="3">
                  <c:v>8.623999746749254</c:v>
                </c:pt>
                <c:pt idx="4">
                  <c:v>11.210848368898684</c:v>
                </c:pt>
                <c:pt idx="5">
                  <c:v>13.628294885871529</c:v>
                </c:pt>
                <c:pt idx="6">
                  <c:v>15.864701858043258</c:v>
                </c:pt>
                <c:pt idx="7">
                  <c:v>17.911131080505221</c:v>
                </c:pt>
                <c:pt idx="8">
                  <c:v>19.761476848495903</c:v>
                </c:pt>
                <c:pt idx="9">
                  <c:v>21.412556991270122</c:v>
                </c:pt>
                <c:pt idx="10">
                  <c:v>22.864160317124199</c:v>
                </c:pt>
                <c:pt idx="11">
                  <c:v>24.11904976218846</c:v>
                </c:pt>
                <c:pt idx="12">
                  <c:v>25.182921196040073</c:v>
                </c:pt>
                <c:pt idx="13">
                  <c:v>26.064318498329357</c:v>
                </c:pt>
                <c:pt idx="14">
                  <c:v>26.774506172596965</c:v>
                </c:pt>
                <c:pt idx="15">
                  <c:v>27.327301396564017</c:v>
                </c:pt>
                <c:pt idx="16">
                  <c:v>27.738868012965355</c:v>
                </c:pt>
                <c:pt idx="17">
                  <c:v>28.027475532448548</c:v>
                </c:pt>
                <c:pt idx="18">
                  <c:v>28.213226741719247</c:v>
                </c:pt>
                <c:pt idx="19">
                  <c:v>28.317757978197577</c:v>
                </c:pt>
                <c:pt idx="20">
                  <c:v>28.363916539983155</c:v>
                </c:pt>
                <c:pt idx="21">
                  <c:v>28.375420040830519</c:v>
                </c:pt>
                <c:pt idx="22">
                  <c:v>-56.751474918188272</c:v>
                </c:pt>
                <c:pt idx="23">
                  <c:v>-56.751474918188272</c:v>
                </c:pt>
                <c:pt idx="24">
                  <c:v>-56.751474918188272</c:v>
                </c:pt>
                <c:pt idx="25">
                  <c:v>-56.751474918188272</c:v>
                </c:pt>
                <c:pt idx="26">
                  <c:v>-56.751474918188272</c:v>
                </c:pt>
                <c:pt idx="27">
                  <c:v>-56.751474918188272</c:v>
                </c:pt>
                <c:pt idx="28">
                  <c:v>-56.751474918188272</c:v>
                </c:pt>
                <c:pt idx="29">
                  <c:v>-56.751474918188272</c:v>
                </c:pt>
                <c:pt idx="30">
                  <c:v>-56.751474918188272</c:v>
                </c:pt>
                <c:pt idx="31">
                  <c:v>-56.751474918188272</c:v>
                </c:pt>
                <c:pt idx="32">
                  <c:v>-56.751474918188272</c:v>
                </c:pt>
                <c:pt idx="33">
                  <c:v>-56.751474918188272</c:v>
                </c:pt>
                <c:pt idx="34">
                  <c:v>-56.751474918188272</c:v>
                </c:pt>
                <c:pt idx="35">
                  <c:v>-56.751474918188272</c:v>
                </c:pt>
                <c:pt idx="36">
                  <c:v>-56.751474918188272</c:v>
                </c:pt>
                <c:pt idx="37">
                  <c:v>-56.751474918188272</c:v>
                </c:pt>
                <c:pt idx="38">
                  <c:v>-56.751474918188272</c:v>
                </c:pt>
                <c:pt idx="39">
                  <c:v>-56.751474918188272</c:v>
                </c:pt>
                <c:pt idx="40">
                  <c:v>-56.751474918188272</c:v>
                </c:pt>
                <c:pt idx="41">
                  <c:v>-56.751474918188272</c:v>
                </c:pt>
                <c:pt idx="42">
                  <c:v>-56.751474918188272</c:v>
                </c:pt>
                <c:pt idx="43">
                  <c:v>-56.751474918188272</c:v>
                </c:pt>
                <c:pt idx="44">
                  <c:v>-56.751474918188272</c:v>
                </c:pt>
                <c:pt idx="45">
                  <c:v>-56.751474918188272</c:v>
                </c:pt>
                <c:pt idx="46">
                  <c:v>-56.751474918188272</c:v>
                </c:pt>
                <c:pt idx="47">
                  <c:v>-56.751474918188272</c:v>
                </c:pt>
                <c:pt idx="48">
                  <c:v>-56.751474918188272</c:v>
                </c:pt>
                <c:pt idx="49">
                  <c:v>-56.751474918188272</c:v>
                </c:pt>
                <c:pt idx="50">
                  <c:v>-56.751474918188272</c:v>
                </c:pt>
                <c:pt idx="51">
                  <c:v>-56.751474918188272</c:v>
                </c:pt>
                <c:pt idx="52">
                  <c:v>-56.751474918188272</c:v>
                </c:pt>
                <c:pt idx="53">
                  <c:v>-56.751474918188272</c:v>
                </c:pt>
                <c:pt idx="54">
                  <c:v>-56.751474918188272</c:v>
                </c:pt>
                <c:pt idx="55">
                  <c:v>-56.751474918188272</c:v>
                </c:pt>
                <c:pt idx="56">
                  <c:v>-56.751474918188272</c:v>
                </c:pt>
                <c:pt idx="57">
                  <c:v>-56.751474918188272</c:v>
                </c:pt>
                <c:pt idx="58">
                  <c:v>-56.751474918188272</c:v>
                </c:pt>
                <c:pt idx="59">
                  <c:v>-56.751474918188272</c:v>
                </c:pt>
                <c:pt idx="60">
                  <c:v>-56.751474918188272</c:v>
                </c:pt>
                <c:pt idx="61">
                  <c:v>-56.751474918188272</c:v>
                </c:pt>
                <c:pt idx="62">
                  <c:v>-56.751474918188272</c:v>
                </c:pt>
                <c:pt idx="63">
                  <c:v>-56.751474918188272</c:v>
                </c:pt>
                <c:pt idx="64">
                  <c:v>-56.751474918188272</c:v>
                </c:pt>
                <c:pt idx="65">
                  <c:v>-56.751474918188272</c:v>
                </c:pt>
                <c:pt idx="66">
                  <c:v>-56.751474918188272</c:v>
                </c:pt>
                <c:pt idx="67">
                  <c:v>-56.751474918188272</c:v>
                </c:pt>
                <c:pt idx="68">
                  <c:v>-56.751474918188272</c:v>
                </c:pt>
                <c:pt idx="69">
                  <c:v>-56.751474918188272</c:v>
                </c:pt>
                <c:pt idx="70">
                  <c:v>-56.751474918188272</c:v>
                </c:pt>
                <c:pt idx="71">
                  <c:v>-56.751474918188272</c:v>
                </c:pt>
                <c:pt idx="72">
                  <c:v>-56.751474918188272</c:v>
                </c:pt>
                <c:pt idx="73">
                  <c:v>-56.751474918188272</c:v>
                </c:pt>
                <c:pt idx="74">
                  <c:v>-56.751474918188272</c:v>
                </c:pt>
                <c:pt idx="75">
                  <c:v>-56.751474918188272</c:v>
                </c:pt>
                <c:pt idx="76">
                  <c:v>-56.751474918188272</c:v>
                </c:pt>
                <c:pt idx="77">
                  <c:v>-56.751474918188272</c:v>
                </c:pt>
                <c:pt idx="78">
                  <c:v>-56.751474918188272</c:v>
                </c:pt>
                <c:pt idx="79">
                  <c:v>-56.751474918188272</c:v>
                </c:pt>
                <c:pt idx="80">
                  <c:v>-56.751474918188272</c:v>
                </c:pt>
                <c:pt idx="81">
                  <c:v>-56.751474918188272</c:v>
                </c:pt>
                <c:pt idx="82">
                  <c:v>-56.751474918188272</c:v>
                </c:pt>
                <c:pt idx="83">
                  <c:v>-56.751474918188272</c:v>
                </c:pt>
                <c:pt idx="84">
                  <c:v>-56.751474918188272</c:v>
                </c:pt>
                <c:pt idx="85">
                  <c:v>-56.751474918188272</c:v>
                </c:pt>
                <c:pt idx="86">
                  <c:v>-56.751474918188272</c:v>
                </c:pt>
                <c:pt idx="87">
                  <c:v>-56.751474918188272</c:v>
                </c:pt>
                <c:pt idx="88">
                  <c:v>-56.751474918188272</c:v>
                </c:pt>
                <c:pt idx="89">
                  <c:v>-56.751474918188272</c:v>
                </c:pt>
                <c:pt idx="90">
                  <c:v>-56.751474918188272</c:v>
                </c:pt>
                <c:pt idx="91">
                  <c:v>-56.751474918188272</c:v>
                </c:pt>
                <c:pt idx="92">
                  <c:v>-56.751474918188272</c:v>
                </c:pt>
                <c:pt idx="93">
                  <c:v>-56.751474918188272</c:v>
                </c:pt>
                <c:pt idx="94">
                  <c:v>-56.751474918188272</c:v>
                </c:pt>
                <c:pt idx="95">
                  <c:v>-56.751474918188272</c:v>
                </c:pt>
                <c:pt idx="96">
                  <c:v>-56.751474918188272</c:v>
                </c:pt>
                <c:pt idx="97">
                  <c:v>-56.751474918188272</c:v>
                </c:pt>
                <c:pt idx="98">
                  <c:v>-56.751474918188272</c:v>
                </c:pt>
                <c:pt idx="99">
                  <c:v>-56.751474918188272</c:v>
                </c:pt>
                <c:pt idx="100">
                  <c:v>-56.751474918188272</c:v>
                </c:pt>
                <c:pt idx="101">
                  <c:v>-56.751474918188272</c:v>
                </c:pt>
                <c:pt idx="102">
                  <c:v>-56.751474918188272</c:v>
                </c:pt>
                <c:pt idx="103">
                  <c:v>-56.751474918188272</c:v>
                </c:pt>
                <c:pt idx="104">
                  <c:v>-56.751474918188272</c:v>
                </c:pt>
                <c:pt idx="105">
                  <c:v>-56.751474918188272</c:v>
                </c:pt>
                <c:pt idx="106">
                  <c:v>-56.751474918188272</c:v>
                </c:pt>
                <c:pt idx="107">
                  <c:v>-56.751474918188272</c:v>
                </c:pt>
                <c:pt idx="108">
                  <c:v>-56.751474918188272</c:v>
                </c:pt>
                <c:pt idx="109">
                  <c:v>-56.751474918188272</c:v>
                </c:pt>
                <c:pt idx="110">
                  <c:v>-56.751474918188272</c:v>
                </c:pt>
                <c:pt idx="111">
                  <c:v>-56.751474918188272</c:v>
                </c:pt>
                <c:pt idx="112">
                  <c:v>-56.751474918188272</c:v>
                </c:pt>
                <c:pt idx="113">
                  <c:v>-56.751474918188272</c:v>
                </c:pt>
                <c:pt idx="114">
                  <c:v>-56.751474918188272</c:v>
                </c:pt>
                <c:pt idx="115">
                  <c:v>-56.751474918188272</c:v>
                </c:pt>
                <c:pt idx="116">
                  <c:v>-56.751474918188272</c:v>
                </c:pt>
                <c:pt idx="117">
                  <c:v>-56.751474918188272</c:v>
                </c:pt>
                <c:pt idx="118">
                  <c:v>-56.751474918188272</c:v>
                </c:pt>
                <c:pt idx="119">
                  <c:v>-56.751474918188272</c:v>
                </c:pt>
                <c:pt idx="120">
                  <c:v>-56.751474918188272</c:v>
                </c:pt>
                <c:pt idx="121">
                  <c:v>-56.751474918188272</c:v>
                </c:pt>
                <c:pt idx="122">
                  <c:v>-56.751474918188272</c:v>
                </c:pt>
                <c:pt idx="123">
                  <c:v>-56.751474918188272</c:v>
                </c:pt>
                <c:pt idx="124">
                  <c:v>-56.751474918188272</c:v>
                </c:pt>
                <c:pt idx="125">
                  <c:v>-56.751474918188272</c:v>
                </c:pt>
                <c:pt idx="126">
                  <c:v>-56.751474918188272</c:v>
                </c:pt>
                <c:pt idx="127">
                  <c:v>-56.751474918188272</c:v>
                </c:pt>
                <c:pt idx="128">
                  <c:v>-56.751474918188272</c:v>
                </c:pt>
                <c:pt idx="129">
                  <c:v>-56.751474918188272</c:v>
                </c:pt>
                <c:pt idx="130">
                  <c:v>-56.751474918188272</c:v>
                </c:pt>
                <c:pt idx="131">
                  <c:v>-56.751474918188272</c:v>
                </c:pt>
                <c:pt idx="132">
                  <c:v>-56.751474918188272</c:v>
                </c:pt>
                <c:pt idx="133">
                  <c:v>-56.751474918188272</c:v>
                </c:pt>
                <c:pt idx="134">
                  <c:v>-56.751474918188272</c:v>
                </c:pt>
                <c:pt idx="135">
                  <c:v>-56.751474918188272</c:v>
                </c:pt>
                <c:pt idx="136">
                  <c:v>-56.751474918188272</c:v>
                </c:pt>
                <c:pt idx="137">
                  <c:v>-56.751474918188272</c:v>
                </c:pt>
                <c:pt idx="138">
                  <c:v>-56.751474918188272</c:v>
                </c:pt>
                <c:pt idx="139">
                  <c:v>-56.751474918188272</c:v>
                </c:pt>
                <c:pt idx="140">
                  <c:v>-56.751474918188272</c:v>
                </c:pt>
                <c:pt idx="141">
                  <c:v>-56.751474918188272</c:v>
                </c:pt>
                <c:pt idx="142">
                  <c:v>-56.751474918188272</c:v>
                </c:pt>
                <c:pt idx="143">
                  <c:v>-56.751474918188272</c:v>
                </c:pt>
                <c:pt idx="144">
                  <c:v>-56.751474918188272</c:v>
                </c:pt>
                <c:pt idx="145">
                  <c:v>-56.751474918188272</c:v>
                </c:pt>
                <c:pt idx="146">
                  <c:v>-56.751474918188272</c:v>
                </c:pt>
                <c:pt idx="147">
                  <c:v>-56.751474918188272</c:v>
                </c:pt>
                <c:pt idx="148">
                  <c:v>-56.751474918188272</c:v>
                </c:pt>
                <c:pt idx="149">
                  <c:v>-56.751474918188272</c:v>
                </c:pt>
                <c:pt idx="150">
                  <c:v>-56.751474918188272</c:v>
                </c:pt>
                <c:pt idx="151">
                  <c:v>-56.751474918188272</c:v>
                </c:pt>
                <c:pt idx="152">
                  <c:v>-56.751474918188272</c:v>
                </c:pt>
                <c:pt idx="153">
                  <c:v>-56.751474918188272</c:v>
                </c:pt>
                <c:pt idx="154">
                  <c:v>-56.751474918188272</c:v>
                </c:pt>
                <c:pt idx="155">
                  <c:v>-56.751474918188272</c:v>
                </c:pt>
                <c:pt idx="156">
                  <c:v>-56.751474918188272</c:v>
                </c:pt>
                <c:pt idx="157">
                  <c:v>-56.751474918188272</c:v>
                </c:pt>
                <c:pt idx="158">
                  <c:v>-56.751474918188272</c:v>
                </c:pt>
                <c:pt idx="159">
                  <c:v>-56.751474918188272</c:v>
                </c:pt>
                <c:pt idx="160">
                  <c:v>-56.751474918188272</c:v>
                </c:pt>
                <c:pt idx="161">
                  <c:v>-56.751474918188272</c:v>
                </c:pt>
                <c:pt idx="162">
                  <c:v>-56.751474918188272</c:v>
                </c:pt>
                <c:pt idx="163">
                  <c:v>-56.751474918188272</c:v>
                </c:pt>
                <c:pt idx="164">
                  <c:v>-56.751474918188272</c:v>
                </c:pt>
                <c:pt idx="165">
                  <c:v>-56.751474918188272</c:v>
                </c:pt>
                <c:pt idx="166">
                  <c:v>-56.751474918188272</c:v>
                </c:pt>
                <c:pt idx="167">
                  <c:v>-56.751474918188272</c:v>
                </c:pt>
                <c:pt idx="168">
                  <c:v>-56.751474918188272</c:v>
                </c:pt>
                <c:pt idx="169">
                  <c:v>-56.751474918188272</c:v>
                </c:pt>
                <c:pt idx="170">
                  <c:v>-56.751474918188272</c:v>
                </c:pt>
                <c:pt idx="171">
                  <c:v>-56.751474918188272</c:v>
                </c:pt>
                <c:pt idx="172">
                  <c:v>-56.751474918188272</c:v>
                </c:pt>
                <c:pt idx="173">
                  <c:v>-56.751474918188272</c:v>
                </c:pt>
                <c:pt idx="174">
                  <c:v>-56.751474918188272</c:v>
                </c:pt>
                <c:pt idx="175">
                  <c:v>-56.751474918188272</c:v>
                </c:pt>
                <c:pt idx="176">
                  <c:v>-56.751474918188272</c:v>
                </c:pt>
                <c:pt idx="177">
                  <c:v>-56.751474918188272</c:v>
                </c:pt>
                <c:pt idx="178">
                  <c:v>-56.751474918188272</c:v>
                </c:pt>
                <c:pt idx="179">
                  <c:v>-56.751474918188272</c:v>
                </c:pt>
                <c:pt idx="180">
                  <c:v>-56.751474918188272</c:v>
                </c:pt>
                <c:pt idx="181">
                  <c:v>-56.751474918188272</c:v>
                </c:pt>
                <c:pt idx="182">
                  <c:v>-56.751474918188272</c:v>
                </c:pt>
                <c:pt idx="183">
                  <c:v>-56.751474918188272</c:v>
                </c:pt>
                <c:pt idx="184">
                  <c:v>-56.751474918188272</c:v>
                </c:pt>
                <c:pt idx="185">
                  <c:v>-56.751474918188272</c:v>
                </c:pt>
                <c:pt idx="186">
                  <c:v>-56.751474918188272</c:v>
                </c:pt>
                <c:pt idx="187">
                  <c:v>-56.751474918188272</c:v>
                </c:pt>
                <c:pt idx="188">
                  <c:v>-56.751474918188272</c:v>
                </c:pt>
                <c:pt idx="189">
                  <c:v>-56.751474918188272</c:v>
                </c:pt>
                <c:pt idx="190">
                  <c:v>-56.751474918188272</c:v>
                </c:pt>
                <c:pt idx="191">
                  <c:v>-56.751474918188272</c:v>
                </c:pt>
                <c:pt idx="192">
                  <c:v>-56.751474918188272</c:v>
                </c:pt>
                <c:pt idx="193">
                  <c:v>-56.751474918188272</c:v>
                </c:pt>
                <c:pt idx="194">
                  <c:v>-56.751474918188272</c:v>
                </c:pt>
                <c:pt idx="195">
                  <c:v>-56.751474918188272</c:v>
                </c:pt>
                <c:pt idx="196">
                  <c:v>-56.751474918188272</c:v>
                </c:pt>
                <c:pt idx="197">
                  <c:v>-56.751474918188272</c:v>
                </c:pt>
                <c:pt idx="198">
                  <c:v>-56.751474918188272</c:v>
                </c:pt>
                <c:pt idx="199">
                  <c:v>-56.751474918188272</c:v>
                </c:pt>
                <c:pt idx="200">
                  <c:v>-56.751474918188272</c:v>
                </c:pt>
                <c:pt idx="201">
                  <c:v>-56.751474918188272</c:v>
                </c:pt>
                <c:pt idx="202">
                  <c:v>-56.751474918188272</c:v>
                </c:pt>
                <c:pt idx="203">
                  <c:v>-56.751474918188272</c:v>
                </c:pt>
                <c:pt idx="204">
                  <c:v>-56.751474918188272</c:v>
                </c:pt>
                <c:pt idx="205">
                  <c:v>-56.751474918188272</c:v>
                </c:pt>
                <c:pt idx="206">
                  <c:v>-56.751474918188272</c:v>
                </c:pt>
                <c:pt idx="207">
                  <c:v>-56.751474918188272</c:v>
                </c:pt>
                <c:pt idx="208">
                  <c:v>-56.751474918188272</c:v>
                </c:pt>
                <c:pt idx="209">
                  <c:v>-56.751474918188272</c:v>
                </c:pt>
                <c:pt idx="210">
                  <c:v>-56.751474918188272</c:v>
                </c:pt>
                <c:pt idx="211">
                  <c:v>-56.751474918188272</c:v>
                </c:pt>
                <c:pt idx="212">
                  <c:v>-56.751474918188272</c:v>
                </c:pt>
                <c:pt idx="213">
                  <c:v>-56.751474918188272</c:v>
                </c:pt>
                <c:pt idx="214">
                  <c:v>-56.751474918188272</c:v>
                </c:pt>
                <c:pt idx="215">
                  <c:v>-56.751474918188272</c:v>
                </c:pt>
                <c:pt idx="216">
                  <c:v>-56.751474918188272</c:v>
                </c:pt>
                <c:pt idx="217">
                  <c:v>-56.751474918188272</c:v>
                </c:pt>
                <c:pt idx="218">
                  <c:v>-56.751474918188272</c:v>
                </c:pt>
                <c:pt idx="219">
                  <c:v>-56.751474918188272</c:v>
                </c:pt>
                <c:pt idx="220">
                  <c:v>-56.751474918188272</c:v>
                </c:pt>
                <c:pt idx="221">
                  <c:v>-56.751474918188272</c:v>
                </c:pt>
                <c:pt idx="222">
                  <c:v>-56.751474918188272</c:v>
                </c:pt>
                <c:pt idx="223">
                  <c:v>-56.751474918188272</c:v>
                </c:pt>
                <c:pt idx="224">
                  <c:v>-56.751474918188272</c:v>
                </c:pt>
                <c:pt idx="225">
                  <c:v>-56.751474918188272</c:v>
                </c:pt>
                <c:pt idx="226">
                  <c:v>-56.751474918188272</c:v>
                </c:pt>
                <c:pt idx="227">
                  <c:v>-56.751474918188272</c:v>
                </c:pt>
                <c:pt idx="228">
                  <c:v>-56.751474918188272</c:v>
                </c:pt>
                <c:pt idx="229">
                  <c:v>-56.751474918188272</c:v>
                </c:pt>
                <c:pt idx="230">
                  <c:v>-56.751474918188272</c:v>
                </c:pt>
                <c:pt idx="231">
                  <c:v>-56.751474918188272</c:v>
                </c:pt>
                <c:pt idx="232">
                  <c:v>-56.751474918188272</c:v>
                </c:pt>
                <c:pt idx="233">
                  <c:v>-56.751474918188272</c:v>
                </c:pt>
                <c:pt idx="234">
                  <c:v>-56.751474918188272</c:v>
                </c:pt>
                <c:pt idx="235">
                  <c:v>-56.751474918188272</c:v>
                </c:pt>
                <c:pt idx="236">
                  <c:v>-56.751474918188272</c:v>
                </c:pt>
                <c:pt idx="237">
                  <c:v>-56.751474918188272</c:v>
                </c:pt>
              </c:numCache>
            </c:numRef>
          </c:xVal>
          <c:yVal>
            <c:numRef>
              <c:f>data!$BG$15:$BG$252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-0.90291771227202755</c:v>
                </c:pt>
                <c:pt idx="2">
                  <c:v>-1.9653629630157419</c:v>
                </c:pt>
                <c:pt idx="3">
                  <c:v>-3.1714950743960273</c:v>
                </c:pt>
                <c:pt idx="4">
                  <c:v>-4.5033310489929459</c:v>
                </c:pt>
                <c:pt idx="5">
                  <c:v>-5.9410136898469039</c:v>
                </c:pt>
                <c:pt idx="6">
                  <c:v>-7.463107664147147</c:v>
                </c:pt>
                <c:pt idx="7">
                  <c:v>-9.0469190963600585</c:v>
                </c:pt>
                <c:pt idx="8">
                  <c:v>-10.668833925778346</c:v>
                </c:pt>
                <c:pt idx="9">
                  <c:v>-12.304669983701222</c:v>
                </c:pt>
                <c:pt idx="10">
                  <c:v>-13.93003754090129</c:v>
                </c:pt>
                <c:pt idx="11">
                  <c:v>-15.520702949744219</c:v>
                </c:pt>
                <c:pt idx="12">
                  <c:v>-17.052949959188133</c:v>
                </c:pt>
                <c:pt idx="13">
                  <c:v>-18.503933315584941</c:v>
                </c:pt>
                <c:pt idx="14">
                  <c:v>-19.852019377223044</c:v>
                </c:pt>
                <c:pt idx="15">
                  <c:v>-21.077108664170215</c:v>
                </c:pt>
                <c:pt idx="16">
                  <c:v>-22.160935534314358</c:v>
                </c:pt>
                <c:pt idx="17">
                  <c:v>-23.087340517539761</c:v>
                </c:pt>
                <c:pt idx="18">
                  <c:v>-23.842511247633805</c:v>
                </c:pt>
                <c:pt idx="19">
                  <c:v>-24.415188399715934</c:v>
                </c:pt>
                <c:pt idx="20">
                  <c:v>-24.796833562735504</c:v>
                </c:pt>
                <c:pt idx="21">
                  <c:v>-24.981756544119776</c:v>
                </c:pt>
                <c:pt idx="22">
                  <c:v>-25</c:v>
                </c:pt>
                <c:pt idx="23">
                  <c:v>-25</c:v>
                </c:pt>
                <c:pt idx="24">
                  <c:v>-25</c:v>
                </c:pt>
                <c:pt idx="25">
                  <c:v>-25</c:v>
                </c:pt>
                <c:pt idx="26">
                  <c:v>-25</c:v>
                </c:pt>
                <c:pt idx="27">
                  <c:v>-25</c:v>
                </c:pt>
                <c:pt idx="28">
                  <c:v>-25</c:v>
                </c:pt>
                <c:pt idx="29">
                  <c:v>-25</c:v>
                </c:pt>
                <c:pt idx="30">
                  <c:v>-25</c:v>
                </c:pt>
                <c:pt idx="31">
                  <c:v>-25</c:v>
                </c:pt>
                <c:pt idx="32">
                  <c:v>-25</c:v>
                </c:pt>
                <c:pt idx="33">
                  <c:v>-25</c:v>
                </c:pt>
                <c:pt idx="34">
                  <c:v>-25</c:v>
                </c:pt>
                <c:pt idx="35">
                  <c:v>-25</c:v>
                </c:pt>
                <c:pt idx="36">
                  <c:v>-25</c:v>
                </c:pt>
                <c:pt idx="37">
                  <c:v>-25</c:v>
                </c:pt>
                <c:pt idx="38">
                  <c:v>-25</c:v>
                </c:pt>
                <c:pt idx="39">
                  <c:v>-25</c:v>
                </c:pt>
                <c:pt idx="40">
                  <c:v>-25</c:v>
                </c:pt>
                <c:pt idx="41">
                  <c:v>-25</c:v>
                </c:pt>
                <c:pt idx="42">
                  <c:v>-25</c:v>
                </c:pt>
                <c:pt idx="43">
                  <c:v>-25</c:v>
                </c:pt>
                <c:pt idx="44">
                  <c:v>-25</c:v>
                </c:pt>
                <c:pt idx="45">
                  <c:v>-25</c:v>
                </c:pt>
                <c:pt idx="46">
                  <c:v>-25</c:v>
                </c:pt>
                <c:pt idx="47">
                  <c:v>-25</c:v>
                </c:pt>
                <c:pt idx="48">
                  <c:v>-25</c:v>
                </c:pt>
                <c:pt idx="49">
                  <c:v>-25</c:v>
                </c:pt>
                <c:pt idx="50">
                  <c:v>-25</c:v>
                </c:pt>
                <c:pt idx="51">
                  <c:v>-25</c:v>
                </c:pt>
                <c:pt idx="52">
                  <c:v>-25</c:v>
                </c:pt>
                <c:pt idx="53">
                  <c:v>-25</c:v>
                </c:pt>
                <c:pt idx="54">
                  <c:v>-25</c:v>
                </c:pt>
                <c:pt idx="55">
                  <c:v>-25</c:v>
                </c:pt>
                <c:pt idx="56">
                  <c:v>-25</c:v>
                </c:pt>
                <c:pt idx="57">
                  <c:v>-25</c:v>
                </c:pt>
                <c:pt idx="58">
                  <c:v>-25</c:v>
                </c:pt>
                <c:pt idx="59">
                  <c:v>-25</c:v>
                </c:pt>
                <c:pt idx="60">
                  <c:v>-25</c:v>
                </c:pt>
                <c:pt idx="61">
                  <c:v>-25</c:v>
                </c:pt>
                <c:pt idx="62">
                  <c:v>-25</c:v>
                </c:pt>
                <c:pt idx="63">
                  <c:v>-25</c:v>
                </c:pt>
                <c:pt idx="64">
                  <c:v>-25</c:v>
                </c:pt>
                <c:pt idx="65">
                  <c:v>-25</c:v>
                </c:pt>
                <c:pt idx="66">
                  <c:v>-25</c:v>
                </c:pt>
                <c:pt idx="67">
                  <c:v>-25</c:v>
                </c:pt>
                <c:pt idx="68">
                  <c:v>-25</c:v>
                </c:pt>
                <c:pt idx="69">
                  <c:v>-25</c:v>
                </c:pt>
                <c:pt idx="70">
                  <c:v>-25</c:v>
                </c:pt>
                <c:pt idx="71">
                  <c:v>-25</c:v>
                </c:pt>
                <c:pt idx="72">
                  <c:v>-25</c:v>
                </c:pt>
                <c:pt idx="73">
                  <c:v>-25</c:v>
                </c:pt>
                <c:pt idx="74">
                  <c:v>-25</c:v>
                </c:pt>
                <c:pt idx="75">
                  <c:v>-25</c:v>
                </c:pt>
                <c:pt idx="76">
                  <c:v>-25</c:v>
                </c:pt>
                <c:pt idx="77">
                  <c:v>-25</c:v>
                </c:pt>
                <c:pt idx="78">
                  <c:v>-25</c:v>
                </c:pt>
                <c:pt idx="79">
                  <c:v>-25</c:v>
                </c:pt>
                <c:pt idx="80">
                  <c:v>-25</c:v>
                </c:pt>
                <c:pt idx="81">
                  <c:v>-25</c:v>
                </c:pt>
                <c:pt idx="82">
                  <c:v>-25</c:v>
                </c:pt>
                <c:pt idx="83">
                  <c:v>-25</c:v>
                </c:pt>
                <c:pt idx="84">
                  <c:v>-25</c:v>
                </c:pt>
                <c:pt idx="85">
                  <c:v>-25</c:v>
                </c:pt>
                <c:pt idx="86">
                  <c:v>-25</c:v>
                </c:pt>
                <c:pt idx="87">
                  <c:v>-25</c:v>
                </c:pt>
                <c:pt idx="88">
                  <c:v>-25</c:v>
                </c:pt>
                <c:pt idx="89">
                  <c:v>-25</c:v>
                </c:pt>
                <c:pt idx="90">
                  <c:v>-25</c:v>
                </c:pt>
                <c:pt idx="91">
                  <c:v>-25</c:v>
                </c:pt>
                <c:pt idx="92">
                  <c:v>-25</c:v>
                </c:pt>
                <c:pt idx="93">
                  <c:v>-25</c:v>
                </c:pt>
                <c:pt idx="94">
                  <c:v>-25</c:v>
                </c:pt>
                <c:pt idx="95">
                  <c:v>-25</c:v>
                </c:pt>
                <c:pt idx="96">
                  <c:v>-25</c:v>
                </c:pt>
                <c:pt idx="97">
                  <c:v>-25</c:v>
                </c:pt>
                <c:pt idx="98">
                  <c:v>-25</c:v>
                </c:pt>
                <c:pt idx="99">
                  <c:v>-25</c:v>
                </c:pt>
                <c:pt idx="100">
                  <c:v>-25</c:v>
                </c:pt>
                <c:pt idx="101">
                  <c:v>-25</c:v>
                </c:pt>
                <c:pt idx="102">
                  <c:v>-25</c:v>
                </c:pt>
                <c:pt idx="103">
                  <c:v>-25</c:v>
                </c:pt>
                <c:pt idx="104">
                  <c:v>-25</c:v>
                </c:pt>
                <c:pt idx="105">
                  <c:v>-25</c:v>
                </c:pt>
                <c:pt idx="106">
                  <c:v>-25</c:v>
                </c:pt>
                <c:pt idx="107">
                  <c:v>-25</c:v>
                </c:pt>
                <c:pt idx="108">
                  <c:v>-25</c:v>
                </c:pt>
                <c:pt idx="109">
                  <c:v>-25</c:v>
                </c:pt>
                <c:pt idx="110">
                  <c:v>-25</c:v>
                </c:pt>
                <c:pt idx="111">
                  <c:v>-25</c:v>
                </c:pt>
                <c:pt idx="112">
                  <c:v>-25</c:v>
                </c:pt>
                <c:pt idx="113">
                  <c:v>-25</c:v>
                </c:pt>
                <c:pt idx="114">
                  <c:v>-25</c:v>
                </c:pt>
                <c:pt idx="115">
                  <c:v>-25</c:v>
                </c:pt>
                <c:pt idx="116">
                  <c:v>-25</c:v>
                </c:pt>
                <c:pt idx="117">
                  <c:v>-25</c:v>
                </c:pt>
                <c:pt idx="118">
                  <c:v>-25</c:v>
                </c:pt>
                <c:pt idx="119">
                  <c:v>-25</c:v>
                </c:pt>
                <c:pt idx="120">
                  <c:v>-25</c:v>
                </c:pt>
                <c:pt idx="121">
                  <c:v>-25</c:v>
                </c:pt>
                <c:pt idx="122">
                  <c:v>-25</c:v>
                </c:pt>
                <c:pt idx="123">
                  <c:v>-25</c:v>
                </c:pt>
                <c:pt idx="124">
                  <c:v>-25</c:v>
                </c:pt>
                <c:pt idx="125">
                  <c:v>-25</c:v>
                </c:pt>
                <c:pt idx="126">
                  <c:v>-25</c:v>
                </c:pt>
                <c:pt idx="127">
                  <c:v>-25</c:v>
                </c:pt>
                <c:pt idx="128">
                  <c:v>-25</c:v>
                </c:pt>
                <c:pt idx="129">
                  <c:v>-25</c:v>
                </c:pt>
                <c:pt idx="130">
                  <c:v>-25</c:v>
                </c:pt>
                <c:pt idx="131">
                  <c:v>-25</c:v>
                </c:pt>
                <c:pt idx="132">
                  <c:v>-25</c:v>
                </c:pt>
                <c:pt idx="133">
                  <c:v>-25</c:v>
                </c:pt>
                <c:pt idx="134">
                  <c:v>-25</c:v>
                </c:pt>
                <c:pt idx="135">
                  <c:v>-25</c:v>
                </c:pt>
                <c:pt idx="136">
                  <c:v>-25</c:v>
                </c:pt>
                <c:pt idx="137">
                  <c:v>-25</c:v>
                </c:pt>
                <c:pt idx="138">
                  <c:v>-25</c:v>
                </c:pt>
                <c:pt idx="139">
                  <c:v>-25</c:v>
                </c:pt>
                <c:pt idx="140">
                  <c:v>-25</c:v>
                </c:pt>
                <c:pt idx="141">
                  <c:v>-25</c:v>
                </c:pt>
                <c:pt idx="142">
                  <c:v>-25</c:v>
                </c:pt>
                <c:pt idx="143">
                  <c:v>-25</c:v>
                </c:pt>
                <c:pt idx="144">
                  <c:v>-25</c:v>
                </c:pt>
                <c:pt idx="145">
                  <c:v>-25</c:v>
                </c:pt>
                <c:pt idx="146">
                  <c:v>-25</c:v>
                </c:pt>
                <c:pt idx="147">
                  <c:v>-25</c:v>
                </c:pt>
                <c:pt idx="148">
                  <c:v>-25</c:v>
                </c:pt>
                <c:pt idx="149">
                  <c:v>-25</c:v>
                </c:pt>
                <c:pt idx="150">
                  <c:v>-25</c:v>
                </c:pt>
                <c:pt idx="151">
                  <c:v>-25</c:v>
                </c:pt>
                <c:pt idx="152">
                  <c:v>-25</c:v>
                </c:pt>
                <c:pt idx="153">
                  <c:v>-25</c:v>
                </c:pt>
                <c:pt idx="154">
                  <c:v>-25</c:v>
                </c:pt>
                <c:pt idx="155">
                  <c:v>-25</c:v>
                </c:pt>
                <c:pt idx="156">
                  <c:v>-25</c:v>
                </c:pt>
                <c:pt idx="157">
                  <c:v>-25</c:v>
                </c:pt>
                <c:pt idx="158">
                  <c:v>-25</c:v>
                </c:pt>
                <c:pt idx="159">
                  <c:v>-25</c:v>
                </c:pt>
                <c:pt idx="160">
                  <c:v>-25</c:v>
                </c:pt>
                <c:pt idx="161">
                  <c:v>-25</c:v>
                </c:pt>
                <c:pt idx="162">
                  <c:v>-25</c:v>
                </c:pt>
                <c:pt idx="163">
                  <c:v>-25</c:v>
                </c:pt>
                <c:pt idx="164">
                  <c:v>-25</c:v>
                </c:pt>
                <c:pt idx="165">
                  <c:v>-25</c:v>
                </c:pt>
                <c:pt idx="166">
                  <c:v>-25</c:v>
                </c:pt>
                <c:pt idx="167">
                  <c:v>-25</c:v>
                </c:pt>
                <c:pt idx="168">
                  <c:v>-25</c:v>
                </c:pt>
                <c:pt idx="169">
                  <c:v>-25</c:v>
                </c:pt>
                <c:pt idx="170">
                  <c:v>-25</c:v>
                </c:pt>
                <c:pt idx="171">
                  <c:v>-25</c:v>
                </c:pt>
                <c:pt idx="172">
                  <c:v>-25</c:v>
                </c:pt>
                <c:pt idx="173">
                  <c:v>-25</c:v>
                </c:pt>
                <c:pt idx="174">
                  <c:v>-25</c:v>
                </c:pt>
                <c:pt idx="175">
                  <c:v>-25</c:v>
                </c:pt>
                <c:pt idx="176">
                  <c:v>-25</c:v>
                </c:pt>
                <c:pt idx="177">
                  <c:v>-25</c:v>
                </c:pt>
                <c:pt idx="178">
                  <c:v>-25</c:v>
                </c:pt>
                <c:pt idx="179">
                  <c:v>-25</c:v>
                </c:pt>
                <c:pt idx="180">
                  <c:v>-25</c:v>
                </c:pt>
                <c:pt idx="181">
                  <c:v>-25</c:v>
                </c:pt>
                <c:pt idx="182">
                  <c:v>-25</c:v>
                </c:pt>
                <c:pt idx="183">
                  <c:v>-25</c:v>
                </c:pt>
                <c:pt idx="184">
                  <c:v>-25</c:v>
                </c:pt>
                <c:pt idx="185">
                  <c:v>-25</c:v>
                </c:pt>
                <c:pt idx="186">
                  <c:v>-25</c:v>
                </c:pt>
                <c:pt idx="187">
                  <c:v>-25</c:v>
                </c:pt>
                <c:pt idx="188">
                  <c:v>-25</c:v>
                </c:pt>
                <c:pt idx="189">
                  <c:v>-25</c:v>
                </c:pt>
                <c:pt idx="190">
                  <c:v>-25</c:v>
                </c:pt>
                <c:pt idx="191">
                  <c:v>-25</c:v>
                </c:pt>
                <c:pt idx="192">
                  <c:v>-25</c:v>
                </c:pt>
                <c:pt idx="193">
                  <c:v>-25</c:v>
                </c:pt>
                <c:pt idx="194">
                  <c:v>-25</c:v>
                </c:pt>
                <c:pt idx="195">
                  <c:v>-25</c:v>
                </c:pt>
                <c:pt idx="196">
                  <c:v>-25</c:v>
                </c:pt>
                <c:pt idx="197">
                  <c:v>-25</c:v>
                </c:pt>
                <c:pt idx="198">
                  <c:v>-25</c:v>
                </c:pt>
                <c:pt idx="199">
                  <c:v>-25</c:v>
                </c:pt>
                <c:pt idx="200">
                  <c:v>-25</c:v>
                </c:pt>
                <c:pt idx="201">
                  <c:v>-25</c:v>
                </c:pt>
                <c:pt idx="202">
                  <c:v>-25</c:v>
                </c:pt>
                <c:pt idx="203">
                  <c:v>-25</c:v>
                </c:pt>
                <c:pt idx="204">
                  <c:v>-25</c:v>
                </c:pt>
                <c:pt idx="205">
                  <c:v>-25</c:v>
                </c:pt>
                <c:pt idx="206">
                  <c:v>-25</c:v>
                </c:pt>
                <c:pt idx="207">
                  <c:v>-25</c:v>
                </c:pt>
                <c:pt idx="208">
                  <c:v>-25</c:v>
                </c:pt>
                <c:pt idx="209">
                  <c:v>-25</c:v>
                </c:pt>
                <c:pt idx="210">
                  <c:v>-25</c:v>
                </c:pt>
                <c:pt idx="211">
                  <c:v>-25</c:v>
                </c:pt>
                <c:pt idx="212">
                  <c:v>-25</c:v>
                </c:pt>
                <c:pt idx="213">
                  <c:v>-25</c:v>
                </c:pt>
                <c:pt idx="214">
                  <c:v>-25</c:v>
                </c:pt>
                <c:pt idx="215">
                  <c:v>-25</c:v>
                </c:pt>
                <c:pt idx="216">
                  <c:v>-25</c:v>
                </c:pt>
                <c:pt idx="217">
                  <c:v>-25</c:v>
                </c:pt>
                <c:pt idx="218">
                  <c:v>-25</c:v>
                </c:pt>
                <c:pt idx="219">
                  <c:v>-25</c:v>
                </c:pt>
                <c:pt idx="220">
                  <c:v>-25</c:v>
                </c:pt>
                <c:pt idx="221">
                  <c:v>-25</c:v>
                </c:pt>
                <c:pt idx="222">
                  <c:v>-25</c:v>
                </c:pt>
                <c:pt idx="223">
                  <c:v>-25</c:v>
                </c:pt>
                <c:pt idx="224">
                  <c:v>-25</c:v>
                </c:pt>
                <c:pt idx="225">
                  <c:v>-25</c:v>
                </c:pt>
                <c:pt idx="226">
                  <c:v>-25</c:v>
                </c:pt>
                <c:pt idx="227">
                  <c:v>-25</c:v>
                </c:pt>
                <c:pt idx="228">
                  <c:v>-25</c:v>
                </c:pt>
                <c:pt idx="229">
                  <c:v>-25</c:v>
                </c:pt>
                <c:pt idx="230">
                  <c:v>-25</c:v>
                </c:pt>
                <c:pt idx="231">
                  <c:v>-25</c:v>
                </c:pt>
                <c:pt idx="232">
                  <c:v>-25</c:v>
                </c:pt>
                <c:pt idx="233">
                  <c:v>-25</c:v>
                </c:pt>
                <c:pt idx="234">
                  <c:v>-25</c:v>
                </c:pt>
                <c:pt idx="235">
                  <c:v>-25</c:v>
                </c:pt>
                <c:pt idx="236">
                  <c:v>-25</c:v>
                </c:pt>
                <c:pt idx="237">
                  <c:v>-25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1642-4D06-B7B5-B2E0B4C569D0}"/>
            </c:ext>
          </c:extLst>
        </c:ser>
        <c:ser>
          <c:idx val="28"/>
          <c:order val="28"/>
          <c:tx>
            <c:strRef>
              <c:f>data!$BH$12</c:f>
              <c:strCache>
                <c:ptCount val="1"/>
                <c:pt idx="0">
                  <c:v>95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data!$BH$15:$BH$252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3.1287691558105988</c:v>
                </c:pt>
                <c:pt idx="2">
                  <c:v>6.1984088902886398</c:v>
                </c:pt>
                <c:pt idx="3">
                  <c:v>9.1854111301096832</c:v>
                </c:pt>
                <c:pt idx="4">
                  <c:v>12.067578222936589</c:v>
                </c:pt>
                <c:pt idx="5">
                  <c:v>14.8243749358631</c:v>
                </c:pt>
                <c:pt idx="6">
                  <c:v>17.437254092103199</c:v>
                </c:pt>
                <c:pt idx="7">
                  <c:v>19.88995068215479</c:v>
                </c:pt>
                <c:pt idx="8">
                  <c:v>22.168739785580829</c:v>
                </c:pt>
                <c:pt idx="9">
                  <c:v>24.262654213422923</c:v>
                </c:pt>
                <c:pt idx="10">
                  <c:v>26.163658419990945</c:v>
                </c:pt>
                <c:pt idx="11">
                  <c:v>27.866775926228907</c:v>
                </c:pt>
                <c:pt idx="12">
                  <c:v>29.370168234045821</c:v>
                </c:pt>
                <c:pt idx="13">
                  <c:v>30.675163980230643</c:v>
                </c:pt>
                <c:pt idx="14">
                  <c:v>31.786237867643873</c:v>
                </c:pt>
                <c:pt idx="15">
                  <c:v>32.71093970778405</c:v>
                </c:pt>
                <c:pt idx="16">
                  <c:v>33.459774699933618</c:v>
                </c:pt>
                <c:pt idx="17">
                  <c:v>34.046036845353413</c:v>
                </c:pt>
                <c:pt idx="18">
                  <c:v>34.48559813815379</c:v>
                </c:pt>
                <c:pt idx="19">
                  <c:v>34.796656875740396</c:v>
                </c:pt>
                <c:pt idx="20">
                  <c:v>34.999449079992317</c:v>
                </c:pt>
                <c:pt idx="21">
                  <c:v>35.115927605300215</c:v>
                </c:pt>
                <c:pt idx="22">
                  <c:v>35.169414021997312</c:v>
                </c:pt>
                <c:pt idx="23">
                  <c:v>35.184228795428133</c:v>
                </c:pt>
                <c:pt idx="24">
                  <c:v>-70.3698266616517</c:v>
                </c:pt>
                <c:pt idx="25">
                  <c:v>-70.3698266616517</c:v>
                </c:pt>
                <c:pt idx="26">
                  <c:v>-70.3698266616517</c:v>
                </c:pt>
                <c:pt idx="27">
                  <c:v>-70.3698266616517</c:v>
                </c:pt>
                <c:pt idx="28">
                  <c:v>-70.3698266616517</c:v>
                </c:pt>
                <c:pt idx="29">
                  <c:v>-70.3698266616517</c:v>
                </c:pt>
                <c:pt idx="30">
                  <c:v>-70.3698266616517</c:v>
                </c:pt>
                <c:pt idx="31">
                  <c:v>-70.3698266616517</c:v>
                </c:pt>
                <c:pt idx="32">
                  <c:v>-70.3698266616517</c:v>
                </c:pt>
                <c:pt idx="33">
                  <c:v>-70.3698266616517</c:v>
                </c:pt>
                <c:pt idx="34">
                  <c:v>-70.3698266616517</c:v>
                </c:pt>
                <c:pt idx="35">
                  <c:v>-70.3698266616517</c:v>
                </c:pt>
                <c:pt idx="36">
                  <c:v>-70.3698266616517</c:v>
                </c:pt>
                <c:pt idx="37">
                  <c:v>-70.3698266616517</c:v>
                </c:pt>
                <c:pt idx="38">
                  <c:v>-70.3698266616517</c:v>
                </c:pt>
                <c:pt idx="39">
                  <c:v>-70.3698266616517</c:v>
                </c:pt>
                <c:pt idx="40">
                  <c:v>-70.3698266616517</c:v>
                </c:pt>
                <c:pt idx="41">
                  <c:v>-70.3698266616517</c:v>
                </c:pt>
                <c:pt idx="42">
                  <c:v>-70.3698266616517</c:v>
                </c:pt>
                <c:pt idx="43">
                  <c:v>-70.3698266616517</c:v>
                </c:pt>
                <c:pt idx="44">
                  <c:v>-70.3698266616517</c:v>
                </c:pt>
                <c:pt idx="45">
                  <c:v>-70.3698266616517</c:v>
                </c:pt>
                <c:pt idx="46">
                  <c:v>-70.3698266616517</c:v>
                </c:pt>
                <c:pt idx="47">
                  <c:v>-70.3698266616517</c:v>
                </c:pt>
                <c:pt idx="48">
                  <c:v>-70.3698266616517</c:v>
                </c:pt>
                <c:pt idx="49">
                  <c:v>-70.3698266616517</c:v>
                </c:pt>
                <c:pt idx="50">
                  <c:v>-70.3698266616517</c:v>
                </c:pt>
                <c:pt idx="51">
                  <c:v>-70.3698266616517</c:v>
                </c:pt>
                <c:pt idx="52">
                  <c:v>-70.3698266616517</c:v>
                </c:pt>
                <c:pt idx="53">
                  <c:v>-70.3698266616517</c:v>
                </c:pt>
                <c:pt idx="54">
                  <c:v>-70.3698266616517</c:v>
                </c:pt>
                <c:pt idx="55">
                  <c:v>-70.3698266616517</c:v>
                </c:pt>
                <c:pt idx="56">
                  <c:v>-70.3698266616517</c:v>
                </c:pt>
                <c:pt idx="57">
                  <c:v>-70.3698266616517</c:v>
                </c:pt>
                <c:pt idx="58">
                  <c:v>-70.3698266616517</c:v>
                </c:pt>
                <c:pt idx="59">
                  <c:v>-70.3698266616517</c:v>
                </c:pt>
                <c:pt idx="60">
                  <c:v>-70.3698266616517</c:v>
                </c:pt>
                <c:pt idx="61">
                  <c:v>-70.3698266616517</c:v>
                </c:pt>
                <c:pt idx="62">
                  <c:v>-70.3698266616517</c:v>
                </c:pt>
                <c:pt idx="63">
                  <c:v>-70.3698266616517</c:v>
                </c:pt>
                <c:pt idx="64">
                  <c:v>-70.3698266616517</c:v>
                </c:pt>
                <c:pt idx="65">
                  <c:v>-70.3698266616517</c:v>
                </c:pt>
                <c:pt idx="66">
                  <c:v>-70.3698266616517</c:v>
                </c:pt>
                <c:pt idx="67">
                  <c:v>-70.3698266616517</c:v>
                </c:pt>
                <c:pt idx="68">
                  <c:v>-70.3698266616517</c:v>
                </c:pt>
                <c:pt idx="69">
                  <c:v>-70.3698266616517</c:v>
                </c:pt>
                <c:pt idx="70">
                  <c:v>-70.3698266616517</c:v>
                </c:pt>
                <c:pt idx="71">
                  <c:v>-70.3698266616517</c:v>
                </c:pt>
                <c:pt idx="72">
                  <c:v>-70.3698266616517</c:v>
                </c:pt>
                <c:pt idx="73">
                  <c:v>-70.3698266616517</c:v>
                </c:pt>
                <c:pt idx="74">
                  <c:v>-70.3698266616517</c:v>
                </c:pt>
                <c:pt idx="75">
                  <c:v>-70.3698266616517</c:v>
                </c:pt>
                <c:pt idx="76">
                  <c:v>-70.3698266616517</c:v>
                </c:pt>
                <c:pt idx="77">
                  <c:v>-70.3698266616517</c:v>
                </c:pt>
                <c:pt idx="78">
                  <c:v>-70.3698266616517</c:v>
                </c:pt>
                <c:pt idx="79">
                  <c:v>-70.3698266616517</c:v>
                </c:pt>
                <c:pt idx="80">
                  <c:v>-70.3698266616517</c:v>
                </c:pt>
                <c:pt idx="81">
                  <c:v>-70.3698266616517</c:v>
                </c:pt>
                <c:pt idx="82">
                  <c:v>-70.3698266616517</c:v>
                </c:pt>
                <c:pt idx="83">
                  <c:v>-70.3698266616517</c:v>
                </c:pt>
                <c:pt idx="84">
                  <c:v>-70.3698266616517</c:v>
                </c:pt>
                <c:pt idx="85">
                  <c:v>-70.3698266616517</c:v>
                </c:pt>
                <c:pt idx="86">
                  <c:v>-70.3698266616517</c:v>
                </c:pt>
                <c:pt idx="87">
                  <c:v>-70.3698266616517</c:v>
                </c:pt>
                <c:pt idx="88">
                  <c:v>-70.3698266616517</c:v>
                </c:pt>
                <c:pt idx="89">
                  <c:v>-70.3698266616517</c:v>
                </c:pt>
                <c:pt idx="90">
                  <c:v>-70.3698266616517</c:v>
                </c:pt>
                <c:pt idx="91">
                  <c:v>-70.3698266616517</c:v>
                </c:pt>
                <c:pt idx="92">
                  <c:v>-70.3698266616517</c:v>
                </c:pt>
                <c:pt idx="93">
                  <c:v>-70.3698266616517</c:v>
                </c:pt>
                <c:pt idx="94">
                  <c:v>-70.3698266616517</c:v>
                </c:pt>
                <c:pt idx="95">
                  <c:v>-70.3698266616517</c:v>
                </c:pt>
                <c:pt idx="96">
                  <c:v>-70.3698266616517</c:v>
                </c:pt>
                <c:pt idx="97">
                  <c:v>-70.3698266616517</c:v>
                </c:pt>
                <c:pt idx="98">
                  <c:v>-70.3698266616517</c:v>
                </c:pt>
                <c:pt idx="99">
                  <c:v>-70.3698266616517</c:v>
                </c:pt>
                <c:pt idx="100">
                  <c:v>-70.3698266616517</c:v>
                </c:pt>
                <c:pt idx="101">
                  <c:v>-70.3698266616517</c:v>
                </c:pt>
                <c:pt idx="102">
                  <c:v>-70.3698266616517</c:v>
                </c:pt>
                <c:pt idx="103">
                  <c:v>-70.3698266616517</c:v>
                </c:pt>
                <c:pt idx="104">
                  <c:v>-70.3698266616517</c:v>
                </c:pt>
                <c:pt idx="105">
                  <c:v>-70.3698266616517</c:v>
                </c:pt>
                <c:pt idx="106">
                  <c:v>-70.3698266616517</c:v>
                </c:pt>
                <c:pt idx="107">
                  <c:v>-70.3698266616517</c:v>
                </c:pt>
                <c:pt idx="108">
                  <c:v>-70.3698266616517</c:v>
                </c:pt>
                <c:pt idx="109">
                  <c:v>-70.3698266616517</c:v>
                </c:pt>
                <c:pt idx="110">
                  <c:v>-70.3698266616517</c:v>
                </c:pt>
                <c:pt idx="111">
                  <c:v>-70.3698266616517</c:v>
                </c:pt>
                <c:pt idx="112">
                  <c:v>-70.3698266616517</c:v>
                </c:pt>
                <c:pt idx="113">
                  <c:v>-70.3698266616517</c:v>
                </c:pt>
                <c:pt idx="114">
                  <c:v>-70.3698266616517</c:v>
                </c:pt>
                <c:pt idx="115">
                  <c:v>-70.3698266616517</c:v>
                </c:pt>
                <c:pt idx="116">
                  <c:v>-70.3698266616517</c:v>
                </c:pt>
                <c:pt idx="117">
                  <c:v>-70.3698266616517</c:v>
                </c:pt>
                <c:pt idx="118">
                  <c:v>-70.3698266616517</c:v>
                </c:pt>
                <c:pt idx="119">
                  <c:v>-70.3698266616517</c:v>
                </c:pt>
                <c:pt idx="120">
                  <c:v>-70.3698266616517</c:v>
                </c:pt>
                <c:pt idx="121">
                  <c:v>-70.3698266616517</c:v>
                </c:pt>
                <c:pt idx="122">
                  <c:v>-70.3698266616517</c:v>
                </c:pt>
                <c:pt idx="123">
                  <c:v>-70.3698266616517</c:v>
                </c:pt>
                <c:pt idx="124">
                  <c:v>-70.3698266616517</c:v>
                </c:pt>
                <c:pt idx="125">
                  <c:v>-70.3698266616517</c:v>
                </c:pt>
                <c:pt idx="126">
                  <c:v>-70.3698266616517</c:v>
                </c:pt>
                <c:pt idx="127">
                  <c:v>-70.3698266616517</c:v>
                </c:pt>
                <c:pt idx="128">
                  <c:v>-70.3698266616517</c:v>
                </c:pt>
                <c:pt idx="129">
                  <c:v>-70.3698266616517</c:v>
                </c:pt>
                <c:pt idx="130">
                  <c:v>-70.3698266616517</c:v>
                </c:pt>
                <c:pt idx="131">
                  <c:v>-70.3698266616517</c:v>
                </c:pt>
                <c:pt idx="132">
                  <c:v>-70.3698266616517</c:v>
                </c:pt>
                <c:pt idx="133">
                  <c:v>-70.3698266616517</c:v>
                </c:pt>
                <c:pt idx="134">
                  <c:v>-70.3698266616517</c:v>
                </c:pt>
                <c:pt idx="135">
                  <c:v>-70.3698266616517</c:v>
                </c:pt>
                <c:pt idx="136">
                  <c:v>-70.3698266616517</c:v>
                </c:pt>
                <c:pt idx="137">
                  <c:v>-70.3698266616517</c:v>
                </c:pt>
                <c:pt idx="138">
                  <c:v>-70.3698266616517</c:v>
                </c:pt>
                <c:pt idx="139">
                  <c:v>-70.3698266616517</c:v>
                </c:pt>
                <c:pt idx="140">
                  <c:v>-70.3698266616517</c:v>
                </c:pt>
                <c:pt idx="141">
                  <c:v>-70.3698266616517</c:v>
                </c:pt>
                <c:pt idx="142">
                  <c:v>-70.3698266616517</c:v>
                </c:pt>
                <c:pt idx="143">
                  <c:v>-70.3698266616517</c:v>
                </c:pt>
                <c:pt idx="144">
                  <c:v>-70.3698266616517</c:v>
                </c:pt>
                <c:pt idx="145">
                  <c:v>-70.3698266616517</c:v>
                </c:pt>
                <c:pt idx="146">
                  <c:v>-70.3698266616517</c:v>
                </c:pt>
                <c:pt idx="147">
                  <c:v>-70.3698266616517</c:v>
                </c:pt>
                <c:pt idx="148">
                  <c:v>-70.3698266616517</c:v>
                </c:pt>
                <c:pt idx="149">
                  <c:v>-70.3698266616517</c:v>
                </c:pt>
                <c:pt idx="150">
                  <c:v>-70.3698266616517</c:v>
                </c:pt>
                <c:pt idx="151">
                  <c:v>-70.3698266616517</c:v>
                </c:pt>
                <c:pt idx="152">
                  <c:v>-70.3698266616517</c:v>
                </c:pt>
                <c:pt idx="153">
                  <c:v>-70.3698266616517</c:v>
                </c:pt>
                <c:pt idx="154">
                  <c:v>-70.3698266616517</c:v>
                </c:pt>
                <c:pt idx="155">
                  <c:v>-70.3698266616517</c:v>
                </c:pt>
                <c:pt idx="156">
                  <c:v>-70.3698266616517</c:v>
                </c:pt>
                <c:pt idx="157">
                  <c:v>-70.3698266616517</c:v>
                </c:pt>
                <c:pt idx="158">
                  <c:v>-70.3698266616517</c:v>
                </c:pt>
                <c:pt idx="159">
                  <c:v>-70.3698266616517</c:v>
                </c:pt>
                <c:pt idx="160">
                  <c:v>-70.3698266616517</c:v>
                </c:pt>
                <c:pt idx="161">
                  <c:v>-70.3698266616517</c:v>
                </c:pt>
                <c:pt idx="162">
                  <c:v>-70.3698266616517</c:v>
                </c:pt>
                <c:pt idx="163">
                  <c:v>-70.3698266616517</c:v>
                </c:pt>
                <c:pt idx="164">
                  <c:v>-70.3698266616517</c:v>
                </c:pt>
                <c:pt idx="165">
                  <c:v>-70.3698266616517</c:v>
                </c:pt>
                <c:pt idx="166">
                  <c:v>-70.3698266616517</c:v>
                </c:pt>
                <c:pt idx="167">
                  <c:v>-70.3698266616517</c:v>
                </c:pt>
                <c:pt idx="168">
                  <c:v>-70.3698266616517</c:v>
                </c:pt>
                <c:pt idx="169">
                  <c:v>-70.3698266616517</c:v>
                </c:pt>
                <c:pt idx="170">
                  <c:v>-70.3698266616517</c:v>
                </c:pt>
                <c:pt idx="171">
                  <c:v>-70.3698266616517</c:v>
                </c:pt>
                <c:pt idx="172">
                  <c:v>-70.3698266616517</c:v>
                </c:pt>
                <c:pt idx="173">
                  <c:v>-70.3698266616517</c:v>
                </c:pt>
                <c:pt idx="174">
                  <c:v>-70.3698266616517</c:v>
                </c:pt>
                <c:pt idx="175">
                  <c:v>-70.3698266616517</c:v>
                </c:pt>
                <c:pt idx="176">
                  <c:v>-70.3698266616517</c:v>
                </c:pt>
                <c:pt idx="177">
                  <c:v>-70.3698266616517</c:v>
                </c:pt>
                <c:pt idx="178">
                  <c:v>-70.3698266616517</c:v>
                </c:pt>
                <c:pt idx="179">
                  <c:v>-70.3698266616517</c:v>
                </c:pt>
                <c:pt idx="180">
                  <c:v>-70.3698266616517</c:v>
                </c:pt>
                <c:pt idx="181">
                  <c:v>-70.3698266616517</c:v>
                </c:pt>
                <c:pt idx="182">
                  <c:v>-70.3698266616517</c:v>
                </c:pt>
                <c:pt idx="183">
                  <c:v>-70.3698266616517</c:v>
                </c:pt>
                <c:pt idx="184">
                  <c:v>-70.3698266616517</c:v>
                </c:pt>
                <c:pt idx="185">
                  <c:v>-70.3698266616517</c:v>
                </c:pt>
                <c:pt idx="186">
                  <c:v>-70.3698266616517</c:v>
                </c:pt>
                <c:pt idx="187">
                  <c:v>-70.3698266616517</c:v>
                </c:pt>
                <c:pt idx="188">
                  <c:v>-70.3698266616517</c:v>
                </c:pt>
                <c:pt idx="189">
                  <c:v>-70.3698266616517</c:v>
                </c:pt>
                <c:pt idx="190">
                  <c:v>-70.3698266616517</c:v>
                </c:pt>
                <c:pt idx="191">
                  <c:v>-70.3698266616517</c:v>
                </c:pt>
                <c:pt idx="192">
                  <c:v>-70.3698266616517</c:v>
                </c:pt>
                <c:pt idx="193">
                  <c:v>-70.3698266616517</c:v>
                </c:pt>
                <c:pt idx="194">
                  <c:v>-70.3698266616517</c:v>
                </c:pt>
                <c:pt idx="195">
                  <c:v>-70.3698266616517</c:v>
                </c:pt>
                <c:pt idx="196">
                  <c:v>-70.3698266616517</c:v>
                </c:pt>
                <c:pt idx="197">
                  <c:v>-70.3698266616517</c:v>
                </c:pt>
                <c:pt idx="198">
                  <c:v>-70.3698266616517</c:v>
                </c:pt>
                <c:pt idx="199">
                  <c:v>-70.3698266616517</c:v>
                </c:pt>
                <c:pt idx="200">
                  <c:v>-70.3698266616517</c:v>
                </c:pt>
                <c:pt idx="201">
                  <c:v>-70.3698266616517</c:v>
                </c:pt>
                <c:pt idx="202">
                  <c:v>-70.3698266616517</c:v>
                </c:pt>
                <c:pt idx="203">
                  <c:v>-70.3698266616517</c:v>
                </c:pt>
                <c:pt idx="204">
                  <c:v>-70.3698266616517</c:v>
                </c:pt>
                <c:pt idx="205">
                  <c:v>-70.3698266616517</c:v>
                </c:pt>
                <c:pt idx="206">
                  <c:v>-70.3698266616517</c:v>
                </c:pt>
                <c:pt idx="207">
                  <c:v>-70.3698266616517</c:v>
                </c:pt>
                <c:pt idx="208">
                  <c:v>-70.3698266616517</c:v>
                </c:pt>
                <c:pt idx="209">
                  <c:v>-70.3698266616517</c:v>
                </c:pt>
                <c:pt idx="210">
                  <c:v>-70.3698266616517</c:v>
                </c:pt>
                <c:pt idx="211">
                  <c:v>-70.3698266616517</c:v>
                </c:pt>
                <c:pt idx="212">
                  <c:v>-70.3698266616517</c:v>
                </c:pt>
                <c:pt idx="213">
                  <c:v>-70.3698266616517</c:v>
                </c:pt>
                <c:pt idx="214">
                  <c:v>-70.3698266616517</c:v>
                </c:pt>
                <c:pt idx="215">
                  <c:v>-70.3698266616517</c:v>
                </c:pt>
                <c:pt idx="216">
                  <c:v>-70.3698266616517</c:v>
                </c:pt>
                <c:pt idx="217">
                  <c:v>-70.3698266616517</c:v>
                </c:pt>
                <c:pt idx="218">
                  <c:v>-70.3698266616517</c:v>
                </c:pt>
                <c:pt idx="219">
                  <c:v>-70.3698266616517</c:v>
                </c:pt>
                <c:pt idx="220">
                  <c:v>-70.3698266616517</c:v>
                </c:pt>
                <c:pt idx="221">
                  <c:v>-70.3698266616517</c:v>
                </c:pt>
                <c:pt idx="222">
                  <c:v>-70.3698266616517</c:v>
                </c:pt>
                <c:pt idx="223">
                  <c:v>-70.3698266616517</c:v>
                </c:pt>
                <c:pt idx="224">
                  <c:v>-70.3698266616517</c:v>
                </c:pt>
                <c:pt idx="225">
                  <c:v>-70.3698266616517</c:v>
                </c:pt>
                <c:pt idx="226">
                  <c:v>-70.3698266616517</c:v>
                </c:pt>
                <c:pt idx="227">
                  <c:v>-70.3698266616517</c:v>
                </c:pt>
                <c:pt idx="228">
                  <c:v>-70.3698266616517</c:v>
                </c:pt>
                <c:pt idx="229">
                  <c:v>-70.3698266616517</c:v>
                </c:pt>
                <c:pt idx="230">
                  <c:v>-70.3698266616517</c:v>
                </c:pt>
                <c:pt idx="231">
                  <c:v>-70.3698266616517</c:v>
                </c:pt>
                <c:pt idx="232">
                  <c:v>-70.3698266616517</c:v>
                </c:pt>
                <c:pt idx="233">
                  <c:v>-70.3698266616517</c:v>
                </c:pt>
                <c:pt idx="234">
                  <c:v>-70.3698266616517</c:v>
                </c:pt>
                <c:pt idx="235">
                  <c:v>-70.3698266616517</c:v>
                </c:pt>
                <c:pt idx="236">
                  <c:v>-70.3698266616517</c:v>
                </c:pt>
                <c:pt idx="237">
                  <c:v>-70.3698266616517</c:v>
                </c:pt>
              </c:numCache>
            </c:numRef>
          </c:xVal>
          <c:yVal>
            <c:numRef>
              <c:f>data!$BI$15:$BI$252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-0.37323239218477922</c:v>
                </c:pt>
                <c:pt idx="2">
                  <c:v>-0.93724733360344836</c:v>
                </c:pt>
                <c:pt idx="3">
                  <c:v>-1.6831009783724205</c:v>
                </c:pt>
                <c:pt idx="4">
                  <c:v>-2.5989659801562213</c:v>
                </c:pt>
                <c:pt idx="5">
                  <c:v>-3.6703190438706281</c:v>
                </c:pt>
                <c:pt idx="6">
                  <c:v>-4.8801712282924106</c:v>
                </c:pt>
                <c:pt idx="7">
                  <c:v>-6.2093373475607532</c:v>
                </c:pt>
                <c:pt idx="8">
                  <c:v>-7.6367401995459714</c:v>
                </c:pt>
                <c:pt idx="9">
                  <c:v>-9.1397447967956804</c:v>
                </c:pt>
                <c:pt idx="10">
                  <c:v>-10.694517300003572</c:v>
                </c:pt>
                <c:pt idx="11">
                  <c:v>-12.276402962226637</c:v>
                </c:pt>
                <c:pt idx="12">
                  <c:v>-13.860317090614704</c:v>
                </c:pt>
                <c:pt idx="13">
                  <c:v>-15.421142825991078</c:v>
                </c:pt>
                <c:pt idx="14">
                  <c:v>-16.934129432509582</c:v>
                </c:pt>
                <c:pt idx="15">
                  <c:v>-18.375284781524442</c:v>
                </c:pt>
                <c:pt idx="16">
                  <c:v>-19.721755805874899</c:v>
                </c:pt>
                <c:pt idx="17">
                  <c:v>-20.952190891544792</c:v>
                </c:pt>
                <c:pt idx="18">
                  <c:v>-22.047078460084929</c:v>
                </c:pt>
                <c:pt idx="19">
                  <c:v>-22.989056372740162</c:v>
                </c:pt>
                <c:pt idx="20">
                  <c:v>-23.763187249916697</c:v>
                </c:pt>
                <c:pt idx="21">
                  <c:v>-24.357195340121514</c:v>
                </c:pt>
                <c:pt idx="22">
                  <c:v>-24.761661182233542</c:v>
                </c:pt>
                <c:pt idx="23">
                  <c:v>-24.970170974256796</c:v>
                </c:pt>
                <c:pt idx="24">
                  <c:v>-25</c:v>
                </c:pt>
                <c:pt idx="25">
                  <c:v>-25</c:v>
                </c:pt>
                <c:pt idx="26">
                  <c:v>-25</c:v>
                </c:pt>
                <c:pt idx="27">
                  <c:v>-25</c:v>
                </c:pt>
                <c:pt idx="28">
                  <c:v>-25</c:v>
                </c:pt>
                <c:pt idx="29">
                  <c:v>-25</c:v>
                </c:pt>
                <c:pt idx="30">
                  <c:v>-25</c:v>
                </c:pt>
                <c:pt idx="31">
                  <c:v>-25</c:v>
                </c:pt>
                <c:pt idx="32">
                  <c:v>-25</c:v>
                </c:pt>
                <c:pt idx="33">
                  <c:v>-25</c:v>
                </c:pt>
                <c:pt idx="34">
                  <c:v>-25</c:v>
                </c:pt>
                <c:pt idx="35">
                  <c:v>-25</c:v>
                </c:pt>
                <c:pt idx="36">
                  <c:v>-25</c:v>
                </c:pt>
                <c:pt idx="37">
                  <c:v>-25</c:v>
                </c:pt>
                <c:pt idx="38">
                  <c:v>-25</c:v>
                </c:pt>
                <c:pt idx="39">
                  <c:v>-25</c:v>
                </c:pt>
                <c:pt idx="40">
                  <c:v>-25</c:v>
                </c:pt>
                <c:pt idx="41">
                  <c:v>-25</c:v>
                </c:pt>
                <c:pt idx="42">
                  <c:v>-25</c:v>
                </c:pt>
                <c:pt idx="43">
                  <c:v>-25</c:v>
                </c:pt>
                <c:pt idx="44">
                  <c:v>-25</c:v>
                </c:pt>
                <c:pt idx="45">
                  <c:v>-25</c:v>
                </c:pt>
                <c:pt idx="46">
                  <c:v>-25</c:v>
                </c:pt>
                <c:pt idx="47">
                  <c:v>-25</c:v>
                </c:pt>
                <c:pt idx="48">
                  <c:v>-25</c:v>
                </c:pt>
                <c:pt idx="49">
                  <c:v>-25</c:v>
                </c:pt>
                <c:pt idx="50">
                  <c:v>-25</c:v>
                </c:pt>
                <c:pt idx="51">
                  <c:v>-25</c:v>
                </c:pt>
                <c:pt idx="52">
                  <c:v>-25</c:v>
                </c:pt>
                <c:pt idx="53">
                  <c:v>-25</c:v>
                </c:pt>
                <c:pt idx="54">
                  <c:v>-25</c:v>
                </c:pt>
                <c:pt idx="55">
                  <c:v>-25</c:v>
                </c:pt>
                <c:pt idx="56">
                  <c:v>-25</c:v>
                </c:pt>
                <c:pt idx="57">
                  <c:v>-25</c:v>
                </c:pt>
                <c:pt idx="58">
                  <c:v>-25</c:v>
                </c:pt>
                <c:pt idx="59">
                  <c:v>-25</c:v>
                </c:pt>
                <c:pt idx="60">
                  <c:v>-25</c:v>
                </c:pt>
                <c:pt idx="61">
                  <c:v>-25</c:v>
                </c:pt>
                <c:pt idx="62">
                  <c:v>-25</c:v>
                </c:pt>
                <c:pt idx="63">
                  <c:v>-25</c:v>
                </c:pt>
                <c:pt idx="64">
                  <c:v>-25</c:v>
                </c:pt>
                <c:pt idx="65">
                  <c:v>-25</c:v>
                </c:pt>
                <c:pt idx="66">
                  <c:v>-25</c:v>
                </c:pt>
                <c:pt idx="67">
                  <c:v>-25</c:v>
                </c:pt>
                <c:pt idx="68">
                  <c:v>-25</c:v>
                </c:pt>
                <c:pt idx="69">
                  <c:v>-25</c:v>
                </c:pt>
                <c:pt idx="70">
                  <c:v>-25</c:v>
                </c:pt>
                <c:pt idx="71">
                  <c:v>-25</c:v>
                </c:pt>
                <c:pt idx="72">
                  <c:v>-25</c:v>
                </c:pt>
                <c:pt idx="73">
                  <c:v>-25</c:v>
                </c:pt>
                <c:pt idx="74">
                  <c:v>-25</c:v>
                </c:pt>
                <c:pt idx="75">
                  <c:v>-25</c:v>
                </c:pt>
                <c:pt idx="76">
                  <c:v>-25</c:v>
                </c:pt>
                <c:pt idx="77">
                  <c:v>-25</c:v>
                </c:pt>
                <c:pt idx="78">
                  <c:v>-25</c:v>
                </c:pt>
                <c:pt idx="79">
                  <c:v>-25</c:v>
                </c:pt>
                <c:pt idx="80">
                  <c:v>-25</c:v>
                </c:pt>
                <c:pt idx="81">
                  <c:v>-25</c:v>
                </c:pt>
                <c:pt idx="82">
                  <c:v>-25</c:v>
                </c:pt>
                <c:pt idx="83">
                  <c:v>-25</c:v>
                </c:pt>
                <c:pt idx="84">
                  <c:v>-25</c:v>
                </c:pt>
                <c:pt idx="85">
                  <c:v>-25</c:v>
                </c:pt>
                <c:pt idx="86">
                  <c:v>-25</c:v>
                </c:pt>
                <c:pt idx="87">
                  <c:v>-25</c:v>
                </c:pt>
                <c:pt idx="88">
                  <c:v>-25</c:v>
                </c:pt>
                <c:pt idx="89">
                  <c:v>-25</c:v>
                </c:pt>
                <c:pt idx="90">
                  <c:v>-25</c:v>
                </c:pt>
                <c:pt idx="91">
                  <c:v>-25</c:v>
                </c:pt>
                <c:pt idx="92">
                  <c:v>-25</c:v>
                </c:pt>
                <c:pt idx="93">
                  <c:v>-25</c:v>
                </c:pt>
                <c:pt idx="94">
                  <c:v>-25</c:v>
                </c:pt>
                <c:pt idx="95">
                  <c:v>-25</c:v>
                </c:pt>
                <c:pt idx="96">
                  <c:v>-25</c:v>
                </c:pt>
                <c:pt idx="97">
                  <c:v>-25</c:v>
                </c:pt>
                <c:pt idx="98">
                  <c:v>-25</c:v>
                </c:pt>
                <c:pt idx="99">
                  <c:v>-25</c:v>
                </c:pt>
                <c:pt idx="100">
                  <c:v>-25</c:v>
                </c:pt>
                <c:pt idx="101">
                  <c:v>-25</c:v>
                </c:pt>
                <c:pt idx="102">
                  <c:v>-25</c:v>
                </c:pt>
                <c:pt idx="103">
                  <c:v>-25</c:v>
                </c:pt>
                <c:pt idx="104">
                  <c:v>-25</c:v>
                </c:pt>
                <c:pt idx="105">
                  <c:v>-25</c:v>
                </c:pt>
                <c:pt idx="106">
                  <c:v>-25</c:v>
                </c:pt>
                <c:pt idx="107">
                  <c:v>-25</c:v>
                </c:pt>
                <c:pt idx="108">
                  <c:v>-25</c:v>
                </c:pt>
                <c:pt idx="109">
                  <c:v>-25</c:v>
                </c:pt>
                <c:pt idx="110">
                  <c:v>-25</c:v>
                </c:pt>
                <c:pt idx="111">
                  <c:v>-25</c:v>
                </c:pt>
                <c:pt idx="112">
                  <c:v>-25</c:v>
                </c:pt>
                <c:pt idx="113">
                  <c:v>-25</c:v>
                </c:pt>
                <c:pt idx="114">
                  <c:v>-25</c:v>
                </c:pt>
                <c:pt idx="115">
                  <c:v>-25</c:v>
                </c:pt>
                <c:pt idx="116">
                  <c:v>-25</c:v>
                </c:pt>
                <c:pt idx="117">
                  <c:v>-25</c:v>
                </c:pt>
                <c:pt idx="118">
                  <c:v>-25</c:v>
                </c:pt>
                <c:pt idx="119">
                  <c:v>-25</c:v>
                </c:pt>
                <c:pt idx="120">
                  <c:v>-25</c:v>
                </c:pt>
                <c:pt idx="121">
                  <c:v>-25</c:v>
                </c:pt>
                <c:pt idx="122">
                  <c:v>-25</c:v>
                </c:pt>
                <c:pt idx="123">
                  <c:v>-25</c:v>
                </c:pt>
                <c:pt idx="124">
                  <c:v>-25</c:v>
                </c:pt>
                <c:pt idx="125">
                  <c:v>-25</c:v>
                </c:pt>
                <c:pt idx="126">
                  <c:v>-25</c:v>
                </c:pt>
                <c:pt idx="127">
                  <c:v>-25</c:v>
                </c:pt>
                <c:pt idx="128">
                  <c:v>-25</c:v>
                </c:pt>
                <c:pt idx="129">
                  <c:v>-25</c:v>
                </c:pt>
                <c:pt idx="130">
                  <c:v>-25</c:v>
                </c:pt>
                <c:pt idx="131">
                  <c:v>-25</c:v>
                </c:pt>
                <c:pt idx="132">
                  <c:v>-25</c:v>
                </c:pt>
                <c:pt idx="133">
                  <c:v>-25</c:v>
                </c:pt>
                <c:pt idx="134">
                  <c:v>-25</c:v>
                </c:pt>
                <c:pt idx="135">
                  <c:v>-25</c:v>
                </c:pt>
                <c:pt idx="136">
                  <c:v>-25</c:v>
                </c:pt>
                <c:pt idx="137">
                  <c:v>-25</c:v>
                </c:pt>
                <c:pt idx="138">
                  <c:v>-25</c:v>
                </c:pt>
                <c:pt idx="139">
                  <c:v>-25</c:v>
                </c:pt>
                <c:pt idx="140">
                  <c:v>-25</c:v>
                </c:pt>
                <c:pt idx="141">
                  <c:v>-25</c:v>
                </c:pt>
                <c:pt idx="142">
                  <c:v>-25</c:v>
                </c:pt>
                <c:pt idx="143">
                  <c:v>-25</c:v>
                </c:pt>
                <c:pt idx="144">
                  <c:v>-25</c:v>
                </c:pt>
                <c:pt idx="145">
                  <c:v>-25</c:v>
                </c:pt>
                <c:pt idx="146">
                  <c:v>-25</c:v>
                </c:pt>
                <c:pt idx="147">
                  <c:v>-25</c:v>
                </c:pt>
                <c:pt idx="148">
                  <c:v>-25</c:v>
                </c:pt>
                <c:pt idx="149">
                  <c:v>-25</c:v>
                </c:pt>
                <c:pt idx="150">
                  <c:v>-25</c:v>
                </c:pt>
                <c:pt idx="151">
                  <c:v>-25</c:v>
                </c:pt>
                <c:pt idx="152">
                  <c:v>-25</c:v>
                </c:pt>
                <c:pt idx="153">
                  <c:v>-25</c:v>
                </c:pt>
                <c:pt idx="154">
                  <c:v>-25</c:v>
                </c:pt>
                <c:pt idx="155">
                  <c:v>-25</c:v>
                </c:pt>
                <c:pt idx="156">
                  <c:v>-25</c:v>
                </c:pt>
                <c:pt idx="157">
                  <c:v>-25</c:v>
                </c:pt>
                <c:pt idx="158">
                  <c:v>-25</c:v>
                </c:pt>
                <c:pt idx="159">
                  <c:v>-25</c:v>
                </c:pt>
                <c:pt idx="160">
                  <c:v>-25</c:v>
                </c:pt>
                <c:pt idx="161">
                  <c:v>-25</c:v>
                </c:pt>
                <c:pt idx="162">
                  <c:v>-25</c:v>
                </c:pt>
                <c:pt idx="163">
                  <c:v>-25</c:v>
                </c:pt>
                <c:pt idx="164">
                  <c:v>-25</c:v>
                </c:pt>
                <c:pt idx="165">
                  <c:v>-25</c:v>
                </c:pt>
                <c:pt idx="166">
                  <c:v>-25</c:v>
                </c:pt>
                <c:pt idx="167">
                  <c:v>-25</c:v>
                </c:pt>
                <c:pt idx="168">
                  <c:v>-25</c:v>
                </c:pt>
                <c:pt idx="169">
                  <c:v>-25</c:v>
                </c:pt>
                <c:pt idx="170">
                  <c:v>-25</c:v>
                </c:pt>
                <c:pt idx="171">
                  <c:v>-25</c:v>
                </c:pt>
                <c:pt idx="172">
                  <c:v>-25</c:v>
                </c:pt>
                <c:pt idx="173">
                  <c:v>-25</c:v>
                </c:pt>
                <c:pt idx="174">
                  <c:v>-25</c:v>
                </c:pt>
                <c:pt idx="175">
                  <c:v>-25</c:v>
                </c:pt>
                <c:pt idx="176">
                  <c:v>-25</c:v>
                </c:pt>
                <c:pt idx="177">
                  <c:v>-25</c:v>
                </c:pt>
                <c:pt idx="178">
                  <c:v>-25</c:v>
                </c:pt>
                <c:pt idx="179">
                  <c:v>-25</c:v>
                </c:pt>
                <c:pt idx="180">
                  <c:v>-25</c:v>
                </c:pt>
                <c:pt idx="181">
                  <c:v>-25</c:v>
                </c:pt>
                <c:pt idx="182">
                  <c:v>-25</c:v>
                </c:pt>
                <c:pt idx="183">
                  <c:v>-25</c:v>
                </c:pt>
                <c:pt idx="184">
                  <c:v>-25</c:v>
                </c:pt>
                <c:pt idx="185">
                  <c:v>-25</c:v>
                </c:pt>
                <c:pt idx="186">
                  <c:v>-25</c:v>
                </c:pt>
                <c:pt idx="187">
                  <c:v>-25</c:v>
                </c:pt>
                <c:pt idx="188">
                  <c:v>-25</c:v>
                </c:pt>
                <c:pt idx="189">
                  <c:v>-25</c:v>
                </c:pt>
                <c:pt idx="190">
                  <c:v>-25</c:v>
                </c:pt>
                <c:pt idx="191">
                  <c:v>-25</c:v>
                </c:pt>
                <c:pt idx="192">
                  <c:v>-25</c:v>
                </c:pt>
                <c:pt idx="193">
                  <c:v>-25</c:v>
                </c:pt>
                <c:pt idx="194">
                  <c:v>-25</c:v>
                </c:pt>
                <c:pt idx="195">
                  <c:v>-25</c:v>
                </c:pt>
                <c:pt idx="196">
                  <c:v>-25</c:v>
                </c:pt>
                <c:pt idx="197">
                  <c:v>-25</c:v>
                </c:pt>
                <c:pt idx="198">
                  <c:v>-25</c:v>
                </c:pt>
                <c:pt idx="199">
                  <c:v>-25</c:v>
                </c:pt>
                <c:pt idx="200">
                  <c:v>-25</c:v>
                </c:pt>
                <c:pt idx="201">
                  <c:v>-25</c:v>
                </c:pt>
                <c:pt idx="202">
                  <c:v>-25</c:v>
                </c:pt>
                <c:pt idx="203">
                  <c:v>-25</c:v>
                </c:pt>
                <c:pt idx="204">
                  <c:v>-25</c:v>
                </c:pt>
                <c:pt idx="205">
                  <c:v>-25</c:v>
                </c:pt>
                <c:pt idx="206">
                  <c:v>-25</c:v>
                </c:pt>
                <c:pt idx="207">
                  <c:v>-25</c:v>
                </c:pt>
                <c:pt idx="208">
                  <c:v>-25</c:v>
                </c:pt>
                <c:pt idx="209">
                  <c:v>-25</c:v>
                </c:pt>
                <c:pt idx="210">
                  <c:v>-25</c:v>
                </c:pt>
                <c:pt idx="211">
                  <c:v>-25</c:v>
                </c:pt>
                <c:pt idx="212">
                  <c:v>-25</c:v>
                </c:pt>
                <c:pt idx="213">
                  <c:v>-25</c:v>
                </c:pt>
                <c:pt idx="214">
                  <c:v>-25</c:v>
                </c:pt>
                <c:pt idx="215">
                  <c:v>-25</c:v>
                </c:pt>
                <c:pt idx="216">
                  <c:v>-25</c:v>
                </c:pt>
                <c:pt idx="217">
                  <c:v>-25</c:v>
                </c:pt>
                <c:pt idx="218">
                  <c:v>-25</c:v>
                </c:pt>
                <c:pt idx="219">
                  <c:v>-25</c:v>
                </c:pt>
                <c:pt idx="220">
                  <c:v>-25</c:v>
                </c:pt>
                <c:pt idx="221">
                  <c:v>-25</c:v>
                </c:pt>
                <c:pt idx="222">
                  <c:v>-25</c:v>
                </c:pt>
                <c:pt idx="223">
                  <c:v>-25</c:v>
                </c:pt>
                <c:pt idx="224">
                  <c:v>-25</c:v>
                </c:pt>
                <c:pt idx="225">
                  <c:v>-25</c:v>
                </c:pt>
                <c:pt idx="226">
                  <c:v>-25</c:v>
                </c:pt>
                <c:pt idx="227">
                  <c:v>-25</c:v>
                </c:pt>
                <c:pt idx="228">
                  <c:v>-25</c:v>
                </c:pt>
                <c:pt idx="229">
                  <c:v>-25</c:v>
                </c:pt>
                <c:pt idx="230">
                  <c:v>-25</c:v>
                </c:pt>
                <c:pt idx="231">
                  <c:v>-25</c:v>
                </c:pt>
                <c:pt idx="232">
                  <c:v>-25</c:v>
                </c:pt>
                <c:pt idx="233">
                  <c:v>-25</c:v>
                </c:pt>
                <c:pt idx="234">
                  <c:v>-25</c:v>
                </c:pt>
                <c:pt idx="235">
                  <c:v>-25</c:v>
                </c:pt>
                <c:pt idx="236">
                  <c:v>-25</c:v>
                </c:pt>
                <c:pt idx="237">
                  <c:v>-25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1642-4D06-B7B5-B2E0B4C569D0}"/>
            </c:ext>
          </c:extLst>
        </c:ser>
        <c:ser>
          <c:idx val="29"/>
          <c:order val="29"/>
          <c:tx>
            <c:strRef>
              <c:f>data!$BJ$12</c:f>
              <c:strCache>
                <c:ptCount val="1"/>
                <c:pt idx="0">
                  <c:v>85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data!$BJ$15:$BJ$252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3.1634528612266997</c:v>
                </c:pt>
                <c:pt idx="2">
                  <c:v>6.3365937163888706</c:v>
                </c:pt>
                <c:pt idx="3">
                  <c:v>9.4942732270036423</c:v>
                </c:pt>
                <c:pt idx="4">
                  <c:v>12.61158723228222</c:v>
                </c:pt>
                <c:pt idx="5">
                  <c:v>15.664271665930219</c:v>
                </c:pt>
                <c:pt idx="6">
                  <c:v>18.629087322673286</c:v>
                </c:pt>
                <c:pt idx="7">
                  <c:v>21.484188373087409</c:v>
                </c:pt>
                <c:pt idx="8">
                  <c:v>24.209468783023734</c:v>
                </c:pt>
                <c:pt idx="9">
                  <c:v>26.786881144294703</c:v>
                </c:pt>
                <c:pt idx="10">
                  <c:v>29.200722860775723</c:v>
                </c:pt>
                <c:pt idx="11">
                  <c:v>31.437885151737294</c:v>
                </c:pt>
                <c:pt idx="12">
                  <c:v>33.488060923846092</c:v>
                </c:pt>
                <c:pt idx="13">
                  <c:v>35.343908215512897</c:v>
                </c:pt>
                <c:pt idx="14">
                  <c:v>37.001166621774402</c:v>
                </c:pt>
                <c:pt idx="15">
                  <c:v>38.458724853506006</c:v>
                </c:pt>
                <c:pt idx="16">
                  <c:v>39.718638359647542</c:v>
                </c:pt>
                <c:pt idx="17">
                  <c:v>40.786096732998487</c:v>
                </c:pt>
                <c:pt idx="18">
                  <c:v>41.6693414164438</c:v>
                </c:pt>
                <c:pt idx="19">
                  <c:v>42.379535014580995</c:v>
                </c:pt>
                <c:pt idx="20">
                  <c:v>42.930584283134259</c:v>
                </c:pt>
                <c:pt idx="21">
                  <c:v>43.338919603094681</c:v>
                </c:pt>
                <c:pt idx="22">
                  <c:v>43.62323443656684</c:v>
                </c:pt>
                <c:pt idx="23">
                  <c:v>43.804188895891109</c:v>
                </c:pt>
                <c:pt idx="24">
                  <c:v>43.904082126683399</c:v>
                </c:pt>
                <c:pt idx="25">
                  <c:v>43.946498699965716</c:v>
                </c:pt>
                <c:pt idx="26">
                  <c:v>43.955934620711375</c:v>
                </c:pt>
                <c:pt idx="27">
                  <c:v>-87.91213534812033</c:v>
                </c:pt>
                <c:pt idx="28">
                  <c:v>-87.91213534812033</c:v>
                </c:pt>
                <c:pt idx="29">
                  <c:v>-87.91213534812033</c:v>
                </c:pt>
                <c:pt idx="30">
                  <c:v>-87.91213534812033</c:v>
                </c:pt>
                <c:pt idx="31">
                  <c:v>-87.91213534812033</c:v>
                </c:pt>
                <c:pt idx="32">
                  <c:v>-87.91213534812033</c:v>
                </c:pt>
                <c:pt idx="33">
                  <c:v>-87.91213534812033</c:v>
                </c:pt>
                <c:pt idx="34">
                  <c:v>-87.91213534812033</c:v>
                </c:pt>
                <c:pt idx="35">
                  <c:v>-87.91213534812033</c:v>
                </c:pt>
                <c:pt idx="36">
                  <c:v>-87.91213534812033</c:v>
                </c:pt>
                <c:pt idx="37">
                  <c:v>-87.91213534812033</c:v>
                </c:pt>
                <c:pt idx="38">
                  <c:v>-87.91213534812033</c:v>
                </c:pt>
                <c:pt idx="39">
                  <c:v>-87.91213534812033</c:v>
                </c:pt>
                <c:pt idx="40">
                  <c:v>-87.91213534812033</c:v>
                </c:pt>
                <c:pt idx="41">
                  <c:v>-87.91213534812033</c:v>
                </c:pt>
                <c:pt idx="42">
                  <c:v>-87.91213534812033</c:v>
                </c:pt>
                <c:pt idx="43">
                  <c:v>-87.91213534812033</c:v>
                </c:pt>
                <c:pt idx="44">
                  <c:v>-87.91213534812033</c:v>
                </c:pt>
                <c:pt idx="45">
                  <c:v>-87.91213534812033</c:v>
                </c:pt>
                <c:pt idx="46">
                  <c:v>-87.91213534812033</c:v>
                </c:pt>
                <c:pt idx="47">
                  <c:v>-87.91213534812033</c:v>
                </c:pt>
                <c:pt idx="48">
                  <c:v>-87.91213534812033</c:v>
                </c:pt>
                <c:pt idx="49">
                  <c:v>-87.91213534812033</c:v>
                </c:pt>
                <c:pt idx="50">
                  <c:v>-87.91213534812033</c:v>
                </c:pt>
                <c:pt idx="51">
                  <c:v>-87.91213534812033</c:v>
                </c:pt>
                <c:pt idx="52">
                  <c:v>-87.91213534812033</c:v>
                </c:pt>
                <c:pt idx="53">
                  <c:v>-87.91213534812033</c:v>
                </c:pt>
                <c:pt idx="54">
                  <c:v>-87.91213534812033</c:v>
                </c:pt>
                <c:pt idx="55">
                  <c:v>-87.91213534812033</c:v>
                </c:pt>
                <c:pt idx="56">
                  <c:v>-87.91213534812033</c:v>
                </c:pt>
                <c:pt idx="57">
                  <c:v>-87.91213534812033</c:v>
                </c:pt>
                <c:pt idx="58">
                  <c:v>-87.91213534812033</c:v>
                </c:pt>
                <c:pt idx="59">
                  <c:v>-87.91213534812033</c:v>
                </c:pt>
                <c:pt idx="60">
                  <c:v>-87.91213534812033</c:v>
                </c:pt>
                <c:pt idx="61">
                  <c:v>-87.91213534812033</c:v>
                </c:pt>
                <c:pt idx="62">
                  <c:v>-87.91213534812033</c:v>
                </c:pt>
                <c:pt idx="63">
                  <c:v>-87.91213534812033</c:v>
                </c:pt>
                <c:pt idx="64">
                  <c:v>-87.91213534812033</c:v>
                </c:pt>
                <c:pt idx="65">
                  <c:v>-87.91213534812033</c:v>
                </c:pt>
                <c:pt idx="66">
                  <c:v>-87.91213534812033</c:v>
                </c:pt>
                <c:pt idx="67">
                  <c:v>-87.91213534812033</c:v>
                </c:pt>
                <c:pt idx="68">
                  <c:v>-87.91213534812033</c:v>
                </c:pt>
                <c:pt idx="69">
                  <c:v>-87.91213534812033</c:v>
                </c:pt>
                <c:pt idx="70">
                  <c:v>-87.91213534812033</c:v>
                </c:pt>
                <c:pt idx="71">
                  <c:v>-87.91213534812033</c:v>
                </c:pt>
                <c:pt idx="72">
                  <c:v>-87.91213534812033</c:v>
                </c:pt>
                <c:pt idx="73">
                  <c:v>-87.91213534812033</c:v>
                </c:pt>
                <c:pt idx="74">
                  <c:v>-87.91213534812033</c:v>
                </c:pt>
                <c:pt idx="75">
                  <c:v>-87.91213534812033</c:v>
                </c:pt>
                <c:pt idx="76">
                  <c:v>-87.91213534812033</c:v>
                </c:pt>
                <c:pt idx="77">
                  <c:v>-87.91213534812033</c:v>
                </c:pt>
                <c:pt idx="78">
                  <c:v>-87.91213534812033</c:v>
                </c:pt>
                <c:pt idx="79">
                  <c:v>-87.91213534812033</c:v>
                </c:pt>
                <c:pt idx="80">
                  <c:v>-87.91213534812033</c:v>
                </c:pt>
                <c:pt idx="81">
                  <c:v>-87.91213534812033</c:v>
                </c:pt>
                <c:pt idx="82">
                  <c:v>-87.91213534812033</c:v>
                </c:pt>
                <c:pt idx="83">
                  <c:v>-87.91213534812033</c:v>
                </c:pt>
                <c:pt idx="84">
                  <c:v>-87.91213534812033</c:v>
                </c:pt>
                <c:pt idx="85">
                  <c:v>-87.91213534812033</c:v>
                </c:pt>
                <c:pt idx="86">
                  <c:v>-87.91213534812033</c:v>
                </c:pt>
                <c:pt idx="87">
                  <c:v>-87.91213534812033</c:v>
                </c:pt>
                <c:pt idx="88">
                  <c:v>-87.91213534812033</c:v>
                </c:pt>
                <c:pt idx="89">
                  <c:v>-87.91213534812033</c:v>
                </c:pt>
                <c:pt idx="90">
                  <c:v>-87.91213534812033</c:v>
                </c:pt>
                <c:pt idx="91">
                  <c:v>-87.91213534812033</c:v>
                </c:pt>
                <c:pt idx="92">
                  <c:v>-87.91213534812033</c:v>
                </c:pt>
                <c:pt idx="93">
                  <c:v>-87.91213534812033</c:v>
                </c:pt>
                <c:pt idx="94">
                  <c:v>-87.91213534812033</c:v>
                </c:pt>
                <c:pt idx="95">
                  <c:v>-87.91213534812033</c:v>
                </c:pt>
                <c:pt idx="96">
                  <c:v>-87.91213534812033</c:v>
                </c:pt>
                <c:pt idx="97">
                  <c:v>-87.91213534812033</c:v>
                </c:pt>
                <c:pt idx="98">
                  <c:v>-87.91213534812033</c:v>
                </c:pt>
                <c:pt idx="99">
                  <c:v>-87.91213534812033</c:v>
                </c:pt>
                <c:pt idx="100">
                  <c:v>-87.91213534812033</c:v>
                </c:pt>
                <c:pt idx="101">
                  <c:v>-87.91213534812033</c:v>
                </c:pt>
                <c:pt idx="102">
                  <c:v>-87.91213534812033</c:v>
                </c:pt>
                <c:pt idx="103">
                  <c:v>-87.91213534812033</c:v>
                </c:pt>
                <c:pt idx="104">
                  <c:v>-87.91213534812033</c:v>
                </c:pt>
                <c:pt idx="105">
                  <c:v>-87.91213534812033</c:v>
                </c:pt>
                <c:pt idx="106">
                  <c:v>-87.91213534812033</c:v>
                </c:pt>
                <c:pt idx="107">
                  <c:v>-87.91213534812033</c:v>
                </c:pt>
                <c:pt idx="108">
                  <c:v>-87.91213534812033</c:v>
                </c:pt>
                <c:pt idx="109">
                  <c:v>-87.91213534812033</c:v>
                </c:pt>
                <c:pt idx="110">
                  <c:v>-87.91213534812033</c:v>
                </c:pt>
                <c:pt idx="111">
                  <c:v>-87.91213534812033</c:v>
                </c:pt>
                <c:pt idx="112">
                  <c:v>-87.91213534812033</c:v>
                </c:pt>
                <c:pt idx="113">
                  <c:v>-87.91213534812033</c:v>
                </c:pt>
                <c:pt idx="114">
                  <c:v>-87.91213534812033</c:v>
                </c:pt>
                <c:pt idx="115">
                  <c:v>-87.91213534812033</c:v>
                </c:pt>
                <c:pt idx="116">
                  <c:v>-87.91213534812033</c:v>
                </c:pt>
                <c:pt idx="117">
                  <c:v>-87.91213534812033</c:v>
                </c:pt>
                <c:pt idx="118">
                  <c:v>-87.91213534812033</c:v>
                </c:pt>
                <c:pt idx="119">
                  <c:v>-87.91213534812033</c:v>
                </c:pt>
                <c:pt idx="120">
                  <c:v>-87.91213534812033</c:v>
                </c:pt>
                <c:pt idx="121">
                  <c:v>-87.91213534812033</c:v>
                </c:pt>
                <c:pt idx="122">
                  <c:v>-87.91213534812033</c:v>
                </c:pt>
                <c:pt idx="123">
                  <c:v>-87.91213534812033</c:v>
                </c:pt>
                <c:pt idx="124">
                  <c:v>-87.91213534812033</c:v>
                </c:pt>
                <c:pt idx="125">
                  <c:v>-87.91213534812033</c:v>
                </c:pt>
                <c:pt idx="126">
                  <c:v>-87.91213534812033</c:v>
                </c:pt>
                <c:pt idx="127">
                  <c:v>-87.91213534812033</c:v>
                </c:pt>
                <c:pt idx="128">
                  <c:v>-87.91213534812033</c:v>
                </c:pt>
                <c:pt idx="129">
                  <c:v>-87.91213534812033</c:v>
                </c:pt>
                <c:pt idx="130">
                  <c:v>-87.91213534812033</c:v>
                </c:pt>
                <c:pt idx="131">
                  <c:v>-87.91213534812033</c:v>
                </c:pt>
                <c:pt idx="132">
                  <c:v>-87.91213534812033</c:v>
                </c:pt>
                <c:pt idx="133">
                  <c:v>-87.91213534812033</c:v>
                </c:pt>
                <c:pt idx="134">
                  <c:v>-87.91213534812033</c:v>
                </c:pt>
                <c:pt idx="135">
                  <c:v>-87.91213534812033</c:v>
                </c:pt>
                <c:pt idx="136">
                  <c:v>-87.91213534812033</c:v>
                </c:pt>
                <c:pt idx="137">
                  <c:v>-87.91213534812033</c:v>
                </c:pt>
                <c:pt idx="138">
                  <c:v>-87.91213534812033</c:v>
                </c:pt>
                <c:pt idx="139">
                  <c:v>-87.91213534812033</c:v>
                </c:pt>
                <c:pt idx="140">
                  <c:v>-87.91213534812033</c:v>
                </c:pt>
                <c:pt idx="141">
                  <c:v>-87.91213534812033</c:v>
                </c:pt>
                <c:pt idx="142">
                  <c:v>-87.91213534812033</c:v>
                </c:pt>
                <c:pt idx="143">
                  <c:v>-87.91213534812033</c:v>
                </c:pt>
                <c:pt idx="144">
                  <c:v>-87.91213534812033</c:v>
                </c:pt>
                <c:pt idx="145">
                  <c:v>-87.91213534812033</c:v>
                </c:pt>
                <c:pt idx="146">
                  <c:v>-87.91213534812033</c:v>
                </c:pt>
                <c:pt idx="147">
                  <c:v>-87.91213534812033</c:v>
                </c:pt>
                <c:pt idx="148">
                  <c:v>-87.91213534812033</c:v>
                </c:pt>
                <c:pt idx="149">
                  <c:v>-87.91213534812033</c:v>
                </c:pt>
                <c:pt idx="150">
                  <c:v>-87.91213534812033</c:v>
                </c:pt>
                <c:pt idx="151">
                  <c:v>-87.91213534812033</c:v>
                </c:pt>
                <c:pt idx="152">
                  <c:v>-87.91213534812033</c:v>
                </c:pt>
                <c:pt idx="153">
                  <c:v>-87.91213534812033</c:v>
                </c:pt>
                <c:pt idx="154">
                  <c:v>-87.91213534812033</c:v>
                </c:pt>
                <c:pt idx="155">
                  <c:v>-87.91213534812033</c:v>
                </c:pt>
                <c:pt idx="156">
                  <c:v>-87.91213534812033</c:v>
                </c:pt>
                <c:pt idx="157">
                  <c:v>-87.91213534812033</c:v>
                </c:pt>
                <c:pt idx="158">
                  <c:v>-87.91213534812033</c:v>
                </c:pt>
                <c:pt idx="159">
                  <c:v>-87.91213534812033</c:v>
                </c:pt>
                <c:pt idx="160">
                  <c:v>-87.91213534812033</c:v>
                </c:pt>
                <c:pt idx="161">
                  <c:v>-87.91213534812033</c:v>
                </c:pt>
                <c:pt idx="162">
                  <c:v>-87.91213534812033</c:v>
                </c:pt>
                <c:pt idx="163">
                  <c:v>-87.91213534812033</c:v>
                </c:pt>
                <c:pt idx="164">
                  <c:v>-87.91213534812033</c:v>
                </c:pt>
                <c:pt idx="165">
                  <c:v>-87.91213534812033</c:v>
                </c:pt>
                <c:pt idx="166">
                  <c:v>-87.91213534812033</c:v>
                </c:pt>
                <c:pt idx="167">
                  <c:v>-87.91213534812033</c:v>
                </c:pt>
                <c:pt idx="168">
                  <c:v>-87.91213534812033</c:v>
                </c:pt>
                <c:pt idx="169">
                  <c:v>-87.91213534812033</c:v>
                </c:pt>
                <c:pt idx="170">
                  <c:v>-87.91213534812033</c:v>
                </c:pt>
                <c:pt idx="171">
                  <c:v>-87.91213534812033</c:v>
                </c:pt>
                <c:pt idx="172">
                  <c:v>-87.91213534812033</c:v>
                </c:pt>
                <c:pt idx="173">
                  <c:v>-87.91213534812033</c:v>
                </c:pt>
                <c:pt idx="174">
                  <c:v>-87.91213534812033</c:v>
                </c:pt>
                <c:pt idx="175">
                  <c:v>-87.91213534812033</c:v>
                </c:pt>
                <c:pt idx="176">
                  <c:v>-87.91213534812033</c:v>
                </c:pt>
                <c:pt idx="177">
                  <c:v>-87.91213534812033</c:v>
                </c:pt>
                <c:pt idx="178">
                  <c:v>-87.91213534812033</c:v>
                </c:pt>
                <c:pt idx="179">
                  <c:v>-87.91213534812033</c:v>
                </c:pt>
                <c:pt idx="180">
                  <c:v>-87.91213534812033</c:v>
                </c:pt>
                <c:pt idx="181">
                  <c:v>-87.91213534812033</c:v>
                </c:pt>
                <c:pt idx="182">
                  <c:v>-87.91213534812033</c:v>
                </c:pt>
                <c:pt idx="183">
                  <c:v>-87.91213534812033</c:v>
                </c:pt>
                <c:pt idx="184">
                  <c:v>-87.91213534812033</c:v>
                </c:pt>
                <c:pt idx="185">
                  <c:v>-87.91213534812033</c:v>
                </c:pt>
                <c:pt idx="186">
                  <c:v>-87.91213534812033</c:v>
                </c:pt>
                <c:pt idx="187">
                  <c:v>-87.91213534812033</c:v>
                </c:pt>
                <c:pt idx="188">
                  <c:v>-87.91213534812033</c:v>
                </c:pt>
                <c:pt idx="189">
                  <c:v>-87.91213534812033</c:v>
                </c:pt>
                <c:pt idx="190">
                  <c:v>-87.91213534812033</c:v>
                </c:pt>
                <c:pt idx="191">
                  <c:v>-87.91213534812033</c:v>
                </c:pt>
                <c:pt idx="192">
                  <c:v>-87.91213534812033</c:v>
                </c:pt>
                <c:pt idx="193">
                  <c:v>-87.91213534812033</c:v>
                </c:pt>
                <c:pt idx="194">
                  <c:v>-87.91213534812033</c:v>
                </c:pt>
                <c:pt idx="195">
                  <c:v>-87.91213534812033</c:v>
                </c:pt>
                <c:pt idx="196">
                  <c:v>-87.91213534812033</c:v>
                </c:pt>
                <c:pt idx="197">
                  <c:v>-87.91213534812033</c:v>
                </c:pt>
                <c:pt idx="198">
                  <c:v>-87.91213534812033</c:v>
                </c:pt>
                <c:pt idx="199">
                  <c:v>-87.91213534812033</c:v>
                </c:pt>
                <c:pt idx="200">
                  <c:v>-87.91213534812033</c:v>
                </c:pt>
                <c:pt idx="201">
                  <c:v>-87.91213534812033</c:v>
                </c:pt>
                <c:pt idx="202">
                  <c:v>-87.91213534812033</c:v>
                </c:pt>
                <c:pt idx="203">
                  <c:v>-87.91213534812033</c:v>
                </c:pt>
                <c:pt idx="204">
                  <c:v>-87.91213534812033</c:v>
                </c:pt>
                <c:pt idx="205">
                  <c:v>-87.91213534812033</c:v>
                </c:pt>
                <c:pt idx="206">
                  <c:v>-87.91213534812033</c:v>
                </c:pt>
                <c:pt idx="207">
                  <c:v>-87.91213534812033</c:v>
                </c:pt>
                <c:pt idx="208">
                  <c:v>-87.91213534812033</c:v>
                </c:pt>
                <c:pt idx="209">
                  <c:v>-87.91213534812033</c:v>
                </c:pt>
                <c:pt idx="210">
                  <c:v>-87.91213534812033</c:v>
                </c:pt>
                <c:pt idx="211">
                  <c:v>-87.91213534812033</c:v>
                </c:pt>
                <c:pt idx="212">
                  <c:v>-87.91213534812033</c:v>
                </c:pt>
                <c:pt idx="213">
                  <c:v>-87.91213534812033</c:v>
                </c:pt>
                <c:pt idx="214">
                  <c:v>-87.91213534812033</c:v>
                </c:pt>
                <c:pt idx="215">
                  <c:v>-87.91213534812033</c:v>
                </c:pt>
                <c:pt idx="216">
                  <c:v>-87.91213534812033</c:v>
                </c:pt>
                <c:pt idx="217">
                  <c:v>-87.91213534812033</c:v>
                </c:pt>
                <c:pt idx="218">
                  <c:v>-87.91213534812033</c:v>
                </c:pt>
                <c:pt idx="219">
                  <c:v>-87.91213534812033</c:v>
                </c:pt>
                <c:pt idx="220">
                  <c:v>-87.91213534812033</c:v>
                </c:pt>
                <c:pt idx="221">
                  <c:v>-87.91213534812033</c:v>
                </c:pt>
                <c:pt idx="222">
                  <c:v>-87.91213534812033</c:v>
                </c:pt>
                <c:pt idx="223">
                  <c:v>-87.91213534812033</c:v>
                </c:pt>
                <c:pt idx="224">
                  <c:v>-87.91213534812033</c:v>
                </c:pt>
                <c:pt idx="225">
                  <c:v>-87.91213534812033</c:v>
                </c:pt>
                <c:pt idx="226">
                  <c:v>-87.91213534812033</c:v>
                </c:pt>
                <c:pt idx="227">
                  <c:v>-87.91213534812033</c:v>
                </c:pt>
                <c:pt idx="228">
                  <c:v>-87.91213534812033</c:v>
                </c:pt>
                <c:pt idx="229">
                  <c:v>-87.91213534812033</c:v>
                </c:pt>
                <c:pt idx="230">
                  <c:v>-87.91213534812033</c:v>
                </c:pt>
                <c:pt idx="231">
                  <c:v>-87.91213534812033</c:v>
                </c:pt>
                <c:pt idx="232">
                  <c:v>-87.91213534812033</c:v>
                </c:pt>
                <c:pt idx="233">
                  <c:v>-87.91213534812033</c:v>
                </c:pt>
                <c:pt idx="234">
                  <c:v>-87.91213534812033</c:v>
                </c:pt>
                <c:pt idx="235">
                  <c:v>-87.91213534812033</c:v>
                </c:pt>
                <c:pt idx="236">
                  <c:v>-87.91213534812033</c:v>
                </c:pt>
                <c:pt idx="237">
                  <c:v>-87.91213534812033</c:v>
                </c:pt>
              </c:numCache>
            </c:numRef>
          </c:xVal>
          <c:yVal>
            <c:numRef>
              <c:f>data!$BK$15:$BK$252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0.17653132422144993</c:v>
                </c:pt>
                <c:pt idx="2">
                  <c:v>0.15356224159416498</c:v>
                </c:pt>
                <c:pt idx="3">
                  <c:v>-6.8543016511332169E-2</c:v>
                </c:pt>
                <c:pt idx="4">
                  <c:v>-0.48626242425397315</c:v>
                </c:pt>
                <c:pt idx="5">
                  <c:v>-1.0929720117154256</c:v>
                </c:pt>
                <c:pt idx="6">
                  <c:v>-1.879050904255914</c:v>
                </c:pt>
                <c:pt idx="7">
                  <c:v>-2.832033885174702</c:v>
                </c:pt>
                <c:pt idx="8">
                  <c:v>-3.9368090624187402</c:v>
                </c:pt>
                <c:pt idx="9">
                  <c:v>-5.1758575048468671</c:v>
                </c:pt>
                <c:pt idx="10">
                  <c:v>-6.5295310480265707</c:v>
                </c:pt>
                <c:pt idx="11">
                  <c:v>-7.9763638642681682</c:v>
                </c:pt>
                <c:pt idx="12">
                  <c:v>-9.4934128561862376</c:v>
                </c:pt>
                <c:pt idx="13">
                  <c:v>-11.056621476010152</c:v>
                </c:pt>
                <c:pt idx="14">
                  <c:v>-12.641201201392535</c:v>
                </c:pt>
                <c:pt idx="15">
                  <c:v>-14.222024618477196</c:v>
                </c:pt>
                <c:pt idx="16">
                  <c:v>-15.774023878926601</c:v>
                </c:pt>
                <c:pt idx="17">
                  <c:v>-17.272588212391298</c:v>
                </c:pt>
                <c:pt idx="18">
                  <c:v>-18.693954190882195</c:v>
                </c:pt>
                <c:pt idx="19">
                  <c:v>-20.015582556443068</c:v>
                </c:pt>
                <c:pt idx="20">
                  <c:v>-21.21651563659233</c:v>
                </c:pt>
                <c:pt idx="21">
                  <c:v>-22.27770967983227</c:v>
                </c:pt>
                <c:pt idx="22">
                  <c:v>-23.182336841227695</c:v>
                </c:pt>
                <c:pt idx="23">
                  <c:v>-23.916052029328917</c:v>
                </c:pt>
                <c:pt idx="24">
                  <c:v>-24.467220382924054</c:v>
                </c:pt>
                <c:pt idx="25">
                  <c:v>-24.827101770416469</c:v>
                </c:pt>
                <c:pt idx="26">
                  <c:v>-24.989989386135356</c:v>
                </c:pt>
                <c:pt idx="27">
                  <c:v>-25</c:v>
                </c:pt>
                <c:pt idx="28">
                  <c:v>-25</c:v>
                </c:pt>
                <c:pt idx="29">
                  <c:v>-25</c:v>
                </c:pt>
                <c:pt idx="30">
                  <c:v>-25</c:v>
                </c:pt>
                <c:pt idx="31">
                  <c:v>-25</c:v>
                </c:pt>
                <c:pt idx="32">
                  <c:v>-25</c:v>
                </c:pt>
                <c:pt idx="33">
                  <c:v>-25</c:v>
                </c:pt>
                <c:pt idx="34">
                  <c:v>-25</c:v>
                </c:pt>
                <c:pt idx="35">
                  <c:v>-25</c:v>
                </c:pt>
                <c:pt idx="36">
                  <c:v>-25</c:v>
                </c:pt>
                <c:pt idx="37">
                  <c:v>-25</c:v>
                </c:pt>
                <c:pt idx="38">
                  <c:v>-25</c:v>
                </c:pt>
                <c:pt idx="39">
                  <c:v>-25</c:v>
                </c:pt>
                <c:pt idx="40">
                  <c:v>-25</c:v>
                </c:pt>
                <c:pt idx="41">
                  <c:v>-25</c:v>
                </c:pt>
                <c:pt idx="42">
                  <c:v>-25</c:v>
                </c:pt>
                <c:pt idx="43">
                  <c:v>-25</c:v>
                </c:pt>
                <c:pt idx="44">
                  <c:v>-25</c:v>
                </c:pt>
                <c:pt idx="45">
                  <c:v>-25</c:v>
                </c:pt>
                <c:pt idx="46">
                  <c:v>-25</c:v>
                </c:pt>
                <c:pt idx="47">
                  <c:v>-25</c:v>
                </c:pt>
                <c:pt idx="48">
                  <c:v>-25</c:v>
                </c:pt>
                <c:pt idx="49">
                  <c:v>-25</c:v>
                </c:pt>
                <c:pt idx="50">
                  <c:v>-25</c:v>
                </c:pt>
                <c:pt idx="51">
                  <c:v>-25</c:v>
                </c:pt>
                <c:pt idx="52">
                  <c:v>-25</c:v>
                </c:pt>
                <c:pt idx="53">
                  <c:v>-25</c:v>
                </c:pt>
                <c:pt idx="54">
                  <c:v>-25</c:v>
                </c:pt>
                <c:pt idx="55">
                  <c:v>-25</c:v>
                </c:pt>
                <c:pt idx="56">
                  <c:v>-25</c:v>
                </c:pt>
                <c:pt idx="57">
                  <c:v>-25</c:v>
                </c:pt>
                <c:pt idx="58">
                  <c:v>-25</c:v>
                </c:pt>
                <c:pt idx="59">
                  <c:v>-25</c:v>
                </c:pt>
                <c:pt idx="60">
                  <c:v>-25</c:v>
                </c:pt>
                <c:pt idx="61">
                  <c:v>-25</c:v>
                </c:pt>
                <c:pt idx="62">
                  <c:v>-25</c:v>
                </c:pt>
                <c:pt idx="63">
                  <c:v>-25</c:v>
                </c:pt>
                <c:pt idx="64">
                  <c:v>-25</c:v>
                </c:pt>
                <c:pt idx="65">
                  <c:v>-25</c:v>
                </c:pt>
                <c:pt idx="66">
                  <c:v>-25</c:v>
                </c:pt>
                <c:pt idx="67">
                  <c:v>-25</c:v>
                </c:pt>
                <c:pt idx="68">
                  <c:v>-25</c:v>
                </c:pt>
                <c:pt idx="69">
                  <c:v>-25</c:v>
                </c:pt>
                <c:pt idx="70">
                  <c:v>-25</c:v>
                </c:pt>
                <c:pt idx="71">
                  <c:v>-25</c:v>
                </c:pt>
                <c:pt idx="72">
                  <c:v>-25</c:v>
                </c:pt>
                <c:pt idx="73">
                  <c:v>-25</c:v>
                </c:pt>
                <c:pt idx="74">
                  <c:v>-25</c:v>
                </c:pt>
                <c:pt idx="75">
                  <c:v>-25</c:v>
                </c:pt>
                <c:pt idx="76">
                  <c:v>-25</c:v>
                </c:pt>
                <c:pt idx="77">
                  <c:v>-25</c:v>
                </c:pt>
                <c:pt idx="78">
                  <c:v>-25</c:v>
                </c:pt>
                <c:pt idx="79">
                  <c:v>-25</c:v>
                </c:pt>
                <c:pt idx="80">
                  <c:v>-25</c:v>
                </c:pt>
                <c:pt idx="81">
                  <c:v>-25</c:v>
                </c:pt>
                <c:pt idx="82">
                  <c:v>-25</c:v>
                </c:pt>
                <c:pt idx="83">
                  <c:v>-25</c:v>
                </c:pt>
                <c:pt idx="84">
                  <c:v>-25</c:v>
                </c:pt>
                <c:pt idx="85">
                  <c:v>-25</c:v>
                </c:pt>
                <c:pt idx="86">
                  <c:v>-25</c:v>
                </c:pt>
                <c:pt idx="87">
                  <c:v>-25</c:v>
                </c:pt>
                <c:pt idx="88">
                  <c:v>-25</c:v>
                </c:pt>
                <c:pt idx="89">
                  <c:v>-25</c:v>
                </c:pt>
                <c:pt idx="90">
                  <c:v>-25</c:v>
                </c:pt>
                <c:pt idx="91">
                  <c:v>-25</c:v>
                </c:pt>
                <c:pt idx="92">
                  <c:v>-25</c:v>
                </c:pt>
                <c:pt idx="93">
                  <c:v>-25</c:v>
                </c:pt>
                <c:pt idx="94">
                  <c:v>-25</c:v>
                </c:pt>
                <c:pt idx="95">
                  <c:v>-25</c:v>
                </c:pt>
                <c:pt idx="96">
                  <c:v>-25</c:v>
                </c:pt>
                <c:pt idx="97">
                  <c:v>-25</c:v>
                </c:pt>
                <c:pt idx="98">
                  <c:v>-25</c:v>
                </c:pt>
                <c:pt idx="99">
                  <c:v>-25</c:v>
                </c:pt>
                <c:pt idx="100">
                  <c:v>-25</c:v>
                </c:pt>
                <c:pt idx="101">
                  <c:v>-25</c:v>
                </c:pt>
                <c:pt idx="102">
                  <c:v>-25</c:v>
                </c:pt>
                <c:pt idx="103">
                  <c:v>-25</c:v>
                </c:pt>
                <c:pt idx="104">
                  <c:v>-25</c:v>
                </c:pt>
                <c:pt idx="105">
                  <c:v>-25</c:v>
                </c:pt>
                <c:pt idx="106">
                  <c:v>-25</c:v>
                </c:pt>
                <c:pt idx="107">
                  <c:v>-25</c:v>
                </c:pt>
                <c:pt idx="108">
                  <c:v>-25</c:v>
                </c:pt>
                <c:pt idx="109">
                  <c:v>-25</c:v>
                </c:pt>
                <c:pt idx="110">
                  <c:v>-25</c:v>
                </c:pt>
                <c:pt idx="111">
                  <c:v>-25</c:v>
                </c:pt>
                <c:pt idx="112">
                  <c:v>-25</c:v>
                </c:pt>
                <c:pt idx="113">
                  <c:v>-25</c:v>
                </c:pt>
                <c:pt idx="114">
                  <c:v>-25</c:v>
                </c:pt>
                <c:pt idx="115">
                  <c:v>-25</c:v>
                </c:pt>
                <c:pt idx="116">
                  <c:v>-25</c:v>
                </c:pt>
                <c:pt idx="117">
                  <c:v>-25</c:v>
                </c:pt>
                <c:pt idx="118">
                  <c:v>-25</c:v>
                </c:pt>
                <c:pt idx="119">
                  <c:v>-25</c:v>
                </c:pt>
                <c:pt idx="120">
                  <c:v>-25</c:v>
                </c:pt>
                <c:pt idx="121">
                  <c:v>-25</c:v>
                </c:pt>
                <c:pt idx="122">
                  <c:v>-25</c:v>
                </c:pt>
                <c:pt idx="123">
                  <c:v>-25</c:v>
                </c:pt>
                <c:pt idx="124">
                  <c:v>-25</c:v>
                </c:pt>
                <c:pt idx="125">
                  <c:v>-25</c:v>
                </c:pt>
                <c:pt idx="126">
                  <c:v>-25</c:v>
                </c:pt>
                <c:pt idx="127">
                  <c:v>-25</c:v>
                </c:pt>
                <c:pt idx="128">
                  <c:v>-25</c:v>
                </c:pt>
                <c:pt idx="129">
                  <c:v>-25</c:v>
                </c:pt>
                <c:pt idx="130">
                  <c:v>-25</c:v>
                </c:pt>
                <c:pt idx="131">
                  <c:v>-25</c:v>
                </c:pt>
                <c:pt idx="132">
                  <c:v>-25</c:v>
                </c:pt>
                <c:pt idx="133">
                  <c:v>-25</c:v>
                </c:pt>
                <c:pt idx="134">
                  <c:v>-25</c:v>
                </c:pt>
                <c:pt idx="135">
                  <c:v>-25</c:v>
                </c:pt>
                <c:pt idx="136">
                  <c:v>-25</c:v>
                </c:pt>
                <c:pt idx="137">
                  <c:v>-25</c:v>
                </c:pt>
                <c:pt idx="138">
                  <c:v>-25</c:v>
                </c:pt>
                <c:pt idx="139">
                  <c:v>-25</c:v>
                </c:pt>
                <c:pt idx="140">
                  <c:v>-25</c:v>
                </c:pt>
                <c:pt idx="141">
                  <c:v>-25</c:v>
                </c:pt>
                <c:pt idx="142">
                  <c:v>-25</c:v>
                </c:pt>
                <c:pt idx="143">
                  <c:v>-25</c:v>
                </c:pt>
                <c:pt idx="144">
                  <c:v>-25</c:v>
                </c:pt>
                <c:pt idx="145">
                  <c:v>-25</c:v>
                </c:pt>
                <c:pt idx="146">
                  <c:v>-25</c:v>
                </c:pt>
                <c:pt idx="147">
                  <c:v>-25</c:v>
                </c:pt>
                <c:pt idx="148">
                  <c:v>-25</c:v>
                </c:pt>
                <c:pt idx="149">
                  <c:v>-25</c:v>
                </c:pt>
                <c:pt idx="150">
                  <c:v>-25</c:v>
                </c:pt>
                <c:pt idx="151">
                  <c:v>-25</c:v>
                </c:pt>
                <c:pt idx="152">
                  <c:v>-25</c:v>
                </c:pt>
                <c:pt idx="153">
                  <c:v>-25</c:v>
                </c:pt>
                <c:pt idx="154">
                  <c:v>-25</c:v>
                </c:pt>
                <c:pt idx="155">
                  <c:v>-25</c:v>
                </c:pt>
                <c:pt idx="156">
                  <c:v>-25</c:v>
                </c:pt>
                <c:pt idx="157">
                  <c:v>-25</c:v>
                </c:pt>
                <c:pt idx="158">
                  <c:v>-25</c:v>
                </c:pt>
                <c:pt idx="159">
                  <c:v>-25</c:v>
                </c:pt>
                <c:pt idx="160">
                  <c:v>-25</c:v>
                </c:pt>
                <c:pt idx="161">
                  <c:v>-25</c:v>
                </c:pt>
                <c:pt idx="162">
                  <c:v>-25</c:v>
                </c:pt>
                <c:pt idx="163">
                  <c:v>-25</c:v>
                </c:pt>
                <c:pt idx="164">
                  <c:v>-25</c:v>
                </c:pt>
                <c:pt idx="165">
                  <c:v>-25</c:v>
                </c:pt>
                <c:pt idx="166">
                  <c:v>-25</c:v>
                </c:pt>
                <c:pt idx="167">
                  <c:v>-25</c:v>
                </c:pt>
                <c:pt idx="168">
                  <c:v>-25</c:v>
                </c:pt>
                <c:pt idx="169">
                  <c:v>-25</c:v>
                </c:pt>
                <c:pt idx="170">
                  <c:v>-25</c:v>
                </c:pt>
                <c:pt idx="171">
                  <c:v>-25</c:v>
                </c:pt>
                <c:pt idx="172">
                  <c:v>-25</c:v>
                </c:pt>
                <c:pt idx="173">
                  <c:v>-25</c:v>
                </c:pt>
                <c:pt idx="174">
                  <c:v>-25</c:v>
                </c:pt>
                <c:pt idx="175">
                  <c:v>-25</c:v>
                </c:pt>
                <c:pt idx="176">
                  <c:v>-25</c:v>
                </c:pt>
                <c:pt idx="177">
                  <c:v>-25</c:v>
                </c:pt>
                <c:pt idx="178">
                  <c:v>-25</c:v>
                </c:pt>
                <c:pt idx="179">
                  <c:v>-25</c:v>
                </c:pt>
                <c:pt idx="180">
                  <c:v>-25</c:v>
                </c:pt>
                <c:pt idx="181">
                  <c:v>-25</c:v>
                </c:pt>
                <c:pt idx="182">
                  <c:v>-25</c:v>
                </c:pt>
                <c:pt idx="183">
                  <c:v>-25</c:v>
                </c:pt>
                <c:pt idx="184">
                  <c:v>-25</c:v>
                </c:pt>
                <c:pt idx="185">
                  <c:v>-25</c:v>
                </c:pt>
                <c:pt idx="186">
                  <c:v>-25</c:v>
                </c:pt>
                <c:pt idx="187">
                  <c:v>-25</c:v>
                </c:pt>
                <c:pt idx="188">
                  <c:v>-25</c:v>
                </c:pt>
                <c:pt idx="189">
                  <c:v>-25</c:v>
                </c:pt>
                <c:pt idx="190">
                  <c:v>-25</c:v>
                </c:pt>
                <c:pt idx="191">
                  <c:v>-25</c:v>
                </c:pt>
                <c:pt idx="192">
                  <c:v>-25</c:v>
                </c:pt>
                <c:pt idx="193">
                  <c:v>-25</c:v>
                </c:pt>
                <c:pt idx="194">
                  <c:v>-25</c:v>
                </c:pt>
                <c:pt idx="195">
                  <c:v>-25</c:v>
                </c:pt>
                <c:pt idx="196">
                  <c:v>-25</c:v>
                </c:pt>
                <c:pt idx="197">
                  <c:v>-25</c:v>
                </c:pt>
                <c:pt idx="198">
                  <c:v>-25</c:v>
                </c:pt>
                <c:pt idx="199">
                  <c:v>-25</c:v>
                </c:pt>
                <c:pt idx="200">
                  <c:v>-25</c:v>
                </c:pt>
                <c:pt idx="201">
                  <c:v>-25</c:v>
                </c:pt>
                <c:pt idx="202">
                  <c:v>-25</c:v>
                </c:pt>
                <c:pt idx="203">
                  <c:v>-25</c:v>
                </c:pt>
                <c:pt idx="204">
                  <c:v>-25</c:v>
                </c:pt>
                <c:pt idx="205">
                  <c:v>-25</c:v>
                </c:pt>
                <c:pt idx="206">
                  <c:v>-25</c:v>
                </c:pt>
                <c:pt idx="207">
                  <c:v>-25</c:v>
                </c:pt>
                <c:pt idx="208">
                  <c:v>-25</c:v>
                </c:pt>
                <c:pt idx="209">
                  <c:v>-25</c:v>
                </c:pt>
                <c:pt idx="210">
                  <c:v>-25</c:v>
                </c:pt>
                <c:pt idx="211">
                  <c:v>-25</c:v>
                </c:pt>
                <c:pt idx="212">
                  <c:v>-25</c:v>
                </c:pt>
                <c:pt idx="213">
                  <c:v>-25</c:v>
                </c:pt>
                <c:pt idx="214">
                  <c:v>-25</c:v>
                </c:pt>
                <c:pt idx="215">
                  <c:v>-25</c:v>
                </c:pt>
                <c:pt idx="216">
                  <c:v>-25</c:v>
                </c:pt>
                <c:pt idx="217">
                  <c:v>-25</c:v>
                </c:pt>
                <c:pt idx="218">
                  <c:v>-25</c:v>
                </c:pt>
                <c:pt idx="219">
                  <c:v>-25</c:v>
                </c:pt>
                <c:pt idx="220">
                  <c:v>-25</c:v>
                </c:pt>
                <c:pt idx="221">
                  <c:v>-25</c:v>
                </c:pt>
                <c:pt idx="222">
                  <c:v>-25</c:v>
                </c:pt>
                <c:pt idx="223">
                  <c:v>-25</c:v>
                </c:pt>
                <c:pt idx="224">
                  <c:v>-25</c:v>
                </c:pt>
                <c:pt idx="225">
                  <c:v>-25</c:v>
                </c:pt>
                <c:pt idx="226">
                  <c:v>-25</c:v>
                </c:pt>
                <c:pt idx="227">
                  <c:v>-25</c:v>
                </c:pt>
                <c:pt idx="228">
                  <c:v>-25</c:v>
                </c:pt>
                <c:pt idx="229">
                  <c:v>-25</c:v>
                </c:pt>
                <c:pt idx="230">
                  <c:v>-25</c:v>
                </c:pt>
                <c:pt idx="231">
                  <c:v>-25</c:v>
                </c:pt>
                <c:pt idx="232">
                  <c:v>-25</c:v>
                </c:pt>
                <c:pt idx="233">
                  <c:v>-25</c:v>
                </c:pt>
                <c:pt idx="234">
                  <c:v>-25</c:v>
                </c:pt>
                <c:pt idx="235">
                  <c:v>-25</c:v>
                </c:pt>
                <c:pt idx="236">
                  <c:v>-25</c:v>
                </c:pt>
                <c:pt idx="237">
                  <c:v>-25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1642-4D06-B7B5-B2E0B4C569D0}"/>
            </c:ext>
          </c:extLst>
        </c:ser>
        <c:ser>
          <c:idx val="30"/>
          <c:order val="30"/>
          <c:tx>
            <c:strRef>
              <c:f>data!$BL$12</c:f>
              <c:strCache>
                <c:ptCount val="1"/>
                <c:pt idx="0">
                  <c:v>75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data!$BL$15:$BL$252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3.1009390612235901</c:v>
                </c:pt>
                <c:pt idx="2">
                  <c:v>6.2799257141916289</c:v>
                </c:pt>
                <c:pt idx="3">
                  <c:v>9.5139682288402447</c:v>
                </c:pt>
                <c:pt idx="4">
                  <c:v>12.779254011943717</c:v>
                </c:pt>
                <c:pt idx="5">
                  <c:v>16.051504644343385</c:v>
                </c:pt>
                <c:pt idx="6">
                  <c:v>19.306337863474283</c:v>
                </c:pt>
                <c:pt idx="7">
                  <c:v>22.519631094159671</c:v>
                </c:pt>
                <c:pt idx="8">
                  <c:v>25.667881107559769</c:v>
                </c:pt>
                <c:pt idx="9">
                  <c:v>28.728554445888498</c:v>
                </c:pt>
                <c:pt idx="10">
                  <c:v>31.680423388191656</c:v>
                </c:pt>
                <c:pt idx="11">
                  <c:v>34.50388244805675</c:v>
                </c:pt>
                <c:pt idx="12">
                  <c:v>37.181240684387525</c:v>
                </c:pt>
                <c:pt idx="13">
                  <c:v>39.696985466994029</c:v>
                </c:pt>
                <c:pt idx="14">
                  <c:v>42.038013764347944</c:v>
                </c:pt>
                <c:pt idx="15">
                  <c:v>44.193827505085721</c:v>
                </c:pt>
                <c:pt idx="16">
                  <c:v>46.1566901004892</c:v>
                </c:pt>
                <c:pt idx="17">
                  <c:v>47.921741794250309</c:v>
                </c:pt>
                <c:pt idx="18">
                  <c:v>49.487072119695355</c:v>
                </c:pt>
                <c:pt idx="19">
                  <c:v>50.853748384158379</c:v>
                </c:pt>
                <c:pt idx="20">
                  <c:v>52.025799755811384</c:v>
                </c:pt>
                <c:pt idx="21">
                  <c:v>53.010157190211231</c:v>
                </c:pt>
                <c:pt idx="22">
                  <c:v>53.816550092236753</c:v>
                </c:pt>
                <c:pt idx="23">
                  <c:v>54.457361254149809</c:v>
                </c:pt>
                <c:pt idx="24">
                  <c:v>54.947442232601396</c:v>
                </c:pt>
                <c:pt idx="25">
                  <c:v>55.303891917245899</c:v>
                </c:pt>
                <c:pt idx="26">
                  <c:v>55.545801592425732</c:v>
                </c:pt>
                <c:pt idx="27">
                  <c:v>55.693970292965297</c:v>
                </c:pt>
                <c:pt idx="28">
                  <c:v>55.77059469801781</c:v>
                </c:pt>
                <c:pt idx="29">
                  <c:v>55.798938186535693</c:v>
                </c:pt>
                <c:pt idx="30">
                  <c:v>-111.60596797719829</c:v>
                </c:pt>
                <c:pt idx="31">
                  <c:v>-111.60596797719829</c:v>
                </c:pt>
                <c:pt idx="32">
                  <c:v>-111.60596797719829</c:v>
                </c:pt>
                <c:pt idx="33">
                  <c:v>-111.60596797719829</c:v>
                </c:pt>
                <c:pt idx="34">
                  <c:v>-111.60596797719829</c:v>
                </c:pt>
                <c:pt idx="35">
                  <c:v>-111.60596797719829</c:v>
                </c:pt>
                <c:pt idx="36">
                  <c:v>-111.60596797719829</c:v>
                </c:pt>
                <c:pt idx="37">
                  <c:v>-111.60596797719829</c:v>
                </c:pt>
                <c:pt idx="38">
                  <c:v>-111.60596797719829</c:v>
                </c:pt>
                <c:pt idx="39">
                  <c:v>-111.60596797719829</c:v>
                </c:pt>
                <c:pt idx="40">
                  <c:v>-111.60596797719829</c:v>
                </c:pt>
                <c:pt idx="41">
                  <c:v>-111.60596797719829</c:v>
                </c:pt>
                <c:pt idx="42">
                  <c:v>-111.60596797719829</c:v>
                </c:pt>
                <c:pt idx="43">
                  <c:v>-111.60596797719829</c:v>
                </c:pt>
                <c:pt idx="44">
                  <c:v>-111.60596797719829</c:v>
                </c:pt>
                <c:pt idx="45">
                  <c:v>-111.60596797719829</c:v>
                </c:pt>
                <c:pt idx="46">
                  <c:v>-111.60596797719829</c:v>
                </c:pt>
                <c:pt idx="47">
                  <c:v>-111.60596797719829</c:v>
                </c:pt>
                <c:pt idx="48">
                  <c:v>-111.60596797719829</c:v>
                </c:pt>
                <c:pt idx="49">
                  <c:v>-111.60596797719829</c:v>
                </c:pt>
                <c:pt idx="50">
                  <c:v>-111.60596797719829</c:v>
                </c:pt>
                <c:pt idx="51">
                  <c:v>-111.60596797719829</c:v>
                </c:pt>
                <c:pt idx="52">
                  <c:v>-111.60596797719829</c:v>
                </c:pt>
                <c:pt idx="53">
                  <c:v>-111.60596797719829</c:v>
                </c:pt>
                <c:pt idx="54">
                  <c:v>-111.60596797719829</c:v>
                </c:pt>
                <c:pt idx="55">
                  <c:v>-111.60596797719829</c:v>
                </c:pt>
                <c:pt idx="56">
                  <c:v>-111.60596797719829</c:v>
                </c:pt>
                <c:pt idx="57">
                  <c:v>-111.60596797719829</c:v>
                </c:pt>
                <c:pt idx="58">
                  <c:v>-111.60596797719829</c:v>
                </c:pt>
                <c:pt idx="59">
                  <c:v>-111.60596797719829</c:v>
                </c:pt>
                <c:pt idx="60">
                  <c:v>-111.60596797719829</c:v>
                </c:pt>
                <c:pt idx="61">
                  <c:v>-111.60596797719829</c:v>
                </c:pt>
                <c:pt idx="62">
                  <c:v>-111.60596797719829</c:v>
                </c:pt>
                <c:pt idx="63">
                  <c:v>-111.60596797719829</c:v>
                </c:pt>
                <c:pt idx="64">
                  <c:v>-111.60596797719829</c:v>
                </c:pt>
                <c:pt idx="65">
                  <c:v>-111.60596797719829</c:v>
                </c:pt>
                <c:pt idx="66">
                  <c:v>-111.60596797719829</c:v>
                </c:pt>
                <c:pt idx="67">
                  <c:v>-111.60596797719829</c:v>
                </c:pt>
                <c:pt idx="68">
                  <c:v>-111.60596797719829</c:v>
                </c:pt>
                <c:pt idx="69">
                  <c:v>-111.60596797719829</c:v>
                </c:pt>
                <c:pt idx="70">
                  <c:v>-111.60596797719829</c:v>
                </c:pt>
                <c:pt idx="71">
                  <c:v>-111.60596797719829</c:v>
                </c:pt>
                <c:pt idx="72">
                  <c:v>-111.60596797719829</c:v>
                </c:pt>
                <c:pt idx="73">
                  <c:v>-111.60596797719829</c:v>
                </c:pt>
                <c:pt idx="74">
                  <c:v>-111.60596797719829</c:v>
                </c:pt>
                <c:pt idx="75">
                  <c:v>-111.60596797719829</c:v>
                </c:pt>
                <c:pt idx="76">
                  <c:v>-111.60596797719829</c:v>
                </c:pt>
                <c:pt idx="77">
                  <c:v>-111.60596797719829</c:v>
                </c:pt>
                <c:pt idx="78">
                  <c:v>-111.60596797719829</c:v>
                </c:pt>
                <c:pt idx="79">
                  <c:v>-111.60596797719829</c:v>
                </c:pt>
                <c:pt idx="80">
                  <c:v>-111.60596797719829</c:v>
                </c:pt>
                <c:pt idx="81">
                  <c:v>-111.60596797719829</c:v>
                </c:pt>
                <c:pt idx="82">
                  <c:v>-111.60596797719829</c:v>
                </c:pt>
                <c:pt idx="83">
                  <c:v>-111.60596797719829</c:v>
                </c:pt>
                <c:pt idx="84">
                  <c:v>-111.60596797719829</c:v>
                </c:pt>
                <c:pt idx="85">
                  <c:v>-111.60596797719829</c:v>
                </c:pt>
                <c:pt idx="86">
                  <c:v>-111.60596797719829</c:v>
                </c:pt>
                <c:pt idx="87">
                  <c:v>-111.60596797719829</c:v>
                </c:pt>
                <c:pt idx="88">
                  <c:v>-111.60596797719829</c:v>
                </c:pt>
                <c:pt idx="89">
                  <c:v>-111.60596797719829</c:v>
                </c:pt>
                <c:pt idx="90">
                  <c:v>-111.60596797719829</c:v>
                </c:pt>
                <c:pt idx="91">
                  <c:v>-111.60596797719829</c:v>
                </c:pt>
                <c:pt idx="92">
                  <c:v>-111.60596797719829</c:v>
                </c:pt>
                <c:pt idx="93">
                  <c:v>-111.60596797719829</c:v>
                </c:pt>
                <c:pt idx="94">
                  <c:v>-111.60596797719829</c:v>
                </c:pt>
                <c:pt idx="95">
                  <c:v>-111.60596797719829</c:v>
                </c:pt>
                <c:pt idx="96">
                  <c:v>-111.60596797719829</c:v>
                </c:pt>
                <c:pt idx="97">
                  <c:v>-111.60596797719829</c:v>
                </c:pt>
                <c:pt idx="98">
                  <c:v>-111.60596797719829</c:v>
                </c:pt>
                <c:pt idx="99">
                  <c:v>-111.60596797719829</c:v>
                </c:pt>
                <c:pt idx="100">
                  <c:v>-111.60596797719829</c:v>
                </c:pt>
                <c:pt idx="101">
                  <c:v>-111.60596797719829</c:v>
                </c:pt>
                <c:pt idx="102">
                  <c:v>-111.60596797719829</c:v>
                </c:pt>
                <c:pt idx="103">
                  <c:v>-111.60596797719829</c:v>
                </c:pt>
                <c:pt idx="104">
                  <c:v>-111.60596797719829</c:v>
                </c:pt>
                <c:pt idx="105">
                  <c:v>-111.60596797719829</c:v>
                </c:pt>
                <c:pt idx="106">
                  <c:v>-111.60596797719829</c:v>
                </c:pt>
                <c:pt idx="107">
                  <c:v>-111.60596797719829</c:v>
                </c:pt>
                <c:pt idx="108">
                  <c:v>-111.60596797719829</c:v>
                </c:pt>
                <c:pt idx="109">
                  <c:v>-111.60596797719829</c:v>
                </c:pt>
                <c:pt idx="110">
                  <c:v>-111.60596797719829</c:v>
                </c:pt>
                <c:pt idx="111">
                  <c:v>-111.60596797719829</c:v>
                </c:pt>
                <c:pt idx="112">
                  <c:v>-111.60596797719829</c:v>
                </c:pt>
                <c:pt idx="113">
                  <c:v>-111.60596797719829</c:v>
                </c:pt>
                <c:pt idx="114">
                  <c:v>-111.60596797719829</c:v>
                </c:pt>
                <c:pt idx="115">
                  <c:v>-111.60596797719829</c:v>
                </c:pt>
                <c:pt idx="116">
                  <c:v>-111.60596797719829</c:v>
                </c:pt>
                <c:pt idx="117">
                  <c:v>-111.60596797719829</c:v>
                </c:pt>
                <c:pt idx="118">
                  <c:v>-111.60596797719829</c:v>
                </c:pt>
                <c:pt idx="119">
                  <c:v>-111.60596797719829</c:v>
                </c:pt>
                <c:pt idx="120">
                  <c:v>-111.60596797719829</c:v>
                </c:pt>
                <c:pt idx="121">
                  <c:v>-111.60596797719829</c:v>
                </c:pt>
                <c:pt idx="122">
                  <c:v>-111.60596797719829</c:v>
                </c:pt>
                <c:pt idx="123">
                  <c:v>-111.60596797719829</c:v>
                </c:pt>
                <c:pt idx="124">
                  <c:v>-111.60596797719829</c:v>
                </c:pt>
                <c:pt idx="125">
                  <c:v>-111.60596797719829</c:v>
                </c:pt>
                <c:pt idx="126">
                  <c:v>-111.60596797719829</c:v>
                </c:pt>
                <c:pt idx="127">
                  <c:v>-111.60596797719829</c:v>
                </c:pt>
                <c:pt idx="128">
                  <c:v>-111.60596797719829</c:v>
                </c:pt>
                <c:pt idx="129">
                  <c:v>-111.60596797719829</c:v>
                </c:pt>
                <c:pt idx="130">
                  <c:v>-111.60596797719829</c:v>
                </c:pt>
                <c:pt idx="131">
                  <c:v>-111.60596797719829</c:v>
                </c:pt>
                <c:pt idx="132">
                  <c:v>-111.60596797719829</c:v>
                </c:pt>
                <c:pt idx="133">
                  <c:v>-111.60596797719829</c:v>
                </c:pt>
                <c:pt idx="134">
                  <c:v>-111.60596797719829</c:v>
                </c:pt>
                <c:pt idx="135">
                  <c:v>-111.60596797719829</c:v>
                </c:pt>
                <c:pt idx="136">
                  <c:v>-111.60596797719829</c:v>
                </c:pt>
                <c:pt idx="137">
                  <c:v>-111.60596797719829</c:v>
                </c:pt>
                <c:pt idx="138">
                  <c:v>-111.60596797719829</c:v>
                </c:pt>
                <c:pt idx="139">
                  <c:v>-111.60596797719829</c:v>
                </c:pt>
                <c:pt idx="140">
                  <c:v>-111.60596797719829</c:v>
                </c:pt>
                <c:pt idx="141">
                  <c:v>-111.60596797719829</c:v>
                </c:pt>
                <c:pt idx="142">
                  <c:v>-111.60596797719829</c:v>
                </c:pt>
                <c:pt idx="143">
                  <c:v>-111.60596797719829</c:v>
                </c:pt>
                <c:pt idx="144">
                  <c:v>-111.60596797719829</c:v>
                </c:pt>
                <c:pt idx="145">
                  <c:v>-111.60596797719829</c:v>
                </c:pt>
                <c:pt idx="146">
                  <c:v>-111.60596797719829</c:v>
                </c:pt>
                <c:pt idx="147">
                  <c:v>-111.60596797719829</c:v>
                </c:pt>
                <c:pt idx="148">
                  <c:v>-111.60596797719829</c:v>
                </c:pt>
                <c:pt idx="149">
                  <c:v>-111.60596797719829</c:v>
                </c:pt>
                <c:pt idx="150">
                  <c:v>-111.60596797719829</c:v>
                </c:pt>
                <c:pt idx="151">
                  <c:v>-111.60596797719829</c:v>
                </c:pt>
                <c:pt idx="152">
                  <c:v>-111.60596797719829</c:v>
                </c:pt>
                <c:pt idx="153">
                  <c:v>-111.60596797719829</c:v>
                </c:pt>
                <c:pt idx="154">
                  <c:v>-111.60596797719829</c:v>
                </c:pt>
                <c:pt idx="155">
                  <c:v>-111.60596797719829</c:v>
                </c:pt>
                <c:pt idx="156">
                  <c:v>-111.60596797719829</c:v>
                </c:pt>
                <c:pt idx="157">
                  <c:v>-111.60596797719829</c:v>
                </c:pt>
                <c:pt idx="158">
                  <c:v>-111.60596797719829</c:v>
                </c:pt>
                <c:pt idx="159">
                  <c:v>-111.60596797719829</c:v>
                </c:pt>
                <c:pt idx="160">
                  <c:v>-111.60596797719829</c:v>
                </c:pt>
                <c:pt idx="161">
                  <c:v>-111.60596797719829</c:v>
                </c:pt>
                <c:pt idx="162">
                  <c:v>-111.60596797719829</c:v>
                </c:pt>
                <c:pt idx="163">
                  <c:v>-111.60596797719829</c:v>
                </c:pt>
                <c:pt idx="164">
                  <c:v>-111.60596797719829</c:v>
                </c:pt>
                <c:pt idx="165">
                  <c:v>-111.60596797719829</c:v>
                </c:pt>
                <c:pt idx="166">
                  <c:v>-111.60596797719829</c:v>
                </c:pt>
                <c:pt idx="167">
                  <c:v>-111.60596797719829</c:v>
                </c:pt>
                <c:pt idx="168">
                  <c:v>-111.60596797719829</c:v>
                </c:pt>
                <c:pt idx="169">
                  <c:v>-111.60596797719829</c:v>
                </c:pt>
                <c:pt idx="170">
                  <c:v>-111.60596797719829</c:v>
                </c:pt>
                <c:pt idx="171">
                  <c:v>-111.60596797719829</c:v>
                </c:pt>
                <c:pt idx="172">
                  <c:v>-111.60596797719829</c:v>
                </c:pt>
                <c:pt idx="173">
                  <c:v>-111.60596797719829</c:v>
                </c:pt>
                <c:pt idx="174">
                  <c:v>-111.60596797719829</c:v>
                </c:pt>
                <c:pt idx="175">
                  <c:v>-111.60596797719829</c:v>
                </c:pt>
                <c:pt idx="176">
                  <c:v>-111.60596797719829</c:v>
                </c:pt>
                <c:pt idx="177">
                  <c:v>-111.60596797719829</c:v>
                </c:pt>
                <c:pt idx="178">
                  <c:v>-111.60596797719829</c:v>
                </c:pt>
                <c:pt idx="179">
                  <c:v>-111.60596797719829</c:v>
                </c:pt>
                <c:pt idx="180">
                  <c:v>-111.60596797719829</c:v>
                </c:pt>
                <c:pt idx="181">
                  <c:v>-111.60596797719829</c:v>
                </c:pt>
                <c:pt idx="182">
                  <c:v>-111.60596797719829</c:v>
                </c:pt>
                <c:pt idx="183">
                  <c:v>-111.60596797719829</c:v>
                </c:pt>
                <c:pt idx="184">
                  <c:v>-111.60596797719829</c:v>
                </c:pt>
                <c:pt idx="185">
                  <c:v>-111.60596797719829</c:v>
                </c:pt>
                <c:pt idx="186">
                  <c:v>-111.60596797719829</c:v>
                </c:pt>
                <c:pt idx="187">
                  <c:v>-111.60596797719829</c:v>
                </c:pt>
                <c:pt idx="188">
                  <c:v>-111.60596797719829</c:v>
                </c:pt>
                <c:pt idx="189">
                  <c:v>-111.60596797719829</c:v>
                </c:pt>
                <c:pt idx="190">
                  <c:v>-111.60596797719829</c:v>
                </c:pt>
                <c:pt idx="191">
                  <c:v>-111.60596797719829</c:v>
                </c:pt>
                <c:pt idx="192">
                  <c:v>-111.60596797719829</c:v>
                </c:pt>
                <c:pt idx="193">
                  <c:v>-111.60596797719829</c:v>
                </c:pt>
                <c:pt idx="194">
                  <c:v>-111.60596797719829</c:v>
                </c:pt>
                <c:pt idx="195">
                  <c:v>-111.60596797719829</c:v>
                </c:pt>
                <c:pt idx="196">
                  <c:v>-111.60596797719829</c:v>
                </c:pt>
                <c:pt idx="197">
                  <c:v>-111.60596797719829</c:v>
                </c:pt>
                <c:pt idx="198">
                  <c:v>-111.60596797719829</c:v>
                </c:pt>
                <c:pt idx="199">
                  <c:v>-111.60596797719829</c:v>
                </c:pt>
                <c:pt idx="200">
                  <c:v>-111.60596797719829</c:v>
                </c:pt>
                <c:pt idx="201">
                  <c:v>-111.60596797719829</c:v>
                </c:pt>
                <c:pt idx="202">
                  <c:v>-111.60596797719829</c:v>
                </c:pt>
                <c:pt idx="203">
                  <c:v>-111.60596797719829</c:v>
                </c:pt>
                <c:pt idx="204">
                  <c:v>-111.60596797719829</c:v>
                </c:pt>
                <c:pt idx="205">
                  <c:v>-111.60596797719829</c:v>
                </c:pt>
                <c:pt idx="206">
                  <c:v>-111.60596797719829</c:v>
                </c:pt>
                <c:pt idx="207">
                  <c:v>-111.60596797719829</c:v>
                </c:pt>
                <c:pt idx="208">
                  <c:v>-111.60596797719829</c:v>
                </c:pt>
                <c:pt idx="209">
                  <c:v>-111.60596797719829</c:v>
                </c:pt>
                <c:pt idx="210">
                  <c:v>-111.60596797719829</c:v>
                </c:pt>
                <c:pt idx="211">
                  <c:v>-111.60596797719829</c:v>
                </c:pt>
                <c:pt idx="212">
                  <c:v>-111.60596797719829</c:v>
                </c:pt>
                <c:pt idx="213">
                  <c:v>-111.60596797719829</c:v>
                </c:pt>
                <c:pt idx="214">
                  <c:v>-111.60596797719829</c:v>
                </c:pt>
                <c:pt idx="215">
                  <c:v>-111.60596797719829</c:v>
                </c:pt>
                <c:pt idx="216">
                  <c:v>-111.60596797719829</c:v>
                </c:pt>
                <c:pt idx="217">
                  <c:v>-111.60596797719829</c:v>
                </c:pt>
                <c:pt idx="218">
                  <c:v>-111.60596797719829</c:v>
                </c:pt>
                <c:pt idx="219">
                  <c:v>-111.60596797719829</c:v>
                </c:pt>
                <c:pt idx="220">
                  <c:v>-111.60596797719829</c:v>
                </c:pt>
                <c:pt idx="221">
                  <c:v>-111.60596797719829</c:v>
                </c:pt>
                <c:pt idx="222">
                  <c:v>-111.60596797719829</c:v>
                </c:pt>
                <c:pt idx="223">
                  <c:v>-111.60596797719829</c:v>
                </c:pt>
                <c:pt idx="224">
                  <c:v>-111.60596797719829</c:v>
                </c:pt>
                <c:pt idx="225">
                  <c:v>-111.60596797719829</c:v>
                </c:pt>
                <c:pt idx="226">
                  <c:v>-111.60596797719829</c:v>
                </c:pt>
                <c:pt idx="227">
                  <c:v>-111.60596797719829</c:v>
                </c:pt>
                <c:pt idx="228">
                  <c:v>-111.60596797719829</c:v>
                </c:pt>
                <c:pt idx="229">
                  <c:v>-111.60596797719829</c:v>
                </c:pt>
                <c:pt idx="230">
                  <c:v>-111.60596797719829</c:v>
                </c:pt>
                <c:pt idx="231">
                  <c:v>-111.60596797719829</c:v>
                </c:pt>
                <c:pt idx="232">
                  <c:v>-111.60596797719829</c:v>
                </c:pt>
                <c:pt idx="233">
                  <c:v>-111.60596797719829</c:v>
                </c:pt>
                <c:pt idx="234">
                  <c:v>-111.60596797719829</c:v>
                </c:pt>
                <c:pt idx="235">
                  <c:v>-111.60596797719829</c:v>
                </c:pt>
                <c:pt idx="236">
                  <c:v>-111.60596797719829</c:v>
                </c:pt>
                <c:pt idx="237">
                  <c:v>-111.60596797719829</c:v>
                </c:pt>
              </c:numCache>
            </c:numRef>
          </c:xVal>
          <c:yVal>
            <c:numRef>
              <c:f>data!$BM$15:$BM$252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0.72992799437819367</c:v>
                </c:pt>
                <c:pt idx="2">
                  <c:v>1.2759833061227903</c:v>
                </c:pt>
                <c:pt idx="3">
                  <c:v>1.6300244462794773</c:v>
                </c:pt>
                <c:pt idx="4">
                  <c:v>1.7867727883612168</c:v>
                </c:pt>
                <c:pt idx="5">
                  <c:v>1.7438912707769643</c:v>
                </c:pt>
                <c:pt idx="6">
                  <c:v>1.5020192415822156</c:v>
                </c:pt>
                <c:pt idx="7">
                  <c:v>1.0647629260286857</c:v>
                </c:pt>
                <c:pt idx="8">
                  <c:v>0.43864165903852609</c:v>
                </c:pt>
                <c:pt idx="9">
                  <c:v>-0.36700931574237788</c:v>
                </c:pt>
                <c:pt idx="10">
                  <c:v>-1.3401780310807838</c:v>
                </c:pt>
                <c:pt idx="11">
                  <c:v>-2.4663548902816212</c:v>
                </c:pt>
                <c:pt idx="12">
                  <c:v>-3.728749000073476</c:v>
                </c:pt>
                <c:pt idx="13">
                  <c:v>-5.1085385168082711</c:v>
                </c:pt>
                <c:pt idx="14">
                  <c:v>-6.5851512734029534</c:v>
                </c:pt>
                <c:pt idx="15">
                  <c:v>-8.1365715029763486</c:v>
                </c:pt>
                <c:pt idx="16">
                  <c:v>-9.7396680860412381</c:v>
                </c:pt>
                <c:pt idx="17">
                  <c:v>-11.370539427204246</c:v>
                </c:pt>
                <c:pt idx="18">
                  <c:v>-13.004869819385149</c:v>
                </c:pt>
                <c:pt idx="19">
                  <c:v>-14.618291982292948</c:v>
                </c:pt>
                <c:pt idx="20">
                  <c:v>-16.186750369840251</c:v>
                </c:pt>
                <c:pt idx="21">
                  <c:v>-17.686859829712088</c:v>
                </c:pt>
                <c:pt idx="22">
                  <c:v>-19.096254267604241</c:v>
                </c:pt>
                <c:pt idx="23">
                  <c:v>-20.393920117671659</c:v>
                </c:pt>
                <c:pt idx="24">
                  <c:v>-21.560509647262563</c:v>
                </c:pt>
                <c:pt idx="25">
                  <c:v>-22.578629424676716</c:v>
                </c:pt>
                <c:pt idx="26">
                  <c:v>-23.43309964899704</c:v>
                </c:pt>
                <c:pt idx="27">
                  <c:v>-24.111180475479848</c:v>
                </c:pt>
                <c:pt idx="28">
                  <c:v>-24.602761962073092</c:v>
                </c:pt>
                <c:pt idx="29">
                  <c:v>-24.900514805028305</c:v>
                </c:pt>
                <c:pt idx="30">
                  <c:v>-25</c:v>
                </c:pt>
                <c:pt idx="31">
                  <c:v>-25</c:v>
                </c:pt>
                <c:pt idx="32">
                  <c:v>-25</c:v>
                </c:pt>
                <c:pt idx="33">
                  <c:v>-25</c:v>
                </c:pt>
                <c:pt idx="34">
                  <c:v>-25</c:v>
                </c:pt>
                <c:pt idx="35">
                  <c:v>-25</c:v>
                </c:pt>
                <c:pt idx="36">
                  <c:v>-25</c:v>
                </c:pt>
                <c:pt idx="37">
                  <c:v>-25</c:v>
                </c:pt>
                <c:pt idx="38">
                  <c:v>-25</c:v>
                </c:pt>
                <c:pt idx="39">
                  <c:v>-25</c:v>
                </c:pt>
                <c:pt idx="40">
                  <c:v>-25</c:v>
                </c:pt>
                <c:pt idx="41">
                  <c:v>-25</c:v>
                </c:pt>
                <c:pt idx="42">
                  <c:v>-25</c:v>
                </c:pt>
                <c:pt idx="43">
                  <c:v>-25</c:v>
                </c:pt>
                <c:pt idx="44">
                  <c:v>-25</c:v>
                </c:pt>
                <c:pt idx="45">
                  <c:v>-25</c:v>
                </c:pt>
                <c:pt idx="46">
                  <c:v>-25</c:v>
                </c:pt>
                <c:pt idx="47">
                  <c:v>-25</c:v>
                </c:pt>
                <c:pt idx="48">
                  <c:v>-25</c:v>
                </c:pt>
                <c:pt idx="49">
                  <c:v>-25</c:v>
                </c:pt>
                <c:pt idx="50">
                  <c:v>-25</c:v>
                </c:pt>
                <c:pt idx="51">
                  <c:v>-25</c:v>
                </c:pt>
                <c:pt idx="52">
                  <c:v>-25</c:v>
                </c:pt>
                <c:pt idx="53">
                  <c:v>-25</c:v>
                </c:pt>
                <c:pt idx="54">
                  <c:v>-25</c:v>
                </c:pt>
                <c:pt idx="55">
                  <c:v>-25</c:v>
                </c:pt>
                <c:pt idx="56">
                  <c:v>-25</c:v>
                </c:pt>
                <c:pt idx="57">
                  <c:v>-25</c:v>
                </c:pt>
                <c:pt idx="58">
                  <c:v>-25</c:v>
                </c:pt>
                <c:pt idx="59">
                  <c:v>-25</c:v>
                </c:pt>
                <c:pt idx="60">
                  <c:v>-25</c:v>
                </c:pt>
                <c:pt idx="61">
                  <c:v>-25</c:v>
                </c:pt>
                <c:pt idx="62">
                  <c:v>-25</c:v>
                </c:pt>
                <c:pt idx="63">
                  <c:v>-25</c:v>
                </c:pt>
                <c:pt idx="64">
                  <c:v>-25</c:v>
                </c:pt>
                <c:pt idx="65">
                  <c:v>-25</c:v>
                </c:pt>
                <c:pt idx="66">
                  <c:v>-25</c:v>
                </c:pt>
                <c:pt idx="67">
                  <c:v>-25</c:v>
                </c:pt>
                <c:pt idx="68">
                  <c:v>-25</c:v>
                </c:pt>
                <c:pt idx="69">
                  <c:v>-25</c:v>
                </c:pt>
                <c:pt idx="70">
                  <c:v>-25</c:v>
                </c:pt>
                <c:pt idx="71">
                  <c:v>-25</c:v>
                </c:pt>
                <c:pt idx="72">
                  <c:v>-25</c:v>
                </c:pt>
                <c:pt idx="73">
                  <c:v>-25</c:v>
                </c:pt>
                <c:pt idx="74">
                  <c:v>-25</c:v>
                </c:pt>
                <c:pt idx="75">
                  <c:v>-25</c:v>
                </c:pt>
                <c:pt idx="76">
                  <c:v>-25</c:v>
                </c:pt>
                <c:pt idx="77">
                  <c:v>-25</c:v>
                </c:pt>
                <c:pt idx="78">
                  <c:v>-25</c:v>
                </c:pt>
                <c:pt idx="79">
                  <c:v>-25</c:v>
                </c:pt>
                <c:pt idx="80">
                  <c:v>-25</c:v>
                </c:pt>
                <c:pt idx="81">
                  <c:v>-25</c:v>
                </c:pt>
                <c:pt idx="82">
                  <c:v>-25</c:v>
                </c:pt>
                <c:pt idx="83">
                  <c:v>-25</c:v>
                </c:pt>
                <c:pt idx="84">
                  <c:v>-25</c:v>
                </c:pt>
                <c:pt idx="85">
                  <c:v>-25</c:v>
                </c:pt>
                <c:pt idx="86">
                  <c:v>-25</c:v>
                </c:pt>
                <c:pt idx="87">
                  <c:v>-25</c:v>
                </c:pt>
                <c:pt idx="88">
                  <c:v>-25</c:v>
                </c:pt>
                <c:pt idx="89">
                  <c:v>-25</c:v>
                </c:pt>
                <c:pt idx="90">
                  <c:v>-25</c:v>
                </c:pt>
                <c:pt idx="91">
                  <c:v>-25</c:v>
                </c:pt>
                <c:pt idx="92">
                  <c:v>-25</c:v>
                </c:pt>
                <c:pt idx="93">
                  <c:v>-25</c:v>
                </c:pt>
                <c:pt idx="94">
                  <c:v>-25</c:v>
                </c:pt>
                <c:pt idx="95">
                  <c:v>-25</c:v>
                </c:pt>
                <c:pt idx="96">
                  <c:v>-25</c:v>
                </c:pt>
                <c:pt idx="97">
                  <c:v>-25</c:v>
                </c:pt>
                <c:pt idx="98">
                  <c:v>-25</c:v>
                </c:pt>
                <c:pt idx="99">
                  <c:v>-25</c:v>
                </c:pt>
                <c:pt idx="100">
                  <c:v>-25</c:v>
                </c:pt>
                <c:pt idx="101">
                  <c:v>-25</c:v>
                </c:pt>
                <c:pt idx="102">
                  <c:v>-25</c:v>
                </c:pt>
                <c:pt idx="103">
                  <c:v>-25</c:v>
                </c:pt>
                <c:pt idx="104">
                  <c:v>-25</c:v>
                </c:pt>
                <c:pt idx="105">
                  <c:v>-25</c:v>
                </c:pt>
                <c:pt idx="106">
                  <c:v>-25</c:v>
                </c:pt>
                <c:pt idx="107">
                  <c:v>-25</c:v>
                </c:pt>
                <c:pt idx="108">
                  <c:v>-25</c:v>
                </c:pt>
                <c:pt idx="109">
                  <c:v>-25</c:v>
                </c:pt>
                <c:pt idx="110">
                  <c:v>-25</c:v>
                </c:pt>
                <c:pt idx="111">
                  <c:v>-25</c:v>
                </c:pt>
                <c:pt idx="112">
                  <c:v>-25</c:v>
                </c:pt>
                <c:pt idx="113">
                  <c:v>-25</c:v>
                </c:pt>
                <c:pt idx="114">
                  <c:v>-25</c:v>
                </c:pt>
                <c:pt idx="115">
                  <c:v>-25</c:v>
                </c:pt>
                <c:pt idx="116">
                  <c:v>-25</c:v>
                </c:pt>
                <c:pt idx="117">
                  <c:v>-25</c:v>
                </c:pt>
                <c:pt idx="118">
                  <c:v>-25</c:v>
                </c:pt>
                <c:pt idx="119">
                  <c:v>-25</c:v>
                </c:pt>
                <c:pt idx="120">
                  <c:v>-25</c:v>
                </c:pt>
                <c:pt idx="121">
                  <c:v>-25</c:v>
                </c:pt>
                <c:pt idx="122">
                  <c:v>-25</c:v>
                </c:pt>
                <c:pt idx="123">
                  <c:v>-25</c:v>
                </c:pt>
                <c:pt idx="124">
                  <c:v>-25</c:v>
                </c:pt>
                <c:pt idx="125">
                  <c:v>-25</c:v>
                </c:pt>
                <c:pt idx="126">
                  <c:v>-25</c:v>
                </c:pt>
                <c:pt idx="127">
                  <c:v>-25</c:v>
                </c:pt>
                <c:pt idx="128">
                  <c:v>-25</c:v>
                </c:pt>
                <c:pt idx="129">
                  <c:v>-25</c:v>
                </c:pt>
                <c:pt idx="130">
                  <c:v>-25</c:v>
                </c:pt>
                <c:pt idx="131">
                  <c:v>-25</c:v>
                </c:pt>
                <c:pt idx="132">
                  <c:v>-25</c:v>
                </c:pt>
                <c:pt idx="133">
                  <c:v>-25</c:v>
                </c:pt>
                <c:pt idx="134">
                  <c:v>-25</c:v>
                </c:pt>
                <c:pt idx="135">
                  <c:v>-25</c:v>
                </c:pt>
                <c:pt idx="136">
                  <c:v>-25</c:v>
                </c:pt>
                <c:pt idx="137">
                  <c:v>-25</c:v>
                </c:pt>
                <c:pt idx="138">
                  <c:v>-25</c:v>
                </c:pt>
                <c:pt idx="139">
                  <c:v>-25</c:v>
                </c:pt>
                <c:pt idx="140">
                  <c:v>-25</c:v>
                </c:pt>
                <c:pt idx="141">
                  <c:v>-25</c:v>
                </c:pt>
                <c:pt idx="142">
                  <c:v>-25</c:v>
                </c:pt>
                <c:pt idx="143">
                  <c:v>-25</c:v>
                </c:pt>
                <c:pt idx="144">
                  <c:v>-25</c:v>
                </c:pt>
                <c:pt idx="145">
                  <c:v>-25</c:v>
                </c:pt>
                <c:pt idx="146">
                  <c:v>-25</c:v>
                </c:pt>
                <c:pt idx="147">
                  <c:v>-25</c:v>
                </c:pt>
                <c:pt idx="148">
                  <c:v>-25</c:v>
                </c:pt>
                <c:pt idx="149">
                  <c:v>-25</c:v>
                </c:pt>
                <c:pt idx="150">
                  <c:v>-25</c:v>
                </c:pt>
                <c:pt idx="151">
                  <c:v>-25</c:v>
                </c:pt>
                <c:pt idx="152">
                  <c:v>-25</c:v>
                </c:pt>
                <c:pt idx="153">
                  <c:v>-25</c:v>
                </c:pt>
                <c:pt idx="154">
                  <c:v>-25</c:v>
                </c:pt>
                <c:pt idx="155">
                  <c:v>-25</c:v>
                </c:pt>
                <c:pt idx="156">
                  <c:v>-25</c:v>
                </c:pt>
                <c:pt idx="157">
                  <c:v>-25</c:v>
                </c:pt>
                <c:pt idx="158">
                  <c:v>-25</c:v>
                </c:pt>
                <c:pt idx="159">
                  <c:v>-25</c:v>
                </c:pt>
                <c:pt idx="160">
                  <c:v>-25</c:v>
                </c:pt>
                <c:pt idx="161">
                  <c:v>-25</c:v>
                </c:pt>
                <c:pt idx="162">
                  <c:v>-25</c:v>
                </c:pt>
                <c:pt idx="163">
                  <c:v>-25</c:v>
                </c:pt>
                <c:pt idx="164">
                  <c:v>-25</c:v>
                </c:pt>
                <c:pt idx="165">
                  <c:v>-25</c:v>
                </c:pt>
                <c:pt idx="166">
                  <c:v>-25</c:v>
                </c:pt>
                <c:pt idx="167">
                  <c:v>-25</c:v>
                </c:pt>
                <c:pt idx="168">
                  <c:v>-25</c:v>
                </c:pt>
                <c:pt idx="169">
                  <c:v>-25</c:v>
                </c:pt>
                <c:pt idx="170">
                  <c:v>-25</c:v>
                </c:pt>
                <c:pt idx="171">
                  <c:v>-25</c:v>
                </c:pt>
                <c:pt idx="172">
                  <c:v>-25</c:v>
                </c:pt>
                <c:pt idx="173">
                  <c:v>-25</c:v>
                </c:pt>
                <c:pt idx="174">
                  <c:v>-25</c:v>
                </c:pt>
                <c:pt idx="175">
                  <c:v>-25</c:v>
                </c:pt>
                <c:pt idx="176">
                  <c:v>-25</c:v>
                </c:pt>
                <c:pt idx="177">
                  <c:v>-25</c:v>
                </c:pt>
                <c:pt idx="178">
                  <c:v>-25</c:v>
                </c:pt>
                <c:pt idx="179">
                  <c:v>-25</c:v>
                </c:pt>
                <c:pt idx="180">
                  <c:v>-25</c:v>
                </c:pt>
                <c:pt idx="181">
                  <c:v>-25</c:v>
                </c:pt>
                <c:pt idx="182">
                  <c:v>-25</c:v>
                </c:pt>
                <c:pt idx="183">
                  <c:v>-25</c:v>
                </c:pt>
                <c:pt idx="184">
                  <c:v>-25</c:v>
                </c:pt>
                <c:pt idx="185">
                  <c:v>-25</c:v>
                </c:pt>
                <c:pt idx="186">
                  <c:v>-25</c:v>
                </c:pt>
                <c:pt idx="187">
                  <c:v>-25</c:v>
                </c:pt>
                <c:pt idx="188">
                  <c:v>-25</c:v>
                </c:pt>
                <c:pt idx="189">
                  <c:v>-25</c:v>
                </c:pt>
                <c:pt idx="190">
                  <c:v>-25</c:v>
                </c:pt>
                <c:pt idx="191">
                  <c:v>-25</c:v>
                </c:pt>
                <c:pt idx="192">
                  <c:v>-25</c:v>
                </c:pt>
                <c:pt idx="193">
                  <c:v>-25</c:v>
                </c:pt>
                <c:pt idx="194">
                  <c:v>-25</c:v>
                </c:pt>
                <c:pt idx="195">
                  <c:v>-25</c:v>
                </c:pt>
                <c:pt idx="196">
                  <c:v>-25</c:v>
                </c:pt>
                <c:pt idx="197">
                  <c:v>-25</c:v>
                </c:pt>
                <c:pt idx="198">
                  <c:v>-25</c:v>
                </c:pt>
                <c:pt idx="199">
                  <c:v>-25</c:v>
                </c:pt>
                <c:pt idx="200">
                  <c:v>-25</c:v>
                </c:pt>
                <c:pt idx="201">
                  <c:v>-25</c:v>
                </c:pt>
                <c:pt idx="202">
                  <c:v>-25</c:v>
                </c:pt>
                <c:pt idx="203">
                  <c:v>-25</c:v>
                </c:pt>
                <c:pt idx="204">
                  <c:v>-25</c:v>
                </c:pt>
                <c:pt idx="205">
                  <c:v>-25</c:v>
                </c:pt>
                <c:pt idx="206">
                  <c:v>-25</c:v>
                </c:pt>
                <c:pt idx="207">
                  <c:v>-25</c:v>
                </c:pt>
                <c:pt idx="208">
                  <c:v>-25</c:v>
                </c:pt>
                <c:pt idx="209">
                  <c:v>-25</c:v>
                </c:pt>
                <c:pt idx="210">
                  <c:v>-25</c:v>
                </c:pt>
                <c:pt idx="211">
                  <c:v>-25</c:v>
                </c:pt>
                <c:pt idx="212">
                  <c:v>-25</c:v>
                </c:pt>
                <c:pt idx="213">
                  <c:v>-25</c:v>
                </c:pt>
                <c:pt idx="214">
                  <c:v>-25</c:v>
                </c:pt>
                <c:pt idx="215">
                  <c:v>-25</c:v>
                </c:pt>
                <c:pt idx="216">
                  <c:v>-25</c:v>
                </c:pt>
                <c:pt idx="217">
                  <c:v>-25</c:v>
                </c:pt>
                <c:pt idx="218">
                  <c:v>-25</c:v>
                </c:pt>
                <c:pt idx="219">
                  <c:v>-25</c:v>
                </c:pt>
                <c:pt idx="220">
                  <c:v>-25</c:v>
                </c:pt>
                <c:pt idx="221">
                  <c:v>-25</c:v>
                </c:pt>
                <c:pt idx="222">
                  <c:v>-25</c:v>
                </c:pt>
                <c:pt idx="223">
                  <c:v>-25</c:v>
                </c:pt>
                <c:pt idx="224">
                  <c:v>-25</c:v>
                </c:pt>
                <c:pt idx="225">
                  <c:v>-25</c:v>
                </c:pt>
                <c:pt idx="226">
                  <c:v>-25</c:v>
                </c:pt>
                <c:pt idx="227">
                  <c:v>-25</c:v>
                </c:pt>
                <c:pt idx="228">
                  <c:v>-25</c:v>
                </c:pt>
                <c:pt idx="229">
                  <c:v>-25</c:v>
                </c:pt>
                <c:pt idx="230">
                  <c:v>-25</c:v>
                </c:pt>
                <c:pt idx="231">
                  <c:v>-25</c:v>
                </c:pt>
                <c:pt idx="232">
                  <c:v>-25</c:v>
                </c:pt>
                <c:pt idx="233">
                  <c:v>-25</c:v>
                </c:pt>
                <c:pt idx="234">
                  <c:v>-25</c:v>
                </c:pt>
                <c:pt idx="235">
                  <c:v>-25</c:v>
                </c:pt>
                <c:pt idx="236">
                  <c:v>-25</c:v>
                </c:pt>
                <c:pt idx="237">
                  <c:v>-25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1642-4D06-B7B5-B2E0B4C569D0}"/>
            </c:ext>
          </c:extLst>
        </c:ser>
        <c:ser>
          <c:idx val="31"/>
          <c:order val="31"/>
          <c:tx>
            <c:strRef>
              <c:f>data!$BP$12</c:f>
              <c:strCache>
                <c:ptCount val="1"/>
                <c:pt idx="0">
                  <c:v>55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data!$BP$15:$BP$252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2.6830907779458326</c:v>
                </c:pt>
                <c:pt idx="2">
                  <c:v>5.5458762191878206</c:v>
                </c:pt>
                <c:pt idx="3">
                  <c:v>8.5783530421233802</c:v>
                </c:pt>
                <c:pt idx="4">
                  <c:v>11.768697760506335</c:v>
                </c:pt>
                <c:pt idx="5">
                  <c:v>15.103393508771511</c:v>
                </c:pt>
                <c:pt idx="6">
                  <c:v>18.567375031492773</c:v>
                </c:pt>
                <c:pt idx="7">
                  <c:v>22.144190281736577</c:v>
                </c:pt>
                <c:pt idx="8">
                  <c:v>25.816176894916513</c:v>
                </c:pt>
                <c:pt idx="9">
                  <c:v>29.564651645191926</c:v>
                </c:pt>
                <c:pt idx="10">
                  <c:v>33.37011085219504</c:v>
                </c:pt>
                <c:pt idx="11">
                  <c:v>37.212439588412145</c:v>
                </c:pt>
                <c:pt idx="12">
                  <c:v>41.071127443143467</c:v>
                </c:pt>
                <c:pt idx="13">
                  <c:v>44.925488528636691</c:v>
                </c:pt>
                <c:pt idx="14">
                  <c:v>48.754883368485814</c:v>
                </c:pt>
                <c:pt idx="15">
                  <c:v>52.538940288195455</c:v>
                </c:pt>
                <c:pt idx="16">
                  <c:v>56.257773933152656</c:v>
                </c:pt>
                <c:pt idx="17">
                  <c:v>59.892198570059151</c:v>
                </c:pt>
                <c:pt idx="18">
                  <c:v>63.423933883834721</c:v>
                </c:pt>
                <c:pt idx="19">
                  <c:v>66.835801062498206</c:v>
                </c:pt>
                <c:pt idx="20">
                  <c:v>70.111907066710259</c:v>
                </c:pt>
                <c:pt idx="21">
                  <c:v>73.237815107400209</c:v>
                </c:pt>
                <c:pt idx="22">
                  <c:v>76.200699502837793</c:v>
                </c:pt>
                <c:pt idx="23">
                  <c:v>78.989483254067039</c:v>
                </c:pt>
                <c:pt idx="24">
                  <c:v>81.594956862990784</c:v>
                </c:pt>
                <c:pt idx="25">
                  <c:v>84.009877118596833</c:v>
                </c:pt>
                <c:pt idx="26">
                  <c:v>86.229044791689233</c:v>
                </c:pt>
                <c:pt idx="27">
                  <c:v>88.249360404727923</c:v>
                </c:pt>
                <c:pt idx="28">
                  <c:v>90.069857478557793</c:v>
                </c:pt>
                <c:pt idx="29">
                  <c:v>91.691712899404706</c:v>
                </c:pt>
                <c:pt idx="30">
                  <c:v>93.11823429493549</c:v>
                </c:pt>
                <c:pt idx="31">
                  <c:v>94.354824554794419</c:v>
                </c:pt>
                <c:pt idx="32">
                  <c:v>95.408923876187615</c:v>
                </c:pt>
                <c:pt idx="33">
                  <c:v>96.289929956167654</c:v>
                </c:pt>
                <c:pt idx="34">
                  <c:v>97.00909718668035</c:v>
                </c:pt>
                <c:pt idx="35">
                  <c:v>97.579415933663597</c:v>
                </c:pt>
                <c:pt idx="36">
                  <c:v>98.015473195118943</c:v>
                </c:pt>
                <c:pt idx="37">
                  <c:v>98.333296132814397</c:v>
                </c:pt>
                <c:pt idx="38">
                  <c:v>98.550180155985871</c:v>
                </c:pt>
                <c:pt idx="39">
                  <c:v>98.684503401106795</c:v>
                </c:pt>
                <c:pt idx="40">
                  <c:v>98.755529597720169</c:v>
                </c:pt>
                <c:pt idx="41">
                  <c:v>98.783201434904058</c:v>
                </c:pt>
                <c:pt idx="42">
                  <c:v>98.787926644837484</c:v>
                </c:pt>
                <c:pt idx="43">
                  <c:v>-197.575862670373</c:v>
                </c:pt>
                <c:pt idx="44">
                  <c:v>-197.575862670373</c:v>
                </c:pt>
                <c:pt idx="45">
                  <c:v>-197.575862670373</c:v>
                </c:pt>
                <c:pt idx="46">
                  <c:v>-197.575862670373</c:v>
                </c:pt>
                <c:pt idx="47">
                  <c:v>-197.575862670373</c:v>
                </c:pt>
                <c:pt idx="48">
                  <c:v>-197.575862670373</c:v>
                </c:pt>
                <c:pt idx="49">
                  <c:v>-197.575862670373</c:v>
                </c:pt>
                <c:pt idx="50">
                  <c:v>-197.575862670373</c:v>
                </c:pt>
                <c:pt idx="51">
                  <c:v>-197.575862670373</c:v>
                </c:pt>
                <c:pt idx="52">
                  <c:v>-197.575862670373</c:v>
                </c:pt>
                <c:pt idx="53">
                  <c:v>-197.575862670373</c:v>
                </c:pt>
                <c:pt idx="54">
                  <c:v>-197.575862670373</c:v>
                </c:pt>
                <c:pt idx="55">
                  <c:v>-197.575862670373</c:v>
                </c:pt>
                <c:pt idx="56">
                  <c:v>-197.575862670373</c:v>
                </c:pt>
                <c:pt idx="57">
                  <c:v>-197.575862670373</c:v>
                </c:pt>
                <c:pt idx="58">
                  <c:v>-197.575862670373</c:v>
                </c:pt>
                <c:pt idx="59">
                  <c:v>-197.575862670373</c:v>
                </c:pt>
                <c:pt idx="60">
                  <c:v>-197.575862670373</c:v>
                </c:pt>
                <c:pt idx="61">
                  <c:v>-197.575862670373</c:v>
                </c:pt>
                <c:pt idx="62">
                  <c:v>-197.575862670373</c:v>
                </c:pt>
                <c:pt idx="63">
                  <c:v>-197.575862670373</c:v>
                </c:pt>
                <c:pt idx="64">
                  <c:v>-197.575862670373</c:v>
                </c:pt>
                <c:pt idx="65">
                  <c:v>-197.575862670373</c:v>
                </c:pt>
                <c:pt idx="66">
                  <c:v>-197.575862670373</c:v>
                </c:pt>
                <c:pt idx="67">
                  <c:v>-197.575862670373</c:v>
                </c:pt>
                <c:pt idx="68">
                  <c:v>-197.575862670373</c:v>
                </c:pt>
                <c:pt idx="69">
                  <c:v>-197.575862670373</c:v>
                </c:pt>
                <c:pt idx="70">
                  <c:v>-197.575862670373</c:v>
                </c:pt>
                <c:pt idx="71">
                  <c:v>-197.575862670373</c:v>
                </c:pt>
                <c:pt idx="72">
                  <c:v>-197.575862670373</c:v>
                </c:pt>
                <c:pt idx="73">
                  <c:v>-197.575862670373</c:v>
                </c:pt>
                <c:pt idx="74">
                  <c:v>-197.575862670373</c:v>
                </c:pt>
                <c:pt idx="75">
                  <c:v>-197.575862670373</c:v>
                </c:pt>
                <c:pt idx="76">
                  <c:v>-197.575862670373</c:v>
                </c:pt>
                <c:pt idx="77">
                  <c:v>-197.575862670373</c:v>
                </c:pt>
                <c:pt idx="78">
                  <c:v>-197.575862670373</c:v>
                </c:pt>
                <c:pt idx="79">
                  <c:v>-197.575862670373</c:v>
                </c:pt>
                <c:pt idx="80">
                  <c:v>-197.575862670373</c:v>
                </c:pt>
                <c:pt idx="81">
                  <c:v>-197.575862670373</c:v>
                </c:pt>
                <c:pt idx="82">
                  <c:v>-197.575862670373</c:v>
                </c:pt>
                <c:pt idx="83">
                  <c:v>-197.575862670373</c:v>
                </c:pt>
                <c:pt idx="84">
                  <c:v>-197.575862670373</c:v>
                </c:pt>
                <c:pt idx="85">
                  <c:v>-197.575862670373</c:v>
                </c:pt>
                <c:pt idx="86">
                  <c:v>-197.575862670373</c:v>
                </c:pt>
                <c:pt idx="87">
                  <c:v>-197.575862670373</c:v>
                </c:pt>
                <c:pt idx="88">
                  <c:v>-197.575862670373</c:v>
                </c:pt>
                <c:pt idx="89">
                  <c:v>-197.575862670373</c:v>
                </c:pt>
                <c:pt idx="90">
                  <c:v>-197.575862670373</c:v>
                </c:pt>
                <c:pt idx="91">
                  <c:v>-197.575862670373</c:v>
                </c:pt>
                <c:pt idx="92">
                  <c:v>-197.575862670373</c:v>
                </c:pt>
                <c:pt idx="93">
                  <c:v>-197.575862670373</c:v>
                </c:pt>
                <c:pt idx="94">
                  <c:v>-197.575862670373</c:v>
                </c:pt>
                <c:pt idx="95">
                  <c:v>-197.575862670373</c:v>
                </c:pt>
                <c:pt idx="96">
                  <c:v>-197.575862670373</c:v>
                </c:pt>
                <c:pt idx="97">
                  <c:v>-197.575862670373</c:v>
                </c:pt>
                <c:pt idx="98">
                  <c:v>-197.575862670373</c:v>
                </c:pt>
                <c:pt idx="99">
                  <c:v>-197.575862670373</c:v>
                </c:pt>
                <c:pt idx="100">
                  <c:v>-197.575862670373</c:v>
                </c:pt>
                <c:pt idx="101">
                  <c:v>-197.575862670373</c:v>
                </c:pt>
                <c:pt idx="102">
                  <c:v>-197.575862670373</c:v>
                </c:pt>
                <c:pt idx="103">
                  <c:v>-197.575862670373</c:v>
                </c:pt>
                <c:pt idx="104">
                  <c:v>-197.575862670373</c:v>
                </c:pt>
                <c:pt idx="105">
                  <c:v>-197.575862670373</c:v>
                </c:pt>
                <c:pt idx="106">
                  <c:v>-197.575862670373</c:v>
                </c:pt>
                <c:pt idx="107">
                  <c:v>-197.575862670373</c:v>
                </c:pt>
                <c:pt idx="108">
                  <c:v>-197.575862670373</c:v>
                </c:pt>
                <c:pt idx="109">
                  <c:v>-197.575862670373</c:v>
                </c:pt>
                <c:pt idx="110">
                  <c:v>-197.575862670373</c:v>
                </c:pt>
                <c:pt idx="111">
                  <c:v>-197.575862670373</c:v>
                </c:pt>
                <c:pt idx="112">
                  <c:v>-197.575862670373</c:v>
                </c:pt>
                <c:pt idx="113">
                  <c:v>-197.575862670373</c:v>
                </c:pt>
                <c:pt idx="114">
                  <c:v>-197.575862670373</c:v>
                </c:pt>
                <c:pt idx="115">
                  <c:v>-197.575862670373</c:v>
                </c:pt>
                <c:pt idx="116">
                  <c:v>-197.575862670373</c:v>
                </c:pt>
                <c:pt idx="117">
                  <c:v>-197.575862670373</c:v>
                </c:pt>
                <c:pt idx="118">
                  <c:v>-197.575862670373</c:v>
                </c:pt>
                <c:pt idx="119">
                  <c:v>-197.575862670373</c:v>
                </c:pt>
                <c:pt idx="120">
                  <c:v>-197.575862670373</c:v>
                </c:pt>
                <c:pt idx="121">
                  <c:v>-197.575862670373</c:v>
                </c:pt>
                <c:pt idx="122">
                  <c:v>-197.575862670373</c:v>
                </c:pt>
                <c:pt idx="123">
                  <c:v>-197.575862670373</c:v>
                </c:pt>
                <c:pt idx="124">
                  <c:v>-197.575862670373</c:v>
                </c:pt>
                <c:pt idx="125">
                  <c:v>-197.575862670373</c:v>
                </c:pt>
                <c:pt idx="126">
                  <c:v>-197.575862670373</c:v>
                </c:pt>
                <c:pt idx="127">
                  <c:v>-197.575862670373</c:v>
                </c:pt>
                <c:pt idx="128">
                  <c:v>-197.575862670373</c:v>
                </c:pt>
                <c:pt idx="129">
                  <c:v>-197.575862670373</c:v>
                </c:pt>
                <c:pt idx="130">
                  <c:v>-197.575862670373</c:v>
                </c:pt>
                <c:pt idx="131">
                  <c:v>-197.575862670373</c:v>
                </c:pt>
                <c:pt idx="132">
                  <c:v>-197.575862670373</c:v>
                </c:pt>
                <c:pt idx="133">
                  <c:v>-197.575862670373</c:v>
                </c:pt>
                <c:pt idx="134">
                  <c:v>-197.575862670373</c:v>
                </c:pt>
                <c:pt idx="135">
                  <c:v>-197.575862670373</c:v>
                </c:pt>
                <c:pt idx="136">
                  <c:v>-197.575862670373</c:v>
                </c:pt>
                <c:pt idx="137">
                  <c:v>-197.575862670373</c:v>
                </c:pt>
                <c:pt idx="138">
                  <c:v>-197.575862670373</c:v>
                </c:pt>
                <c:pt idx="139">
                  <c:v>-197.575862670373</c:v>
                </c:pt>
                <c:pt idx="140">
                  <c:v>-197.575862670373</c:v>
                </c:pt>
                <c:pt idx="141">
                  <c:v>-197.575862670373</c:v>
                </c:pt>
                <c:pt idx="142">
                  <c:v>-197.575862670373</c:v>
                </c:pt>
                <c:pt idx="143">
                  <c:v>-197.575862670373</c:v>
                </c:pt>
                <c:pt idx="144">
                  <c:v>-197.575862670373</c:v>
                </c:pt>
                <c:pt idx="145">
                  <c:v>-197.575862670373</c:v>
                </c:pt>
                <c:pt idx="146">
                  <c:v>-197.575862670373</c:v>
                </c:pt>
                <c:pt idx="147">
                  <c:v>-197.575862670373</c:v>
                </c:pt>
                <c:pt idx="148">
                  <c:v>-197.575862670373</c:v>
                </c:pt>
                <c:pt idx="149">
                  <c:v>-197.575862670373</c:v>
                </c:pt>
                <c:pt idx="150">
                  <c:v>-197.575862670373</c:v>
                </c:pt>
                <c:pt idx="151">
                  <c:v>-197.575862670373</c:v>
                </c:pt>
                <c:pt idx="152">
                  <c:v>-197.575862670373</c:v>
                </c:pt>
                <c:pt idx="153">
                  <c:v>-197.575862670373</c:v>
                </c:pt>
                <c:pt idx="154">
                  <c:v>-197.575862670373</c:v>
                </c:pt>
                <c:pt idx="155">
                  <c:v>-197.575862670373</c:v>
                </c:pt>
                <c:pt idx="156">
                  <c:v>-197.575862670373</c:v>
                </c:pt>
                <c:pt idx="157">
                  <c:v>-197.575862670373</c:v>
                </c:pt>
                <c:pt idx="158">
                  <c:v>-197.575862670373</c:v>
                </c:pt>
                <c:pt idx="159">
                  <c:v>-197.575862670373</c:v>
                </c:pt>
                <c:pt idx="160">
                  <c:v>-197.575862670373</c:v>
                </c:pt>
                <c:pt idx="161">
                  <c:v>-197.575862670373</c:v>
                </c:pt>
                <c:pt idx="162">
                  <c:v>-197.575862670373</c:v>
                </c:pt>
                <c:pt idx="163">
                  <c:v>-197.575862670373</c:v>
                </c:pt>
                <c:pt idx="164">
                  <c:v>-197.575862670373</c:v>
                </c:pt>
                <c:pt idx="165">
                  <c:v>-197.575862670373</c:v>
                </c:pt>
                <c:pt idx="166">
                  <c:v>-197.575862670373</c:v>
                </c:pt>
                <c:pt idx="167">
                  <c:v>-197.575862670373</c:v>
                </c:pt>
                <c:pt idx="168">
                  <c:v>-197.575862670373</c:v>
                </c:pt>
                <c:pt idx="169">
                  <c:v>-197.575862670373</c:v>
                </c:pt>
                <c:pt idx="170">
                  <c:v>-197.575862670373</c:v>
                </c:pt>
                <c:pt idx="171">
                  <c:v>-197.575862670373</c:v>
                </c:pt>
                <c:pt idx="172">
                  <c:v>-197.575862670373</c:v>
                </c:pt>
                <c:pt idx="173">
                  <c:v>-197.575862670373</c:v>
                </c:pt>
                <c:pt idx="174">
                  <c:v>-197.575862670373</c:v>
                </c:pt>
                <c:pt idx="175">
                  <c:v>-197.575862670373</c:v>
                </c:pt>
                <c:pt idx="176">
                  <c:v>-197.575862670373</c:v>
                </c:pt>
                <c:pt idx="177">
                  <c:v>-197.575862670373</c:v>
                </c:pt>
                <c:pt idx="178">
                  <c:v>-197.575862670373</c:v>
                </c:pt>
                <c:pt idx="179">
                  <c:v>-197.575862670373</c:v>
                </c:pt>
                <c:pt idx="180">
                  <c:v>-197.575862670373</c:v>
                </c:pt>
                <c:pt idx="181">
                  <c:v>-197.575862670373</c:v>
                </c:pt>
                <c:pt idx="182">
                  <c:v>-197.575862670373</c:v>
                </c:pt>
                <c:pt idx="183">
                  <c:v>-197.575862670373</c:v>
                </c:pt>
                <c:pt idx="184">
                  <c:v>-197.575862670373</c:v>
                </c:pt>
                <c:pt idx="185">
                  <c:v>-197.575862670373</c:v>
                </c:pt>
                <c:pt idx="186">
                  <c:v>-197.575862670373</c:v>
                </c:pt>
                <c:pt idx="187">
                  <c:v>-197.575862670373</c:v>
                </c:pt>
                <c:pt idx="188">
                  <c:v>-197.575862670373</c:v>
                </c:pt>
                <c:pt idx="189">
                  <c:v>-197.575862670373</c:v>
                </c:pt>
                <c:pt idx="190">
                  <c:v>-197.575862670373</c:v>
                </c:pt>
                <c:pt idx="191">
                  <c:v>-197.575862670373</c:v>
                </c:pt>
                <c:pt idx="192">
                  <c:v>-197.575862670373</c:v>
                </c:pt>
                <c:pt idx="193">
                  <c:v>-197.575862670373</c:v>
                </c:pt>
                <c:pt idx="194">
                  <c:v>-197.575862670373</c:v>
                </c:pt>
                <c:pt idx="195">
                  <c:v>-197.575862670373</c:v>
                </c:pt>
                <c:pt idx="196">
                  <c:v>-197.575862670373</c:v>
                </c:pt>
                <c:pt idx="197">
                  <c:v>-197.575862670373</c:v>
                </c:pt>
                <c:pt idx="198">
                  <c:v>-197.575862670373</c:v>
                </c:pt>
                <c:pt idx="199">
                  <c:v>-197.575862670373</c:v>
                </c:pt>
                <c:pt idx="200">
                  <c:v>-197.575862670373</c:v>
                </c:pt>
                <c:pt idx="201">
                  <c:v>-197.575862670373</c:v>
                </c:pt>
                <c:pt idx="202">
                  <c:v>-197.575862670373</c:v>
                </c:pt>
                <c:pt idx="203">
                  <c:v>-197.575862670373</c:v>
                </c:pt>
                <c:pt idx="204">
                  <c:v>-197.575862670373</c:v>
                </c:pt>
                <c:pt idx="205">
                  <c:v>-197.575862670373</c:v>
                </c:pt>
                <c:pt idx="206">
                  <c:v>-197.575862670373</c:v>
                </c:pt>
                <c:pt idx="207">
                  <c:v>-197.575862670373</c:v>
                </c:pt>
                <c:pt idx="208">
                  <c:v>-197.575862670373</c:v>
                </c:pt>
                <c:pt idx="209">
                  <c:v>-197.575862670373</c:v>
                </c:pt>
                <c:pt idx="210">
                  <c:v>-197.575862670373</c:v>
                </c:pt>
                <c:pt idx="211">
                  <c:v>-197.575862670373</c:v>
                </c:pt>
                <c:pt idx="212">
                  <c:v>-197.575862670373</c:v>
                </c:pt>
                <c:pt idx="213">
                  <c:v>-197.575862670373</c:v>
                </c:pt>
                <c:pt idx="214">
                  <c:v>-197.575862670373</c:v>
                </c:pt>
                <c:pt idx="215">
                  <c:v>-197.575862670373</c:v>
                </c:pt>
                <c:pt idx="216">
                  <c:v>-197.575862670373</c:v>
                </c:pt>
                <c:pt idx="217">
                  <c:v>-197.575862670373</c:v>
                </c:pt>
                <c:pt idx="218">
                  <c:v>-197.575862670373</c:v>
                </c:pt>
                <c:pt idx="219">
                  <c:v>-197.575862670373</c:v>
                </c:pt>
                <c:pt idx="220">
                  <c:v>-197.575862670373</c:v>
                </c:pt>
                <c:pt idx="221">
                  <c:v>-197.575862670373</c:v>
                </c:pt>
                <c:pt idx="222">
                  <c:v>-197.575862670373</c:v>
                </c:pt>
                <c:pt idx="223">
                  <c:v>-197.575862670373</c:v>
                </c:pt>
                <c:pt idx="224">
                  <c:v>-197.575862670373</c:v>
                </c:pt>
                <c:pt idx="225">
                  <c:v>-197.575862670373</c:v>
                </c:pt>
                <c:pt idx="226">
                  <c:v>-197.575862670373</c:v>
                </c:pt>
                <c:pt idx="227">
                  <c:v>-197.575862670373</c:v>
                </c:pt>
                <c:pt idx="228">
                  <c:v>-197.575862670373</c:v>
                </c:pt>
                <c:pt idx="229">
                  <c:v>-197.575862670373</c:v>
                </c:pt>
                <c:pt idx="230">
                  <c:v>-197.575862670373</c:v>
                </c:pt>
                <c:pt idx="231">
                  <c:v>-197.575862670373</c:v>
                </c:pt>
                <c:pt idx="232">
                  <c:v>-197.575862670373</c:v>
                </c:pt>
                <c:pt idx="233">
                  <c:v>-197.575862670373</c:v>
                </c:pt>
                <c:pt idx="234">
                  <c:v>-197.575862670373</c:v>
                </c:pt>
                <c:pt idx="235">
                  <c:v>-197.575862670373</c:v>
                </c:pt>
                <c:pt idx="236">
                  <c:v>-197.575862670373</c:v>
                </c:pt>
                <c:pt idx="237">
                  <c:v>-197.575862670373</c:v>
                </c:pt>
              </c:numCache>
            </c:numRef>
          </c:xVal>
          <c:yVal>
            <c:numRef>
              <c:f>data!$BQ$15:$BQ$252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1.7763927117052822</c:v>
                </c:pt>
                <c:pt idx="2">
                  <c:v>3.4653879910684209</c:v>
                </c:pt>
                <c:pt idx="3">
                  <c:v>5.0488687303148483</c:v>
                </c:pt>
                <c:pt idx="4">
                  <c:v>6.5098496296261814</c:v>
                </c:pt>
                <c:pt idx="5">
                  <c:v>7.8326593909634035</c:v>
                </c:pt>
                <c:pt idx="6">
                  <c:v>9.0031088171723397</c:v>
                </c:pt>
                <c:pt idx="7">
                  <c:v>10.008643013246266</c:v>
                </c:pt>
                <c:pt idx="8">
                  <c:v>10.838476057149819</c:v>
                </c:pt>
                <c:pt idx="9">
                  <c:v>11.483706695649817</c:v>
                </c:pt>
                <c:pt idx="10">
                  <c:v>11.937413824134556</c:v>
                </c:pt>
                <c:pt idx="11">
                  <c:v>12.19473072625186</c:v>
                </c:pt>
                <c:pt idx="12">
                  <c:v>12.252897277029886</c:v>
                </c:pt>
                <c:pt idx="13">
                  <c:v>12.111289549520956</c:v>
                </c:pt>
                <c:pt idx="14">
                  <c:v>11.77142650739083</c:v>
                </c:pt>
                <c:pt idx="15">
                  <c:v>11.236953711665086</c:v>
                </c:pt>
                <c:pt idx="16">
                  <c:v>10.513604216403165</c:v>
                </c:pt>
                <c:pt idx="17">
                  <c:v>9.6091370727548533</c:v>
                </c:pt>
                <c:pt idx="18">
                  <c:v>8.5332541010391569</c:v>
                </c:pt>
                <c:pt idx="19">
                  <c:v>7.2974958235947156</c:v>
                </c:pt>
                <c:pt idx="20">
                  <c:v>5.9151176746843115</c:v>
                </c:pt>
                <c:pt idx="21">
                  <c:v>4.4009478152951287</c:v>
                </c:pt>
                <c:pt idx="22">
                  <c:v>2.7712280779927863</c:v>
                </c:pt>
                <c:pt idx="23">
                  <c:v>1.043439747943548</c:v>
                </c:pt>
                <c:pt idx="24">
                  <c:v>-0.76388395112513541</c:v>
                </c:pt>
                <c:pt idx="25">
                  <c:v>-2.6313566546451583</c:v>
                </c:pt>
                <c:pt idx="26">
                  <c:v>-4.5389468061941374</c:v>
                </c:pt>
                <c:pt idx="27">
                  <c:v>-6.4661925271703131</c:v>
                </c:pt>
                <c:pt idx="28">
                  <c:v>-8.3924211023437501</c:v>
                </c:pt>
                <c:pt idx="29">
                  <c:v>-10.296970726959175</c:v>
                </c:pt>
                <c:pt idx="30">
                  <c:v>-12.159412136806814</c:v>
                </c:pt>
                <c:pt idx="31">
                  <c:v>-13.959767743933519</c:v>
                </c:pt>
                <c:pt idx="32">
                  <c:v>-15.678725927421581</c:v>
                </c:pt>
                <c:pt idx="33">
                  <c:v>-17.297848180632943</c:v>
                </c:pt>
                <c:pt idx="34">
                  <c:v>-18.799766892941335</c:v>
                </c:pt>
                <c:pt idx="35">
                  <c:v>-20.168371644435002</c:v>
                </c:pt>
                <c:pt idx="36">
                  <c:v>-21.388982015288917</c:v>
                </c:pt>
                <c:pt idx="37">
                  <c:v>-22.448505056156364</c:v>
                </c:pt>
                <c:pt idx="38">
                  <c:v>-23.335575730464726</c:v>
                </c:pt>
                <c:pt idx="39">
                  <c:v>-24.040678822152433</c:v>
                </c:pt>
                <c:pt idx="40">
                  <c:v>-24.556251001196987</c:v>
                </c:pt>
                <c:pt idx="41">
                  <c:v>-24.876761952121814</c:v>
                </c:pt>
                <c:pt idx="42">
                  <c:v>-24.998773695252396</c:v>
                </c:pt>
                <c:pt idx="43">
                  <c:v>-24.999999999999993</c:v>
                </c:pt>
                <c:pt idx="44">
                  <c:v>-24.999999999999993</c:v>
                </c:pt>
                <c:pt idx="45">
                  <c:v>-24.999999999999993</c:v>
                </c:pt>
                <c:pt idx="46">
                  <c:v>-24.999999999999993</c:v>
                </c:pt>
                <c:pt idx="47">
                  <c:v>-24.999999999999993</c:v>
                </c:pt>
                <c:pt idx="48">
                  <c:v>-24.999999999999993</c:v>
                </c:pt>
                <c:pt idx="49">
                  <c:v>-24.999999999999993</c:v>
                </c:pt>
                <c:pt idx="50">
                  <c:v>-24.999999999999993</c:v>
                </c:pt>
                <c:pt idx="51">
                  <c:v>-24.999999999999993</c:v>
                </c:pt>
                <c:pt idx="52">
                  <c:v>-24.999999999999993</c:v>
                </c:pt>
                <c:pt idx="53">
                  <c:v>-24.999999999999993</c:v>
                </c:pt>
                <c:pt idx="54">
                  <c:v>-24.999999999999993</c:v>
                </c:pt>
                <c:pt idx="55">
                  <c:v>-24.999999999999993</c:v>
                </c:pt>
                <c:pt idx="56">
                  <c:v>-24.999999999999993</c:v>
                </c:pt>
                <c:pt idx="57">
                  <c:v>-24.999999999999993</c:v>
                </c:pt>
                <c:pt idx="58">
                  <c:v>-24.999999999999993</c:v>
                </c:pt>
                <c:pt idx="59">
                  <c:v>-24.999999999999993</c:v>
                </c:pt>
                <c:pt idx="60">
                  <c:v>-24.999999999999993</c:v>
                </c:pt>
                <c:pt idx="61">
                  <c:v>-24.999999999999993</c:v>
                </c:pt>
                <c:pt idx="62">
                  <c:v>-24.999999999999993</c:v>
                </c:pt>
                <c:pt idx="63">
                  <c:v>-24.999999999999993</c:v>
                </c:pt>
                <c:pt idx="64">
                  <c:v>-24.999999999999993</c:v>
                </c:pt>
                <c:pt idx="65">
                  <c:v>-24.999999999999993</c:v>
                </c:pt>
                <c:pt idx="66">
                  <c:v>-24.999999999999993</c:v>
                </c:pt>
                <c:pt idx="67">
                  <c:v>-24.999999999999993</c:v>
                </c:pt>
                <c:pt idx="68">
                  <c:v>-24.999999999999993</c:v>
                </c:pt>
                <c:pt idx="69">
                  <c:v>-24.999999999999993</c:v>
                </c:pt>
                <c:pt idx="70">
                  <c:v>-24.999999999999993</c:v>
                </c:pt>
                <c:pt idx="71">
                  <c:v>-24.999999999999993</c:v>
                </c:pt>
                <c:pt idx="72">
                  <c:v>-24.999999999999993</c:v>
                </c:pt>
                <c:pt idx="73">
                  <c:v>-24.999999999999993</c:v>
                </c:pt>
                <c:pt idx="74">
                  <c:v>-24.999999999999993</c:v>
                </c:pt>
                <c:pt idx="75">
                  <c:v>-24.999999999999993</c:v>
                </c:pt>
                <c:pt idx="76">
                  <c:v>-24.999999999999993</c:v>
                </c:pt>
                <c:pt idx="77">
                  <c:v>-24.999999999999993</c:v>
                </c:pt>
                <c:pt idx="78">
                  <c:v>-24.999999999999993</c:v>
                </c:pt>
                <c:pt idx="79">
                  <c:v>-24.999999999999993</c:v>
                </c:pt>
                <c:pt idx="80">
                  <c:v>-24.999999999999993</c:v>
                </c:pt>
                <c:pt idx="81">
                  <c:v>-24.999999999999993</c:v>
                </c:pt>
                <c:pt idx="82">
                  <c:v>-24.999999999999993</c:v>
                </c:pt>
                <c:pt idx="83">
                  <c:v>-24.999999999999993</c:v>
                </c:pt>
                <c:pt idx="84">
                  <c:v>-24.999999999999993</c:v>
                </c:pt>
                <c:pt idx="85">
                  <c:v>-24.999999999999993</c:v>
                </c:pt>
                <c:pt idx="86">
                  <c:v>-24.999999999999993</c:v>
                </c:pt>
                <c:pt idx="87">
                  <c:v>-24.999999999999993</c:v>
                </c:pt>
                <c:pt idx="88">
                  <c:v>-24.999999999999993</c:v>
                </c:pt>
                <c:pt idx="89">
                  <c:v>-24.999999999999993</c:v>
                </c:pt>
                <c:pt idx="90">
                  <c:v>-24.999999999999993</c:v>
                </c:pt>
                <c:pt idx="91">
                  <c:v>-24.999999999999993</c:v>
                </c:pt>
                <c:pt idx="92">
                  <c:v>-24.999999999999993</c:v>
                </c:pt>
                <c:pt idx="93">
                  <c:v>-24.999999999999993</c:v>
                </c:pt>
                <c:pt idx="94">
                  <c:v>-24.999999999999993</c:v>
                </c:pt>
                <c:pt idx="95">
                  <c:v>-24.999999999999993</c:v>
                </c:pt>
                <c:pt idx="96">
                  <c:v>-24.999999999999993</c:v>
                </c:pt>
                <c:pt idx="97">
                  <c:v>-24.999999999999993</c:v>
                </c:pt>
                <c:pt idx="98">
                  <c:v>-24.999999999999993</c:v>
                </c:pt>
                <c:pt idx="99">
                  <c:v>-24.999999999999993</c:v>
                </c:pt>
                <c:pt idx="100">
                  <c:v>-24.999999999999993</c:v>
                </c:pt>
                <c:pt idx="101">
                  <c:v>-24.999999999999993</c:v>
                </c:pt>
                <c:pt idx="102">
                  <c:v>-24.999999999999993</c:v>
                </c:pt>
                <c:pt idx="103">
                  <c:v>-24.999999999999993</c:v>
                </c:pt>
                <c:pt idx="104">
                  <c:v>-24.999999999999993</c:v>
                </c:pt>
                <c:pt idx="105">
                  <c:v>-24.999999999999993</c:v>
                </c:pt>
                <c:pt idx="106">
                  <c:v>-24.999999999999993</c:v>
                </c:pt>
                <c:pt idx="107">
                  <c:v>-24.999999999999993</c:v>
                </c:pt>
                <c:pt idx="108">
                  <c:v>-24.999999999999993</c:v>
                </c:pt>
                <c:pt idx="109">
                  <c:v>-24.999999999999993</c:v>
                </c:pt>
                <c:pt idx="110">
                  <c:v>-24.999999999999993</c:v>
                </c:pt>
                <c:pt idx="111">
                  <c:v>-24.999999999999993</c:v>
                </c:pt>
                <c:pt idx="112">
                  <c:v>-24.999999999999993</c:v>
                </c:pt>
                <c:pt idx="113">
                  <c:v>-24.999999999999993</c:v>
                </c:pt>
                <c:pt idx="114">
                  <c:v>-24.999999999999993</c:v>
                </c:pt>
                <c:pt idx="115">
                  <c:v>-24.999999999999993</c:v>
                </c:pt>
                <c:pt idx="116">
                  <c:v>-24.999999999999993</c:v>
                </c:pt>
                <c:pt idx="117">
                  <c:v>-24.999999999999993</c:v>
                </c:pt>
                <c:pt idx="118">
                  <c:v>-24.999999999999993</c:v>
                </c:pt>
                <c:pt idx="119">
                  <c:v>-24.999999999999993</c:v>
                </c:pt>
                <c:pt idx="120">
                  <c:v>-24.999999999999993</c:v>
                </c:pt>
                <c:pt idx="121">
                  <c:v>-24.999999999999993</c:v>
                </c:pt>
                <c:pt idx="122">
                  <c:v>-24.999999999999993</c:v>
                </c:pt>
                <c:pt idx="123">
                  <c:v>-24.999999999999993</c:v>
                </c:pt>
                <c:pt idx="124">
                  <c:v>-24.999999999999993</c:v>
                </c:pt>
                <c:pt idx="125">
                  <c:v>-24.999999999999993</c:v>
                </c:pt>
                <c:pt idx="126">
                  <c:v>-24.999999999999993</c:v>
                </c:pt>
                <c:pt idx="127">
                  <c:v>-24.999999999999993</c:v>
                </c:pt>
                <c:pt idx="128">
                  <c:v>-24.999999999999993</c:v>
                </c:pt>
                <c:pt idx="129">
                  <c:v>-24.999999999999993</c:v>
                </c:pt>
                <c:pt idx="130">
                  <c:v>-24.999999999999993</c:v>
                </c:pt>
                <c:pt idx="131">
                  <c:v>-24.999999999999993</c:v>
                </c:pt>
                <c:pt idx="132">
                  <c:v>-24.999999999999993</c:v>
                </c:pt>
                <c:pt idx="133">
                  <c:v>-24.999999999999993</c:v>
                </c:pt>
                <c:pt idx="134">
                  <c:v>-24.999999999999993</c:v>
                </c:pt>
                <c:pt idx="135">
                  <c:v>-24.999999999999993</c:v>
                </c:pt>
                <c:pt idx="136">
                  <c:v>-24.999999999999993</c:v>
                </c:pt>
                <c:pt idx="137">
                  <c:v>-24.999999999999993</c:v>
                </c:pt>
                <c:pt idx="138">
                  <c:v>-24.999999999999993</c:v>
                </c:pt>
                <c:pt idx="139">
                  <c:v>-24.999999999999993</c:v>
                </c:pt>
                <c:pt idx="140">
                  <c:v>-24.999999999999993</c:v>
                </c:pt>
                <c:pt idx="141">
                  <c:v>-24.999999999999993</c:v>
                </c:pt>
                <c:pt idx="142">
                  <c:v>-24.999999999999993</c:v>
                </c:pt>
                <c:pt idx="143">
                  <c:v>-24.999999999999993</c:v>
                </c:pt>
                <c:pt idx="144">
                  <c:v>-24.999999999999993</c:v>
                </c:pt>
                <c:pt idx="145">
                  <c:v>-24.999999999999993</c:v>
                </c:pt>
                <c:pt idx="146">
                  <c:v>-24.999999999999993</c:v>
                </c:pt>
                <c:pt idx="147">
                  <c:v>-24.999999999999993</c:v>
                </c:pt>
                <c:pt idx="148">
                  <c:v>-24.999999999999993</c:v>
                </c:pt>
                <c:pt idx="149">
                  <c:v>-24.999999999999993</c:v>
                </c:pt>
                <c:pt idx="150">
                  <c:v>-24.999999999999993</c:v>
                </c:pt>
                <c:pt idx="151">
                  <c:v>-24.999999999999993</c:v>
                </c:pt>
                <c:pt idx="152">
                  <c:v>-24.999999999999993</c:v>
                </c:pt>
                <c:pt idx="153">
                  <c:v>-24.999999999999993</c:v>
                </c:pt>
                <c:pt idx="154">
                  <c:v>-24.999999999999993</c:v>
                </c:pt>
                <c:pt idx="155">
                  <c:v>-24.999999999999993</c:v>
                </c:pt>
                <c:pt idx="156">
                  <c:v>-24.999999999999993</c:v>
                </c:pt>
                <c:pt idx="157">
                  <c:v>-24.999999999999993</c:v>
                </c:pt>
                <c:pt idx="158">
                  <c:v>-24.999999999999993</c:v>
                </c:pt>
                <c:pt idx="159">
                  <c:v>-24.999999999999993</c:v>
                </c:pt>
                <c:pt idx="160">
                  <c:v>-24.999999999999993</c:v>
                </c:pt>
                <c:pt idx="161">
                  <c:v>-24.999999999999993</c:v>
                </c:pt>
                <c:pt idx="162">
                  <c:v>-24.999999999999993</c:v>
                </c:pt>
                <c:pt idx="163">
                  <c:v>-24.999999999999993</c:v>
                </c:pt>
                <c:pt idx="164">
                  <c:v>-24.999999999999993</c:v>
                </c:pt>
                <c:pt idx="165">
                  <c:v>-24.999999999999993</c:v>
                </c:pt>
                <c:pt idx="166">
                  <c:v>-24.999999999999993</c:v>
                </c:pt>
                <c:pt idx="167">
                  <c:v>-24.999999999999993</c:v>
                </c:pt>
                <c:pt idx="168">
                  <c:v>-24.999999999999993</c:v>
                </c:pt>
                <c:pt idx="169">
                  <c:v>-24.999999999999993</c:v>
                </c:pt>
                <c:pt idx="170">
                  <c:v>-24.999999999999993</c:v>
                </c:pt>
                <c:pt idx="171">
                  <c:v>-24.999999999999993</c:v>
                </c:pt>
                <c:pt idx="172">
                  <c:v>-24.999999999999993</c:v>
                </c:pt>
                <c:pt idx="173">
                  <c:v>-24.999999999999993</c:v>
                </c:pt>
                <c:pt idx="174">
                  <c:v>-24.999999999999993</c:v>
                </c:pt>
                <c:pt idx="175">
                  <c:v>-24.999999999999993</c:v>
                </c:pt>
                <c:pt idx="176">
                  <c:v>-24.999999999999993</c:v>
                </c:pt>
                <c:pt idx="177">
                  <c:v>-24.999999999999993</c:v>
                </c:pt>
                <c:pt idx="178">
                  <c:v>-24.999999999999993</c:v>
                </c:pt>
                <c:pt idx="179">
                  <c:v>-24.999999999999993</c:v>
                </c:pt>
                <c:pt idx="180">
                  <c:v>-24.999999999999993</c:v>
                </c:pt>
                <c:pt idx="181">
                  <c:v>-24.999999999999993</c:v>
                </c:pt>
                <c:pt idx="182">
                  <c:v>-24.999999999999993</c:v>
                </c:pt>
                <c:pt idx="183">
                  <c:v>-24.999999999999993</c:v>
                </c:pt>
                <c:pt idx="184">
                  <c:v>-24.999999999999993</c:v>
                </c:pt>
                <c:pt idx="185">
                  <c:v>-24.999999999999993</c:v>
                </c:pt>
                <c:pt idx="186">
                  <c:v>-24.999999999999993</c:v>
                </c:pt>
                <c:pt idx="187">
                  <c:v>-24.999999999999993</c:v>
                </c:pt>
                <c:pt idx="188">
                  <c:v>-24.999999999999993</c:v>
                </c:pt>
                <c:pt idx="189">
                  <c:v>-24.999999999999993</c:v>
                </c:pt>
                <c:pt idx="190">
                  <c:v>-24.999999999999993</c:v>
                </c:pt>
                <c:pt idx="191">
                  <c:v>-24.999999999999993</c:v>
                </c:pt>
                <c:pt idx="192">
                  <c:v>-24.999999999999993</c:v>
                </c:pt>
                <c:pt idx="193">
                  <c:v>-24.999999999999993</c:v>
                </c:pt>
                <c:pt idx="194">
                  <c:v>-24.999999999999993</c:v>
                </c:pt>
                <c:pt idx="195">
                  <c:v>-24.999999999999993</c:v>
                </c:pt>
                <c:pt idx="196">
                  <c:v>-24.999999999999993</c:v>
                </c:pt>
                <c:pt idx="197">
                  <c:v>-24.999999999999993</c:v>
                </c:pt>
                <c:pt idx="198">
                  <c:v>-24.999999999999993</c:v>
                </c:pt>
                <c:pt idx="199">
                  <c:v>-24.999999999999993</c:v>
                </c:pt>
                <c:pt idx="200">
                  <c:v>-24.999999999999993</c:v>
                </c:pt>
                <c:pt idx="201">
                  <c:v>-24.999999999999993</c:v>
                </c:pt>
                <c:pt idx="202">
                  <c:v>-24.999999999999993</c:v>
                </c:pt>
                <c:pt idx="203">
                  <c:v>-24.999999999999993</c:v>
                </c:pt>
                <c:pt idx="204">
                  <c:v>-24.999999999999993</c:v>
                </c:pt>
                <c:pt idx="205">
                  <c:v>-24.999999999999993</c:v>
                </c:pt>
                <c:pt idx="206">
                  <c:v>-24.999999999999993</c:v>
                </c:pt>
                <c:pt idx="207">
                  <c:v>-24.999999999999993</c:v>
                </c:pt>
                <c:pt idx="208">
                  <c:v>-24.999999999999993</c:v>
                </c:pt>
                <c:pt idx="209">
                  <c:v>-24.999999999999993</c:v>
                </c:pt>
                <c:pt idx="210">
                  <c:v>-24.999999999999993</c:v>
                </c:pt>
                <c:pt idx="211">
                  <c:v>-24.999999999999993</c:v>
                </c:pt>
                <c:pt idx="212">
                  <c:v>-24.999999999999993</c:v>
                </c:pt>
                <c:pt idx="213">
                  <c:v>-24.999999999999993</c:v>
                </c:pt>
                <c:pt idx="214">
                  <c:v>-24.999999999999993</c:v>
                </c:pt>
                <c:pt idx="215">
                  <c:v>-24.999999999999993</c:v>
                </c:pt>
                <c:pt idx="216">
                  <c:v>-24.999999999999993</c:v>
                </c:pt>
                <c:pt idx="217">
                  <c:v>-24.999999999999993</c:v>
                </c:pt>
                <c:pt idx="218">
                  <c:v>-24.999999999999993</c:v>
                </c:pt>
                <c:pt idx="219">
                  <c:v>-24.999999999999993</c:v>
                </c:pt>
                <c:pt idx="220">
                  <c:v>-24.999999999999993</c:v>
                </c:pt>
                <c:pt idx="221">
                  <c:v>-24.999999999999993</c:v>
                </c:pt>
                <c:pt idx="222">
                  <c:v>-24.999999999999993</c:v>
                </c:pt>
                <c:pt idx="223">
                  <c:v>-24.999999999999993</c:v>
                </c:pt>
                <c:pt idx="224">
                  <c:v>-24.999999999999993</c:v>
                </c:pt>
                <c:pt idx="225">
                  <c:v>-24.999999999999993</c:v>
                </c:pt>
                <c:pt idx="226">
                  <c:v>-24.999999999999993</c:v>
                </c:pt>
                <c:pt idx="227">
                  <c:v>-24.999999999999993</c:v>
                </c:pt>
                <c:pt idx="228">
                  <c:v>-24.999999999999993</c:v>
                </c:pt>
                <c:pt idx="229">
                  <c:v>-24.999999999999993</c:v>
                </c:pt>
                <c:pt idx="230">
                  <c:v>-24.999999999999993</c:v>
                </c:pt>
                <c:pt idx="231">
                  <c:v>-24.999999999999993</c:v>
                </c:pt>
                <c:pt idx="232">
                  <c:v>-24.999999999999993</c:v>
                </c:pt>
                <c:pt idx="233">
                  <c:v>-24.999999999999993</c:v>
                </c:pt>
                <c:pt idx="234">
                  <c:v>-24.999999999999993</c:v>
                </c:pt>
                <c:pt idx="235">
                  <c:v>-24.999999999999993</c:v>
                </c:pt>
                <c:pt idx="236">
                  <c:v>-24.999999999999993</c:v>
                </c:pt>
                <c:pt idx="237">
                  <c:v>-24.999999999999993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1642-4D06-B7B5-B2E0B4C569D0}"/>
            </c:ext>
          </c:extLst>
        </c:ser>
        <c:ser>
          <c:idx val="32"/>
          <c:order val="32"/>
          <c:tx>
            <c:strRef>
              <c:f>data!$AP$12</c:f>
              <c:strCache>
                <c:ptCount val="1"/>
                <c:pt idx="0">
                  <c:v>175</c:v>
                </c:pt>
              </c:strCache>
            </c:strRef>
          </c:tx>
          <c:spPr>
            <a:ln w="19050" cap="rnd">
              <a:solidFill>
                <a:schemeClr val="accent3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19050" cap="rnd">
                <a:solidFill>
                  <a:schemeClr val="accent1">
                    <a:lumMod val="7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73D-47BA-9F18-BFD729BE1768}"/>
              </c:ext>
            </c:extLst>
          </c:dPt>
          <c:xVal>
            <c:numRef>
              <c:f>data!$AP$15:$AP$252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-0.25860791217195511</c:v>
                </c:pt>
                <c:pt idx="2">
                  <c:v>-0.48465997312625497</c:v>
                </c:pt>
                <c:pt idx="3">
                  <c:v>-0.68033357216586454</c:v>
                </c:pt>
                <c:pt idx="4">
                  <c:v>-0.84780979069468831</c:v>
                </c:pt>
                <c:pt idx="5">
                  <c:v>-0.98927313713347764</c:v>
                </c:pt>
                <c:pt idx="6">
                  <c:v>-1.1069112814206552</c:v>
                </c:pt>
                <c:pt idx="7">
                  <c:v>-1.20291478913313</c:v>
                </c:pt>
                <c:pt idx="8">
                  <c:v>-1.2794768552534164</c:v>
                </c:pt>
                <c:pt idx="9">
                  <c:v>-1.3387930376108215</c:v>
                </c:pt>
                <c:pt idx="10">
                  <c:v>-1.3830609900449373</c:v>
                </c:pt>
                <c:pt idx="11">
                  <c:v>-1.414480195307511</c:v>
                </c:pt>
                <c:pt idx="12">
                  <c:v>-1.4352516977436198</c:v>
                </c:pt>
                <c:pt idx="13">
                  <c:v>-1.4475778357901496</c:v>
                </c:pt>
                <c:pt idx="14">
                  <c:v>-1.453661974298887</c:v>
                </c:pt>
                <c:pt idx="15">
                  <c:v>-1.4557082367616845</c:v>
                </c:pt>
                <c:pt idx="16">
                  <c:v>2.9118389571127636</c:v>
                </c:pt>
                <c:pt idx="17">
                  <c:v>2.9118389571127636</c:v>
                </c:pt>
                <c:pt idx="18">
                  <c:v>2.9118389571127636</c:v>
                </c:pt>
                <c:pt idx="19">
                  <c:v>2.9118389571127636</c:v>
                </c:pt>
                <c:pt idx="20">
                  <c:v>2.9118389571127636</c:v>
                </c:pt>
                <c:pt idx="21">
                  <c:v>2.9118389571127636</c:v>
                </c:pt>
                <c:pt idx="22">
                  <c:v>2.9118389571127636</c:v>
                </c:pt>
                <c:pt idx="23">
                  <c:v>2.9118389571127636</c:v>
                </c:pt>
                <c:pt idx="24">
                  <c:v>2.9118389571127636</c:v>
                </c:pt>
                <c:pt idx="25">
                  <c:v>2.9118389571127636</c:v>
                </c:pt>
                <c:pt idx="26">
                  <c:v>2.9118389571127636</c:v>
                </c:pt>
                <c:pt idx="27">
                  <c:v>2.9118389571127636</c:v>
                </c:pt>
                <c:pt idx="28">
                  <c:v>2.9118389571127636</c:v>
                </c:pt>
                <c:pt idx="29">
                  <c:v>2.9118389571127636</c:v>
                </c:pt>
                <c:pt idx="30">
                  <c:v>2.9118389571127636</c:v>
                </c:pt>
                <c:pt idx="31">
                  <c:v>2.9118389571127636</c:v>
                </c:pt>
                <c:pt idx="32">
                  <c:v>2.9118389571127636</c:v>
                </c:pt>
                <c:pt idx="33">
                  <c:v>2.9118389571127636</c:v>
                </c:pt>
                <c:pt idx="34">
                  <c:v>2.9118389571127636</c:v>
                </c:pt>
                <c:pt idx="35">
                  <c:v>2.9118389571127636</c:v>
                </c:pt>
                <c:pt idx="36">
                  <c:v>2.9118389571127636</c:v>
                </c:pt>
                <c:pt idx="37">
                  <c:v>2.9118389571127636</c:v>
                </c:pt>
                <c:pt idx="38">
                  <c:v>2.9118389571127636</c:v>
                </c:pt>
                <c:pt idx="39">
                  <c:v>2.9118389571127636</c:v>
                </c:pt>
                <c:pt idx="40">
                  <c:v>2.9118389571127636</c:v>
                </c:pt>
                <c:pt idx="41">
                  <c:v>2.9118389571127636</c:v>
                </c:pt>
                <c:pt idx="42">
                  <c:v>2.9118389571127636</c:v>
                </c:pt>
                <c:pt idx="43">
                  <c:v>2.9118389571127636</c:v>
                </c:pt>
                <c:pt idx="44">
                  <c:v>2.9118389571127636</c:v>
                </c:pt>
                <c:pt idx="45">
                  <c:v>2.9118389571127636</c:v>
                </c:pt>
                <c:pt idx="46">
                  <c:v>2.9118389571127636</c:v>
                </c:pt>
                <c:pt idx="47">
                  <c:v>2.9118389571127636</c:v>
                </c:pt>
                <c:pt idx="48">
                  <c:v>2.9118389571127636</c:v>
                </c:pt>
                <c:pt idx="49">
                  <c:v>2.9118389571127636</c:v>
                </c:pt>
                <c:pt idx="50">
                  <c:v>2.9118389571127636</c:v>
                </c:pt>
                <c:pt idx="51">
                  <c:v>2.9118389571127636</c:v>
                </c:pt>
                <c:pt idx="52">
                  <c:v>2.9118389571127636</c:v>
                </c:pt>
                <c:pt idx="53">
                  <c:v>2.9118389571127636</c:v>
                </c:pt>
                <c:pt idx="54">
                  <c:v>2.9118389571127636</c:v>
                </c:pt>
                <c:pt idx="55">
                  <c:v>2.9118389571127636</c:v>
                </c:pt>
                <c:pt idx="56">
                  <c:v>2.9118389571127636</c:v>
                </c:pt>
                <c:pt idx="57">
                  <c:v>2.9118389571127636</c:v>
                </c:pt>
                <c:pt idx="58">
                  <c:v>2.9118389571127636</c:v>
                </c:pt>
                <c:pt idx="59">
                  <c:v>2.9118389571127636</c:v>
                </c:pt>
                <c:pt idx="60">
                  <c:v>2.9118389571127636</c:v>
                </c:pt>
                <c:pt idx="61">
                  <c:v>2.9118389571127636</c:v>
                </c:pt>
                <c:pt idx="62">
                  <c:v>2.9118389571127636</c:v>
                </c:pt>
                <c:pt idx="63">
                  <c:v>2.9118389571127636</c:v>
                </c:pt>
                <c:pt idx="64">
                  <c:v>2.9118389571127636</c:v>
                </c:pt>
                <c:pt idx="65">
                  <c:v>2.9118389571127636</c:v>
                </c:pt>
                <c:pt idx="66">
                  <c:v>2.9118389571127636</c:v>
                </c:pt>
                <c:pt idx="67">
                  <c:v>2.9118389571127636</c:v>
                </c:pt>
                <c:pt idx="68">
                  <c:v>2.9118389571127636</c:v>
                </c:pt>
                <c:pt idx="69">
                  <c:v>2.9118389571127636</c:v>
                </c:pt>
                <c:pt idx="70">
                  <c:v>2.9118389571127636</c:v>
                </c:pt>
                <c:pt idx="71">
                  <c:v>2.9118389571127636</c:v>
                </c:pt>
                <c:pt idx="72">
                  <c:v>2.9118389571127636</c:v>
                </c:pt>
                <c:pt idx="73">
                  <c:v>2.9118389571127636</c:v>
                </c:pt>
                <c:pt idx="74">
                  <c:v>2.9118389571127636</c:v>
                </c:pt>
                <c:pt idx="75">
                  <c:v>2.9118389571127636</c:v>
                </c:pt>
                <c:pt idx="76">
                  <c:v>2.9118389571127636</c:v>
                </c:pt>
                <c:pt idx="77">
                  <c:v>2.9118389571127636</c:v>
                </c:pt>
                <c:pt idx="78">
                  <c:v>2.9118389571127636</c:v>
                </c:pt>
                <c:pt idx="79">
                  <c:v>2.9118389571127636</c:v>
                </c:pt>
                <c:pt idx="80">
                  <c:v>2.9118389571127636</c:v>
                </c:pt>
                <c:pt idx="81">
                  <c:v>2.9118389571127636</c:v>
                </c:pt>
                <c:pt idx="82">
                  <c:v>2.9118389571127636</c:v>
                </c:pt>
                <c:pt idx="83">
                  <c:v>2.9118389571127636</c:v>
                </c:pt>
                <c:pt idx="84">
                  <c:v>2.9118389571127636</c:v>
                </c:pt>
                <c:pt idx="85">
                  <c:v>2.9118389571127636</c:v>
                </c:pt>
                <c:pt idx="86">
                  <c:v>2.9118389571127636</c:v>
                </c:pt>
                <c:pt idx="87">
                  <c:v>2.9118389571127636</c:v>
                </c:pt>
                <c:pt idx="88">
                  <c:v>2.9118389571127636</c:v>
                </c:pt>
                <c:pt idx="89">
                  <c:v>2.9118389571127636</c:v>
                </c:pt>
                <c:pt idx="90">
                  <c:v>2.9118389571127636</c:v>
                </c:pt>
                <c:pt idx="91">
                  <c:v>2.9118389571127636</c:v>
                </c:pt>
                <c:pt idx="92">
                  <c:v>2.9118389571127636</c:v>
                </c:pt>
                <c:pt idx="93">
                  <c:v>2.9118389571127636</c:v>
                </c:pt>
                <c:pt idx="94">
                  <c:v>2.9118389571127636</c:v>
                </c:pt>
                <c:pt idx="95">
                  <c:v>2.9118389571127636</c:v>
                </c:pt>
                <c:pt idx="96">
                  <c:v>2.9118389571127636</c:v>
                </c:pt>
                <c:pt idx="97">
                  <c:v>2.9118389571127636</c:v>
                </c:pt>
                <c:pt idx="98">
                  <c:v>2.9118389571127636</c:v>
                </c:pt>
                <c:pt idx="99">
                  <c:v>2.9118389571127636</c:v>
                </c:pt>
                <c:pt idx="100">
                  <c:v>2.9118389571127636</c:v>
                </c:pt>
                <c:pt idx="101">
                  <c:v>2.9118389571127636</c:v>
                </c:pt>
                <c:pt idx="102">
                  <c:v>2.9118389571127636</c:v>
                </c:pt>
                <c:pt idx="103">
                  <c:v>2.9118389571127636</c:v>
                </c:pt>
                <c:pt idx="104">
                  <c:v>2.9118389571127636</c:v>
                </c:pt>
                <c:pt idx="105">
                  <c:v>2.9118389571127636</c:v>
                </c:pt>
                <c:pt idx="106">
                  <c:v>2.9118389571127636</c:v>
                </c:pt>
                <c:pt idx="107">
                  <c:v>2.9118389571127636</c:v>
                </c:pt>
                <c:pt idx="108">
                  <c:v>2.9118389571127636</c:v>
                </c:pt>
                <c:pt idx="109">
                  <c:v>2.9118389571127636</c:v>
                </c:pt>
                <c:pt idx="110">
                  <c:v>2.9118389571127636</c:v>
                </c:pt>
                <c:pt idx="111">
                  <c:v>2.9118389571127636</c:v>
                </c:pt>
                <c:pt idx="112">
                  <c:v>2.9118389571127636</c:v>
                </c:pt>
                <c:pt idx="113">
                  <c:v>2.9118389571127636</c:v>
                </c:pt>
                <c:pt idx="114">
                  <c:v>2.9118389571127636</c:v>
                </c:pt>
                <c:pt idx="115">
                  <c:v>2.9118389571127636</c:v>
                </c:pt>
                <c:pt idx="116">
                  <c:v>2.9118389571127636</c:v>
                </c:pt>
                <c:pt idx="117">
                  <c:v>2.9118389571127636</c:v>
                </c:pt>
                <c:pt idx="118">
                  <c:v>2.9118389571127636</c:v>
                </c:pt>
                <c:pt idx="119">
                  <c:v>2.9118389571127636</c:v>
                </c:pt>
                <c:pt idx="120">
                  <c:v>2.9118389571127636</c:v>
                </c:pt>
                <c:pt idx="121">
                  <c:v>2.9118389571127636</c:v>
                </c:pt>
                <c:pt idx="122">
                  <c:v>2.9118389571127636</c:v>
                </c:pt>
                <c:pt idx="123">
                  <c:v>2.9118389571127636</c:v>
                </c:pt>
                <c:pt idx="124">
                  <c:v>2.9118389571127636</c:v>
                </c:pt>
                <c:pt idx="125">
                  <c:v>2.9118389571127636</c:v>
                </c:pt>
                <c:pt idx="126">
                  <c:v>2.9118389571127636</c:v>
                </c:pt>
                <c:pt idx="127">
                  <c:v>2.9118389571127636</c:v>
                </c:pt>
                <c:pt idx="128">
                  <c:v>2.9118389571127636</c:v>
                </c:pt>
                <c:pt idx="129">
                  <c:v>2.9118389571127636</c:v>
                </c:pt>
                <c:pt idx="130">
                  <c:v>2.9118389571127636</c:v>
                </c:pt>
                <c:pt idx="131">
                  <c:v>2.9118389571127636</c:v>
                </c:pt>
                <c:pt idx="132">
                  <c:v>2.9118389571127636</c:v>
                </c:pt>
                <c:pt idx="133">
                  <c:v>2.9118389571127636</c:v>
                </c:pt>
                <c:pt idx="134">
                  <c:v>2.9118389571127636</c:v>
                </c:pt>
                <c:pt idx="135">
                  <c:v>2.9118389571127636</c:v>
                </c:pt>
                <c:pt idx="136">
                  <c:v>2.9118389571127636</c:v>
                </c:pt>
                <c:pt idx="137">
                  <c:v>2.9118389571127636</c:v>
                </c:pt>
                <c:pt idx="138">
                  <c:v>2.9118389571127636</c:v>
                </c:pt>
                <c:pt idx="139">
                  <c:v>2.9118389571127636</c:v>
                </c:pt>
                <c:pt idx="140">
                  <c:v>2.9118389571127636</c:v>
                </c:pt>
                <c:pt idx="141">
                  <c:v>2.9118389571127636</c:v>
                </c:pt>
                <c:pt idx="142">
                  <c:v>2.9118389571127636</c:v>
                </c:pt>
                <c:pt idx="143">
                  <c:v>2.9118389571127636</c:v>
                </c:pt>
                <c:pt idx="144">
                  <c:v>2.9118389571127636</c:v>
                </c:pt>
                <c:pt idx="145">
                  <c:v>2.9118389571127636</c:v>
                </c:pt>
                <c:pt idx="146">
                  <c:v>2.9118389571127636</c:v>
                </c:pt>
                <c:pt idx="147">
                  <c:v>2.9118389571127636</c:v>
                </c:pt>
                <c:pt idx="148">
                  <c:v>2.9118389571127636</c:v>
                </c:pt>
                <c:pt idx="149">
                  <c:v>2.9118389571127636</c:v>
                </c:pt>
                <c:pt idx="150">
                  <c:v>2.9118389571127636</c:v>
                </c:pt>
                <c:pt idx="151">
                  <c:v>2.9118389571127636</c:v>
                </c:pt>
                <c:pt idx="152">
                  <c:v>2.9118389571127636</c:v>
                </c:pt>
                <c:pt idx="153">
                  <c:v>2.9118389571127636</c:v>
                </c:pt>
                <c:pt idx="154">
                  <c:v>2.9118389571127636</c:v>
                </c:pt>
                <c:pt idx="155">
                  <c:v>2.9118389571127636</c:v>
                </c:pt>
                <c:pt idx="156">
                  <c:v>2.9118389571127636</c:v>
                </c:pt>
                <c:pt idx="157">
                  <c:v>2.9118389571127636</c:v>
                </c:pt>
                <c:pt idx="158">
                  <c:v>2.9118389571127636</c:v>
                </c:pt>
                <c:pt idx="159">
                  <c:v>2.9118389571127636</c:v>
                </c:pt>
                <c:pt idx="160">
                  <c:v>2.9118389571127636</c:v>
                </c:pt>
                <c:pt idx="161">
                  <c:v>2.9118389571127636</c:v>
                </c:pt>
                <c:pt idx="162">
                  <c:v>2.9118389571127636</c:v>
                </c:pt>
                <c:pt idx="163">
                  <c:v>2.9118389571127636</c:v>
                </c:pt>
                <c:pt idx="164">
                  <c:v>2.9118389571127636</c:v>
                </c:pt>
                <c:pt idx="165">
                  <c:v>2.9118389571127636</c:v>
                </c:pt>
                <c:pt idx="166">
                  <c:v>2.9118389571127636</c:v>
                </c:pt>
                <c:pt idx="167">
                  <c:v>2.9118389571127636</c:v>
                </c:pt>
                <c:pt idx="168">
                  <c:v>2.9118389571127636</c:v>
                </c:pt>
                <c:pt idx="169">
                  <c:v>2.9118389571127636</c:v>
                </c:pt>
                <c:pt idx="170">
                  <c:v>2.9118389571127636</c:v>
                </c:pt>
                <c:pt idx="171">
                  <c:v>2.9118389571127636</c:v>
                </c:pt>
                <c:pt idx="172">
                  <c:v>2.9118389571127636</c:v>
                </c:pt>
                <c:pt idx="173">
                  <c:v>2.9118389571127636</c:v>
                </c:pt>
                <c:pt idx="174">
                  <c:v>2.9118389571127636</c:v>
                </c:pt>
                <c:pt idx="175">
                  <c:v>2.9118389571127636</c:v>
                </c:pt>
                <c:pt idx="176">
                  <c:v>2.9118389571127636</c:v>
                </c:pt>
                <c:pt idx="177">
                  <c:v>2.9118389571127636</c:v>
                </c:pt>
                <c:pt idx="178">
                  <c:v>2.9118389571127636</c:v>
                </c:pt>
                <c:pt idx="179">
                  <c:v>2.9118389571127636</c:v>
                </c:pt>
                <c:pt idx="180">
                  <c:v>2.9118389571127636</c:v>
                </c:pt>
                <c:pt idx="181">
                  <c:v>2.9118389571127636</c:v>
                </c:pt>
                <c:pt idx="182">
                  <c:v>2.9118389571127636</c:v>
                </c:pt>
                <c:pt idx="183">
                  <c:v>2.9118389571127636</c:v>
                </c:pt>
                <c:pt idx="184">
                  <c:v>2.9118389571127636</c:v>
                </c:pt>
                <c:pt idx="185">
                  <c:v>2.9118389571127636</c:v>
                </c:pt>
                <c:pt idx="186">
                  <c:v>2.9118389571127636</c:v>
                </c:pt>
                <c:pt idx="187">
                  <c:v>2.9118389571127636</c:v>
                </c:pt>
                <c:pt idx="188">
                  <c:v>2.9118389571127636</c:v>
                </c:pt>
                <c:pt idx="189">
                  <c:v>2.9118389571127636</c:v>
                </c:pt>
                <c:pt idx="190">
                  <c:v>2.9118389571127636</c:v>
                </c:pt>
                <c:pt idx="191">
                  <c:v>2.9118389571127636</c:v>
                </c:pt>
                <c:pt idx="192">
                  <c:v>2.9118389571127636</c:v>
                </c:pt>
                <c:pt idx="193">
                  <c:v>2.9118389571127636</c:v>
                </c:pt>
                <c:pt idx="194">
                  <c:v>2.9118389571127636</c:v>
                </c:pt>
                <c:pt idx="195">
                  <c:v>2.9118389571127636</c:v>
                </c:pt>
                <c:pt idx="196">
                  <c:v>2.9118389571127636</c:v>
                </c:pt>
                <c:pt idx="197">
                  <c:v>2.9118389571127636</c:v>
                </c:pt>
                <c:pt idx="198">
                  <c:v>2.9118389571127636</c:v>
                </c:pt>
                <c:pt idx="199">
                  <c:v>2.9118389571127636</c:v>
                </c:pt>
                <c:pt idx="200">
                  <c:v>2.9118389571127636</c:v>
                </c:pt>
                <c:pt idx="201">
                  <c:v>2.9118389571127636</c:v>
                </c:pt>
                <c:pt idx="202">
                  <c:v>2.9118389571127636</c:v>
                </c:pt>
                <c:pt idx="203">
                  <c:v>2.9118389571127636</c:v>
                </c:pt>
                <c:pt idx="204">
                  <c:v>2.9118389571127636</c:v>
                </c:pt>
                <c:pt idx="205">
                  <c:v>2.9118389571127636</c:v>
                </c:pt>
                <c:pt idx="206">
                  <c:v>2.9118389571127636</c:v>
                </c:pt>
                <c:pt idx="207">
                  <c:v>2.9118389571127636</c:v>
                </c:pt>
                <c:pt idx="208">
                  <c:v>2.9118389571127636</c:v>
                </c:pt>
                <c:pt idx="209">
                  <c:v>2.9118389571127636</c:v>
                </c:pt>
                <c:pt idx="210">
                  <c:v>2.9118389571127636</c:v>
                </c:pt>
                <c:pt idx="211">
                  <c:v>2.9118389571127636</c:v>
                </c:pt>
                <c:pt idx="212">
                  <c:v>2.9118389571127636</c:v>
                </c:pt>
                <c:pt idx="213">
                  <c:v>2.9118389571127636</c:v>
                </c:pt>
                <c:pt idx="214">
                  <c:v>2.9118389571127636</c:v>
                </c:pt>
                <c:pt idx="215">
                  <c:v>2.9118389571127636</c:v>
                </c:pt>
                <c:pt idx="216">
                  <c:v>2.9118389571127636</c:v>
                </c:pt>
                <c:pt idx="217">
                  <c:v>2.9118389571127636</c:v>
                </c:pt>
                <c:pt idx="218">
                  <c:v>2.9118389571127636</c:v>
                </c:pt>
                <c:pt idx="219">
                  <c:v>2.9118389571127636</c:v>
                </c:pt>
                <c:pt idx="220">
                  <c:v>2.9118389571127636</c:v>
                </c:pt>
                <c:pt idx="221">
                  <c:v>2.9118389571127636</c:v>
                </c:pt>
                <c:pt idx="222">
                  <c:v>2.9118389571127636</c:v>
                </c:pt>
                <c:pt idx="223">
                  <c:v>2.9118389571127636</c:v>
                </c:pt>
                <c:pt idx="224">
                  <c:v>2.9118389571127636</c:v>
                </c:pt>
                <c:pt idx="225">
                  <c:v>2.9118389571127636</c:v>
                </c:pt>
                <c:pt idx="226">
                  <c:v>2.9118389571127636</c:v>
                </c:pt>
                <c:pt idx="227">
                  <c:v>2.9118389571127636</c:v>
                </c:pt>
                <c:pt idx="228">
                  <c:v>2.9118389571127636</c:v>
                </c:pt>
                <c:pt idx="229">
                  <c:v>2.9118389571127636</c:v>
                </c:pt>
                <c:pt idx="230">
                  <c:v>2.9118389571127636</c:v>
                </c:pt>
                <c:pt idx="231">
                  <c:v>2.9118389571127636</c:v>
                </c:pt>
                <c:pt idx="232">
                  <c:v>2.9118389571127636</c:v>
                </c:pt>
                <c:pt idx="233">
                  <c:v>2.9118389571127636</c:v>
                </c:pt>
                <c:pt idx="234">
                  <c:v>2.9118389571127636</c:v>
                </c:pt>
                <c:pt idx="235">
                  <c:v>2.9118389571127636</c:v>
                </c:pt>
                <c:pt idx="236">
                  <c:v>2.9118389571127636</c:v>
                </c:pt>
                <c:pt idx="237">
                  <c:v>2.9118389571127636</c:v>
                </c:pt>
              </c:numCache>
            </c:numRef>
          </c:xVal>
          <c:yVal>
            <c:numRef>
              <c:f>data!$AQ$15:$AQ$252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-3.0517006490810528</c:v>
                </c:pt>
                <c:pt idx="2">
                  <c:v>-5.9060708486471309</c:v>
                </c:pt>
                <c:pt idx="3">
                  <c:v>-8.5627636878350959</c:v>
                </c:pt>
                <c:pt idx="4">
                  <c:v>-11.021456280845372</c:v>
                </c:pt>
                <c:pt idx="5">
                  <c:v>-13.281849806183148</c:v>
                </c:pt>
                <c:pt idx="6">
                  <c:v>-15.343669542977036</c:v>
                </c:pt>
                <c:pt idx="7">
                  <c:v>-17.206664904367564</c:v>
                </c:pt>
                <c:pt idx="8">
                  <c:v>-18.870609467962645</c:v>
                </c:pt>
                <c:pt idx="9">
                  <c:v>-20.335301003356125</c:v>
                </c:pt>
                <c:pt idx="10">
                  <c:v>-21.600561496706678</c:v>
                </c:pt>
                <c:pt idx="11">
                  <c:v>-22.666237172372306</c:v>
                </c:pt>
                <c:pt idx="12">
                  <c:v>-23.532198511600207</c:v>
                </c:pt>
                <c:pt idx="13">
                  <c:v>-24.198340268267962</c:v>
                </c:pt>
                <c:pt idx="14">
                  <c:v>-24.664581481674759</c:v>
                </c:pt>
                <c:pt idx="15">
                  <c:v>-24.930865486381236</c:v>
                </c:pt>
                <c:pt idx="16">
                  <c:v>-25</c:v>
                </c:pt>
                <c:pt idx="17">
                  <c:v>-25</c:v>
                </c:pt>
                <c:pt idx="18">
                  <c:v>-25</c:v>
                </c:pt>
                <c:pt idx="19">
                  <c:v>-25</c:v>
                </c:pt>
                <c:pt idx="20">
                  <c:v>-25</c:v>
                </c:pt>
                <c:pt idx="21">
                  <c:v>-25</c:v>
                </c:pt>
                <c:pt idx="22">
                  <c:v>-25</c:v>
                </c:pt>
                <c:pt idx="23">
                  <c:v>-25</c:v>
                </c:pt>
                <c:pt idx="24">
                  <c:v>-25</c:v>
                </c:pt>
                <c:pt idx="25">
                  <c:v>-25</c:v>
                </c:pt>
                <c:pt idx="26">
                  <c:v>-25</c:v>
                </c:pt>
                <c:pt idx="27">
                  <c:v>-25</c:v>
                </c:pt>
                <c:pt idx="28">
                  <c:v>-25</c:v>
                </c:pt>
                <c:pt idx="29">
                  <c:v>-25</c:v>
                </c:pt>
                <c:pt idx="30">
                  <c:v>-25</c:v>
                </c:pt>
                <c:pt idx="31">
                  <c:v>-25</c:v>
                </c:pt>
                <c:pt idx="32">
                  <c:v>-25</c:v>
                </c:pt>
                <c:pt idx="33">
                  <c:v>-25</c:v>
                </c:pt>
                <c:pt idx="34">
                  <c:v>-25</c:v>
                </c:pt>
                <c:pt idx="35">
                  <c:v>-25</c:v>
                </c:pt>
                <c:pt idx="36">
                  <c:v>-25</c:v>
                </c:pt>
                <c:pt idx="37">
                  <c:v>-25</c:v>
                </c:pt>
                <c:pt idx="38">
                  <c:v>-25</c:v>
                </c:pt>
                <c:pt idx="39">
                  <c:v>-25</c:v>
                </c:pt>
                <c:pt idx="40">
                  <c:v>-25</c:v>
                </c:pt>
                <c:pt idx="41">
                  <c:v>-25</c:v>
                </c:pt>
                <c:pt idx="42">
                  <c:v>-25</c:v>
                </c:pt>
                <c:pt idx="43">
                  <c:v>-25</c:v>
                </c:pt>
                <c:pt idx="44">
                  <c:v>-25</c:v>
                </c:pt>
                <c:pt idx="45">
                  <c:v>-25</c:v>
                </c:pt>
                <c:pt idx="46">
                  <c:v>-25</c:v>
                </c:pt>
                <c:pt idx="47">
                  <c:v>-25</c:v>
                </c:pt>
                <c:pt idx="48">
                  <c:v>-25</c:v>
                </c:pt>
                <c:pt idx="49">
                  <c:v>-25</c:v>
                </c:pt>
                <c:pt idx="50">
                  <c:v>-25</c:v>
                </c:pt>
                <c:pt idx="51">
                  <c:v>-25</c:v>
                </c:pt>
                <c:pt idx="52">
                  <c:v>-25</c:v>
                </c:pt>
                <c:pt idx="53">
                  <c:v>-25</c:v>
                </c:pt>
                <c:pt idx="54">
                  <c:v>-25</c:v>
                </c:pt>
                <c:pt idx="55">
                  <c:v>-25</c:v>
                </c:pt>
                <c:pt idx="56">
                  <c:v>-25</c:v>
                </c:pt>
                <c:pt idx="57">
                  <c:v>-25</c:v>
                </c:pt>
                <c:pt idx="58">
                  <c:v>-25</c:v>
                </c:pt>
                <c:pt idx="59">
                  <c:v>-25</c:v>
                </c:pt>
                <c:pt idx="60">
                  <c:v>-25</c:v>
                </c:pt>
                <c:pt idx="61">
                  <c:v>-25</c:v>
                </c:pt>
                <c:pt idx="62">
                  <c:v>-25</c:v>
                </c:pt>
                <c:pt idx="63">
                  <c:v>-25</c:v>
                </c:pt>
                <c:pt idx="64">
                  <c:v>-25</c:v>
                </c:pt>
                <c:pt idx="65">
                  <c:v>-25</c:v>
                </c:pt>
                <c:pt idx="66">
                  <c:v>-25</c:v>
                </c:pt>
                <c:pt idx="67">
                  <c:v>-25</c:v>
                </c:pt>
                <c:pt idx="68">
                  <c:v>-25</c:v>
                </c:pt>
                <c:pt idx="69">
                  <c:v>-25</c:v>
                </c:pt>
                <c:pt idx="70">
                  <c:v>-25</c:v>
                </c:pt>
                <c:pt idx="71">
                  <c:v>-25</c:v>
                </c:pt>
                <c:pt idx="72">
                  <c:v>-25</c:v>
                </c:pt>
                <c:pt idx="73">
                  <c:v>-25</c:v>
                </c:pt>
                <c:pt idx="74">
                  <c:v>-25</c:v>
                </c:pt>
                <c:pt idx="75">
                  <c:v>-25</c:v>
                </c:pt>
                <c:pt idx="76">
                  <c:v>-25</c:v>
                </c:pt>
                <c:pt idx="77">
                  <c:v>-25</c:v>
                </c:pt>
                <c:pt idx="78">
                  <c:v>-25</c:v>
                </c:pt>
                <c:pt idx="79">
                  <c:v>-25</c:v>
                </c:pt>
                <c:pt idx="80">
                  <c:v>-25</c:v>
                </c:pt>
                <c:pt idx="81">
                  <c:v>-25</c:v>
                </c:pt>
                <c:pt idx="82">
                  <c:v>-25</c:v>
                </c:pt>
                <c:pt idx="83">
                  <c:v>-25</c:v>
                </c:pt>
                <c:pt idx="84">
                  <c:v>-25</c:v>
                </c:pt>
                <c:pt idx="85">
                  <c:v>-25</c:v>
                </c:pt>
                <c:pt idx="86">
                  <c:v>-25</c:v>
                </c:pt>
                <c:pt idx="87">
                  <c:v>-25</c:v>
                </c:pt>
                <c:pt idx="88">
                  <c:v>-25</c:v>
                </c:pt>
                <c:pt idx="89">
                  <c:v>-25</c:v>
                </c:pt>
                <c:pt idx="90">
                  <c:v>-25</c:v>
                </c:pt>
                <c:pt idx="91">
                  <c:v>-25</c:v>
                </c:pt>
                <c:pt idx="92">
                  <c:v>-25</c:v>
                </c:pt>
                <c:pt idx="93">
                  <c:v>-25</c:v>
                </c:pt>
                <c:pt idx="94">
                  <c:v>-25</c:v>
                </c:pt>
                <c:pt idx="95">
                  <c:v>-25</c:v>
                </c:pt>
                <c:pt idx="96">
                  <c:v>-25</c:v>
                </c:pt>
                <c:pt idx="97">
                  <c:v>-25</c:v>
                </c:pt>
                <c:pt idx="98">
                  <c:v>-25</c:v>
                </c:pt>
                <c:pt idx="99">
                  <c:v>-25</c:v>
                </c:pt>
                <c:pt idx="100">
                  <c:v>-25</c:v>
                </c:pt>
                <c:pt idx="101">
                  <c:v>-25</c:v>
                </c:pt>
                <c:pt idx="102">
                  <c:v>-25</c:v>
                </c:pt>
                <c:pt idx="103">
                  <c:v>-25</c:v>
                </c:pt>
                <c:pt idx="104">
                  <c:v>-25</c:v>
                </c:pt>
                <c:pt idx="105">
                  <c:v>-25</c:v>
                </c:pt>
                <c:pt idx="106">
                  <c:v>-25</c:v>
                </c:pt>
                <c:pt idx="107">
                  <c:v>-25</c:v>
                </c:pt>
                <c:pt idx="108">
                  <c:v>-25</c:v>
                </c:pt>
                <c:pt idx="109">
                  <c:v>-25</c:v>
                </c:pt>
                <c:pt idx="110">
                  <c:v>-25</c:v>
                </c:pt>
                <c:pt idx="111">
                  <c:v>-25</c:v>
                </c:pt>
                <c:pt idx="112">
                  <c:v>-25</c:v>
                </c:pt>
                <c:pt idx="113">
                  <c:v>-25</c:v>
                </c:pt>
                <c:pt idx="114">
                  <c:v>-25</c:v>
                </c:pt>
                <c:pt idx="115">
                  <c:v>-25</c:v>
                </c:pt>
                <c:pt idx="116">
                  <c:v>-25</c:v>
                </c:pt>
                <c:pt idx="117">
                  <c:v>-25</c:v>
                </c:pt>
                <c:pt idx="118">
                  <c:v>-25</c:v>
                </c:pt>
                <c:pt idx="119">
                  <c:v>-25</c:v>
                </c:pt>
                <c:pt idx="120">
                  <c:v>-25</c:v>
                </c:pt>
                <c:pt idx="121">
                  <c:v>-25</c:v>
                </c:pt>
                <c:pt idx="122">
                  <c:v>-25</c:v>
                </c:pt>
                <c:pt idx="123">
                  <c:v>-25</c:v>
                </c:pt>
                <c:pt idx="124">
                  <c:v>-25</c:v>
                </c:pt>
                <c:pt idx="125">
                  <c:v>-25</c:v>
                </c:pt>
                <c:pt idx="126">
                  <c:v>-25</c:v>
                </c:pt>
                <c:pt idx="127">
                  <c:v>-25</c:v>
                </c:pt>
                <c:pt idx="128">
                  <c:v>-25</c:v>
                </c:pt>
                <c:pt idx="129">
                  <c:v>-25</c:v>
                </c:pt>
                <c:pt idx="130">
                  <c:v>-25</c:v>
                </c:pt>
                <c:pt idx="131">
                  <c:v>-25</c:v>
                </c:pt>
                <c:pt idx="132">
                  <c:v>-25</c:v>
                </c:pt>
                <c:pt idx="133">
                  <c:v>-25</c:v>
                </c:pt>
                <c:pt idx="134">
                  <c:v>-25</c:v>
                </c:pt>
                <c:pt idx="135">
                  <c:v>-25</c:v>
                </c:pt>
                <c:pt idx="136">
                  <c:v>-25</c:v>
                </c:pt>
                <c:pt idx="137">
                  <c:v>-25</c:v>
                </c:pt>
                <c:pt idx="138">
                  <c:v>-25</c:v>
                </c:pt>
                <c:pt idx="139">
                  <c:v>-25</c:v>
                </c:pt>
                <c:pt idx="140">
                  <c:v>-25</c:v>
                </c:pt>
                <c:pt idx="141">
                  <c:v>-25</c:v>
                </c:pt>
                <c:pt idx="142">
                  <c:v>-25</c:v>
                </c:pt>
                <c:pt idx="143">
                  <c:v>-25</c:v>
                </c:pt>
                <c:pt idx="144">
                  <c:v>-25</c:v>
                </c:pt>
                <c:pt idx="145">
                  <c:v>-25</c:v>
                </c:pt>
                <c:pt idx="146">
                  <c:v>-25</c:v>
                </c:pt>
                <c:pt idx="147">
                  <c:v>-25</c:v>
                </c:pt>
                <c:pt idx="148">
                  <c:v>-25</c:v>
                </c:pt>
                <c:pt idx="149">
                  <c:v>-25</c:v>
                </c:pt>
                <c:pt idx="150">
                  <c:v>-25</c:v>
                </c:pt>
                <c:pt idx="151">
                  <c:v>-25</c:v>
                </c:pt>
                <c:pt idx="152">
                  <c:v>-25</c:v>
                </c:pt>
                <c:pt idx="153">
                  <c:v>-25</c:v>
                </c:pt>
                <c:pt idx="154">
                  <c:v>-25</c:v>
                </c:pt>
                <c:pt idx="155">
                  <c:v>-25</c:v>
                </c:pt>
                <c:pt idx="156">
                  <c:v>-25</c:v>
                </c:pt>
                <c:pt idx="157">
                  <c:v>-25</c:v>
                </c:pt>
                <c:pt idx="158">
                  <c:v>-25</c:v>
                </c:pt>
                <c:pt idx="159">
                  <c:v>-25</c:v>
                </c:pt>
                <c:pt idx="160">
                  <c:v>-25</c:v>
                </c:pt>
                <c:pt idx="161">
                  <c:v>-25</c:v>
                </c:pt>
                <c:pt idx="162">
                  <c:v>-25</c:v>
                </c:pt>
                <c:pt idx="163">
                  <c:v>-25</c:v>
                </c:pt>
                <c:pt idx="164">
                  <c:v>-25</c:v>
                </c:pt>
                <c:pt idx="165">
                  <c:v>-25</c:v>
                </c:pt>
                <c:pt idx="166">
                  <c:v>-25</c:v>
                </c:pt>
                <c:pt idx="167">
                  <c:v>-25</c:v>
                </c:pt>
                <c:pt idx="168">
                  <c:v>-25</c:v>
                </c:pt>
                <c:pt idx="169">
                  <c:v>-25</c:v>
                </c:pt>
                <c:pt idx="170">
                  <c:v>-25</c:v>
                </c:pt>
                <c:pt idx="171">
                  <c:v>-25</c:v>
                </c:pt>
                <c:pt idx="172">
                  <c:v>-25</c:v>
                </c:pt>
                <c:pt idx="173">
                  <c:v>-25</c:v>
                </c:pt>
                <c:pt idx="174">
                  <c:v>-25</c:v>
                </c:pt>
                <c:pt idx="175">
                  <c:v>-25</c:v>
                </c:pt>
                <c:pt idx="176">
                  <c:v>-25</c:v>
                </c:pt>
                <c:pt idx="177">
                  <c:v>-25</c:v>
                </c:pt>
                <c:pt idx="178">
                  <c:v>-25</c:v>
                </c:pt>
                <c:pt idx="179">
                  <c:v>-25</c:v>
                </c:pt>
                <c:pt idx="180">
                  <c:v>-25</c:v>
                </c:pt>
                <c:pt idx="181">
                  <c:v>-25</c:v>
                </c:pt>
                <c:pt idx="182">
                  <c:v>-25</c:v>
                </c:pt>
                <c:pt idx="183">
                  <c:v>-25</c:v>
                </c:pt>
                <c:pt idx="184">
                  <c:v>-25</c:v>
                </c:pt>
                <c:pt idx="185">
                  <c:v>-25</c:v>
                </c:pt>
                <c:pt idx="186">
                  <c:v>-25</c:v>
                </c:pt>
                <c:pt idx="187">
                  <c:v>-25</c:v>
                </c:pt>
                <c:pt idx="188">
                  <c:v>-25</c:v>
                </c:pt>
                <c:pt idx="189">
                  <c:v>-25</c:v>
                </c:pt>
                <c:pt idx="190">
                  <c:v>-25</c:v>
                </c:pt>
                <c:pt idx="191">
                  <c:v>-25</c:v>
                </c:pt>
                <c:pt idx="192">
                  <c:v>-25</c:v>
                </c:pt>
                <c:pt idx="193">
                  <c:v>-25</c:v>
                </c:pt>
                <c:pt idx="194">
                  <c:v>-25</c:v>
                </c:pt>
                <c:pt idx="195">
                  <c:v>-25</c:v>
                </c:pt>
                <c:pt idx="196">
                  <c:v>-25</c:v>
                </c:pt>
                <c:pt idx="197">
                  <c:v>-25</c:v>
                </c:pt>
                <c:pt idx="198">
                  <c:v>-25</c:v>
                </c:pt>
                <c:pt idx="199">
                  <c:v>-25</c:v>
                </c:pt>
                <c:pt idx="200">
                  <c:v>-25</c:v>
                </c:pt>
                <c:pt idx="201">
                  <c:v>-25</c:v>
                </c:pt>
                <c:pt idx="202">
                  <c:v>-25</c:v>
                </c:pt>
                <c:pt idx="203">
                  <c:v>-25</c:v>
                </c:pt>
                <c:pt idx="204">
                  <c:v>-25</c:v>
                </c:pt>
                <c:pt idx="205">
                  <c:v>-25</c:v>
                </c:pt>
                <c:pt idx="206">
                  <c:v>-25</c:v>
                </c:pt>
                <c:pt idx="207">
                  <c:v>-25</c:v>
                </c:pt>
                <c:pt idx="208">
                  <c:v>-25</c:v>
                </c:pt>
                <c:pt idx="209">
                  <c:v>-25</c:v>
                </c:pt>
                <c:pt idx="210">
                  <c:v>-25</c:v>
                </c:pt>
                <c:pt idx="211">
                  <c:v>-25</c:v>
                </c:pt>
                <c:pt idx="212">
                  <c:v>-25</c:v>
                </c:pt>
                <c:pt idx="213">
                  <c:v>-25</c:v>
                </c:pt>
                <c:pt idx="214">
                  <c:v>-25</c:v>
                </c:pt>
                <c:pt idx="215">
                  <c:v>-25</c:v>
                </c:pt>
                <c:pt idx="216">
                  <c:v>-25</c:v>
                </c:pt>
                <c:pt idx="217">
                  <c:v>-25</c:v>
                </c:pt>
                <c:pt idx="218">
                  <c:v>-25</c:v>
                </c:pt>
                <c:pt idx="219">
                  <c:v>-25</c:v>
                </c:pt>
                <c:pt idx="220">
                  <c:v>-25</c:v>
                </c:pt>
                <c:pt idx="221">
                  <c:v>-25</c:v>
                </c:pt>
                <c:pt idx="222">
                  <c:v>-25</c:v>
                </c:pt>
                <c:pt idx="223">
                  <c:v>-25</c:v>
                </c:pt>
                <c:pt idx="224">
                  <c:v>-25</c:v>
                </c:pt>
                <c:pt idx="225">
                  <c:v>-25</c:v>
                </c:pt>
                <c:pt idx="226">
                  <c:v>-25</c:v>
                </c:pt>
                <c:pt idx="227">
                  <c:v>-25</c:v>
                </c:pt>
                <c:pt idx="228">
                  <c:v>-25</c:v>
                </c:pt>
                <c:pt idx="229">
                  <c:v>-25</c:v>
                </c:pt>
                <c:pt idx="230">
                  <c:v>-25</c:v>
                </c:pt>
                <c:pt idx="231">
                  <c:v>-25</c:v>
                </c:pt>
                <c:pt idx="232">
                  <c:v>-25</c:v>
                </c:pt>
                <c:pt idx="233">
                  <c:v>-25</c:v>
                </c:pt>
                <c:pt idx="234">
                  <c:v>-25</c:v>
                </c:pt>
                <c:pt idx="235">
                  <c:v>-25</c:v>
                </c:pt>
                <c:pt idx="236">
                  <c:v>-25</c:v>
                </c:pt>
                <c:pt idx="237">
                  <c:v>-25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1642-4D06-B7B5-B2E0B4C569D0}"/>
            </c:ext>
          </c:extLst>
        </c:ser>
        <c:ser>
          <c:idx val="33"/>
          <c:order val="33"/>
          <c:tx>
            <c:strRef>
              <c:f>data!$AN$12</c:f>
              <c:strCache>
                <c:ptCount val="1"/>
                <c:pt idx="0">
                  <c:v>165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data!$AN$15:$AN$252</c:f>
              <c:numCache>
                <c:formatCode>Γενικός τύπος</c:formatCode>
                <c:ptCount val="238"/>
                <c:pt idx="0">
                  <c:v>-1.6573634942535474E-13</c:v>
                </c:pt>
                <c:pt idx="1">
                  <c:v>-0.76940717289791261</c:v>
                </c:pt>
                <c:pt idx="2">
                  <c:v>-1.444545779327939</c:v>
                </c:pt>
                <c:pt idx="3">
                  <c:v>-2.0312393492231084</c:v>
                </c:pt>
                <c:pt idx="4">
                  <c:v>-2.5354061991541839</c:v>
                </c:pt>
                <c:pt idx="5">
                  <c:v>-2.9630530896637088</c:v>
                </c:pt>
                <c:pt idx="6">
                  <c:v>-3.3202687878149417</c:v>
                </c:pt>
                <c:pt idx="7">
                  <c:v>-3.6132175418531185</c:v>
                </c:pt>
                <c:pt idx="8">
                  <c:v>-3.8481324749754506</c:v>
                </c:pt>
                <c:pt idx="9">
                  <c:v>-4.0313089052841367</c:v>
                </c:pt>
                <c:pt idx="10">
                  <c:v>-4.1690975990904926</c:v>
                </c:pt>
                <c:pt idx="11">
                  <c:v>-4.2678979647893396</c:v>
                </c:pt>
                <c:pt idx="12">
                  <c:v>-4.3341511946076565</c:v>
                </c:pt>
                <c:pt idx="13">
                  <c:v>-4.3743333615725914</c:v>
                </c:pt>
                <c:pt idx="14">
                  <c:v>-4.3949484790956559</c:v>
                </c:pt>
                <c:pt idx="15">
                  <c:v>-4.4025215306159806</c:v>
                </c:pt>
                <c:pt idx="16">
                  <c:v>8.8071829529268086</c:v>
                </c:pt>
                <c:pt idx="17">
                  <c:v>8.8071829529268086</c:v>
                </c:pt>
                <c:pt idx="18">
                  <c:v>8.8071829529268086</c:v>
                </c:pt>
                <c:pt idx="19">
                  <c:v>8.8071829529268086</c:v>
                </c:pt>
                <c:pt idx="20">
                  <c:v>8.8071829529268086</c:v>
                </c:pt>
                <c:pt idx="21">
                  <c:v>8.8071829529268086</c:v>
                </c:pt>
                <c:pt idx="22">
                  <c:v>8.8071829529268086</c:v>
                </c:pt>
                <c:pt idx="23">
                  <c:v>8.8071829529268086</c:v>
                </c:pt>
                <c:pt idx="24">
                  <c:v>8.8071829529268086</c:v>
                </c:pt>
                <c:pt idx="25">
                  <c:v>8.8071829529268086</c:v>
                </c:pt>
                <c:pt idx="26">
                  <c:v>8.8071829529268086</c:v>
                </c:pt>
                <c:pt idx="27">
                  <c:v>8.8071829529268086</c:v>
                </c:pt>
                <c:pt idx="28">
                  <c:v>8.8071829529268086</c:v>
                </c:pt>
                <c:pt idx="29">
                  <c:v>8.8071829529268086</c:v>
                </c:pt>
                <c:pt idx="30">
                  <c:v>8.8071829529268086</c:v>
                </c:pt>
                <c:pt idx="31">
                  <c:v>8.8071829529268086</c:v>
                </c:pt>
                <c:pt idx="32">
                  <c:v>8.8071829529268086</c:v>
                </c:pt>
                <c:pt idx="33">
                  <c:v>8.8071829529268086</c:v>
                </c:pt>
                <c:pt idx="34">
                  <c:v>8.8071829529268086</c:v>
                </c:pt>
                <c:pt idx="35">
                  <c:v>8.8071829529268086</c:v>
                </c:pt>
                <c:pt idx="36">
                  <c:v>8.8071829529268086</c:v>
                </c:pt>
                <c:pt idx="37">
                  <c:v>8.8071829529268086</c:v>
                </c:pt>
                <c:pt idx="38">
                  <c:v>8.8071829529268086</c:v>
                </c:pt>
                <c:pt idx="39">
                  <c:v>8.8071829529268086</c:v>
                </c:pt>
                <c:pt idx="40">
                  <c:v>8.8071829529268086</c:v>
                </c:pt>
                <c:pt idx="41">
                  <c:v>8.8071829529268086</c:v>
                </c:pt>
                <c:pt idx="42">
                  <c:v>8.8071829529268086</c:v>
                </c:pt>
                <c:pt idx="43">
                  <c:v>8.8071829529268086</c:v>
                </c:pt>
                <c:pt idx="44">
                  <c:v>8.8071829529268086</c:v>
                </c:pt>
                <c:pt idx="45">
                  <c:v>8.8071829529268086</c:v>
                </c:pt>
                <c:pt idx="46">
                  <c:v>8.8071829529268086</c:v>
                </c:pt>
                <c:pt idx="47">
                  <c:v>8.8071829529268086</c:v>
                </c:pt>
                <c:pt idx="48">
                  <c:v>8.8071829529268086</c:v>
                </c:pt>
                <c:pt idx="49">
                  <c:v>8.8071829529268086</c:v>
                </c:pt>
                <c:pt idx="50">
                  <c:v>8.8071829529268086</c:v>
                </c:pt>
                <c:pt idx="51">
                  <c:v>8.8071829529268086</c:v>
                </c:pt>
                <c:pt idx="52">
                  <c:v>8.8071829529268086</c:v>
                </c:pt>
                <c:pt idx="53">
                  <c:v>8.8071829529268086</c:v>
                </c:pt>
                <c:pt idx="54">
                  <c:v>8.8071829529268086</c:v>
                </c:pt>
                <c:pt idx="55">
                  <c:v>8.8071829529268086</c:v>
                </c:pt>
                <c:pt idx="56">
                  <c:v>8.8071829529268086</c:v>
                </c:pt>
                <c:pt idx="57">
                  <c:v>8.8071829529268086</c:v>
                </c:pt>
                <c:pt idx="58">
                  <c:v>8.8071829529268086</c:v>
                </c:pt>
                <c:pt idx="59">
                  <c:v>8.8071829529268086</c:v>
                </c:pt>
                <c:pt idx="60">
                  <c:v>8.8071829529268086</c:v>
                </c:pt>
                <c:pt idx="61">
                  <c:v>8.8071829529268086</c:v>
                </c:pt>
                <c:pt idx="62">
                  <c:v>8.8071829529268086</c:v>
                </c:pt>
                <c:pt idx="63">
                  <c:v>8.8071829529268086</c:v>
                </c:pt>
                <c:pt idx="64">
                  <c:v>8.8071829529268086</c:v>
                </c:pt>
                <c:pt idx="65">
                  <c:v>8.8071829529268086</c:v>
                </c:pt>
                <c:pt idx="66">
                  <c:v>8.8071829529268086</c:v>
                </c:pt>
                <c:pt idx="67">
                  <c:v>8.8071829529268086</c:v>
                </c:pt>
                <c:pt idx="68">
                  <c:v>8.8071829529268086</c:v>
                </c:pt>
                <c:pt idx="69">
                  <c:v>8.8071829529268086</c:v>
                </c:pt>
                <c:pt idx="70">
                  <c:v>8.8071829529268086</c:v>
                </c:pt>
                <c:pt idx="71">
                  <c:v>8.8071829529268086</c:v>
                </c:pt>
                <c:pt idx="72">
                  <c:v>8.8071829529268086</c:v>
                </c:pt>
                <c:pt idx="73">
                  <c:v>8.8071829529268086</c:v>
                </c:pt>
                <c:pt idx="74">
                  <c:v>8.8071829529268086</c:v>
                </c:pt>
                <c:pt idx="75">
                  <c:v>8.8071829529268086</c:v>
                </c:pt>
                <c:pt idx="76">
                  <c:v>8.8071829529268086</c:v>
                </c:pt>
                <c:pt idx="77">
                  <c:v>8.8071829529268086</c:v>
                </c:pt>
                <c:pt idx="78">
                  <c:v>8.8071829529268086</c:v>
                </c:pt>
                <c:pt idx="79">
                  <c:v>8.8071829529268086</c:v>
                </c:pt>
                <c:pt idx="80">
                  <c:v>8.8071829529268086</c:v>
                </c:pt>
                <c:pt idx="81">
                  <c:v>8.8071829529268086</c:v>
                </c:pt>
                <c:pt idx="82">
                  <c:v>8.8071829529268086</c:v>
                </c:pt>
                <c:pt idx="83">
                  <c:v>8.8071829529268086</c:v>
                </c:pt>
                <c:pt idx="84">
                  <c:v>8.8071829529268086</c:v>
                </c:pt>
                <c:pt idx="85">
                  <c:v>8.8071829529268086</c:v>
                </c:pt>
                <c:pt idx="86">
                  <c:v>8.8071829529268086</c:v>
                </c:pt>
                <c:pt idx="87">
                  <c:v>8.8071829529268086</c:v>
                </c:pt>
                <c:pt idx="88">
                  <c:v>8.8071829529268086</c:v>
                </c:pt>
                <c:pt idx="89">
                  <c:v>8.8071829529268086</c:v>
                </c:pt>
                <c:pt idx="90">
                  <c:v>8.8071829529268086</c:v>
                </c:pt>
                <c:pt idx="91">
                  <c:v>8.8071829529268086</c:v>
                </c:pt>
                <c:pt idx="92">
                  <c:v>8.8071829529268086</c:v>
                </c:pt>
                <c:pt idx="93">
                  <c:v>8.8071829529268086</c:v>
                </c:pt>
                <c:pt idx="94">
                  <c:v>8.8071829529268086</c:v>
                </c:pt>
                <c:pt idx="95">
                  <c:v>8.8071829529268086</c:v>
                </c:pt>
                <c:pt idx="96">
                  <c:v>8.8071829529268086</c:v>
                </c:pt>
                <c:pt idx="97">
                  <c:v>8.8071829529268086</c:v>
                </c:pt>
                <c:pt idx="98">
                  <c:v>8.8071829529268086</c:v>
                </c:pt>
                <c:pt idx="99">
                  <c:v>8.8071829529268086</c:v>
                </c:pt>
                <c:pt idx="100">
                  <c:v>8.8071829529268086</c:v>
                </c:pt>
                <c:pt idx="101">
                  <c:v>8.8071829529268086</c:v>
                </c:pt>
                <c:pt idx="102">
                  <c:v>8.8071829529268086</c:v>
                </c:pt>
                <c:pt idx="103">
                  <c:v>8.8071829529268086</c:v>
                </c:pt>
                <c:pt idx="104">
                  <c:v>8.8071829529268086</c:v>
                </c:pt>
                <c:pt idx="105">
                  <c:v>8.8071829529268086</c:v>
                </c:pt>
                <c:pt idx="106">
                  <c:v>8.8071829529268086</c:v>
                </c:pt>
                <c:pt idx="107">
                  <c:v>8.8071829529268086</c:v>
                </c:pt>
                <c:pt idx="108">
                  <c:v>8.8071829529268086</c:v>
                </c:pt>
                <c:pt idx="109">
                  <c:v>8.8071829529268086</c:v>
                </c:pt>
                <c:pt idx="110">
                  <c:v>8.8071829529268086</c:v>
                </c:pt>
                <c:pt idx="111">
                  <c:v>8.8071829529268086</c:v>
                </c:pt>
                <c:pt idx="112">
                  <c:v>8.8071829529268086</c:v>
                </c:pt>
                <c:pt idx="113">
                  <c:v>8.8071829529268086</c:v>
                </c:pt>
                <c:pt idx="114">
                  <c:v>8.8071829529268086</c:v>
                </c:pt>
                <c:pt idx="115">
                  <c:v>8.8071829529268086</c:v>
                </c:pt>
                <c:pt idx="116">
                  <c:v>8.8071829529268086</c:v>
                </c:pt>
                <c:pt idx="117">
                  <c:v>8.8071829529268086</c:v>
                </c:pt>
                <c:pt idx="118">
                  <c:v>8.8071829529268086</c:v>
                </c:pt>
                <c:pt idx="119">
                  <c:v>8.8071829529268086</c:v>
                </c:pt>
                <c:pt idx="120">
                  <c:v>8.8071829529268086</c:v>
                </c:pt>
                <c:pt idx="121">
                  <c:v>8.8071829529268086</c:v>
                </c:pt>
                <c:pt idx="122">
                  <c:v>8.8071829529268086</c:v>
                </c:pt>
                <c:pt idx="123">
                  <c:v>8.8071829529268086</c:v>
                </c:pt>
                <c:pt idx="124">
                  <c:v>8.8071829529268086</c:v>
                </c:pt>
                <c:pt idx="125">
                  <c:v>8.8071829529268086</c:v>
                </c:pt>
                <c:pt idx="126">
                  <c:v>8.8071829529268086</c:v>
                </c:pt>
                <c:pt idx="127">
                  <c:v>8.8071829529268086</c:v>
                </c:pt>
                <c:pt idx="128">
                  <c:v>8.8071829529268086</c:v>
                </c:pt>
                <c:pt idx="129">
                  <c:v>8.8071829529268086</c:v>
                </c:pt>
                <c:pt idx="130">
                  <c:v>8.8071829529268086</c:v>
                </c:pt>
                <c:pt idx="131">
                  <c:v>8.8071829529268086</c:v>
                </c:pt>
                <c:pt idx="132">
                  <c:v>8.8071829529268086</c:v>
                </c:pt>
                <c:pt idx="133">
                  <c:v>8.8071829529268086</c:v>
                </c:pt>
                <c:pt idx="134">
                  <c:v>8.8071829529268086</c:v>
                </c:pt>
                <c:pt idx="135">
                  <c:v>8.8071829529268086</c:v>
                </c:pt>
                <c:pt idx="136">
                  <c:v>8.8071829529268086</c:v>
                </c:pt>
                <c:pt idx="137">
                  <c:v>8.8071829529268086</c:v>
                </c:pt>
                <c:pt idx="138">
                  <c:v>8.8071829529268086</c:v>
                </c:pt>
                <c:pt idx="139">
                  <c:v>8.8071829529268086</c:v>
                </c:pt>
                <c:pt idx="140">
                  <c:v>8.8071829529268086</c:v>
                </c:pt>
                <c:pt idx="141">
                  <c:v>8.8071829529268086</c:v>
                </c:pt>
                <c:pt idx="142">
                  <c:v>8.8071829529268086</c:v>
                </c:pt>
                <c:pt idx="143">
                  <c:v>8.8071829529268086</c:v>
                </c:pt>
                <c:pt idx="144">
                  <c:v>8.8071829529268086</c:v>
                </c:pt>
                <c:pt idx="145">
                  <c:v>8.8071829529268086</c:v>
                </c:pt>
                <c:pt idx="146">
                  <c:v>8.8071829529268086</c:v>
                </c:pt>
                <c:pt idx="147">
                  <c:v>8.8071829529268086</c:v>
                </c:pt>
                <c:pt idx="148">
                  <c:v>8.8071829529268086</c:v>
                </c:pt>
                <c:pt idx="149">
                  <c:v>8.8071829529268086</c:v>
                </c:pt>
                <c:pt idx="150">
                  <c:v>8.8071829529268086</c:v>
                </c:pt>
                <c:pt idx="151">
                  <c:v>8.8071829529268086</c:v>
                </c:pt>
                <c:pt idx="152">
                  <c:v>8.8071829529268086</c:v>
                </c:pt>
                <c:pt idx="153">
                  <c:v>8.8071829529268086</c:v>
                </c:pt>
                <c:pt idx="154">
                  <c:v>8.8071829529268086</c:v>
                </c:pt>
                <c:pt idx="155">
                  <c:v>8.8071829529268086</c:v>
                </c:pt>
                <c:pt idx="156">
                  <c:v>8.8071829529268086</c:v>
                </c:pt>
                <c:pt idx="157">
                  <c:v>8.8071829529268086</c:v>
                </c:pt>
                <c:pt idx="158">
                  <c:v>8.8071829529268086</c:v>
                </c:pt>
                <c:pt idx="159">
                  <c:v>8.8071829529268086</c:v>
                </c:pt>
                <c:pt idx="160">
                  <c:v>8.8071829529268086</c:v>
                </c:pt>
                <c:pt idx="161">
                  <c:v>8.8071829529268086</c:v>
                </c:pt>
                <c:pt idx="162">
                  <c:v>8.8071829529268086</c:v>
                </c:pt>
                <c:pt idx="163">
                  <c:v>8.8071829529268086</c:v>
                </c:pt>
                <c:pt idx="164">
                  <c:v>8.8071829529268086</c:v>
                </c:pt>
                <c:pt idx="165">
                  <c:v>8.8071829529268086</c:v>
                </c:pt>
                <c:pt idx="166">
                  <c:v>8.8071829529268086</c:v>
                </c:pt>
                <c:pt idx="167">
                  <c:v>8.8071829529268086</c:v>
                </c:pt>
                <c:pt idx="168">
                  <c:v>8.8071829529268086</c:v>
                </c:pt>
                <c:pt idx="169">
                  <c:v>8.8071829529268086</c:v>
                </c:pt>
                <c:pt idx="170">
                  <c:v>8.8071829529268086</c:v>
                </c:pt>
                <c:pt idx="171">
                  <c:v>8.8071829529268086</c:v>
                </c:pt>
                <c:pt idx="172">
                  <c:v>8.8071829529268086</c:v>
                </c:pt>
                <c:pt idx="173">
                  <c:v>8.8071829529268086</c:v>
                </c:pt>
                <c:pt idx="174">
                  <c:v>8.8071829529268086</c:v>
                </c:pt>
                <c:pt idx="175">
                  <c:v>8.8071829529268086</c:v>
                </c:pt>
                <c:pt idx="176">
                  <c:v>8.8071829529268086</c:v>
                </c:pt>
                <c:pt idx="177">
                  <c:v>8.8071829529268086</c:v>
                </c:pt>
                <c:pt idx="178">
                  <c:v>8.8071829529268086</c:v>
                </c:pt>
                <c:pt idx="179">
                  <c:v>8.8071829529268086</c:v>
                </c:pt>
                <c:pt idx="180">
                  <c:v>8.8071829529268086</c:v>
                </c:pt>
                <c:pt idx="181">
                  <c:v>8.8071829529268086</c:v>
                </c:pt>
                <c:pt idx="182">
                  <c:v>8.8071829529268086</c:v>
                </c:pt>
                <c:pt idx="183">
                  <c:v>8.8071829529268086</c:v>
                </c:pt>
                <c:pt idx="184">
                  <c:v>8.8071829529268086</c:v>
                </c:pt>
                <c:pt idx="185">
                  <c:v>8.8071829529268086</c:v>
                </c:pt>
                <c:pt idx="186">
                  <c:v>8.8071829529268086</c:v>
                </c:pt>
                <c:pt idx="187">
                  <c:v>8.8071829529268086</c:v>
                </c:pt>
                <c:pt idx="188">
                  <c:v>8.8071829529268086</c:v>
                </c:pt>
                <c:pt idx="189">
                  <c:v>8.8071829529268086</c:v>
                </c:pt>
                <c:pt idx="190">
                  <c:v>8.8071829529268086</c:v>
                </c:pt>
                <c:pt idx="191">
                  <c:v>8.8071829529268086</c:v>
                </c:pt>
                <c:pt idx="192">
                  <c:v>8.8071829529268086</c:v>
                </c:pt>
                <c:pt idx="193">
                  <c:v>8.8071829529268086</c:v>
                </c:pt>
                <c:pt idx="194">
                  <c:v>8.8071829529268086</c:v>
                </c:pt>
                <c:pt idx="195">
                  <c:v>8.8071829529268086</c:v>
                </c:pt>
                <c:pt idx="196">
                  <c:v>8.8071829529268086</c:v>
                </c:pt>
                <c:pt idx="197">
                  <c:v>8.8071829529268086</c:v>
                </c:pt>
                <c:pt idx="198">
                  <c:v>8.8071829529268086</c:v>
                </c:pt>
                <c:pt idx="199">
                  <c:v>8.8071829529268086</c:v>
                </c:pt>
                <c:pt idx="200">
                  <c:v>8.8071829529268086</c:v>
                </c:pt>
                <c:pt idx="201">
                  <c:v>8.8071829529268086</c:v>
                </c:pt>
                <c:pt idx="202">
                  <c:v>8.8071829529268086</c:v>
                </c:pt>
                <c:pt idx="203">
                  <c:v>8.8071829529268086</c:v>
                </c:pt>
                <c:pt idx="204">
                  <c:v>8.8071829529268086</c:v>
                </c:pt>
                <c:pt idx="205">
                  <c:v>8.8071829529268086</c:v>
                </c:pt>
                <c:pt idx="206">
                  <c:v>8.8071829529268086</c:v>
                </c:pt>
                <c:pt idx="207">
                  <c:v>8.8071829529268086</c:v>
                </c:pt>
                <c:pt idx="208">
                  <c:v>8.8071829529268086</c:v>
                </c:pt>
                <c:pt idx="209">
                  <c:v>8.8071829529268086</c:v>
                </c:pt>
                <c:pt idx="210">
                  <c:v>8.8071829529268086</c:v>
                </c:pt>
                <c:pt idx="211">
                  <c:v>8.8071829529268086</c:v>
                </c:pt>
                <c:pt idx="212">
                  <c:v>8.8071829529268086</c:v>
                </c:pt>
                <c:pt idx="213">
                  <c:v>8.8071829529268086</c:v>
                </c:pt>
                <c:pt idx="214">
                  <c:v>8.8071829529268086</c:v>
                </c:pt>
                <c:pt idx="215">
                  <c:v>8.8071829529268086</c:v>
                </c:pt>
                <c:pt idx="216">
                  <c:v>8.8071829529268086</c:v>
                </c:pt>
                <c:pt idx="217">
                  <c:v>8.8071829529268086</c:v>
                </c:pt>
                <c:pt idx="218">
                  <c:v>8.8071829529268086</c:v>
                </c:pt>
                <c:pt idx="219">
                  <c:v>8.8071829529268086</c:v>
                </c:pt>
                <c:pt idx="220">
                  <c:v>8.8071829529268086</c:v>
                </c:pt>
                <c:pt idx="221">
                  <c:v>8.8071829529268086</c:v>
                </c:pt>
                <c:pt idx="222">
                  <c:v>8.8071829529268086</c:v>
                </c:pt>
                <c:pt idx="223">
                  <c:v>8.8071829529268086</c:v>
                </c:pt>
                <c:pt idx="224">
                  <c:v>8.8071829529268086</c:v>
                </c:pt>
                <c:pt idx="225">
                  <c:v>8.8071829529268086</c:v>
                </c:pt>
                <c:pt idx="226">
                  <c:v>8.8071829529268086</c:v>
                </c:pt>
                <c:pt idx="227">
                  <c:v>8.8071829529268086</c:v>
                </c:pt>
                <c:pt idx="228">
                  <c:v>8.8071829529268086</c:v>
                </c:pt>
                <c:pt idx="229">
                  <c:v>8.8071829529268086</c:v>
                </c:pt>
                <c:pt idx="230">
                  <c:v>8.8071829529268086</c:v>
                </c:pt>
                <c:pt idx="231">
                  <c:v>8.8071829529268086</c:v>
                </c:pt>
                <c:pt idx="232">
                  <c:v>8.8071829529268086</c:v>
                </c:pt>
                <c:pt idx="233">
                  <c:v>8.8071829529268086</c:v>
                </c:pt>
                <c:pt idx="234">
                  <c:v>8.8071829529268086</c:v>
                </c:pt>
                <c:pt idx="235">
                  <c:v>8.8071829529268086</c:v>
                </c:pt>
                <c:pt idx="236">
                  <c:v>8.8071829529268086</c:v>
                </c:pt>
                <c:pt idx="237">
                  <c:v>8.8071829529268086</c:v>
                </c:pt>
              </c:numCache>
            </c:numRef>
          </c:xVal>
          <c:yVal>
            <c:numRef>
              <c:f>data!$AO$15:$AO$252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-2.9673852470094664</c:v>
                </c:pt>
                <c:pt idx="2">
                  <c:v>-5.7584007328956002</c:v>
                </c:pt>
                <c:pt idx="3">
                  <c:v>-8.3700553234481863</c:v>
                </c:pt>
                <c:pt idx="4">
                  <c:v>-10.799550105715506</c:v>
                </c:pt>
                <c:pt idx="5">
                  <c:v>-13.044281387602854</c:v>
                </c:pt>
                <c:pt idx="6">
                  <c:v>-15.10184348825155</c:v>
                </c:pt>
                <c:pt idx="7">
                  <c:v>-16.9700313162101</c:v>
                </c:pt>
                <c:pt idx="8">
                  <c:v>-18.646842732632614</c:v>
                </c:pt>
                <c:pt idx="9">
                  <c:v>-20.130480696973283</c:v>
                </c:pt>
                <c:pt idx="10">
                  <c:v>-21.419355192876715</c:v>
                </c:pt>
                <c:pt idx="11">
                  <c:v>-22.512084932199841</c:v>
                </c:pt>
                <c:pt idx="12">
                  <c:v>-23.407498835340142</c:v>
                </c:pt>
                <c:pt idx="13">
                  <c:v>-24.104637286282681</c:v>
                </c:pt>
                <c:pt idx="14">
                  <c:v>-24.602753161021678</c:v>
                </c:pt>
                <c:pt idx="15">
                  <c:v>-24.9013126282541</c:v>
                </c:pt>
                <c:pt idx="16">
                  <c:v>-25</c:v>
                </c:pt>
                <c:pt idx="17">
                  <c:v>-25</c:v>
                </c:pt>
                <c:pt idx="18">
                  <c:v>-25</c:v>
                </c:pt>
                <c:pt idx="19">
                  <c:v>-25</c:v>
                </c:pt>
                <c:pt idx="20">
                  <c:v>-25</c:v>
                </c:pt>
                <c:pt idx="21">
                  <c:v>-25</c:v>
                </c:pt>
                <c:pt idx="22">
                  <c:v>-25</c:v>
                </c:pt>
                <c:pt idx="23">
                  <c:v>-25</c:v>
                </c:pt>
                <c:pt idx="24">
                  <c:v>-25</c:v>
                </c:pt>
                <c:pt idx="25">
                  <c:v>-25</c:v>
                </c:pt>
                <c:pt idx="26">
                  <c:v>-25</c:v>
                </c:pt>
                <c:pt idx="27">
                  <c:v>-25</c:v>
                </c:pt>
                <c:pt idx="28">
                  <c:v>-25</c:v>
                </c:pt>
                <c:pt idx="29">
                  <c:v>-25</c:v>
                </c:pt>
                <c:pt idx="30">
                  <c:v>-25</c:v>
                </c:pt>
                <c:pt idx="31">
                  <c:v>-25</c:v>
                </c:pt>
                <c:pt idx="32">
                  <c:v>-25</c:v>
                </c:pt>
                <c:pt idx="33">
                  <c:v>-25</c:v>
                </c:pt>
                <c:pt idx="34">
                  <c:v>-25</c:v>
                </c:pt>
                <c:pt idx="35">
                  <c:v>-25</c:v>
                </c:pt>
                <c:pt idx="36">
                  <c:v>-25</c:v>
                </c:pt>
                <c:pt idx="37">
                  <c:v>-25</c:v>
                </c:pt>
                <c:pt idx="38">
                  <c:v>-25</c:v>
                </c:pt>
                <c:pt idx="39">
                  <c:v>-25</c:v>
                </c:pt>
                <c:pt idx="40">
                  <c:v>-25</c:v>
                </c:pt>
                <c:pt idx="41">
                  <c:v>-25</c:v>
                </c:pt>
                <c:pt idx="42">
                  <c:v>-25</c:v>
                </c:pt>
                <c:pt idx="43">
                  <c:v>-25</c:v>
                </c:pt>
                <c:pt idx="44">
                  <c:v>-25</c:v>
                </c:pt>
                <c:pt idx="45">
                  <c:v>-25</c:v>
                </c:pt>
                <c:pt idx="46">
                  <c:v>-25</c:v>
                </c:pt>
                <c:pt idx="47">
                  <c:v>-25</c:v>
                </c:pt>
                <c:pt idx="48">
                  <c:v>-25</c:v>
                </c:pt>
                <c:pt idx="49">
                  <c:v>-25</c:v>
                </c:pt>
                <c:pt idx="50">
                  <c:v>-25</c:v>
                </c:pt>
                <c:pt idx="51">
                  <c:v>-25</c:v>
                </c:pt>
                <c:pt idx="52">
                  <c:v>-25</c:v>
                </c:pt>
                <c:pt idx="53">
                  <c:v>-25</c:v>
                </c:pt>
                <c:pt idx="54">
                  <c:v>-25</c:v>
                </c:pt>
                <c:pt idx="55">
                  <c:v>-25</c:v>
                </c:pt>
                <c:pt idx="56">
                  <c:v>-25</c:v>
                </c:pt>
                <c:pt idx="57">
                  <c:v>-25</c:v>
                </c:pt>
                <c:pt idx="58">
                  <c:v>-25</c:v>
                </c:pt>
                <c:pt idx="59">
                  <c:v>-25</c:v>
                </c:pt>
                <c:pt idx="60">
                  <c:v>-25</c:v>
                </c:pt>
                <c:pt idx="61">
                  <c:v>-25</c:v>
                </c:pt>
                <c:pt idx="62">
                  <c:v>-25</c:v>
                </c:pt>
                <c:pt idx="63">
                  <c:v>-25</c:v>
                </c:pt>
                <c:pt idx="64">
                  <c:v>-25</c:v>
                </c:pt>
                <c:pt idx="65">
                  <c:v>-25</c:v>
                </c:pt>
                <c:pt idx="66">
                  <c:v>-25</c:v>
                </c:pt>
                <c:pt idx="67">
                  <c:v>-25</c:v>
                </c:pt>
                <c:pt idx="68">
                  <c:v>-25</c:v>
                </c:pt>
                <c:pt idx="69">
                  <c:v>-25</c:v>
                </c:pt>
                <c:pt idx="70">
                  <c:v>-25</c:v>
                </c:pt>
                <c:pt idx="71">
                  <c:v>-25</c:v>
                </c:pt>
                <c:pt idx="72">
                  <c:v>-25</c:v>
                </c:pt>
                <c:pt idx="73">
                  <c:v>-25</c:v>
                </c:pt>
                <c:pt idx="74">
                  <c:v>-25</c:v>
                </c:pt>
                <c:pt idx="75">
                  <c:v>-25</c:v>
                </c:pt>
                <c:pt idx="76">
                  <c:v>-25</c:v>
                </c:pt>
                <c:pt idx="77">
                  <c:v>-25</c:v>
                </c:pt>
                <c:pt idx="78">
                  <c:v>-25</c:v>
                </c:pt>
                <c:pt idx="79">
                  <c:v>-25</c:v>
                </c:pt>
                <c:pt idx="80">
                  <c:v>-25</c:v>
                </c:pt>
                <c:pt idx="81">
                  <c:v>-25</c:v>
                </c:pt>
                <c:pt idx="82">
                  <c:v>-25</c:v>
                </c:pt>
                <c:pt idx="83">
                  <c:v>-25</c:v>
                </c:pt>
                <c:pt idx="84">
                  <c:v>-25</c:v>
                </c:pt>
                <c:pt idx="85">
                  <c:v>-25</c:v>
                </c:pt>
                <c:pt idx="86">
                  <c:v>-25</c:v>
                </c:pt>
                <c:pt idx="87">
                  <c:v>-25</c:v>
                </c:pt>
                <c:pt idx="88">
                  <c:v>-25</c:v>
                </c:pt>
                <c:pt idx="89">
                  <c:v>-25</c:v>
                </c:pt>
                <c:pt idx="90">
                  <c:v>-25</c:v>
                </c:pt>
                <c:pt idx="91">
                  <c:v>-25</c:v>
                </c:pt>
                <c:pt idx="92">
                  <c:v>-25</c:v>
                </c:pt>
                <c:pt idx="93">
                  <c:v>-25</c:v>
                </c:pt>
                <c:pt idx="94">
                  <c:v>-25</c:v>
                </c:pt>
                <c:pt idx="95">
                  <c:v>-25</c:v>
                </c:pt>
                <c:pt idx="96">
                  <c:v>-25</c:v>
                </c:pt>
                <c:pt idx="97">
                  <c:v>-25</c:v>
                </c:pt>
                <c:pt idx="98">
                  <c:v>-25</c:v>
                </c:pt>
                <c:pt idx="99">
                  <c:v>-25</c:v>
                </c:pt>
                <c:pt idx="100">
                  <c:v>-25</c:v>
                </c:pt>
                <c:pt idx="101">
                  <c:v>-25</c:v>
                </c:pt>
                <c:pt idx="102">
                  <c:v>-25</c:v>
                </c:pt>
                <c:pt idx="103">
                  <c:v>-25</c:v>
                </c:pt>
                <c:pt idx="104">
                  <c:v>-25</c:v>
                </c:pt>
                <c:pt idx="105">
                  <c:v>-25</c:v>
                </c:pt>
                <c:pt idx="106">
                  <c:v>-25</c:v>
                </c:pt>
                <c:pt idx="107">
                  <c:v>-25</c:v>
                </c:pt>
                <c:pt idx="108">
                  <c:v>-25</c:v>
                </c:pt>
                <c:pt idx="109">
                  <c:v>-25</c:v>
                </c:pt>
                <c:pt idx="110">
                  <c:v>-25</c:v>
                </c:pt>
                <c:pt idx="111">
                  <c:v>-25</c:v>
                </c:pt>
                <c:pt idx="112">
                  <c:v>-25</c:v>
                </c:pt>
                <c:pt idx="113">
                  <c:v>-25</c:v>
                </c:pt>
                <c:pt idx="114">
                  <c:v>-25</c:v>
                </c:pt>
                <c:pt idx="115">
                  <c:v>-25</c:v>
                </c:pt>
                <c:pt idx="116">
                  <c:v>-25</c:v>
                </c:pt>
                <c:pt idx="117">
                  <c:v>-25</c:v>
                </c:pt>
                <c:pt idx="118">
                  <c:v>-25</c:v>
                </c:pt>
                <c:pt idx="119">
                  <c:v>-25</c:v>
                </c:pt>
                <c:pt idx="120">
                  <c:v>-25</c:v>
                </c:pt>
                <c:pt idx="121">
                  <c:v>-25</c:v>
                </c:pt>
                <c:pt idx="122">
                  <c:v>-25</c:v>
                </c:pt>
                <c:pt idx="123">
                  <c:v>-25</c:v>
                </c:pt>
                <c:pt idx="124">
                  <c:v>-25</c:v>
                </c:pt>
                <c:pt idx="125">
                  <c:v>-25</c:v>
                </c:pt>
                <c:pt idx="126">
                  <c:v>-25</c:v>
                </c:pt>
                <c:pt idx="127">
                  <c:v>-25</c:v>
                </c:pt>
                <c:pt idx="128">
                  <c:v>-25</c:v>
                </c:pt>
                <c:pt idx="129">
                  <c:v>-25</c:v>
                </c:pt>
                <c:pt idx="130">
                  <c:v>-25</c:v>
                </c:pt>
                <c:pt idx="131">
                  <c:v>-25</c:v>
                </c:pt>
                <c:pt idx="132">
                  <c:v>-25</c:v>
                </c:pt>
                <c:pt idx="133">
                  <c:v>-25</c:v>
                </c:pt>
                <c:pt idx="134">
                  <c:v>-25</c:v>
                </c:pt>
                <c:pt idx="135">
                  <c:v>-25</c:v>
                </c:pt>
                <c:pt idx="136">
                  <c:v>-25</c:v>
                </c:pt>
                <c:pt idx="137">
                  <c:v>-25</c:v>
                </c:pt>
                <c:pt idx="138">
                  <c:v>-25</c:v>
                </c:pt>
                <c:pt idx="139">
                  <c:v>-25</c:v>
                </c:pt>
                <c:pt idx="140">
                  <c:v>-25</c:v>
                </c:pt>
                <c:pt idx="141">
                  <c:v>-25</c:v>
                </c:pt>
                <c:pt idx="142">
                  <c:v>-25</c:v>
                </c:pt>
                <c:pt idx="143">
                  <c:v>-25</c:v>
                </c:pt>
                <c:pt idx="144">
                  <c:v>-25</c:v>
                </c:pt>
                <c:pt idx="145">
                  <c:v>-25</c:v>
                </c:pt>
                <c:pt idx="146">
                  <c:v>-25</c:v>
                </c:pt>
                <c:pt idx="147">
                  <c:v>-25</c:v>
                </c:pt>
                <c:pt idx="148">
                  <c:v>-25</c:v>
                </c:pt>
                <c:pt idx="149">
                  <c:v>-25</c:v>
                </c:pt>
                <c:pt idx="150">
                  <c:v>-25</c:v>
                </c:pt>
                <c:pt idx="151">
                  <c:v>-25</c:v>
                </c:pt>
                <c:pt idx="152">
                  <c:v>-25</c:v>
                </c:pt>
                <c:pt idx="153">
                  <c:v>-25</c:v>
                </c:pt>
                <c:pt idx="154">
                  <c:v>-25</c:v>
                </c:pt>
                <c:pt idx="155">
                  <c:v>-25</c:v>
                </c:pt>
                <c:pt idx="156">
                  <c:v>-25</c:v>
                </c:pt>
                <c:pt idx="157">
                  <c:v>-25</c:v>
                </c:pt>
                <c:pt idx="158">
                  <c:v>-25</c:v>
                </c:pt>
                <c:pt idx="159">
                  <c:v>-25</c:v>
                </c:pt>
                <c:pt idx="160">
                  <c:v>-25</c:v>
                </c:pt>
                <c:pt idx="161">
                  <c:v>-25</c:v>
                </c:pt>
                <c:pt idx="162">
                  <c:v>-25</c:v>
                </c:pt>
                <c:pt idx="163">
                  <c:v>-25</c:v>
                </c:pt>
                <c:pt idx="164">
                  <c:v>-25</c:v>
                </c:pt>
                <c:pt idx="165">
                  <c:v>-25</c:v>
                </c:pt>
                <c:pt idx="166">
                  <c:v>-25</c:v>
                </c:pt>
                <c:pt idx="167">
                  <c:v>-25</c:v>
                </c:pt>
                <c:pt idx="168">
                  <c:v>-25</c:v>
                </c:pt>
                <c:pt idx="169">
                  <c:v>-25</c:v>
                </c:pt>
                <c:pt idx="170">
                  <c:v>-25</c:v>
                </c:pt>
                <c:pt idx="171">
                  <c:v>-25</c:v>
                </c:pt>
                <c:pt idx="172">
                  <c:v>-25</c:v>
                </c:pt>
                <c:pt idx="173">
                  <c:v>-25</c:v>
                </c:pt>
                <c:pt idx="174">
                  <c:v>-25</c:v>
                </c:pt>
                <c:pt idx="175">
                  <c:v>-25</c:v>
                </c:pt>
                <c:pt idx="176">
                  <c:v>-25</c:v>
                </c:pt>
                <c:pt idx="177">
                  <c:v>-25</c:v>
                </c:pt>
                <c:pt idx="178">
                  <c:v>-25</c:v>
                </c:pt>
                <c:pt idx="179">
                  <c:v>-25</c:v>
                </c:pt>
                <c:pt idx="180">
                  <c:v>-25</c:v>
                </c:pt>
                <c:pt idx="181">
                  <c:v>-25</c:v>
                </c:pt>
                <c:pt idx="182">
                  <c:v>-25</c:v>
                </c:pt>
                <c:pt idx="183">
                  <c:v>-25</c:v>
                </c:pt>
                <c:pt idx="184">
                  <c:v>-25</c:v>
                </c:pt>
                <c:pt idx="185">
                  <c:v>-25</c:v>
                </c:pt>
                <c:pt idx="186">
                  <c:v>-25</c:v>
                </c:pt>
                <c:pt idx="187">
                  <c:v>-25</c:v>
                </c:pt>
                <c:pt idx="188">
                  <c:v>-25</c:v>
                </c:pt>
                <c:pt idx="189">
                  <c:v>-25</c:v>
                </c:pt>
                <c:pt idx="190">
                  <c:v>-25</c:v>
                </c:pt>
                <c:pt idx="191">
                  <c:v>-25</c:v>
                </c:pt>
                <c:pt idx="192">
                  <c:v>-25</c:v>
                </c:pt>
                <c:pt idx="193">
                  <c:v>-25</c:v>
                </c:pt>
                <c:pt idx="194">
                  <c:v>-25</c:v>
                </c:pt>
                <c:pt idx="195">
                  <c:v>-25</c:v>
                </c:pt>
                <c:pt idx="196">
                  <c:v>-25</c:v>
                </c:pt>
                <c:pt idx="197">
                  <c:v>-25</c:v>
                </c:pt>
                <c:pt idx="198">
                  <c:v>-25</c:v>
                </c:pt>
                <c:pt idx="199">
                  <c:v>-25</c:v>
                </c:pt>
                <c:pt idx="200">
                  <c:v>-25</c:v>
                </c:pt>
                <c:pt idx="201">
                  <c:v>-25</c:v>
                </c:pt>
                <c:pt idx="202">
                  <c:v>-25</c:v>
                </c:pt>
                <c:pt idx="203">
                  <c:v>-25</c:v>
                </c:pt>
                <c:pt idx="204">
                  <c:v>-25</c:v>
                </c:pt>
                <c:pt idx="205">
                  <c:v>-25</c:v>
                </c:pt>
                <c:pt idx="206">
                  <c:v>-25</c:v>
                </c:pt>
                <c:pt idx="207">
                  <c:v>-25</c:v>
                </c:pt>
                <c:pt idx="208">
                  <c:v>-25</c:v>
                </c:pt>
                <c:pt idx="209">
                  <c:v>-25</c:v>
                </c:pt>
                <c:pt idx="210">
                  <c:v>-25</c:v>
                </c:pt>
                <c:pt idx="211">
                  <c:v>-25</c:v>
                </c:pt>
                <c:pt idx="212">
                  <c:v>-25</c:v>
                </c:pt>
                <c:pt idx="213">
                  <c:v>-25</c:v>
                </c:pt>
                <c:pt idx="214">
                  <c:v>-25</c:v>
                </c:pt>
                <c:pt idx="215">
                  <c:v>-25</c:v>
                </c:pt>
                <c:pt idx="216">
                  <c:v>-25</c:v>
                </c:pt>
                <c:pt idx="217">
                  <c:v>-25</c:v>
                </c:pt>
                <c:pt idx="218">
                  <c:v>-25</c:v>
                </c:pt>
                <c:pt idx="219">
                  <c:v>-25</c:v>
                </c:pt>
                <c:pt idx="220">
                  <c:v>-25</c:v>
                </c:pt>
                <c:pt idx="221">
                  <c:v>-25</c:v>
                </c:pt>
                <c:pt idx="222">
                  <c:v>-25</c:v>
                </c:pt>
                <c:pt idx="223">
                  <c:v>-25</c:v>
                </c:pt>
                <c:pt idx="224">
                  <c:v>-25</c:v>
                </c:pt>
                <c:pt idx="225">
                  <c:v>-25</c:v>
                </c:pt>
                <c:pt idx="226">
                  <c:v>-25</c:v>
                </c:pt>
                <c:pt idx="227">
                  <c:v>-25</c:v>
                </c:pt>
                <c:pt idx="228">
                  <c:v>-25</c:v>
                </c:pt>
                <c:pt idx="229">
                  <c:v>-25</c:v>
                </c:pt>
                <c:pt idx="230">
                  <c:v>-25</c:v>
                </c:pt>
                <c:pt idx="231">
                  <c:v>-25</c:v>
                </c:pt>
                <c:pt idx="232">
                  <c:v>-25</c:v>
                </c:pt>
                <c:pt idx="233">
                  <c:v>-25</c:v>
                </c:pt>
                <c:pt idx="234">
                  <c:v>-25</c:v>
                </c:pt>
                <c:pt idx="235">
                  <c:v>-25</c:v>
                </c:pt>
                <c:pt idx="236">
                  <c:v>-25</c:v>
                </c:pt>
                <c:pt idx="237">
                  <c:v>-25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1642-4D06-B7B5-B2E0B4C569D0}"/>
            </c:ext>
          </c:extLst>
        </c:ser>
        <c:ser>
          <c:idx val="34"/>
          <c:order val="34"/>
          <c:tx>
            <c:strRef>
              <c:f>data!$AD$12</c:f>
              <c:strCache>
                <c:ptCount val="1"/>
                <c:pt idx="0">
                  <c:v>115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data!$AD$15:$AD$252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-2.7870215942145591</c:v>
                </c:pt>
                <c:pt idx="2">
                  <c:v>-5.4073171154753217</c:v>
                </c:pt>
                <c:pt idx="3">
                  <c:v>-7.8493904253529116</c:v>
                </c:pt>
                <c:pt idx="4">
                  <c:v>-10.104085071253811</c:v>
                </c:pt>
                <c:pt idx="5">
                  <c:v>-12.164704491540936</c:v>
                </c:pt>
                <c:pt idx="6">
                  <c:v>-14.027099927418019</c:v>
                </c:pt>
                <c:pt idx="7">
                  <c:v>-15.68972488747748</c:v>
                </c:pt>
                <c:pt idx="8">
                  <c:v>-17.153655449906488</c:v>
                </c:pt>
                <c:pt idx="9">
                  <c:v>-18.422576135825217</c:v>
                </c:pt>
                <c:pt idx="10">
                  <c:v>-19.50273153921097</c:v>
                </c:pt>
                <c:pt idx="11">
                  <c:v>-20.402844348406553</c:v>
                </c:pt>
                <c:pt idx="12">
                  <c:v>-21.134000835419197</c:v>
                </c:pt>
                <c:pt idx="13">
                  <c:v>-21.709505316296767</c:v>
                </c:pt>
                <c:pt idx="14">
                  <c:v>-22.144705493213046</c:v>
                </c:pt>
                <c:pt idx="15">
                  <c:v>-22.456790971155915</c:v>
                </c:pt>
                <c:pt idx="16">
                  <c:v>-22.664567594273997</c:v>
                </c:pt>
                <c:pt idx="17">
                  <c:v>-22.788210564375095</c:v>
                </c:pt>
                <c:pt idx="18">
                  <c:v>-22.848999582614962</c:v>
                </c:pt>
                <c:pt idx="19">
                  <c:v>-22.869039491414057</c:v>
                </c:pt>
                <c:pt idx="20">
                  <c:v>45.741871183226664</c:v>
                </c:pt>
                <c:pt idx="21">
                  <c:v>45.741871183226664</c:v>
                </c:pt>
                <c:pt idx="22">
                  <c:v>45.741871183226664</c:v>
                </c:pt>
                <c:pt idx="23">
                  <c:v>45.741871183226664</c:v>
                </c:pt>
                <c:pt idx="24">
                  <c:v>45.741871183226664</c:v>
                </c:pt>
                <c:pt idx="25">
                  <c:v>45.741871183226664</c:v>
                </c:pt>
                <c:pt idx="26">
                  <c:v>45.741871183226664</c:v>
                </c:pt>
                <c:pt idx="27">
                  <c:v>45.741871183226664</c:v>
                </c:pt>
                <c:pt idx="28">
                  <c:v>45.741871183226664</c:v>
                </c:pt>
                <c:pt idx="29">
                  <c:v>45.741871183226664</c:v>
                </c:pt>
                <c:pt idx="30">
                  <c:v>45.741871183226664</c:v>
                </c:pt>
                <c:pt idx="31">
                  <c:v>45.741871183226664</c:v>
                </c:pt>
                <c:pt idx="32">
                  <c:v>45.741871183226664</c:v>
                </c:pt>
                <c:pt idx="33">
                  <c:v>45.741871183226664</c:v>
                </c:pt>
                <c:pt idx="34">
                  <c:v>45.741871183226664</c:v>
                </c:pt>
                <c:pt idx="35">
                  <c:v>45.741871183226664</c:v>
                </c:pt>
                <c:pt idx="36">
                  <c:v>45.741871183226664</c:v>
                </c:pt>
                <c:pt idx="37">
                  <c:v>45.741871183226664</c:v>
                </c:pt>
                <c:pt idx="38">
                  <c:v>45.741871183226664</c:v>
                </c:pt>
                <c:pt idx="39">
                  <c:v>45.741871183226664</c:v>
                </c:pt>
                <c:pt idx="40">
                  <c:v>45.741871183226664</c:v>
                </c:pt>
                <c:pt idx="41">
                  <c:v>45.741871183226664</c:v>
                </c:pt>
                <c:pt idx="42">
                  <c:v>45.741871183226664</c:v>
                </c:pt>
                <c:pt idx="43">
                  <c:v>45.741871183226664</c:v>
                </c:pt>
                <c:pt idx="44">
                  <c:v>45.741871183226664</c:v>
                </c:pt>
                <c:pt idx="45">
                  <c:v>45.741871183226664</c:v>
                </c:pt>
                <c:pt idx="46">
                  <c:v>45.741871183226664</c:v>
                </c:pt>
                <c:pt idx="47">
                  <c:v>45.741871183226664</c:v>
                </c:pt>
                <c:pt idx="48">
                  <c:v>45.741871183226664</c:v>
                </c:pt>
                <c:pt idx="49">
                  <c:v>45.741871183226664</c:v>
                </c:pt>
                <c:pt idx="50">
                  <c:v>45.741871183226664</c:v>
                </c:pt>
                <c:pt idx="51">
                  <c:v>45.741871183226664</c:v>
                </c:pt>
                <c:pt idx="52">
                  <c:v>45.741871183226664</c:v>
                </c:pt>
                <c:pt idx="53">
                  <c:v>45.741871183226664</c:v>
                </c:pt>
                <c:pt idx="54">
                  <c:v>45.741871183226664</c:v>
                </c:pt>
                <c:pt idx="55">
                  <c:v>45.741871183226664</c:v>
                </c:pt>
                <c:pt idx="56">
                  <c:v>45.741871183226664</c:v>
                </c:pt>
                <c:pt idx="57">
                  <c:v>45.741871183226664</c:v>
                </c:pt>
                <c:pt idx="58">
                  <c:v>45.741871183226664</c:v>
                </c:pt>
                <c:pt idx="59">
                  <c:v>45.741871183226664</c:v>
                </c:pt>
                <c:pt idx="60">
                  <c:v>45.741871183226664</c:v>
                </c:pt>
                <c:pt idx="61">
                  <c:v>45.741871183226664</c:v>
                </c:pt>
                <c:pt idx="62">
                  <c:v>45.741871183226664</c:v>
                </c:pt>
                <c:pt idx="63">
                  <c:v>45.741871183226664</c:v>
                </c:pt>
                <c:pt idx="64">
                  <c:v>45.741871183226664</c:v>
                </c:pt>
                <c:pt idx="65">
                  <c:v>45.741871183226664</c:v>
                </c:pt>
                <c:pt idx="66">
                  <c:v>45.741871183226664</c:v>
                </c:pt>
                <c:pt idx="67">
                  <c:v>45.741871183226664</c:v>
                </c:pt>
                <c:pt idx="68">
                  <c:v>45.741871183226664</c:v>
                </c:pt>
                <c:pt idx="69">
                  <c:v>45.741871183226664</c:v>
                </c:pt>
                <c:pt idx="70">
                  <c:v>45.741871183226664</c:v>
                </c:pt>
                <c:pt idx="71">
                  <c:v>45.741871183226664</c:v>
                </c:pt>
                <c:pt idx="72">
                  <c:v>45.741871183226664</c:v>
                </c:pt>
                <c:pt idx="73">
                  <c:v>45.741871183226664</c:v>
                </c:pt>
                <c:pt idx="74">
                  <c:v>45.741871183226664</c:v>
                </c:pt>
                <c:pt idx="75">
                  <c:v>45.741871183226664</c:v>
                </c:pt>
                <c:pt idx="76">
                  <c:v>45.741871183226664</c:v>
                </c:pt>
                <c:pt idx="77">
                  <c:v>45.741871183226664</c:v>
                </c:pt>
                <c:pt idx="78">
                  <c:v>45.741871183226664</c:v>
                </c:pt>
                <c:pt idx="79">
                  <c:v>45.741871183226664</c:v>
                </c:pt>
                <c:pt idx="80">
                  <c:v>45.741871183226664</c:v>
                </c:pt>
                <c:pt idx="81">
                  <c:v>45.741871183226664</c:v>
                </c:pt>
                <c:pt idx="82">
                  <c:v>45.741871183226664</c:v>
                </c:pt>
                <c:pt idx="83">
                  <c:v>45.741871183226664</c:v>
                </c:pt>
                <c:pt idx="84">
                  <c:v>45.741871183226664</c:v>
                </c:pt>
                <c:pt idx="85">
                  <c:v>45.741871183226664</c:v>
                </c:pt>
                <c:pt idx="86">
                  <c:v>45.741871183226664</c:v>
                </c:pt>
                <c:pt idx="87">
                  <c:v>45.741871183226664</c:v>
                </c:pt>
                <c:pt idx="88">
                  <c:v>45.741871183226664</c:v>
                </c:pt>
                <c:pt idx="89">
                  <c:v>45.741871183226664</c:v>
                </c:pt>
                <c:pt idx="90">
                  <c:v>45.741871183226664</c:v>
                </c:pt>
                <c:pt idx="91">
                  <c:v>45.741871183226664</c:v>
                </c:pt>
                <c:pt idx="92">
                  <c:v>45.741871183226664</c:v>
                </c:pt>
                <c:pt idx="93">
                  <c:v>45.741871183226664</c:v>
                </c:pt>
                <c:pt idx="94">
                  <c:v>45.741871183226664</c:v>
                </c:pt>
                <c:pt idx="95">
                  <c:v>45.741871183226664</c:v>
                </c:pt>
                <c:pt idx="96">
                  <c:v>45.741871183226664</c:v>
                </c:pt>
                <c:pt idx="97">
                  <c:v>45.741871183226664</c:v>
                </c:pt>
                <c:pt idx="98">
                  <c:v>45.741871183226664</c:v>
                </c:pt>
                <c:pt idx="99">
                  <c:v>45.741871183226664</c:v>
                </c:pt>
                <c:pt idx="100">
                  <c:v>45.741871183226664</c:v>
                </c:pt>
                <c:pt idx="101">
                  <c:v>45.741871183226664</c:v>
                </c:pt>
                <c:pt idx="102">
                  <c:v>45.741871183226664</c:v>
                </c:pt>
                <c:pt idx="103">
                  <c:v>45.741871183226664</c:v>
                </c:pt>
                <c:pt idx="104">
                  <c:v>45.741871183226664</c:v>
                </c:pt>
                <c:pt idx="105">
                  <c:v>45.741871183226664</c:v>
                </c:pt>
                <c:pt idx="106">
                  <c:v>45.741871183226664</c:v>
                </c:pt>
                <c:pt idx="107">
                  <c:v>45.741871183226664</c:v>
                </c:pt>
                <c:pt idx="108">
                  <c:v>45.741871183226664</c:v>
                </c:pt>
                <c:pt idx="109">
                  <c:v>45.741871183226664</c:v>
                </c:pt>
                <c:pt idx="110">
                  <c:v>45.741871183226664</c:v>
                </c:pt>
                <c:pt idx="111">
                  <c:v>45.741871183226664</c:v>
                </c:pt>
                <c:pt idx="112">
                  <c:v>45.741871183226664</c:v>
                </c:pt>
                <c:pt idx="113">
                  <c:v>45.741871183226664</c:v>
                </c:pt>
                <c:pt idx="114">
                  <c:v>45.741871183226664</c:v>
                </c:pt>
                <c:pt idx="115">
                  <c:v>45.741871183226664</c:v>
                </c:pt>
                <c:pt idx="116">
                  <c:v>45.741871183226664</c:v>
                </c:pt>
                <c:pt idx="117">
                  <c:v>45.741871183226664</c:v>
                </c:pt>
                <c:pt idx="118">
                  <c:v>45.741871183226664</c:v>
                </c:pt>
                <c:pt idx="119">
                  <c:v>45.741871183226664</c:v>
                </c:pt>
                <c:pt idx="120">
                  <c:v>45.741871183226664</c:v>
                </c:pt>
                <c:pt idx="121">
                  <c:v>45.741871183226664</c:v>
                </c:pt>
                <c:pt idx="122">
                  <c:v>45.741871183226664</c:v>
                </c:pt>
                <c:pt idx="123">
                  <c:v>45.741871183226664</c:v>
                </c:pt>
                <c:pt idx="124">
                  <c:v>45.741871183226664</c:v>
                </c:pt>
                <c:pt idx="125">
                  <c:v>45.741871183226664</c:v>
                </c:pt>
                <c:pt idx="126">
                  <c:v>45.741871183226664</c:v>
                </c:pt>
                <c:pt idx="127">
                  <c:v>45.741871183226664</c:v>
                </c:pt>
                <c:pt idx="128">
                  <c:v>45.741871183226664</c:v>
                </c:pt>
                <c:pt idx="129">
                  <c:v>45.741871183226664</c:v>
                </c:pt>
                <c:pt idx="130">
                  <c:v>45.741871183226664</c:v>
                </c:pt>
                <c:pt idx="131">
                  <c:v>45.741871183226664</c:v>
                </c:pt>
                <c:pt idx="132">
                  <c:v>45.741871183226664</c:v>
                </c:pt>
                <c:pt idx="133">
                  <c:v>45.741871183226664</c:v>
                </c:pt>
                <c:pt idx="134">
                  <c:v>45.741871183226664</c:v>
                </c:pt>
                <c:pt idx="135">
                  <c:v>45.741871183226664</c:v>
                </c:pt>
                <c:pt idx="136">
                  <c:v>45.741871183226664</c:v>
                </c:pt>
                <c:pt idx="137">
                  <c:v>45.741871183226664</c:v>
                </c:pt>
                <c:pt idx="138">
                  <c:v>45.741871183226664</c:v>
                </c:pt>
                <c:pt idx="139">
                  <c:v>45.741871183226664</c:v>
                </c:pt>
                <c:pt idx="140">
                  <c:v>45.741871183226664</c:v>
                </c:pt>
                <c:pt idx="141">
                  <c:v>45.741871183226664</c:v>
                </c:pt>
                <c:pt idx="142">
                  <c:v>45.741871183226664</c:v>
                </c:pt>
                <c:pt idx="143">
                  <c:v>45.741871183226664</c:v>
                </c:pt>
                <c:pt idx="144">
                  <c:v>45.741871183226664</c:v>
                </c:pt>
                <c:pt idx="145">
                  <c:v>45.741871183226664</c:v>
                </c:pt>
                <c:pt idx="146">
                  <c:v>45.741871183226664</c:v>
                </c:pt>
                <c:pt idx="147">
                  <c:v>45.741871183226664</c:v>
                </c:pt>
                <c:pt idx="148">
                  <c:v>45.741871183226664</c:v>
                </c:pt>
                <c:pt idx="149">
                  <c:v>45.741871183226664</c:v>
                </c:pt>
                <c:pt idx="150">
                  <c:v>45.741871183226664</c:v>
                </c:pt>
                <c:pt idx="151">
                  <c:v>45.741871183226664</c:v>
                </c:pt>
                <c:pt idx="152">
                  <c:v>45.741871183226664</c:v>
                </c:pt>
                <c:pt idx="153">
                  <c:v>45.741871183226664</c:v>
                </c:pt>
                <c:pt idx="154">
                  <c:v>45.741871183226664</c:v>
                </c:pt>
                <c:pt idx="155">
                  <c:v>45.741871183226664</c:v>
                </c:pt>
                <c:pt idx="156">
                  <c:v>45.741871183226664</c:v>
                </c:pt>
                <c:pt idx="157">
                  <c:v>45.741871183226664</c:v>
                </c:pt>
                <c:pt idx="158">
                  <c:v>45.741871183226664</c:v>
                </c:pt>
                <c:pt idx="159">
                  <c:v>45.741871183226664</c:v>
                </c:pt>
                <c:pt idx="160">
                  <c:v>45.741871183226664</c:v>
                </c:pt>
                <c:pt idx="161">
                  <c:v>45.741871183226664</c:v>
                </c:pt>
                <c:pt idx="162">
                  <c:v>45.741871183226664</c:v>
                </c:pt>
                <c:pt idx="163">
                  <c:v>45.741871183226664</c:v>
                </c:pt>
                <c:pt idx="164">
                  <c:v>45.741871183226664</c:v>
                </c:pt>
                <c:pt idx="165">
                  <c:v>45.741871183226664</c:v>
                </c:pt>
                <c:pt idx="166">
                  <c:v>45.741871183226664</c:v>
                </c:pt>
                <c:pt idx="167">
                  <c:v>45.741871183226664</c:v>
                </c:pt>
                <c:pt idx="168">
                  <c:v>45.741871183226664</c:v>
                </c:pt>
                <c:pt idx="169">
                  <c:v>45.741871183226664</c:v>
                </c:pt>
                <c:pt idx="170">
                  <c:v>45.741871183226664</c:v>
                </c:pt>
                <c:pt idx="171">
                  <c:v>45.741871183226664</c:v>
                </c:pt>
                <c:pt idx="172">
                  <c:v>45.741871183226664</c:v>
                </c:pt>
                <c:pt idx="173">
                  <c:v>45.741871183226664</c:v>
                </c:pt>
                <c:pt idx="174">
                  <c:v>45.741871183226664</c:v>
                </c:pt>
                <c:pt idx="175">
                  <c:v>45.741871183226664</c:v>
                </c:pt>
                <c:pt idx="176">
                  <c:v>45.741871183226664</c:v>
                </c:pt>
                <c:pt idx="177">
                  <c:v>45.741871183226664</c:v>
                </c:pt>
                <c:pt idx="178">
                  <c:v>45.741871183226664</c:v>
                </c:pt>
                <c:pt idx="179">
                  <c:v>45.741871183226664</c:v>
                </c:pt>
                <c:pt idx="180">
                  <c:v>45.741871183226664</c:v>
                </c:pt>
                <c:pt idx="181">
                  <c:v>45.741871183226664</c:v>
                </c:pt>
                <c:pt idx="182">
                  <c:v>45.741871183226664</c:v>
                </c:pt>
                <c:pt idx="183">
                  <c:v>45.741871183226664</c:v>
                </c:pt>
                <c:pt idx="184">
                  <c:v>45.741871183226664</c:v>
                </c:pt>
                <c:pt idx="185">
                  <c:v>45.741871183226664</c:v>
                </c:pt>
                <c:pt idx="186">
                  <c:v>45.741871183226664</c:v>
                </c:pt>
                <c:pt idx="187">
                  <c:v>45.741871183226664</c:v>
                </c:pt>
                <c:pt idx="188">
                  <c:v>45.741871183226664</c:v>
                </c:pt>
                <c:pt idx="189">
                  <c:v>45.741871183226664</c:v>
                </c:pt>
                <c:pt idx="190">
                  <c:v>45.741871183226664</c:v>
                </c:pt>
                <c:pt idx="191">
                  <c:v>45.741871183226664</c:v>
                </c:pt>
                <c:pt idx="192">
                  <c:v>45.741871183226664</c:v>
                </c:pt>
                <c:pt idx="193">
                  <c:v>45.741871183226664</c:v>
                </c:pt>
                <c:pt idx="194">
                  <c:v>45.741871183226664</c:v>
                </c:pt>
                <c:pt idx="195">
                  <c:v>45.741871183226664</c:v>
                </c:pt>
                <c:pt idx="196">
                  <c:v>45.741871183226664</c:v>
                </c:pt>
                <c:pt idx="197">
                  <c:v>45.741871183226664</c:v>
                </c:pt>
                <c:pt idx="198">
                  <c:v>45.741871183226664</c:v>
                </c:pt>
                <c:pt idx="199">
                  <c:v>45.741871183226664</c:v>
                </c:pt>
                <c:pt idx="200">
                  <c:v>45.741871183226664</c:v>
                </c:pt>
                <c:pt idx="201">
                  <c:v>45.741871183226664</c:v>
                </c:pt>
                <c:pt idx="202">
                  <c:v>45.741871183226664</c:v>
                </c:pt>
                <c:pt idx="203">
                  <c:v>45.741871183226664</c:v>
                </c:pt>
                <c:pt idx="204">
                  <c:v>45.741871183226664</c:v>
                </c:pt>
                <c:pt idx="205">
                  <c:v>45.741871183226664</c:v>
                </c:pt>
                <c:pt idx="206">
                  <c:v>45.741871183226664</c:v>
                </c:pt>
                <c:pt idx="207">
                  <c:v>45.741871183226664</c:v>
                </c:pt>
                <c:pt idx="208">
                  <c:v>45.741871183226664</c:v>
                </c:pt>
                <c:pt idx="209">
                  <c:v>45.741871183226664</c:v>
                </c:pt>
                <c:pt idx="210">
                  <c:v>45.741871183226664</c:v>
                </c:pt>
                <c:pt idx="211">
                  <c:v>45.741871183226664</c:v>
                </c:pt>
                <c:pt idx="212">
                  <c:v>45.741871183226664</c:v>
                </c:pt>
                <c:pt idx="213">
                  <c:v>45.741871183226664</c:v>
                </c:pt>
                <c:pt idx="214">
                  <c:v>45.741871183226664</c:v>
                </c:pt>
                <c:pt idx="215">
                  <c:v>45.741871183226664</c:v>
                </c:pt>
                <c:pt idx="216">
                  <c:v>45.741871183226664</c:v>
                </c:pt>
                <c:pt idx="217">
                  <c:v>45.741871183226664</c:v>
                </c:pt>
                <c:pt idx="218">
                  <c:v>45.741871183226664</c:v>
                </c:pt>
                <c:pt idx="219">
                  <c:v>45.741871183226664</c:v>
                </c:pt>
                <c:pt idx="220">
                  <c:v>45.741871183226664</c:v>
                </c:pt>
                <c:pt idx="221">
                  <c:v>45.741871183226664</c:v>
                </c:pt>
                <c:pt idx="222">
                  <c:v>45.741871183226664</c:v>
                </c:pt>
                <c:pt idx="223">
                  <c:v>45.741871183226664</c:v>
                </c:pt>
                <c:pt idx="224">
                  <c:v>45.741871183226664</c:v>
                </c:pt>
                <c:pt idx="225">
                  <c:v>45.741871183226664</c:v>
                </c:pt>
                <c:pt idx="226">
                  <c:v>45.741871183226664</c:v>
                </c:pt>
                <c:pt idx="227">
                  <c:v>45.741871183226664</c:v>
                </c:pt>
                <c:pt idx="228">
                  <c:v>45.741871183226664</c:v>
                </c:pt>
                <c:pt idx="229">
                  <c:v>45.741871183226664</c:v>
                </c:pt>
                <c:pt idx="230">
                  <c:v>45.741871183226664</c:v>
                </c:pt>
                <c:pt idx="231">
                  <c:v>45.741871183226664</c:v>
                </c:pt>
                <c:pt idx="232">
                  <c:v>45.741871183226664</c:v>
                </c:pt>
                <c:pt idx="233">
                  <c:v>45.741871183226664</c:v>
                </c:pt>
                <c:pt idx="234">
                  <c:v>45.741871183226664</c:v>
                </c:pt>
                <c:pt idx="235">
                  <c:v>45.741871183226664</c:v>
                </c:pt>
                <c:pt idx="236">
                  <c:v>45.741871183226664</c:v>
                </c:pt>
                <c:pt idx="237">
                  <c:v>45.741871183226664</c:v>
                </c:pt>
              </c:numCache>
            </c:numRef>
          </c:xVal>
          <c:yVal>
            <c:numRef>
              <c:f>data!$AE$15:$AE$252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-1.3977192971245105</c:v>
                </c:pt>
                <c:pt idx="2">
                  <c:v>-2.9055062442068182</c:v>
                </c:pt>
                <c:pt idx="3">
                  <c:v>-4.5035667441134519</c:v>
                </c:pt>
                <c:pt idx="4">
                  <c:v>-6.1709215962873083</c:v>
                </c:pt>
                <c:pt idx="5">
                  <c:v>-7.8856819098849238</c:v>
                </c:pt>
                <c:pt idx="6">
                  <c:v>-9.6253364592496631</c:v>
                </c:pt>
                <c:pt idx="7">
                  <c:v>-11.367047209342537</c:v>
                </c:pt>
                <c:pt idx="8">
                  <c:v>-13.087949131498593</c:v>
                </c:pt>
                <c:pt idx="9">
                  <c:v>-14.765450373553183</c:v>
                </c:pt>
                <c:pt idx="10">
                  <c:v>-16.377528843730676</c:v>
                </c:pt>
                <c:pt idx="11">
                  <c:v>-17.903021314767994</c:v>
                </c:pt>
                <c:pt idx="12">
                  <c:v>-19.321901252938698</c:v>
                </c:pt>
                <c:pt idx="13">
                  <c:v>-20.615541724662279</c:v>
                </c:pt>
                <c:pt idx="14">
                  <c:v>-21.76695992928337</c:v>
                </c:pt>
                <c:pt idx="15">
                  <c:v>-22.76104014781555</c:v>
                </c:pt>
                <c:pt idx="16">
                  <c:v>-23.584732180797868</c:v>
                </c:pt>
                <c:pt idx="17">
                  <c:v>-24.227222670188961</c:v>
                </c:pt>
                <c:pt idx="18">
                  <c:v>-24.680077056199771</c:v>
                </c:pt>
                <c:pt idx="19">
                  <c:v>-24.937350305467756</c:v>
                </c:pt>
                <c:pt idx="20">
                  <c:v>-25.000000000000004</c:v>
                </c:pt>
                <c:pt idx="21">
                  <c:v>-25.000000000000004</c:v>
                </c:pt>
                <c:pt idx="22">
                  <c:v>-25.000000000000004</c:v>
                </c:pt>
                <c:pt idx="23">
                  <c:v>-25.000000000000004</c:v>
                </c:pt>
                <c:pt idx="24">
                  <c:v>-25.000000000000004</c:v>
                </c:pt>
                <c:pt idx="25">
                  <c:v>-25.000000000000004</c:v>
                </c:pt>
                <c:pt idx="26">
                  <c:v>-25.000000000000004</c:v>
                </c:pt>
                <c:pt idx="27">
                  <c:v>-25.000000000000004</c:v>
                </c:pt>
                <c:pt idx="28">
                  <c:v>-25.000000000000004</c:v>
                </c:pt>
                <c:pt idx="29">
                  <c:v>-25.000000000000004</c:v>
                </c:pt>
                <c:pt idx="30">
                  <c:v>-25.000000000000004</c:v>
                </c:pt>
                <c:pt idx="31">
                  <c:v>-25.000000000000004</c:v>
                </c:pt>
                <c:pt idx="32">
                  <c:v>-25.000000000000004</c:v>
                </c:pt>
                <c:pt idx="33">
                  <c:v>-25.000000000000004</c:v>
                </c:pt>
                <c:pt idx="34">
                  <c:v>-25.000000000000004</c:v>
                </c:pt>
                <c:pt idx="35">
                  <c:v>-25.000000000000004</c:v>
                </c:pt>
                <c:pt idx="36">
                  <c:v>-25.000000000000004</c:v>
                </c:pt>
                <c:pt idx="37">
                  <c:v>-25.000000000000004</c:v>
                </c:pt>
                <c:pt idx="38">
                  <c:v>-25.000000000000004</c:v>
                </c:pt>
                <c:pt idx="39">
                  <c:v>-25.000000000000004</c:v>
                </c:pt>
                <c:pt idx="40">
                  <c:v>-25.000000000000004</c:v>
                </c:pt>
                <c:pt idx="41">
                  <c:v>-25.000000000000004</c:v>
                </c:pt>
                <c:pt idx="42">
                  <c:v>-25.000000000000004</c:v>
                </c:pt>
                <c:pt idx="43">
                  <c:v>-25.000000000000004</c:v>
                </c:pt>
                <c:pt idx="44">
                  <c:v>-25.000000000000004</c:v>
                </c:pt>
                <c:pt idx="45">
                  <c:v>-25.000000000000004</c:v>
                </c:pt>
                <c:pt idx="46">
                  <c:v>-25.000000000000004</c:v>
                </c:pt>
                <c:pt idx="47">
                  <c:v>-25.000000000000004</c:v>
                </c:pt>
                <c:pt idx="48">
                  <c:v>-25.000000000000004</c:v>
                </c:pt>
                <c:pt idx="49">
                  <c:v>-25.000000000000004</c:v>
                </c:pt>
                <c:pt idx="50">
                  <c:v>-25.000000000000004</c:v>
                </c:pt>
                <c:pt idx="51">
                  <c:v>-25.000000000000004</c:v>
                </c:pt>
                <c:pt idx="52">
                  <c:v>-25.000000000000004</c:v>
                </c:pt>
                <c:pt idx="53">
                  <c:v>-25.000000000000004</c:v>
                </c:pt>
                <c:pt idx="54">
                  <c:v>-25.000000000000004</c:v>
                </c:pt>
                <c:pt idx="55">
                  <c:v>-25.000000000000004</c:v>
                </c:pt>
                <c:pt idx="56">
                  <c:v>-25.000000000000004</c:v>
                </c:pt>
                <c:pt idx="57">
                  <c:v>-25.000000000000004</c:v>
                </c:pt>
                <c:pt idx="58">
                  <c:v>-25.000000000000004</c:v>
                </c:pt>
                <c:pt idx="59">
                  <c:v>-25.000000000000004</c:v>
                </c:pt>
                <c:pt idx="60">
                  <c:v>-25.000000000000004</c:v>
                </c:pt>
                <c:pt idx="61">
                  <c:v>-25.000000000000004</c:v>
                </c:pt>
                <c:pt idx="62">
                  <c:v>-25.000000000000004</c:v>
                </c:pt>
                <c:pt idx="63">
                  <c:v>-25.000000000000004</c:v>
                </c:pt>
                <c:pt idx="64">
                  <c:v>-25.000000000000004</c:v>
                </c:pt>
                <c:pt idx="65">
                  <c:v>-25.000000000000004</c:v>
                </c:pt>
                <c:pt idx="66">
                  <c:v>-25.000000000000004</c:v>
                </c:pt>
                <c:pt idx="67">
                  <c:v>-25.000000000000004</c:v>
                </c:pt>
                <c:pt idx="68">
                  <c:v>-25.000000000000004</c:v>
                </c:pt>
                <c:pt idx="69">
                  <c:v>-25.000000000000004</c:v>
                </c:pt>
                <c:pt idx="70">
                  <c:v>-25.000000000000004</c:v>
                </c:pt>
                <c:pt idx="71">
                  <c:v>-25.000000000000004</c:v>
                </c:pt>
                <c:pt idx="72">
                  <c:v>-25.000000000000004</c:v>
                </c:pt>
                <c:pt idx="73">
                  <c:v>-25.000000000000004</c:v>
                </c:pt>
                <c:pt idx="74">
                  <c:v>-25.000000000000004</c:v>
                </c:pt>
                <c:pt idx="75">
                  <c:v>-25.000000000000004</c:v>
                </c:pt>
                <c:pt idx="76">
                  <c:v>-25.000000000000004</c:v>
                </c:pt>
                <c:pt idx="77">
                  <c:v>-25.000000000000004</c:v>
                </c:pt>
                <c:pt idx="78">
                  <c:v>-25.000000000000004</c:v>
                </c:pt>
                <c:pt idx="79">
                  <c:v>-25.000000000000004</c:v>
                </c:pt>
                <c:pt idx="80">
                  <c:v>-25.000000000000004</c:v>
                </c:pt>
                <c:pt idx="81">
                  <c:v>-25.000000000000004</c:v>
                </c:pt>
                <c:pt idx="82">
                  <c:v>-25.000000000000004</c:v>
                </c:pt>
                <c:pt idx="83">
                  <c:v>-25.000000000000004</c:v>
                </c:pt>
                <c:pt idx="84">
                  <c:v>-25.000000000000004</c:v>
                </c:pt>
                <c:pt idx="85">
                  <c:v>-25.000000000000004</c:v>
                </c:pt>
                <c:pt idx="86">
                  <c:v>-25.000000000000004</c:v>
                </c:pt>
                <c:pt idx="87">
                  <c:v>-25.000000000000004</c:v>
                </c:pt>
                <c:pt idx="88">
                  <c:v>-25.000000000000004</c:v>
                </c:pt>
                <c:pt idx="89">
                  <c:v>-25.000000000000004</c:v>
                </c:pt>
                <c:pt idx="90">
                  <c:v>-25.000000000000004</c:v>
                </c:pt>
                <c:pt idx="91">
                  <c:v>-25.000000000000004</c:v>
                </c:pt>
                <c:pt idx="92">
                  <c:v>-25.000000000000004</c:v>
                </c:pt>
                <c:pt idx="93">
                  <c:v>-25.000000000000004</c:v>
                </c:pt>
                <c:pt idx="94">
                  <c:v>-25.000000000000004</c:v>
                </c:pt>
                <c:pt idx="95">
                  <c:v>-25.000000000000004</c:v>
                </c:pt>
                <c:pt idx="96">
                  <c:v>-25.000000000000004</c:v>
                </c:pt>
                <c:pt idx="97">
                  <c:v>-25.000000000000004</c:v>
                </c:pt>
                <c:pt idx="98">
                  <c:v>-25.000000000000004</c:v>
                </c:pt>
                <c:pt idx="99">
                  <c:v>-25.000000000000004</c:v>
                </c:pt>
                <c:pt idx="100">
                  <c:v>-25.000000000000004</c:v>
                </c:pt>
                <c:pt idx="101">
                  <c:v>-25.000000000000004</c:v>
                </c:pt>
                <c:pt idx="102">
                  <c:v>-25.000000000000004</c:v>
                </c:pt>
                <c:pt idx="103">
                  <c:v>-25.000000000000004</c:v>
                </c:pt>
                <c:pt idx="104">
                  <c:v>-25.000000000000004</c:v>
                </c:pt>
                <c:pt idx="105">
                  <c:v>-25.000000000000004</c:v>
                </c:pt>
                <c:pt idx="106">
                  <c:v>-25.000000000000004</c:v>
                </c:pt>
                <c:pt idx="107">
                  <c:v>-25.000000000000004</c:v>
                </c:pt>
                <c:pt idx="108">
                  <c:v>-25.000000000000004</c:v>
                </c:pt>
                <c:pt idx="109">
                  <c:v>-25.000000000000004</c:v>
                </c:pt>
                <c:pt idx="110">
                  <c:v>-25.000000000000004</c:v>
                </c:pt>
                <c:pt idx="111">
                  <c:v>-25.000000000000004</c:v>
                </c:pt>
                <c:pt idx="112">
                  <c:v>-25.000000000000004</c:v>
                </c:pt>
                <c:pt idx="113">
                  <c:v>-25.000000000000004</c:v>
                </c:pt>
                <c:pt idx="114">
                  <c:v>-25.000000000000004</c:v>
                </c:pt>
                <c:pt idx="115">
                  <c:v>-25.000000000000004</c:v>
                </c:pt>
                <c:pt idx="116">
                  <c:v>-25.000000000000004</c:v>
                </c:pt>
                <c:pt idx="117">
                  <c:v>-25.000000000000004</c:v>
                </c:pt>
                <c:pt idx="118">
                  <c:v>-25.000000000000004</c:v>
                </c:pt>
                <c:pt idx="119">
                  <c:v>-25.000000000000004</c:v>
                </c:pt>
                <c:pt idx="120">
                  <c:v>-25.000000000000004</c:v>
                </c:pt>
                <c:pt idx="121">
                  <c:v>-25.000000000000004</c:v>
                </c:pt>
                <c:pt idx="122">
                  <c:v>-25.000000000000004</c:v>
                </c:pt>
                <c:pt idx="123">
                  <c:v>-25.000000000000004</c:v>
                </c:pt>
                <c:pt idx="124">
                  <c:v>-25.000000000000004</c:v>
                </c:pt>
                <c:pt idx="125">
                  <c:v>-25.000000000000004</c:v>
                </c:pt>
                <c:pt idx="126">
                  <c:v>-25.000000000000004</c:v>
                </c:pt>
                <c:pt idx="127">
                  <c:v>-25.000000000000004</c:v>
                </c:pt>
                <c:pt idx="128">
                  <c:v>-25.000000000000004</c:v>
                </c:pt>
                <c:pt idx="129">
                  <c:v>-25.000000000000004</c:v>
                </c:pt>
                <c:pt idx="130">
                  <c:v>-25.000000000000004</c:v>
                </c:pt>
                <c:pt idx="131">
                  <c:v>-25.000000000000004</c:v>
                </c:pt>
                <c:pt idx="132">
                  <c:v>-25.000000000000004</c:v>
                </c:pt>
                <c:pt idx="133">
                  <c:v>-25.000000000000004</c:v>
                </c:pt>
                <c:pt idx="134">
                  <c:v>-25.000000000000004</c:v>
                </c:pt>
                <c:pt idx="135">
                  <c:v>-25.000000000000004</c:v>
                </c:pt>
                <c:pt idx="136">
                  <c:v>-25.000000000000004</c:v>
                </c:pt>
                <c:pt idx="137">
                  <c:v>-25.000000000000004</c:v>
                </c:pt>
                <c:pt idx="138">
                  <c:v>-25.000000000000004</c:v>
                </c:pt>
                <c:pt idx="139">
                  <c:v>-25.000000000000004</c:v>
                </c:pt>
                <c:pt idx="140">
                  <c:v>-25.000000000000004</c:v>
                </c:pt>
                <c:pt idx="141">
                  <c:v>-25.000000000000004</c:v>
                </c:pt>
                <c:pt idx="142">
                  <c:v>-25.000000000000004</c:v>
                </c:pt>
                <c:pt idx="143">
                  <c:v>-25.000000000000004</c:v>
                </c:pt>
                <c:pt idx="144">
                  <c:v>-25.000000000000004</c:v>
                </c:pt>
                <c:pt idx="145">
                  <c:v>-25.000000000000004</c:v>
                </c:pt>
                <c:pt idx="146">
                  <c:v>-25.000000000000004</c:v>
                </c:pt>
                <c:pt idx="147">
                  <c:v>-25.000000000000004</c:v>
                </c:pt>
                <c:pt idx="148">
                  <c:v>-25.000000000000004</c:v>
                </c:pt>
                <c:pt idx="149">
                  <c:v>-25.000000000000004</c:v>
                </c:pt>
                <c:pt idx="150">
                  <c:v>-25.000000000000004</c:v>
                </c:pt>
                <c:pt idx="151">
                  <c:v>-25.000000000000004</c:v>
                </c:pt>
                <c:pt idx="152">
                  <c:v>-25.000000000000004</c:v>
                </c:pt>
                <c:pt idx="153">
                  <c:v>-25.000000000000004</c:v>
                </c:pt>
                <c:pt idx="154">
                  <c:v>-25.000000000000004</c:v>
                </c:pt>
                <c:pt idx="155">
                  <c:v>-25.000000000000004</c:v>
                </c:pt>
                <c:pt idx="156">
                  <c:v>-25.000000000000004</c:v>
                </c:pt>
                <c:pt idx="157">
                  <c:v>-25.000000000000004</c:v>
                </c:pt>
                <c:pt idx="158">
                  <c:v>-25.000000000000004</c:v>
                </c:pt>
                <c:pt idx="159">
                  <c:v>-25.000000000000004</c:v>
                </c:pt>
                <c:pt idx="160">
                  <c:v>-25.000000000000004</c:v>
                </c:pt>
                <c:pt idx="161">
                  <c:v>-25.000000000000004</c:v>
                </c:pt>
                <c:pt idx="162">
                  <c:v>-25.000000000000004</c:v>
                </c:pt>
                <c:pt idx="163">
                  <c:v>-25.000000000000004</c:v>
                </c:pt>
                <c:pt idx="164">
                  <c:v>-25.000000000000004</c:v>
                </c:pt>
                <c:pt idx="165">
                  <c:v>-25.000000000000004</c:v>
                </c:pt>
                <c:pt idx="166">
                  <c:v>-25.000000000000004</c:v>
                </c:pt>
                <c:pt idx="167">
                  <c:v>-25.000000000000004</c:v>
                </c:pt>
                <c:pt idx="168">
                  <c:v>-25.000000000000004</c:v>
                </c:pt>
                <c:pt idx="169">
                  <c:v>-25.000000000000004</c:v>
                </c:pt>
                <c:pt idx="170">
                  <c:v>-25.000000000000004</c:v>
                </c:pt>
                <c:pt idx="171">
                  <c:v>-25.000000000000004</c:v>
                </c:pt>
                <c:pt idx="172">
                  <c:v>-25.000000000000004</c:v>
                </c:pt>
                <c:pt idx="173">
                  <c:v>-25.000000000000004</c:v>
                </c:pt>
                <c:pt idx="174">
                  <c:v>-25.000000000000004</c:v>
                </c:pt>
                <c:pt idx="175">
                  <c:v>-25.000000000000004</c:v>
                </c:pt>
                <c:pt idx="176">
                  <c:v>-25.000000000000004</c:v>
                </c:pt>
                <c:pt idx="177">
                  <c:v>-25.000000000000004</c:v>
                </c:pt>
                <c:pt idx="178">
                  <c:v>-25.000000000000004</c:v>
                </c:pt>
                <c:pt idx="179">
                  <c:v>-25.000000000000004</c:v>
                </c:pt>
                <c:pt idx="180">
                  <c:v>-25.000000000000004</c:v>
                </c:pt>
                <c:pt idx="181">
                  <c:v>-25.000000000000004</c:v>
                </c:pt>
                <c:pt idx="182">
                  <c:v>-25.000000000000004</c:v>
                </c:pt>
                <c:pt idx="183">
                  <c:v>-25.000000000000004</c:v>
                </c:pt>
                <c:pt idx="184">
                  <c:v>-25.000000000000004</c:v>
                </c:pt>
                <c:pt idx="185">
                  <c:v>-25.000000000000004</c:v>
                </c:pt>
                <c:pt idx="186">
                  <c:v>-25.000000000000004</c:v>
                </c:pt>
                <c:pt idx="187">
                  <c:v>-25.000000000000004</c:v>
                </c:pt>
                <c:pt idx="188">
                  <c:v>-25.000000000000004</c:v>
                </c:pt>
                <c:pt idx="189">
                  <c:v>-25.000000000000004</c:v>
                </c:pt>
                <c:pt idx="190">
                  <c:v>-25.000000000000004</c:v>
                </c:pt>
                <c:pt idx="191">
                  <c:v>-25.000000000000004</c:v>
                </c:pt>
                <c:pt idx="192">
                  <c:v>-25.000000000000004</c:v>
                </c:pt>
                <c:pt idx="193">
                  <c:v>-25.000000000000004</c:v>
                </c:pt>
                <c:pt idx="194">
                  <c:v>-25.000000000000004</c:v>
                </c:pt>
                <c:pt idx="195">
                  <c:v>-25.000000000000004</c:v>
                </c:pt>
                <c:pt idx="196">
                  <c:v>-25.000000000000004</c:v>
                </c:pt>
                <c:pt idx="197">
                  <c:v>-25.000000000000004</c:v>
                </c:pt>
                <c:pt idx="198">
                  <c:v>-25.000000000000004</c:v>
                </c:pt>
                <c:pt idx="199">
                  <c:v>-25.000000000000004</c:v>
                </c:pt>
                <c:pt idx="200">
                  <c:v>-25.000000000000004</c:v>
                </c:pt>
                <c:pt idx="201">
                  <c:v>-25.000000000000004</c:v>
                </c:pt>
                <c:pt idx="202">
                  <c:v>-25.000000000000004</c:v>
                </c:pt>
                <c:pt idx="203">
                  <c:v>-25.000000000000004</c:v>
                </c:pt>
                <c:pt idx="204">
                  <c:v>-25.000000000000004</c:v>
                </c:pt>
                <c:pt idx="205">
                  <c:v>-25.000000000000004</c:v>
                </c:pt>
                <c:pt idx="206">
                  <c:v>-25.000000000000004</c:v>
                </c:pt>
                <c:pt idx="207">
                  <c:v>-25.000000000000004</c:v>
                </c:pt>
                <c:pt idx="208">
                  <c:v>-25.000000000000004</c:v>
                </c:pt>
                <c:pt idx="209">
                  <c:v>-25.000000000000004</c:v>
                </c:pt>
                <c:pt idx="210">
                  <c:v>-25.000000000000004</c:v>
                </c:pt>
                <c:pt idx="211">
                  <c:v>-25.000000000000004</c:v>
                </c:pt>
                <c:pt idx="212">
                  <c:v>-25.000000000000004</c:v>
                </c:pt>
                <c:pt idx="213">
                  <c:v>-25.000000000000004</c:v>
                </c:pt>
                <c:pt idx="214">
                  <c:v>-25.000000000000004</c:v>
                </c:pt>
                <c:pt idx="215">
                  <c:v>-25.000000000000004</c:v>
                </c:pt>
                <c:pt idx="216">
                  <c:v>-25.000000000000004</c:v>
                </c:pt>
                <c:pt idx="217">
                  <c:v>-25.000000000000004</c:v>
                </c:pt>
                <c:pt idx="218">
                  <c:v>-25.000000000000004</c:v>
                </c:pt>
                <c:pt idx="219">
                  <c:v>-25.000000000000004</c:v>
                </c:pt>
                <c:pt idx="220">
                  <c:v>-25.000000000000004</c:v>
                </c:pt>
                <c:pt idx="221">
                  <c:v>-25.000000000000004</c:v>
                </c:pt>
                <c:pt idx="222">
                  <c:v>-25.000000000000004</c:v>
                </c:pt>
                <c:pt idx="223">
                  <c:v>-25.000000000000004</c:v>
                </c:pt>
                <c:pt idx="224">
                  <c:v>-25.000000000000004</c:v>
                </c:pt>
                <c:pt idx="225">
                  <c:v>-25.000000000000004</c:v>
                </c:pt>
                <c:pt idx="226">
                  <c:v>-25.000000000000004</c:v>
                </c:pt>
                <c:pt idx="227">
                  <c:v>-25.000000000000004</c:v>
                </c:pt>
                <c:pt idx="228">
                  <c:v>-25.000000000000004</c:v>
                </c:pt>
                <c:pt idx="229">
                  <c:v>-25.000000000000004</c:v>
                </c:pt>
                <c:pt idx="230">
                  <c:v>-25.000000000000004</c:v>
                </c:pt>
                <c:pt idx="231">
                  <c:v>-25.000000000000004</c:v>
                </c:pt>
                <c:pt idx="232">
                  <c:v>-25.000000000000004</c:v>
                </c:pt>
                <c:pt idx="233">
                  <c:v>-25.000000000000004</c:v>
                </c:pt>
                <c:pt idx="234">
                  <c:v>-25.000000000000004</c:v>
                </c:pt>
                <c:pt idx="235">
                  <c:v>-25.000000000000004</c:v>
                </c:pt>
                <c:pt idx="236">
                  <c:v>-25.000000000000004</c:v>
                </c:pt>
                <c:pt idx="237">
                  <c:v>-25.000000000000004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1642-4D06-B7B5-B2E0B4C569D0}"/>
            </c:ext>
          </c:extLst>
        </c:ser>
        <c:ser>
          <c:idx val="35"/>
          <c:order val="35"/>
          <c:tx>
            <c:strRef>
              <c:f>data!$AB$12</c:f>
              <c:strCache>
                <c:ptCount val="1"/>
                <c:pt idx="0">
                  <c:v>105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data!$AB$15:$AB$252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-3.0010634010305495</c:v>
                </c:pt>
                <c:pt idx="2">
                  <c:v>-5.8819121837106358</c:v>
                </c:pt>
                <c:pt idx="3">
                  <c:v>-8.623999746749254</c:v>
                </c:pt>
                <c:pt idx="4">
                  <c:v>-11.210848368898684</c:v>
                </c:pt>
                <c:pt idx="5">
                  <c:v>-13.628294885871529</c:v>
                </c:pt>
                <c:pt idx="6">
                  <c:v>-15.864701858043258</c:v>
                </c:pt>
                <c:pt idx="7">
                  <c:v>-17.911131080505221</c:v>
                </c:pt>
                <c:pt idx="8">
                  <c:v>-19.761476848495903</c:v>
                </c:pt>
                <c:pt idx="9">
                  <c:v>-21.412556991270122</c:v>
                </c:pt>
                <c:pt idx="10">
                  <c:v>-22.864160317124199</c:v>
                </c:pt>
                <c:pt idx="11">
                  <c:v>-24.11904976218846</c:v>
                </c:pt>
                <c:pt idx="12">
                  <c:v>-25.182921196040073</c:v>
                </c:pt>
                <c:pt idx="13">
                  <c:v>-26.064318498329357</c:v>
                </c:pt>
                <c:pt idx="14">
                  <c:v>-26.774506172596965</c:v>
                </c:pt>
                <c:pt idx="15">
                  <c:v>-27.327301396564017</c:v>
                </c:pt>
                <c:pt idx="16">
                  <c:v>-27.738868012965355</c:v>
                </c:pt>
                <c:pt idx="17">
                  <c:v>-28.027475532448548</c:v>
                </c:pt>
                <c:pt idx="18">
                  <c:v>-28.213226741719247</c:v>
                </c:pt>
                <c:pt idx="19">
                  <c:v>-28.317757978197577</c:v>
                </c:pt>
                <c:pt idx="20">
                  <c:v>-28.363916539983155</c:v>
                </c:pt>
                <c:pt idx="21">
                  <c:v>-28.375420040830519</c:v>
                </c:pt>
                <c:pt idx="22">
                  <c:v>56.751474918188272</c:v>
                </c:pt>
                <c:pt idx="23">
                  <c:v>56.751474918188272</c:v>
                </c:pt>
                <c:pt idx="24">
                  <c:v>56.751474918188272</c:v>
                </c:pt>
                <c:pt idx="25">
                  <c:v>56.751474918188272</c:v>
                </c:pt>
                <c:pt idx="26">
                  <c:v>56.751474918188272</c:v>
                </c:pt>
                <c:pt idx="27">
                  <c:v>56.751474918188272</c:v>
                </c:pt>
                <c:pt idx="28">
                  <c:v>56.751474918188272</c:v>
                </c:pt>
                <c:pt idx="29">
                  <c:v>56.751474918188272</c:v>
                </c:pt>
                <c:pt idx="30">
                  <c:v>56.751474918188272</c:v>
                </c:pt>
                <c:pt idx="31">
                  <c:v>56.751474918188272</c:v>
                </c:pt>
                <c:pt idx="32">
                  <c:v>56.751474918188272</c:v>
                </c:pt>
                <c:pt idx="33">
                  <c:v>56.751474918188272</c:v>
                </c:pt>
                <c:pt idx="34">
                  <c:v>56.751474918188272</c:v>
                </c:pt>
                <c:pt idx="35">
                  <c:v>56.751474918188272</c:v>
                </c:pt>
                <c:pt idx="36">
                  <c:v>56.751474918188272</c:v>
                </c:pt>
                <c:pt idx="37">
                  <c:v>56.751474918188272</c:v>
                </c:pt>
                <c:pt idx="38">
                  <c:v>56.751474918188272</c:v>
                </c:pt>
                <c:pt idx="39">
                  <c:v>56.751474918188272</c:v>
                </c:pt>
                <c:pt idx="40">
                  <c:v>56.751474918188272</c:v>
                </c:pt>
                <c:pt idx="41">
                  <c:v>56.751474918188272</c:v>
                </c:pt>
                <c:pt idx="42">
                  <c:v>56.751474918188272</c:v>
                </c:pt>
                <c:pt idx="43">
                  <c:v>56.751474918188272</c:v>
                </c:pt>
                <c:pt idx="44">
                  <c:v>56.751474918188272</c:v>
                </c:pt>
                <c:pt idx="45">
                  <c:v>56.751474918188272</c:v>
                </c:pt>
                <c:pt idx="46">
                  <c:v>56.751474918188272</c:v>
                </c:pt>
                <c:pt idx="47">
                  <c:v>56.751474918188272</c:v>
                </c:pt>
                <c:pt idx="48">
                  <c:v>56.751474918188272</c:v>
                </c:pt>
                <c:pt idx="49">
                  <c:v>56.751474918188272</c:v>
                </c:pt>
                <c:pt idx="50">
                  <c:v>56.751474918188272</c:v>
                </c:pt>
                <c:pt idx="51">
                  <c:v>56.751474918188272</c:v>
                </c:pt>
                <c:pt idx="52">
                  <c:v>56.751474918188272</c:v>
                </c:pt>
                <c:pt idx="53">
                  <c:v>56.751474918188272</c:v>
                </c:pt>
                <c:pt idx="54">
                  <c:v>56.751474918188272</c:v>
                </c:pt>
                <c:pt idx="55">
                  <c:v>56.751474918188272</c:v>
                </c:pt>
                <c:pt idx="56">
                  <c:v>56.751474918188272</c:v>
                </c:pt>
                <c:pt idx="57">
                  <c:v>56.751474918188272</c:v>
                </c:pt>
                <c:pt idx="58">
                  <c:v>56.751474918188272</c:v>
                </c:pt>
                <c:pt idx="59">
                  <c:v>56.751474918188272</c:v>
                </c:pt>
                <c:pt idx="60">
                  <c:v>56.751474918188272</c:v>
                </c:pt>
                <c:pt idx="61">
                  <c:v>56.751474918188272</c:v>
                </c:pt>
                <c:pt idx="62">
                  <c:v>56.751474918188272</c:v>
                </c:pt>
                <c:pt idx="63">
                  <c:v>56.751474918188272</c:v>
                </c:pt>
                <c:pt idx="64">
                  <c:v>56.751474918188272</c:v>
                </c:pt>
                <c:pt idx="65">
                  <c:v>56.751474918188272</c:v>
                </c:pt>
                <c:pt idx="66">
                  <c:v>56.751474918188272</c:v>
                </c:pt>
                <c:pt idx="67">
                  <c:v>56.751474918188272</c:v>
                </c:pt>
                <c:pt idx="68">
                  <c:v>56.751474918188272</c:v>
                </c:pt>
                <c:pt idx="69">
                  <c:v>56.751474918188272</c:v>
                </c:pt>
                <c:pt idx="70">
                  <c:v>56.751474918188272</c:v>
                </c:pt>
                <c:pt idx="71">
                  <c:v>56.751474918188272</c:v>
                </c:pt>
                <c:pt idx="72">
                  <c:v>56.751474918188272</c:v>
                </c:pt>
                <c:pt idx="73">
                  <c:v>56.751474918188272</c:v>
                </c:pt>
                <c:pt idx="74">
                  <c:v>56.751474918188272</c:v>
                </c:pt>
                <c:pt idx="75">
                  <c:v>56.751474918188272</c:v>
                </c:pt>
                <c:pt idx="76">
                  <c:v>56.751474918188272</c:v>
                </c:pt>
                <c:pt idx="77">
                  <c:v>56.751474918188272</c:v>
                </c:pt>
                <c:pt idx="78">
                  <c:v>56.751474918188272</c:v>
                </c:pt>
                <c:pt idx="79">
                  <c:v>56.751474918188272</c:v>
                </c:pt>
                <c:pt idx="80">
                  <c:v>56.751474918188272</c:v>
                </c:pt>
                <c:pt idx="81">
                  <c:v>56.751474918188272</c:v>
                </c:pt>
                <c:pt idx="82">
                  <c:v>56.751474918188272</c:v>
                </c:pt>
                <c:pt idx="83">
                  <c:v>56.751474918188272</c:v>
                </c:pt>
                <c:pt idx="84">
                  <c:v>56.751474918188272</c:v>
                </c:pt>
                <c:pt idx="85">
                  <c:v>56.751474918188272</c:v>
                </c:pt>
                <c:pt idx="86">
                  <c:v>56.751474918188272</c:v>
                </c:pt>
                <c:pt idx="87">
                  <c:v>56.751474918188272</c:v>
                </c:pt>
                <c:pt idx="88">
                  <c:v>56.751474918188272</c:v>
                </c:pt>
                <c:pt idx="89">
                  <c:v>56.751474918188272</c:v>
                </c:pt>
                <c:pt idx="90">
                  <c:v>56.751474918188272</c:v>
                </c:pt>
                <c:pt idx="91">
                  <c:v>56.751474918188272</c:v>
                </c:pt>
                <c:pt idx="92">
                  <c:v>56.751474918188272</c:v>
                </c:pt>
                <c:pt idx="93">
                  <c:v>56.751474918188272</c:v>
                </c:pt>
                <c:pt idx="94">
                  <c:v>56.751474918188272</c:v>
                </c:pt>
                <c:pt idx="95">
                  <c:v>56.751474918188272</c:v>
                </c:pt>
                <c:pt idx="96">
                  <c:v>56.751474918188272</c:v>
                </c:pt>
                <c:pt idx="97">
                  <c:v>56.751474918188272</c:v>
                </c:pt>
                <c:pt idx="98">
                  <c:v>56.751474918188272</c:v>
                </c:pt>
                <c:pt idx="99">
                  <c:v>56.751474918188272</c:v>
                </c:pt>
                <c:pt idx="100">
                  <c:v>56.751474918188272</c:v>
                </c:pt>
                <c:pt idx="101">
                  <c:v>56.751474918188272</c:v>
                </c:pt>
                <c:pt idx="102">
                  <c:v>56.751474918188272</c:v>
                </c:pt>
                <c:pt idx="103">
                  <c:v>56.751474918188272</c:v>
                </c:pt>
                <c:pt idx="104">
                  <c:v>56.751474918188272</c:v>
                </c:pt>
                <c:pt idx="105">
                  <c:v>56.751474918188272</c:v>
                </c:pt>
                <c:pt idx="106">
                  <c:v>56.751474918188272</c:v>
                </c:pt>
                <c:pt idx="107">
                  <c:v>56.751474918188272</c:v>
                </c:pt>
                <c:pt idx="108">
                  <c:v>56.751474918188272</c:v>
                </c:pt>
                <c:pt idx="109">
                  <c:v>56.751474918188272</c:v>
                </c:pt>
                <c:pt idx="110">
                  <c:v>56.751474918188272</c:v>
                </c:pt>
                <c:pt idx="111">
                  <c:v>56.751474918188272</c:v>
                </c:pt>
                <c:pt idx="112">
                  <c:v>56.751474918188272</c:v>
                </c:pt>
                <c:pt idx="113">
                  <c:v>56.751474918188272</c:v>
                </c:pt>
                <c:pt idx="114">
                  <c:v>56.751474918188272</c:v>
                </c:pt>
                <c:pt idx="115">
                  <c:v>56.751474918188272</c:v>
                </c:pt>
                <c:pt idx="116">
                  <c:v>56.751474918188272</c:v>
                </c:pt>
                <c:pt idx="117">
                  <c:v>56.751474918188272</c:v>
                </c:pt>
                <c:pt idx="118">
                  <c:v>56.751474918188272</c:v>
                </c:pt>
                <c:pt idx="119">
                  <c:v>56.751474918188272</c:v>
                </c:pt>
                <c:pt idx="120">
                  <c:v>56.751474918188272</c:v>
                </c:pt>
                <c:pt idx="121">
                  <c:v>56.751474918188272</c:v>
                </c:pt>
                <c:pt idx="122">
                  <c:v>56.751474918188272</c:v>
                </c:pt>
                <c:pt idx="123">
                  <c:v>56.751474918188272</c:v>
                </c:pt>
                <c:pt idx="124">
                  <c:v>56.751474918188272</c:v>
                </c:pt>
                <c:pt idx="125">
                  <c:v>56.751474918188272</c:v>
                </c:pt>
                <c:pt idx="126">
                  <c:v>56.751474918188272</c:v>
                </c:pt>
                <c:pt idx="127">
                  <c:v>56.751474918188272</c:v>
                </c:pt>
                <c:pt idx="128">
                  <c:v>56.751474918188272</c:v>
                </c:pt>
                <c:pt idx="129">
                  <c:v>56.751474918188272</c:v>
                </c:pt>
                <c:pt idx="130">
                  <c:v>56.751474918188272</c:v>
                </c:pt>
                <c:pt idx="131">
                  <c:v>56.751474918188272</c:v>
                </c:pt>
                <c:pt idx="132">
                  <c:v>56.751474918188272</c:v>
                </c:pt>
                <c:pt idx="133">
                  <c:v>56.751474918188272</c:v>
                </c:pt>
                <c:pt idx="134">
                  <c:v>56.751474918188272</c:v>
                </c:pt>
                <c:pt idx="135">
                  <c:v>56.751474918188272</c:v>
                </c:pt>
                <c:pt idx="136">
                  <c:v>56.751474918188272</c:v>
                </c:pt>
                <c:pt idx="137">
                  <c:v>56.751474918188272</c:v>
                </c:pt>
                <c:pt idx="138">
                  <c:v>56.751474918188272</c:v>
                </c:pt>
                <c:pt idx="139">
                  <c:v>56.751474918188272</c:v>
                </c:pt>
                <c:pt idx="140">
                  <c:v>56.751474918188272</c:v>
                </c:pt>
                <c:pt idx="141">
                  <c:v>56.751474918188272</c:v>
                </c:pt>
                <c:pt idx="142">
                  <c:v>56.751474918188272</c:v>
                </c:pt>
                <c:pt idx="143">
                  <c:v>56.751474918188272</c:v>
                </c:pt>
                <c:pt idx="144">
                  <c:v>56.751474918188272</c:v>
                </c:pt>
                <c:pt idx="145">
                  <c:v>56.751474918188272</c:v>
                </c:pt>
                <c:pt idx="146">
                  <c:v>56.751474918188272</c:v>
                </c:pt>
                <c:pt idx="147">
                  <c:v>56.751474918188272</c:v>
                </c:pt>
                <c:pt idx="148">
                  <c:v>56.751474918188272</c:v>
                </c:pt>
                <c:pt idx="149">
                  <c:v>56.751474918188272</c:v>
                </c:pt>
                <c:pt idx="150">
                  <c:v>56.751474918188272</c:v>
                </c:pt>
                <c:pt idx="151">
                  <c:v>56.751474918188272</c:v>
                </c:pt>
                <c:pt idx="152">
                  <c:v>56.751474918188272</c:v>
                </c:pt>
                <c:pt idx="153">
                  <c:v>56.751474918188272</c:v>
                </c:pt>
                <c:pt idx="154">
                  <c:v>56.751474918188272</c:v>
                </c:pt>
                <c:pt idx="155">
                  <c:v>56.751474918188272</c:v>
                </c:pt>
                <c:pt idx="156">
                  <c:v>56.751474918188272</c:v>
                </c:pt>
                <c:pt idx="157">
                  <c:v>56.751474918188272</c:v>
                </c:pt>
                <c:pt idx="158">
                  <c:v>56.751474918188272</c:v>
                </c:pt>
                <c:pt idx="159">
                  <c:v>56.751474918188272</c:v>
                </c:pt>
                <c:pt idx="160">
                  <c:v>56.751474918188272</c:v>
                </c:pt>
                <c:pt idx="161">
                  <c:v>56.751474918188272</c:v>
                </c:pt>
                <c:pt idx="162">
                  <c:v>56.751474918188272</c:v>
                </c:pt>
                <c:pt idx="163">
                  <c:v>56.751474918188272</c:v>
                </c:pt>
                <c:pt idx="164">
                  <c:v>56.751474918188272</c:v>
                </c:pt>
                <c:pt idx="165">
                  <c:v>56.751474918188272</c:v>
                </c:pt>
                <c:pt idx="166">
                  <c:v>56.751474918188272</c:v>
                </c:pt>
                <c:pt idx="167">
                  <c:v>56.751474918188272</c:v>
                </c:pt>
                <c:pt idx="168">
                  <c:v>56.751474918188272</c:v>
                </c:pt>
                <c:pt idx="169">
                  <c:v>56.751474918188272</c:v>
                </c:pt>
                <c:pt idx="170">
                  <c:v>56.751474918188272</c:v>
                </c:pt>
                <c:pt idx="171">
                  <c:v>56.751474918188272</c:v>
                </c:pt>
                <c:pt idx="172">
                  <c:v>56.751474918188272</c:v>
                </c:pt>
                <c:pt idx="173">
                  <c:v>56.751474918188272</c:v>
                </c:pt>
                <c:pt idx="174">
                  <c:v>56.751474918188272</c:v>
                </c:pt>
                <c:pt idx="175">
                  <c:v>56.751474918188272</c:v>
                </c:pt>
                <c:pt idx="176">
                  <c:v>56.751474918188272</c:v>
                </c:pt>
                <c:pt idx="177">
                  <c:v>56.751474918188272</c:v>
                </c:pt>
                <c:pt idx="178">
                  <c:v>56.751474918188272</c:v>
                </c:pt>
                <c:pt idx="179">
                  <c:v>56.751474918188272</c:v>
                </c:pt>
                <c:pt idx="180">
                  <c:v>56.751474918188272</c:v>
                </c:pt>
                <c:pt idx="181">
                  <c:v>56.751474918188272</c:v>
                </c:pt>
                <c:pt idx="182">
                  <c:v>56.751474918188272</c:v>
                </c:pt>
                <c:pt idx="183">
                  <c:v>56.751474918188272</c:v>
                </c:pt>
                <c:pt idx="184">
                  <c:v>56.751474918188272</c:v>
                </c:pt>
                <c:pt idx="185">
                  <c:v>56.751474918188272</c:v>
                </c:pt>
                <c:pt idx="186">
                  <c:v>56.751474918188272</c:v>
                </c:pt>
                <c:pt idx="187">
                  <c:v>56.751474918188272</c:v>
                </c:pt>
                <c:pt idx="188">
                  <c:v>56.751474918188272</c:v>
                </c:pt>
                <c:pt idx="189">
                  <c:v>56.751474918188272</c:v>
                </c:pt>
                <c:pt idx="190">
                  <c:v>56.751474918188272</c:v>
                </c:pt>
                <c:pt idx="191">
                  <c:v>56.751474918188272</c:v>
                </c:pt>
                <c:pt idx="192">
                  <c:v>56.751474918188272</c:v>
                </c:pt>
                <c:pt idx="193">
                  <c:v>56.751474918188272</c:v>
                </c:pt>
                <c:pt idx="194">
                  <c:v>56.751474918188272</c:v>
                </c:pt>
                <c:pt idx="195">
                  <c:v>56.751474918188272</c:v>
                </c:pt>
                <c:pt idx="196">
                  <c:v>56.751474918188272</c:v>
                </c:pt>
                <c:pt idx="197">
                  <c:v>56.751474918188272</c:v>
                </c:pt>
                <c:pt idx="198">
                  <c:v>56.751474918188272</c:v>
                </c:pt>
                <c:pt idx="199">
                  <c:v>56.751474918188272</c:v>
                </c:pt>
                <c:pt idx="200">
                  <c:v>56.751474918188272</c:v>
                </c:pt>
                <c:pt idx="201">
                  <c:v>56.751474918188272</c:v>
                </c:pt>
                <c:pt idx="202">
                  <c:v>56.751474918188272</c:v>
                </c:pt>
                <c:pt idx="203">
                  <c:v>56.751474918188272</c:v>
                </c:pt>
                <c:pt idx="204">
                  <c:v>56.751474918188272</c:v>
                </c:pt>
                <c:pt idx="205">
                  <c:v>56.751474918188272</c:v>
                </c:pt>
                <c:pt idx="206">
                  <c:v>56.751474918188272</c:v>
                </c:pt>
                <c:pt idx="207">
                  <c:v>56.751474918188272</c:v>
                </c:pt>
                <c:pt idx="208">
                  <c:v>56.751474918188272</c:v>
                </c:pt>
                <c:pt idx="209">
                  <c:v>56.751474918188272</c:v>
                </c:pt>
                <c:pt idx="210">
                  <c:v>56.751474918188272</c:v>
                </c:pt>
                <c:pt idx="211">
                  <c:v>56.751474918188272</c:v>
                </c:pt>
                <c:pt idx="212">
                  <c:v>56.751474918188272</c:v>
                </c:pt>
                <c:pt idx="213">
                  <c:v>56.751474918188272</c:v>
                </c:pt>
                <c:pt idx="214">
                  <c:v>56.751474918188272</c:v>
                </c:pt>
                <c:pt idx="215">
                  <c:v>56.751474918188272</c:v>
                </c:pt>
                <c:pt idx="216">
                  <c:v>56.751474918188272</c:v>
                </c:pt>
                <c:pt idx="217">
                  <c:v>56.751474918188272</c:v>
                </c:pt>
                <c:pt idx="218">
                  <c:v>56.751474918188272</c:v>
                </c:pt>
                <c:pt idx="219">
                  <c:v>56.751474918188272</c:v>
                </c:pt>
                <c:pt idx="220">
                  <c:v>56.751474918188272</c:v>
                </c:pt>
                <c:pt idx="221">
                  <c:v>56.751474918188272</c:v>
                </c:pt>
                <c:pt idx="222">
                  <c:v>56.751474918188272</c:v>
                </c:pt>
                <c:pt idx="223">
                  <c:v>56.751474918188272</c:v>
                </c:pt>
                <c:pt idx="224">
                  <c:v>56.751474918188272</c:v>
                </c:pt>
                <c:pt idx="225">
                  <c:v>56.751474918188272</c:v>
                </c:pt>
                <c:pt idx="226">
                  <c:v>56.751474918188272</c:v>
                </c:pt>
                <c:pt idx="227">
                  <c:v>56.751474918188272</c:v>
                </c:pt>
                <c:pt idx="228">
                  <c:v>56.751474918188272</c:v>
                </c:pt>
                <c:pt idx="229">
                  <c:v>56.751474918188272</c:v>
                </c:pt>
                <c:pt idx="230">
                  <c:v>56.751474918188272</c:v>
                </c:pt>
                <c:pt idx="231">
                  <c:v>56.751474918188272</c:v>
                </c:pt>
                <c:pt idx="232">
                  <c:v>56.751474918188272</c:v>
                </c:pt>
                <c:pt idx="233">
                  <c:v>56.751474918188272</c:v>
                </c:pt>
                <c:pt idx="234">
                  <c:v>56.751474918188272</c:v>
                </c:pt>
                <c:pt idx="235">
                  <c:v>56.751474918188272</c:v>
                </c:pt>
                <c:pt idx="236">
                  <c:v>56.751474918188272</c:v>
                </c:pt>
                <c:pt idx="237">
                  <c:v>56.751474918188272</c:v>
                </c:pt>
              </c:numCache>
            </c:numRef>
          </c:xVal>
          <c:yVal>
            <c:numRef>
              <c:f>data!$AC$15:$AC$252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-0.90291771227202755</c:v>
                </c:pt>
                <c:pt idx="2">
                  <c:v>-1.9653629630157419</c:v>
                </c:pt>
                <c:pt idx="3">
                  <c:v>-3.1714950743960273</c:v>
                </c:pt>
                <c:pt idx="4">
                  <c:v>-4.5033310489929459</c:v>
                </c:pt>
                <c:pt idx="5">
                  <c:v>-5.9410136898469039</c:v>
                </c:pt>
                <c:pt idx="6">
                  <c:v>-7.463107664147147</c:v>
                </c:pt>
                <c:pt idx="7">
                  <c:v>-9.0469190963600585</c:v>
                </c:pt>
                <c:pt idx="8">
                  <c:v>-10.668833925778346</c:v>
                </c:pt>
                <c:pt idx="9">
                  <c:v>-12.304669983701222</c:v>
                </c:pt>
                <c:pt idx="10">
                  <c:v>-13.93003754090129</c:v>
                </c:pt>
                <c:pt idx="11">
                  <c:v>-15.520702949744219</c:v>
                </c:pt>
                <c:pt idx="12">
                  <c:v>-17.052949959188133</c:v>
                </c:pt>
                <c:pt idx="13">
                  <c:v>-18.503933315584941</c:v>
                </c:pt>
                <c:pt idx="14">
                  <c:v>-19.852019377223044</c:v>
                </c:pt>
                <c:pt idx="15">
                  <c:v>-21.077108664170215</c:v>
                </c:pt>
                <c:pt idx="16">
                  <c:v>-22.160935534314358</c:v>
                </c:pt>
                <c:pt idx="17">
                  <c:v>-23.087340517539761</c:v>
                </c:pt>
                <c:pt idx="18">
                  <c:v>-23.842511247633805</c:v>
                </c:pt>
                <c:pt idx="19">
                  <c:v>-24.415188399715934</c:v>
                </c:pt>
                <c:pt idx="20">
                  <c:v>-24.796833562735504</c:v>
                </c:pt>
                <c:pt idx="21">
                  <c:v>-24.981756544119776</c:v>
                </c:pt>
                <c:pt idx="22">
                  <c:v>-25</c:v>
                </c:pt>
                <c:pt idx="23">
                  <c:v>-25</c:v>
                </c:pt>
                <c:pt idx="24">
                  <c:v>-25</c:v>
                </c:pt>
                <c:pt idx="25">
                  <c:v>-25</c:v>
                </c:pt>
                <c:pt idx="26">
                  <c:v>-25</c:v>
                </c:pt>
                <c:pt idx="27">
                  <c:v>-25</c:v>
                </c:pt>
                <c:pt idx="28">
                  <c:v>-25</c:v>
                </c:pt>
                <c:pt idx="29">
                  <c:v>-25</c:v>
                </c:pt>
                <c:pt idx="30">
                  <c:v>-25</c:v>
                </c:pt>
                <c:pt idx="31">
                  <c:v>-25</c:v>
                </c:pt>
                <c:pt idx="32">
                  <c:v>-25</c:v>
                </c:pt>
                <c:pt idx="33">
                  <c:v>-25</c:v>
                </c:pt>
                <c:pt idx="34">
                  <c:v>-25</c:v>
                </c:pt>
                <c:pt idx="35">
                  <c:v>-25</c:v>
                </c:pt>
                <c:pt idx="36">
                  <c:v>-25</c:v>
                </c:pt>
                <c:pt idx="37">
                  <c:v>-25</c:v>
                </c:pt>
                <c:pt idx="38">
                  <c:v>-25</c:v>
                </c:pt>
                <c:pt idx="39">
                  <c:v>-25</c:v>
                </c:pt>
                <c:pt idx="40">
                  <c:v>-25</c:v>
                </c:pt>
                <c:pt idx="41">
                  <c:v>-25</c:v>
                </c:pt>
                <c:pt idx="42">
                  <c:v>-25</c:v>
                </c:pt>
                <c:pt idx="43">
                  <c:v>-25</c:v>
                </c:pt>
                <c:pt idx="44">
                  <c:v>-25</c:v>
                </c:pt>
                <c:pt idx="45">
                  <c:v>-25</c:v>
                </c:pt>
                <c:pt idx="46">
                  <c:v>-25</c:v>
                </c:pt>
                <c:pt idx="47">
                  <c:v>-25</c:v>
                </c:pt>
                <c:pt idx="48">
                  <c:v>-25</c:v>
                </c:pt>
                <c:pt idx="49">
                  <c:v>-25</c:v>
                </c:pt>
                <c:pt idx="50">
                  <c:v>-25</c:v>
                </c:pt>
                <c:pt idx="51">
                  <c:v>-25</c:v>
                </c:pt>
                <c:pt idx="52">
                  <c:v>-25</c:v>
                </c:pt>
                <c:pt idx="53">
                  <c:v>-25</c:v>
                </c:pt>
                <c:pt idx="54">
                  <c:v>-25</c:v>
                </c:pt>
                <c:pt idx="55">
                  <c:v>-25</c:v>
                </c:pt>
                <c:pt idx="56">
                  <c:v>-25</c:v>
                </c:pt>
                <c:pt idx="57">
                  <c:v>-25</c:v>
                </c:pt>
                <c:pt idx="58">
                  <c:v>-25</c:v>
                </c:pt>
                <c:pt idx="59">
                  <c:v>-25</c:v>
                </c:pt>
                <c:pt idx="60">
                  <c:v>-25</c:v>
                </c:pt>
                <c:pt idx="61">
                  <c:v>-25</c:v>
                </c:pt>
                <c:pt idx="62">
                  <c:v>-25</c:v>
                </c:pt>
                <c:pt idx="63">
                  <c:v>-25</c:v>
                </c:pt>
                <c:pt idx="64">
                  <c:v>-25</c:v>
                </c:pt>
                <c:pt idx="65">
                  <c:v>-25</c:v>
                </c:pt>
                <c:pt idx="66">
                  <c:v>-25</c:v>
                </c:pt>
                <c:pt idx="67">
                  <c:v>-25</c:v>
                </c:pt>
                <c:pt idx="68">
                  <c:v>-25</c:v>
                </c:pt>
                <c:pt idx="69">
                  <c:v>-25</c:v>
                </c:pt>
                <c:pt idx="70">
                  <c:v>-25</c:v>
                </c:pt>
                <c:pt idx="71">
                  <c:v>-25</c:v>
                </c:pt>
                <c:pt idx="72">
                  <c:v>-25</c:v>
                </c:pt>
                <c:pt idx="73">
                  <c:v>-25</c:v>
                </c:pt>
                <c:pt idx="74">
                  <c:v>-25</c:v>
                </c:pt>
                <c:pt idx="75">
                  <c:v>-25</c:v>
                </c:pt>
                <c:pt idx="76">
                  <c:v>-25</c:v>
                </c:pt>
                <c:pt idx="77">
                  <c:v>-25</c:v>
                </c:pt>
                <c:pt idx="78">
                  <c:v>-25</c:v>
                </c:pt>
                <c:pt idx="79">
                  <c:v>-25</c:v>
                </c:pt>
                <c:pt idx="80">
                  <c:v>-25</c:v>
                </c:pt>
                <c:pt idx="81">
                  <c:v>-25</c:v>
                </c:pt>
                <c:pt idx="82">
                  <c:v>-25</c:v>
                </c:pt>
                <c:pt idx="83">
                  <c:v>-25</c:v>
                </c:pt>
                <c:pt idx="84">
                  <c:v>-25</c:v>
                </c:pt>
                <c:pt idx="85">
                  <c:v>-25</c:v>
                </c:pt>
                <c:pt idx="86">
                  <c:v>-25</c:v>
                </c:pt>
                <c:pt idx="87">
                  <c:v>-25</c:v>
                </c:pt>
                <c:pt idx="88">
                  <c:v>-25</c:v>
                </c:pt>
                <c:pt idx="89">
                  <c:v>-25</c:v>
                </c:pt>
                <c:pt idx="90">
                  <c:v>-25</c:v>
                </c:pt>
                <c:pt idx="91">
                  <c:v>-25</c:v>
                </c:pt>
                <c:pt idx="92">
                  <c:v>-25</c:v>
                </c:pt>
                <c:pt idx="93">
                  <c:v>-25</c:v>
                </c:pt>
                <c:pt idx="94">
                  <c:v>-25</c:v>
                </c:pt>
                <c:pt idx="95">
                  <c:v>-25</c:v>
                </c:pt>
                <c:pt idx="96">
                  <c:v>-25</c:v>
                </c:pt>
                <c:pt idx="97">
                  <c:v>-25</c:v>
                </c:pt>
                <c:pt idx="98">
                  <c:v>-25</c:v>
                </c:pt>
                <c:pt idx="99">
                  <c:v>-25</c:v>
                </c:pt>
                <c:pt idx="100">
                  <c:v>-25</c:v>
                </c:pt>
                <c:pt idx="101">
                  <c:v>-25</c:v>
                </c:pt>
                <c:pt idx="102">
                  <c:v>-25</c:v>
                </c:pt>
                <c:pt idx="103">
                  <c:v>-25</c:v>
                </c:pt>
                <c:pt idx="104">
                  <c:v>-25</c:v>
                </c:pt>
                <c:pt idx="105">
                  <c:v>-25</c:v>
                </c:pt>
                <c:pt idx="106">
                  <c:v>-25</c:v>
                </c:pt>
                <c:pt idx="107">
                  <c:v>-25</c:v>
                </c:pt>
                <c:pt idx="108">
                  <c:v>-25</c:v>
                </c:pt>
                <c:pt idx="109">
                  <c:v>-25</c:v>
                </c:pt>
                <c:pt idx="110">
                  <c:v>-25</c:v>
                </c:pt>
                <c:pt idx="111">
                  <c:v>-25</c:v>
                </c:pt>
                <c:pt idx="112">
                  <c:v>-25</c:v>
                </c:pt>
                <c:pt idx="113">
                  <c:v>-25</c:v>
                </c:pt>
                <c:pt idx="114">
                  <c:v>-25</c:v>
                </c:pt>
                <c:pt idx="115">
                  <c:v>-25</c:v>
                </c:pt>
                <c:pt idx="116">
                  <c:v>-25</c:v>
                </c:pt>
                <c:pt idx="117">
                  <c:v>-25</c:v>
                </c:pt>
                <c:pt idx="118">
                  <c:v>-25</c:v>
                </c:pt>
                <c:pt idx="119">
                  <c:v>-25</c:v>
                </c:pt>
                <c:pt idx="120">
                  <c:v>-25</c:v>
                </c:pt>
                <c:pt idx="121">
                  <c:v>-25</c:v>
                </c:pt>
                <c:pt idx="122">
                  <c:v>-25</c:v>
                </c:pt>
                <c:pt idx="123">
                  <c:v>-25</c:v>
                </c:pt>
                <c:pt idx="124">
                  <c:v>-25</c:v>
                </c:pt>
                <c:pt idx="125">
                  <c:v>-25</c:v>
                </c:pt>
                <c:pt idx="126">
                  <c:v>-25</c:v>
                </c:pt>
                <c:pt idx="127">
                  <c:v>-25</c:v>
                </c:pt>
                <c:pt idx="128">
                  <c:v>-25</c:v>
                </c:pt>
                <c:pt idx="129">
                  <c:v>-25</c:v>
                </c:pt>
                <c:pt idx="130">
                  <c:v>-25</c:v>
                </c:pt>
                <c:pt idx="131">
                  <c:v>-25</c:v>
                </c:pt>
                <c:pt idx="132">
                  <c:v>-25</c:v>
                </c:pt>
                <c:pt idx="133">
                  <c:v>-25</c:v>
                </c:pt>
                <c:pt idx="134">
                  <c:v>-25</c:v>
                </c:pt>
                <c:pt idx="135">
                  <c:v>-25</c:v>
                </c:pt>
                <c:pt idx="136">
                  <c:v>-25</c:v>
                </c:pt>
                <c:pt idx="137">
                  <c:v>-25</c:v>
                </c:pt>
                <c:pt idx="138">
                  <c:v>-25</c:v>
                </c:pt>
                <c:pt idx="139">
                  <c:v>-25</c:v>
                </c:pt>
                <c:pt idx="140">
                  <c:v>-25</c:v>
                </c:pt>
                <c:pt idx="141">
                  <c:v>-25</c:v>
                </c:pt>
                <c:pt idx="142">
                  <c:v>-25</c:v>
                </c:pt>
                <c:pt idx="143">
                  <c:v>-25</c:v>
                </c:pt>
                <c:pt idx="144">
                  <c:v>-25</c:v>
                </c:pt>
                <c:pt idx="145">
                  <c:v>-25</c:v>
                </c:pt>
                <c:pt idx="146">
                  <c:v>-25</c:v>
                </c:pt>
                <c:pt idx="147">
                  <c:v>-25</c:v>
                </c:pt>
                <c:pt idx="148">
                  <c:v>-25</c:v>
                </c:pt>
                <c:pt idx="149">
                  <c:v>-25</c:v>
                </c:pt>
                <c:pt idx="150">
                  <c:v>-25</c:v>
                </c:pt>
                <c:pt idx="151">
                  <c:v>-25</c:v>
                </c:pt>
                <c:pt idx="152">
                  <c:v>-25</c:v>
                </c:pt>
                <c:pt idx="153">
                  <c:v>-25</c:v>
                </c:pt>
                <c:pt idx="154">
                  <c:v>-25</c:v>
                </c:pt>
                <c:pt idx="155">
                  <c:v>-25</c:v>
                </c:pt>
                <c:pt idx="156">
                  <c:v>-25</c:v>
                </c:pt>
                <c:pt idx="157">
                  <c:v>-25</c:v>
                </c:pt>
                <c:pt idx="158">
                  <c:v>-25</c:v>
                </c:pt>
                <c:pt idx="159">
                  <c:v>-25</c:v>
                </c:pt>
                <c:pt idx="160">
                  <c:v>-25</c:v>
                </c:pt>
                <c:pt idx="161">
                  <c:v>-25</c:v>
                </c:pt>
                <c:pt idx="162">
                  <c:v>-25</c:v>
                </c:pt>
                <c:pt idx="163">
                  <c:v>-25</c:v>
                </c:pt>
                <c:pt idx="164">
                  <c:v>-25</c:v>
                </c:pt>
                <c:pt idx="165">
                  <c:v>-25</c:v>
                </c:pt>
                <c:pt idx="166">
                  <c:v>-25</c:v>
                </c:pt>
                <c:pt idx="167">
                  <c:v>-25</c:v>
                </c:pt>
                <c:pt idx="168">
                  <c:v>-25</c:v>
                </c:pt>
                <c:pt idx="169">
                  <c:v>-25</c:v>
                </c:pt>
                <c:pt idx="170">
                  <c:v>-25</c:v>
                </c:pt>
                <c:pt idx="171">
                  <c:v>-25</c:v>
                </c:pt>
                <c:pt idx="172">
                  <c:v>-25</c:v>
                </c:pt>
                <c:pt idx="173">
                  <c:v>-25</c:v>
                </c:pt>
                <c:pt idx="174">
                  <c:v>-25</c:v>
                </c:pt>
                <c:pt idx="175">
                  <c:v>-25</c:v>
                </c:pt>
                <c:pt idx="176">
                  <c:v>-25</c:v>
                </c:pt>
                <c:pt idx="177">
                  <c:v>-25</c:v>
                </c:pt>
                <c:pt idx="178">
                  <c:v>-25</c:v>
                </c:pt>
                <c:pt idx="179">
                  <c:v>-25</c:v>
                </c:pt>
                <c:pt idx="180">
                  <c:v>-25</c:v>
                </c:pt>
                <c:pt idx="181">
                  <c:v>-25</c:v>
                </c:pt>
                <c:pt idx="182">
                  <c:v>-25</c:v>
                </c:pt>
                <c:pt idx="183">
                  <c:v>-25</c:v>
                </c:pt>
                <c:pt idx="184">
                  <c:v>-25</c:v>
                </c:pt>
                <c:pt idx="185">
                  <c:v>-25</c:v>
                </c:pt>
                <c:pt idx="186">
                  <c:v>-25</c:v>
                </c:pt>
                <c:pt idx="187">
                  <c:v>-25</c:v>
                </c:pt>
                <c:pt idx="188">
                  <c:v>-25</c:v>
                </c:pt>
                <c:pt idx="189">
                  <c:v>-25</c:v>
                </c:pt>
                <c:pt idx="190">
                  <c:v>-25</c:v>
                </c:pt>
                <c:pt idx="191">
                  <c:v>-25</c:v>
                </c:pt>
                <c:pt idx="192">
                  <c:v>-25</c:v>
                </c:pt>
                <c:pt idx="193">
                  <c:v>-25</c:v>
                </c:pt>
                <c:pt idx="194">
                  <c:v>-25</c:v>
                </c:pt>
                <c:pt idx="195">
                  <c:v>-25</c:v>
                </c:pt>
                <c:pt idx="196">
                  <c:v>-25</c:v>
                </c:pt>
                <c:pt idx="197">
                  <c:v>-25</c:v>
                </c:pt>
                <c:pt idx="198">
                  <c:v>-25</c:v>
                </c:pt>
                <c:pt idx="199">
                  <c:v>-25</c:v>
                </c:pt>
                <c:pt idx="200">
                  <c:v>-25</c:v>
                </c:pt>
                <c:pt idx="201">
                  <c:v>-25</c:v>
                </c:pt>
                <c:pt idx="202">
                  <c:v>-25</c:v>
                </c:pt>
                <c:pt idx="203">
                  <c:v>-25</c:v>
                </c:pt>
                <c:pt idx="204">
                  <c:v>-25</c:v>
                </c:pt>
                <c:pt idx="205">
                  <c:v>-25</c:v>
                </c:pt>
                <c:pt idx="206">
                  <c:v>-25</c:v>
                </c:pt>
                <c:pt idx="207">
                  <c:v>-25</c:v>
                </c:pt>
                <c:pt idx="208">
                  <c:v>-25</c:v>
                </c:pt>
                <c:pt idx="209">
                  <c:v>-25</c:v>
                </c:pt>
                <c:pt idx="210">
                  <c:v>-25</c:v>
                </c:pt>
                <c:pt idx="211">
                  <c:v>-25</c:v>
                </c:pt>
                <c:pt idx="212">
                  <c:v>-25</c:v>
                </c:pt>
                <c:pt idx="213">
                  <c:v>-25</c:v>
                </c:pt>
                <c:pt idx="214">
                  <c:v>-25</c:v>
                </c:pt>
                <c:pt idx="215">
                  <c:v>-25</c:v>
                </c:pt>
                <c:pt idx="216">
                  <c:v>-25</c:v>
                </c:pt>
                <c:pt idx="217">
                  <c:v>-25</c:v>
                </c:pt>
                <c:pt idx="218">
                  <c:v>-25</c:v>
                </c:pt>
                <c:pt idx="219">
                  <c:v>-25</c:v>
                </c:pt>
                <c:pt idx="220">
                  <c:v>-25</c:v>
                </c:pt>
                <c:pt idx="221">
                  <c:v>-25</c:v>
                </c:pt>
                <c:pt idx="222">
                  <c:v>-25</c:v>
                </c:pt>
                <c:pt idx="223">
                  <c:v>-25</c:v>
                </c:pt>
                <c:pt idx="224">
                  <c:v>-25</c:v>
                </c:pt>
                <c:pt idx="225">
                  <c:v>-25</c:v>
                </c:pt>
                <c:pt idx="226">
                  <c:v>-25</c:v>
                </c:pt>
                <c:pt idx="227">
                  <c:v>-25</c:v>
                </c:pt>
                <c:pt idx="228">
                  <c:v>-25</c:v>
                </c:pt>
                <c:pt idx="229">
                  <c:v>-25</c:v>
                </c:pt>
                <c:pt idx="230">
                  <c:v>-25</c:v>
                </c:pt>
                <c:pt idx="231">
                  <c:v>-25</c:v>
                </c:pt>
                <c:pt idx="232">
                  <c:v>-25</c:v>
                </c:pt>
                <c:pt idx="233">
                  <c:v>-25</c:v>
                </c:pt>
                <c:pt idx="234">
                  <c:v>-25</c:v>
                </c:pt>
                <c:pt idx="235">
                  <c:v>-25</c:v>
                </c:pt>
                <c:pt idx="236">
                  <c:v>-25</c:v>
                </c:pt>
                <c:pt idx="237">
                  <c:v>-25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1642-4D06-B7B5-B2E0B4C569D0}"/>
            </c:ext>
          </c:extLst>
        </c:ser>
        <c:ser>
          <c:idx val="36"/>
          <c:order val="36"/>
          <c:tx>
            <c:strRef>
              <c:f>data!$V$12</c:f>
              <c:strCache>
                <c:ptCount val="1"/>
                <c:pt idx="0">
                  <c:v>75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data!$V$15:$V$252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-3.1009390612235901</c:v>
                </c:pt>
                <c:pt idx="2">
                  <c:v>-6.2799257141916289</c:v>
                </c:pt>
                <c:pt idx="3">
                  <c:v>-9.5139682288402447</c:v>
                </c:pt>
                <c:pt idx="4">
                  <c:v>-12.779254011943717</c:v>
                </c:pt>
                <c:pt idx="5">
                  <c:v>-16.051504644343385</c:v>
                </c:pt>
                <c:pt idx="6">
                  <c:v>-19.306337863474283</c:v>
                </c:pt>
                <c:pt idx="7">
                  <c:v>-22.519631094159671</c:v>
                </c:pt>
                <c:pt idx="8">
                  <c:v>-25.667881107559769</c:v>
                </c:pt>
                <c:pt idx="9">
                  <c:v>-28.728554445888498</c:v>
                </c:pt>
                <c:pt idx="10">
                  <c:v>-31.680423388191656</c:v>
                </c:pt>
                <c:pt idx="11">
                  <c:v>-34.50388244805675</c:v>
                </c:pt>
                <c:pt idx="12">
                  <c:v>-37.181240684387525</c:v>
                </c:pt>
                <c:pt idx="13">
                  <c:v>-39.696985466994029</c:v>
                </c:pt>
                <c:pt idx="14">
                  <c:v>-42.038013764347944</c:v>
                </c:pt>
                <c:pt idx="15">
                  <c:v>-44.193827505085721</c:v>
                </c:pt>
                <c:pt idx="16">
                  <c:v>-46.1566901004892</c:v>
                </c:pt>
                <c:pt idx="17">
                  <c:v>-47.921741794250309</c:v>
                </c:pt>
                <c:pt idx="18">
                  <c:v>-49.487072119695355</c:v>
                </c:pt>
                <c:pt idx="19">
                  <c:v>-50.853748384158379</c:v>
                </c:pt>
                <c:pt idx="20">
                  <c:v>-52.025799755811384</c:v>
                </c:pt>
                <c:pt idx="21">
                  <c:v>-53.010157190211231</c:v>
                </c:pt>
                <c:pt idx="22">
                  <c:v>-53.816550092236753</c:v>
                </c:pt>
                <c:pt idx="23">
                  <c:v>-54.457361254149809</c:v>
                </c:pt>
                <c:pt idx="24">
                  <c:v>-54.947442232601396</c:v>
                </c:pt>
                <c:pt idx="25">
                  <c:v>-55.303891917245899</c:v>
                </c:pt>
                <c:pt idx="26">
                  <c:v>-55.545801592425732</c:v>
                </c:pt>
                <c:pt idx="27">
                  <c:v>-55.693970292965297</c:v>
                </c:pt>
                <c:pt idx="28">
                  <c:v>-55.77059469801781</c:v>
                </c:pt>
                <c:pt idx="29">
                  <c:v>-55.798938186535693</c:v>
                </c:pt>
                <c:pt idx="30">
                  <c:v>111.60596797719829</c:v>
                </c:pt>
                <c:pt idx="31">
                  <c:v>111.60596797719829</c:v>
                </c:pt>
                <c:pt idx="32">
                  <c:v>111.60596797719829</c:v>
                </c:pt>
                <c:pt idx="33">
                  <c:v>111.60596797719829</c:v>
                </c:pt>
                <c:pt idx="34">
                  <c:v>111.60596797719829</c:v>
                </c:pt>
                <c:pt idx="35">
                  <c:v>111.60596797719829</c:v>
                </c:pt>
                <c:pt idx="36">
                  <c:v>111.60596797719829</c:v>
                </c:pt>
                <c:pt idx="37">
                  <c:v>111.60596797719829</c:v>
                </c:pt>
                <c:pt idx="38">
                  <c:v>111.60596797719829</c:v>
                </c:pt>
                <c:pt idx="39">
                  <c:v>111.60596797719829</c:v>
                </c:pt>
                <c:pt idx="40">
                  <c:v>111.60596797719829</c:v>
                </c:pt>
                <c:pt idx="41">
                  <c:v>111.60596797719829</c:v>
                </c:pt>
                <c:pt idx="42">
                  <c:v>111.60596797719829</c:v>
                </c:pt>
                <c:pt idx="43">
                  <c:v>111.60596797719829</c:v>
                </c:pt>
                <c:pt idx="44">
                  <c:v>111.60596797719829</c:v>
                </c:pt>
                <c:pt idx="45">
                  <c:v>111.60596797719829</c:v>
                </c:pt>
                <c:pt idx="46">
                  <c:v>111.60596797719829</c:v>
                </c:pt>
                <c:pt idx="47">
                  <c:v>111.60596797719829</c:v>
                </c:pt>
                <c:pt idx="48">
                  <c:v>111.60596797719829</c:v>
                </c:pt>
                <c:pt idx="49">
                  <c:v>111.60596797719829</c:v>
                </c:pt>
                <c:pt idx="50">
                  <c:v>111.60596797719829</c:v>
                </c:pt>
                <c:pt idx="51">
                  <c:v>111.60596797719829</c:v>
                </c:pt>
                <c:pt idx="52">
                  <c:v>111.60596797719829</c:v>
                </c:pt>
                <c:pt idx="53">
                  <c:v>111.60596797719829</c:v>
                </c:pt>
                <c:pt idx="54">
                  <c:v>111.60596797719829</c:v>
                </c:pt>
                <c:pt idx="55">
                  <c:v>111.60596797719829</c:v>
                </c:pt>
                <c:pt idx="56">
                  <c:v>111.60596797719829</c:v>
                </c:pt>
                <c:pt idx="57">
                  <c:v>111.60596797719829</c:v>
                </c:pt>
                <c:pt idx="58">
                  <c:v>111.60596797719829</c:v>
                </c:pt>
                <c:pt idx="59">
                  <c:v>111.60596797719829</c:v>
                </c:pt>
                <c:pt idx="60">
                  <c:v>111.60596797719829</c:v>
                </c:pt>
                <c:pt idx="61">
                  <c:v>111.60596797719829</c:v>
                </c:pt>
                <c:pt idx="62">
                  <c:v>111.60596797719829</c:v>
                </c:pt>
                <c:pt idx="63">
                  <c:v>111.60596797719829</c:v>
                </c:pt>
                <c:pt idx="64">
                  <c:v>111.60596797719829</c:v>
                </c:pt>
                <c:pt idx="65">
                  <c:v>111.60596797719829</c:v>
                </c:pt>
                <c:pt idx="66">
                  <c:v>111.60596797719829</c:v>
                </c:pt>
                <c:pt idx="67">
                  <c:v>111.60596797719829</c:v>
                </c:pt>
                <c:pt idx="68">
                  <c:v>111.60596797719829</c:v>
                </c:pt>
                <c:pt idx="69">
                  <c:v>111.60596797719829</c:v>
                </c:pt>
                <c:pt idx="70">
                  <c:v>111.60596797719829</c:v>
                </c:pt>
                <c:pt idx="71">
                  <c:v>111.60596797719829</c:v>
                </c:pt>
                <c:pt idx="72">
                  <c:v>111.60596797719829</c:v>
                </c:pt>
                <c:pt idx="73">
                  <c:v>111.60596797719829</c:v>
                </c:pt>
                <c:pt idx="74">
                  <c:v>111.60596797719829</c:v>
                </c:pt>
                <c:pt idx="75">
                  <c:v>111.60596797719829</c:v>
                </c:pt>
                <c:pt idx="76">
                  <c:v>111.60596797719829</c:v>
                </c:pt>
                <c:pt idx="77">
                  <c:v>111.60596797719829</c:v>
                </c:pt>
                <c:pt idx="78">
                  <c:v>111.60596797719829</c:v>
                </c:pt>
                <c:pt idx="79">
                  <c:v>111.60596797719829</c:v>
                </c:pt>
                <c:pt idx="80">
                  <c:v>111.60596797719829</c:v>
                </c:pt>
                <c:pt idx="81">
                  <c:v>111.60596797719829</c:v>
                </c:pt>
                <c:pt idx="82">
                  <c:v>111.60596797719829</c:v>
                </c:pt>
                <c:pt idx="83">
                  <c:v>111.60596797719829</c:v>
                </c:pt>
                <c:pt idx="84">
                  <c:v>111.60596797719829</c:v>
                </c:pt>
                <c:pt idx="85">
                  <c:v>111.60596797719829</c:v>
                </c:pt>
                <c:pt idx="86">
                  <c:v>111.60596797719829</c:v>
                </c:pt>
                <c:pt idx="87">
                  <c:v>111.60596797719829</c:v>
                </c:pt>
                <c:pt idx="88">
                  <c:v>111.60596797719829</c:v>
                </c:pt>
                <c:pt idx="89">
                  <c:v>111.60596797719829</c:v>
                </c:pt>
                <c:pt idx="90">
                  <c:v>111.60596797719829</c:v>
                </c:pt>
                <c:pt idx="91">
                  <c:v>111.60596797719829</c:v>
                </c:pt>
                <c:pt idx="92">
                  <c:v>111.60596797719829</c:v>
                </c:pt>
                <c:pt idx="93">
                  <c:v>111.60596797719829</c:v>
                </c:pt>
                <c:pt idx="94">
                  <c:v>111.60596797719829</c:v>
                </c:pt>
                <c:pt idx="95">
                  <c:v>111.60596797719829</c:v>
                </c:pt>
                <c:pt idx="96">
                  <c:v>111.60596797719829</c:v>
                </c:pt>
                <c:pt idx="97">
                  <c:v>111.60596797719829</c:v>
                </c:pt>
                <c:pt idx="98">
                  <c:v>111.60596797719829</c:v>
                </c:pt>
                <c:pt idx="99">
                  <c:v>111.60596797719829</c:v>
                </c:pt>
                <c:pt idx="100">
                  <c:v>111.60596797719829</c:v>
                </c:pt>
                <c:pt idx="101">
                  <c:v>111.60596797719829</c:v>
                </c:pt>
                <c:pt idx="102">
                  <c:v>111.60596797719829</c:v>
                </c:pt>
                <c:pt idx="103">
                  <c:v>111.60596797719829</c:v>
                </c:pt>
                <c:pt idx="104">
                  <c:v>111.60596797719829</c:v>
                </c:pt>
                <c:pt idx="105">
                  <c:v>111.60596797719829</c:v>
                </c:pt>
                <c:pt idx="106">
                  <c:v>111.60596797719829</c:v>
                </c:pt>
                <c:pt idx="107">
                  <c:v>111.60596797719829</c:v>
                </c:pt>
                <c:pt idx="108">
                  <c:v>111.60596797719829</c:v>
                </c:pt>
                <c:pt idx="109">
                  <c:v>111.60596797719829</c:v>
                </c:pt>
                <c:pt idx="110">
                  <c:v>111.60596797719829</c:v>
                </c:pt>
                <c:pt idx="111">
                  <c:v>111.60596797719829</c:v>
                </c:pt>
                <c:pt idx="112">
                  <c:v>111.60596797719829</c:v>
                </c:pt>
                <c:pt idx="113">
                  <c:v>111.60596797719829</c:v>
                </c:pt>
                <c:pt idx="114">
                  <c:v>111.60596797719829</c:v>
                </c:pt>
                <c:pt idx="115">
                  <c:v>111.60596797719829</c:v>
                </c:pt>
                <c:pt idx="116">
                  <c:v>111.60596797719829</c:v>
                </c:pt>
                <c:pt idx="117">
                  <c:v>111.60596797719829</c:v>
                </c:pt>
                <c:pt idx="118">
                  <c:v>111.60596797719829</c:v>
                </c:pt>
                <c:pt idx="119">
                  <c:v>111.60596797719829</c:v>
                </c:pt>
                <c:pt idx="120">
                  <c:v>111.60596797719829</c:v>
                </c:pt>
                <c:pt idx="121">
                  <c:v>111.60596797719829</c:v>
                </c:pt>
                <c:pt idx="122">
                  <c:v>111.60596797719829</c:v>
                </c:pt>
                <c:pt idx="123">
                  <c:v>111.60596797719829</c:v>
                </c:pt>
                <c:pt idx="124">
                  <c:v>111.60596797719829</c:v>
                </c:pt>
                <c:pt idx="125">
                  <c:v>111.60596797719829</c:v>
                </c:pt>
                <c:pt idx="126">
                  <c:v>111.60596797719829</c:v>
                </c:pt>
                <c:pt idx="127">
                  <c:v>111.60596797719829</c:v>
                </c:pt>
                <c:pt idx="128">
                  <c:v>111.60596797719829</c:v>
                </c:pt>
                <c:pt idx="129">
                  <c:v>111.60596797719829</c:v>
                </c:pt>
                <c:pt idx="130">
                  <c:v>111.60596797719829</c:v>
                </c:pt>
                <c:pt idx="131">
                  <c:v>111.60596797719829</c:v>
                </c:pt>
                <c:pt idx="132">
                  <c:v>111.60596797719829</c:v>
                </c:pt>
                <c:pt idx="133">
                  <c:v>111.60596797719829</c:v>
                </c:pt>
                <c:pt idx="134">
                  <c:v>111.60596797719829</c:v>
                </c:pt>
                <c:pt idx="135">
                  <c:v>111.60596797719829</c:v>
                </c:pt>
                <c:pt idx="136">
                  <c:v>111.60596797719829</c:v>
                </c:pt>
                <c:pt idx="137">
                  <c:v>111.60596797719829</c:v>
                </c:pt>
                <c:pt idx="138">
                  <c:v>111.60596797719829</c:v>
                </c:pt>
                <c:pt idx="139">
                  <c:v>111.60596797719829</c:v>
                </c:pt>
                <c:pt idx="140">
                  <c:v>111.60596797719829</c:v>
                </c:pt>
                <c:pt idx="141">
                  <c:v>111.60596797719829</c:v>
                </c:pt>
                <c:pt idx="142">
                  <c:v>111.60596797719829</c:v>
                </c:pt>
                <c:pt idx="143">
                  <c:v>111.60596797719829</c:v>
                </c:pt>
                <c:pt idx="144">
                  <c:v>111.60596797719829</c:v>
                </c:pt>
                <c:pt idx="145">
                  <c:v>111.60596797719829</c:v>
                </c:pt>
                <c:pt idx="146">
                  <c:v>111.60596797719829</c:v>
                </c:pt>
                <c:pt idx="147">
                  <c:v>111.60596797719829</c:v>
                </c:pt>
                <c:pt idx="148">
                  <c:v>111.60596797719829</c:v>
                </c:pt>
                <c:pt idx="149">
                  <c:v>111.60596797719829</c:v>
                </c:pt>
                <c:pt idx="150">
                  <c:v>111.60596797719829</c:v>
                </c:pt>
                <c:pt idx="151">
                  <c:v>111.60596797719829</c:v>
                </c:pt>
                <c:pt idx="152">
                  <c:v>111.60596797719829</c:v>
                </c:pt>
                <c:pt idx="153">
                  <c:v>111.60596797719829</c:v>
                </c:pt>
                <c:pt idx="154">
                  <c:v>111.60596797719829</c:v>
                </c:pt>
                <c:pt idx="155">
                  <c:v>111.60596797719829</c:v>
                </c:pt>
                <c:pt idx="156">
                  <c:v>111.60596797719829</c:v>
                </c:pt>
                <c:pt idx="157">
                  <c:v>111.60596797719829</c:v>
                </c:pt>
                <c:pt idx="158">
                  <c:v>111.60596797719829</c:v>
                </c:pt>
                <c:pt idx="159">
                  <c:v>111.60596797719829</c:v>
                </c:pt>
                <c:pt idx="160">
                  <c:v>111.60596797719829</c:v>
                </c:pt>
                <c:pt idx="161">
                  <c:v>111.60596797719829</c:v>
                </c:pt>
                <c:pt idx="162">
                  <c:v>111.60596797719829</c:v>
                </c:pt>
                <c:pt idx="163">
                  <c:v>111.60596797719829</c:v>
                </c:pt>
                <c:pt idx="164">
                  <c:v>111.60596797719829</c:v>
                </c:pt>
                <c:pt idx="165">
                  <c:v>111.60596797719829</c:v>
                </c:pt>
                <c:pt idx="166">
                  <c:v>111.60596797719829</c:v>
                </c:pt>
                <c:pt idx="167">
                  <c:v>111.60596797719829</c:v>
                </c:pt>
                <c:pt idx="168">
                  <c:v>111.60596797719829</c:v>
                </c:pt>
                <c:pt idx="169">
                  <c:v>111.60596797719829</c:v>
                </c:pt>
                <c:pt idx="170">
                  <c:v>111.60596797719829</c:v>
                </c:pt>
                <c:pt idx="171">
                  <c:v>111.60596797719829</c:v>
                </c:pt>
                <c:pt idx="172">
                  <c:v>111.60596797719829</c:v>
                </c:pt>
                <c:pt idx="173">
                  <c:v>111.60596797719829</c:v>
                </c:pt>
                <c:pt idx="174">
                  <c:v>111.60596797719829</c:v>
                </c:pt>
                <c:pt idx="175">
                  <c:v>111.60596797719829</c:v>
                </c:pt>
                <c:pt idx="176">
                  <c:v>111.60596797719829</c:v>
                </c:pt>
                <c:pt idx="177">
                  <c:v>111.60596797719829</c:v>
                </c:pt>
                <c:pt idx="178">
                  <c:v>111.60596797719829</c:v>
                </c:pt>
                <c:pt idx="179">
                  <c:v>111.60596797719829</c:v>
                </c:pt>
                <c:pt idx="180">
                  <c:v>111.60596797719829</c:v>
                </c:pt>
                <c:pt idx="181">
                  <c:v>111.60596797719829</c:v>
                </c:pt>
                <c:pt idx="182">
                  <c:v>111.60596797719829</c:v>
                </c:pt>
                <c:pt idx="183">
                  <c:v>111.60596797719829</c:v>
                </c:pt>
                <c:pt idx="184">
                  <c:v>111.60596797719829</c:v>
                </c:pt>
                <c:pt idx="185">
                  <c:v>111.60596797719829</c:v>
                </c:pt>
                <c:pt idx="186">
                  <c:v>111.60596797719829</c:v>
                </c:pt>
                <c:pt idx="187">
                  <c:v>111.60596797719829</c:v>
                </c:pt>
                <c:pt idx="188">
                  <c:v>111.60596797719829</c:v>
                </c:pt>
                <c:pt idx="189">
                  <c:v>111.60596797719829</c:v>
                </c:pt>
                <c:pt idx="190">
                  <c:v>111.60596797719829</c:v>
                </c:pt>
                <c:pt idx="191">
                  <c:v>111.60596797719829</c:v>
                </c:pt>
                <c:pt idx="192">
                  <c:v>111.60596797719829</c:v>
                </c:pt>
                <c:pt idx="193">
                  <c:v>111.60596797719829</c:v>
                </c:pt>
                <c:pt idx="194">
                  <c:v>111.60596797719829</c:v>
                </c:pt>
                <c:pt idx="195">
                  <c:v>111.60596797719829</c:v>
                </c:pt>
                <c:pt idx="196">
                  <c:v>111.60596797719829</c:v>
                </c:pt>
                <c:pt idx="197">
                  <c:v>111.60596797719829</c:v>
                </c:pt>
                <c:pt idx="198">
                  <c:v>111.60596797719829</c:v>
                </c:pt>
                <c:pt idx="199">
                  <c:v>111.60596797719829</c:v>
                </c:pt>
                <c:pt idx="200">
                  <c:v>111.60596797719829</c:v>
                </c:pt>
                <c:pt idx="201">
                  <c:v>111.60596797719829</c:v>
                </c:pt>
                <c:pt idx="202">
                  <c:v>111.60596797719829</c:v>
                </c:pt>
                <c:pt idx="203">
                  <c:v>111.60596797719829</c:v>
                </c:pt>
                <c:pt idx="204">
                  <c:v>111.60596797719829</c:v>
                </c:pt>
                <c:pt idx="205">
                  <c:v>111.60596797719829</c:v>
                </c:pt>
                <c:pt idx="206">
                  <c:v>111.60596797719829</c:v>
                </c:pt>
                <c:pt idx="207">
                  <c:v>111.60596797719829</c:v>
                </c:pt>
                <c:pt idx="208">
                  <c:v>111.60596797719829</c:v>
                </c:pt>
                <c:pt idx="209">
                  <c:v>111.60596797719829</c:v>
                </c:pt>
                <c:pt idx="210">
                  <c:v>111.60596797719829</c:v>
                </c:pt>
                <c:pt idx="211">
                  <c:v>111.60596797719829</c:v>
                </c:pt>
                <c:pt idx="212">
                  <c:v>111.60596797719829</c:v>
                </c:pt>
                <c:pt idx="213">
                  <c:v>111.60596797719829</c:v>
                </c:pt>
                <c:pt idx="214">
                  <c:v>111.60596797719829</c:v>
                </c:pt>
                <c:pt idx="215">
                  <c:v>111.60596797719829</c:v>
                </c:pt>
                <c:pt idx="216">
                  <c:v>111.60596797719829</c:v>
                </c:pt>
                <c:pt idx="217">
                  <c:v>111.60596797719829</c:v>
                </c:pt>
                <c:pt idx="218">
                  <c:v>111.60596797719829</c:v>
                </c:pt>
                <c:pt idx="219">
                  <c:v>111.60596797719829</c:v>
                </c:pt>
                <c:pt idx="220">
                  <c:v>111.60596797719829</c:v>
                </c:pt>
                <c:pt idx="221">
                  <c:v>111.60596797719829</c:v>
                </c:pt>
                <c:pt idx="222">
                  <c:v>111.60596797719829</c:v>
                </c:pt>
                <c:pt idx="223">
                  <c:v>111.60596797719829</c:v>
                </c:pt>
                <c:pt idx="224">
                  <c:v>111.60596797719829</c:v>
                </c:pt>
                <c:pt idx="225">
                  <c:v>111.60596797719829</c:v>
                </c:pt>
                <c:pt idx="226">
                  <c:v>111.60596797719829</c:v>
                </c:pt>
                <c:pt idx="227">
                  <c:v>111.60596797719829</c:v>
                </c:pt>
                <c:pt idx="228">
                  <c:v>111.60596797719829</c:v>
                </c:pt>
                <c:pt idx="229">
                  <c:v>111.60596797719829</c:v>
                </c:pt>
                <c:pt idx="230">
                  <c:v>111.60596797719829</c:v>
                </c:pt>
                <c:pt idx="231">
                  <c:v>111.60596797719829</c:v>
                </c:pt>
                <c:pt idx="232">
                  <c:v>111.60596797719829</c:v>
                </c:pt>
                <c:pt idx="233">
                  <c:v>111.60596797719829</c:v>
                </c:pt>
                <c:pt idx="234">
                  <c:v>111.60596797719829</c:v>
                </c:pt>
                <c:pt idx="235">
                  <c:v>111.60596797719829</c:v>
                </c:pt>
                <c:pt idx="236">
                  <c:v>111.60596797719829</c:v>
                </c:pt>
                <c:pt idx="237">
                  <c:v>111.60596797719829</c:v>
                </c:pt>
              </c:numCache>
            </c:numRef>
          </c:xVal>
          <c:yVal>
            <c:numRef>
              <c:f>data!$W$15:$W$252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0.72992799437819367</c:v>
                </c:pt>
                <c:pt idx="2">
                  <c:v>1.2759833061227903</c:v>
                </c:pt>
                <c:pt idx="3">
                  <c:v>1.6300244462794773</c:v>
                </c:pt>
                <c:pt idx="4">
                  <c:v>1.7867727883612168</c:v>
                </c:pt>
                <c:pt idx="5">
                  <c:v>1.7438912707769643</c:v>
                </c:pt>
                <c:pt idx="6">
                  <c:v>1.5020192415822156</c:v>
                </c:pt>
                <c:pt idx="7">
                  <c:v>1.0647629260286857</c:v>
                </c:pt>
                <c:pt idx="8">
                  <c:v>0.43864165903852609</c:v>
                </c:pt>
                <c:pt idx="9">
                  <c:v>-0.36700931574237788</c:v>
                </c:pt>
                <c:pt idx="10">
                  <c:v>-1.3401780310807838</c:v>
                </c:pt>
                <c:pt idx="11">
                  <c:v>-2.4663548902816212</c:v>
                </c:pt>
                <c:pt idx="12">
                  <c:v>-3.728749000073476</c:v>
                </c:pt>
                <c:pt idx="13">
                  <c:v>-5.1085385168082711</c:v>
                </c:pt>
                <c:pt idx="14">
                  <c:v>-6.5851512734029534</c:v>
                </c:pt>
                <c:pt idx="15">
                  <c:v>-8.1365715029763486</c:v>
                </c:pt>
                <c:pt idx="16">
                  <c:v>-9.7396680860412381</c:v>
                </c:pt>
                <c:pt idx="17">
                  <c:v>-11.370539427204246</c:v>
                </c:pt>
                <c:pt idx="18">
                  <c:v>-13.004869819385149</c:v>
                </c:pt>
                <c:pt idx="19">
                  <c:v>-14.618291982292948</c:v>
                </c:pt>
                <c:pt idx="20">
                  <c:v>-16.186750369840251</c:v>
                </c:pt>
                <c:pt idx="21">
                  <c:v>-17.686859829712088</c:v>
                </c:pt>
                <c:pt idx="22">
                  <c:v>-19.096254267604241</c:v>
                </c:pt>
                <c:pt idx="23">
                  <c:v>-20.393920117671659</c:v>
                </c:pt>
                <c:pt idx="24">
                  <c:v>-21.560509647262563</c:v>
                </c:pt>
                <c:pt idx="25">
                  <c:v>-22.578629424676716</c:v>
                </c:pt>
                <c:pt idx="26">
                  <c:v>-23.43309964899704</c:v>
                </c:pt>
                <c:pt idx="27">
                  <c:v>-24.111180475479848</c:v>
                </c:pt>
                <c:pt idx="28">
                  <c:v>-24.602761962073092</c:v>
                </c:pt>
                <c:pt idx="29">
                  <c:v>-24.900514805028305</c:v>
                </c:pt>
                <c:pt idx="30">
                  <c:v>-25</c:v>
                </c:pt>
                <c:pt idx="31">
                  <c:v>-25</c:v>
                </c:pt>
                <c:pt idx="32">
                  <c:v>-25</c:v>
                </c:pt>
                <c:pt idx="33">
                  <c:v>-25</c:v>
                </c:pt>
                <c:pt idx="34">
                  <c:v>-25</c:v>
                </c:pt>
                <c:pt idx="35">
                  <c:v>-25</c:v>
                </c:pt>
                <c:pt idx="36">
                  <c:v>-25</c:v>
                </c:pt>
                <c:pt idx="37">
                  <c:v>-25</c:v>
                </c:pt>
                <c:pt idx="38">
                  <c:v>-25</c:v>
                </c:pt>
                <c:pt idx="39">
                  <c:v>-25</c:v>
                </c:pt>
                <c:pt idx="40">
                  <c:v>-25</c:v>
                </c:pt>
                <c:pt idx="41">
                  <c:v>-25</c:v>
                </c:pt>
                <c:pt idx="42">
                  <c:v>-25</c:v>
                </c:pt>
                <c:pt idx="43">
                  <c:v>-25</c:v>
                </c:pt>
                <c:pt idx="44">
                  <c:v>-25</c:v>
                </c:pt>
                <c:pt idx="45">
                  <c:v>-25</c:v>
                </c:pt>
                <c:pt idx="46">
                  <c:v>-25</c:v>
                </c:pt>
                <c:pt idx="47">
                  <c:v>-25</c:v>
                </c:pt>
                <c:pt idx="48">
                  <c:v>-25</c:v>
                </c:pt>
                <c:pt idx="49">
                  <c:v>-25</c:v>
                </c:pt>
                <c:pt idx="50">
                  <c:v>-25</c:v>
                </c:pt>
                <c:pt idx="51">
                  <c:v>-25</c:v>
                </c:pt>
                <c:pt idx="52">
                  <c:v>-25</c:v>
                </c:pt>
                <c:pt idx="53">
                  <c:v>-25</c:v>
                </c:pt>
                <c:pt idx="54">
                  <c:v>-25</c:v>
                </c:pt>
                <c:pt idx="55">
                  <c:v>-25</c:v>
                </c:pt>
                <c:pt idx="56">
                  <c:v>-25</c:v>
                </c:pt>
                <c:pt idx="57">
                  <c:v>-25</c:v>
                </c:pt>
                <c:pt idx="58">
                  <c:v>-25</c:v>
                </c:pt>
                <c:pt idx="59">
                  <c:v>-25</c:v>
                </c:pt>
                <c:pt idx="60">
                  <c:v>-25</c:v>
                </c:pt>
                <c:pt idx="61">
                  <c:v>-25</c:v>
                </c:pt>
                <c:pt idx="62">
                  <c:v>-25</c:v>
                </c:pt>
                <c:pt idx="63">
                  <c:v>-25</c:v>
                </c:pt>
                <c:pt idx="64">
                  <c:v>-25</c:v>
                </c:pt>
                <c:pt idx="65">
                  <c:v>-25</c:v>
                </c:pt>
                <c:pt idx="66">
                  <c:v>-25</c:v>
                </c:pt>
                <c:pt idx="67">
                  <c:v>-25</c:v>
                </c:pt>
                <c:pt idx="68">
                  <c:v>-25</c:v>
                </c:pt>
                <c:pt idx="69">
                  <c:v>-25</c:v>
                </c:pt>
                <c:pt idx="70">
                  <c:v>-25</c:v>
                </c:pt>
                <c:pt idx="71">
                  <c:v>-25</c:v>
                </c:pt>
                <c:pt idx="72">
                  <c:v>-25</c:v>
                </c:pt>
                <c:pt idx="73">
                  <c:v>-25</c:v>
                </c:pt>
                <c:pt idx="74">
                  <c:v>-25</c:v>
                </c:pt>
                <c:pt idx="75">
                  <c:v>-25</c:v>
                </c:pt>
                <c:pt idx="76">
                  <c:v>-25</c:v>
                </c:pt>
                <c:pt idx="77">
                  <c:v>-25</c:v>
                </c:pt>
                <c:pt idx="78">
                  <c:v>-25</c:v>
                </c:pt>
                <c:pt idx="79">
                  <c:v>-25</c:v>
                </c:pt>
                <c:pt idx="80">
                  <c:v>-25</c:v>
                </c:pt>
                <c:pt idx="81">
                  <c:v>-25</c:v>
                </c:pt>
                <c:pt idx="82">
                  <c:v>-25</c:v>
                </c:pt>
                <c:pt idx="83">
                  <c:v>-25</c:v>
                </c:pt>
                <c:pt idx="84">
                  <c:v>-25</c:v>
                </c:pt>
                <c:pt idx="85">
                  <c:v>-25</c:v>
                </c:pt>
                <c:pt idx="86">
                  <c:v>-25</c:v>
                </c:pt>
                <c:pt idx="87">
                  <c:v>-25</c:v>
                </c:pt>
                <c:pt idx="88">
                  <c:v>-25</c:v>
                </c:pt>
                <c:pt idx="89">
                  <c:v>-25</c:v>
                </c:pt>
                <c:pt idx="90">
                  <c:v>-25</c:v>
                </c:pt>
                <c:pt idx="91">
                  <c:v>-25</c:v>
                </c:pt>
                <c:pt idx="92">
                  <c:v>-25</c:v>
                </c:pt>
                <c:pt idx="93">
                  <c:v>-25</c:v>
                </c:pt>
                <c:pt idx="94">
                  <c:v>-25</c:v>
                </c:pt>
                <c:pt idx="95">
                  <c:v>-25</c:v>
                </c:pt>
                <c:pt idx="96">
                  <c:v>-25</c:v>
                </c:pt>
                <c:pt idx="97">
                  <c:v>-25</c:v>
                </c:pt>
                <c:pt idx="98">
                  <c:v>-25</c:v>
                </c:pt>
                <c:pt idx="99">
                  <c:v>-25</c:v>
                </c:pt>
                <c:pt idx="100">
                  <c:v>-25</c:v>
                </c:pt>
                <c:pt idx="101">
                  <c:v>-25</c:v>
                </c:pt>
                <c:pt idx="102">
                  <c:v>-25</c:v>
                </c:pt>
                <c:pt idx="103">
                  <c:v>-25</c:v>
                </c:pt>
                <c:pt idx="104">
                  <c:v>-25</c:v>
                </c:pt>
                <c:pt idx="105">
                  <c:v>-25</c:v>
                </c:pt>
                <c:pt idx="106">
                  <c:v>-25</c:v>
                </c:pt>
                <c:pt idx="107">
                  <c:v>-25</c:v>
                </c:pt>
                <c:pt idx="108">
                  <c:v>-25</c:v>
                </c:pt>
                <c:pt idx="109">
                  <c:v>-25</c:v>
                </c:pt>
                <c:pt idx="110">
                  <c:v>-25</c:v>
                </c:pt>
                <c:pt idx="111">
                  <c:v>-25</c:v>
                </c:pt>
                <c:pt idx="112">
                  <c:v>-25</c:v>
                </c:pt>
                <c:pt idx="113">
                  <c:v>-25</c:v>
                </c:pt>
                <c:pt idx="114">
                  <c:v>-25</c:v>
                </c:pt>
                <c:pt idx="115">
                  <c:v>-25</c:v>
                </c:pt>
                <c:pt idx="116">
                  <c:v>-25</c:v>
                </c:pt>
                <c:pt idx="117">
                  <c:v>-25</c:v>
                </c:pt>
                <c:pt idx="118">
                  <c:v>-25</c:v>
                </c:pt>
                <c:pt idx="119">
                  <c:v>-25</c:v>
                </c:pt>
                <c:pt idx="120">
                  <c:v>-25</c:v>
                </c:pt>
                <c:pt idx="121">
                  <c:v>-25</c:v>
                </c:pt>
                <c:pt idx="122">
                  <c:v>-25</c:v>
                </c:pt>
                <c:pt idx="123">
                  <c:v>-25</c:v>
                </c:pt>
                <c:pt idx="124">
                  <c:v>-25</c:v>
                </c:pt>
                <c:pt idx="125">
                  <c:v>-25</c:v>
                </c:pt>
                <c:pt idx="126">
                  <c:v>-25</c:v>
                </c:pt>
                <c:pt idx="127">
                  <c:v>-25</c:v>
                </c:pt>
                <c:pt idx="128">
                  <c:v>-25</c:v>
                </c:pt>
                <c:pt idx="129">
                  <c:v>-25</c:v>
                </c:pt>
                <c:pt idx="130">
                  <c:v>-25</c:v>
                </c:pt>
                <c:pt idx="131">
                  <c:v>-25</c:v>
                </c:pt>
                <c:pt idx="132">
                  <c:v>-25</c:v>
                </c:pt>
                <c:pt idx="133">
                  <c:v>-25</c:v>
                </c:pt>
                <c:pt idx="134">
                  <c:v>-25</c:v>
                </c:pt>
                <c:pt idx="135">
                  <c:v>-25</c:v>
                </c:pt>
                <c:pt idx="136">
                  <c:v>-25</c:v>
                </c:pt>
                <c:pt idx="137">
                  <c:v>-25</c:v>
                </c:pt>
                <c:pt idx="138">
                  <c:v>-25</c:v>
                </c:pt>
                <c:pt idx="139">
                  <c:v>-25</c:v>
                </c:pt>
                <c:pt idx="140">
                  <c:v>-25</c:v>
                </c:pt>
                <c:pt idx="141">
                  <c:v>-25</c:v>
                </c:pt>
                <c:pt idx="142">
                  <c:v>-25</c:v>
                </c:pt>
                <c:pt idx="143">
                  <c:v>-25</c:v>
                </c:pt>
                <c:pt idx="144">
                  <c:v>-25</c:v>
                </c:pt>
                <c:pt idx="145">
                  <c:v>-25</c:v>
                </c:pt>
                <c:pt idx="146">
                  <c:v>-25</c:v>
                </c:pt>
                <c:pt idx="147">
                  <c:v>-25</c:v>
                </c:pt>
                <c:pt idx="148">
                  <c:v>-25</c:v>
                </c:pt>
                <c:pt idx="149">
                  <c:v>-25</c:v>
                </c:pt>
                <c:pt idx="150">
                  <c:v>-25</c:v>
                </c:pt>
                <c:pt idx="151">
                  <c:v>-25</c:v>
                </c:pt>
                <c:pt idx="152">
                  <c:v>-25</c:v>
                </c:pt>
                <c:pt idx="153">
                  <c:v>-25</c:v>
                </c:pt>
                <c:pt idx="154">
                  <c:v>-25</c:v>
                </c:pt>
                <c:pt idx="155">
                  <c:v>-25</c:v>
                </c:pt>
                <c:pt idx="156">
                  <c:v>-25</c:v>
                </c:pt>
                <c:pt idx="157">
                  <c:v>-25</c:v>
                </c:pt>
                <c:pt idx="158">
                  <c:v>-25</c:v>
                </c:pt>
                <c:pt idx="159">
                  <c:v>-25</c:v>
                </c:pt>
                <c:pt idx="160">
                  <c:v>-25</c:v>
                </c:pt>
                <c:pt idx="161">
                  <c:v>-25</c:v>
                </c:pt>
                <c:pt idx="162">
                  <c:v>-25</c:v>
                </c:pt>
                <c:pt idx="163">
                  <c:v>-25</c:v>
                </c:pt>
                <c:pt idx="164">
                  <c:v>-25</c:v>
                </c:pt>
                <c:pt idx="165">
                  <c:v>-25</c:v>
                </c:pt>
                <c:pt idx="166">
                  <c:v>-25</c:v>
                </c:pt>
                <c:pt idx="167">
                  <c:v>-25</c:v>
                </c:pt>
                <c:pt idx="168">
                  <c:v>-25</c:v>
                </c:pt>
                <c:pt idx="169">
                  <c:v>-25</c:v>
                </c:pt>
                <c:pt idx="170">
                  <c:v>-25</c:v>
                </c:pt>
                <c:pt idx="171">
                  <c:v>-25</c:v>
                </c:pt>
                <c:pt idx="172">
                  <c:v>-25</c:v>
                </c:pt>
                <c:pt idx="173">
                  <c:v>-25</c:v>
                </c:pt>
                <c:pt idx="174">
                  <c:v>-25</c:v>
                </c:pt>
                <c:pt idx="175">
                  <c:v>-25</c:v>
                </c:pt>
                <c:pt idx="176">
                  <c:v>-25</c:v>
                </c:pt>
                <c:pt idx="177">
                  <c:v>-25</c:v>
                </c:pt>
                <c:pt idx="178">
                  <c:v>-25</c:v>
                </c:pt>
                <c:pt idx="179">
                  <c:v>-25</c:v>
                </c:pt>
                <c:pt idx="180">
                  <c:v>-25</c:v>
                </c:pt>
                <c:pt idx="181">
                  <c:v>-25</c:v>
                </c:pt>
                <c:pt idx="182">
                  <c:v>-25</c:v>
                </c:pt>
                <c:pt idx="183">
                  <c:v>-25</c:v>
                </c:pt>
                <c:pt idx="184">
                  <c:v>-25</c:v>
                </c:pt>
                <c:pt idx="185">
                  <c:v>-25</c:v>
                </c:pt>
                <c:pt idx="186">
                  <c:v>-25</c:v>
                </c:pt>
                <c:pt idx="187">
                  <c:v>-25</c:v>
                </c:pt>
                <c:pt idx="188">
                  <c:v>-25</c:v>
                </c:pt>
                <c:pt idx="189">
                  <c:v>-25</c:v>
                </c:pt>
                <c:pt idx="190">
                  <c:v>-25</c:v>
                </c:pt>
                <c:pt idx="191">
                  <c:v>-25</c:v>
                </c:pt>
                <c:pt idx="192">
                  <c:v>-25</c:v>
                </c:pt>
                <c:pt idx="193">
                  <c:v>-25</c:v>
                </c:pt>
                <c:pt idx="194">
                  <c:v>-25</c:v>
                </c:pt>
                <c:pt idx="195">
                  <c:v>-25</c:v>
                </c:pt>
                <c:pt idx="196">
                  <c:v>-25</c:v>
                </c:pt>
                <c:pt idx="197">
                  <c:v>-25</c:v>
                </c:pt>
                <c:pt idx="198">
                  <c:v>-25</c:v>
                </c:pt>
                <c:pt idx="199">
                  <c:v>-25</c:v>
                </c:pt>
                <c:pt idx="200">
                  <c:v>-25</c:v>
                </c:pt>
                <c:pt idx="201">
                  <c:v>-25</c:v>
                </c:pt>
                <c:pt idx="202">
                  <c:v>-25</c:v>
                </c:pt>
                <c:pt idx="203">
                  <c:v>-25</c:v>
                </c:pt>
                <c:pt idx="204">
                  <c:v>-25</c:v>
                </c:pt>
                <c:pt idx="205">
                  <c:v>-25</c:v>
                </c:pt>
                <c:pt idx="206">
                  <c:v>-25</c:v>
                </c:pt>
                <c:pt idx="207">
                  <c:v>-25</c:v>
                </c:pt>
                <c:pt idx="208">
                  <c:v>-25</c:v>
                </c:pt>
                <c:pt idx="209">
                  <c:v>-25</c:v>
                </c:pt>
                <c:pt idx="210">
                  <c:v>-25</c:v>
                </c:pt>
                <c:pt idx="211">
                  <c:v>-25</c:v>
                </c:pt>
                <c:pt idx="212">
                  <c:v>-25</c:v>
                </c:pt>
                <c:pt idx="213">
                  <c:v>-25</c:v>
                </c:pt>
                <c:pt idx="214">
                  <c:v>-25</c:v>
                </c:pt>
                <c:pt idx="215">
                  <c:v>-25</c:v>
                </c:pt>
                <c:pt idx="216">
                  <c:v>-25</c:v>
                </c:pt>
                <c:pt idx="217">
                  <c:v>-25</c:v>
                </c:pt>
                <c:pt idx="218">
                  <c:v>-25</c:v>
                </c:pt>
                <c:pt idx="219">
                  <c:v>-25</c:v>
                </c:pt>
                <c:pt idx="220">
                  <c:v>-25</c:v>
                </c:pt>
                <c:pt idx="221">
                  <c:v>-25</c:v>
                </c:pt>
                <c:pt idx="222">
                  <c:v>-25</c:v>
                </c:pt>
                <c:pt idx="223">
                  <c:v>-25</c:v>
                </c:pt>
                <c:pt idx="224">
                  <c:v>-25</c:v>
                </c:pt>
                <c:pt idx="225">
                  <c:v>-25</c:v>
                </c:pt>
                <c:pt idx="226">
                  <c:v>-25</c:v>
                </c:pt>
                <c:pt idx="227">
                  <c:v>-25</c:v>
                </c:pt>
                <c:pt idx="228">
                  <c:v>-25</c:v>
                </c:pt>
                <c:pt idx="229">
                  <c:v>-25</c:v>
                </c:pt>
                <c:pt idx="230">
                  <c:v>-25</c:v>
                </c:pt>
                <c:pt idx="231">
                  <c:v>-25</c:v>
                </c:pt>
                <c:pt idx="232">
                  <c:v>-25</c:v>
                </c:pt>
                <c:pt idx="233">
                  <c:v>-25</c:v>
                </c:pt>
                <c:pt idx="234">
                  <c:v>-25</c:v>
                </c:pt>
                <c:pt idx="235">
                  <c:v>-25</c:v>
                </c:pt>
                <c:pt idx="236">
                  <c:v>-25</c:v>
                </c:pt>
                <c:pt idx="237">
                  <c:v>-25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1642-4D06-B7B5-B2E0B4C569D0}"/>
            </c:ext>
          </c:extLst>
        </c:ser>
        <c:ser>
          <c:idx val="37"/>
          <c:order val="37"/>
          <c:tx>
            <c:strRef>
              <c:f>data!$X$12</c:f>
              <c:strCache>
                <c:ptCount val="1"/>
                <c:pt idx="0">
                  <c:v>85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data!$X$15:$X$252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-3.1634528612266997</c:v>
                </c:pt>
                <c:pt idx="2">
                  <c:v>-6.3365937163888706</c:v>
                </c:pt>
                <c:pt idx="3">
                  <c:v>-9.4942732270036423</c:v>
                </c:pt>
                <c:pt idx="4">
                  <c:v>-12.61158723228222</c:v>
                </c:pt>
                <c:pt idx="5">
                  <c:v>-15.664271665930219</c:v>
                </c:pt>
                <c:pt idx="6">
                  <c:v>-18.629087322673286</c:v>
                </c:pt>
                <c:pt idx="7">
                  <c:v>-21.484188373087409</c:v>
                </c:pt>
                <c:pt idx="8">
                  <c:v>-24.209468783023734</c:v>
                </c:pt>
                <c:pt idx="9">
                  <c:v>-26.786881144294703</c:v>
                </c:pt>
                <c:pt idx="10">
                  <c:v>-29.200722860775723</c:v>
                </c:pt>
                <c:pt idx="11">
                  <c:v>-31.437885151737294</c:v>
                </c:pt>
                <c:pt idx="12">
                  <c:v>-33.488060923846092</c:v>
                </c:pt>
                <c:pt idx="13">
                  <c:v>-35.343908215512897</c:v>
                </c:pt>
                <c:pt idx="14">
                  <c:v>-37.001166621774402</c:v>
                </c:pt>
                <c:pt idx="15">
                  <c:v>-38.458724853506006</c:v>
                </c:pt>
                <c:pt idx="16">
                  <c:v>-39.718638359647542</c:v>
                </c:pt>
                <c:pt idx="17">
                  <c:v>-40.786096732998487</c:v>
                </c:pt>
                <c:pt idx="18">
                  <c:v>-41.6693414164438</c:v>
                </c:pt>
                <c:pt idx="19">
                  <c:v>-42.379535014580995</c:v>
                </c:pt>
                <c:pt idx="20">
                  <c:v>-42.930584283134259</c:v>
                </c:pt>
                <c:pt idx="21">
                  <c:v>-43.338919603094681</c:v>
                </c:pt>
                <c:pt idx="22">
                  <c:v>-43.62323443656684</c:v>
                </c:pt>
                <c:pt idx="23">
                  <c:v>-43.804188895891109</c:v>
                </c:pt>
                <c:pt idx="24">
                  <c:v>-43.904082126683399</c:v>
                </c:pt>
                <c:pt idx="25">
                  <c:v>-43.946498699965716</c:v>
                </c:pt>
                <c:pt idx="26">
                  <c:v>-43.955934620711375</c:v>
                </c:pt>
                <c:pt idx="27">
                  <c:v>87.91213534812033</c:v>
                </c:pt>
                <c:pt idx="28">
                  <c:v>87.91213534812033</c:v>
                </c:pt>
                <c:pt idx="29">
                  <c:v>87.91213534812033</c:v>
                </c:pt>
                <c:pt idx="30">
                  <c:v>87.91213534812033</c:v>
                </c:pt>
                <c:pt idx="31">
                  <c:v>87.91213534812033</c:v>
                </c:pt>
                <c:pt idx="32">
                  <c:v>87.91213534812033</c:v>
                </c:pt>
                <c:pt idx="33">
                  <c:v>87.91213534812033</c:v>
                </c:pt>
                <c:pt idx="34">
                  <c:v>87.91213534812033</c:v>
                </c:pt>
                <c:pt idx="35">
                  <c:v>87.91213534812033</c:v>
                </c:pt>
                <c:pt idx="36">
                  <c:v>87.91213534812033</c:v>
                </c:pt>
                <c:pt idx="37">
                  <c:v>87.91213534812033</c:v>
                </c:pt>
                <c:pt idx="38">
                  <c:v>87.91213534812033</c:v>
                </c:pt>
                <c:pt idx="39">
                  <c:v>87.91213534812033</c:v>
                </c:pt>
                <c:pt idx="40">
                  <c:v>87.91213534812033</c:v>
                </c:pt>
                <c:pt idx="41">
                  <c:v>87.91213534812033</c:v>
                </c:pt>
                <c:pt idx="42">
                  <c:v>87.91213534812033</c:v>
                </c:pt>
                <c:pt idx="43">
                  <c:v>87.91213534812033</c:v>
                </c:pt>
                <c:pt idx="44">
                  <c:v>87.91213534812033</c:v>
                </c:pt>
                <c:pt idx="45">
                  <c:v>87.91213534812033</c:v>
                </c:pt>
                <c:pt idx="46">
                  <c:v>87.91213534812033</c:v>
                </c:pt>
                <c:pt idx="47">
                  <c:v>87.91213534812033</c:v>
                </c:pt>
                <c:pt idx="48">
                  <c:v>87.91213534812033</c:v>
                </c:pt>
                <c:pt idx="49">
                  <c:v>87.91213534812033</c:v>
                </c:pt>
                <c:pt idx="50">
                  <c:v>87.91213534812033</c:v>
                </c:pt>
                <c:pt idx="51">
                  <c:v>87.91213534812033</c:v>
                </c:pt>
                <c:pt idx="52">
                  <c:v>87.91213534812033</c:v>
                </c:pt>
                <c:pt idx="53">
                  <c:v>87.91213534812033</c:v>
                </c:pt>
                <c:pt idx="54">
                  <c:v>87.91213534812033</c:v>
                </c:pt>
                <c:pt idx="55">
                  <c:v>87.91213534812033</c:v>
                </c:pt>
                <c:pt idx="56">
                  <c:v>87.91213534812033</c:v>
                </c:pt>
                <c:pt idx="57">
                  <c:v>87.91213534812033</c:v>
                </c:pt>
                <c:pt idx="58">
                  <c:v>87.91213534812033</c:v>
                </c:pt>
                <c:pt idx="59">
                  <c:v>87.91213534812033</c:v>
                </c:pt>
                <c:pt idx="60">
                  <c:v>87.91213534812033</c:v>
                </c:pt>
                <c:pt idx="61">
                  <c:v>87.91213534812033</c:v>
                </c:pt>
                <c:pt idx="62">
                  <c:v>87.91213534812033</c:v>
                </c:pt>
                <c:pt idx="63">
                  <c:v>87.91213534812033</c:v>
                </c:pt>
                <c:pt idx="64">
                  <c:v>87.91213534812033</c:v>
                </c:pt>
                <c:pt idx="65">
                  <c:v>87.91213534812033</c:v>
                </c:pt>
                <c:pt idx="66">
                  <c:v>87.91213534812033</c:v>
                </c:pt>
                <c:pt idx="67">
                  <c:v>87.91213534812033</c:v>
                </c:pt>
                <c:pt idx="68">
                  <c:v>87.91213534812033</c:v>
                </c:pt>
                <c:pt idx="69">
                  <c:v>87.91213534812033</c:v>
                </c:pt>
                <c:pt idx="70">
                  <c:v>87.91213534812033</c:v>
                </c:pt>
                <c:pt idx="71">
                  <c:v>87.91213534812033</c:v>
                </c:pt>
                <c:pt idx="72">
                  <c:v>87.91213534812033</c:v>
                </c:pt>
                <c:pt idx="73">
                  <c:v>87.91213534812033</c:v>
                </c:pt>
                <c:pt idx="74">
                  <c:v>87.91213534812033</c:v>
                </c:pt>
                <c:pt idx="75">
                  <c:v>87.91213534812033</c:v>
                </c:pt>
                <c:pt idx="76">
                  <c:v>87.91213534812033</c:v>
                </c:pt>
                <c:pt idx="77">
                  <c:v>87.91213534812033</c:v>
                </c:pt>
                <c:pt idx="78">
                  <c:v>87.91213534812033</c:v>
                </c:pt>
                <c:pt idx="79">
                  <c:v>87.91213534812033</c:v>
                </c:pt>
                <c:pt idx="80">
                  <c:v>87.91213534812033</c:v>
                </c:pt>
                <c:pt idx="81">
                  <c:v>87.91213534812033</c:v>
                </c:pt>
                <c:pt idx="82">
                  <c:v>87.91213534812033</c:v>
                </c:pt>
                <c:pt idx="83">
                  <c:v>87.91213534812033</c:v>
                </c:pt>
                <c:pt idx="84">
                  <c:v>87.91213534812033</c:v>
                </c:pt>
                <c:pt idx="85">
                  <c:v>87.91213534812033</c:v>
                </c:pt>
                <c:pt idx="86">
                  <c:v>87.91213534812033</c:v>
                </c:pt>
                <c:pt idx="87">
                  <c:v>87.91213534812033</c:v>
                </c:pt>
                <c:pt idx="88">
                  <c:v>87.91213534812033</c:v>
                </c:pt>
                <c:pt idx="89">
                  <c:v>87.91213534812033</c:v>
                </c:pt>
                <c:pt idx="90">
                  <c:v>87.91213534812033</c:v>
                </c:pt>
                <c:pt idx="91">
                  <c:v>87.91213534812033</c:v>
                </c:pt>
                <c:pt idx="92">
                  <c:v>87.91213534812033</c:v>
                </c:pt>
                <c:pt idx="93">
                  <c:v>87.91213534812033</c:v>
                </c:pt>
                <c:pt idx="94">
                  <c:v>87.91213534812033</c:v>
                </c:pt>
                <c:pt idx="95">
                  <c:v>87.91213534812033</c:v>
                </c:pt>
                <c:pt idx="96">
                  <c:v>87.91213534812033</c:v>
                </c:pt>
                <c:pt idx="97">
                  <c:v>87.91213534812033</c:v>
                </c:pt>
                <c:pt idx="98">
                  <c:v>87.91213534812033</c:v>
                </c:pt>
                <c:pt idx="99">
                  <c:v>87.91213534812033</c:v>
                </c:pt>
                <c:pt idx="100">
                  <c:v>87.91213534812033</c:v>
                </c:pt>
                <c:pt idx="101">
                  <c:v>87.91213534812033</c:v>
                </c:pt>
                <c:pt idx="102">
                  <c:v>87.91213534812033</c:v>
                </c:pt>
                <c:pt idx="103">
                  <c:v>87.91213534812033</c:v>
                </c:pt>
                <c:pt idx="104">
                  <c:v>87.91213534812033</c:v>
                </c:pt>
                <c:pt idx="105">
                  <c:v>87.91213534812033</c:v>
                </c:pt>
                <c:pt idx="106">
                  <c:v>87.91213534812033</c:v>
                </c:pt>
                <c:pt idx="107">
                  <c:v>87.91213534812033</c:v>
                </c:pt>
                <c:pt idx="108">
                  <c:v>87.91213534812033</c:v>
                </c:pt>
                <c:pt idx="109">
                  <c:v>87.91213534812033</c:v>
                </c:pt>
                <c:pt idx="110">
                  <c:v>87.91213534812033</c:v>
                </c:pt>
                <c:pt idx="111">
                  <c:v>87.91213534812033</c:v>
                </c:pt>
                <c:pt idx="112">
                  <c:v>87.91213534812033</c:v>
                </c:pt>
                <c:pt idx="113">
                  <c:v>87.91213534812033</c:v>
                </c:pt>
                <c:pt idx="114">
                  <c:v>87.91213534812033</c:v>
                </c:pt>
                <c:pt idx="115">
                  <c:v>87.91213534812033</c:v>
                </c:pt>
                <c:pt idx="116">
                  <c:v>87.91213534812033</c:v>
                </c:pt>
                <c:pt idx="117">
                  <c:v>87.91213534812033</c:v>
                </c:pt>
                <c:pt idx="118">
                  <c:v>87.91213534812033</c:v>
                </c:pt>
                <c:pt idx="119">
                  <c:v>87.91213534812033</c:v>
                </c:pt>
                <c:pt idx="120">
                  <c:v>87.91213534812033</c:v>
                </c:pt>
                <c:pt idx="121">
                  <c:v>87.91213534812033</c:v>
                </c:pt>
                <c:pt idx="122">
                  <c:v>87.91213534812033</c:v>
                </c:pt>
                <c:pt idx="123">
                  <c:v>87.91213534812033</c:v>
                </c:pt>
                <c:pt idx="124">
                  <c:v>87.91213534812033</c:v>
                </c:pt>
                <c:pt idx="125">
                  <c:v>87.91213534812033</c:v>
                </c:pt>
                <c:pt idx="126">
                  <c:v>87.91213534812033</c:v>
                </c:pt>
                <c:pt idx="127">
                  <c:v>87.91213534812033</c:v>
                </c:pt>
                <c:pt idx="128">
                  <c:v>87.91213534812033</c:v>
                </c:pt>
                <c:pt idx="129">
                  <c:v>87.91213534812033</c:v>
                </c:pt>
                <c:pt idx="130">
                  <c:v>87.91213534812033</c:v>
                </c:pt>
                <c:pt idx="131">
                  <c:v>87.91213534812033</c:v>
                </c:pt>
                <c:pt idx="132">
                  <c:v>87.91213534812033</c:v>
                </c:pt>
                <c:pt idx="133">
                  <c:v>87.91213534812033</c:v>
                </c:pt>
                <c:pt idx="134">
                  <c:v>87.91213534812033</c:v>
                </c:pt>
                <c:pt idx="135">
                  <c:v>87.91213534812033</c:v>
                </c:pt>
                <c:pt idx="136">
                  <c:v>87.91213534812033</c:v>
                </c:pt>
                <c:pt idx="137">
                  <c:v>87.91213534812033</c:v>
                </c:pt>
                <c:pt idx="138">
                  <c:v>87.91213534812033</c:v>
                </c:pt>
                <c:pt idx="139">
                  <c:v>87.91213534812033</c:v>
                </c:pt>
                <c:pt idx="140">
                  <c:v>87.91213534812033</c:v>
                </c:pt>
                <c:pt idx="141">
                  <c:v>87.91213534812033</c:v>
                </c:pt>
                <c:pt idx="142">
                  <c:v>87.91213534812033</c:v>
                </c:pt>
                <c:pt idx="143">
                  <c:v>87.91213534812033</c:v>
                </c:pt>
                <c:pt idx="144">
                  <c:v>87.91213534812033</c:v>
                </c:pt>
                <c:pt idx="145">
                  <c:v>87.91213534812033</c:v>
                </c:pt>
                <c:pt idx="146">
                  <c:v>87.91213534812033</c:v>
                </c:pt>
                <c:pt idx="147">
                  <c:v>87.91213534812033</c:v>
                </c:pt>
                <c:pt idx="148">
                  <c:v>87.91213534812033</c:v>
                </c:pt>
                <c:pt idx="149">
                  <c:v>87.91213534812033</c:v>
                </c:pt>
                <c:pt idx="150">
                  <c:v>87.91213534812033</c:v>
                </c:pt>
                <c:pt idx="151">
                  <c:v>87.91213534812033</c:v>
                </c:pt>
                <c:pt idx="152">
                  <c:v>87.91213534812033</c:v>
                </c:pt>
                <c:pt idx="153">
                  <c:v>87.91213534812033</c:v>
                </c:pt>
                <c:pt idx="154">
                  <c:v>87.91213534812033</c:v>
                </c:pt>
                <c:pt idx="155">
                  <c:v>87.91213534812033</c:v>
                </c:pt>
                <c:pt idx="156">
                  <c:v>87.91213534812033</c:v>
                </c:pt>
                <c:pt idx="157">
                  <c:v>87.91213534812033</c:v>
                </c:pt>
                <c:pt idx="158">
                  <c:v>87.91213534812033</c:v>
                </c:pt>
                <c:pt idx="159">
                  <c:v>87.91213534812033</c:v>
                </c:pt>
                <c:pt idx="160">
                  <c:v>87.91213534812033</c:v>
                </c:pt>
                <c:pt idx="161">
                  <c:v>87.91213534812033</c:v>
                </c:pt>
                <c:pt idx="162">
                  <c:v>87.91213534812033</c:v>
                </c:pt>
                <c:pt idx="163">
                  <c:v>87.91213534812033</c:v>
                </c:pt>
                <c:pt idx="164">
                  <c:v>87.91213534812033</c:v>
                </c:pt>
                <c:pt idx="165">
                  <c:v>87.91213534812033</c:v>
                </c:pt>
                <c:pt idx="166">
                  <c:v>87.91213534812033</c:v>
                </c:pt>
                <c:pt idx="167">
                  <c:v>87.91213534812033</c:v>
                </c:pt>
                <c:pt idx="168">
                  <c:v>87.91213534812033</c:v>
                </c:pt>
                <c:pt idx="169">
                  <c:v>87.91213534812033</c:v>
                </c:pt>
                <c:pt idx="170">
                  <c:v>87.91213534812033</c:v>
                </c:pt>
                <c:pt idx="171">
                  <c:v>87.91213534812033</c:v>
                </c:pt>
                <c:pt idx="172">
                  <c:v>87.91213534812033</c:v>
                </c:pt>
                <c:pt idx="173">
                  <c:v>87.91213534812033</c:v>
                </c:pt>
                <c:pt idx="174">
                  <c:v>87.91213534812033</c:v>
                </c:pt>
                <c:pt idx="175">
                  <c:v>87.91213534812033</c:v>
                </c:pt>
                <c:pt idx="176">
                  <c:v>87.91213534812033</c:v>
                </c:pt>
                <c:pt idx="177">
                  <c:v>87.91213534812033</c:v>
                </c:pt>
                <c:pt idx="178">
                  <c:v>87.91213534812033</c:v>
                </c:pt>
                <c:pt idx="179">
                  <c:v>87.91213534812033</c:v>
                </c:pt>
                <c:pt idx="180">
                  <c:v>87.91213534812033</c:v>
                </c:pt>
                <c:pt idx="181">
                  <c:v>87.91213534812033</c:v>
                </c:pt>
                <c:pt idx="182">
                  <c:v>87.91213534812033</c:v>
                </c:pt>
                <c:pt idx="183">
                  <c:v>87.91213534812033</c:v>
                </c:pt>
                <c:pt idx="184">
                  <c:v>87.91213534812033</c:v>
                </c:pt>
                <c:pt idx="185">
                  <c:v>87.91213534812033</c:v>
                </c:pt>
                <c:pt idx="186">
                  <c:v>87.91213534812033</c:v>
                </c:pt>
                <c:pt idx="187">
                  <c:v>87.91213534812033</c:v>
                </c:pt>
                <c:pt idx="188">
                  <c:v>87.91213534812033</c:v>
                </c:pt>
                <c:pt idx="189">
                  <c:v>87.91213534812033</c:v>
                </c:pt>
                <c:pt idx="190">
                  <c:v>87.91213534812033</c:v>
                </c:pt>
                <c:pt idx="191">
                  <c:v>87.91213534812033</c:v>
                </c:pt>
                <c:pt idx="192">
                  <c:v>87.91213534812033</c:v>
                </c:pt>
                <c:pt idx="193">
                  <c:v>87.91213534812033</c:v>
                </c:pt>
                <c:pt idx="194">
                  <c:v>87.91213534812033</c:v>
                </c:pt>
                <c:pt idx="195">
                  <c:v>87.91213534812033</c:v>
                </c:pt>
                <c:pt idx="196">
                  <c:v>87.91213534812033</c:v>
                </c:pt>
                <c:pt idx="197">
                  <c:v>87.91213534812033</c:v>
                </c:pt>
                <c:pt idx="198">
                  <c:v>87.91213534812033</c:v>
                </c:pt>
                <c:pt idx="199">
                  <c:v>87.91213534812033</c:v>
                </c:pt>
                <c:pt idx="200">
                  <c:v>87.91213534812033</c:v>
                </c:pt>
                <c:pt idx="201">
                  <c:v>87.91213534812033</c:v>
                </c:pt>
                <c:pt idx="202">
                  <c:v>87.91213534812033</c:v>
                </c:pt>
                <c:pt idx="203">
                  <c:v>87.91213534812033</c:v>
                </c:pt>
                <c:pt idx="204">
                  <c:v>87.91213534812033</c:v>
                </c:pt>
                <c:pt idx="205">
                  <c:v>87.91213534812033</c:v>
                </c:pt>
                <c:pt idx="206">
                  <c:v>87.91213534812033</c:v>
                </c:pt>
                <c:pt idx="207">
                  <c:v>87.91213534812033</c:v>
                </c:pt>
                <c:pt idx="208">
                  <c:v>87.91213534812033</c:v>
                </c:pt>
                <c:pt idx="209">
                  <c:v>87.91213534812033</c:v>
                </c:pt>
                <c:pt idx="210">
                  <c:v>87.91213534812033</c:v>
                </c:pt>
                <c:pt idx="211">
                  <c:v>87.91213534812033</c:v>
                </c:pt>
                <c:pt idx="212">
                  <c:v>87.91213534812033</c:v>
                </c:pt>
                <c:pt idx="213">
                  <c:v>87.91213534812033</c:v>
                </c:pt>
                <c:pt idx="214">
                  <c:v>87.91213534812033</c:v>
                </c:pt>
                <c:pt idx="215">
                  <c:v>87.91213534812033</c:v>
                </c:pt>
                <c:pt idx="216">
                  <c:v>87.91213534812033</c:v>
                </c:pt>
                <c:pt idx="217">
                  <c:v>87.91213534812033</c:v>
                </c:pt>
                <c:pt idx="218">
                  <c:v>87.91213534812033</c:v>
                </c:pt>
                <c:pt idx="219">
                  <c:v>87.91213534812033</c:v>
                </c:pt>
                <c:pt idx="220">
                  <c:v>87.91213534812033</c:v>
                </c:pt>
                <c:pt idx="221">
                  <c:v>87.91213534812033</c:v>
                </c:pt>
                <c:pt idx="222">
                  <c:v>87.91213534812033</c:v>
                </c:pt>
                <c:pt idx="223">
                  <c:v>87.91213534812033</c:v>
                </c:pt>
                <c:pt idx="224">
                  <c:v>87.91213534812033</c:v>
                </c:pt>
                <c:pt idx="225">
                  <c:v>87.91213534812033</c:v>
                </c:pt>
                <c:pt idx="226">
                  <c:v>87.91213534812033</c:v>
                </c:pt>
                <c:pt idx="227">
                  <c:v>87.91213534812033</c:v>
                </c:pt>
                <c:pt idx="228">
                  <c:v>87.91213534812033</c:v>
                </c:pt>
                <c:pt idx="229">
                  <c:v>87.91213534812033</c:v>
                </c:pt>
                <c:pt idx="230">
                  <c:v>87.91213534812033</c:v>
                </c:pt>
                <c:pt idx="231">
                  <c:v>87.91213534812033</c:v>
                </c:pt>
                <c:pt idx="232">
                  <c:v>87.91213534812033</c:v>
                </c:pt>
                <c:pt idx="233">
                  <c:v>87.91213534812033</c:v>
                </c:pt>
                <c:pt idx="234">
                  <c:v>87.91213534812033</c:v>
                </c:pt>
                <c:pt idx="235">
                  <c:v>87.91213534812033</c:v>
                </c:pt>
                <c:pt idx="236">
                  <c:v>87.91213534812033</c:v>
                </c:pt>
                <c:pt idx="237">
                  <c:v>87.91213534812033</c:v>
                </c:pt>
              </c:numCache>
            </c:numRef>
          </c:xVal>
          <c:yVal>
            <c:numRef>
              <c:f>data!$Y$15:$Y$252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0.17653132422144993</c:v>
                </c:pt>
                <c:pt idx="2">
                  <c:v>0.15356224159416498</c:v>
                </c:pt>
                <c:pt idx="3">
                  <c:v>-6.8543016511332169E-2</c:v>
                </c:pt>
                <c:pt idx="4">
                  <c:v>-0.48626242425397315</c:v>
                </c:pt>
                <c:pt idx="5">
                  <c:v>-1.0929720117154256</c:v>
                </c:pt>
                <c:pt idx="6">
                  <c:v>-1.879050904255914</c:v>
                </c:pt>
                <c:pt idx="7">
                  <c:v>-2.832033885174702</c:v>
                </c:pt>
                <c:pt idx="8">
                  <c:v>-3.9368090624187402</c:v>
                </c:pt>
                <c:pt idx="9">
                  <c:v>-5.1758575048468671</c:v>
                </c:pt>
                <c:pt idx="10">
                  <c:v>-6.5295310480265707</c:v>
                </c:pt>
                <c:pt idx="11">
                  <c:v>-7.9763638642681682</c:v>
                </c:pt>
                <c:pt idx="12">
                  <c:v>-9.4934128561862376</c:v>
                </c:pt>
                <c:pt idx="13">
                  <c:v>-11.056621476010152</c:v>
                </c:pt>
                <c:pt idx="14">
                  <c:v>-12.641201201392535</c:v>
                </c:pt>
                <c:pt idx="15">
                  <c:v>-14.222024618477196</c:v>
                </c:pt>
                <c:pt idx="16">
                  <c:v>-15.774023878926601</c:v>
                </c:pt>
                <c:pt idx="17">
                  <c:v>-17.272588212391298</c:v>
                </c:pt>
                <c:pt idx="18">
                  <c:v>-18.693954190882195</c:v>
                </c:pt>
                <c:pt idx="19">
                  <c:v>-20.015582556443068</c:v>
                </c:pt>
                <c:pt idx="20">
                  <c:v>-21.21651563659233</c:v>
                </c:pt>
                <c:pt idx="21">
                  <c:v>-22.27770967983227</c:v>
                </c:pt>
                <c:pt idx="22">
                  <c:v>-23.182336841227695</c:v>
                </c:pt>
                <c:pt idx="23">
                  <c:v>-23.916052029328917</c:v>
                </c:pt>
                <c:pt idx="24">
                  <c:v>-24.467220382924054</c:v>
                </c:pt>
                <c:pt idx="25">
                  <c:v>-24.827101770416469</c:v>
                </c:pt>
                <c:pt idx="26">
                  <c:v>-24.989989386135356</c:v>
                </c:pt>
                <c:pt idx="27">
                  <c:v>-25</c:v>
                </c:pt>
                <c:pt idx="28">
                  <c:v>-25</c:v>
                </c:pt>
                <c:pt idx="29">
                  <c:v>-25</c:v>
                </c:pt>
                <c:pt idx="30">
                  <c:v>-25</c:v>
                </c:pt>
                <c:pt idx="31">
                  <c:v>-25</c:v>
                </c:pt>
                <c:pt idx="32">
                  <c:v>-25</c:v>
                </c:pt>
                <c:pt idx="33">
                  <c:v>-25</c:v>
                </c:pt>
                <c:pt idx="34">
                  <c:v>-25</c:v>
                </c:pt>
                <c:pt idx="35">
                  <c:v>-25</c:v>
                </c:pt>
                <c:pt idx="36">
                  <c:v>-25</c:v>
                </c:pt>
                <c:pt idx="37">
                  <c:v>-25</c:v>
                </c:pt>
                <c:pt idx="38">
                  <c:v>-25</c:v>
                </c:pt>
                <c:pt idx="39">
                  <c:v>-25</c:v>
                </c:pt>
                <c:pt idx="40">
                  <c:v>-25</c:v>
                </c:pt>
                <c:pt idx="41">
                  <c:v>-25</c:v>
                </c:pt>
                <c:pt idx="42">
                  <c:v>-25</c:v>
                </c:pt>
                <c:pt idx="43">
                  <c:v>-25</c:v>
                </c:pt>
                <c:pt idx="44">
                  <c:v>-25</c:v>
                </c:pt>
                <c:pt idx="45">
                  <c:v>-25</c:v>
                </c:pt>
                <c:pt idx="46">
                  <c:v>-25</c:v>
                </c:pt>
                <c:pt idx="47">
                  <c:v>-25</c:v>
                </c:pt>
                <c:pt idx="48">
                  <c:v>-25</c:v>
                </c:pt>
                <c:pt idx="49">
                  <c:v>-25</c:v>
                </c:pt>
                <c:pt idx="50">
                  <c:v>-25</c:v>
                </c:pt>
                <c:pt idx="51">
                  <c:v>-25</c:v>
                </c:pt>
                <c:pt idx="52">
                  <c:v>-25</c:v>
                </c:pt>
                <c:pt idx="53">
                  <c:v>-25</c:v>
                </c:pt>
                <c:pt idx="54">
                  <c:v>-25</c:v>
                </c:pt>
                <c:pt idx="55">
                  <c:v>-25</c:v>
                </c:pt>
                <c:pt idx="56">
                  <c:v>-25</c:v>
                </c:pt>
                <c:pt idx="57">
                  <c:v>-25</c:v>
                </c:pt>
                <c:pt idx="58">
                  <c:v>-25</c:v>
                </c:pt>
                <c:pt idx="59">
                  <c:v>-25</c:v>
                </c:pt>
                <c:pt idx="60">
                  <c:v>-25</c:v>
                </c:pt>
                <c:pt idx="61">
                  <c:v>-25</c:v>
                </c:pt>
                <c:pt idx="62">
                  <c:v>-25</c:v>
                </c:pt>
                <c:pt idx="63">
                  <c:v>-25</c:v>
                </c:pt>
                <c:pt idx="64">
                  <c:v>-25</c:v>
                </c:pt>
                <c:pt idx="65">
                  <c:v>-25</c:v>
                </c:pt>
                <c:pt idx="66">
                  <c:v>-25</c:v>
                </c:pt>
                <c:pt idx="67">
                  <c:v>-25</c:v>
                </c:pt>
                <c:pt idx="68">
                  <c:v>-25</c:v>
                </c:pt>
                <c:pt idx="69">
                  <c:v>-25</c:v>
                </c:pt>
                <c:pt idx="70">
                  <c:v>-25</c:v>
                </c:pt>
                <c:pt idx="71">
                  <c:v>-25</c:v>
                </c:pt>
                <c:pt idx="72">
                  <c:v>-25</c:v>
                </c:pt>
                <c:pt idx="73">
                  <c:v>-25</c:v>
                </c:pt>
                <c:pt idx="74">
                  <c:v>-25</c:v>
                </c:pt>
                <c:pt idx="75">
                  <c:v>-25</c:v>
                </c:pt>
                <c:pt idx="76">
                  <c:v>-25</c:v>
                </c:pt>
                <c:pt idx="77">
                  <c:v>-25</c:v>
                </c:pt>
                <c:pt idx="78">
                  <c:v>-25</c:v>
                </c:pt>
                <c:pt idx="79">
                  <c:v>-25</c:v>
                </c:pt>
                <c:pt idx="80">
                  <c:v>-25</c:v>
                </c:pt>
                <c:pt idx="81">
                  <c:v>-25</c:v>
                </c:pt>
                <c:pt idx="82">
                  <c:v>-25</c:v>
                </c:pt>
                <c:pt idx="83">
                  <c:v>-25</c:v>
                </c:pt>
                <c:pt idx="84">
                  <c:v>-25</c:v>
                </c:pt>
                <c:pt idx="85">
                  <c:v>-25</c:v>
                </c:pt>
                <c:pt idx="86">
                  <c:v>-25</c:v>
                </c:pt>
                <c:pt idx="87">
                  <c:v>-25</c:v>
                </c:pt>
                <c:pt idx="88">
                  <c:v>-25</c:v>
                </c:pt>
                <c:pt idx="89">
                  <c:v>-25</c:v>
                </c:pt>
                <c:pt idx="90">
                  <c:v>-25</c:v>
                </c:pt>
                <c:pt idx="91">
                  <c:v>-25</c:v>
                </c:pt>
                <c:pt idx="92">
                  <c:v>-25</c:v>
                </c:pt>
                <c:pt idx="93">
                  <c:v>-25</c:v>
                </c:pt>
                <c:pt idx="94">
                  <c:v>-25</c:v>
                </c:pt>
                <c:pt idx="95">
                  <c:v>-25</c:v>
                </c:pt>
                <c:pt idx="96">
                  <c:v>-25</c:v>
                </c:pt>
                <c:pt idx="97">
                  <c:v>-25</c:v>
                </c:pt>
                <c:pt idx="98">
                  <c:v>-25</c:v>
                </c:pt>
                <c:pt idx="99">
                  <c:v>-25</c:v>
                </c:pt>
                <c:pt idx="100">
                  <c:v>-25</c:v>
                </c:pt>
                <c:pt idx="101">
                  <c:v>-25</c:v>
                </c:pt>
                <c:pt idx="102">
                  <c:v>-25</c:v>
                </c:pt>
                <c:pt idx="103">
                  <c:v>-25</c:v>
                </c:pt>
                <c:pt idx="104">
                  <c:v>-25</c:v>
                </c:pt>
                <c:pt idx="105">
                  <c:v>-25</c:v>
                </c:pt>
                <c:pt idx="106">
                  <c:v>-25</c:v>
                </c:pt>
                <c:pt idx="107">
                  <c:v>-25</c:v>
                </c:pt>
                <c:pt idx="108">
                  <c:v>-25</c:v>
                </c:pt>
                <c:pt idx="109">
                  <c:v>-25</c:v>
                </c:pt>
                <c:pt idx="110">
                  <c:v>-25</c:v>
                </c:pt>
                <c:pt idx="111">
                  <c:v>-25</c:v>
                </c:pt>
                <c:pt idx="112">
                  <c:v>-25</c:v>
                </c:pt>
                <c:pt idx="113">
                  <c:v>-25</c:v>
                </c:pt>
                <c:pt idx="114">
                  <c:v>-25</c:v>
                </c:pt>
                <c:pt idx="115">
                  <c:v>-25</c:v>
                </c:pt>
                <c:pt idx="116">
                  <c:v>-25</c:v>
                </c:pt>
                <c:pt idx="117">
                  <c:v>-25</c:v>
                </c:pt>
                <c:pt idx="118">
                  <c:v>-25</c:v>
                </c:pt>
                <c:pt idx="119">
                  <c:v>-25</c:v>
                </c:pt>
                <c:pt idx="120">
                  <c:v>-25</c:v>
                </c:pt>
                <c:pt idx="121">
                  <c:v>-25</c:v>
                </c:pt>
                <c:pt idx="122">
                  <c:v>-25</c:v>
                </c:pt>
                <c:pt idx="123">
                  <c:v>-25</c:v>
                </c:pt>
                <c:pt idx="124">
                  <c:v>-25</c:v>
                </c:pt>
                <c:pt idx="125">
                  <c:v>-25</c:v>
                </c:pt>
                <c:pt idx="126">
                  <c:v>-25</c:v>
                </c:pt>
                <c:pt idx="127">
                  <c:v>-25</c:v>
                </c:pt>
                <c:pt idx="128">
                  <c:v>-25</c:v>
                </c:pt>
                <c:pt idx="129">
                  <c:v>-25</c:v>
                </c:pt>
                <c:pt idx="130">
                  <c:v>-25</c:v>
                </c:pt>
                <c:pt idx="131">
                  <c:v>-25</c:v>
                </c:pt>
                <c:pt idx="132">
                  <c:v>-25</c:v>
                </c:pt>
                <c:pt idx="133">
                  <c:v>-25</c:v>
                </c:pt>
                <c:pt idx="134">
                  <c:v>-25</c:v>
                </c:pt>
                <c:pt idx="135">
                  <c:v>-25</c:v>
                </c:pt>
                <c:pt idx="136">
                  <c:v>-25</c:v>
                </c:pt>
                <c:pt idx="137">
                  <c:v>-25</c:v>
                </c:pt>
                <c:pt idx="138">
                  <c:v>-25</c:v>
                </c:pt>
                <c:pt idx="139">
                  <c:v>-25</c:v>
                </c:pt>
                <c:pt idx="140">
                  <c:v>-25</c:v>
                </c:pt>
                <c:pt idx="141">
                  <c:v>-25</c:v>
                </c:pt>
                <c:pt idx="142">
                  <c:v>-25</c:v>
                </c:pt>
                <c:pt idx="143">
                  <c:v>-25</c:v>
                </c:pt>
                <c:pt idx="144">
                  <c:v>-25</c:v>
                </c:pt>
                <c:pt idx="145">
                  <c:v>-25</c:v>
                </c:pt>
                <c:pt idx="146">
                  <c:v>-25</c:v>
                </c:pt>
                <c:pt idx="147">
                  <c:v>-25</c:v>
                </c:pt>
                <c:pt idx="148">
                  <c:v>-25</c:v>
                </c:pt>
                <c:pt idx="149">
                  <c:v>-25</c:v>
                </c:pt>
                <c:pt idx="150">
                  <c:v>-25</c:v>
                </c:pt>
                <c:pt idx="151">
                  <c:v>-25</c:v>
                </c:pt>
                <c:pt idx="152">
                  <c:v>-25</c:v>
                </c:pt>
                <c:pt idx="153">
                  <c:v>-25</c:v>
                </c:pt>
                <c:pt idx="154">
                  <c:v>-25</c:v>
                </c:pt>
                <c:pt idx="155">
                  <c:v>-25</c:v>
                </c:pt>
                <c:pt idx="156">
                  <c:v>-25</c:v>
                </c:pt>
                <c:pt idx="157">
                  <c:v>-25</c:v>
                </c:pt>
                <c:pt idx="158">
                  <c:v>-25</c:v>
                </c:pt>
                <c:pt idx="159">
                  <c:v>-25</c:v>
                </c:pt>
                <c:pt idx="160">
                  <c:v>-25</c:v>
                </c:pt>
                <c:pt idx="161">
                  <c:v>-25</c:v>
                </c:pt>
                <c:pt idx="162">
                  <c:v>-25</c:v>
                </c:pt>
                <c:pt idx="163">
                  <c:v>-25</c:v>
                </c:pt>
                <c:pt idx="164">
                  <c:v>-25</c:v>
                </c:pt>
                <c:pt idx="165">
                  <c:v>-25</c:v>
                </c:pt>
                <c:pt idx="166">
                  <c:v>-25</c:v>
                </c:pt>
                <c:pt idx="167">
                  <c:v>-25</c:v>
                </c:pt>
                <c:pt idx="168">
                  <c:v>-25</c:v>
                </c:pt>
                <c:pt idx="169">
                  <c:v>-25</c:v>
                </c:pt>
                <c:pt idx="170">
                  <c:v>-25</c:v>
                </c:pt>
                <c:pt idx="171">
                  <c:v>-25</c:v>
                </c:pt>
                <c:pt idx="172">
                  <c:v>-25</c:v>
                </c:pt>
                <c:pt idx="173">
                  <c:v>-25</c:v>
                </c:pt>
                <c:pt idx="174">
                  <c:v>-25</c:v>
                </c:pt>
                <c:pt idx="175">
                  <c:v>-25</c:v>
                </c:pt>
                <c:pt idx="176">
                  <c:v>-25</c:v>
                </c:pt>
                <c:pt idx="177">
                  <c:v>-25</c:v>
                </c:pt>
                <c:pt idx="178">
                  <c:v>-25</c:v>
                </c:pt>
                <c:pt idx="179">
                  <c:v>-25</c:v>
                </c:pt>
                <c:pt idx="180">
                  <c:v>-25</c:v>
                </c:pt>
                <c:pt idx="181">
                  <c:v>-25</c:v>
                </c:pt>
                <c:pt idx="182">
                  <c:v>-25</c:v>
                </c:pt>
                <c:pt idx="183">
                  <c:v>-25</c:v>
                </c:pt>
                <c:pt idx="184">
                  <c:v>-25</c:v>
                </c:pt>
                <c:pt idx="185">
                  <c:v>-25</c:v>
                </c:pt>
                <c:pt idx="186">
                  <c:v>-25</c:v>
                </c:pt>
                <c:pt idx="187">
                  <c:v>-25</c:v>
                </c:pt>
                <c:pt idx="188">
                  <c:v>-25</c:v>
                </c:pt>
                <c:pt idx="189">
                  <c:v>-25</c:v>
                </c:pt>
                <c:pt idx="190">
                  <c:v>-25</c:v>
                </c:pt>
                <c:pt idx="191">
                  <c:v>-25</c:v>
                </c:pt>
                <c:pt idx="192">
                  <c:v>-25</c:v>
                </c:pt>
                <c:pt idx="193">
                  <c:v>-25</c:v>
                </c:pt>
                <c:pt idx="194">
                  <c:v>-25</c:v>
                </c:pt>
                <c:pt idx="195">
                  <c:v>-25</c:v>
                </c:pt>
                <c:pt idx="196">
                  <c:v>-25</c:v>
                </c:pt>
                <c:pt idx="197">
                  <c:v>-25</c:v>
                </c:pt>
                <c:pt idx="198">
                  <c:v>-25</c:v>
                </c:pt>
                <c:pt idx="199">
                  <c:v>-25</c:v>
                </c:pt>
                <c:pt idx="200">
                  <c:v>-25</c:v>
                </c:pt>
                <c:pt idx="201">
                  <c:v>-25</c:v>
                </c:pt>
                <c:pt idx="202">
                  <c:v>-25</c:v>
                </c:pt>
                <c:pt idx="203">
                  <c:v>-25</c:v>
                </c:pt>
                <c:pt idx="204">
                  <c:v>-25</c:v>
                </c:pt>
                <c:pt idx="205">
                  <c:v>-25</c:v>
                </c:pt>
                <c:pt idx="206">
                  <c:v>-25</c:v>
                </c:pt>
                <c:pt idx="207">
                  <c:v>-25</c:v>
                </c:pt>
                <c:pt idx="208">
                  <c:v>-25</c:v>
                </c:pt>
                <c:pt idx="209">
                  <c:v>-25</c:v>
                </c:pt>
                <c:pt idx="210">
                  <c:v>-25</c:v>
                </c:pt>
                <c:pt idx="211">
                  <c:v>-25</c:v>
                </c:pt>
                <c:pt idx="212">
                  <c:v>-25</c:v>
                </c:pt>
                <c:pt idx="213">
                  <c:v>-25</c:v>
                </c:pt>
                <c:pt idx="214">
                  <c:v>-25</c:v>
                </c:pt>
                <c:pt idx="215">
                  <c:v>-25</c:v>
                </c:pt>
                <c:pt idx="216">
                  <c:v>-25</c:v>
                </c:pt>
                <c:pt idx="217">
                  <c:v>-25</c:v>
                </c:pt>
                <c:pt idx="218">
                  <c:v>-25</c:v>
                </c:pt>
                <c:pt idx="219">
                  <c:v>-25</c:v>
                </c:pt>
                <c:pt idx="220">
                  <c:v>-25</c:v>
                </c:pt>
                <c:pt idx="221">
                  <c:v>-25</c:v>
                </c:pt>
                <c:pt idx="222">
                  <c:v>-25</c:v>
                </c:pt>
                <c:pt idx="223">
                  <c:v>-25</c:v>
                </c:pt>
                <c:pt idx="224">
                  <c:v>-25</c:v>
                </c:pt>
                <c:pt idx="225">
                  <c:v>-25</c:v>
                </c:pt>
                <c:pt idx="226">
                  <c:v>-25</c:v>
                </c:pt>
                <c:pt idx="227">
                  <c:v>-25</c:v>
                </c:pt>
                <c:pt idx="228">
                  <c:v>-25</c:v>
                </c:pt>
                <c:pt idx="229">
                  <c:v>-25</c:v>
                </c:pt>
                <c:pt idx="230">
                  <c:v>-25</c:v>
                </c:pt>
                <c:pt idx="231">
                  <c:v>-25</c:v>
                </c:pt>
                <c:pt idx="232">
                  <c:v>-25</c:v>
                </c:pt>
                <c:pt idx="233">
                  <c:v>-25</c:v>
                </c:pt>
                <c:pt idx="234">
                  <c:v>-25</c:v>
                </c:pt>
                <c:pt idx="235">
                  <c:v>-25</c:v>
                </c:pt>
                <c:pt idx="236">
                  <c:v>-25</c:v>
                </c:pt>
                <c:pt idx="237">
                  <c:v>-25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1642-4D06-B7B5-B2E0B4C569D0}"/>
            </c:ext>
          </c:extLst>
        </c:ser>
        <c:ser>
          <c:idx val="38"/>
          <c:order val="38"/>
          <c:tx>
            <c:v>metopo1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kampyles!$J$3:$J$74</c:f>
              <c:numCache>
                <c:formatCode>Γενικός τύπος</c:formatCode>
                <c:ptCount val="72"/>
                <c:pt idx="0">
                  <c:v>-4.3164223355862841E-2</c:v>
                </c:pt>
                <c:pt idx="1">
                  <c:v>-4.2995161542223359</c:v>
                </c:pt>
                <c:pt idx="2">
                  <c:v>-8.4985981422574124</c:v>
                </c:pt>
                <c:pt idx="3">
                  <c:v>-12.501785958296205</c:v>
                </c:pt>
                <c:pt idx="4">
                  <c:v>-16.223153395089174</c:v>
                </c:pt>
                <c:pt idx="5">
                  <c:v>-19.590088862983961</c:v>
                </c:pt>
                <c:pt idx="6">
                  <c:v>-22.546025373662662</c:v>
                </c:pt>
                <c:pt idx="7">
                  <c:v>-25.051967362587231</c:v>
                </c:pt>
                <c:pt idx="8">
                  <c:v>-27.086790956682616</c:v>
                </c:pt>
                <c:pt idx="9">
                  <c:v>-28.646414267659992</c:v>
                </c:pt>
                <c:pt idx="10">
                  <c:v>-29.742030274563742</c:v>
                </c:pt>
                <c:pt idx="11">
                  <c:v>-30.397657233483582</c:v>
                </c:pt>
                <c:pt idx="12">
                  <c:v>-30.64728703188721</c:v>
                </c:pt>
                <c:pt idx="13">
                  <c:v>-30.53190312056503</c:v>
                </c:pt>
                <c:pt idx="14">
                  <c:v>-30.096603710070532</c:v>
                </c:pt>
                <c:pt idx="15">
                  <c:v>-29.388012392457796</c:v>
                </c:pt>
                <c:pt idx="16">
                  <c:v>-28.45209727532486</c:v>
                </c:pt>
                <c:pt idx="17">
                  <c:v>-27.332459918594971</c:v>
                </c:pt>
                <c:pt idx="18">
                  <c:v>-26.842264787149023</c:v>
                </c:pt>
                <c:pt idx="19">
                  <c:v>-24.697648674465647</c:v>
                </c:pt>
                <c:pt idx="20">
                  <c:v>-23.248941060638767</c:v>
                </c:pt>
                <c:pt idx="21">
                  <c:v>-21.748974465790411</c:v>
                </c:pt>
                <c:pt idx="22">
                  <c:v>-20.219056258819677</c:v>
                </c:pt>
                <c:pt idx="23">
                  <c:v>-18.676139823556486</c:v>
                </c:pt>
                <c:pt idx="24">
                  <c:v>-17.133260423693944</c:v>
                </c:pt>
                <c:pt idx="25">
                  <c:v>-15.60002156507244</c:v>
                </c:pt>
                <c:pt idx="26">
                  <c:v>-14.083091264671999</c:v>
                </c:pt>
                <c:pt idx="27">
                  <c:v>-12.586679237436124</c:v>
                </c:pt>
                <c:pt idx="28">
                  <c:v>-11.112976153645135</c:v>
                </c:pt>
                <c:pt idx="29">
                  <c:v>-9.6625444137415606</c:v>
                </c:pt>
                <c:pt idx="30">
                  <c:v>-8.2346562737021696</c:v>
                </c:pt>
                <c:pt idx="31">
                  <c:v>-6.8275797845643957</c:v>
                </c:pt>
                <c:pt idx="32">
                  <c:v>-5.4388161536373518</c:v>
                </c:pt>
                <c:pt idx="33">
                  <c:v>-4.0652941056937637</c:v>
                </c:pt>
                <c:pt idx="34">
                  <c:v>-2.7035279288766509</c:v>
                </c:pt>
                <c:pt idx="35">
                  <c:v>-1.3497464074773848</c:v>
                </c:pt>
                <c:pt idx="36">
                  <c:v>1.3497464074773848</c:v>
                </c:pt>
                <c:pt idx="37">
                  <c:v>2.7035279288766509</c:v>
                </c:pt>
                <c:pt idx="38">
                  <c:v>4.0652941056937637</c:v>
                </c:pt>
                <c:pt idx="39">
                  <c:v>5.4388161536373518</c:v>
                </c:pt>
                <c:pt idx="40">
                  <c:v>6.8275797845643957</c:v>
                </c:pt>
                <c:pt idx="41">
                  <c:v>8.2346562737021696</c:v>
                </c:pt>
                <c:pt idx="42">
                  <c:v>9.6625444137415606</c:v>
                </c:pt>
                <c:pt idx="43">
                  <c:v>11.112976153645135</c:v>
                </c:pt>
                <c:pt idx="44">
                  <c:v>12.586679237436124</c:v>
                </c:pt>
                <c:pt idx="45">
                  <c:v>14.083091264671999</c:v>
                </c:pt>
                <c:pt idx="46">
                  <c:v>15.60002156507244</c:v>
                </c:pt>
                <c:pt idx="47">
                  <c:v>17.133260423693944</c:v>
                </c:pt>
                <c:pt idx="48">
                  <c:v>18.676139823556486</c:v>
                </c:pt>
                <c:pt idx="49">
                  <c:v>20.219056258819677</c:v>
                </c:pt>
                <c:pt idx="50">
                  <c:v>21.748974465790411</c:v>
                </c:pt>
                <c:pt idx="51">
                  <c:v>23.248941060638767</c:v>
                </c:pt>
                <c:pt idx="52">
                  <c:v>24.697648674465647</c:v>
                </c:pt>
                <c:pt idx="53">
                  <c:v>26.069103407686882</c:v>
                </c:pt>
                <c:pt idx="54">
                  <c:v>27.332459918594971</c:v>
                </c:pt>
                <c:pt idx="55">
                  <c:v>28.45209727532486</c:v>
                </c:pt>
                <c:pt idx="56">
                  <c:v>29.388012392457796</c:v>
                </c:pt>
                <c:pt idx="57">
                  <c:v>30.096603710070532</c:v>
                </c:pt>
                <c:pt idx="58">
                  <c:v>30.53190312056503</c:v>
                </c:pt>
                <c:pt idx="59">
                  <c:v>30.64728703188721</c:v>
                </c:pt>
                <c:pt idx="60">
                  <c:v>30.397657233483582</c:v>
                </c:pt>
                <c:pt idx="61">
                  <c:v>29.742030274563742</c:v>
                </c:pt>
                <c:pt idx="62">
                  <c:v>28.646414267659992</c:v>
                </c:pt>
                <c:pt idx="63">
                  <c:v>27.086790956682616</c:v>
                </c:pt>
                <c:pt idx="64">
                  <c:v>25.051967362587231</c:v>
                </c:pt>
                <c:pt idx="65">
                  <c:v>22.546025373662662</c:v>
                </c:pt>
                <c:pt idx="66">
                  <c:v>19.590088862983961</c:v>
                </c:pt>
                <c:pt idx="67">
                  <c:v>16.223153395089174</c:v>
                </c:pt>
                <c:pt idx="68">
                  <c:v>12.501785958296205</c:v>
                </c:pt>
                <c:pt idx="69">
                  <c:v>8.4985981422574124</c:v>
                </c:pt>
                <c:pt idx="70">
                  <c:v>4.2995161542223359</c:v>
                </c:pt>
                <c:pt idx="71">
                  <c:v>8.6328345016022934E-2</c:v>
                </c:pt>
              </c:numCache>
            </c:numRef>
          </c:xVal>
          <c:yVal>
            <c:numRef>
              <c:f>kampyles!$K$3:$K$74</c:f>
              <c:numCache>
                <c:formatCode>Γενικός τύπος</c:formatCode>
                <c:ptCount val="72"/>
                <c:pt idx="0">
                  <c:v>37.657010210278514</c:v>
                </c:pt>
                <c:pt idx="1">
                  <c:v>37.359750774099204</c:v>
                </c:pt>
                <c:pt idx="2">
                  <c:v>36.478296430526882</c:v>
                </c:pt>
                <c:pt idx="3">
                  <c:v>35.043227765751084</c:v>
                </c:pt>
                <c:pt idx="4">
                  <c:v>33.103235004687022</c:v>
                </c:pt>
                <c:pt idx="5">
                  <c:v>30.722043026229745</c:v>
                </c:pt>
                <c:pt idx="6">
                  <c:v>27.974503950724081</c:v>
                </c:pt>
                <c:pt idx="7">
                  <c:v>24.942252881853321</c:v>
                </c:pt>
                <c:pt idx="8">
                  <c:v>21.709306987356843</c:v>
                </c:pt>
                <c:pt idx="9">
                  <c:v>18.357957496555738</c:v>
                </c:pt>
                <c:pt idx="10">
                  <c:v>14.965237324228532</c:v>
                </c:pt>
                <c:pt idx="11">
                  <c:v>11.600157120170586</c:v>
                </c:pt>
                <c:pt idx="12">
                  <c:v>8.3218044264706812</c:v>
                </c:pt>
                <c:pt idx="13">
                  <c:v>5.1783080206730263</c:v>
                </c:pt>
                <c:pt idx="14">
                  <c:v>2.2065929741459613</c:v>
                </c:pt>
                <c:pt idx="15">
                  <c:v>-0.56720227609271745</c:v>
                </c:pt>
                <c:pt idx="16">
                  <c:v>-3.1268055818888607</c:v>
                </c:pt>
                <c:pt idx="17">
                  <c:v>-5.4645538758458665</c:v>
                </c:pt>
                <c:pt idx="18">
                  <c:v>-6.3372167259067576</c:v>
                </c:pt>
                <c:pt idx="19">
                  <c:v>-9.4782032311090791</c:v>
                </c:pt>
                <c:pt idx="20">
                  <c:v>-11.168748627856168</c:v>
                </c:pt>
                <c:pt idx="21">
                  <c:v>-12.663999533840798</c:v>
                </c:pt>
                <c:pt idx="22">
                  <c:v>-13.978195635193922</c:v>
                </c:pt>
                <c:pt idx="23">
                  <c:v>-15.12647463051802</c:v>
                </c:pt>
                <c:pt idx="24">
                  <c:v>-16.124131326546813</c:v>
                </c:pt>
                <c:pt idx="25">
                  <c:v>-16.986056040988117</c:v>
                </c:pt>
                <c:pt idx="26">
                  <c:v>-17.726330760940737</c:v>
                </c:pt>
                <c:pt idx="27">
                  <c:v>-18.357957496555741</c:v>
                </c:pt>
                <c:pt idx="28">
                  <c:v>-18.892692452741052</c:v>
                </c:pt>
                <c:pt idx="29">
                  <c:v>-19.340961005940279</c:v>
                </c:pt>
                <c:pt idx="30">
                  <c:v>-19.711831148389798</c:v>
                </c:pt>
                <c:pt idx="31">
                  <c:v>-20.013026365631195</c:v>
                </c:pt>
                <c:pt idx="32">
                  <c:v>-20.250962353439231</c:v>
                </c:pt>
                <c:pt idx="33">
                  <c:v>-20.430795239402634</c:v>
                </c:pt>
                <c:pt idx="34">
                  <c:v>-20.556471875108677</c:v>
                </c:pt>
                <c:pt idx="35">
                  <c:v>-20.63077523732364</c:v>
                </c:pt>
                <c:pt idx="36">
                  <c:v>-20.63077523732364</c:v>
                </c:pt>
                <c:pt idx="37">
                  <c:v>-20.556471875108677</c:v>
                </c:pt>
                <c:pt idx="38">
                  <c:v>-20.430795239402634</c:v>
                </c:pt>
                <c:pt idx="39">
                  <c:v>-20.250962353439231</c:v>
                </c:pt>
                <c:pt idx="40">
                  <c:v>-20.013026365631195</c:v>
                </c:pt>
                <c:pt idx="41">
                  <c:v>-19.711831148389798</c:v>
                </c:pt>
                <c:pt idx="42">
                  <c:v>-19.340961005940279</c:v>
                </c:pt>
                <c:pt idx="43">
                  <c:v>-18.892692452741052</c:v>
                </c:pt>
                <c:pt idx="44">
                  <c:v>-18.357957496555741</c:v>
                </c:pt>
                <c:pt idx="45">
                  <c:v>-17.726330760940741</c:v>
                </c:pt>
                <c:pt idx="46">
                  <c:v>-16.986056040988117</c:v>
                </c:pt>
                <c:pt idx="47">
                  <c:v>-16.124131326546816</c:v>
                </c:pt>
                <c:pt idx="48">
                  <c:v>-15.126474630518018</c:v>
                </c:pt>
                <c:pt idx="49">
                  <c:v>-13.978195635193924</c:v>
                </c:pt>
                <c:pt idx="50">
                  <c:v>-12.663999533840798</c:v>
                </c:pt>
                <c:pt idx="51">
                  <c:v>-11.16874862785617</c:v>
                </c:pt>
                <c:pt idx="52">
                  <c:v>-9.4782032311090774</c:v>
                </c:pt>
                <c:pt idx="53">
                  <c:v>-7.5799551839499273</c:v>
                </c:pt>
                <c:pt idx="54">
                  <c:v>-5.4645538758458656</c:v>
                </c:pt>
                <c:pt idx="55">
                  <c:v>-3.1268055818888598</c:v>
                </c:pt>
                <c:pt idx="56">
                  <c:v>-0.56720227609271845</c:v>
                </c:pt>
                <c:pt idx="57">
                  <c:v>2.2065929741459627</c:v>
                </c:pt>
                <c:pt idx="58">
                  <c:v>5.178308020673029</c:v>
                </c:pt>
                <c:pt idx="59">
                  <c:v>8.3218044264706847</c:v>
                </c:pt>
                <c:pt idx="60">
                  <c:v>11.600157120170579</c:v>
                </c:pt>
                <c:pt idx="61">
                  <c:v>14.965237324228525</c:v>
                </c:pt>
                <c:pt idx="62">
                  <c:v>18.357957496555734</c:v>
                </c:pt>
                <c:pt idx="63">
                  <c:v>21.70930698735684</c:v>
                </c:pt>
                <c:pt idx="64">
                  <c:v>24.942252881853314</c:v>
                </c:pt>
                <c:pt idx="65">
                  <c:v>27.974503950724078</c:v>
                </c:pt>
                <c:pt idx="66">
                  <c:v>30.722043026229741</c:v>
                </c:pt>
                <c:pt idx="67">
                  <c:v>33.103235004687029</c:v>
                </c:pt>
                <c:pt idx="68">
                  <c:v>35.043227765751077</c:v>
                </c:pt>
                <c:pt idx="69">
                  <c:v>36.478296430526875</c:v>
                </c:pt>
                <c:pt idx="70">
                  <c:v>37.359750774099211</c:v>
                </c:pt>
                <c:pt idx="71">
                  <c:v>37.657040026752455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73D-47BA-9F18-BFD729BE1768}"/>
            </c:ext>
          </c:extLst>
        </c:ser>
        <c:ser>
          <c:idx val="39"/>
          <c:order val="39"/>
          <c:tx>
            <c:v>metopo2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kampyles!$M$3:$M$74</c:f>
              <c:numCache>
                <c:formatCode>Γενικός τύπος</c:formatCode>
                <c:ptCount val="72"/>
                <c:pt idx="0">
                  <c:v>-3.3398970366196462E-2</c:v>
                </c:pt>
                <c:pt idx="1">
                  <c:v>-3.3284539451884476</c:v>
                </c:pt>
                <c:pt idx="2">
                  <c:v>-6.5888394969434403</c:v>
                </c:pt>
                <c:pt idx="3">
                  <c:v>-9.7160259294945419</c:v>
                </c:pt>
                <c:pt idx="4">
                  <c:v>-12.650541442841904</c:v>
                </c:pt>
                <c:pt idx="5">
                  <c:v>-15.34088497332924</c:v>
                </c:pt>
                <c:pt idx="6">
                  <c:v>-17.745278851695449</c:v>
                </c:pt>
                <c:pt idx="7">
                  <c:v>-19.832769714970468</c:v>
                </c:pt>
                <c:pt idx="8">
                  <c:v>-21.583648139994548</c:v>
                </c:pt>
                <c:pt idx="9">
                  <c:v>-22.989218369146379</c:v>
                </c:pt>
                <c:pt idx="10">
                  <c:v>-24.051001164723136</c:v>
                </c:pt>
                <c:pt idx="11">
                  <c:v>-24.779490210188371</c:v>
                </c:pt>
                <c:pt idx="12">
                  <c:v>-25.192603087685697</c:v>
                </c:pt>
                <c:pt idx="13">
                  <c:v>-25.313971793526772</c:v>
                </c:pt>
                <c:pt idx="14">
                  <c:v>-25.171207256067863</c:v>
                </c:pt>
                <c:pt idx="15">
                  <c:v>-24.794251093731532</c:v>
                </c:pt>
                <c:pt idx="16">
                  <c:v>-24.213900236533011</c:v>
                </c:pt>
                <c:pt idx="17">
                  <c:v>-23.460560269330312</c:v>
                </c:pt>
                <c:pt idx="18">
                  <c:v>-23.117353335643077</c:v>
                </c:pt>
                <c:pt idx="19">
                  <c:v>-21.548895450009244</c:v>
                </c:pt>
                <c:pt idx="20">
                  <c:v>-20.441792375972298</c:v>
                </c:pt>
                <c:pt idx="21">
                  <c:v>-19.263383861822785</c:v>
                </c:pt>
                <c:pt idx="22">
                  <c:v>-18.032141713077145</c:v>
                </c:pt>
                <c:pt idx="23">
                  <c:v>-16.76361823431515</c:v>
                </c:pt>
                <c:pt idx="24">
                  <c:v>-15.470595924752375</c:v>
                </c:pt>
                <c:pt idx="25">
                  <c:v>-14.163306349933356</c:v>
                </c:pt>
                <c:pt idx="26">
                  <c:v>-12.849689568084861</c:v>
                </c:pt>
                <c:pt idx="27">
                  <c:v>-11.535671203450381</c:v>
                </c:pt>
                <c:pt idx="28">
                  <c:v>-10.225439910858565</c:v>
                </c:pt>
                <c:pt idx="29">
                  <c:v>-8.9217131377656926</c:v>
                </c:pt>
                <c:pt idx="30">
                  <c:v>-7.6259835244244298</c:v>
                </c:pt>
                <c:pt idx="31">
                  <c:v>-6.3387419008843731</c:v>
                </c:pt>
                <c:pt idx="32">
                  <c:v>-5.0596756575873254</c:v>
                </c:pt>
                <c:pt idx="33">
                  <c:v>-3.7878433663888589</c:v>
                </c:pt>
                <c:pt idx="34">
                  <c:v>-2.521828026420637</c:v>
                </c:pt>
                <c:pt idx="35">
                  <c:v>-1.259872329388154</c:v>
                </c:pt>
                <c:pt idx="36">
                  <c:v>1.259872329388154</c:v>
                </c:pt>
                <c:pt idx="37">
                  <c:v>2.521828026420637</c:v>
                </c:pt>
                <c:pt idx="38">
                  <c:v>3.7878433663888589</c:v>
                </c:pt>
                <c:pt idx="39">
                  <c:v>5.0596756575873254</c:v>
                </c:pt>
                <c:pt idx="40">
                  <c:v>6.3387419008843731</c:v>
                </c:pt>
                <c:pt idx="41">
                  <c:v>7.6259835244244298</c:v>
                </c:pt>
                <c:pt idx="42">
                  <c:v>8.9217131377656926</c:v>
                </c:pt>
                <c:pt idx="43">
                  <c:v>10.225439910858565</c:v>
                </c:pt>
                <c:pt idx="44">
                  <c:v>11.535671203450381</c:v>
                </c:pt>
                <c:pt idx="45">
                  <c:v>12.849689568084861</c:v>
                </c:pt>
                <c:pt idx="46">
                  <c:v>14.163306349933356</c:v>
                </c:pt>
                <c:pt idx="47">
                  <c:v>15.470595924752375</c:v>
                </c:pt>
                <c:pt idx="48">
                  <c:v>16.76361823431515</c:v>
                </c:pt>
                <c:pt idx="49">
                  <c:v>18.032141713077145</c:v>
                </c:pt>
                <c:pt idx="50">
                  <c:v>19.263383861822785</c:v>
                </c:pt>
                <c:pt idx="51">
                  <c:v>20.441792375972298</c:v>
                </c:pt>
                <c:pt idx="52">
                  <c:v>21.548895450009244</c:v>
                </c:pt>
                <c:pt idx="53">
                  <c:v>22.563255006887964</c:v>
                </c:pt>
                <c:pt idx="54">
                  <c:v>23.460560269330312</c:v>
                </c:pt>
                <c:pt idx="55">
                  <c:v>24.213900236533011</c:v>
                </c:pt>
                <c:pt idx="56">
                  <c:v>24.794251093731532</c:v>
                </c:pt>
                <c:pt idx="57">
                  <c:v>25.171207256067863</c:v>
                </c:pt>
                <c:pt idx="58">
                  <c:v>25.313971793526772</c:v>
                </c:pt>
                <c:pt idx="59">
                  <c:v>25.192603087685697</c:v>
                </c:pt>
                <c:pt idx="60">
                  <c:v>24.779490210188371</c:v>
                </c:pt>
                <c:pt idx="61">
                  <c:v>24.051001164723136</c:v>
                </c:pt>
                <c:pt idx="62">
                  <c:v>22.989218369146379</c:v>
                </c:pt>
                <c:pt idx="63">
                  <c:v>21.583648139994548</c:v>
                </c:pt>
                <c:pt idx="64">
                  <c:v>19.832769714970468</c:v>
                </c:pt>
                <c:pt idx="65">
                  <c:v>17.745278851695449</c:v>
                </c:pt>
                <c:pt idx="66">
                  <c:v>15.34088497332924</c:v>
                </c:pt>
                <c:pt idx="67">
                  <c:v>12.650541442841904</c:v>
                </c:pt>
                <c:pt idx="68">
                  <c:v>9.7160259294945419</c:v>
                </c:pt>
                <c:pt idx="69">
                  <c:v>6.5888394969434403</c:v>
                </c:pt>
                <c:pt idx="70">
                  <c:v>3.3284539451884476</c:v>
                </c:pt>
                <c:pt idx="71">
                  <c:v>6.6797871921091753E-2</c:v>
                </c:pt>
              </c:numCache>
            </c:numRef>
          </c:xVal>
          <c:yVal>
            <c:numRef>
              <c:f>kampyles!$N$3:$N$74</c:f>
              <c:numCache>
                <c:formatCode>Γενικός τύπος</c:formatCode>
                <c:ptCount val="72"/>
                <c:pt idx="0">
                  <c:v>30.372601848073678</c:v>
                </c:pt>
                <c:pt idx="1">
                  <c:v>30.1562907556103</c:v>
                </c:pt>
                <c:pt idx="2">
                  <c:v>29.51385918469655</c:v>
                </c:pt>
                <c:pt idx="3">
                  <c:v>28.464647341920305</c:v>
                </c:pt>
                <c:pt idx="4">
                  <c:v>27.039614760185298</c:v>
                </c:pt>
                <c:pt idx="5">
                  <c:v>25.279621891185279</c:v>
                </c:pt>
                <c:pt idx="6">
                  <c:v>23.233212636203298</c:v>
                </c:pt>
                <c:pt idx="7">
                  <c:v>20.954105398478397</c:v>
                </c:pt>
                <c:pt idx="8">
                  <c:v>18.498590860029378</c:v>
                </c:pt>
                <c:pt idx="9">
                  <c:v>15.923025575348248</c:v>
                </c:pt>
                <c:pt idx="10">
                  <c:v>13.28158307714328</c:v>
                </c:pt>
                <c:pt idx="11">
                  <c:v>10.62438379635172</c:v>
                </c:pt>
                <c:pt idx="12">
                  <c:v>7.9960780811222687</c:v>
                </c:pt>
                <c:pt idx="13">
                  <c:v>5.4349092909184957</c:v>
                </c:pt>
                <c:pt idx="14">
                  <c:v>2.9722416995485865</c:v>
                </c:pt>
                <c:pt idx="15">
                  <c:v>0.63250453087391345</c:v>
                </c:pt>
                <c:pt idx="16">
                  <c:v>-1.5665191906960334</c:v>
                </c:pt>
                <c:pt idx="17">
                  <c:v>-3.6131419564363738</c:v>
                </c:pt>
                <c:pt idx="18">
                  <c:v>-4.387541373548614</c:v>
                </c:pt>
                <c:pt idx="19">
                  <c:v>-7.2284479785820803</c:v>
                </c:pt>
                <c:pt idx="20">
                  <c:v>-8.7972619799418155</c:v>
                </c:pt>
                <c:pt idx="21">
                  <c:v>-10.212247586457723</c:v>
                </c:pt>
                <c:pt idx="22">
                  <c:v>-11.480248708173299</c:v>
                </c:pt>
                <c:pt idx="23">
                  <c:v>-12.609507808888306</c:v>
                </c:pt>
                <c:pt idx="24">
                  <c:v>-13.609081533705279</c:v>
                </c:pt>
                <c:pt idx="25">
                  <c:v>-14.488358722981816</c:v>
                </c:pt>
                <c:pt idx="26">
                  <c:v>-15.256676530953213</c:v>
                </c:pt>
                <c:pt idx="27">
                  <c:v>-15.923025575348257</c:v>
                </c:pt>
                <c:pt idx="28">
                  <c:v>-16.49583229672777</c:v>
                </c:pt>
                <c:pt idx="29">
                  <c:v>-16.982805579981388</c:v>
                </c:pt>
                <c:pt idx="30">
                  <c:v>-17.390834754994035</c:v>
                </c:pt>
                <c:pt idx="31">
                  <c:v>-17.725926959291659</c:v>
                </c:pt>
                <c:pt idx="32">
                  <c:v>-17.993173189707637</c:v>
                </c:pt>
                <c:pt idx="33">
                  <c:v>-18.196733946077419</c:v>
                </c:pt>
                <c:pt idx="34">
                  <c:v>-18.33983700477194</c:v>
                </c:pt>
                <c:pt idx="35">
                  <c:v>-18.424781445524946</c:v>
                </c:pt>
                <c:pt idx="36">
                  <c:v>-18.424781445524946</c:v>
                </c:pt>
                <c:pt idx="37">
                  <c:v>-18.33983700477194</c:v>
                </c:pt>
                <c:pt idx="38">
                  <c:v>-18.196733946077419</c:v>
                </c:pt>
                <c:pt idx="39">
                  <c:v>-17.993173189707637</c:v>
                </c:pt>
                <c:pt idx="40">
                  <c:v>-17.725926959291659</c:v>
                </c:pt>
                <c:pt idx="41">
                  <c:v>-17.390834754994035</c:v>
                </c:pt>
                <c:pt idx="42">
                  <c:v>-16.982805579981388</c:v>
                </c:pt>
                <c:pt idx="43">
                  <c:v>-16.49583229672777</c:v>
                </c:pt>
                <c:pt idx="44">
                  <c:v>-15.923025575348257</c:v>
                </c:pt>
                <c:pt idx="45">
                  <c:v>-15.256676530953213</c:v>
                </c:pt>
                <c:pt idx="46">
                  <c:v>-14.488358722981816</c:v>
                </c:pt>
                <c:pt idx="47">
                  <c:v>-13.609081533705279</c:v>
                </c:pt>
                <c:pt idx="48">
                  <c:v>-12.609507808888306</c:v>
                </c:pt>
                <c:pt idx="49">
                  <c:v>-11.480248708173299</c:v>
                </c:pt>
                <c:pt idx="50">
                  <c:v>-10.212247586457723</c:v>
                </c:pt>
                <c:pt idx="51">
                  <c:v>-8.7972619799418155</c:v>
                </c:pt>
                <c:pt idx="52">
                  <c:v>-7.2284479785820803</c:v>
                </c:pt>
                <c:pt idx="53">
                  <c:v>-5.5010440881408282</c:v>
                </c:pt>
                <c:pt idx="54">
                  <c:v>-3.6131419564363738</c:v>
                </c:pt>
                <c:pt idx="55">
                  <c:v>-1.5665191906960334</c:v>
                </c:pt>
                <c:pt idx="56">
                  <c:v>0.63250453087391345</c:v>
                </c:pt>
                <c:pt idx="57">
                  <c:v>2.9722416995485865</c:v>
                </c:pt>
                <c:pt idx="58">
                  <c:v>5.4349092909184957</c:v>
                </c:pt>
                <c:pt idx="59">
                  <c:v>7.9960780811222687</c:v>
                </c:pt>
                <c:pt idx="60">
                  <c:v>10.62438379635172</c:v>
                </c:pt>
                <c:pt idx="61">
                  <c:v>13.28158307714328</c:v>
                </c:pt>
                <c:pt idx="62">
                  <c:v>15.923025575348248</c:v>
                </c:pt>
                <c:pt idx="63">
                  <c:v>18.498590860029378</c:v>
                </c:pt>
                <c:pt idx="64">
                  <c:v>20.954105398478397</c:v>
                </c:pt>
                <c:pt idx="65">
                  <c:v>23.233212636203298</c:v>
                </c:pt>
                <c:pt idx="66">
                  <c:v>25.279621891185279</c:v>
                </c:pt>
                <c:pt idx="67">
                  <c:v>27.039614760185298</c:v>
                </c:pt>
                <c:pt idx="68">
                  <c:v>28.464647341920305</c:v>
                </c:pt>
                <c:pt idx="69">
                  <c:v>29.51385918469655</c:v>
                </c:pt>
                <c:pt idx="70">
                  <c:v>30.1562907556103</c:v>
                </c:pt>
                <c:pt idx="71">
                  <c:v>30.372536782861356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73D-47BA-9F18-BFD729BE1768}"/>
            </c:ext>
          </c:extLst>
        </c:ser>
        <c:ser>
          <c:idx val="40"/>
          <c:order val="40"/>
          <c:tx>
            <c:v>metopo3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kampyles!$P$3:$P$74</c:f>
              <c:numCache>
                <c:formatCode>Γενικός τύπος</c:formatCode>
                <c:ptCount val="72"/>
                <c:pt idx="0">
                  <c:v>-2.480258928614194E-2</c:v>
                </c:pt>
                <c:pt idx="1">
                  <c:v>-2.4729194399508101</c:v>
                </c:pt>
                <c:pt idx="2">
                  <c:v>-4.9021235735016626</c:v>
                </c:pt>
                <c:pt idx="3">
                  <c:v>-7.2455048101498294</c:v>
                </c:pt>
                <c:pt idx="4">
                  <c:v>-9.4640683640217329</c:v>
                </c:pt>
                <c:pt idx="5">
                  <c:v>-11.523241781604133</c:v>
                </c:pt>
                <c:pt idx="6">
                  <c:v>-13.393914115534614</c:v>
                </c:pt>
                <c:pt idx="7">
                  <c:v>-15.053154254668744</c:v>
                </c:pt>
                <c:pt idx="8">
                  <c:v>-16.484585431375788</c:v>
                </c:pt>
                <c:pt idx="9">
                  <c:v>-17.678420481154156</c:v>
                </c:pt>
                <c:pt idx="10">
                  <c:v>-18.631187115044074</c:v>
                </c:pt>
                <c:pt idx="11">
                  <c:v>-19.345192002952974</c:v>
                </c:pt>
                <c:pt idx="12">
                  <c:v>-19.827785452317716</c:v>
                </c:pt>
                <c:pt idx="13">
                  <c:v>-20.090494451453011</c:v>
                </c:pt>
                <c:pt idx="14">
                  <c:v>-20.148091257120562</c:v>
                </c:pt>
                <c:pt idx="15">
                  <c:v>-20.017658649556427</c:v>
                </c:pt>
                <c:pt idx="16">
                  <c:v>-19.717702984190616</c:v>
                </c:pt>
                <c:pt idx="17">
                  <c:v>-19.26735391431794</c:v>
                </c:pt>
                <c:pt idx="18">
                  <c:v>-19.049390539641291</c:v>
                </c:pt>
                <c:pt idx="19">
                  <c:v>-17.991110970440708</c:v>
                </c:pt>
                <c:pt idx="20">
                  <c:v>-17.201038308094592</c:v>
                </c:pt>
                <c:pt idx="21">
                  <c:v>-16.331474163140008</c:v>
                </c:pt>
                <c:pt idx="22">
                  <c:v>-15.396871437094203</c:v>
                </c:pt>
                <c:pt idx="23">
                  <c:v>-14.41002091204242</c:v>
                </c:pt>
                <c:pt idx="24">
                  <c:v>-13.382031107869052</c:v>
                </c:pt>
                <c:pt idx="25">
                  <c:v>-12.322370252260018</c:v>
                </c:pt>
                <c:pt idx="26">
                  <c:v>-11.238954094187545</c:v>
                </c:pt>
                <c:pt idx="27">
                  <c:v>-10.138265158943225</c:v>
                </c:pt>
                <c:pt idx="28">
                  <c:v>-9.0254913408031907</c:v>
                </c:pt>
                <c:pt idx="29">
                  <c:v>-7.9046741699030347</c:v>
                </c:pt>
                <c:pt idx="30">
                  <c:v>-6.7788594625428642</c:v>
                </c:pt>
                <c:pt idx="31">
                  <c:v>-5.6502452310274975</c:v>
                </c:pt>
                <c:pt idx="32">
                  <c:v>-4.5203236133761511</c:v>
                </c:pt>
                <c:pt idx="33">
                  <c:v>-3.3900151549644093</c:v>
                </c:pt>
                <c:pt idx="34">
                  <c:v>-2.259795036487755</c:v>
                </c:pt>
                <c:pt idx="35">
                  <c:v>-1.1298118189654336</c:v>
                </c:pt>
                <c:pt idx="36">
                  <c:v>1.1298118189654336</c:v>
                </c:pt>
                <c:pt idx="37">
                  <c:v>2.259795036487755</c:v>
                </c:pt>
                <c:pt idx="38">
                  <c:v>3.3900151549644093</c:v>
                </c:pt>
                <c:pt idx="39">
                  <c:v>4.5203236133761511</c:v>
                </c:pt>
                <c:pt idx="40">
                  <c:v>5.6502452310274975</c:v>
                </c:pt>
                <c:pt idx="41">
                  <c:v>6.7788594625428642</c:v>
                </c:pt>
                <c:pt idx="42">
                  <c:v>7.9046741699030347</c:v>
                </c:pt>
                <c:pt idx="43">
                  <c:v>9.0254913408031907</c:v>
                </c:pt>
                <c:pt idx="44">
                  <c:v>10.138265158943225</c:v>
                </c:pt>
                <c:pt idx="45">
                  <c:v>11.238954094187545</c:v>
                </c:pt>
                <c:pt idx="46">
                  <c:v>12.322370252260018</c:v>
                </c:pt>
                <c:pt idx="47">
                  <c:v>13.382031107869052</c:v>
                </c:pt>
                <c:pt idx="48">
                  <c:v>14.41002091204242</c:v>
                </c:pt>
                <c:pt idx="49">
                  <c:v>15.396871437094203</c:v>
                </c:pt>
                <c:pt idx="50">
                  <c:v>16.331474163140008</c:v>
                </c:pt>
                <c:pt idx="51">
                  <c:v>17.201038308094592</c:v>
                </c:pt>
                <c:pt idx="52">
                  <c:v>17.991110970440708</c:v>
                </c:pt>
                <c:pt idx="53">
                  <c:v>18.685676729340909</c:v>
                </c:pt>
                <c:pt idx="54">
                  <c:v>19.26735391431794</c:v>
                </c:pt>
                <c:pt idx="55">
                  <c:v>19.717702984190616</c:v>
                </c:pt>
                <c:pt idx="56">
                  <c:v>20.017658649556427</c:v>
                </c:pt>
                <c:pt idx="57">
                  <c:v>20.148091257120562</c:v>
                </c:pt>
                <c:pt idx="58">
                  <c:v>20.090494451453011</c:v>
                </c:pt>
                <c:pt idx="59">
                  <c:v>19.827785452317716</c:v>
                </c:pt>
                <c:pt idx="60">
                  <c:v>19.345192002952974</c:v>
                </c:pt>
                <c:pt idx="61">
                  <c:v>18.631187115044074</c:v>
                </c:pt>
                <c:pt idx="62">
                  <c:v>17.678420481154156</c:v>
                </c:pt>
                <c:pt idx="63">
                  <c:v>16.484585431375788</c:v>
                </c:pt>
                <c:pt idx="64">
                  <c:v>15.053154254668744</c:v>
                </c:pt>
                <c:pt idx="65">
                  <c:v>13.393914115534614</c:v>
                </c:pt>
                <c:pt idx="66">
                  <c:v>11.523241781604133</c:v>
                </c:pt>
                <c:pt idx="67">
                  <c:v>9.4640683640217329</c:v>
                </c:pt>
                <c:pt idx="68">
                  <c:v>7.2455048101498294</c:v>
                </c:pt>
                <c:pt idx="69">
                  <c:v>4.9021235735016626</c:v>
                </c:pt>
                <c:pt idx="70">
                  <c:v>2.4729194399508101</c:v>
                </c:pt>
                <c:pt idx="71">
                  <c:v>4.9605134445599691E-2</c:v>
                </c:pt>
              </c:numCache>
            </c:numRef>
          </c:xVal>
          <c:yVal>
            <c:numRef>
              <c:f>kampyles!$Q$3:$Q$74</c:f>
              <c:numCache>
                <c:formatCode>Γενικός τύπος</c:formatCode>
                <c:ptCount val="72"/>
                <c:pt idx="0">
                  <c:v>23.53819196676984</c:v>
                </c:pt>
                <c:pt idx="1">
                  <c:v>23.387737762305822</c:v>
                </c:pt>
                <c:pt idx="2">
                  <c:v>22.940210002232561</c:v>
                </c:pt>
                <c:pt idx="3">
                  <c:v>22.207070119189115</c:v>
                </c:pt>
                <c:pt idx="4">
                  <c:v>21.206764286903383</c:v>
                </c:pt>
                <c:pt idx="5">
                  <c:v>19.963843806063203</c:v>
                </c:pt>
                <c:pt idx="6">
                  <c:v>18.507810485719176</c:v>
                </c:pt>
                <c:pt idx="7">
                  <c:v>16.871787151560817</c:v>
                </c:pt>
                <c:pt idx="8">
                  <c:v>15.091106297264361</c:v>
                </c:pt>
                <c:pt idx="9">
                  <c:v>13.201908857604904</c:v>
                </c:pt>
                <c:pt idx="10">
                  <c:v>11.239835925238307</c:v>
                </c:pt>
                <c:pt idx="11">
                  <c:v>9.2388807363650507</c:v>
                </c:pt>
                <c:pt idx="12">
                  <c:v>7.2304487469467471</c:v>
                </c:pt>
                <c:pt idx="13">
                  <c:v>5.242652611900696</c:v>
                </c:pt>
                <c:pt idx="14">
                  <c:v>3.2998486771899538</c:v>
                </c:pt>
                <c:pt idx="15">
                  <c:v>1.4224040499251691</c:v>
                </c:pt>
                <c:pt idx="16">
                  <c:v>-0.3733303442309488</c:v>
                </c:pt>
                <c:pt idx="17">
                  <c:v>-2.0748745017667005</c:v>
                </c:pt>
                <c:pt idx="18">
                  <c:v>-2.7270153948363904</c:v>
                </c:pt>
                <c:pt idx="19">
                  <c:v>-5.1630589032596923</c:v>
                </c:pt>
                <c:pt idx="20">
                  <c:v>-6.5411490256820057</c:v>
                </c:pt>
                <c:pt idx="21">
                  <c:v>-7.8070628664706136</c:v>
                </c:pt>
                <c:pt idx="22">
                  <c:v>-8.9621319669111834</c:v>
                </c:pt>
                <c:pt idx="23">
                  <c:v>-10.009135863732425</c:v>
                </c:pt>
                <c:pt idx="24">
                  <c:v>-10.951906752844375</c:v>
                </c:pt>
                <c:pt idx="25">
                  <c:v>-11.794978814174552</c:v>
                </c:pt>
                <c:pt idx="26">
                  <c:v>-12.543286054499362</c:v>
                </c:pt>
                <c:pt idx="27">
                  <c:v>-13.201908857604899</c:v>
                </c:pt>
                <c:pt idx="28">
                  <c:v>-13.775866757453342</c:v>
                </c:pt>
                <c:pt idx="29">
                  <c:v>-14.269953180461348</c:v>
                </c:pt>
                <c:pt idx="30">
                  <c:v>-14.688606901110306</c:v>
                </c:pt>
                <c:pt idx="31">
                  <c:v>-15.035814566568908</c:v>
                </c:pt>
                <c:pt idx="32">
                  <c:v>-15.315038719452689</c:v>
                </c:pt>
                <c:pt idx="33">
                  <c:v>-15.529166148351436</c:v>
                </c:pt>
                <c:pt idx="34">
                  <c:v>-15.680472012006069</c:v>
                </c:pt>
                <c:pt idx="35">
                  <c:v>-15.770595929621956</c:v>
                </c:pt>
                <c:pt idx="36">
                  <c:v>-15.770595929621956</c:v>
                </c:pt>
                <c:pt idx="37">
                  <c:v>-15.680472012006069</c:v>
                </c:pt>
                <c:pt idx="38">
                  <c:v>-15.529166148351436</c:v>
                </c:pt>
                <c:pt idx="39">
                  <c:v>-15.315038719452689</c:v>
                </c:pt>
                <c:pt idx="40">
                  <c:v>-15.035814566568908</c:v>
                </c:pt>
                <c:pt idx="41">
                  <c:v>-14.688606901110306</c:v>
                </c:pt>
                <c:pt idx="42">
                  <c:v>-14.269953180461348</c:v>
                </c:pt>
                <c:pt idx="43">
                  <c:v>-13.775866757453342</c:v>
                </c:pt>
                <c:pt idx="44">
                  <c:v>-13.201908857604899</c:v>
                </c:pt>
                <c:pt idx="45">
                  <c:v>-12.543286054499362</c:v>
                </c:pt>
                <c:pt idx="46">
                  <c:v>-11.794978814174552</c:v>
                </c:pt>
                <c:pt idx="47">
                  <c:v>-10.951906752844375</c:v>
                </c:pt>
                <c:pt idx="48">
                  <c:v>-10.009135863732425</c:v>
                </c:pt>
                <c:pt idx="49">
                  <c:v>-8.9621319669111834</c:v>
                </c:pt>
                <c:pt idx="50">
                  <c:v>-7.8070628664706136</c:v>
                </c:pt>
                <c:pt idx="51">
                  <c:v>-6.5411490256820057</c:v>
                </c:pt>
                <c:pt idx="52">
                  <c:v>-5.1630589032596923</c:v>
                </c:pt>
                <c:pt idx="53">
                  <c:v>-3.6733404244019781</c:v>
                </c:pt>
                <c:pt idx="54">
                  <c:v>-2.0748745017667005</c:v>
                </c:pt>
                <c:pt idx="55">
                  <c:v>-0.3733303442309488</c:v>
                </c:pt>
                <c:pt idx="56">
                  <c:v>1.4224040499251691</c:v>
                </c:pt>
                <c:pt idx="57">
                  <c:v>3.2998486771899538</c:v>
                </c:pt>
                <c:pt idx="58">
                  <c:v>5.242652611900696</c:v>
                </c:pt>
                <c:pt idx="59">
                  <c:v>7.2304487469467471</c:v>
                </c:pt>
                <c:pt idx="60">
                  <c:v>9.2388807363650507</c:v>
                </c:pt>
                <c:pt idx="61">
                  <c:v>11.239835925238307</c:v>
                </c:pt>
                <c:pt idx="62">
                  <c:v>13.201908857604904</c:v>
                </c:pt>
                <c:pt idx="63">
                  <c:v>15.091106297264361</c:v>
                </c:pt>
                <c:pt idx="64">
                  <c:v>16.871787151560817</c:v>
                </c:pt>
                <c:pt idx="65">
                  <c:v>18.507810485719176</c:v>
                </c:pt>
                <c:pt idx="66">
                  <c:v>19.963843806063203</c:v>
                </c:pt>
                <c:pt idx="67">
                  <c:v>21.206764286903383</c:v>
                </c:pt>
                <c:pt idx="68">
                  <c:v>22.207070119189115</c:v>
                </c:pt>
                <c:pt idx="69">
                  <c:v>22.940210002232561</c:v>
                </c:pt>
                <c:pt idx="70">
                  <c:v>23.387737762305822</c:v>
                </c:pt>
                <c:pt idx="71">
                  <c:v>23.538207046247326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73D-47BA-9F18-BFD729BE1768}"/>
            </c:ext>
          </c:extLst>
        </c:ser>
        <c:ser>
          <c:idx val="41"/>
          <c:order val="41"/>
          <c:tx>
            <c:v>metopo4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kampyles!$S$3:$S$74</c:f>
              <c:numCache>
                <c:formatCode>Γενικός τύπος</c:formatCode>
                <c:ptCount val="72"/>
                <c:pt idx="0">
                  <c:v>-1.7300570936930583E-2</c:v>
                </c:pt>
                <c:pt idx="1">
                  <c:v>-1.7257052698304509</c:v>
                </c:pt>
                <c:pt idx="2">
                  <c:v>-3.4254561916360196</c:v>
                </c:pt>
                <c:pt idx="3">
                  <c:v>-5.0740852534166931</c:v>
                </c:pt>
                <c:pt idx="4">
                  <c:v>-6.6479563804673099</c:v>
                </c:pt>
                <c:pt idx="5">
                  <c:v>-8.125628458553118</c:v>
                </c:pt>
                <c:pt idx="6">
                  <c:v>-9.4884053449488484</c:v>
                </c:pt>
                <c:pt idx="7">
                  <c:v>-10.720748666767678</c:v>
                </c:pt>
                <c:pt idx="8">
                  <c:v>-11.81053984695278</c:v>
                </c:pt>
                <c:pt idx="9">
                  <c:v>-12.7491883311731</c:v>
                </c:pt>
                <c:pt idx="10">
                  <c:v>-13.531592929425683</c:v>
                </c:pt>
                <c:pt idx="11">
                  <c:v>-14.155971697266683</c:v>
                </c:pt>
                <c:pt idx="12">
                  <c:v>-14.623582258249039</c:v>
                </c:pt>
                <c:pt idx="13">
                  <c:v>-14.938358583154232</c:v>
                </c:pt>
                <c:pt idx="14">
                  <c:v>-15.106491944351932</c:v>
                </c:pt>
                <c:pt idx="15">
                  <c:v>-15.135983252144209</c:v>
                </c:pt>
                <c:pt idx="16">
                  <c:v>-15.036191636841698</c:v>
                </c:pt>
                <c:pt idx="17">
                  <c:v>-14.817400460362281</c:v>
                </c:pt>
                <c:pt idx="18">
                  <c:v>-14.69897582405347</c:v>
                </c:pt>
                <c:pt idx="19">
                  <c:v>-14.066220924306721</c:v>
                </c:pt>
                <c:pt idx="20">
                  <c:v>-13.555659231560631</c:v>
                </c:pt>
                <c:pt idx="21">
                  <c:v>-12.96920674886098</c:v>
                </c:pt>
                <c:pt idx="22">
                  <c:v>-12.316775781023177</c:v>
                </c:pt>
                <c:pt idx="23">
                  <c:v>-11.607581396938123</c:v>
                </c:pt>
                <c:pt idx="24">
                  <c:v>-10.850054132726619</c:v>
                </c:pt>
                <c:pt idx="25">
                  <c:v>-10.051794395075341</c:v>
                </c:pt>
                <c:pt idx="26">
                  <c:v>-9.219561884852796</c:v>
                </c:pt>
                <c:pt idx="27">
                  <c:v>-8.3592933764249135</c:v>
                </c:pt>
                <c:pt idx="28">
                  <c:v>-7.4761425911863872</c:v>
                </c:pt>
                <c:pt idx="29">
                  <c:v>-6.5745365680689316</c:v>
                </c:pt>
                <c:pt idx="30">
                  <c:v>-5.6582437482873624</c:v>
                </c:pt>
                <c:pt idx="31">
                  <c:v>-4.7304498656650775</c:v>
                </c:pt>
                <c:pt idx="32">
                  <c:v>-3.7938385981783056</c:v>
                </c:pt>
                <c:pt idx="33">
                  <c:v>-2.8506747414615767</c:v>
                </c:pt>
                <c:pt idx="34">
                  <c:v>-1.902888378587787</c:v>
                </c:pt>
                <c:pt idx="35">
                  <c:v>-0.95215912361054578</c:v>
                </c:pt>
                <c:pt idx="36">
                  <c:v>0.95215912361054578</c:v>
                </c:pt>
                <c:pt idx="37">
                  <c:v>1.902888378587787</c:v>
                </c:pt>
                <c:pt idx="38">
                  <c:v>2.8506747414615767</c:v>
                </c:pt>
                <c:pt idx="39">
                  <c:v>3.7938385981783056</c:v>
                </c:pt>
                <c:pt idx="40">
                  <c:v>4.7304498656650775</c:v>
                </c:pt>
                <c:pt idx="41">
                  <c:v>5.6582437482873624</c:v>
                </c:pt>
                <c:pt idx="42">
                  <c:v>6.5745365680689316</c:v>
                </c:pt>
                <c:pt idx="43">
                  <c:v>7.4761425911863872</c:v>
                </c:pt>
                <c:pt idx="44">
                  <c:v>8.3592933764249135</c:v>
                </c:pt>
                <c:pt idx="45">
                  <c:v>9.219561884852796</c:v>
                </c:pt>
                <c:pt idx="46">
                  <c:v>10.051794395075341</c:v>
                </c:pt>
                <c:pt idx="47">
                  <c:v>10.850054132726619</c:v>
                </c:pt>
                <c:pt idx="48">
                  <c:v>11.607581396938123</c:v>
                </c:pt>
                <c:pt idx="49">
                  <c:v>12.316775781023177</c:v>
                </c:pt>
                <c:pt idx="50">
                  <c:v>12.96920674886098</c:v>
                </c:pt>
                <c:pt idx="51">
                  <c:v>13.555659231560631</c:v>
                </c:pt>
                <c:pt idx="52">
                  <c:v>14.066220924306721</c:v>
                </c:pt>
                <c:pt idx="53">
                  <c:v>14.490417457284689</c:v>
                </c:pt>
                <c:pt idx="54">
                  <c:v>14.817400460362281</c:v>
                </c:pt>
                <c:pt idx="55">
                  <c:v>15.036191636841698</c:v>
                </c:pt>
                <c:pt idx="56">
                  <c:v>15.135983252144209</c:v>
                </c:pt>
                <c:pt idx="57">
                  <c:v>15.106491944351932</c:v>
                </c:pt>
                <c:pt idx="58">
                  <c:v>14.938358583154232</c:v>
                </c:pt>
                <c:pt idx="59">
                  <c:v>14.623582258249039</c:v>
                </c:pt>
                <c:pt idx="60">
                  <c:v>14.155971697266683</c:v>
                </c:pt>
                <c:pt idx="61">
                  <c:v>13.531592929425683</c:v>
                </c:pt>
                <c:pt idx="62">
                  <c:v>12.7491883311731</c:v>
                </c:pt>
                <c:pt idx="63">
                  <c:v>11.81053984695278</c:v>
                </c:pt>
                <c:pt idx="64">
                  <c:v>10.720748666767678</c:v>
                </c:pt>
                <c:pt idx="65">
                  <c:v>9.4884053449488484</c:v>
                </c:pt>
                <c:pt idx="66">
                  <c:v>8.125628458553118</c:v>
                </c:pt>
                <c:pt idx="67">
                  <c:v>6.6479563804673099</c:v>
                </c:pt>
                <c:pt idx="68">
                  <c:v>5.0740852534166931</c:v>
                </c:pt>
                <c:pt idx="69">
                  <c:v>3.4254561916360196</c:v>
                </c:pt>
                <c:pt idx="70">
                  <c:v>1.7257052698304509</c:v>
                </c:pt>
                <c:pt idx="71">
                  <c:v>3.4601115720178578E-2</c:v>
                </c:pt>
              </c:numCache>
            </c:numRef>
          </c:xVal>
          <c:yVal>
            <c:numRef>
              <c:f>kampyles!$T$3:$T$74</c:f>
              <c:numCache>
                <c:formatCode>Γενικός τύπος</c:formatCode>
                <c:ptCount val="72"/>
                <c:pt idx="0">
                  <c:v>17.153780753736154</c:v>
                </c:pt>
                <c:pt idx="1">
                  <c:v>17.055942683525309</c:v>
                </c:pt>
                <c:pt idx="2">
                  <c:v>16.764484149609245</c:v>
                </c:pt>
                <c:pt idx="3">
                  <c:v>16.285583480073534</c:v>
                </c:pt>
                <c:pt idx="4">
                  <c:v>15.629238266022666</c:v>
                </c:pt>
                <c:pt idx="5">
                  <c:v>14.808869973101221</c:v>
                </c:pt>
                <c:pt idx="6">
                  <c:v>13.840794231728916</c:v>
                </c:pt>
                <c:pt idx="7">
                  <c:v>12.743599937592931</c:v>
                </c:pt>
                <c:pt idx="8">
                  <c:v>11.53747456530947</c:v>
                </c:pt>
                <c:pt idx="9">
                  <c:v>10.243514018161632</c:v>
                </c:pt>
                <c:pt idx="10">
                  <c:v>8.8830532578725396</c:v>
                </c:pt>
                <c:pt idx="11">
                  <c:v>7.4770493351766234</c:v>
                </c:pt>
                <c:pt idx="12">
                  <c:v>6.045541945825418</c:v>
                </c:pt>
                <c:pt idx="13">
                  <c:v>4.6072090524146088</c:v>
                </c:pt>
                <c:pt idx="14">
                  <c:v>3.179027233167262</c:v>
                </c:pt>
                <c:pt idx="15">
                  <c:v>1.7760389544204609</c:v>
                </c:pt>
                <c:pt idx="16">
                  <c:v>0.41122247380641264</c:v>
                </c:pt>
                <c:pt idx="17">
                  <c:v>-0.90454506108828081</c:v>
                </c:pt>
                <c:pt idx="18">
                  <c:v>-1.4150758449512184</c:v>
                </c:pt>
                <c:pt idx="19">
                  <c:v>-3.3556057850124743</c:v>
                </c:pt>
                <c:pt idx="20">
                  <c:v>-4.4789518260869832</c:v>
                </c:pt>
                <c:pt idx="21">
                  <c:v>-5.529005946753446</c:v>
                </c:pt>
                <c:pt idx="22">
                  <c:v>-6.503681493132464</c:v>
                </c:pt>
                <c:pt idx="23">
                  <c:v>-7.4020629609022617</c:v>
                </c:pt>
                <c:pt idx="24">
                  <c:v>-8.2241894248904135</c:v>
                </c:pt>
                <c:pt idx="25">
                  <c:v>-8.9708477093252199</c:v>
                </c:pt>
                <c:pt idx="26">
                  <c:v>-9.6433806726832412</c:v>
                </c:pt>
                <c:pt idx="27">
                  <c:v>-10.243514018161635</c:v>
                </c:pt>
                <c:pt idx="28">
                  <c:v>-10.773203384009117</c:v>
                </c:pt>
                <c:pt idx="29">
                  <c:v>-11.234502148712188</c:v>
                </c:pt>
                <c:pt idx="30">
                  <c:v>-11.629449402856626</c:v>
                </c:pt>
                <c:pt idx="31">
                  <c:v>-11.959976868027875</c:v>
                </c:pt>
                <c:pt idx="32">
                  <c:v>-12.227833145292713</c:v>
                </c:pt>
                <c:pt idx="33">
                  <c:v>-12.434523507284402</c:v>
                </c:pt>
                <c:pt idx="34">
                  <c:v>-12.581263463670393</c:v>
                </c:pt>
                <c:pt idx="35">
                  <c:v>-12.668944487829046</c:v>
                </c:pt>
                <c:pt idx="36">
                  <c:v>-12.668944487829046</c:v>
                </c:pt>
                <c:pt idx="37">
                  <c:v>-12.581263463670393</c:v>
                </c:pt>
                <c:pt idx="38">
                  <c:v>-12.434523507284402</c:v>
                </c:pt>
                <c:pt idx="39">
                  <c:v>-12.227833145292713</c:v>
                </c:pt>
                <c:pt idx="40">
                  <c:v>-11.959976868027875</c:v>
                </c:pt>
                <c:pt idx="41">
                  <c:v>-11.629449402856626</c:v>
                </c:pt>
                <c:pt idx="42">
                  <c:v>-11.234502148712188</c:v>
                </c:pt>
                <c:pt idx="43">
                  <c:v>-10.773203384009117</c:v>
                </c:pt>
                <c:pt idx="44">
                  <c:v>-10.243514018161635</c:v>
                </c:pt>
                <c:pt idx="45">
                  <c:v>-9.6433806726832412</c:v>
                </c:pt>
                <c:pt idx="46">
                  <c:v>-8.9708477093252199</c:v>
                </c:pt>
                <c:pt idx="47">
                  <c:v>-8.2241894248904135</c:v>
                </c:pt>
                <c:pt idx="48">
                  <c:v>-7.4020629609022617</c:v>
                </c:pt>
                <c:pt idx="49">
                  <c:v>-6.503681493132464</c:v>
                </c:pt>
                <c:pt idx="50">
                  <c:v>-5.529005946753446</c:v>
                </c:pt>
                <c:pt idx="51">
                  <c:v>-4.4789518260869832</c:v>
                </c:pt>
                <c:pt idx="52">
                  <c:v>-3.3556057850124743</c:v>
                </c:pt>
                <c:pt idx="53">
                  <c:v>-2.1624443693504833</c:v>
                </c:pt>
                <c:pt idx="54">
                  <c:v>-0.90454506108828081</c:v>
                </c:pt>
                <c:pt idx="55">
                  <c:v>0.41122247380641264</c:v>
                </c:pt>
                <c:pt idx="56">
                  <c:v>1.7760389544204609</c:v>
                </c:pt>
                <c:pt idx="57">
                  <c:v>3.179027233167262</c:v>
                </c:pt>
                <c:pt idx="58">
                  <c:v>4.6072090524146088</c:v>
                </c:pt>
                <c:pt idx="59">
                  <c:v>6.045541945825418</c:v>
                </c:pt>
                <c:pt idx="60">
                  <c:v>7.4770493351766234</c:v>
                </c:pt>
                <c:pt idx="61">
                  <c:v>8.8830532578725396</c:v>
                </c:pt>
                <c:pt idx="62">
                  <c:v>10.243514018161632</c:v>
                </c:pt>
                <c:pt idx="63">
                  <c:v>11.53747456530947</c:v>
                </c:pt>
                <c:pt idx="64">
                  <c:v>12.743599937592931</c:v>
                </c:pt>
                <c:pt idx="65">
                  <c:v>13.840794231728916</c:v>
                </c:pt>
                <c:pt idx="66">
                  <c:v>14.808869973101221</c:v>
                </c:pt>
                <c:pt idx="67">
                  <c:v>15.629238266022666</c:v>
                </c:pt>
                <c:pt idx="68">
                  <c:v>16.285583480073534</c:v>
                </c:pt>
                <c:pt idx="69">
                  <c:v>16.764484149609245</c:v>
                </c:pt>
                <c:pt idx="70">
                  <c:v>17.055942683525309</c:v>
                </c:pt>
                <c:pt idx="71">
                  <c:v>17.153790555994753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D73D-47BA-9F18-BFD729BE1768}"/>
            </c:ext>
          </c:extLst>
        </c:ser>
        <c:ser>
          <c:idx val="42"/>
          <c:order val="42"/>
          <c:tx>
            <c:v>metopo5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kampyles!$V$3:$V$74</c:f>
              <c:numCache>
                <c:formatCode>Γενικός τύπος</c:formatCode>
                <c:ptCount val="72"/>
                <c:pt idx="0">
                  <c:v>-1.0818406132675255E-2</c:v>
                </c:pt>
                <c:pt idx="1">
                  <c:v>-1.0795744454961813</c:v>
                </c:pt>
                <c:pt idx="2">
                  <c:v>-2.1456151770893257</c:v>
                </c:pt>
                <c:pt idx="3">
                  <c:v>-3.1849087611917422</c:v>
                </c:pt>
                <c:pt idx="4">
                  <c:v>-4.1848685966255292</c:v>
                </c:pt>
                <c:pt idx="5">
                  <c:v>-5.133814903984236</c:v>
                </c:pt>
                <c:pt idx="6">
                  <c:v>-6.0212170246417793</c:v>
                </c:pt>
                <c:pt idx="7">
                  <c:v>-6.8378892702859853</c:v>
                </c:pt>
                <c:pt idx="8">
                  <c:v>-7.5761343889195691</c:v>
                </c:pt>
                <c:pt idx="9">
                  <c:v>-8.2298317595043304</c:v>
                </c:pt>
                <c:pt idx="10">
                  <c:v>-8.7944704544507886</c:v>
                </c:pt>
                <c:pt idx="11">
                  <c:v>-9.2671300958992884</c:v>
                </c:pt>
                <c:pt idx="12">
                  <c:v>-9.6464147965803271</c:v>
                </c:pt>
                <c:pt idx="13">
                  <c:v>-9.9323472907024346</c:v>
                </c:pt>
                <c:pt idx="14">
                  <c:v>-10.126231556407657</c:v>
                </c:pt>
                <c:pt idx="15">
                  <c:v>-10.230492799632612</c:v>
                </c:pt>
                <c:pt idx="16">
                  <c:v>-10.248503652680018</c:v>
                </c:pt>
                <c:pt idx="17">
                  <c:v>-10.184404923129087</c:v>
                </c:pt>
                <c:pt idx="18">
                  <c:v>-10.136818729828358</c:v>
                </c:pt>
                <c:pt idx="19">
                  <c:v>-9.8292274108138518</c:v>
                </c:pt>
                <c:pt idx="20">
                  <c:v>-9.5487217314834183</c:v>
                </c:pt>
                <c:pt idx="21">
                  <c:v>-9.2069576348770141</c:v>
                </c:pt>
                <c:pt idx="22">
                  <c:v>-8.809488140683758</c:v>
                </c:pt>
                <c:pt idx="23">
                  <c:v>-8.3617728990364064</c:v>
                </c:pt>
                <c:pt idx="24">
                  <c:v>-7.8690983742239276</c:v>
                </c:pt>
                <c:pt idx="25">
                  <c:v>-7.336517559725146</c:v>
                </c:pt>
                <c:pt idx="26">
                  <c:v>-6.7688079404285224</c:v>
                </c:pt>
                <c:pt idx="27">
                  <c:v>-6.1704460155943321</c:v>
                </c:pt>
                <c:pt idx="28">
                  <c:v>-5.5455964655177334</c:v>
                </c:pt>
                <c:pt idx="29">
                  <c:v>-4.8981139584131972</c:v>
                </c:pt>
                <c:pt idx="30">
                  <c:v>-4.2315556212441328</c:v>
                </c:pt>
                <c:pt idx="31">
                  <c:v>-3.5492023084428044</c:v>
                </c:pt>
                <c:pt idx="32">
                  <c:v>-2.8540869670244144</c:v>
                </c:pt>
                <c:pt idx="33">
                  <c:v>-2.1490285900695825</c:v>
                </c:pt>
                <c:pt idx="34">
                  <c:v>-1.4366704513950173</c:v>
                </c:pt>
                <c:pt idx="35">
                  <c:v>-0.7195215050047099</c:v>
                </c:pt>
                <c:pt idx="36">
                  <c:v>0.7195215050047099</c:v>
                </c:pt>
                <c:pt idx="37">
                  <c:v>1.4366704513950173</c:v>
                </c:pt>
                <c:pt idx="38">
                  <c:v>2.1490285900695825</c:v>
                </c:pt>
                <c:pt idx="39">
                  <c:v>2.8540869670244144</c:v>
                </c:pt>
                <c:pt idx="40">
                  <c:v>3.5492023084428044</c:v>
                </c:pt>
                <c:pt idx="41">
                  <c:v>4.2315556212441328</c:v>
                </c:pt>
                <c:pt idx="42">
                  <c:v>4.8981139584131972</c:v>
                </c:pt>
                <c:pt idx="43">
                  <c:v>5.5455964655177334</c:v>
                </c:pt>
                <c:pt idx="44">
                  <c:v>6.1704460155943321</c:v>
                </c:pt>
                <c:pt idx="45">
                  <c:v>6.7688079404285224</c:v>
                </c:pt>
                <c:pt idx="46">
                  <c:v>7.336517559725146</c:v>
                </c:pt>
                <c:pt idx="47">
                  <c:v>7.8690983742239276</c:v>
                </c:pt>
                <c:pt idx="48">
                  <c:v>8.3617728990364064</c:v>
                </c:pt>
                <c:pt idx="49">
                  <c:v>8.809488140683758</c:v>
                </c:pt>
                <c:pt idx="50">
                  <c:v>9.2069576348770141</c:v>
                </c:pt>
                <c:pt idx="51">
                  <c:v>9.5487217314834183</c:v>
                </c:pt>
                <c:pt idx="52">
                  <c:v>9.8292274108138518</c:v>
                </c:pt>
                <c:pt idx="53">
                  <c:v>10.042928320358259</c:v>
                </c:pt>
                <c:pt idx="54">
                  <c:v>10.184404923129087</c:v>
                </c:pt>
                <c:pt idx="55">
                  <c:v>10.248503652680018</c:v>
                </c:pt>
                <c:pt idx="56">
                  <c:v>10.230492799632612</c:v>
                </c:pt>
                <c:pt idx="57">
                  <c:v>10.126231556407657</c:v>
                </c:pt>
                <c:pt idx="58">
                  <c:v>9.9323472907024346</c:v>
                </c:pt>
                <c:pt idx="59">
                  <c:v>9.6464147965803271</c:v>
                </c:pt>
                <c:pt idx="60">
                  <c:v>9.2671300958992884</c:v>
                </c:pt>
                <c:pt idx="61">
                  <c:v>8.7944704544507886</c:v>
                </c:pt>
                <c:pt idx="62">
                  <c:v>8.2298317595043304</c:v>
                </c:pt>
                <c:pt idx="63">
                  <c:v>7.5761343889195691</c:v>
                </c:pt>
                <c:pt idx="64">
                  <c:v>6.8378892702859853</c:v>
                </c:pt>
                <c:pt idx="65">
                  <c:v>6.0212170246417793</c:v>
                </c:pt>
                <c:pt idx="66">
                  <c:v>5.133814903984236</c:v>
                </c:pt>
                <c:pt idx="67">
                  <c:v>4.1848685966255292</c:v>
                </c:pt>
                <c:pt idx="68">
                  <c:v>3.1849087611917422</c:v>
                </c:pt>
                <c:pt idx="69">
                  <c:v>2.1456151770893257</c:v>
                </c:pt>
                <c:pt idx="70">
                  <c:v>1.0795744454961813</c:v>
                </c:pt>
                <c:pt idx="71">
                  <c:v>2.1636798647669573E-2</c:v>
                </c:pt>
              </c:numCache>
            </c:numRef>
          </c:xVal>
          <c:yVal>
            <c:numRef>
              <c:f>kampyles!$W$3:$W$74</c:f>
              <c:numCache>
                <c:formatCode>Γενικός τύπος</c:formatCode>
                <c:ptCount val="72"/>
                <c:pt idx="0">
                  <c:v>11.21936838400484</c:v>
                </c:pt>
                <c:pt idx="1">
                  <c:v>11.162636975315992</c:v>
                </c:pt>
                <c:pt idx="2">
                  <c:v>10.993384973538282</c:v>
                </c:pt>
                <c:pt idx="3">
                  <c:v>10.714464473151381</c:v>
                </c:pt>
                <c:pt idx="4">
                  <c:v>10.330516533662852</c:v>
                </c:pt>
                <c:pt idx="5">
                  <c:v>9.8478282055409849</c:v>
                </c:pt>
                <c:pt idx="6">
                  <c:v>9.2741355276079194</c:v>
                </c:pt>
                <c:pt idx="7">
                  <c:v>8.6183882725166843</c:v>
                </c:pt>
                <c:pt idx="8">
                  <c:v>7.8904880788435916</c:v>
                </c:pt>
                <c:pt idx="9">
                  <c:v>7.1010123353783481</c:v>
                </c:pt>
                <c:pt idx="10">
                  <c:v>6.2609360915741119</c:v>
                </c:pt>
                <c:pt idx="11">
                  <c:v>5.3813634264387709</c:v>
                </c:pt>
                <c:pt idx="12">
                  <c:v>4.4732782430539251</c:v>
                </c:pt>
                <c:pt idx="13">
                  <c:v>3.5473225341777193</c:v>
                </c:pt>
                <c:pt idx="14">
                  <c:v>2.6136079725200236</c:v>
                </c:pt>
                <c:pt idx="15">
                  <c:v>1.6815644033970041</c:v>
                </c:pt>
                <c:pt idx="16">
                  <c:v>0.75982662590660699</c:v>
                </c:pt>
                <c:pt idx="17">
                  <c:v>-0.14384112096501278</c:v>
                </c:pt>
                <c:pt idx="18">
                  <c:v>-0.49868243691204783</c:v>
                </c:pt>
                <c:pt idx="19">
                  <c:v>-1.8704706473654673</c:v>
                </c:pt>
                <c:pt idx="20">
                  <c:v>-2.6824616529368335</c:v>
                </c:pt>
                <c:pt idx="21">
                  <c:v>-3.4543793120870774</c:v>
                </c:pt>
                <c:pt idx="22">
                  <c:v>-4.182841668733742</c:v>
                </c:pt>
                <c:pt idx="23">
                  <c:v>-4.8651909269611755</c:v>
                </c:pt>
                <c:pt idx="24">
                  <c:v>-5.4994123579365413</c:v>
                </c:pt>
                <c:pt idx="25">
                  <c:v>-6.0840489235073409</c:v>
                </c:pt>
                <c:pt idx="26">
                  <c:v>-6.6181150466059835</c:v>
                </c:pt>
                <c:pt idx="27">
                  <c:v>-7.1010123353783525</c:v>
                </c:pt>
                <c:pt idx="28">
                  <c:v>-7.5324494575961145</c:v>
                </c:pt>
                <c:pt idx="29">
                  <c:v>-7.9123677978305391</c:v>
                </c:pt>
                <c:pt idx="30">
                  <c:v>-8.2408740345979936</c:v>
                </c:pt>
                <c:pt idx="31">
                  <c:v>-8.5181803610632638</c:v>
                </c:pt>
                <c:pt idx="32">
                  <c:v>-8.7445527456273737</c:v>
                </c:pt>
                <c:pt idx="33">
                  <c:v>-8.9202673862145456</c:v>
                </c:pt>
                <c:pt idx="34">
                  <c:v>-9.0455753480519707</c:v>
                </c:pt>
                <c:pt idx="35">
                  <c:v>-9.1206752798039084</c:v>
                </c:pt>
                <c:pt idx="36">
                  <c:v>-9.1206752798039084</c:v>
                </c:pt>
                <c:pt idx="37">
                  <c:v>-9.0455753480519707</c:v>
                </c:pt>
                <c:pt idx="38">
                  <c:v>-8.9202673862145456</c:v>
                </c:pt>
                <c:pt idx="39">
                  <c:v>-8.7445527456273737</c:v>
                </c:pt>
                <c:pt idx="40">
                  <c:v>-8.5181803610632638</c:v>
                </c:pt>
                <c:pt idx="41">
                  <c:v>-8.2408740345979936</c:v>
                </c:pt>
                <c:pt idx="42">
                  <c:v>-7.9123677978305391</c:v>
                </c:pt>
                <c:pt idx="43">
                  <c:v>-7.5324494575961145</c:v>
                </c:pt>
                <c:pt idx="44">
                  <c:v>-7.1010123353783525</c:v>
                </c:pt>
                <c:pt idx="45">
                  <c:v>-6.6181150466059835</c:v>
                </c:pt>
                <c:pt idx="46">
                  <c:v>-6.0840489235073409</c:v>
                </c:pt>
                <c:pt idx="47">
                  <c:v>-5.4994123579365413</c:v>
                </c:pt>
                <c:pt idx="48">
                  <c:v>-4.8651909269611755</c:v>
                </c:pt>
                <c:pt idx="49">
                  <c:v>-4.182841668733742</c:v>
                </c:pt>
                <c:pt idx="50">
                  <c:v>-3.4543793120870774</c:v>
                </c:pt>
                <c:pt idx="51">
                  <c:v>-2.6824616529368335</c:v>
                </c:pt>
                <c:pt idx="52">
                  <c:v>-1.8704706473654673</c:v>
                </c:pt>
                <c:pt idx="53">
                  <c:v>-1.022585199880552</c:v>
                </c:pt>
                <c:pt idx="54">
                  <c:v>-0.14384112096501278</c:v>
                </c:pt>
                <c:pt idx="55">
                  <c:v>0.75982662590660699</c:v>
                </c:pt>
                <c:pt idx="56">
                  <c:v>1.6815644033970041</c:v>
                </c:pt>
                <c:pt idx="57">
                  <c:v>2.6136079725200236</c:v>
                </c:pt>
                <c:pt idx="58">
                  <c:v>3.5473225341777193</c:v>
                </c:pt>
                <c:pt idx="59">
                  <c:v>4.4732782430539251</c:v>
                </c:pt>
                <c:pt idx="60">
                  <c:v>5.3813634264387709</c:v>
                </c:pt>
                <c:pt idx="61">
                  <c:v>6.2609360915741119</c:v>
                </c:pt>
                <c:pt idx="62">
                  <c:v>7.1010123353783481</c:v>
                </c:pt>
                <c:pt idx="63">
                  <c:v>7.8904880788435916</c:v>
                </c:pt>
                <c:pt idx="64">
                  <c:v>8.6183882725166843</c:v>
                </c:pt>
                <c:pt idx="65">
                  <c:v>9.2741355276079194</c:v>
                </c:pt>
                <c:pt idx="66">
                  <c:v>9.8478282055409849</c:v>
                </c:pt>
                <c:pt idx="67">
                  <c:v>10.330516533662852</c:v>
                </c:pt>
                <c:pt idx="68">
                  <c:v>10.714464473151381</c:v>
                </c:pt>
                <c:pt idx="69">
                  <c:v>10.993384973538282</c:v>
                </c:pt>
                <c:pt idx="70">
                  <c:v>11.162636975315992</c:v>
                </c:pt>
                <c:pt idx="71">
                  <c:v>11.219374065742183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D73D-47BA-9F18-BFD729BE1768}"/>
            </c:ext>
          </c:extLst>
        </c:ser>
        <c:ser>
          <c:idx val="43"/>
          <c:order val="43"/>
          <c:tx>
            <c:v>metopo6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kampyles!$Y$3:$Y$74</c:f>
              <c:numCache>
                <c:formatCode>Γενικός τύπος</c:formatCode>
                <c:ptCount val="72"/>
                <c:pt idx="0">
                  <c:v>-5.2815856412188741E-3</c:v>
                </c:pt>
                <c:pt idx="1">
                  <c:v>-0.5272623359500449</c:v>
                </c:pt>
                <c:pt idx="2">
                  <c:v>-1.0491647134489042</c:v>
                </c:pt>
                <c:pt idx="3">
                  <c:v>-1.5604363309326796</c:v>
                </c:pt>
                <c:pt idx="4">
                  <c:v>-2.0559819830687931</c:v>
                </c:pt>
                <c:pt idx="5">
                  <c:v>-2.5309631947796944</c:v>
                </c:pt>
                <c:pt idx="6">
                  <c:v>-2.9808717130401012</c:v>
                </c:pt>
                <c:pt idx="7">
                  <c:v>-3.4015933749593033</c:v>
                </c:pt>
                <c:pt idx="8">
                  <c:v>-3.7894608076094136</c:v>
                </c:pt>
                <c:pt idx="9">
                  <c:v>-4.1412939060420983</c:v>
                </c:pt>
                <c:pt idx="10">
                  <c:v>-4.4544275512252867</c:v>
                </c:pt>
                <c:pt idx="11">
                  <c:v>-4.7267265396331943</c:v>
                </c:pt>
                <c:pt idx="12">
                  <c:v>-4.9565881736509594</c:v>
                </c:pt>
                <c:pt idx="13">
                  <c:v>-5.1429333836663851</c:v>
                </c:pt>
                <c:pt idx="14">
                  <c:v>-5.285187601041903</c:v>
                </c:pt>
                <c:pt idx="15">
                  <c:v>-5.3832528646439455</c:v>
                </c:pt>
                <c:pt idx="16">
                  <c:v>-5.4374728171911766</c:v>
                </c:pt>
                <c:pt idx="17">
                  <c:v>-5.4485923323264203</c:v>
                </c:pt>
                <c:pt idx="18">
                  <c:v>-5.4412079286266417</c:v>
                </c:pt>
                <c:pt idx="19">
                  <c:v>-5.3462497485172262</c:v>
                </c:pt>
                <c:pt idx="20">
                  <c:v>-5.2358793264922472</c:v>
                </c:pt>
                <c:pt idx="21">
                  <c:v>-5.0885000429570209</c:v>
                </c:pt>
                <c:pt idx="22">
                  <c:v>-4.9061858964177372</c:v>
                </c:pt>
                <c:pt idx="23">
                  <c:v>-4.6911468528359617</c:v>
                </c:pt>
                <c:pt idx="24">
                  <c:v>-4.4456923834856132</c:v>
                </c:pt>
                <c:pt idx="25">
                  <c:v>-4.1721992783369286</c:v>
                </c:pt>
                <c:pt idx="26">
                  <c:v>-3.8730840341734654</c:v>
                </c:pt>
                <c:pt idx="27">
                  <c:v>-3.5507799365571908</c:v>
                </c:pt>
                <c:pt idx="28">
                  <c:v>-3.207718799232584</c:v>
                </c:pt>
                <c:pt idx="29">
                  <c:v>-2.8463171949262547</c:v>
                </c:pt>
                <c:pt idx="30">
                  <c:v>-2.4689669073454827</c:v>
                </c:pt>
                <c:pt idx="31">
                  <c:v>-2.0780292537626246</c:v>
                </c:pt>
                <c:pt idx="32">
                  <c:v>-1.6758328681914221</c:v>
                </c:pt>
                <c:pt idx="33">
                  <c:v>-1.2646744935480345</c:v>
                </c:pt>
                <c:pt idx="34">
                  <c:v>-0.84682230382204227</c:v>
                </c:pt>
                <c:pt idx="35">
                  <c:v>-0.42452126069203855</c:v>
                </c:pt>
                <c:pt idx="36">
                  <c:v>0.42452126069203855</c:v>
                </c:pt>
                <c:pt idx="37">
                  <c:v>0.84682230382204227</c:v>
                </c:pt>
                <c:pt idx="38">
                  <c:v>1.2646744935480345</c:v>
                </c:pt>
                <c:pt idx="39">
                  <c:v>1.6758328681914221</c:v>
                </c:pt>
                <c:pt idx="40">
                  <c:v>2.0780292537626246</c:v>
                </c:pt>
                <c:pt idx="41">
                  <c:v>2.4689669073454827</c:v>
                </c:pt>
                <c:pt idx="42">
                  <c:v>2.8463171949262547</c:v>
                </c:pt>
                <c:pt idx="43">
                  <c:v>3.207718799232584</c:v>
                </c:pt>
                <c:pt idx="44">
                  <c:v>3.5507799365571908</c:v>
                </c:pt>
                <c:pt idx="45">
                  <c:v>3.8730840341734654</c:v>
                </c:pt>
                <c:pt idx="46">
                  <c:v>4.1721992783369286</c:v>
                </c:pt>
                <c:pt idx="47">
                  <c:v>4.4456923834856132</c:v>
                </c:pt>
                <c:pt idx="48">
                  <c:v>4.6911468528359617</c:v>
                </c:pt>
                <c:pt idx="49">
                  <c:v>4.9061858964177372</c:v>
                </c:pt>
                <c:pt idx="50">
                  <c:v>5.0885000429570209</c:v>
                </c:pt>
                <c:pt idx="51">
                  <c:v>5.2358793264922472</c:v>
                </c:pt>
                <c:pt idx="52">
                  <c:v>5.3462497485172262</c:v>
                </c:pt>
                <c:pt idx="53">
                  <c:v>5.4177135151783968</c:v>
                </c:pt>
                <c:pt idx="54">
                  <c:v>5.4485923323264203</c:v>
                </c:pt>
                <c:pt idx="55">
                  <c:v>5.4374728171911766</c:v>
                </c:pt>
                <c:pt idx="56">
                  <c:v>5.3832528646439455</c:v>
                </c:pt>
                <c:pt idx="57">
                  <c:v>5.285187601041903</c:v>
                </c:pt>
                <c:pt idx="58">
                  <c:v>5.1429333836663851</c:v>
                </c:pt>
                <c:pt idx="59">
                  <c:v>4.9565881736509594</c:v>
                </c:pt>
                <c:pt idx="60">
                  <c:v>4.7267265396331943</c:v>
                </c:pt>
                <c:pt idx="61">
                  <c:v>4.4544275512252867</c:v>
                </c:pt>
                <c:pt idx="62">
                  <c:v>4.1412939060420983</c:v>
                </c:pt>
                <c:pt idx="63">
                  <c:v>3.7894608076094136</c:v>
                </c:pt>
                <c:pt idx="64">
                  <c:v>3.4015933749593033</c:v>
                </c:pt>
                <c:pt idx="65">
                  <c:v>2.9808717130401012</c:v>
                </c:pt>
                <c:pt idx="66">
                  <c:v>2.5309631947796944</c:v>
                </c:pt>
                <c:pt idx="67">
                  <c:v>2.0559819830687931</c:v>
                </c:pt>
                <c:pt idx="68">
                  <c:v>1.5604363309326796</c:v>
                </c:pt>
                <c:pt idx="69">
                  <c:v>1.0491647134489042</c:v>
                </c:pt>
                <c:pt idx="70">
                  <c:v>0.5272623359500449</c:v>
                </c:pt>
                <c:pt idx="71">
                  <c:v>1.0563165899563907E-2</c:v>
                </c:pt>
              </c:numCache>
            </c:numRef>
          </c:xVal>
          <c:yVal>
            <c:numRef>
              <c:f>kampyles!$Z$3:$Z$74</c:f>
              <c:numCache>
                <c:formatCode>Γενικός τύπος</c:formatCode>
                <c:ptCount val="72"/>
                <c:pt idx="0">
                  <c:v>5.7349550202711601</c:v>
                </c:pt>
                <c:pt idx="1">
                  <c:v>5.7094321869588764</c:v>
                </c:pt>
                <c:pt idx="2">
                  <c:v>5.633176624924003</c:v>
                </c:pt>
                <c:pt idx="3">
                  <c:v>5.5071453902678842</c:v>
                </c:pt>
                <c:pt idx="4">
                  <c:v>5.3329052372904071</c:v>
                </c:pt>
                <c:pt idx="5">
                  <c:v>5.1126000357598018</c:v>
                </c:pt>
                <c:pt idx="6">
                  <c:v>4.8489034859930396</c:v>
                </c:pt>
                <c:pt idx="7">
                  <c:v>4.5449614657201955</c:v>
                </c:pt>
                <c:pt idx="8">
                  <c:v>4.2043261218906123</c:v>
                </c:pt>
                <c:pt idx="9">
                  <c:v>3.8308840428918742</c:v>
                </c:pt>
                <c:pt idx="10">
                  <c:v>3.4287809500426878</c:v>
                </c:pt>
                <c:pt idx="11">
                  <c:v>3.0023453328977285</c:v>
                </c:pt>
                <c:pt idx="12">
                  <c:v>2.5560133295092586</c:v>
                </c:pt>
                <c:pt idx="13">
                  <c:v>2.0942569352019573</c:v>
                </c:pt>
                <c:pt idx="14">
                  <c:v>1.6215173311287325</c:v>
                </c:pt>
                <c:pt idx="15">
                  <c:v>1.1421447791532597</c:v>
                </c:pt>
                <c:pt idx="16">
                  <c:v>0.66034615560921861</c:v>
                </c:pt>
                <c:pt idx="17">
                  <c:v>0.18014081553246564</c:v>
                </c:pt>
                <c:pt idx="18">
                  <c:v>-1.063666028273884E-2</c:v>
                </c:pt>
                <c:pt idx="19">
                  <c:v>-0.76055445046228876</c:v>
                </c:pt>
                <c:pt idx="20">
                  <c:v>-1.214219719213562</c:v>
                </c:pt>
                <c:pt idx="21">
                  <c:v>-1.6526716419893015</c:v>
                </c:pt>
                <c:pt idx="22">
                  <c:v>-2.0731939742139089</c:v>
                </c:pt>
                <c:pt idx="23">
                  <c:v>-2.4733508465926133</c:v>
                </c:pt>
                <c:pt idx="24">
                  <c:v>-2.8509791514890703</c:v>
                </c:pt>
                <c:pt idx="25">
                  <c:v>-3.2041767500987151</c:v>
                </c:pt>
                <c:pt idx="26">
                  <c:v>-3.5312874971588668</c:v>
                </c:pt>
                <c:pt idx="27">
                  <c:v>-3.830884042891868</c:v>
                </c:pt>
                <c:pt idx="28">
                  <c:v>-4.1017493100022326</c:v>
                </c:pt>
                <c:pt idx="29">
                  <c:v>-4.3428574643911171</c:v>
                </c:pt>
                <c:pt idx="30">
                  <c:v>-4.5533551086257873</c:v>
                </c:pt>
                <c:pt idx="31">
                  <c:v>-4.7325433329046707</c:v>
                </c:pt>
                <c:pt idx="32">
                  <c:v>-4.8798611639138665</c:v>
                </c:pt>
                <c:pt idx="33">
                  <c:v>-4.9948708609780219</c:v>
                </c:pt>
                <c:pt idx="34">
                  <c:v>-5.0772454234755244</c:v>
                </c:pt>
                <c:pt idx="35">
                  <c:v>-5.1267585947139205</c:v>
                </c:pt>
                <c:pt idx="36">
                  <c:v>-5.1267585947139205</c:v>
                </c:pt>
                <c:pt idx="37">
                  <c:v>-5.0772454234755244</c:v>
                </c:pt>
                <c:pt idx="38">
                  <c:v>-4.9948708609780219</c:v>
                </c:pt>
                <c:pt idx="39">
                  <c:v>-4.8798611639138665</c:v>
                </c:pt>
                <c:pt idx="40">
                  <c:v>-4.7325433329046707</c:v>
                </c:pt>
                <c:pt idx="41">
                  <c:v>-4.5533551086257873</c:v>
                </c:pt>
                <c:pt idx="42">
                  <c:v>-4.3428574643911171</c:v>
                </c:pt>
                <c:pt idx="43">
                  <c:v>-4.1017493100022326</c:v>
                </c:pt>
                <c:pt idx="44">
                  <c:v>-3.830884042891868</c:v>
                </c:pt>
                <c:pt idx="45">
                  <c:v>-3.5312874971588668</c:v>
                </c:pt>
                <c:pt idx="46">
                  <c:v>-3.2041767500987151</c:v>
                </c:pt>
                <c:pt idx="47">
                  <c:v>-2.8509791514890703</c:v>
                </c:pt>
                <c:pt idx="48">
                  <c:v>-2.4733508465926133</c:v>
                </c:pt>
                <c:pt idx="49">
                  <c:v>-2.0731939742139089</c:v>
                </c:pt>
                <c:pt idx="50">
                  <c:v>-1.6526716419893015</c:v>
                </c:pt>
                <c:pt idx="51">
                  <c:v>-1.214219719213562</c:v>
                </c:pt>
                <c:pt idx="52">
                  <c:v>-0.76055445046228876</c:v>
                </c:pt>
                <c:pt idx="53">
                  <c:v>-0.29467488893361043</c:v>
                </c:pt>
                <c:pt idx="54">
                  <c:v>0.18014081553246564</c:v>
                </c:pt>
                <c:pt idx="55">
                  <c:v>0.66034615560921861</c:v>
                </c:pt>
                <c:pt idx="56">
                  <c:v>1.1421447791532597</c:v>
                </c:pt>
                <c:pt idx="57">
                  <c:v>1.6215173311287325</c:v>
                </c:pt>
                <c:pt idx="58">
                  <c:v>2.0942569352019573</c:v>
                </c:pt>
                <c:pt idx="59">
                  <c:v>2.5560133295092586</c:v>
                </c:pt>
                <c:pt idx="60">
                  <c:v>3.0023453328977285</c:v>
                </c:pt>
                <c:pt idx="61">
                  <c:v>3.4287809500426878</c:v>
                </c:pt>
                <c:pt idx="62">
                  <c:v>3.8308840428918742</c:v>
                </c:pt>
                <c:pt idx="63">
                  <c:v>4.2043261218906123</c:v>
                </c:pt>
                <c:pt idx="64">
                  <c:v>4.5449614657201955</c:v>
                </c:pt>
                <c:pt idx="65">
                  <c:v>4.8489034859930396</c:v>
                </c:pt>
                <c:pt idx="66">
                  <c:v>5.1126000357598018</c:v>
                </c:pt>
                <c:pt idx="67">
                  <c:v>5.3329052372904071</c:v>
                </c:pt>
                <c:pt idx="68">
                  <c:v>5.5071453902678842</c:v>
                </c:pt>
                <c:pt idx="69">
                  <c:v>5.633176624924003</c:v>
                </c:pt>
                <c:pt idx="70">
                  <c:v>5.7094321869588764</c:v>
                </c:pt>
                <c:pt idx="71">
                  <c:v>5.7349473546190097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D73D-47BA-9F18-BFD729BE1768}"/>
            </c:ext>
          </c:extLst>
        </c:ser>
        <c:ser>
          <c:idx val="44"/>
          <c:order val="44"/>
          <c:tx>
            <c:v>metopo7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kampyles!$AB$3:$AB$74</c:f>
              <c:numCache>
                <c:formatCode>Γενικός τύπος</c:formatCode>
                <c:ptCount val="72"/>
                <c:pt idx="0">
                  <c:v>-6.1560021972667468E-4</c:v>
                </c:pt>
                <c:pt idx="1">
                  <c:v>-6.1478655071022549E-2</c:v>
                </c:pt>
                <c:pt idx="2">
                  <c:v>-0.12246992584727412</c:v>
                </c:pt>
                <c:pt idx="3">
                  <c:v>-0.18249074321323042</c:v>
                </c:pt>
                <c:pt idx="4">
                  <c:v>-0.24106661622325784</c:v>
                </c:pt>
                <c:pt idx="5">
                  <c:v>-0.29773579176369003</c:v>
                </c:pt>
                <c:pt idx="6">
                  <c:v>-0.35205326181825264</c:v>
                </c:pt>
                <c:pt idx="7">
                  <c:v>-0.4035945722903686</c:v>
                </c:pt>
                <c:pt idx="8">
                  <c:v>-0.45195939122225359</c:v>
                </c:pt>
                <c:pt idx="9">
                  <c:v>-0.49677479888130538</c:v>
                </c:pt>
                <c:pt idx="10">
                  <c:v>-0.53769826742215954</c:v>
                </c:pt>
                <c:pt idx="11">
                  <c:v>-0.57442030352614437</c:v>
                </c:pt>
                <c:pt idx="12">
                  <c:v>-0.60666673340751642</c:v>
                </c:pt>
                <c:pt idx="13">
                  <c:v>-0.63420061569344066</c:v>
                </c:pt>
                <c:pt idx="14">
                  <c:v>-0.65682377377108392</c:v>
                </c:pt>
                <c:pt idx="15">
                  <c:v>-0.67437794509811033</c:v>
                </c:pt>
                <c:pt idx="16">
                  <c:v>-0.68674555055166642</c:v>
                </c:pt>
                <c:pt idx="17">
                  <c:v>-0.69385009202478309</c:v>
                </c:pt>
                <c:pt idx="18">
                  <c:v>-0.69520894922984222</c:v>
                </c:pt>
                <c:pt idx="19">
                  <c:v>-0.69216928531322408</c:v>
                </c:pt>
                <c:pt idx="20">
                  <c:v>-0.68343500277068214</c:v>
                </c:pt>
                <c:pt idx="21">
                  <c:v>-0.66953823650952637</c:v>
                </c:pt>
                <c:pt idx="22">
                  <c:v>-0.65060194426845186</c:v>
                </c:pt>
                <c:pt idx="23">
                  <c:v>-0.62678569854112931</c:v>
                </c:pt>
                <c:pt idx="24">
                  <c:v>-0.59828401323433267</c:v>
                </c:pt>
                <c:pt idx="25">
                  <c:v>-0.56532447283954179</c:v>
                </c:pt>
                <c:pt idx="26">
                  <c:v>-0.52816568937722463</c:v>
                </c:pt>
                <c:pt idx="27">
                  <c:v>-0.48709511121860499</c:v>
                </c:pt>
                <c:pt idx="28">
                  <c:v>-0.44242670635303877</c:v>
                </c:pt>
                <c:pt idx="29">
                  <c:v>-0.39449854083980168</c:v>
                </c:pt>
                <c:pt idx="30">
                  <c:v>-0.34367027115651544</c:v>
                </c:pt>
                <c:pt idx="31">
                  <c:v>-0.29032056702319797</c:v>
                </c:pt>
                <c:pt idx="32">
                  <c:v>-0.2348444791323786</c:v>
                </c:pt>
                <c:pt idx="33">
                  <c:v>-0.177650764136077</c:v>
                </c:pt>
                <c:pt idx="34">
                  <c:v>-0.1191591773024795</c:v>
                </c:pt>
                <c:pt idx="35">
                  <c:v>-5.979774153507323E-2</c:v>
                </c:pt>
                <c:pt idx="36">
                  <c:v>5.979774153507323E-2</c:v>
                </c:pt>
                <c:pt idx="37">
                  <c:v>0.1191591773024795</c:v>
                </c:pt>
                <c:pt idx="38">
                  <c:v>0.177650764136077</c:v>
                </c:pt>
                <c:pt idx="39">
                  <c:v>0.2348444791323786</c:v>
                </c:pt>
                <c:pt idx="40">
                  <c:v>0.29032056702319797</c:v>
                </c:pt>
                <c:pt idx="41">
                  <c:v>0.34367027115651544</c:v>
                </c:pt>
                <c:pt idx="42">
                  <c:v>0.39449854083980168</c:v>
                </c:pt>
                <c:pt idx="43">
                  <c:v>0.44242670635303877</c:v>
                </c:pt>
                <c:pt idx="44">
                  <c:v>0.48709511121860499</c:v>
                </c:pt>
                <c:pt idx="45">
                  <c:v>0.52816568937722463</c:v>
                </c:pt>
                <c:pt idx="46">
                  <c:v>0.56532447283954179</c:v>
                </c:pt>
                <c:pt idx="47">
                  <c:v>0.59828401323433267</c:v>
                </c:pt>
                <c:pt idx="48">
                  <c:v>0.62678569854112931</c:v>
                </c:pt>
                <c:pt idx="49">
                  <c:v>0.65060194426845186</c:v>
                </c:pt>
                <c:pt idx="50">
                  <c:v>0.66953823650952637</c:v>
                </c:pt>
                <c:pt idx="51">
                  <c:v>0.68343500277068214</c:v>
                </c:pt>
                <c:pt idx="52">
                  <c:v>0.69216928531322408</c:v>
                </c:pt>
                <c:pt idx="53">
                  <c:v>0.69565619106534704</c:v>
                </c:pt>
                <c:pt idx="54">
                  <c:v>0.69385009202478309</c:v>
                </c:pt>
                <c:pt idx="55">
                  <c:v>0.68674555055166642</c:v>
                </c:pt>
                <c:pt idx="56">
                  <c:v>0.67437794509811033</c:v>
                </c:pt>
                <c:pt idx="57">
                  <c:v>0.65682377377108392</c:v>
                </c:pt>
                <c:pt idx="58">
                  <c:v>0.63420061569344066</c:v>
                </c:pt>
                <c:pt idx="59">
                  <c:v>0.60666673340751642</c:v>
                </c:pt>
                <c:pt idx="60">
                  <c:v>0.57442030352614437</c:v>
                </c:pt>
                <c:pt idx="61">
                  <c:v>0.53769826742215954</c:v>
                </c:pt>
                <c:pt idx="62">
                  <c:v>0.49677479888130538</c:v>
                </c:pt>
                <c:pt idx="63">
                  <c:v>0.45195939122225359</c:v>
                </c:pt>
                <c:pt idx="64">
                  <c:v>0.4035945722903686</c:v>
                </c:pt>
                <c:pt idx="65">
                  <c:v>0.35205326181825264</c:v>
                </c:pt>
                <c:pt idx="66">
                  <c:v>0.29773579176369003</c:v>
                </c:pt>
                <c:pt idx="67">
                  <c:v>0.24106661622325784</c:v>
                </c:pt>
                <c:pt idx="68">
                  <c:v>0.18249074321323042</c:v>
                </c:pt>
                <c:pt idx="69">
                  <c:v>0.12246992584727412</c:v>
                </c:pt>
                <c:pt idx="70">
                  <c:v>6.1478655071022549E-2</c:v>
                </c:pt>
                <c:pt idx="71">
                  <c:v>1.2311999480359775E-3</c:v>
                </c:pt>
              </c:numCache>
            </c:numRef>
          </c:xVal>
          <c:yVal>
            <c:numRef>
              <c:f>kampyles!$AC$3:$AC$74</c:f>
              <c:numCache>
                <c:formatCode>Γενικός τύπος</c:formatCode>
                <c:ptCount val="72"/>
                <c:pt idx="0">
                  <c:v>0.70054081289336345</c:v>
                </c:pt>
                <c:pt idx="1">
                  <c:v>0.69781952028379268</c:v>
                </c:pt>
                <c:pt idx="2">
                  <c:v>0.68967725953709413</c:v>
                </c:pt>
                <c:pt idx="3">
                  <c:v>0.67618138049917254</c:v>
                </c:pt>
                <c:pt idx="4">
                  <c:v>0.65744293303035084</c:v>
                </c:pt>
                <c:pt idx="5">
                  <c:v>0.63361583247498332</c:v>
                </c:pt>
                <c:pt idx="6">
                  <c:v>0.60489533390214467</c:v>
                </c:pt>
                <c:pt idx="7">
                  <c:v>0.5715161105966956</c:v>
                </c:pt>
                <c:pt idx="8">
                  <c:v>0.53374996553416632</c:v>
                </c:pt>
                <c:pt idx="9">
                  <c:v>0.49190320946212451</c:v>
                </c:pt>
                <c:pt idx="10">
                  <c:v>0.44631374328625784</c:v>
                </c:pt>
                <c:pt idx="11">
                  <c:v>0.39734788564322865</c:v>
                </c:pt>
                <c:pt idx="12">
                  <c:v>0.34539698878954811</c:v>
                </c:pt>
                <c:pt idx="13">
                  <c:v>0.29087388722625135</c:v>
                </c:pt>
                <c:pt idx="14">
                  <c:v>0.23420922382853862</c:v>
                </c:pt>
                <c:pt idx="15">
                  <c:v>0.17584769769702199</c:v>
                </c:pt>
                <c:pt idx="16">
                  <c:v>0.11624427655905126</c:v>
                </c:pt>
                <c:pt idx="17">
                  <c:v>5.586041441336926E-2</c:v>
                </c:pt>
                <c:pt idx="18">
                  <c:v>3.1592319064977177E-2</c:v>
                </c:pt>
                <c:pt idx="19">
                  <c:v>-6.5392742958907818E-2</c:v>
                </c:pt>
                <c:pt idx="20">
                  <c:v>-0.12533993183332193</c:v>
                </c:pt>
                <c:pt idx="21">
                  <c:v>-0.18423031886628732</c:v>
                </c:pt>
                <c:pt idx="22">
                  <c:v>-0.24162411149079943</c:v>
                </c:pt>
                <c:pt idx="23">
                  <c:v>-0.29709574147395273</c:v>
                </c:pt>
                <c:pt idx="24">
                  <c:v>-0.35023675453808384</c:v>
                </c:pt>
                <c:pt idx="25">
                  <c:v>-0.4006584972690771</c:v>
                </c:pt>
                <c:pt idx="26">
                  <c:v>-0.44799459399129293</c:v>
                </c:pt>
                <c:pt idx="27">
                  <c:v>-0.49190320946212163</c:v>
                </c:pt>
                <c:pt idx="28">
                  <c:v>-0.53206909599313013</c:v>
                </c:pt>
                <c:pt idx="29">
                  <c:v>-0.56820542589874312</c:v>
                </c:pt>
                <c:pt idx="30">
                  <c:v>-0.60005541198697454</c:v>
                </c:pt>
                <c:pt idx="31">
                  <c:v>-0.62739372013013384</c:v>
                </c:pt>
                <c:pt idx="32">
                  <c:v>-0.65002767879871648</c:v>
                </c:pt>
                <c:pt idx="33">
                  <c:v>-0.66779829083003173</c:v>
                </c:pt>
                <c:pt idx="34">
                  <c:v>-0.68058105266831581</c:v>
                </c:pt>
                <c:pt idx="35">
                  <c:v>-0.68828658590764202</c:v>
                </c:pt>
                <c:pt idx="36">
                  <c:v>-0.68828658590764202</c:v>
                </c:pt>
                <c:pt idx="37">
                  <c:v>-0.68058105266831581</c:v>
                </c:pt>
                <c:pt idx="38">
                  <c:v>-0.66779829083003173</c:v>
                </c:pt>
                <c:pt idx="39">
                  <c:v>-0.65002767879871648</c:v>
                </c:pt>
                <c:pt idx="40">
                  <c:v>-0.62739372013013384</c:v>
                </c:pt>
                <c:pt idx="41">
                  <c:v>-0.60005541198697454</c:v>
                </c:pt>
                <c:pt idx="42">
                  <c:v>-0.56820542589874312</c:v>
                </c:pt>
                <c:pt idx="43">
                  <c:v>-0.53206909599313013</c:v>
                </c:pt>
                <c:pt idx="44">
                  <c:v>-0.49190320946212163</c:v>
                </c:pt>
                <c:pt idx="45">
                  <c:v>-0.44799459399129293</c:v>
                </c:pt>
                <c:pt idx="46">
                  <c:v>-0.4006584972690771</c:v>
                </c:pt>
                <c:pt idx="47">
                  <c:v>-0.35023675453808384</c:v>
                </c:pt>
                <c:pt idx="48">
                  <c:v>-0.29709574147395273</c:v>
                </c:pt>
                <c:pt idx="49">
                  <c:v>-0.24162411149079943</c:v>
                </c:pt>
                <c:pt idx="50">
                  <c:v>-0.18423031886628732</c:v>
                </c:pt>
                <c:pt idx="51">
                  <c:v>-0.12533993183332193</c:v>
                </c:pt>
                <c:pt idx="52">
                  <c:v>-6.5392742958907818E-2</c:v>
                </c:pt>
                <c:pt idx="53">
                  <c:v>-4.8396876667328179E-3</c:v>
                </c:pt>
                <c:pt idx="54">
                  <c:v>5.586041441336926E-2</c:v>
                </c:pt>
                <c:pt idx="55">
                  <c:v>0.11624427655905126</c:v>
                </c:pt>
                <c:pt idx="56">
                  <c:v>0.17584769769702199</c:v>
                </c:pt>
                <c:pt idx="57">
                  <c:v>0.23420922382853862</c:v>
                </c:pt>
                <c:pt idx="58">
                  <c:v>0.29087388722625135</c:v>
                </c:pt>
                <c:pt idx="59">
                  <c:v>0.34539698878954811</c:v>
                </c:pt>
                <c:pt idx="60">
                  <c:v>0.39734788564322865</c:v>
                </c:pt>
                <c:pt idx="61">
                  <c:v>0.44631374328625784</c:v>
                </c:pt>
                <c:pt idx="62">
                  <c:v>0.49190320946212451</c:v>
                </c:pt>
                <c:pt idx="63">
                  <c:v>0.53374996553416632</c:v>
                </c:pt>
                <c:pt idx="64">
                  <c:v>0.5715161105966956</c:v>
                </c:pt>
                <c:pt idx="65">
                  <c:v>0.60489533390214467</c:v>
                </c:pt>
                <c:pt idx="66">
                  <c:v>0.63361583247498332</c:v>
                </c:pt>
                <c:pt idx="67">
                  <c:v>0.65744293303035084</c:v>
                </c:pt>
                <c:pt idx="68">
                  <c:v>0.67618138049917254</c:v>
                </c:pt>
                <c:pt idx="69">
                  <c:v>0.68967725953709413</c:v>
                </c:pt>
                <c:pt idx="70">
                  <c:v>0.69781952028379268</c:v>
                </c:pt>
                <c:pt idx="71">
                  <c:v>0.700539995862559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D73D-47BA-9F18-BFD729BE1768}"/>
            </c:ext>
          </c:extLst>
        </c:ser>
        <c:ser>
          <c:idx val="45"/>
          <c:order val="45"/>
          <c:tx>
            <c:strRef>
              <c:f>data!$BN$12</c:f>
              <c:strCache>
                <c:ptCount val="1"/>
                <c:pt idx="0">
                  <c:v>65</c:v>
                </c:pt>
              </c:strCache>
            </c:strRef>
          </c:tx>
          <c:spPr>
            <a:ln w="19050" cap="rnd">
              <a:solidFill>
                <a:schemeClr val="accent4">
                  <a:lumMod val="7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data!$BN$15:$BN$252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2.9400627632180791</c:v>
                </c:pt>
                <c:pt idx="2">
                  <c:v>6.0174726802084129</c:v>
                </c:pt>
                <c:pt idx="3">
                  <c:v>9.2147326541385723</c:v>
                </c:pt>
                <c:pt idx="4">
                  <c:v>12.512772206954653</c:v>
                </c:pt>
                <c:pt idx="5">
                  <c:v>15.891197834974108</c:v>
                </c:pt>
                <c:pt idx="6">
                  <c:v>19.32856073304502</c:v>
                </c:pt>
                <c:pt idx="7">
                  <c:v>22.802638372612151</c:v>
                </c:pt>
                <c:pt idx="8">
                  <c:v>26.290726237157145</c:v>
                </c:pt>
                <c:pt idx="9">
                  <c:v>29.769935885135279</c:v>
                </c:pt>
                <c:pt idx="10">
                  <c:v>33.217495427463938</c:v>
                </c:pt>
                <c:pt idx="11">
                  <c:v>36.611048474920601</c:v>
                </c:pt>
                <c:pt idx="12">
                  <c:v>39.928947630894314</c:v>
                </c:pt>
                <c:pt idx="13">
                  <c:v>43.150538676543334</c:v>
                </c:pt>
                <c:pt idx="14">
                  <c:v>46.256431717600577</c:v>
                </c:pt>
                <c:pt idx="15">
                  <c:v>49.228755733234884</c:v>
                </c:pt>
                <c:pt idx="16">
                  <c:v>52.051393185272836</c:v>
                </c:pt>
                <c:pt idx="17">
                  <c:v>54.71019160785125</c:v>
                </c:pt>
                <c:pt idx="18">
                  <c:v>57.193149399769574</c:v>
                </c:pt>
                <c:pt idx="19">
                  <c:v>59.490573380476576</c:v>
                </c:pt>
                <c:pt idx="20">
                  <c:v>61.595206041309353</c:v>
                </c:pt>
                <c:pt idx="21">
                  <c:v>63.502320821441792</c:v>
                </c:pt>
                <c:pt idx="22">
                  <c:v>65.209784157767871</c:v>
                </c:pt>
                <c:pt idx="23">
                  <c:v>66.718083494134319</c:v>
                </c:pt>
                <c:pt idx="24">
                  <c:v>68.030320882219812</c:v>
                </c:pt>
                <c:pt idx="25">
                  <c:v>69.152172258067665</c:v>
                </c:pt>
                <c:pt idx="26">
                  <c:v>70.091812928886625</c:v>
                </c:pt>
                <c:pt idx="27">
                  <c:v>70.859810248322162</c:v>
                </c:pt>
                <c:pt idx="28">
                  <c:v>71.46898488914826</c:v>
                </c:pt>
                <c:pt idx="29">
                  <c:v>71.934242534579838</c:v>
                </c:pt>
                <c:pt idx="30">
                  <c:v>72.272378197747784</c:v>
                </c:pt>
                <c:pt idx="31">
                  <c:v>72.50185573821355</c:v>
                </c:pt>
                <c:pt idx="32">
                  <c:v>72.642565470011647</c:v>
                </c:pt>
                <c:pt idx="33">
                  <c:v>72.715563043320785</c:v>
                </c:pt>
                <c:pt idx="34">
                  <c:v>72.742793027702277</c:v>
                </c:pt>
                <c:pt idx="35">
                  <c:v>72.746800825681746</c:v>
                </c:pt>
                <c:pt idx="36">
                  <c:v>-145.49360168409314</c:v>
                </c:pt>
                <c:pt idx="37">
                  <c:v>-145.49360168409314</c:v>
                </c:pt>
                <c:pt idx="38">
                  <c:v>-145.49360168409314</c:v>
                </c:pt>
                <c:pt idx="39">
                  <c:v>-145.49360168409314</c:v>
                </c:pt>
                <c:pt idx="40">
                  <c:v>-145.49360168409314</c:v>
                </c:pt>
                <c:pt idx="41">
                  <c:v>-145.49360168409314</c:v>
                </c:pt>
                <c:pt idx="42">
                  <c:v>-145.49360168409314</c:v>
                </c:pt>
                <c:pt idx="43">
                  <c:v>-145.49360168409314</c:v>
                </c:pt>
                <c:pt idx="44">
                  <c:v>-145.49360168409314</c:v>
                </c:pt>
                <c:pt idx="45">
                  <c:v>-145.49360168409314</c:v>
                </c:pt>
                <c:pt idx="46">
                  <c:v>-145.49360168409314</c:v>
                </c:pt>
                <c:pt idx="47">
                  <c:v>-145.49360168409314</c:v>
                </c:pt>
                <c:pt idx="48">
                  <c:v>-145.49360168409314</c:v>
                </c:pt>
                <c:pt idx="49">
                  <c:v>-145.49360168409314</c:v>
                </c:pt>
                <c:pt idx="50">
                  <c:v>-145.49360168409314</c:v>
                </c:pt>
                <c:pt idx="51">
                  <c:v>-145.49360168409314</c:v>
                </c:pt>
                <c:pt idx="52">
                  <c:v>-145.49360168409314</c:v>
                </c:pt>
                <c:pt idx="53">
                  <c:v>-145.49360168409314</c:v>
                </c:pt>
                <c:pt idx="54">
                  <c:v>-145.49360168409314</c:v>
                </c:pt>
                <c:pt idx="55">
                  <c:v>-145.49360168409314</c:v>
                </c:pt>
                <c:pt idx="56">
                  <c:v>-145.49360168409314</c:v>
                </c:pt>
                <c:pt idx="57">
                  <c:v>-145.49360168409314</c:v>
                </c:pt>
                <c:pt idx="58">
                  <c:v>-145.49360168409314</c:v>
                </c:pt>
                <c:pt idx="59">
                  <c:v>-145.49360168409314</c:v>
                </c:pt>
                <c:pt idx="60">
                  <c:v>-145.49360168409314</c:v>
                </c:pt>
                <c:pt idx="61">
                  <c:v>-145.49360168409314</c:v>
                </c:pt>
                <c:pt idx="62">
                  <c:v>-145.49360168409314</c:v>
                </c:pt>
                <c:pt idx="63">
                  <c:v>-145.49360168409314</c:v>
                </c:pt>
                <c:pt idx="64">
                  <c:v>-145.49360168409314</c:v>
                </c:pt>
                <c:pt idx="65">
                  <c:v>-145.49360168409314</c:v>
                </c:pt>
                <c:pt idx="66">
                  <c:v>-145.49360168409314</c:v>
                </c:pt>
                <c:pt idx="67">
                  <c:v>-145.49360168409314</c:v>
                </c:pt>
                <c:pt idx="68">
                  <c:v>-145.49360168409314</c:v>
                </c:pt>
                <c:pt idx="69">
                  <c:v>-145.49360168409314</c:v>
                </c:pt>
                <c:pt idx="70">
                  <c:v>-145.49360168409314</c:v>
                </c:pt>
                <c:pt idx="71">
                  <c:v>-145.49360168409314</c:v>
                </c:pt>
                <c:pt idx="72">
                  <c:v>-145.49360168409314</c:v>
                </c:pt>
                <c:pt idx="73">
                  <c:v>-145.49360168409314</c:v>
                </c:pt>
                <c:pt idx="74">
                  <c:v>-145.49360168409314</c:v>
                </c:pt>
                <c:pt idx="75">
                  <c:v>-145.49360168409314</c:v>
                </c:pt>
                <c:pt idx="76">
                  <c:v>-145.49360168409314</c:v>
                </c:pt>
                <c:pt idx="77">
                  <c:v>-145.49360168409314</c:v>
                </c:pt>
                <c:pt idx="78">
                  <c:v>-145.49360168409314</c:v>
                </c:pt>
                <c:pt idx="79">
                  <c:v>-145.49360168409314</c:v>
                </c:pt>
                <c:pt idx="80">
                  <c:v>-145.49360168409314</c:v>
                </c:pt>
                <c:pt idx="81">
                  <c:v>-145.49360168409314</c:v>
                </c:pt>
                <c:pt idx="82">
                  <c:v>-145.49360168409314</c:v>
                </c:pt>
                <c:pt idx="83">
                  <c:v>-145.49360168409314</c:v>
                </c:pt>
                <c:pt idx="84">
                  <c:v>-145.49360168409314</c:v>
                </c:pt>
                <c:pt idx="85">
                  <c:v>-145.49360168409314</c:v>
                </c:pt>
                <c:pt idx="86">
                  <c:v>-145.49360168409314</c:v>
                </c:pt>
                <c:pt idx="87">
                  <c:v>-145.49360168409314</c:v>
                </c:pt>
                <c:pt idx="88">
                  <c:v>-145.49360168409314</c:v>
                </c:pt>
                <c:pt idx="89">
                  <c:v>-145.49360168409314</c:v>
                </c:pt>
                <c:pt idx="90">
                  <c:v>-145.49360168409314</c:v>
                </c:pt>
                <c:pt idx="91">
                  <c:v>-145.49360168409314</c:v>
                </c:pt>
                <c:pt idx="92">
                  <c:v>-145.49360168409314</c:v>
                </c:pt>
                <c:pt idx="93">
                  <c:v>-145.49360168409314</c:v>
                </c:pt>
                <c:pt idx="94">
                  <c:v>-145.49360168409314</c:v>
                </c:pt>
                <c:pt idx="95">
                  <c:v>-145.49360168409314</c:v>
                </c:pt>
                <c:pt idx="96">
                  <c:v>-145.49360168409314</c:v>
                </c:pt>
                <c:pt idx="97">
                  <c:v>-145.49360168409314</c:v>
                </c:pt>
                <c:pt idx="98">
                  <c:v>-145.49360168409314</c:v>
                </c:pt>
                <c:pt idx="99">
                  <c:v>-145.49360168409314</c:v>
                </c:pt>
                <c:pt idx="100">
                  <c:v>-145.49360168409314</c:v>
                </c:pt>
                <c:pt idx="101">
                  <c:v>-145.49360168409314</c:v>
                </c:pt>
                <c:pt idx="102">
                  <c:v>-145.49360168409314</c:v>
                </c:pt>
                <c:pt idx="103">
                  <c:v>-145.49360168409314</c:v>
                </c:pt>
                <c:pt idx="104">
                  <c:v>-145.49360168409314</c:v>
                </c:pt>
                <c:pt idx="105">
                  <c:v>-145.49360168409314</c:v>
                </c:pt>
                <c:pt idx="106">
                  <c:v>-145.49360168409314</c:v>
                </c:pt>
                <c:pt idx="107">
                  <c:v>-145.49360168409314</c:v>
                </c:pt>
                <c:pt idx="108">
                  <c:v>-145.49360168409314</c:v>
                </c:pt>
                <c:pt idx="109">
                  <c:v>-145.49360168409314</c:v>
                </c:pt>
                <c:pt idx="110">
                  <c:v>-145.49360168409314</c:v>
                </c:pt>
                <c:pt idx="111">
                  <c:v>-145.49360168409314</c:v>
                </c:pt>
                <c:pt idx="112">
                  <c:v>-145.49360168409314</c:v>
                </c:pt>
                <c:pt idx="113">
                  <c:v>-145.49360168409314</c:v>
                </c:pt>
                <c:pt idx="114">
                  <c:v>-145.49360168409314</c:v>
                </c:pt>
                <c:pt idx="115">
                  <c:v>-145.49360168409314</c:v>
                </c:pt>
                <c:pt idx="116">
                  <c:v>-145.49360168409314</c:v>
                </c:pt>
                <c:pt idx="117">
                  <c:v>-145.49360168409314</c:v>
                </c:pt>
                <c:pt idx="118">
                  <c:v>-145.49360168409314</c:v>
                </c:pt>
                <c:pt idx="119">
                  <c:v>-145.49360168409314</c:v>
                </c:pt>
                <c:pt idx="120">
                  <c:v>-145.49360168409314</c:v>
                </c:pt>
                <c:pt idx="121">
                  <c:v>-145.49360168409314</c:v>
                </c:pt>
                <c:pt idx="122">
                  <c:v>-145.49360168409314</c:v>
                </c:pt>
                <c:pt idx="123">
                  <c:v>-145.49360168409314</c:v>
                </c:pt>
                <c:pt idx="124">
                  <c:v>-145.49360168409314</c:v>
                </c:pt>
                <c:pt idx="125">
                  <c:v>-145.49360168409314</c:v>
                </c:pt>
                <c:pt idx="126">
                  <c:v>-145.49360168409314</c:v>
                </c:pt>
                <c:pt idx="127">
                  <c:v>-145.49360168409314</c:v>
                </c:pt>
                <c:pt idx="128">
                  <c:v>-145.49360168409314</c:v>
                </c:pt>
                <c:pt idx="129">
                  <c:v>-145.49360168409314</c:v>
                </c:pt>
                <c:pt idx="130">
                  <c:v>-145.49360168409314</c:v>
                </c:pt>
                <c:pt idx="131">
                  <c:v>-145.49360168409314</c:v>
                </c:pt>
                <c:pt idx="132">
                  <c:v>-145.49360168409314</c:v>
                </c:pt>
                <c:pt idx="133">
                  <c:v>-145.49360168409314</c:v>
                </c:pt>
                <c:pt idx="134">
                  <c:v>-145.49360168409314</c:v>
                </c:pt>
                <c:pt idx="135">
                  <c:v>-145.49360168409314</c:v>
                </c:pt>
                <c:pt idx="136">
                  <c:v>-145.49360168409314</c:v>
                </c:pt>
                <c:pt idx="137">
                  <c:v>-145.49360168409314</c:v>
                </c:pt>
                <c:pt idx="138">
                  <c:v>-145.49360168409314</c:v>
                </c:pt>
                <c:pt idx="139">
                  <c:v>-145.49360168409314</c:v>
                </c:pt>
                <c:pt idx="140">
                  <c:v>-145.49360168409314</c:v>
                </c:pt>
                <c:pt idx="141">
                  <c:v>-145.49360168409314</c:v>
                </c:pt>
                <c:pt idx="142">
                  <c:v>-145.49360168409314</c:v>
                </c:pt>
                <c:pt idx="143">
                  <c:v>-145.49360168409314</c:v>
                </c:pt>
                <c:pt idx="144">
                  <c:v>-145.49360168409314</c:v>
                </c:pt>
                <c:pt idx="145">
                  <c:v>-145.49360168409314</c:v>
                </c:pt>
                <c:pt idx="146">
                  <c:v>-145.49360168409314</c:v>
                </c:pt>
                <c:pt idx="147">
                  <c:v>-145.49360168409314</c:v>
                </c:pt>
                <c:pt idx="148">
                  <c:v>-145.49360168409314</c:v>
                </c:pt>
                <c:pt idx="149">
                  <c:v>-145.49360168409314</c:v>
                </c:pt>
                <c:pt idx="150">
                  <c:v>-145.49360168409314</c:v>
                </c:pt>
                <c:pt idx="151">
                  <c:v>-145.49360168409314</c:v>
                </c:pt>
                <c:pt idx="152">
                  <c:v>-145.49360168409314</c:v>
                </c:pt>
                <c:pt idx="153">
                  <c:v>-145.49360168409314</c:v>
                </c:pt>
                <c:pt idx="154">
                  <c:v>-145.49360168409314</c:v>
                </c:pt>
                <c:pt idx="155">
                  <c:v>-145.49360168409314</c:v>
                </c:pt>
                <c:pt idx="156">
                  <c:v>-145.49360168409314</c:v>
                </c:pt>
                <c:pt idx="157">
                  <c:v>-145.49360168409314</c:v>
                </c:pt>
                <c:pt idx="158">
                  <c:v>-145.49360168409314</c:v>
                </c:pt>
                <c:pt idx="159">
                  <c:v>-145.49360168409314</c:v>
                </c:pt>
                <c:pt idx="160">
                  <c:v>-145.49360168409314</c:v>
                </c:pt>
                <c:pt idx="161">
                  <c:v>-145.49360168409314</c:v>
                </c:pt>
                <c:pt idx="162">
                  <c:v>-145.49360168409314</c:v>
                </c:pt>
                <c:pt idx="163">
                  <c:v>-145.49360168409314</c:v>
                </c:pt>
                <c:pt idx="164">
                  <c:v>-145.49360168409314</c:v>
                </c:pt>
                <c:pt idx="165">
                  <c:v>-145.49360168409314</c:v>
                </c:pt>
                <c:pt idx="166">
                  <c:v>-145.49360168409314</c:v>
                </c:pt>
                <c:pt idx="167">
                  <c:v>-145.49360168409314</c:v>
                </c:pt>
                <c:pt idx="168">
                  <c:v>-145.49360168409314</c:v>
                </c:pt>
                <c:pt idx="169">
                  <c:v>-145.49360168409314</c:v>
                </c:pt>
                <c:pt idx="170">
                  <c:v>-145.49360168409314</c:v>
                </c:pt>
                <c:pt idx="171">
                  <c:v>-145.49360168409314</c:v>
                </c:pt>
                <c:pt idx="172">
                  <c:v>-145.49360168409314</c:v>
                </c:pt>
                <c:pt idx="173">
                  <c:v>-145.49360168409314</c:v>
                </c:pt>
                <c:pt idx="174">
                  <c:v>-145.49360168409314</c:v>
                </c:pt>
                <c:pt idx="175">
                  <c:v>-145.49360168409314</c:v>
                </c:pt>
                <c:pt idx="176">
                  <c:v>-145.49360168409314</c:v>
                </c:pt>
                <c:pt idx="177">
                  <c:v>-145.49360168409314</c:v>
                </c:pt>
                <c:pt idx="178">
                  <c:v>-145.49360168409314</c:v>
                </c:pt>
                <c:pt idx="179">
                  <c:v>-145.49360168409314</c:v>
                </c:pt>
                <c:pt idx="180">
                  <c:v>-145.49360168409314</c:v>
                </c:pt>
                <c:pt idx="181">
                  <c:v>-145.49360168409314</c:v>
                </c:pt>
                <c:pt idx="182">
                  <c:v>-145.49360168409314</c:v>
                </c:pt>
                <c:pt idx="183">
                  <c:v>-145.49360168409314</c:v>
                </c:pt>
                <c:pt idx="184">
                  <c:v>-145.49360168409314</c:v>
                </c:pt>
                <c:pt idx="185">
                  <c:v>-145.49360168409314</c:v>
                </c:pt>
                <c:pt idx="186">
                  <c:v>-145.49360168409314</c:v>
                </c:pt>
                <c:pt idx="187">
                  <c:v>-145.49360168409314</c:v>
                </c:pt>
                <c:pt idx="188">
                  <c:v>-145.49360168409314</c:v>
                </c:pt>
                <c:pt idx="189">
                  <c:v>-145.49360168409314</c:v>
                </c:pt>
                <c:pt idx="190">
                  <c:v>-145.49360168409314</c:v>
                </c:pt>
                <c:pt idx="191">
                  <c:v>-145.49360168409314</c:v>
                </c:pt>
                <c:pt idx="192">
                  <c:v>-145.49360168409314</c:v>
                </c:pt>
                <c:pt idx="193">
                  <c:v>-145.49360168409314</c:v>
                </c:pt>
                <c:pt idx="194">
                  <c:v>-145.49360168409314</c:v>
                </c:pt>
                <c:pt idx="195">
                  <c:v>-145.49360168409314</c:v>
                </c:pt>
                <c:pt idx="196">
                  <c:v>-145.49360168409314</c:v>
                </c:pt>
                <c:pt idx="197">
                  <c:v>-145.49360168409314</c:v>
                </c:pt>
                <c:pt idx="198">
                  <c:v>-145.49360168409314</c:v>
                </c:pt>
                <c:pt idx="199">
                  <c:v>-145.49360168409314</c:v>
                </c:pt>
                <c:pt idx="200">
                  <c:v>-145.49360168409314</c:v>
                </c:pt>
                <c:pt idx="201">
                  <c:v>-145.49360168409314</c:v>
                </c:pt>
                <c:pt idx="202">
                  <c:v>-145.49360168409314</c:v>
                </c:pt>
                <c:pt idx="203">
                  <c:v>-145.49360168409314</c:v>
                </c:pt>
                <c:pt idx="204">
                  <c:v>-145.49360168409314</c:v>
                </c:pt>
                <c:pt idx="205">
                  <c:v>-145.49360168409314</c:v>
                </c:pt>
                <c:pt idx="206">
                  <c:v>-145.49360168409314</c:v>
                </c:pt>
                <c:pt idx="207">
                  <c:v>-145.49360168409314</c:v>
                </c:pt>
                <c:pt idx="208">
                  <c:v>-145.49360168409314</c:v>
                </c:pt>
                <c:pt idx="209">
                  <c:v>-145.49360168409314</c:v>
                </c:pt>
                <c:pt idx="210">
                  <c:v>-145.49360168409314</c:v>
                </c:pt>
                <c:pt idx="211">
                  <c:v>-145.49360168409314</c:v>
                </c:pt>
                <c:pt idx="212">
                  <c:v>-145.49360168409314</c:v>
                </c:pt>
                <c:pt idx="213">
                  <c:v>-145.49360168409314</c:v>
                </c:pt>
                <c:pt idx="214">
                  <c:v>-145.49360168409314</c:v>
                </c:pt>
                <c:pt idx="215">
                  <c:v>-145.49360168409314</c:v>
                </c:pt>
                <c:pt idx="216">
                  <c:v>-145.49360168409314</c:v>
                </c:pt>
                <c:pt idx="217">
                  <c:v>-145.49360168409314</c:v>
                </c:pt>
                <c:pt idx="218">
                  <c:v>-145.49360168409314</c:v>
                </c:pt>
                <c:pt idx="219">
                  <c:v>-145.49360168409314</c:v>
                </c:pt>
                <c:pt idx="220">
                  <c:v>-145.49360168409314</c:v>
                </c:pt>
                <c:pt idx="221">
                  <c:v>-145.49360168409314</c:v>
                </c:pt>
                <c:pt idx="222">
                  <c:v>-145.49360168409314</c:v>
                </c:pt>
                <c:pt idx="223">
                  <c:v>-145.49360168409314</c:v>
                </c:pt>
                <c:pt idx="224">
                  <c:v>-145.49360168409314</c:v>
                </c:pt>
                <c:pt idx="225">
                  <c:v>-145.49360168409314</c:v>
                </c:pt>
                <c:pt idx="226">
                  <c:v>-145.49360168409314</c:v>
                </c:pt>
                <c:pt idx="227">
                  <c:v>-145.49360168409314</c:v>
                </c:pt>
                <c:pt idx="228">
                  <c:v>-145.49360168409314</c:v>
                </c:pt>
                <c:pt idx="229">
                  <c:v>-145.49360168409314</c:v>
                </c:pt>
                <c:pt idx="230">
                  <c:v>-145.49360168409314</c:v>
                </c:pt>
                <c:pt idx="231">
                  <c:v>-145.49360168409314</c:v>
                </c:pt>
                <c:pt idx="232">
                  <c:v>-145.49360168409314</c:v>
                </c:pt>
                <c:pt idx="233">
                  <c:v>-145.49360168409314</c:v>
                </c:pt>
                <c:pt idx="234">
                  <c:v>-145.49360168409314</c:v>
                </c:pt>
                <c:pt idx="235">
                  <c:v>-145.49360168409314</c:v>
                </c:pt>
                <c:pt idx="236">
                  <c:v>-145.49360168409314</c:v>
                </c:pt>
                <c:pt idx="237">
                  <c:v>-145.49360168409314</c:v>
                </c:pt>
              </c:numCache>
            </c:numRef>
          </c:xVal>
          <c:yVal>
            <c:numRef>
              <c:f>data!$BO$15:$BO$252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1.2693025086587264</c:v>
                </c:pt>
                <c:pt idx="2">
                  <c:v>2.3935249348785113</c:v>
                </c:pt>
                <c:pt idx="3">
                  <c:v>3.3579085835086508</c:v>
                </c:pt>
                <c:pt idx="4">
                  <c:v>4.1497931090992655</c:v>
                </c:pt>
                <c:pt idx="5">
                  <c:v>4.7587827198255601</c:v>
                </c:pt>
                <c:pt idx="6">
                  <c:v>5.1768826525472269</c:v>
                </c:pt>
                <c:pt idx="7">
                  <c:v>5.3986041273701355</c:v>
                </c:pt>
                <c:pt idx="8">
                  <c:v>5.4210364038758696</c:v>
                </c:pt>
                <c:pt idx="9">
                  <c:v>5.2438849930711928</c:v>
                </c:pt>
                <c:pt idx="10">
                  <c:v>4.8694755234141383</c:v>
                </c:pt>
                <c:pt idx="11">
                  <c:v>4.3027232101640092</c:v>
                </c:pt>
                <c:pt idx="12">
                  <c:v>3.5510683288589315</c:v>
                </c:pt>
                <c:pt idx="13">
                  <c:v>2.6243785400196047</c:v>
                </c:pt>
                <c:pt idx="14">
                  <c:v>1.5348193473522391</c:v>
                </c:pt>
                <c:pt idx="15">
                  <c:v>0.29669439006394721</c:v>
                </c:pt>
                <c:pt idx="16">
                  <c:v>-1.0737423340803089</c:v>
                </c:pt>
                <c:pt idx="17">
                  <c:v>-2.5584998498400067</c:v>
                </c:pt>
                <c:pt idx="18">
                  <c:v>-4.1380863884719172</c:v>
                </c:pt>
                <c:pt idx="19">
                  <c:v>-5.7917652739908574</c:v>
                </c:pt>
                <c:pt idx="20">
                  <c:v>-7.4978271524653461</c:v>
                </c:pt>
                <c:pt idx="21">
                  <c:v>-9.2338749905455799</c:v>
                </c:pt>
                <c:pt idx="22">
                  <c:v>-10.977118101787571</c:v>
                </c:pt>
                <c:pt idx="23">
                  <c:v>-12.704671340821227</c:v>
                </c:pt>
                <c:pt idx="24">
                  <c:v>-14.39385553756699</c:v>
                </c:pt>
                <c:pt idx="25">
                  <c:v>-16.022495227426649</c:v>
                </c:pt>
                <c:pt idx="26">
                  <c:v>-17.569209768871985</c:v>
                </c:pt>
                <c:pt idx="27">
                  <c:v>-19.013694026664709</c:v>
                </c:pt>
                <c:pt idx="28">
                  <c:v>-20.33698493592231</c:v>
                </c:pt>
                <c:pt idx="29">
                  <c:v>-21.521710447600128</c:v>
                </c:pt>
                <c:pt idx="30">
                  <c:v>-22.55231758725439</c:v>
                </c:pt>
                <c:pt idx="31">
                  <c:v>-23.415276633150711</c:v>
                </c:pt>
                <c:pt idx="32">
                  <c:v>-24.099258733285371</c:v>
                </c:pt>
                <c:pt idx="33">
                  <c:v>-24.595284629578309</c:v>
                </c:pt>
                <c:pt idx="34">
                  <c:v>-24.896842536799571</c:v>
                </c:pt>
                <c:pt idx="35">
                  <c:v>-24.999973628724764</c:v>
                </c:pt>
                <c:pt idx="36">
                  <c:v>-25</c:v>
                </c:pt>
                <c:pt idx="37">
                  <c:v>-25</c:v>
                </c:pt>
                <c:pt idx="38">
                  <c:v>-25</c:v>
                </c:pt>
                <c:pt idx="39">
                  <c:v>-25</c:v>
                </c:pt>
                <c:pt idx="40">
                  <c:v>-25</c:v>
                </c:pt>
                <c:pt idx="41">
                  <c:v>-25</c:v>
                </c:pt>
                <c:pt idx="42">
                  <c:v>-25</c:v>
                </c:pt>
                <c:pt idx="43">
                  <c:v>-25</c:v>
                </c:pt>
                <c:pt idx="44">
                  <c:v>-25</c:v>
                </c:pt>
                <c:pt idx="45">
                  <c:v>-25</c:v>
                </c:pt>
                <c:pt idx="46">
                  <c:v>-25</c:v>
                </c:pt>
                <c:pt idx="47">
                  <c:v>-25</c:v>
                </c:pt>
                <c:pt idx="48">
                  <c:v>-25</c:v>
                </c:pt>
                <c:pt idx="49">
                  <c:v>-25</c:v>
                </c:pt>
                <c:pt idx="50">
                  <c:v>-25</c:v>
                </c:pt>
                <c:pt idx="51">
                  <c:v>-25</c:v>
                </c:pt>
                <c:pt idx="52">
                  <c:v>-25</c:v>
                </c:pt>
                <c:pt idx="53">
                  <c:v>-25</c:v>
                </c:pt>
                <c:pt idx="54">
                  <c:v>-25</c:v>
                </c:pt>
                <c:pt idx="55">
                  <c:v>-25</c:v>
                </c:pt>
                <c:pt idx="56">
                  <c:v>-25</c:v>
                </c:pt>
                <c:pt idx="57">
                  <c:v>-25</c:v>
                </c:pt>
                <c:pt idx="58">
                  <c:v>-25</c:v>
                </c:pt>
                <c:pt idx="59">
                  <c:v>-25</c:v>
                </c:pt>
                <c:pt idx="60">
                  <c:v>-25</c:v>
                </c:pt>
                <c:pt idx="61">
                  <c:v>-25</c:v>
                </c:pt>
                <c:pt idx="62">
                  <c:v>-25</c:v>
                </c:pt>
                <c:pt idx="63">
                  <c:v>-25</c:v>
                </c:pt>
                <c:pt idx="64">
                  <c:v>-25</c:v>
                </c:pt>
                <c:pt idx="65">
                  <c:v>-25</c:v>
                </c:pt>
                <c:pt idx="66">
                  <c:v>-25</c:v>
                </c:pt>
                <c:pt idx="67">
                  <c:v>-25</c:v>
                </c:pt>
                <c:pt idx="68">
                  <c:v>-25</c:v>
                </c:pt>
                <c:pt idx="69">
                  <c:v>-25</c:v>
                </c:pt>
                <c:pt idx="70">
                  <c:v>-25</c:v>
                </c:pt>
                <c:pt idx="71">
                  <c:v>-25</c:v>
                </c:pt>
                <c:pt idx="72">
                  <c:v>-25</c:v>
                </c:pt>
                <c:pt idx="73">
                  <c:v>-25</c:v>
                </c:pt>
                <c:pt idx="74">
                  <c:v>-25</c:v>
                </c:pt>
                <c:pt idx="75">
                  <c:v>-25</c:v>
                </c:pt>
                <c:pt idx="76">
                  <c:v>-25</c:v>
                </c:pt>
                <c:pt idx="77">
                  <c:v>-25</c:v>
                </c:pt>
                <c:pt idx="78">
                  <c:v>-25</c:v>
                </c:pt>
                <c:pt idx="79">
                  <c:v>-25</c:v>
                </c:pt>
                <c:pt idx="80">
                  <c:v>-25</c:v>
                </c:pt>
                <c:pt idx="81">
                  <c:v>-25</c:v>
                </c:pt>
                <c:pt idx="82">
                  <c:v>-25</c:v>
                </c:pt>
                <c:pt idx="83">
                  <c:v>-25</c:v>
                </c:pt>
                <c:pt idx="84">
                  <c:v>-25</c:v>
                </c:pt>
                <c:pt idx="85">
                  <c:v>-25</c:v>
                </c:pt>
                <c:pt idx="86">
                  <c:v>-25</c:v>
                </c:pt>
                <c:pt idx="87">
                  <c:v>-25</c:v>
                </c:pt>
                <c:pt idx="88">
                  <c:v>-25</c:v>
                </c:pt>
                <c:pt idx="89">
                  <c:v>-25</c:v>
                </c:pt>
                <c:pt idx="90">
                  <c:v>-25</c:v>
                </c:pt>
                <c:pt idx="91">
                  <c:v>-25</c:v>
                </c:pt>
                <c:pt idx="92">
                  <c:v>-25</c:v>
                </c:pt>
                <c:pt idx="93">
                  <c:v>-25</c:v>
                </c:pt>
                <c:pt idx="94">
                  <c:v>-25</c:v>
                </c:pt>
                <c:pt idx="95">
                  <c:v>-25</c:v>
                </c:pt>
                <c:pt idx="96">
                  <c:v>-25</c:v>
                </c:pt>
                <c:pt idx="97">
                  <c:v>-25</c:v>
                </c:pt>
                <c:pt idx="98">
                  <c:v>-25</c:v>
                </c:pt>
                <c:pt idx="99">
                  <c:v>-25</c:v>
                </c:pt>
                <c:pt idx="100">
                  <c:v>-25</c:v>
                </c:pt>
                <c:pt idx="101">
                  <c:v>-25</c:v>
                </c:pt>
                <c:pt idx="102">
                  <c:v>-25</c:v>
                </c:pt>
                <c:pt idx="103">
                  <c:v>-25</c:v>
                </c:pt>
                <c:pt idx="104">
                  <c:v>-25</c:v>
                </c:pt>
                <c:pt idx="105">
                  <c:v>-25</c:v>
                </c:pt>
                <c:pt idx="106">
                  <c:v>-25</c:v>
                </c:pt>
                <c:pt idx="107">
                  <c:v>-25</c:v>
                </c:pt>
                <c:pt idx="108">
                  <c:v>-25</c:v>
                </c:pt>
                <c:pt idx="109">
                  <c:v>-25</c:v>
                </c:pt>
                <c:pt idx="110">
                  <c:v>-25</c:v>
                </c:pt>
                <c:pt idx="111">
                  <c:v>-25</c:v>
                </c:pt>
                <c:pt idx="112">
                  <c:v>-25</c:v>
                </c:pt>
                <c:pt idx="113">
                  <c:v>-25</c:v>
                </c:pt>
                <c:pt idx="114">
                  <c:v>-25</c:v>
                </c:pt>
                <c:pt idx="115">
                  <c:v>-25</c:v>
                </c:pt>
                <c:pt idx="116">
                  <c:v>-25</c:v>
                </c:pt>
                <c:pt idx="117">
                  <c:v>-25</c:v>
                </c:pt>
                <c:pt idx="118">
                  <c:v>-25</c:v>
                </c:pt>
                <c:pt idx="119">
                  <c:v>-25</c:v>
                </c:pt>
                <c:pt idx="120">
                  <c:v>-25</c:v>
                </c:pt>
                <c:pt idx="121">
                  <c:v>-25</c:v>
                </c:pt>
                <c:pt idx="122">
                  <c:v>-25</c:v>
                </c:pt>
                <c:pt idx="123">
                  <c:v>-25</c:v>
                </c:pt>
                <c:pt idx="124">
                  <c:v>-25</c:v>
                </c:pt>
                <c:pt idx="125">
                  <c:v>-25</c:v>
                </c:pt>
                <c:pt idx="126">
                  <c:v>-25</c:v>
                </c:pt>
                <c:pt idx="127">
                  <c:v>-25</c:v>
                </c:pt>
                <c:pt idx="128">
                  <c:v>-25</c:v>
                </c:pt>
                <c:pt idx="129">
                  <c:v>-25</c:v>
                </c:pt>
                <c:pt idx="130">
                  <c:v>-25</c:v>
                </c:pt>
                <c:pt idx="131">
                  <c:v>-25</c:v>
                </c:pt>
                <c:pt idx="132">
                  <c:v>-25</c:v>
                </c:pt>
                <c:pt idx="133">
                  <c:v>-25</c:v>
                </c:pt>
                <c:pt idx="134">
                  <c:v>-25</c:v>
                </c:pt>
                <c:pt idx="135">
                  <c:v>-25</c:v>
                </c:pt>
                <c:pt idx="136">
                  <c:v>-25</c:v>
                </c:pt>
                <c:pt idx="137">
                  <c:v>-25</c:v>
                </c:pt>
                <c:pt idx="138">
                  <c:v>-25</c:v>
                </c:pt>
                <c:pt idx="139">
                  <c:v>-25</c:v>
                </c:pt>
                <c:pt idx="140">
                  <c:v>-25</c:v>
                </c:pt>
                <c:pt idx="141">
                  <c:v>-25</c:v>
                </c:pt>
                <c:pt idx="142">
                  <c:v>-25</c:v>
                </c:pt>
                <c:pt idx="143">
                  <c:v>-25</c:v>
                </c:pt>
                <c:pt idx="144">
                  <c:v>-25</c:v>
                </c:pt>
                <c:pt idx="145">
                  <c:v>-25</c:v>
                </c:pt>
                <c:pt idx="146">
                  <c:v>-25</c:v>
                </c:pt>
                <c:pt idx="147">
                  <c:v>-25</c:v>
                </c:pt>
                <c:pt idx="148">
                  <c:v>-25</c:v>
                </c:pt>
                <c:pt idx="149">
                  <c:v>-25</c:v>
                </c:pt>
                <c:pt idx="150">
                  <c:v>-25</c:v>
                </c:pt>
                <c:pt idx="151">
                  <c:v>-25</c:v>
                </c:pt>
                <c:pt idx="152">
                  <c:v>-25</c:v>
                </c:pt>
                <c:pt idx="153">
                  <c:v>-25</c:v>
                </c:pt>
                <c:pt idx="154">
                  <c:v>-25</c:v>
                </c:pt>
                <c:pt idx="155">
                  <c:v>-25</c:v>
                </c:pt>
                <c:pt idx="156">
                  <c:v>-25</c:v>
                </c:pt>
                <c:pt idx="157">
                  <c:v>-25</c:v>
                </c:pt>
                <c:pt idx="158">
                  <c:v>-25</c:v>
                </c:pt>
                <c:pt idx="159">
                  <c:v>-25</c:v>
                </c:pt>
                <c:pt idx="160">
                  <c:v>-25</c:v>
                </c:pt>
                <c:pt idx="161">
                  <c:v>-25</c:v>
                </c:pt>
                <c:pt idx="162">
                  <c:v>-25</c:v>
                </c:pt>
                <c:pt idx="163">
                  <c:v>-25</c:v>
                </c:pt>
                <c:pt idx="164">
                  <c:v>-25</c:v>
                </c:pt>
                <c:pt idx="165">
                  <c:v>-25</c:v>
                </c:pt>
                <c:pt idx="166">
                  <c:v>-25</c:v>
                </c:pt>
                <c:pt idx="167">
                  <c:v>-25</c:v>
                </c:pt>
                <c:pt idx="168">
                  <c:v>-25</c:v>
                </c:pt>
                <c:pt idx="169">
                  <c:v>-25</c:v>
                </c:pt>
                <c:pt idx="170">
                  <c:v>-25</c:v>
                </c:pt>
                <c:pt idx="171">
                  <c:v>-25</c:v>
                </c:pt>
                <c:pt idx="172">
                  <c:v>-25</c:v>
                </c:pt>
                <c:pt idx="173">
                  <c:v>-25</c:v>
                </c:pt>
                <c:pt idx="174">
                  <c:v>-25</c:v>
                </c:pt>
                <c:pt idx="175">
                  <c:v>-25</c:v>
                </c:pt>
                <c:pt idx="176">
                  <c:v>-25</c:v>
                </c:pt>
                <c:pt idx="177">
                  <c:v>-25</c:v>
                </c:pt>
                <c:pt idx="178">
                  <c:v>-25</c:v>
                </c:pt>
                <c:pt idx="179">
                  <c:v>-25</c:v>
                </c:pt>
                <c:pt idx="180">
                  <c:v>-25</c:v>
                </c:pt>
                <c:pt idx="181">
                  <c:v>-25</c:v>
                </c:pt>
                <c:pt idx="182">
                  <c:v>-25</c:v>
                </c:pt>
                <c:pt idx="183">
                  <c:v>-25</c:v>
                </c:pt>
                <c:pt idx="184">
                  <c:v>-25</c:v>
                </c:pt>
                <c:pt idx="185">
                  <c:v>-25</c:v>
                </c:pt>
                <c:pt idx="186">
                  <c:v>-25</c:v>
                </c:pt>
                <c:pt idx="187">
                  <c:v>-25</c:v>
                </c:pt>
                <c:pt idx="188">
                  <c:v>-25</c:v>
                </c:pt>
                <c:pt idx="189">
                  <c:v>-25</c:v>
                </c:pt>
                <c:pt idx="190">
                  <c:v>-25</c:v>
                </c:pt>
                <c:pt idx="191">
                  <c:v>-25</c:v>
                </c:pt>
                <c:pt idx="192">
                  <c:v>-25</c:v>
                </c:pt>
                <c:pt idx="193">
                  <c:v>-25</c:v>
                </c:pt>
                <c:pt idx="194">
                  <c:v>-25</c:v>
                </c:pt>
                <c:pt idx="195">
                  <c:v>-25</c:v>
                </c:pt>
                <c:pt idx="196">
                  <c:v>-25</c:v>
                </c:pt>
                <c:pt idx="197">
                  <c:v>-25</c:v>
                </c:pt>
                <c:pt idx="198">
                  <c:v>-25</c:v>
                </c:pt>
                <c:pt idx="199">
                  <c:v>-25</c:v>
                </c:pt>
                <c:pt idx="200">
                  <c:v>-25</c:v>
                </c:pt>
                <c:pt idx="201">
                  <c:v>-25</c:v>
                </c:pt>
                <c:pt idx="202">
                  <c:v>-25</c:v>
                </c:pt>
                <c:pt idx="203">
                  <c:v>-25</c:v>
                </c:pt>
                <c:pt idx="204">
                  <c:v>-25</c:v>
                </c:pt>
                <c:pt idx="205">
                  <c:v>-25</c:v>
                </c:pt>
                <c:pt idx="206">
                  <c:v>-25</c:v>
                </c:pt>
                <c:pt idx="207">
                  <c:v>-25</c:v>
                </c:pt>
                <c:pt idx="208">
                  <c:v>-25</c:v>
                </c:pt>
                <c:pt idx="209">
                  <c:v>-25</c:v>
                </c:pt>
                <c:pt idx="210">
                  <c:v>-25</c:v>
                </c:pt>
                <c:pt idx="211">
                  <c:v>-25</c:v>
                </c:pt>
                <c:pt idx="212">
                  <c:v>-25</c:v>
                </c:pt>
                <c:pt idx="213">
                  <c:v>-25</c:v>
                </c:pt>
                <c:pt idx="214">
                  <c:v>-25</c:v>
                </c:pt>
                <c:pt idx="215">
                  <c:v>-25</c:v>
                </c:pt>
                <c:pt idx="216">
                  <c:v>-25</c:v>
                </c:pt>
                <c:pt idx="217">
                  <c:v>-25</c:v>
                </c:pt>
                <c:pt idx="218">
                  <c:v>-25</c:v>
                </c:pt>
                <c:pt idx="219">
                  <c:v>-25</c:v>
                </c:pt>
                <c:pt idx="220">
                  <c:v>-25</c:v>
                </c:pt>
                <c:pt idx="221">
                  <c:v>-25</c:v>
                </c:pt>
                <c:pt idx="222">
                  <c:v>-25</c:v>
                </c:pt>
                <c:pt idx="223">
                  <c:v>-25</c:v>
                </c:pt>
                <c:pt idx="224">
                  <c:v>-25</c:v>
                </c:pt>
                <c:pt idx="225">
                  <c:v>-25</c:v>
                </c:pt>
                <c:pt idx="226">
                  <c:v>-25</c:v>
                </c:pt>
                <c:pt idx="227">
                  <c:v>-25</c:v>
                </c:pt>
                <c:pt idx="228">
                  <c:v>-25</c:v>
                </c:pt>
                <c:pt idx="229">
                  <c:v>-25</c:v>
                </c:pt>
                <c:pt idx="230">
                  <c:v>-25</c:v>
                </c:pt>
                <c:pt idx="231">
                  <c:v>-25</c:v>
                </c:pt>
                <c:pt idx="232">
                  <c:v>-25</c:v>
                </c:pt>
                <c:pt idx="233">
                  <c:v>-25</c:v>
                </c:pt>
                <c:pt idx="234">
                  <c:v>-25</c:v>
                </c:pt>
                <c:pt idx="235">
                  <c:v>-25</c:v>
                </c:pt>
                <c:pt idx="236">
                  <c:v>-25</c:v>
                </c:pt>
                <c:pt idx="237">
                  <c:v>-25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49F-4961-825B-58264BC309C7}"/>
            </c:ext>
          </c:extLst>
        </c:ser>
        <c:ser>
          <c:idx val="46"/>
          <c:order val="46"/>
          <c:tx>
            <c:v>KATAKORFH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5">
                  <a:lumMod val="70000"/>
                </a:schemeClr>
              </a:solidFill>
              <a:ln w="9525">
                <a:solidFill>
                  <a:schemeClr val="accent5">
                    <a:lumMod val="70000"/>
                  </a:schemeClr>
                </a:solidFill>
              </a:ln>
              <a:effectLst/>
            </c:spPr>
          </c:marker>
          <c:xVal>
            <c:numRef>
              <c:f>kampyles!$AD$3:$AD$24</c:f>
              <c:numCache>
                <c:formatCode>Γενικός τύπος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xVal>
          <c:yVal>
            <c:numRef>
              <c:f>kampyles!$AG$3:$AG$24</c:f>
              <c:numCache>
                <c:formatCode>Γενικός τύπος</c:formatCode>
                <c:ptCount val="22"/>
                <c:pt idx="0">
                  <c:v>37.657040026752455</c:v>
                </c:pt>
                <c:pt idx="1">
                  <c:v>30.372623536499887</c:v>
                </c:pt>
                <c:pt idx="2">
                  <c:v>23.538207046247319</c:v>
                </c:pt>
                <c:pt idx="3">
                  <c:v>17.15379055599475</c:v>
                </c:pt>
                <c:pt idx="4">
                  <c:v>11.21937406574218</c:v>
                </c:pt>
                <c:pt idx="5">
                  <c:v>5.7349575754896112</c:v>
                </c:pt>
                <c:pt idx="6">
                  <c:v>0.70054108523704228</c:v>
                </c:pt>
                <c:pt idx="7">
                  <c:v>-3.8838754050155262</c:v>
                </c:pt>
                <c:pt idx="8">
                  <c:v>-8.0182918952680939</c:v>
                </c:pt>
                <c:pt idx="9">
                  <c:v>-11.702708385520666</c:v>
                </c:pt>
                <c:pt idx="10">
                  <c:v>-14.937124875773236</c:v>
                </c:pt>
                <c:pt idx="11">
                  <c:v>-17.721541366025804</c:v>
                </c:pt>
                <c:pt idx="12">
                  <c:v>-20.055957856278372</c:v>
                </c:pt>
                <c:pt idx="13">
                  <c:v>-21.940374346530941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F9A-4C5F-B674-E4722128BB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8538112"/>
        <c:axId val="498536472"/>
      </c:scatterChart>
      <c:valAx>
        <c:axId val="498538112"/>
        <c:scaling>
          <c:orientation val="minMax"/>
          <c:max val="150"/>
          <c:min val="-1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498536472"/>
        <c:crosses val="autoZero"/>
        <c:crossBetween val="midCat"/>
      </c:valAx>
      <c:valAx>
        <c:axId val="498536472"/>
        <c:scaling>
          <c:orientation val="minMax"/>
          <c:max val="150"/>
          <c:min val="-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4985381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699685576845557E-2"/>
          <c:y val="7.8169227038833819E-2"/>
          <c:w val="0.79477249935941185"/>
          <c:h val="0.89779326364692214"/>
        </c:manualLayout>
      </c:layout>
      <c:scatterChart>
        <c:scatterStyle val="lineMarker"/>
        <c:varyColors val="0"/>
        <c:ser>
          <c:idx val="0"/>
          <c:order val="0"/>
          <c:tx>
            <c:strRef>
              <c:f>linear!$B$93</c:f>
              <c:strCache>
                <c:ptCount val="1"/>
                <c:pt idx="0">
                  <c:v>-175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linear!$A$95:$A$195</c:f>
              <c:numCache>
                <c:formatCode>Γενικός τύπος</c:formatCode>
                <c:ptCount val="101"/>
                <c:pt idx="0">
                  <c:v>-8.0400948895272269E-5</c:v>
                </c:pt>
                <c:pt idx="1">
                  <c:v>0.94290052204789332</c:v>
                </c:pt>
                <c:pt idx="2">
                  <c:v>1.8858814450446819</c:v>
                </c:pt>
                <c:pt idx="3">
                  <c:v>2.8288623680414706</c:v>
                </c:pt>
                <c:pt idx="4">
                  <c:v>3.7718432910382593</c:v>
                </c:pt>
                <c:pt idx="5">
                  <c:v>4.7148242140350476</c:v>
                </c:pt>
                <c:pt idx="6">
                  <c:v>5.6578051370318363</c:v>
                </c:pt>
                <c:pt idx="7">
                  <c:v>6.600786060028625</c:v>
                </c:pt>
                <c:pt idx="8">
                  <c:v>7.5437669830254137</c:v>
                </c:pt>
                <c:pt idx="9">
                  <c:v>8.4867479060222024</c:v>
                </c:pt>
                <c:pt idx="10">
                  <c:v>9.4297288290189911</c:v>
                </c:pt>
                <c:pt idx="11">
                  <c:v>10.37270975201578</c:v>
                </c:pt>
                <c:pt idx="12">
                  <c:v>11.315690675012569</c:v>
                </c:pt>
                <c:pt idx="13">
                  <c:v>12.258671598009357</c:v>
                </c:pt>
                <c:pt idx="14">
                  <c:v>13.201652521006146</c:v>
                </c:pt>
                <c:pt idx="15">
                  <c:v>14.144633444002935</c:v>
                </c:pt>
                <c:pt idx="16">
                  <c:v>15.087614366999723</c:v>
                </c:pt>
                <c:pt idx="17">
                  <c:v>16.030595289996512</c:v>
                </c:pt>
                <c:pt idx="18">
                  <c:v>16.973576212993301</c:v>
                </c:pt>
                <c:pt idx="19">
                  <c:v>17.916557135990089</c:v>
                </c:pt>
                <c:pt idx="20">
                  <c:v>18.859538058986878</c:v>
                </c:pt>
                <c:pt idx="21">
                  <c:v>19.802518981983667</c:v>
                </c:pt>
                <c:pt idx="22">
                  <c:v>20.745499904980456</c:v>
                </c:pt>
                <c:pt idx="23">
                  <c:v>21.688480827977244</c:v>
                </c:pt>
                <c:pt idx="24">
                  <c:v>22.631461750974033</c:v>
                </c:pt>
                <c:pt idx="25">
                  <c:v>23.574442673970822</c:v>
                </c:pt>
                <c:pt idx="26">
                  <c:v>24.51742359696761</c:v>
                </c:pt>
                <c:pt idx="27">
                  <c:v>25.460404519964399</c:v>
                </c:pt>
                <c:pt idx="28">
                  <c:v>26.403385442961188</c:v>
                </c:pt>
                <c:pt idx="29">
                  <c:v>27.346366365957977</c:v>
                </c:pt>
                <c:pt idx="30">
                  <c:v>28.289347288954765</c:v>
                </c:pt>
                <c:pt idx="31">
                  <c:v>29.232328211951554</c:v>
                </c:pt>
                <c:pt idx="32">
                  <c:v>30.175309134948343</c:v>
                </c:pt>
                <c:pt idx="33">
                  <c:v>31.118290057945131</c:v>
                </c:pt>
                <c:pt idx="34">
                  <c:v>32.06127098094192</c:v>
                </c:pt>
                <c:pt idx="35">
                  <c:v>33.004251903938709</c:v>
                </c:pt>
                <c:pt idx="36">
                  <c:v>33.947232826935497</c:v>
                </c:pt>
                <c:pt idx="37">
                  <c:v>34.890213749932286</c:v>
                </c:pt>
                <c:pt idx="38">
                  <c:v>35.833194672929075</c:v>
                </c:pt>
                <c:pt idx="39">
                  <c:v>36.776175595925864</c:v>
                </c:pt>
                <c:pt idx="40">
                  <c:v>37.719156518922652</c:v>
                </c:pt>
                <c:pt idx="41">
                  <c:v>38.662137441919441</c:v>
                </c:pt>
                <c:pt idx="42">
                  <c:v>39.60511836491623</c:v>
                </c:pt>
                <c:pt idx="43">
                  <c:v>40.548099287913018</c:v>
                </c:pt>
                <c:pt idx="44">
                  <c:v>41.491080210909807</c:v>
                </c:pt>
                <c:pt idx="45">
                  <c:v>42.434061133906596</c:v>
                </c:pt>
                <c:pt idx="46">
                  <c:v>43.377042056903385</c:v>
                </c:pt>
                <c:pt idx="47">
                  <c:v>44.320022979900173</c:v>
                </c:pt>
                <c:pt idx="48">
                  <c:v>45.263003902896962</c:v>
                </c:pt>
                <c:pt idx="49">
                  <c:v>46.205984825893751</c:v>
                </c:pt>
                <c:pt idx="50">
                  <c:v>47.148965748890539</c:v>
                </c:pt>
                <c:pt idx="51">
                  <c:v>48.091946671887328</c:v>
                </c:pt>
                <c:pt idx="52">
                  <c:v>49.034927594884117</c:v>
                </c:pt>
                <c:pt idx="53">
                  <c:v>49.977908517880905</c:v>
                </c:pt>
                <c:pt idx="54">
                  <c:v>50.920889440877694</c:v>
                </c:pt>
                <c:pt idx="55">
                  <c:v>51.863870363874483</c:v>
                </c:pt>
                <c:pt idx="56">
                  <c:v>52.806851286871272</c:v>
                </c:pt>
                <c:pt idx="57">
                  <c:v>53.74983220986806</c:v>
                </c:pt>
                <c:pt idx="58">
                  <c:v>54.692813132864849</c:v>
                </c:pt>
                <c:pt idx="59">
                  <c:v>55.635794055861638</c:v>
                </c:pt>
                <c:pt idx="60">
                  <c:v>56.578774978858426</c:v>
                </c:pt>
                <c:pt idx="61">
                  <c:v>57.521755901855215</c:v>
                </c:pt>
                <c:pt idx="62">
                  <c:v>58.464736824852004</c:v>
                </c:pt>
                <c:pt idx="63">
                  <c:v>59.407717747848793</c:v>
                </c:pt>
                <c:pt idx="64">
                  <c:v>60.350698670845581</c:v>
                </c:pt>
                <c:pt idx="65">
                  <c:v>61.29367959384237</c:v>
                </c:pt>
                <c:pt idx="66">
                  <c:v>62.236660516839159</c:v>
                </c:pt>
                <c:pt idx="67">
                  <c:v>63.179641439835947</c:v>
                </c:pt>
                <c:pt idx="68">
                  <c:v>64.122622362832729</c:v>
                </c:pt>
                <c:pt idx="69">
                  <c:v>65.065603285829511</c:v>
                </c:pt>
                <c:pt idx="70">
                  <c:v>66.008584208826292</c:v>
                </c:pt>
                <c:pt idx="71">
                  <c:v>66.951565131823074</c:v>
                </c:pt>
                <c:pt idx="72">
                  <c:v>67.894546054819855</c:v>
                </c:pt>
                <c:pt idx="73">
                  <c:v>68.837526977816637</c:v>
                </c:pt>
                <c:pt idx="74">
                  <c:v>69.780507900813419</c:v>
                </c:pt>
                <c:pt idx="75">
                  <c:v>70.7234888238102</c:v>
                </c:pt>
                <c:pt idx="76">
                  <c:v>71.666469746806982</c:v>
                </c:pt>
                <c:pt idx="77">
                  <c:v>72.609450669803763</c:v>
                </c:pt>
                <c:pt idx="78">
                  <c:v>73.552431592800545</c:v>
                </c:pt>
                <c:pt idx="79">
                  <c:v>74.495412515797327</c:v>
                </c:pt>
                <c:pt idx="80">
                  <c:v>75.438393438794108</c:v>
                </c:pt>
                <c:pt idx="81">
                  <c:v>76.38137436179089</c:v>
                </c:pt>
                <c:pt idx="82">
                  <c:v>77.324355284787671</c:v>
                </c:pt>
                <c:pt idx="83">
                  <c:v>78.267336207784453</c:v>
                </c:pt>
                <c:pt idx="84">
                  <c:v>79.210317130781235</c:v>
                </c:pt>
                <c:pt idx="85">
                  <c:v>80.153298053778016</c:v>
                </c:pt>
                <c:pt idx="86">
                  <c:v>81.096278976774798</c:v>
                </c:pt>
                <c:pt idx="87">
                  <c:v>82.039259899771579</c:v>
                </c:pt>
                <c:pt idx="88">
                  <c:v>82.982240822768361</c:v>
                </c:pt>
                <c:pt idx="89">
                  <c:v>83.925221745765143</c:v>
                </c:pt>
                <c:pt idx="90">
                  <c:v>84.868202668761924</c:v>
                </c:pt>
                <c:pt idx="91">
                  <c:v>85.811183591758706</c:v>
                </c:pt>
                <c:pt idx="92">
                  <c:v>86.754164514755487</c:v>
                </c:pt>
                <c:pt idx="93">
                  <c:v>87.697145437752269</c:v>
                </c:pt>
                <c:pt idx="94">
                  <c:v>88.640126360749051</c:v>
                </c:pt>
                <c:pt idx="95">
                  <c:v>89.583107283745832</c:v>
                </c:pt>
                <c:pt idx="96">
                  <c:v>90.526088206742614</c:v>
                </c:pt>
                <c:pt idx="97">
                  <c:v>91.469069129739395</c:v>
                </c:pt>
                <c:pt idx="98">
                  <c:v>92.412050052736177</c:v>
                </c:pt>
                <c:pt idx="99">
                  <c:v>93.355030975732959</c:v>
                </c:pt>
                <c:pt idx="100">
                  <c:v>94.29801189872974</c:v>
                </c:pt>
              </c:numCache>
            </c:numRef>
          </c:xVal>
          <c:yVal>
            <c:numRef>
              <c:f>linear!$C$95:$C$195</c:f>
              <c:numCache>
                <c:formatCode>Γενικός τύπος</c:formatCode>
                <c:ptCount val="101"/>
                <c:pt idx="0">
                  <c:v>-9.1909022577877253E-4</c:v>
                </c:pt>
                <c:pt idx="1">
                  <c:v>6.1239088415701959</c:v>
                </c:pt>
                <c:pt idx="2">
                  <c:v>9.7059000246909477</c:v>
                </c:pt>
                <c:pt idx="3">
                  <c:v>12.481294966093555</c:v>
                </c:pt>
                <c:pt idx="4">
                  <c:v>14.808194222490313</c:v>
                </c:pt>
                <c:pt idx="5">
                  <c:v>16.836493944609604</c:v>
                </c:pt>
                <c:pt idx="6">
                  <c:v>18.6461261748513</c:v>
                </c:pt>
                <c:pt idx="7">
                  <c:v>20.28577057591216</c:v>
                </c:pt>
                <c:pt idx="8">
                  <c:v>21.787715544812528</c:v>
                </c:pt>
                <c:pt idx="9">
                  <c:v>23.174697940831624</c:v>
                </c:pt>
                <c:pt idx="10">
                  <c:v>24.463455053966317</c:v>
                </c:pt>
                <c:pt idx="11">
                  <c:v>25.66673695913661</c:v>
                </c:pt>
                <c:pt idx="12">
                  <c:v>26.794524473540154</c:v>
                </c:pt>
                <c:pt idx="13">
                  <c:v>27.854805663184372</c:v>
                </c:pt>
                <c:pt idx="14">
                  <c:v>28.85409217668003</c:v>
                </c:pt>
                <c:pt idx="15">
                  <c:v>29.797774728766004</c:v>
                </c:pt>
                <c:pt idx="16">
                  <c:v>30.690375105791709</c:v>
                </c:pt>
                <c:pt idx="17">
                  <c:v>31.535729327554201</c:v>
                </c:pt>
                <c:pt idx="18">
                  <c:v>32.337123670281699</c:v>
                </c:pt>
                <c:pt idx="19">
                  <c:v>33.097397597125259</c:v>
                </c:pt>
                <c:pt idx="20">
                  <c:v>33.819022943907321</c:v>
                </c:pt>
                <c:pt idx="21">
                  <c:v>34.504165735423037</c:v>
                </c:pt>
                <c:pt idx="22">
                  <c:v>35.154735075729917</c:v>
                </c:pt>
                <c:pt idx="23">
                  <c:v>35.772422269891067</c:v>
                </c:pt>
                <c:pt idx="24">
                  <c:v>36.358732460115391</c:v>
                </c:pt>
                <c:pt idx="25">
                  <c:v>36.915010452972972</c:v>
                </c:pt>
                <c:pt idx="26">
                  <c:v>37.442461986700472</c:v>
                </c:pt>
                <c:pt idx="27">
                  <c:v>37.942171381127764</c:v>
                </c:pt>
                <c:pt idx="28">
                  <c:v>38.415116289924377</c:v>
                </c:pt>
                <c:pt idx="29">
                  <c:v>38.86218011069267</c:v>
                </c:pt>
                <c:pt idx="30">
                  <c:v>39.284162485997157</c:v>
                </c:pt>
                <c:pt idx="31">
                  <c:v>39.681788236071384</c:v>
                </c:pt>
                <c:pt idx="32">
                  <c:v>40.055714993558318</c:v>
                </c:pt>
                <c:pt idx="33">
                  <c:v>40.40653975646682</c:v>
                </c:pt>
                <c:pt idx="34">
                  <c:v>40.734804533449193</c:v>
                </c:pt>
                <c:pt idx="35">
                  <c:v>41.041001222539954</c:v>
                </c:pt>
                <c:pt idx="36">
                  <c:v>41.325575838457993</c:v>
                </c:pt>
                <c:pt idx="37">
                  <c:v>41.588932182848694</c:v>
                </c:pt>
                <c:pt idx="38">
                  <c:v>41.831435035220984</c:v>
                </c:pt>
                <c:pt idx="39">
                  <c:v>42.053412928906631</c:v>
                </c:pt>
                <c:pt idx="40">
                  <c:v>42.25516056544506</c:v>
                </c:pt>
                <c:pt idx="41">
                  <c:v>42.436940911843948</c:v>
                </c:pt>
                <c:pt idx="42">
                  <c:v>42.598987017776601</c:v>
                </c:pt>
                <c:pt idx="43">
                  <c:v>42.7415035836299</c:v>
                </c:pt>
                <c:pt idx="44">
                  <c:v>42.864668305162155</c:v>
                </c:pt>
                <c:pt idx="45">
                  <c:v>42.968633016169562</c:v>
                </c:pt>
                <c:pt idx="46">
                  <c:v>43.053524646833523</c:v>
                </c:pt>
                <c:pt idx="47">
                  <c:v>43.119446012201578</c:v>
                </c:pt>
                <c:pt idx="48">
                  <c:v>43.166476442436313</c:v>
                </c:pt>
                <c:pt idx="49">
                  <c:v>43.194672263963504</c:v>
                </c:pt>
                <c:pt idx="50">
                  <c:v>43.204067138388147</c:v>
                </c:pt>
                <c:pt idx="51">
                  <c:v>43.194672263963504</c:v>
                </c:pt>
                <c:pt idx="52">
                  <c:v>43.166476442436313</c:v>
                </c:pt>
                <c:pt idx="53">
                  <c:v>43.119446012201578</c:v>
                </c:pt>
                <c:pt idx="54">
                  <c:v>43.053524646833523</c:v>
                </c:pt>
                <c:pt idx="55">
                  <c:v>42.968633016169562</c:v>
                </c:pt>
                <c:pt idx="56">
                  <c:v>42.864668305162155</c:v>
                </c:pt>
                <c:pt idx="57">
                  <c:v>42.7415035836299</c:v>
                </c:pt>
                <c:pt idx="58">
                  <c:v>42.598987017776601</c:v>
                </c:pt>
                <c:pt idx="59">
                  <c:v>42.436940911843934</c:v>
                </c:pt>
                <c:pt idx="60">
                  <c:v>42.255160565445053</c:v>
                </c:pt>
                <c:pt idx="61">
                  <c:v>42.053412928906631</c:v>
                </c:pt>
                <c:pt idx="62">
                  <c:v>41.831435035220977</c:v>
                </c:pt>
                <c:pt idx="63">
                  <c:v>41.588932182848687</c:v>
                </c:pt>
                <c:pt idx="64">
                  <c:v>41.325575838457979</c:v>
                </c:pt>
                <c:pt idx="65">
                  <c:v>41.041001222539947</c:v>
                </c:pt>
                <c:pt idx="66">
                  <c:v>40.734804533449186</c:v>
                </c:pt>
                <c:pt idx="67">
                  <c:v>40.406539756466806</c:v>
                </c:pt>
                <c:pt idx="68">
                  <c:v>40.055714993558318</c:v>
                </c:pt>
                <c:pt idx="69">
                  <c:v>39.68178823607137</c:v>
                </c:pt>
                <c:pt idx="70">
                  <c:v>39.284162485997157</c:v>
                </c:pt>
                <c:pt idx="71">
                  <c:v>38.86218011069267</c:v>
                </c:pt>
                <c:pt idx="72">
                  <c:v>38.415116289924384</c:v>
                </c:pt>
                <c:pt idx="73">
                  <c:v>37.942171381127771</c:v>
                </c:pt>
                <c:pt idx="74">
                  <c:v>37.442461986700479</c:v>
                </c:pt>
                <c:pt idx="75">
                  <c:v>36.915010452972993</c:v>
                </c:pt>
                <c:pt idx="76">
                  <c:v>36.358732460115426</c:v>
                </c:pt>
                <c:pt idx="77">
                  <c:v>35.772422269891095</c:v>
                </c:pt>
                <c:pt idx="78">
                  <c:v>35.154735075729945</c:v>
                </c:pt>
                <c:pt idx="79">
                  <c:v>34.504165735423086</c:v>
                </c:pt>
                <c:pt idx="80">
                  <c:v>33.81902294390737</c:v>
                </c:pt>
                <c:pt idx="81">
                  <c:v>33.097397597125322</c:v>
                </c:pt>
                <c:pt idx="82">
                  <c:v>32.337123670281748</c:v>
                </c:pt>
                <c:pt idx="83">
                  <c:v>31.535729327554286</c:v>
                </c:pt>
                <c:pt idx="84">
                  <c:v>30.690375105791791</c:v>
                </c:pt>
                <c:pt idx="85">
                  <c:v>29.797774728766111</c:v>
                </c:pt>
                <c:pt idx="86">
                  <c:v>28.854092176680158</c:v>
                </c:pt>
                <c:pt idx="87">
                  <c:v>27.854805663184507</c:v>
                </c:pt>
                <c:pt idx="88">
                  <c:v>26.794524473540314</c:v>
                </c:pt>
                <c:pt idx="89">
                  <c:v>25.666736959136777</c:v>
                </c:pt>
                <c:pt idx="90">
                  <c:v>24.463455053966506</c:v>
                </c:pt>
                <c:pt idx="91">
                  <c:v>23.174697940831834</c:v>
                </c:pt>
                <c:pt idx="92">
                  <c:v>21.787715544812766</c:v>
                </c:pt>
                <c:pt idx="93">
                  <c:v>20.285770575912434</c:v>
                </c:pt>
                <c:pt idx="94">
                  <c:v>18.646126174851613</c:v>
                </c:pt>
                <c:pt idx="95">
                  <c:v>16.836493944609956</c:v>
                </c:pt>
                <c:pt idx="96">
                  <c:v>14.808194222490732</c:v>
                </c:pt>
                <c:pt idx="97">
                  <c:v>12.481294966094051</c:v>
                </c:pt>
                <c:pt idx="98">
                  <c:v>9.7059000246915872</c:v>
                </c:pt>
                <c:pt idx="99">
                  <c:v>6.1239088415711427</c:v>
                </c:pt>
                <c:pt idx="100">
                  <c:v>-9.1909022324606401E-4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A26-41F4-98CF-B65074B6BCCA}"/>
            </c:ext>
          </c:extLst>
        </c:ser>
        <c:ser>
          <c:idx val="2"/>
          <c:order val="1"/>
          <c:tx>
            <c:strRef>
              <c:f>linear!$H$93</c:f>
              <c:strCache>
                <c:ptCount val="1"/>
                <c:pt idx="0">
                  <c:v>15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linear!$G$95:$G$195</c:f>
              <c:numCache>
                <c:formatCode>Γενικός τύπος</c:formatCode>
                <c:ptCount val="101"/>
                <c:pt idx="0">
                  <c:v>0.12335007154000502</c:v>
                </c:pt>
                <c:pt idx="1">
                  <c:v>0.1166859052991249</c:v>
                </c:pt>
                <c:pt idx="2">
                  <c:v>0.11002173905824478</c:v>
                </c:pt>
                <c:pt idx="3">
                  <c:v>0.10335757281736466</c:v>
                </c:pt>
                <c:pt idx="4">
                  <c:v>9.6693406576484536E-2</c:v>
                </c:pt>
                <c:pt idx="5">
                  <c:v>9.0029240335604416E-2</c:v>
                </c:pt>
                <c:pt idx="6">
                  <c:v>8.3365074094724295E-2</c:v>
                </c:pt>
                <c:pt idx="7">
                  <c:v>7.6700907853844175E-2</c:v>
                </c:pt>
                <c:pt idx="8">
                  <c:v>7.0036741612964054E-2</c:v>
                </c:pt>
                <c:pt idx="9">
                  <c:v>6.3372575372083934E-2</c:v>
                </c:pt>
                <c:pt idx="10">
                  <c:v>5.6708409131203806E-2</c:v>
                </c:pt>
                <c:pt idx="11">
                  <c:v>5.0044242890323679E-2</c:v>
                </c:pt>
                <c:pt idx="12">
                  <c:v>4.3380076649443551E-2</c:v>
                </c:pt>
                <c:pt idx="13">
                  <c:v>3.6715910408563424E-2</c:v>
                </c:pt>
                <c:pt idx="14">
                  <c:v>3.00517441676833E-2</c:v>
                </c:pt>
                <c:pt idx="15">
                  <c:v>2.3387577926803176E-2</c:v>
                </c:pt>
                <c:pt idx="16">
                  <c:v>1.6723411685923052E-2</c:v>
                </c:pt>
                <c:pt idx="17">
                  <c:v>1.0059245445042928E-2</c:v>
                </c:pt>
                <c:pt idx="18">
                  <c:v>3.3950792041628026E-3</c:v>
                </c:pt>
                <c:pt idx="19">
                  <c:v>-3.2690870367173223E-3</c:v>
                </c:pt>
                <c:pt idx="20">
                  <c:v>-9.933253277597448E-3</c:v>
                </c:pt>
                <c:pt idx="21">
                  <c:v>-1.6597419518477572E-2</c:v>
                </c:pt>
                <c:pt idx="22">
                  <c:v>-2.3261585759357696E-2</c:v>
                </c:pt>
                <c:pt idx="23">
                  <c:v>-2.992575200023782E-2</c:v>
                </c:pt>
                <c:pt idx="24">
                  <c:v>-3.6589918241117944E-2</c:v>
                </c:pt>
                <c:pt idx="25">
                  <c:v>-4.3254084481998072E-2</c:v>
                </c:pt>
                <c:pt idx="26">
                  <c:v>-4.9918250722878199E-2</c:v>
                </c:pt>
                <c:pt idx="27">
                  <c:v>-5.6582416963758327E-2</c:v>
                </c:pt>
                <c:pt idx="28">
                  <c:v>-6.3246583204638454E-2</c:v>
                </c:pt>
                <c:pt idx="29">
                  <c:v>-6.9910749445518575E-2</c:v>
                </c:pt>
                <c:pt idx="30">
                  <c:v>-7.6574915686398695E-2</c:v>
                </c:pt>
                <c:pt idx="31">
                  <c:v>-8.3239081927278816E-2</c:v>
                </c:pt>
                <c:pt idx="32">
                  <c:v>-8.9903248168158936E-2</c:v>
                </c:pt>
                <c:pt idx="33">
                  <c:v>-9.6567414409039057E-2</c:v>
                </c:pt>
                <c:pt idx="34">
                  <c:v>-0.10323158064991918</c:v>
                </c:pt>
                <c:pt idx="35">
                  <c:v>-0.1098957468907993</c:v>
                </c:pt>
                <c:pt idx="36">
                  <c:v>-0.11655991313167942</c:v>
                </c:pt>
                <c:pt idx="37">
                  <c:v>-0.12322407937255954</c:v>
                </c:pt>
                <c:pt idx="38">
                  <c:v>-0.12988824561343967</c:v>
                </c:pt>
                <c:pt idx="39">
                  <c:v>-0.13655241185431979</c:v>
                </c:pt>
                <c:pt idx="40">
                  <c:v>-0.14321657809519991</c:v>
                </c:pt>
                <c:pt idx="41">
                  <c:v>-0.14988074433608004</c:v>
                </c:pt>
                <c:pt idx="42">
                  <c:v>-0.15654491057696016</c:v>
                </c:pt>
                <c:pt idx="43">
                  <c:v>-0.16320907681784028</c:v>
                </c:pt>
                <c:pt idx="44">
                  <c:v>-0.1698732430587204</c:v>
                </c:pt>
                <c:pt idx="45">
                  <c:v>-0.17653740929960052</c:v>
                </c:pt>
                <c:pt idx="46">
                  <c:v>-0.18320157554048064</c:v>
                </c:pt>
                <c:pt idx="47">
                  <c:v>-0.18986574178136076</c:v>
                </c:pt>
                <c:pt idx="48">
                  <c:v>-0.19652990802224088</c:v>
                </c:pt>
                <c:pt idx="49">
                  <c:v>-0.203194074263121</c:v>
                </c:pt>
                <c:pt idx="50">
                  <c:v>-0.20985824050400112</c:v>
                </c:pt>
                <c:pt idx="51">
                  <c:v>-0.21652240674488124</c:v>
                </c:pt>
                <c:pt idx="52">
                  <c:v>-0.22318657298576136</c:v>
                </c:pt>
                <c:pt idx="53">
                  <c:v>-0.22985073922664148</c:v>
                </c:pt>
                <c:pt idx="54">
                  <c:v>-0.2365149054675216</c:v>
                </c:pt>
                <c:pt idx="55">
                  <c:v>-0.24317907170840172</c:v>
                </c:pt>
                <c:pt idx="56">
                  <c:v>-0.24984323794928184</c:v>
                </c:pt>
                <c:pt idx="57">
                  <c:v>-0.25650740419016199</c:v>
                </c:pt>
                <c:pt idx="58">
                  <c:v>-0.26317157043104211</c:v>
                </c:pt>
                <c:pt idx="59">
                  <c:v>-0.26983573667192223</c:v>
                </c:pt>
                <c:pt idx="60">
                  <c:v>-0.27649990291280235</c:v>
                </c:pt>
                <c:pt idx="61">
                  <c:v>-0.28316406915368247</c:v>
                </c:pt>
                <c:pt idx="62">
                  <c:v>-0.28982823539456259</c:v>
                </c:pt>
                <c:pt idx="63">
                  <c:v>-0.29649240163544271</c:v>
                </c:pt>
                <c:pt idx="64">
                  <c:v>-0.30315656787632284</c:v>
                </c:pt>
                <c:pt idx="65">
                  <c:v>-0.30982073411720296</c:v>
                </c:pt>
                <c:pt idx="66">
                  <c:v>-0.31648490035808308</c:v>
                </c:pt>
                <c:pt idx="67">
                  <c:v>-0.3231490665989632</c:v>
                </c:pt>
                <c:pt idx="68">
                  <c:v>-0.32981323283984332</c:v>
                </c:pt>
                <c:pt idx="69">
                  <c:v>-0.33647739908072344</c:v>
                </c:pt>
                <c:pt idx="70">
                  <c:v>-0.34314156532160356</c:v>
                </c:pt>
                <c:pt idx="71">
                  <c:v>-0.34980573156248368</c:v>
                </c:pt>
                <c:pt idx="72">
                  <c:v>-0.3564698978033638</c:v>
                </c:pt>
                <c:pt idx="73">
                  <c:v>-0.36313406404424392</c:v>
                </c:pt>
                <c:pt idx="74">
                  <c:v>-0.36979823028512404</c:v>
                </c:pt>
                <c:pt idx="75">
                  <c:v>-0.37646239652600416</c:v>
                </c:pt>
                <c:pt idx="76">
                  <c:v>-0.38312656276688428</c:v>
                </c:pt>
                <c:pt idx="77">
                  <c:v>-0.3897907290077644</c:v>
                </c:pt>
                <c:pt idx="78">
                  <c:v>-0.39645489524864452</c:v>
                </c:pt>
                <c:pt idx="79">
                  <c:v>-0.40311906148952464</c:v>
                </c:pt>
                <c:pt idx="80">
                  <c:v>-0.40978322773040476</c:v>
                </c:pt>
                <c:pt idx="81">
                  <c:v>-0.41644739397128488</c:v>
                </c:pt>
                <c:pt idx="82">
                  <c:v>-0.42311156021216501</c:v>
                </c:pt>
                <c:pt idx="83">
                  <c:v>-0.42977572645304513</c:v>
                </c:pt>
                <c:pt idx="84">
                  <c:v>-0.43643989269392525</c:v>
                </c:pt>
                <c:pt idx="85">
                  <c:v>-0.44310405893480537</c:v>
                </c:pt>
                <c:pt idx="86">
                  <c:v>-0.44976822517568549</c:v>
                </c:pt>
                <c:pt idx="87">
                  <c:v>-0.45643239141656561</c:v>
                </c:pt>
                <c:pt idx="88">
                  <c:v>-0.46309655765744573</c:v>
                </c:pt>
                <c:pt idx="89">
                  <c:v>-0.46976072389832585</c:v>
                </c:pt>
                <c:pt idx="90">
                  <c:v>-0.47642489013920597</c:v>
                </c:pt>
                <c:pt idx="91">
                  <c:v>-0.48308905638008609</c:v>
                </c:pt>
                <c:pt idx="92">
                  <c:v>-0.48975322262096621</c:v>
                </c:pt>
                <c:pt idx="93">
                  <c:v>-0.49641738886184633</c:v>
                </c:pt>
                <c:pt idx="94">
                  <c:v>-0.50308155510272645</c:v>
                </c:pt>
                <c:pt idx="95">
                  <c:v>-0.50974572134360663</c:v>
                </c:pt>
                <c:pt idx="96">
                  <c:v>-0.5164098875844868</c:v>
                </c:pt>
                <c:pt idx="97">
                  <c:v>-0.52307405382536698</c:v>
                </c:pt>
                <c:pt idx="98">
                  <c:v>-0.52973822006624716</c:v>
                </c:pt>
                <c:pt idx="99">
                  <c:v>-0.53640238630712733</c:v>
                </c:pt>
                <c:pt idx="100">
                  <c:v>-0.54306655254800751</c:v>
                </c:pt>
              </c:numCache>
            </c:numRef>
          </c:xVal>
          <c:yVal>
            <c:numRef>
              <c:f>linear!$I$95:$I$195</c:f>
              <c:numCache>
                <c:formatCode>Γενικός τύπος</c:formatCode>
                <c:ptCount val="101"/>
                <c:pt idx="0">
                  <c:v>0.43551387633166577</c:v>
                </c:pt>
                <c:pt idx="1">
                  <c:v>0.41313845625146733</c:v>
                </c:pt>
                <c:pt idx="2">
                  <c:v>0.39064233058596509</c:v>
                </c:pt>
                <c:pt idx="3">
                  <c:v>0.36802368625271137</c:v>
                </c:pt>
                <c:pt idx="4">
                  <c:v>0.3452806634989421</c:v>
                </c:pt>
                <c:pt idx="5">
                  <c:v>0.32241135419851363</c:v>
                </c:pt>
                <c:pt idx="6">
                  <c:v>0.29941380006795676</c:v>
                </c:pt>
                <c:pt idx="7">
                  <c:v>0.27628599079704602</c:v>
                </c:pt>
                <c:pt idx="8">
                  <c:v>0.25302586208870015</c:v>
                </c:pt>
                <c:pt idx="9">
                  <c:v>0.22963129360285969</c:v>
                </c:pt>
                <c:pt idx="10">
                  <c:v>0.20610010679847227</c:v>
                </c:pt>
                <c:pt idx="11">
                  <c:v>0.18243006266739009</c:v>
                </c:pt>
                <c:pt idx="12">
                  <c:v>0.15861885935344405</c:v>
                </c:pt>
                <c:pt idx="13">
                  <c:v>0.1346641296495269</c:v>
                </c:pt>
                <c:pt idx="14">
                  <c:v>0.11056343836493497</c:v>
                </c:pt>
                <c:pt idx="15">
                  <c:v>8.6314279554706372E-2</c:v>
                </c:pt>
                <c:pt idx="16">
                  <c:v>6.1914073601890426E-2</c:v>
                </c:pt>
                <c:pt idx="17">
                  <c:v>3.7360164143221887E-2</c:v>
                </c:pt>
                <c:pt idx="18">
                  <c:v>1.2649814827716687E-2</c:v>
                </c:pt>
                <c:pt idx="19">
                  <c:v>-1.2219794103029024E-2</c:v>
                </c:pt>
                <c:pt idx="20">
                  <c:v>-3.7251569424968767E-2</c:v>
                </c:pt>
                <c:pt idx="21">
                  <c:v>-6.2448508745277062E-2</c:v>
                </c:pt>
                <c:pt idx="22">
                  <c:v>-8.7813704533817802E-2</c:v>
                </c:pt>
                <c:pt idx="23">
                  <c:v>-0.1133503483877675</c:v>
                </c:pt>
                <c:pt idx="24">
                  <c:v>-0.13906173554609891</c:v>
                </c:pt>
                <c:pt idx="25">
                  <c:v>-0.16495126967209925</c:v>
                </c:pt>
                <c:pt idx="26">
                  <c:v>-0.19102246792357006</c:v>
                </c:pt>
                <c:pt idx="27">
                  <c:v>-0.21727896633226268</c:v>
                </c:pt>
                <c:pt idx="28">
                  <c:v>-0.24372452551574464</c:v>
                </c:pt>
                <c:pt idx="29">
                  <c:v>-0.27036303674738349</c:v>
                </c:pt>
                <c:pt idx="30">
                  <c:v>-0.29719852841212052</c:v>
                </c:pt>
                <c:pt idx="31">
                  <c:v>-0.32423517287849624</c:v>
                </c:pt>
                <c:pt idx="32">
                  <c:v>-0.35147729382024412</c:v>
                </c:pt>
                <c:pt idx="33">
                  <c:v>-0.37892937402388399</c:v>
                </c:pt>
                <c:pt idx="34">
                  <c:v>-0.40659606372242407</c:v>
                </c:pt>
                <c:pt idx="35">
                  <c:v>-0.43448218949905448</c:v>
                </c:pt>
                <c:pt idx="36">
                  <c:v>-0.46259276380937436</c:v>
                </c:pt>
                <c:pt idx="37">
                  <c:v>-0.49093299517539762</c:v>
                </c:pt>
                <c:pt idx="38">
                  <c:v>-0.51950829911025309</c:v>
                </c:pt>
                <c:pt idx="39">
                  <c:v>-0.54832430983859681</c:v>
                </c:pt>
                <c:pt idx="40">
                  <c:v>-0.57738689288490608</c:v>
                </c:pt>
                <c:pt idx="41">
                  <c:v>-0.6067021586092638</c:v>
                </c:pt>
                <c:pt idx="42">
                  <c:v>-0.63627647677961907</c:v>
                </c:pt>
                <c:pt idx="43">
                  <c:v>-0.66611649227899261</c:v>
                </c:pt>
                <c:pt idx="44">
                  <c:v>-0.69622914205772979</c:v>
                </c:pt>
                <c:pt idx="45">
                  <c:v>-0.72662167345356132</c:v>
                </c:pt>
                <c:pt idx="46">
                  <c:v>-0.75730166401685906</c:v>
                </c:pt>
                <c:pt idx="47">
                  <c:v>-0.78827704299513801</c:v>
                </c:pt>
                <c:pt idx="48">
                  <c:v>-0.819556114649719</c:v>
                </c:pt>
                <c:pt idx="49">
                  <c:v>-0.85114758359933629</c:v>
                </c:pt>
                <c:pt idx="50">
                  <c:v>-0.88306058241027463</c:v>
                </c:pt>
                <c:pt idx="51">
                  <c:v>-0.9153047016814525</c:v>
                </c:pt>
                <c:pt idx="52">
                  <c:v>-0.94789002290587376</c:v>
                </c:pt>
                <c:pt idx="53">
                  <c:v>-0.98082715442829504</c:v>
                </c:pt>
                <c:pt idx="54">
                  <c:v>-1.01412727086328</c:v>
                </c:pt>
                <c:pt idx="55">
                  <c:v>-1.0478021563898057</c:v>
                </c:pt>
                <c:pt idx="56">
                  <c:v>-1.0818642523987654</c:v>
                </c:pt>
                <c:pt idx="57">
                  <c:v>-1.1163267100407057</c:v>
                </c:pt>
                <c:pt idx="58">
                  <c:v>-1.151203448304335</c:v>
                </c:pt>
                <c:pt idx="59">
                  <c:v>-1.1865092183543877</c:v>
                </c:pt>
                <c:pt idx="60">
                  <c:v>-1.2222596749739969</c:v>
                </c:pt>
                <c:pt idx="61">
                  <c:v>-1.2584714560945847</c:v>
                </c:pt>
                <c:pt idx="62">
                  <c:v>-1.2951622715615649</c:v>
                </c:pt>
                <c:pt idx="63">
                  <c:v>-1.3323510024818215</c:v>
                </c:pt>
                <c:pt idx="64">
                  <c:v>-1.370057812736964</c:v>
                </c:pt>
                <c:pt idx="65">
                  <c:v>-1.4083042745348524</c:v>
                </c:pt>
                <c:pt idx="66">
                  <c:v>-1.44711351022187</c:v>
                </c:pt>
                <c:pt idx="67">
                  <c:v>-1.4865103530071455</c:v>
                </c:pt>
                <c:pt idx="68">
                  <c:v>-1.5265215297760688</c:v>
                </c:pt>
                <c:pt idx="69">
                  <c:v>-1.5671758698216185</c:v>
                </c:pt>
                <c:pt idx="70">
                  <c:v>-1.6085045441318797</c:v>
                </c:pt>
                <c:pt idx="71">
                  <c:v>-1.6505413408861294</c:v>
                </c:pt>
                <c:pt idx="72">
                  <c:v>-1.6933229840912325</c:v>
                </c:pt>
                <c:pt idx="73">
                  <c:v>-1.7368895039150802</c:v>
                </c:pt>
                <c:pt idx="74">
                  <c:v>-1.7812846693551783</c:v>
                </c:pt>
                <c:pt idx="75">
                  <c:v>-1.8265564965688605</c:v>
                </c:pt>
                <c:pt idx="76">
                  <c:v>-1.8727578496958424</c:v>
                </c:pt>
                <c:pt idx="77">
                  <c:v>-1.9199471556161769</c:v>
                </c:pt>
                <c:pt idx="78">
                  <c:v>-1.9681892602223312</c:v>
                </c:pt>
                <c:pt idx="79">
                  <c:v>-2.0175564620393445</c:v>
                </c:pt>
                <c:pt idx="80">
                  <c:v>-2.0681297702722028</c:v>
                </c:pt>
                <c:pt idx="81">
                  <c:v>-2.1200004498839649</c:v>
                </c:pt>
                <c:pt idx="82">
                  <c:v>-2.1732719380592136</c:v>
                </c:pt>
                <c:pt idx="83">
                  <c:v>-2.2280622473719878</c:v>
                </c:pt>
                <c:pt idx="84">
                  <c:v>-2.2845070158513785</c:v>
                </c:pt>
                <c:pt idx="85">
                  <c:v>-2.3427634304526732</c:v>
                </c:pt>
                <c:pt idx="86">
                  <c:v>-2.4030153506085026</c:v>
                </c:pt>
                <c:pt idx="87">
                  <c:v>-2.4654801135796132</c:v>
                </c:pt>
                <c:pt idx="88">
                  <c:v>-2.5304177500404226</c:v>
                </c:pt>
                <c:pt idx="89">
                  <c:v>-2.5981437434636576</c:v>
                </c:pt>
                <c:pt idx="90">
                  <c:v>-2.6690471566225651</c:v>
                </c:pt>
                <c:pt idx="91">
                  <c:v>-2.7436171732897092</c:v>
                </c:pt>
                <c:pt idx="92">
                  <c:v>-2.8224833883984108</c:v>
                </c:pt>
                <c:pt idx="93">
                  <c:v>-2.9064797043780355</c:v>
                </c:pt>
                <c:pt idx="94">
                  <c:v>-2.9967513235266767</c:v>
                </c:pt>
                <c:pt idx="95">
                  <c:v>-3.0949467883349024</c:v>
                </c:pt>
                <c:pt idx="96">
                  <c:v>-3.2035959954851365</c:v>
                </c:pt>
                <c:pt idx="97">
                  <c:v>-3.3269572455143255</c:v>
                </c:pt>
                <c:pt idx="98">
                  <c:v>-3.4733326659907302</c:v>
                </c:pt>
                <c:pt idx="99">
                  <c:v>-3.664153422255243</c:v>
                </c:pt>
                <c:pt idx="100">
                  <c:v>-4.125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A26-41F4-98CF-B65074B6BCCA}"/>
            </c:ext>
          </c:extLst>
        </c:ser>
        <c:ser>
          <c:idx val="3"/>
          <c:order val="2"/>
          <c:tx>
            <c:strRef>
              <c:f>linear!$K$93</c:f>
              <c:strCache>
                <c:ptCount val="1"/>
                <c:pt idx="0">
                  <c:v>25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linear!$J$95:$J$195</c:f>
              <c:numCache>
                <c:formatCode>Γενικός τύπος</c:formatCode>
                <c:ptCount val="101"/>
                <c:pt idx="0">
                  <c:v>0.19530678383034875</c:v>
                </c:pt>
                <c:pt idx="1">
                  <c:v>0.18420881115802398</c:v>
                </c:pt>
                <c:pt idx="2">
                  <c:v>0.17311083848569922</c:v>
                </c:pt>
                <c:pt idx="3">
                  <c:v>0.16201286581337446</c:v>
                </c:pt>
                <c:pt idx="4">
                  <c:v>0.15091489314104969</c:v>
                </c:pt>
                <c:pt idx="5">
                  <c:v>0.13981692046872493</c:v>
                </c:pt>
                <c:pt idx="6">
                  <c:v>0.12871894779640017</c:v>
                </c:pt>
                <c:pt idx="7">
                  <c:v>0.11762097512407541</c:v>
                </c:pt>
                <c:pt idx="8">
                  <c:v>0.10652300245175064</c:v>
                </c:pt>
                <c:pt idx="9">
                  <c:v>9.5425029779425879E-2</c:v>
                </c:pt>
                <c:pt idx="10">
                  <c:v>8.4327057107101117E-2</c:v>
                </c:pt>
                <c:pt idx="11">
                  <c:v>7.3229084434776354E-2</c:v>
                </c:pt>
                <c:pt idx="12">
                  <c:v>6.2131111762451591E-2</c:v>
                </c:pt>
                <c:pt idx="13">
                  <c:v>5.1033139090126828E-2</c:v>
                </c:pt>
                <c:pt idx="14">
                  <c:v>3.9935166417802065E-2</c:v>
                </c:pt>
                <c:pt idx="15">
                  <c:v>2.8837193745477302E-2</c:v>
                </c:pt>
                <c:pt idx="16">
                  <c:v>1.7739221073152539E-2</c:v>
                </c:pt>
                <c:pt idx="17">
                  <c:v>6.6412484008277779E-3</c:v>
                </c:pt>
                <c:pt idx="18">
                  <c:v>-4.4567242714969833E-3</c:v>
                </c:pt>
                <c:pt idx="19">
                  <c:v>-1.5554696943821745E-2</c:v>
                </c:pt>
                <c:pt idx="20">
                  <c:v>-2.6652669616146506E-2</c:v>
                </c:pt>
                <c:pt idx="21">
                  <c:v>-3.7750642288471269E-2</c:v>
                </c:pt>
                <c:pt idx="22">
                  <c:v>-4.8848614960796032E-2</c:v>
                </c:pt>
                <c:pt idx="23">
                  <c:v>-5.9946587633120794E-2</c:v>
                </c:pt>
                <c:pt idx="24">
                  <c:v>-7.104456030544555E-2</c:v>
                </c:pt>
                <c:pt idx="25">
                  <c:v>-8.2142532977770313E-2</c:v>
                </c:pt>
                <c:pt idx="26">
                  <c:v>-9.3240505650095076E-2</c:v>
                </c:pt>
                <c:pt idx="27">
                  <c:v>-0.10433847832241984</c:v>
                </c:pt>
                <c:pt idx="28">
                  <c:v>-0.1154364509947446</c:v>
                </c:pt>
                <c:pt idx="29">
                  <c:v>-0.12653442366706935</c:v>
                </c:pt>
                <c:pt idx="30">
                  <c:v>-0.13763239633939411</c:v>
                </c:pt>
                <c:pt idx="31">
                  <c:v>-0.14873036901171888</c:v>
                </c:pt>
                <c:pt idx="32">
                  <c:v>-0.15982834168404364</c:v>
                </c:pt>
                <c:pt idx="33">
                  <c:v>-0.1709263143563684</c:v>
                </c:pt>
                <c:pt idx="34">
                  <c:v>-0.18202428702869317</c:v>
                </c:pt>
                <c:pt idx="35">
                  <c:v>-0.19312225970101793</c:v>
                </c:pt>
                <c:pt idx="36">
                  <c:v>-0.20422023237334269</c:v>
                </c:pt>
                <c:pt idx="37">
                  <c:v>-0.21531820504566745</c:v>
                </c:pt>
                <c:pt idx="38">
                  <c:v>-0.22641617771799222</c:v>
                </c:pt>
                <c:pt idx="39">
                  <c:v>-0.23751415039031698</c:v>
                </c:pt>
                <c:pt idx="40">
                  <c:v>-0.24861212306264174</c:v>
                </c:pt>
                <c:pt idx="41">
                  <c:v>-0.25971009573496651</c:v>
                </c:pt>
                <c:pt idx="42">
                  <c:v>-0.27080806840729127</c:v>
                </c:pt>
                <c:pt idx="43">
                  <c:v>-0.28190604107961603</c:v>
                </c:pt>
                <c:pt idx="44">
                  <c:v>-0.2930040137519408</c:v>
                </c:pt>
                <c:pt idx="45">
                  <c:v>-0.30410198642426556</c:v>
                </c:pt>
                <c:pt idx="46">
                  <c:v>-0.31519995909659032</c:v>
                </c:pt>
                <c:pt idx="47">
                  <c:v>-0.32629793176891508</c:v>
                </c:pt>
                <c:pt idx="48">
                  <c:v>-0.33739590444123985</c:v>
                </c:pt>
                <c:pt idx="49">
                  <c:v>-0.34849387711356461</c:v>
                </c:pt>
                <c:pt idx="50">
                  <c:v>-0.35959184978588937</c:v>
                </c:pt>
                <c:pt idx="51">
                  <c:v>-0.37068982245821414</c:v>
                </c:pt>
                <c:pt idx="52">
                  <c:v>-0.3817877951305389</c:v>
                </c:pt>
                <c:pt idx="53">
                  <c:v>-0.39288576780286366</c:v>
                </c:pt>
                <c:pt idx="54">
                  <c:v>-0.40398374047518842</c:v>
                </c:pt>
                <c:pt idx="55">
                  <c:v>-0.41508171314751319</c:v>
                </c:pt>
                <c:pt idx="56">
                  <c:v>-0.42617968581983795</c:v>
                </c:pt>
                <c:pt idx="57">
                  <c:v>-0.43727765849216271</c:v>
                </c:pt>
                <c:pt idx="58">
                  <c:v>-0.44837563116448748</c:v>
                </c:pt>
                <c:pt idx="59">
                  <c:v>-0.45947360383681224</c:v>
                </c:pt>
                <c:pt idx="60">
                  <c:v>-0.470571576509137</c:v>
                </c:pt>
                <c:pt idx="61">
                  <c:v>-0.48166954918146176</c:v>
                </c:pt>
                <c:pt idx="62">
                  <c:v>-0.49276752185378653</c:v>
                </c:pt>
                <c:pt idx="63">
                  <c:v>-0.50386549452611129</c:v>
                </c:pt>
                <c:pt idx="64">
                  <c:v>-0.514963467198436</c:v>
                </c:pt>
                <c:pt idx="65">
                  <c:v>-0.52606143987076071</c:v>
                </c:pt>
                <c:pt idx="66">
                  <c:v>-0.53715941254308541</c:v>
                </c:pt>
                <c:pt idx="67">
                  <c:v>-0.54825738521541012</c:v>
                </c:pt>
                <c:pt idx="68">
                  <c:v>-0.55935535788773483</c:v>
                </c:pt>
                <c:pt idx="69">
                  <c:v>-0.57045333056005953</c:v>
                </c:pt>
                <c:pt idx="70">
                  <c:v>-0.58155130323238424</c:v>
                </c:pt>
                <c:pt idx="71">
                  <c:v>-0.59264927590470895</c:v>
                </c:pt>
                <c:pt idx="72">
                  <c:v>-0.60374724857703366</c:v>
                </c:pt>
                <c:pt idx="73">
                  <c:v>-0.61484522124935836</c:v>
                </c:pt>
                <c:pt idx="74">
                  <c:v>-0.62594319392168307</c:v>
                </c:pt>
                <c:pt idx="75">
                  <c:v>-0.63704116659400778</c:v>
                </c:pt>
                <c:pt idx="76">
                  <c:v>-0.64813913926633249</c:v>
                </c:pt>
                <c:pt idx="77">
                  <c:v>-0.65923711193865719</c:v>
                </c:pt>
                <c:pt idx="78">
                  <c:v>-0.6703350846109819</c:v>
                </c:pt>
                <c:pt idx="79">
                  <c:v>-0.68143305728330661</c:v>
                </c:pt>
                <c:pt idx="80">
                  <c:v>-0.69253102995563132</c:v>
                </c:pt>
                <c:pt idx="81">
                  <c:v>-0.70362900262795602</c:v>
                </c:pt>
                <c:pt idx="82">
                  <c:v>-0.71472697530028073</c:v>
                </c:pt>
                <c:pt idx="83">
                  <c:v>-0.72582494797260544</c:v>
                </c:pt>
                <c:pt idx="84">
                  <c:v>-0.73692292064493015</c:v>
                </c:pt>
                <c:pt idx="85">
                  <c:v>-0.74802089331725485</c:v>
                </c:pt>
                <c:pt idx="86">
                  <c:v>-0.75911886598957956</c:v>
                </c:pt>
                <c:pt idx="87">
                  <c:v>-0.77021683866190427</c:v>
                </c:pt>
                <c:pt idx="88">
                  <c:v>-0.78131481133422898</c:v>
                </c:pt>
                <c:pt idx="89">
                  <c:v>-0.79241278400655368</c:v>
                </c:pt>
                <c:pt idx="90">
                  <c:v>-0.80351075667887839</c:v>
                </c:pt>
                <c:pt idx="91">
                  <c:v>-0.8146087293512031</c:v>
                </c:pt>
                <c:pt idx="92">
                  <c:v>-0.82570670202352781</c:v>
                </c:pt>
                <c:pt idx="93">
                  <c:v>-0.83680467469585251</c:v>
                </c:pt>
                <c:pt idx="94">
                  <c:v>-0.84790264736817722</c:v>
                </c:pt>
                <c:pt idx="95">
                  <c:v>-0.85900062004050193</c:v>
                </c:pt>
                <c:pt idx="96">
                  <c:v>-0.87009859271282664</c:v>
                </c:pt>
                <c:pt idx="97">
                  <c:v>-0.88119656538515134</c:v>
                </c:pt>
                <c:pt idx="98">
                  <c:v>-0.89229453805747605</c:v>
                </c:pt>
                <c:pt idx="99">
                  <c:v>-0.90339251072980076</c:v>
                </c:pt>
                <c:pt idx="100">
                  <c:v>-0.91449048340212546</c:v>
                </c:pt>
              </c:numCache>
            </c:numRef>
          </c:xVal>
          <c:yVal>
            <c:numRef>
              <c:f>linear!$L$95:$L$195</c:f>
              <c:numCache>
                <c:formatCode>Γενικός τύπος</c:formatCode>
                <c:ptCount val="101"/>
                <c:pt idx="0">
                  <c:v>0.39527470890317484</c:v>
                </c:pt>
                <c:pt idx="1">
                  <c:v>0.37397187635756651</c:v>
                </c:pt>
                <c:pt idx="2">
                  <c:v>0.35254018570108209</c:v>
                </c:pt>
                <c:pt idx="3">
                  <c:v>0.33097777764712238</c:v>
                </c:pt>
                <c:pt idx="4">
                  <c:v>0.30928274529342498</c:v>
                </c:pt>
                <c:pt idx="5">
                  <c:v>0.28745313238952619</c:v>
                </c:pt>
                <c:pt idx="6">
                  <c:v>0.26548693152210873</c:v>
                </c:pt>
                <c:pt idx="7">
                  <c:v>0.24338208221348545</c:v>
                </c:pt>
                <c:pt idx="8">
                  <c:v>0.22113646892804781</c:v>
                </c:pt>
                <c:pt idx="9">
                  <c:v>0.19874791898117333</c:v>
                </c:pt>
                <c:pt idx="10">
                  <c:v>0.17621420034469093</c:v>
                </c:pt>
                <c:pt idx="11">
                  <c:v>0.15353301934258134</c:v>
                </c:pt>
                <c:pt idx="12">
                  <c:v>0.13070201823010535</c:v>
                </c:pt>
                <c:pt idx="13">
                  <c:v>0.10771877264908393</c:v>
                </c:pt>
                <c:pt idx="14">
                  <c:v>8.4580788951469796E-2</c:v>
                </c:pt>
                <c:pt idx="15">
                  <c:v>6.1285501382784748E-2</c:v>
                </c:pt>
                <c:pt idx="16">
                  <c:v>3.7830269116347938E-2</c:v>
                </c:pt>
                <c:pt idx="17">
                  <c:v>1.4212373128488359E-2</c:v>
                </c:pt>
                <c:pt idx="18">
                  <c:v>-9.5709870957827944E-3</c:v>
                </c:pt>
                <c:pt idx="19">
                  <c:v>-3.3522697038055035E-2</c:v>
                </c:pt>
                <c:pt idx="20">
                  <c:v>-5.7645730815077761E-2</c:v>
                </c:pt>
                <c:pt idx="21">
                  <c:v>-8.1943155053837258E-2</c:v>
                </c:pt>
                <c:pt idx="22">
                  <c:v>-0.10641813298766255</c:v>
                </c:pt>
                <c:pt idx="23">
                  <c:v>-0.13107392878888827</c:v>
                </c:pt>
                <c:pt idx="24">
                  <c:v>-0.15591391215503772</c:v>
                </c:pt>
                <c:pt idx="25">
                  <c:v>-0.18094156316692631</c:v>
                </c:pt>
                <c:pt idx="26">
                  <c:v>-0.20616047743863539</c:v>
                </c:pt>
                <c:pt idx="27">
                  <c:v>-0.23157437158111718</c:v>
                </c:pt>
                <c:pt idx="28">
                  <c:v>-0.25718708900313048</c:v>
                </c:pt>
                <c:pt idx="29">
                  <c:v>-0.28300260607528227</c:v>
                </c:pt>
                <c:pt idx="30">
                  <c:v>-0.30902503868543618</c:v>
                </c:pt>
                <c:pt idx="31">
                  <c:v>-0.33525864921625964</c:v>
                </c:pt>
                <c:pt idx="32">
                  <c:v>-0.36170785397867217</c:v>
                </c:pt>
                <c:pt idx="33">
                  <c:v>-0.38837723113818329</c:v>
                </c:pt>
                <c:pt idx="34">
                  <c:v>-0.41527152917461835</c:v>
                </c:pt>
                <c:pt idx="35">
                  <c:v>-0.44239567591990092</c:v>
                </c:pt>
                <c:pt idx="36">
                  <c:v>-0.46975478822287919</c:v>
                </c:pt>
                <c:pt idx="37">
                  <c:v>-0.49735418229523737</c:v>
                </c:pt>
                <c:pt idx="38">
                  <c:v>-0.52519938479820261</c:v>
                </c:pt>
                <c:pt idx="39">
                  <c:v>-0.55329614473585609</c:v>
                </c:pt>
                <c:pt idx="40">
                  <c:v>-0.58165044622811446</c:v>
                </c:pt>
                <c:pt idx="41">
                  <c:v>-0.61026852224424</c:v>
                </c:pt>
                <c:pt idx="42">
                  <c:v>-0.63915686938667482</c:v>
                </c:pt>
                <c:pt idx="43">
                  <c:v>-0.6683222638252575</c:v>
                </c:pt>
                <c:pt idx="44">
                  <c:v>-0.69777177849310723</c:v>
                </c:pt>
                <c:pt idx="45">
                  <c:v>-0.72751280166861931</c:v>
                </c:pt>
                <c:pt idx="46">
                  <c:v>-0.75755305708270648</c:v>
                </c:pt>
                <c:pt idx="47">
                  <c:v>-0.78790062570717123</c:v>
                </c:pt>
                <c:pt idx="48">
                  <c:v>-0.81856396939948783</c:v>
                </c:pt>
                <c:pt idx="49">
                  <c:v>-0.84955195660104121</c:v>
                </c:pt>
                <c:pt idx="50">
                  <c:v>-0.88087389031128804</c:v>
                </c:pt>
                <c:pt idx="51">
                  <c:v>-0.91253953858929482</c:v>
                </c:pt>
                <c:pt idx="52">
                  <c:v>-0.94455916786756333</c:v>
                </c:pt>
                <c:pt idx="53">
                  <c:v>-0.97694357940195042</c:v>
                </c:pt>
                <c:pt idx="54">
                  <c:v>-1.0097041492264265</c:v>
                </c:pt>
                <c:pt idx="55">
                  <c:v>-1.0428528720337429</c:v>
                </c:pt>
                <c:pt idx="56">
                  <c:v>-1.0764024094644193</c:v>
                </c:pt>
                <c:pt idx="57">
                  <c:v>-1.1103661433578416</c:v>
                </c:pt>
                <c:pt idx="58">
                  <c:v>-1.1447582346037504</c:v>
                </c:pt>
                <c:pt idx="59">
                  <c:v>-1.1795936883315659</c:v>
                </c:pt>
                <c:pt idx="60">
                  <c:v>-1.2148884262926509</c:v>
                </c:pt>
                <c:pt idx="61">
                  <c:v>-1.2506593674305357</c:v>
                </c:pt>
                <c:pt idx="62">
                  <c:v>-1.2869245178009601</c:v>
                </c:pt>
                <c:pt idx="63">
                  <c:v>-1.3237030712036373</c:v>
                </c:pt>
                <c:pt idx="64">
                  <c:v>-1.3610155221286677</c:v>
                </c:pt>
                <c:pt idx="65">
                  <c:v>-1.3988837929118791</c:v>
                </c:pt>
                <c:pt idx="66">
                  <c:v>-1.4373313773479199</c:v>
                </c:pt>
                <c:pt idx="67">
                  <c:v>-1.4763835034430417</c:v>
                </c:pt>
                <c:pt idx="68">
                  <c:v>-1.5160673185220124</c:v>
                </c:pt>
                <c:pt idx="69">
                  <c:v>-1.5564121005620042</c:v>
                </c:pt>
                <c:pt idx="70">
                  <c:v>-1.5974495004451805</c:v>
                </c:pt>
                <c:pt idx="71">
                  <c:v>-1.6392138208475271</c:v>
                </c:pt>
                <c:pt idx="72">
                  <c:v>-1.6817423387746759</c:v>
                </c:pt>
                <c:pt idx="73">
                  <c:v>-1.7250756803990406</c:v>
                </c:pt>
                <c:pt idx="74">
                  <c:v>-1.7692582589568218</c:v>
                </c:pt>
                <c:pt idx="75">
                  <c:v>-1.8143387891819123</c:v>
                </c:pt>
                <c:pt idx="76">
                  <c:v>-1.8603708952964095</c:v>
                </c:pt>
                <c:pt idx="77">
                  <c:v>-1.9074138342407054</c:v>
                </c:pt>
                <c:pt idx="78">
                  <c:v>-1.9555333620291502</c:v>
                </c:pt>
                <c:pt idx="79">
                  <c:v>-2.0048027794624308</c:v>
                </c:pt>
                <c:pt idx="80">
                  <c:v>-2.0553042047955397</c:v>
                </c:pt>
                <c:pt idx="81">
                  <c:v>-2.1071301366530246</c:v>
                </c:pt>
                <c:pt idx="82">
                  <c:v>-2.1603853924685361</c:v>
                </c:pt>
                <c:pt idx="83">
                  <c:v>-2.2151895390240464</c:v>
                </c:pt>
                <c:pt idx="84">
                  <c:v>-2.2716799770181324</c:v>
                </c:pt>
                <c:pt idx="85">
                  <c:v>-2.3300159086156382</c:v>
                </c:pt>
                <c:pt idx="86">
                  <c:v>-2.3903835181615718</c:v>
                </c:pt>
                <c:pt idx="87">
                  <c:v>-2.4530028529291035</c:v>
                </c:pt>
                <c:pt idx="88">
                  <c:v>-2.5181371400875414</c:v>
                </c:pt>
                <c:pt idx="89">
                  <c:v>-2.5861056854598448</c:v>
                </c:pt>
                <c:pt idx="90">
                  <c:v>-2.6573021966061634</c:v>
                </c:pt>
                <c:pt idx="91">
                  <c:v>-2.7322216102856434</c:v>
                </c:pt>
                <c:pt idx="92">
                  <c:v>-2.8115008132363948</c:v>
                </c:pt>
                <c:pt idx="93">
                  <c:v>-2.8959832163850914</c:v>
                </c:pt>
                <c:pt idx="94">
                  <c:v>-2.9868268738057786</c:v>
                </c:pt>
                <c:pt idx="95">
                  <c:v>-3.085698529790577</c:v>
                </c:pt>
                <c:pt idx="96">
                  <c:v>-3.1951555523780781</c:v>
                </c:pt>
                <c:pt idx="97">
                  <c:v>-3.319501696108369</c:v>
                </c:pt>
                <c:pt idx="98">
                  <c:v>-3.4671261455442828</c:v>
                </c:pt>
                <c:pt idx="99">
                  <c:v>-3.6596805729548172</c:v>
                </c:pt>
                <c:pt idx="100">
                  <c:v>-4.1249997943111243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A26-41F4-98CF-B65074B6BCCA}"/>
            </c:ext>
          </c:extLst>
        </c:ser>
        <c:ser>
          <c:idx val="4"/>
          <c:order val="3"/>
          <c:tx>
            <c:strRef>
              <c:f>linear!$N$93</c:f>
              <c:strCache>
                <c:ptCount val="1"/>
                <c:pt idx="0">
                  <c:v>35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linear!$M$95:$M$195</c:f>
              <c:numCache>
                <c:formatCode>Γενικός τύπος</c:formatCode>
                <c:ptCount val="101"/>
                <c:pt idx="0">
                  <c:v>0.25295096890763641</c:v>
                </c:pt>
                <c:pt idx="1">
                  <c:v>0.23741538417730199</c:v>
                </c:pt>
                <c:pt idx="2">
                  <c:v>0.22187979944696756</c:v>
                </c:pt>
                <c:pt idx="3">
                  <c:v>0.20634421471663314</c:v>
                </c:pt>
                <c:pt idx="4">
                  <c:v>0.19080862998629872</c:v>
                </c:pt>
                <c:pt idx="5">
                  <c:v>0.17527304525596429</c:v>
                </c:pt>
                <c:pt idx="6">
                  <c:v>0.15973746052562987</c:v>
                </c:pt>
                <c:pt idx="7">
                  <c:v>0.14420187579529545</c:v>
                </c:pt>
                <c:pt idx="8">
                  <c:v>0.12866629106496102</c:v>
                </c:pt>
                <c:pt idx="9">
                  <c:v>0.11313070633462659</c:v>
                </c:pt>
                <c:pt idx="10">
                  <c:v>9.7595121604292151E-2</c:v>
                </c:pt>
                <c:pt idx="11">
                  <c:v>8.2059536873957714E-2</c:v>
                </c:pt>
                <c:pt idx="12">
                  <c:v>6.6523952143623277E-2</c:v>
                </c:pt>
                <c:pt idx="13">
                  <c:v>5.098836741328884E-2</c:v>
                </c:pt>
                <c:pt idx="14">
                  <c:v>3.5452782682954403E-2</c:v>
                </c:pt>
                <c:pt idx="15">
                  <c:v>1.9917197952619967E-2</c:v>
                </c:pt>
                <c:pt idx="16">
                  <c:v>4.3816132222855315E-3</c:v>
                </c:pt>
                <c:pt idx="17">
                  <c:v>-1.1153971508048904E-2</c:v>
                </c:pt>
                <c:pt idx="18">
                  <c:v>-2.6689556238383337E-2</c:v>
                </c:pt>
                <c:pt idx="19">
                  <c:v>-4.2225140968717774E-2</c:v>
                </c:pt>
                <c:pt idx="20">
                  <c:v>-5.7760725699052211E-2</c:v>
                </c:pt>
                <c:pt idx="21">
                  <c:v>-7.3296310429386641E-2</c:v>
                </c:pt>
                <c:pt idx="22">
                  <c:v>-8.8831895159721078E-2</c:v>
                </c:pt>
                <c:pt idx="23">
                  <c:v>-0.10436747989005551</c:v>
                </c:pt>
                <c:pt idx="24">
                  <c:v>-0.11990306462038995</c:v>
                </c:pt>
                <c:pt idx="25">
                  <c:v>-0.13543864935072439</c:v>
                </c:pt>
                <c:pt idx="26">
                  <c:v>-0.15097423408105881</c:v>
                </c:pt>
                <c:pt idx="27">
                  <c:v>-0.16650981881139323</c:v>
                </c:pt>
                <c:pt idx="28">
                  <c:v>-0.18204540354172766</c:v>
                </c:pt>
                <c:pt idx="29">
                  <c:v>-0.19758098827206208</c:v>
                </c:pt>
                <c:pt idx="30">
                  <c:v>-0.2131165730023965</c:v>
                </c:pt>
                <c:pt idx="31">
                  <c:v>-0.22865215773273093</c:v>
                </c:pt>
                <c:pt idx="32">
                  <c:v>-0.24418774246306535</c:v>
                </c:pt>
                <c:pt idx="33">
                  <c:v>-0.2597233271933998</c:v>
                </c:pt>
                <c:pt idx="34">
                  <c:v>-0.27525891192373425</c:v>
                </c:pt>
                <c:pt idx="35">
                  <c:v>-0.2907944966540687</c:v>
                </c:pt>
                <c:pt idx="36">
                  <c:v>-0.30633008138440315</c:v>
                </c:pt>
                <c:pt idx="37">
                  <c:v>-0.3218656661147376</c:v>
                </c:pt>
                <c:pt idx="38">
                  <c:v>-0.33740125084507205</c:v>
                </c:pt>
                <c:pt idx="39">
                  <c:v>-0.3529368355754065</c:v>
                </c:pt>
                <c:pt idx="40">
                  <c:v>-0.36847242030574096</c:v>
                </c:pt>
                <c:pt idx="41">
                  <c:v>-0.38400800503607541</c:v>
                </c:pt>
                <c:pt idx="42">
                  <c:v>-0.39954358976640986</c:v>
                </c:pt>
                <c:pt idx="43">
                  <c:v>-0.41507917449674431</c:v>
                </c:pt>
                <c:pt idx="44">
                  <c:v>-0.43061475922707876</c:v>
                </c:pt>
                <c:pt idx="45">
                  <c:v>-0.44615034395741321</c:v>
                </c:pt>
                <c:pt idx="46">
                  <c:v>-0.46168592868774766</c:v>
                </c:pt>
                <c:pt idx="47">
                  <c:v>-0.47722151341808211</c:v>
                </c:pt>
                <c:pt idx="48">
                  <c:v>-0.49275709814841656</c:v>
                </c:pt>
                <c:pt idx="49">
                  <c:v>-0.50829268287875096</c:v>
                </c:pt>
                <c:pt idx="50">
                  <c:v>-0.52382826760908541</c:v>
                </c:pt>
                <c:pt idx="51">
                  <c:v>-0.53936385233941986</c:v>
                </c:pt>
                <c:pt idx="52">
                  <c:v>-0.55489943706975431</c:v>
                </c:pt>
                <c:pt idx="53">
                  <c:v>-0.57043502180008876</c:v>
                </c:pt>
                <c:pt idx="54">
                  <c:v>-0.58597060653042321</c:v>
                </c:pt>
                <c:pt idx="55">
                  <c:v>-0.60150619126075766</c:v>
                </c:pt>
                <c:pt idx="56">
                  <c:v>-0.61704177599109211</c:v>
                </c:pt>
                <c:pt idx="57">
                  <c:v>-0.63257736072142656</c:v>
                </c:pt>
                <c:pt idx="58">
                  <c:v>-0.64811294545176101</c:v>
                </c:pt>
                <c:pt idx="59">
                  <c:v>-0.66364853018209546</c:v>
                </c:pt>
                <c:pt idx="60">
                  <c:v>-0.67918411491242991</c:v>
                </c:pt>
                <c:pt idx="61">
                  <c:v>-0.69471969964276437</c:v>
                </c:pt>
                <c:pt idx="62">
                  <c:v>-0.71025528437309882</c:v>
                </c:pt>
                <c:pt idx="63">
                  <c:v>-0.72579086910343327</c:v>
                </c:pt>
                <c:pt idx="64">
                  <c:v>-0.74132645383376772</c:v>
                </c:pt>
                <c:pt idx="65">
                  <c:v>-0.75686203856410217</c:v>
                </c:pt>
                <c:pt idx="66">
                  <c:v>-0.77239762329443662</c:v>
                </c:pt>
                <c:pt idx="67">
                  <c:v>-0.78793320802477107</c:v>
                </c:pt>
                <c:pt idx="68">
                  <c:v>-0.80346879275510552</c:v>
                </c:pt>
                <c:pt idx="69">
                  <c:v>-0.81900437748543997</c:v>
                </c:pt>
                <c:pt idx="70">
                  <c:v>-0.83453996221577442</c:v>
                </c:pt>
                <c:pt idx="71">
                  <c:v>-0.85007554694610887</c:v>
                </c:pt>
                <c:pt idx="72">
                  <c:v>-0.86561113167644332</c:v>
                </c:pt>
                <c:pt idx="73">
                  <c:v>-0.88114671640677777</c:v>
                </c:pt>
                <c:pt idx="74">
                  <c:v>-0.89668230113711223</c:v>
                </c:pt>
                <c:pt idx="75">
                  <c:v>-0.91221788586744668</c:v>
                </c:pt>
                <c:pt idx="76">
                  <c:v>-0.92775347059778113</c:v>
                </c:pt>
                <c:pt idx="77">
                  <c:v>-0.94328905532811558</c:v>
                </c:pt>
                <c:pt idx="78">
                  <c:v>-0.95882464005845003</c:v>
                </c:pt>
                <c:pt idx="79">
                  <c:v>-0.97436022478878448</c:v>
                </c:pt>
                <c:pt idx="80">
                  <c:v>-0.98989580951911893</c:v>
                </c:pt>
                <c:pt idx="81">
                  <c:v>-1.0054313942494533</c:v>
                </c:pt>
                <c:pt idx="82">
                  <c:v>-1.0209669789797877</c:v>
                </c:pt>
                <c:pt idx="83">
                  <c:v>-1.0365025637101222</c:v>
                </c:pt>
                <c:pt idx="84">
                  <c:v>-1.0520381484404566</c:v>
                </c:pt>
                <c:pt idx="85">
                  <c:v>-1.0675737331707911</c:v>
                </c:pt>
                <c:pt idx="86">
                  <c:v>-1.0831093179011255</c:v>
                </c:pt>
                <c:pt idx="87">
                  <c:v>-1.09864490263146</c:v>
                </c:pt>
                <c:pt idx="88">
                  <c:v>-1.1141804873617944</c:v>
                </c:pt>
                <c:pt idx="89">
                  <c:v>-1.1297160720921289</c:v>
                </c:pt>
                <c:pt idx="90">
                  <c:v>-1.1452516568224633</c:v>
                </c:pt>
                <c:pt idx="91">
                  <c:v>-1.1607872415527978</c:v>
                </c:pt>
                <c:pt idx="92">
                  <c:v>-1.1763228262831322</c:v>
                </c:pt>
                <c:pt idx="93">
                  <c:v>-1.1918584110134667</c:v>
                </c:pt>
                <c:pt idx="94">
                  <c:v>-1.2073939957438011</c:v>
                </c:pt>
                <c:pt idx="95">
                  <c:v>-1.2229295804741356</c:v>
                </c:pt>
                <c:pt idx="96">
                  <c:v>-1.23846516520447</c:v>
                </c:pt>
                <c:pt idx="97">
                  <c:v>-1.2540007499348045</c:v>
                </c:pt>
                <c:pt idx="98">
                  <c:v>-1.2695363346651389</c:v>
                </c:pt>
                <c:pt idx="99">
                  <c:v>-1.2850719193954734</c:v>
                </c:pt>
                <c:pt idx="100">
                  <c:v>-1.3006075041258078</c:v>
                </c:pt>
              </c:numCache>
            </c:numRef>
          </c:xVal>
          <c:yVal>
            <c:numRef>
              <c:f>linear!$O$95:$O$195</c:f>
              <c:numCache>
                <c:formatCode>Γενικός τύπος</c:formatCode>
                <c:ptCount val="101"/>
                <c:pt idx="0">
                  <c:v>0.339522935234217</c:v>
                </c:pt>
                <c:pt idx="1">
                  <c:v>0.31983289604214904</c:v>
                </c:pt>
                <c:pt idx="2">
                  <c:v>0.30000070050375566</c:v>
                </c:pt>
                <c:pt idx="3">
                  <c:v>0.28002442858075094</c:v>
                </c:pt>
                <c:pt idx="4">
                  <c:v>0.25990211116984946</c:v>
                </c:pt>
                <c:pt idx="5">
                  <c:v>0.23963172832538016</c:v>
                </c:pt>
                <c:pt idx="6">
                  <c:v>0.21921120739790556</c:v>
                </c:pt>
                <c:pt idx="7">
                  <c:v>0.19863842108388016</c:v>
                </c:pt>
                <c:pt idx="8">
                  <c:v>0.1779111853811276</c:v>
                </c:pt>
                <c:pt idx="9">
                  <c:v>0.15702725744448193</c:v>
                </c:pt>
                <c:pt idx="10">
                  <c:v>0.13598433333556983</c:v>
                </c:pt>
                <c:pt idx="11">
                  <c:v>0.11478004566027053</c:v>
                </c:pt>
                <c:pt idx="12">
                  <c:v>9.3411961086898879E-2</c:v>
                </c:pt>
                <c:pt idx="13">
                  <c:v>7.1877577737668064E-2</c:v>
                </c:pt>
                <c:pt idx="14">
                  <c:v>5.0174322445417655E-2</c:v>
                </c:pt>
                <c:pt idx="15">
                  <c:v>2.8299547866982331E-2</c:v>
                </c:pt>
                <c:pt idx="16">
                  <c:v>6.2505294439338544E-3</c:v>
                </c:pt>
                <c:pt idx="17">
                  <c:v>-1.5975537799312219E-2</c:v>
                </c:pt>
                <c:pt idx="18">
                  <c:v>-3.8381542630789717E-2</c:v>
                </c:pt>
                <c:pt idx="19">
                  <c:v>-6.097046117133606E-2</c:v>
                </c:pt>
                <c:pt idx="20">
                  <c:v>-8.3745360652545536E-2</c:v>
                </c:pt>
                <c:pt idx="21">
                  <c:v>-0.1067094033859517</c:v>
                </c:pt>
                <c:pt idx="22">
                  <c:v>-0.12986585095811509</c:v>
                </c:pt>
                <c:pt idx="23">
                  <c:v>-0.15321806866759882</c:v>
                </c:pt>
                <c:pt idx="24">
                  <c:v>-0.17676953022108524</c:v>
                </c:pt>
                <c:pt idx="25">
                  <c:v>-0.20052382270743155</c:v>
                </c:pt>
                <c:pt idx="26">
                  <c:v>-0.22448465187004796</c:v>
                </c:pt>
                <c:pt idx="27">
                  <c:v>-0.2486558476998042</c:v>
                </c:pt>
                <c:pt idx="28">
                  <c:v>-0.27304137037263831</c:v>
                </c:pt>
                <c:pt idx="29">
                  <c:v>-0.29764531655822907</c:v>
                </c:pt>
                <c:pt idx="30">
                  <c:v>-0.32247192612851461</c:v>
                </c:pt>
                <c:pt idx="31">
                  <c:v>-0.34752558929751504</c:v>
                </c:pt>
                <c:pt idx="32">
                  <c:v>-0.37281085422688776</c:v>
                </c:pt>
                <c:pt idx="33">
                  <c:v>-0.3983324351349502</c:v>
                </c:pt>
                <c:pt idx="34">
                  <c:v>-0.42409522095055507</c:v>
                </c:pt>
                <c:pt idx="35">
                  <c:v>-0.45010428455731361</c:v>
                </c:pt>
                <c:pt idx="36">
                  <c:v>-0.47636489267819854</c:v>
                </c:pt>
                <c:pt idx="37">
                  <c:v>-0.50288251645566928</c:v>
                </c:pt>
                <c:pt idx="38">
                  <c:v>-0.52966284278817188</c:v>
                </c:pt>
                <c:pt idx="39">
                  <c:v>-0.55671178649023445</c:v>
                </c:pt>
                <c:pt idx="40">
                  <c:v>-0.58403550335059562</c:v>
                </c:pt>
                <c:pt idx="41">
                  <c:v>-0.61164040417087384</c:v>
                </c:pt>
                <c:pt idx="42">
                  <c:v>-0.63953316987640729</c:v>
                </c:pt>
                <c:pt idx="43">
                  <c:v>-0.66772076780119127</c:v>
                </c:pt>
                <c:pt idx="44">
                  <c:v>-0.69621046926050933</c:v>
                </c:pt>
                <c:pt idx="45">
                  <c:v>-0.72500986853807803</c:v>
                </c:pt>
                <c:pt idx="46">
                  <c:v>-0.7541269034295649</c:v>
                </c:pt>
                <c:pt idx="47">
                  <c:v>-0.7835698775014871</c:v>
                </c:pt>
                <c:pt idx="48">
                  <c:v>-0.81334748424405701</c:v>
                </c:pt>
                <c:pt idx="49">
                  <c:v>-0.84346883331895106</c:v>
                </c:pt>
                <c:pt idx="50">
                  <c:v>-0.87394347912871961</c:v>
                </c:pt>
                <c:pt idx="51">
                  <c:v>-0.90478145196409987</c:v>
                </c:pt>
                <c:pt idx="52">
                  <c:v>-0.93599329201969639</c:v>
                </c:pt>
                <c:pt idx="53">
                  <c:v>-0.96759008660793588</c:v>
                </c:pt>
                <c:pt idx="54">
                  <c:v>-0.99958351094709808</c:v>
                </c:pt>
                <c:pt idx="55">
                  <c:v>-1.0319858729525297</c:v>
                </c:pt>
                <c:pt idx="56">
                  <c:v>-1.0648101625224533</c:v>
                </c:pt>
                <c:pt idx="57">
                  <c:v>-1.098070105882754</c:v>
                </c:pt>
                <c:pt idx="58">
                  <c:v>-1.1317802256408518</c:v>
                </c:pt>
                <c:pt idx="59">
                  <c:v>-1.1659559072999999</c:v>
                </c:pt>
                <c:pt idx="60">
                  <c:v>-1.2006134731049847</c:v>
                </c:pt>
                <c:pt idx="61">
                  <c:v>-1.2357702642327684</c:v>
                </c:pt>
                <c:pt idx="62">
                  <c:v>-1.2714447325113427</c:v>
                </c:pt>
                <c:pt idx="63">
                  <c:v>-1.3076565430538836</c:v>
                </c:pt>
                <c:pt idx="64">
                  <c:v>-1.3444266894404473</c:v>
                </c:pt>
                <c:pt idx="65">
                  <c:v>-1.3817776233762427</c:v>
                </c:pt>
                <c:pt idx="66">
                  <c:v>-1.419733401116138</c:v>
                </c:pt>
                <c:pt idx="67">
                  <c:v>-1.4583198493860963</c:v>
                </c:pt>
                <c:pt idx="68">
                  <c:v>-1.4975647540740609</c:v>
                </c:pt>
                <c:pt idx="69">
                  <c:v>-1.5374980756328354</c:v>
                </c:pt>
                <c:pt idx="70">
                  <c:v>-1.5781521959709024</c:v>
                </c:pt>
                <c:pt idx="71">
                  <c:v>-1.6195622026507897</c:v>
                </c:pt>
                <c:pt idx="72">
                  <c:v>-1.6617662175306094</c:v>
                </c:pt>
                <c:pt idx="73">
                  <c:v>-1.7048057786563831</c:v>
                </c:pt>
                <c:pt idx="74">
                  <c:v>-1.7487262863538255</c:v>
                </c:pt>
                <c:pt idx="75">
                  <c:v>-1.7935775272334911</c:v>
                </c:pt>
                <c:pt idx="76">
                  <c:v>-1.83941429342722</c:v>
                </c:pt>
                <c:pt idx="77">
                  <c:v>-1.8862971191171742</c:v>
                </c:pt>
                <c:pt idx="78">
                  <c:v>-1.9342931627279514</c:v>
                </c:pt>
                <c:pt idx="79">
                  <c:v>-1.983477271640081</c:v>
                </c:pt>
                <c:pt idx="80">
                  <c:v>-2.0339332778440817</c:v>
                </c:pt>
                <c:pt idx="81">
                  <c:v>-2.0857555889134178</c:v>
                </c:pt>
                <c:pt idx="82">
                  <c:v>-2.1390511610310821</c:v>
                </c:pt>
                <c:pt idx="83">
                  <c:v>-2.1939419726299532</c:v>
                </c:pt>
                <c:pt idx="84">
                  <c:v>-2.2505681633218089</c:v>
                </c:pt>
                <c:pt idx="85">
                  <c:v>-2.3090920709327172</c:v>
                </c:pt>
                <c:pt idx="86">
                  <c:v>-2.3697035023790849</c:v>
                </c:pt>
                <c:pt idx="87">
                  <c:v>-2.4326267334050544</c:v>
                </c:pt>
                <c:pt idx="88">
                  <c:v>-2.4981299856397801</c:v>
                </c:pt>
                <c:pt idx="89">
                  <c:v>-2.5665385455591894</c:v>
                </c:pt>
                <c:pt idx="90">
                  <c:v>-2.638253398340765</c:v>
                </c:pt>
                <c:pt idx="91">
                  <c:v>-2.7137785073465697</c:v>
                </c:pt>
                <c:pt idx="92">
                  <c:v>-2.7937622164606211</c:v>
                </c:pt>
                <c:pt idx="93">
                  <c:v>-2.8790628978424002</c:v>
                </c:pt>
                <c:pt idx="94">
                  <c:v>-2.970858856137133</c:v>
                </c:pt>
                <c:pt idx="95">
                  <c:v>-3.0708455575222984</c:v>
                </c:pt>
                <c:pt idx="96">
                  <c:v>-3.1816237821271778</c:v>
                </c:pt>
                <c:pt idx="97">
                  <c:v>-3.3075692203527209</c:v>
                </c:pt>
                <c:pt idx="98">
                  <c:v>-3.4572090433409102</c:v>
                </c:pt>
                <c:pt idx="99">
                  <c:v>-3.6525449912523555</c:v>
                </c:pt>
                <c:pt idx="100">
                  <c:v>-4.125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A26-41F4-98CF-B65074B6BCCA}"/>
            </c:ext>
          </c:extLst>
        </c:ser>
        <c:ser>
          <c:idx val="5"/>
          <c:order val="4"/>
          <c:tx>
            <c:strRef>
              <c:f>linear!$T$93</c:f>
              <c:strCache>
                <c:ptCount val="1"/>
                <c:pt idx="0">
                  <c:v>55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linear!$S$95:$S$195</c:f>
              <c:numCache>
                <c:formatCode>Γενικός τύπος</c:formatCode>
                <c:ptCount val="101"/>
                <c:pt idx="0">
                  <c:v>0.31248444961986566</c:v>
                </c:pt>
                <c:pt idx="1">
                  <c:v>0.28788621428840749</c:v>
                </c:pt>
                <c:pt idx="2">
                  <c:v>0.26328797895694933</c:v>
                </c:pt>
                <c:pt idx="3">
                  <c:v>0.23868974362549114</c:v>
                </c:pt>
                <c:pt idx="4">
                  <c:v>0.21409150829403295</c:v>
                </c:pt>
                <c:pt idx="5">
                  <c:v>0.18949327296257476</c:v>
                </c:pt>
                <c:pt idx="6">
                  <c:v>0.16489503763111657</c:v>
                </c:pt>
                <c:pt idx="7">
                  <c:v>0.14029680229965838</c:v>
                </c:pt>
                <c:pt idx="8">
                  <c:v>0.11569856696820019</c:v>
                </c:pt>
                <c:pt idx="9">
                  <c:v>9.1100331636741999E-2</c:v>
                </c:pt>
                <c:pt idx="10">
                  <c:v>6.6502096305283809E-2</c:v>
                </c:pt>
                <c:pt idx="11">
                  <c:v>4.1903860973825618E-2</c:v>
                </c:pt>
                <c:pt idx="12">
                  <c:v>1.7305625642367432E-2</c:v>
                </c:pt>
                <c:pt idx="13">
                  <c:v>-7.2926096890907552E-3</c:v>
                </c:pt>
                <c:pt idx="14">
                  <c:v>-3.1890845020548939E-2</c:v>
                </c:pt>
                <c:pt idx="15">
                  <c:v>-5.6489080352007129E-2</c:v>
                </c:pt>
                <c:pt idx="16">
                  <c:v>-8.1087315683465319E-2</c:v>
                </c:pt>
                <c:pt idx="17">
                  <c:v>-0.10568555101492351</c:v>
                </c:pt>
                <c:pt idx="18">
                  <c:v>-0.13028378634638169</c:v>
                </c:pt>
                <c:pt idx="19">
                  <c:v>-0.15488202167783988</c:v>
                </c:pt>
                <c:pt idx="20">
                  <c:v>-0.17948025700929807</c:v>
                </c:pt>
                <c:pt idx="21">
                  <c:v>-0.20407849234075626</c:v>
                </c:pt>
                <c:pt idx="22">
                  <c:v>-0.22867672767221445</c:v>
                </c:pt>
                <c:pt idx="23">
                  <c:v>-0.25327496300367264</c:v>
                </c:pt>
                <c:pt idx="24">
                  <c:v>-0.2778731983351308</c:v>
                </c:pt>
                <c:pt idx="25">
                  <c:v>-0.30247143366658896</c:v>
                </c:pt>
                <c:pt idx="26">
                  <c:v>-0.32706966899804713</c:v>
                </c:pt>
                <c:pt idx="27">
                  <c:v>-0.35166790432950529</c:v>
                </c:pt>
                <c:pt idx="28">
                  <c:v>-0.37626613966096345</c:v>
                </c:pt>
                <c:pt idx="29">
                  <c:v>-0.40086437499242161</c:v>
                </c:pt>
                <c:pt idx="30">
                  <c:v>-0.42546261032387978</c:v>
                </c:pt>
                <c:pt idx="31">
                  <c:v>-0.45006084565533794</c:v>
                </c:pt>
                <c:pt idx="32">
                  <c:v>-0.4746590809867961</c:v>
                </c:pt>
                <c:pt idx="33">
                  <c:v>-0.49925731631825426</c:v>
                </c:pt>
                <c:pt idx="34">
                  <c:v>-0.52385555164971243</c:v>
                </c:pt>
                <c:pt idx="35">
                  <c:v>-0.54845378698117064</c:v>
                </c:pt>
                <c:pt idx="36">
                  <c:v>-0.57305202231262886</c:v>
                </c:pt>
                <c:pt idx="37">
                  <c:v>-0.59765025764408708</c:v>
                </c:pt>
                <c:pt idx="38">
                  <c:v>-0.6222484929755453</c:v>
                </c:pt>
                <c:pt idx="39">
                  <c:v>-0.64684672830700352</c:v>
                </c:pt>
                <c:pt idx="40">
                  <c:v>-0.67144496363846173</c:v>
                </c:pt>
                <c:pt idx="41">
                  <c:v>-0.69604319896991995</c:v>
                </c:pt>
                <c:pt idx="42">
                  <c:v>-0.72064143430137817</c:v>
                </c:pt>
                <c:pt idx="43">
                  <c:v>-0.74523966963283639</c:v>
                </c:pt>
                <c:pt idx="44">
                  <c:v>-0.76983790496429461</c:v>
                </c:pt>
                <c:pt idx="45">
                  <c:v>-0.79443614029575282</c:v>
                </c:pt>
                <c:pt idx="46">
                  <c:v>-0.81903437562721104</c:v>
                </c:pt>
                <c:pt idx="47">
                  <c:v>-0.84363261095866926</c:v>
                </c:pt>
                <c:pt idx="48">
                  <c:v>-0.86823084629012748</c:v>
                </c:pt>
                <c:pt idx="49">
                  <c:v>-0.8928290816215857</c:v>
                </c:pt>
                <c:pt idx="50">
                  <c:v>-0.91742731695304391</c:v>
                </c:pt>
                <c:pt idx="51">
                  <c:v>-0.94202555228450213</c:v>
                </c:pt>
                <c:pt idx="52">
                  <c:v>-0.96662378761596035</c:v>
                </c:pt>
                <c:pt idx="53">
                  <c:v>-0.99122202294741857</c:v>
                </c:pt>
                <c:pt idx="54">
                  <c:v>-1.0158202582788767</c:v>
                </c:pt>
                <c:pt idx="55">
                  <c:v>-1.0404184936103349</c:v>
                </c:pt>
                <c:pt idx="56">
                  <c:v>-1.0650167289417931</c:v>
                </c:pt>
                <c:pt idx="57">
                  <c:v>-1.0896149642732513</c:v>
                </c:pt>
                <c:pt idx="58">
                  <c:v>-1.1142131996047095</c:v>
                </c:pt>
                <c:pt idx="59">
                  <c:v>-1.1388114349361678</c:v>
                </c:pt>
                <c:pt idx="60">
                  <c:v>-1.163409670267626</c:v>
                </c:pt>
                <c:pt idx="61">
                  <c:v>-1.1880079055990842</c:v>
                </c:pt>
                <c:pt idx="62">
                  <c:v>-1.2126061409305424</c:v>
                </c:pt>
                <c:pt idx="63">
                  <c:v>-1.2372043762620006</c:v>
                </c:pt>
                <c:pt idx="64">
                  <c:v>-1.2618026115934589</c:v>
                </c:pt>
                <c:pt idx="65">
                  <c:v>-1.2864008469249171</c:v>
                </c:pt>
                <c:pt idx="66">
                  <c:v>-1.3109990822563753</c:v>
                </c:pt>
                <c:pt idx="67">
                  <c:v>-1.3355973175878335</c:v>
                </c:pt>
                <c:pt idx="68">
                  <c:v>-1.3601955529192917</c:v>
                </c:pt>
                <c:pt idx="69">
                  <c:v>-1.3847937882507499</c:v>
                </c:pt>
                <c:pt idx="70">
                  <c:v>-1.4093920235822082</c:v>
                </c:pt>
                <c:pt idx="71">
                  <c:v>-1.4339902589136664</c:v>
                </c:pt>
                <c:pt idx="72">
                  <c:v>-1.4585884942451246</c:v>
                </c:pt>
                <c:pt idx="73">
                  <c:v>-1.4831867295765828</c:v>
                </c:pt>
                <c:pt idx="74">
                  <c:v>-1.507784964908041</c:v>
                </c:pt>
                <c:pt idx="75">
                  <c:v>-1.5323832002394993</c:v>
                </c:pt>
                <c:pt idx="76">
                  <c:v>-1.5569814355709575</c:v>
                </c:pt>
                <c:pt idx="77">
                  <c:v>-1.5815796709024157</c:v>
                </c:pt>
                <c:pt idx="78">
                  <c:v>-1.6061779062338739</c:v>
                </c:pt>
                <c:pt idx="79">
                  <c:v>-1.6307761415653321</c:v>
                </c:pt>
                <c:pt idx="80">
                  <c:v>-1.6553743768967903</c:v>
                </c:pt>
                <c:pt idx="81">
                  <c:v>-1.6799726122282486</c:v>
                </c:pt>
                <c:pt idx="82">
                  <c:v>-1.7045708475597068</c:v>
                </c:pt>
                <c:pt idx="83">
                  <c:v>-1.729169082891165</c:v>
                </c:pt>
                <c:pt idx="84">
                  <c:v>-1.7537673182226232</c:v>
                </c:pt>
                <c:pt idx="85">
                  <c:v>-1.7783655535540814</c:v>
                </c:pt>
                <c:pt idx="86">
                  <c:v>-1.8029637888855397</c:v>
                </c:pt>
                <c:pt idx="87">
                  <c:v>-1.8275620242169979</c:v>
                </c:pt>
                <c:pt idx="88">
                  <c:v>-1.8521602595484561</c:v>
                </c:pt>
                <c:pt idx="89">
                  <c:v>-1.8767584948799143</c:v>
                </c:pt>
                <c:pt idx="90">
                  <c:v>-1.9013567302113725</c:v>
                </c:pt>
                <c:pt idx="91">
                  <c:v>-1.9259549655428307</c:v>
                </c:pt>
                <c:pt idx="92">
                  <c:v>-1.950553200874289</c:v>
                </c:pt>
                <c:pt idx="93">
                  <c:v>-1.9751514362057472</c:v>
                </c:pt>
                <c:pt idx="94">
                  <c:v>-1.9997496715372054</c:v>
                </c:pt>
                <c:pt idx="95">
                  <c:v>-2.0243479068686634</c:v>
                </c:pt>
                <c:pt idx="96">
                  <c:v>-2.0489461422001214</c:v>
                </c:pt>
                <c:pt idx="97">
                  <c:v>-2.0735443775315794</c:v>
                </c:pt>
                <c:pt idx="98">
                  <c:v>-2.0981426128630374</c:v>
                </c:pt>
                <c:pt idx="99">
                  <c:v>-2.1227408481944954</c:v>
                </c:pt>
                <c:pt idx="100">
                  <c:v>-2.1473390835259534</c:v>
                </c:pt>
              </c:numCache>
            </c:numRef>
          </c:xVal>
          <c:yVal>
            <c:numRef>
              <c:f>linear!$U$95:$U$195</c:f>
              <c:numCache>
                <c:formatCode>Γενικός τύπος</c:formatCode>
                <c:ptCount val="101"/>
                <c:pt idx="0">
                  <c:v>0.20202105357972452</c:v>
                </c:pt>
                <c:pt idx="1">
                  <c:v>0.18728272856751907</c:v>
                </c:pt>
                <c:pt idx="2">
                  <c:v>0.17235305946793453</c:v>
                </c:pt>
                <c:pt idx="3">
                  <c:v>0.15723004496165185</c:v>
                </c:pt>
                <c:pt idx="4">
                  <c:v>0.14191162925402881</c:v>
                </c:pt>
                <c:pt idx="5">
                  <c:v>0.12639570016617424</c:v>
                </c:pt>
                <c:pt idx="6">
                  <c:v>0.11068008713556576</c:v>
                </c:pt>
                <c:pt idx="7">
                  <c:v>9.476255912097796E-2</c:v>
                </c:pt>
                <c:pt idx="8">
                  <c:v>7.86408224060796E-2</c:v>
                </c:pt>
                <c:pt idx="9">
                  <c:v>6.2312518295672095E-2</c:v>
                </c:pt>
                <c:pt idx="10">
                  <c:v>4.5775220698136998E-2</c:v>
                </c:pt>
                <c:pt idx="11">
                  <c:v>2.90264335871394E-2</c:v>
                </c:pt>
                <c:pt idx="12">
                  <c:v>1.2063588335203344E-2</c:v>
                </c:pt>
                <c:pt idx="13">
                  <c:v>-5.1159590888530514E-3</c:v>
                </c:pt>
                <c:pt idx="14">
                  <c:v>-2.2514931067155266E-2</c:v>
                </c:pt>
                <c:pt idx="15">
                  <c:v>-4.0136131433918226E-2</c:v>
                </c:pt>
                <c:pt idx="16">
                  <c:v>-5.7982448740412161E-2</c:v>
                </c:pt>
                <c:pt idx="17">
                  <c:v>-7.605685969442455E-2</c:v>
                </c:pt>
                <c:pt idx="18">
                  <c:v>-9.436243278575461E-2</c:v>
                </c:pt>
                <c:pt idx="19">
                  <c:v>-0.11290233211015642</c:v>
                </c:pt>
                <c:pt idx="20">
                  <c:v>-0.13167982140517223</c:v>
                </c:pt>
                <c:pt idx="21">
                  <c:v>-0.15069826831236982</c:v>
                </c:pt>
                <c:pt idx="22">
                  <c:v>-0.16996114888170602</c:v>
                </c:pt>
                <c:pt idx="23">
                  <c:v>-0.18947205233502507</c:v>
                </c:pt>
                <c:pt idx="24">
                  <c:v>-0.20923468610716842</c:v>
                </c:pt>
                <c:pt idx="25">
                  <c:v>-0.22925288118472489</c:v>
                </c:pt>
                <c:pt idx="26">
                  <c:v>-0.24953059776419328</c:v>
                </c:pt>
                <c:pt idx="27">
                  <c:v>-0.27007193125324802</c:v>
                </c:pt>
                <c:pt idx="28">
                  <c:v>-0.29088111864090482</c:v>
                </c:pt>
                <c:pt idx="29">
                  <c:v>-0.31196254526470218</c:v>
                </c:pt>
                <c:pt idx="30">
                  <c:v>-0.33332075200560884</c:v>
                </c:pt>
                <c:pt idx="31">
                  <c:v>-0.35496044294419365</c:v>
                </c:pt>
                <c:pt idx="32">
                  <c:v>-0.3768864935147811</c:v>
                </c:pt>
                <c:pt idx="33">
                  <c:v>-0.39910395919780595</c:v>
                </c:pt>
                <c:pt idx="34">
                  <c:v>-0.42161808479449903</c:v>
                </c:pt>
                <c:pt idx="35">
                  <c:v>-0.4444343143323719</c:v>
                </c:pt>
                <c:pt idx="36">
                  <c:v>-0.46755830165482648</c:v>
                </c:pt>
                <c:pt idx="37">
                  <c:v>-0.49099592175363782</c:v>
                </c:pt>
                <c:pt idx="38">
                  <c:v>-0.51475328290911526</c:v>
                </c:pt>
                <c:pt idx="39">
                  <c:v>-0.5388367397095547</c:v>
                </c:pt>
                <c:pt idx="40">
                  <c:v>-0.56325290702924458</c:v>
                </c:pt>
                <c:pt idx="41">
                  <c:v>-0.58800867505284593</c:v>
                </c:pt>
                <c:pt idx="42">
                  <c:v>-0.61311122544372543</c:v>
                </c:pt>
                <c:pt idx="43">
                  <c:v>-0.63856804876468654</c:v>
                </c:pt>
                <c:pt idx="44">
                  <c:v>-0.66438696327200741</c:v>
                </c:pt>
                <c:pt idx="45">
                  <c:v>-0.69057613521770511</c:v>
                </c:pt>
                <c:pt idx="46">
                  <c:v>-0.71714410081093183</c:v>
                </c:pt>
                <c:pt idx="47">
                  <c:v>-0.74409979000762849</c:v>
                </c:pt>
                <c:pt idx="48">
                  <c:v>-0.77145255231831456</c:v>
                </c:pt>
                <c:pt idx="49">
                  <c:v>-0.79921218484771861</c:v>
                </c:pt>
                <c:pt idx="50">
                  <c:v>-0.82738896280722829</c:v>
                </c:pt>
                <c:pt idx="51">
                  <c:v>-0.85599367277257432</c:v>
                </c:pt>
                <c:pt idx="52">
                  <c:v>-0.8850376489953683</c:v>
                </c:pt>
                <c:pt idx="53">
                  <c:v>-0.91453281311907408</c:v>
                </c:pt>
                <c:pt idx="54">
                  <c:v>-0.94449171769857643</c:v>
                </c:pt>
                <c:pt idx="55">
                  <c:v>-0.97492759397915807</c:v>
                </c:pt>
                <c:pt idx="56">
                  <c:v>-1.0058544044567155</c:v>
                </c:pt>
                <c:pt idx="57">
                  <c:v>-1.0372869008184444</c:v>
                </c:pt>
                <c:pt idx="58">
                  <c:v>-1.069240687954168</c:v>
                </c:pt>
                <c:pt idx="59">
                  <c:v>-1.1017322948356982</c:v>
                </c:pt>
                <c:pt idx="60">
                  <c:v>-1.1347792531886229</c:v>
                </c:pt>
                <c:pt idx="61">
                  <c:v>-1.1684001850317807</c:v>
                </c:pt>
                <c:pt idx="62">
                  <c:v>-1.2026149003397606</c:v>
                </c:pt>
                <c:pt idx="63">
                  <c:v>-1.2374445062995898</c:v>
                </c:pt>
                <c:pt idx="64">
                  <c:v>-1.2729115298925588</c:v>
                </c:pt>
                <c:pt idx="65">
                  <c:v>-1.309040055846435</c:v>
                </c:pt>
                <c:pt idx="66">
                  <c:v>-1.3458558823853601</c:v>
                </c:pt>
                <c:pt idx="67">
                  <c:v>-1.3833866976716227</c:v>
                </c:pt>
                <c:pt idx="68">
                  <c:v>-1.4216622804072501</c:v>
                </c:pt>
                <c:pt idx="69">
                  <c:v>-1.4607147287726303</c:v>
                </c:pt>
                <c:pt idx="70">
                  <c:v>-1.5005787227614493</c:v>
                </c:pt>
                <c:pt idx="71">
                  <c:v>-1.541291826075764</c:v>
                </c:pt>
                <c:pt idx="72">
                  <c:v>-1.5828948351375089</c:v>
                </c:pt>
                <c:pt idx="73">
                  <c:v>-1.6254321845416262</c:v>
                </c:pt>
                <c:pt idx="74">
                  <c:v>-1.6689524205408186</c:v>
                </c:pt>
                <c:pt idx="75">
                  <c:v>-1.7135087570765655</c:v>
                </c:pt>
                <c:pt idx="76">
                  <c:v>-1.7591597326821335</c:v>
                </c:pt>
                <c:pt idx="77">
                  <c:v>-1.8059699915986218</c:v>
                </c:pt>
                <c:pt idx="78">
                  <c:v>-1.8540112191147484</c:v>
                </c:pt>
                <c:pt idx="79">
                  <c:v>-1.9033632701126817</c:v>
                </c:pt>
                <c:pt idx="80">
                  <c:v>-1.9541155420199567</c:v>
                </c:pt>
                <c:pt idx="81">
                  <c:v>-2.0063686602310087</c:v>
                </c:pt>
                <c:pt idx="82">
                  <c:v>-2.0602365676812853</c:v>
                </c:pt>
                <c:pt idx="83">
                  <c:v>-2.1158491438752245</c:v>
                </c:pt>
                <c:pt idx="84">
                  <c:v>-2.1733555273743019</c:v>
                </c:pt>
                <c:pt idx="85">
                  <c:v>-2.2329283877106785</c:v>
                </c:pt>
                <c:pt idx="86">
                  <c:v>-2.294769501355379</c:v>
                </c:pt>
                <c:pt idx="87">
                  <c:v>-2.3591171545247049</c:v>
                </c:pt>
                <c:pt idx="88">
                  <c:v>-2.4262561631146178</c:v>
                </c:pt>
                <c:pt idx="89">
                  <c:v>-2.4965317392084767</c:v>
                </c:pt>
                <c:pt idx="90">
                  <c:v>-2.5703691810941645</c:v>
                </c:pt>
                <c:pt idx="91">
                  <c:v>-2.6483026906588343</c:v>
                </c:pt>
                <c:pt idx="92">
                  <c:v>-2.7310190971981703</c:v>
                </c:pt>
                <c:pt idx="93">
                  <c:v>-2.8194271659634897</c:v>
                </c:pt>
                <c:pt idx="94">
                  <c:v>-2.9147735971277062</c:v>
                </c:pt>
                <c:pt idx="95">
                  <c:v>-3.0188511306874406</c:v>
                </c:pt>
                <c:pt idx="96">
                  <c:v>-3.1344079802507774</c:v>
                </c:pt>
                <c:pt idx="97">
                  <c:v>-3.2660648268132189</c:v>
                </c:pt>
                <c:pt idx="98">
                  <c:v>-3.422820131646378</c:v>
                </c:pt>
                <c:pt idx="99">
                  <c:v>-3.6278749081549284</c:v>
                </c:pt>
                <c:pt idx="100">
                  <c:v>-4.125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A26-41F4-98CF-B65074B6BCCA}"/>
            </c:ext>
          </c:extLst>
        </c:ser>
        <c:ser>
          <c:idx val="6"/>
          <c:order val="5"/>
          <c:tx>
            <c:strRef>
              <c:f>linear!$W$93</c:f>
              <c:strCache>
                <c:ptCount val="1"/>
                <c:pt idx="0">
                  <c:v>65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linear!$V$95:$V$195</c:f>
              <c:numCache>
                <c:formatCode>Γενικός τύπος</c:formatCode>
                <c:ptCount val="101"/>
                <c:pt idx="0">
                  <c:v>0.31256485056876099</c:v>
                </c:pt>
                <c:pt idx="1">
                  <c:v>0.28316005380476428</c:v>
                </c:pt>
                <c:pt idx="2">
                  <c:v>0.25375525704076757</c:v>
                </c:pt>
                <c:pt idx="3">
                  <c:v>0.22435046027677086</c:v>
                </c:pt>
                <c:pt idx="4">
                  <c:v>0.19494566351277415</c:v>
                </c:pt>
                <c:pt idx="5">
                  <c:v>0.16554086674877744</c:v>
                </c:pt>
                <c:pt idx="6">
                  <c:v>0.13613606998478073</c:v>
                </c:pt>
                <c:pt idx="7">
                  <c:v>0.10673127322078403</c:v>
                </c:pt>
                <c:pt idx="8">
                  <c:v>7.7326476456787335E-2</c:v>
                </c:pt>
                <c:pt idx="9">
                  <c:v>4.7921679692790639E-2</c:v>
                </c:pt>
                <c:pt idx="10">
                  <c:v>1.8516882928793939E-2</c:v>
                </c:pt>
                <c:pt idx="11">
                  <c:v>-1.088791383520276E-2</c:v>
                </c:pt>
                <c:pt idx="12">
                  <c:v>-4.0292710599199463E-2</c:v>
                </c:pt>
                <c:pt idx="13">
                  <c:v>-6.9697507363196159E-2</c:v>
                </c:pt>
                <c:pt idx="14">
                  <c:v>-9.9102304127192856E-2</c:v>
                </c:pt>
                <c:pt idx="15">
                  <c:v>-0.12850710089118955</c:v>
                </c:pt>
                <c:pt idx="16">
                  <c:v>-0.15791189765518626</c:v>
                </c:pt>
                <c:pt idx="17">
                  <c:v>-0.18731669441918297</c:v>
                </c:pt>
                <c:pt idx="18">
                  <c:v>-0.21672149118317968</c:v>
                </c:pt>
                <c:pt idx="19">
                  <c:v>-0.24612628794717639</c:v>
                </c:pt>
                <c:pt idx="20">
                  <c:v>-0.2755310847111731</c:v>
                </c:pt>
                <c:pt idx="21">
                  <c:v>-0.30493588147516981</c:v>
                </c:pt>
                <c:pt idx="22">
                  <c:v>-0.33434067823916652</c:v>
                </c:pt>
                <c:pt idx="23">
                  <c:v>-0.36374547500316323</c:v>
                </c:pt>
                <c:pt idx="24">
                  <c:v>-0.39315027176715994</c:v>
                </c:pt>
                <c:pt idx="25">
                  <c:v>-0.42255506853115665</c:v>
                </c:pt>
                <c:pt idx="26">
                  <c:v>-0.45195986529515336</c:v>
                </c:pt>
                <c:pt idx="27">
                  <c:v>-0.48136466205915007</c:v>
                </c:pt>
                <c:pt idx="28">
                  <c:v>-0.51076945882314673</c:v>
                </c:pt>
                <c:pt idx="29">
                  <c:v>-0.54017425558714338</c:v>
                </c:pt>
                <c:pt idx="30">
                  <c:v>-0.56957905235114004</c:v>
                </c:pt>
                <c:pt idx="31">
                  <c:v>-0.59898384911513669</c:v>
                </c:pt>
                <c:pt idx="32">
                  <c:v>-0.62838864587913335</c:v>
                </c:pt>
                <c:pt idx="33">
                  <c:v>-0.65779344264313</c:v>
                </c:pt>
                <c:pt idx="34">
                  <c:v>-0.68719823940712665</c:v>
                </c:pt>
                <c:pt idx="35">
                  <c:v>-0.71660303617112331</c:v>
                </c:pt>
                <c:pt idx="36">
                  <c:v>-0.74600783293511996</c:v>
                </c:pt>
                <c:pt idx="37">
                  <c:v>-0.77541262969911662</c:v>
                </c:pt>
                <c:pt idx="38">
                  <c:v>-0.80481742646311327</c:v>
                </c:pt>
                <c:pt idx="39">
                  <c:v>-0.83422222322710993</c:v>
                </c:pt>
                <c:pt idx="40">
                  <c:v>-0.86362701999110658</c:v>
                </c:pt>
                <c:pt idx="41">
                  <c:v>-0.89303181675510324</c:v>
                </c:pt>
                <c:pt idx="42">
                  <c:v>-0.92243661351909989</c:v>
                </c:pt>
                <c:pt idx="43">
                  <c:v>-0.95184141028309655</c:v>
                </c:pt>
                <c:pt idx="44">
                  <c:v>-0.9812462070470932</c:v>
                </c:pt>
                <c:pt idx="45">
                  <c:v>-1.0106510038110899</c:v>
                </c:pt>
                <c:pt idx="46">
                  <c:v>-1.0400558005750866</c:v>
                </c:pt>
                <c:pt idx="47">
                  <c:v>-1.0694605973390834</c:v>
                </c:pt>
                <c:pt idx="48">
                  <c:v>-1.0988653941030802</c:v>
                </c:pt>
                <c:pt idx="49">
                  <c:v>-1.1282701908670769</c:v>
                </c:pt>
                <c:pt idx="50">
                  <c:v>-1.1576749876310737</c:v>
                </c:pt>
                <c:pt idx="51">
                  <c:v>-1.1870797843950704</c:v>
                </c:pt>
                <c:pt idx="52">
                  <c:v>-1.2164845811590672</c:v>
                </c:pt>
                <c:pt idx="53">
                  <c:v>-1.245889377923064</c:v>
                </c:pt>
                <c:pt idx="54">
                  <c:v>-1.2752941746870607</c:v>
                </c:pt>
                <c:pt idx="55">
                  <c:v>-1.3046989714510575</c:v>
                </c:pt>
                <c:pt idx="56">
                  <c:v>-1.3341037682150543</c:v>
                </c:pt>
                <c:pt idx="57">
                  <c:v>-1.363508564979051</c:v>
                </c:pt>
                <c:pt idx="58">
                  <c:v>-1.3929133617430478</c:v>
                </c:pt>
                <c:pt idx="59">
                  <c:v>-1.4223181585070446</c:v>
                </c:pt>
                <c:pt idx="60">
                  <c:v>-1.4517229552710413</c:v>
                </c:pt>
                <c:pt idx="61">
                  <c:v>-1.4811277520350381</c:v>
                </c:pt>
                <c:pt idx="62">
                  <c:v>-1.5105325487990349</c:v>
                </c:pt>
                <c:pt idx="63">
                  <c:v>-1.5399373455630316</c:v>
                </c:pt>
                <c:pt idx="64">
                  <c:v>-1.5693421423270284</c:v>
                </c:pt>
                <c:pt idx="65">
                  <c:v>-1.5987469390910252</c:v>
                </c:pt>
                <c:pt idx="66">
                  <c:v>-1.6281517358550219</c:v>
                </c:pt>
                <c:pt idx="67">
                  <c:v>-1.6575565326190187</c:v>
                </c:pt>
                <c:pt idx="68">
                  <c:v>-1.6869613293830155</c:v>
                </c:pt>
                <c:pt idx="69">
                  <c:v>-1.7163661261470122</c:v>
                </c:pt>
                <c:pt idx="70">
                  <c:v>-1.745770922911009</c:v>
                </c:pt>
                <c:pt idx="71">
                  <c:v>-1.7751757196750058</c:v>
                </c:pt>
                <c:pt idx="72">
                  <c:v>-1.8045805164390025</c:v>
                </c:pt>
                <c:pt idx="73">
                  <c:v>-1.8339853132029993</c:v>
                </c:pt>
                <c:pt idx="74">
                  <c:v>-1.8633901099669961</c:v>
                </c:pt>
                <c:pt idx="75">
                  <c:v>-1.8927949067309928</c:v>
                </c:pt>
                <c:pt idx="76">
                  <c:v>-1.9221997034949896</c:v>
                </c:pt>
                <c:pt idx="77">
                  <c:v>-1.9516045002589864</c:v>
                </c:pt>
                <c:pt idx="78">
                  <c:v>-1.9810092970229831</c:v>
                </c:pt>
                <c:pt idx="79">
                  <c:v>-2.0104140937869799</c:v>
                </c:pt>
                <c:pt idx="80">
                  <c:v>-2.0398188905509764</c:v>
                </c:pt>
                <c:pt idx="81">
                  <c:v>-2.069223687314973</c:v>
                </c:pt>
                <c:pt idx="82">
                  <c:v>-2.0986284840789695</c:v>
                </c:pt>
                <c:pt idx="83">
                  <c:v>-2.1280332808429661</c:v>
                </c:pt>
                <c:pt idx="84">
                  <c:v>-2.1574380776069626</c:v>
                </c:pt>
                <c:pt idx="85">
                  <c:v>-2.1868428743709591</c:v>
                </c:pt>
                <c:pt idx="86">
                  <c:v>-2.2162476711349557</c:v>
                </c:pt>
                <c:pt idx="87">
                  <c:v>-2.2456524678989522</c:v>
                </c:pt>
                <c:pt idx="88">
                  <c:v>-2.2750572646629488</c:v>
                </c:pt>
                <c:pt idx="89">
                  <c:v>-2.3044620614269453</c:v>
                </c:pt>
                <c:pt idx="90">
                  <c:v>-2.3338668581909419</c:v>
                </c:pt>
                <c:pt idx="91">
                  <c:v>-2.3632716549549384</c:v>
                </c:pt>
                <c:pt idx="92">
                  <c:v>-2.3926764517189349</c:v>
                </c:pt>
                <c:pt idx="93">
                  <c:v>-2.4220812484829315</c:v>
                </c:pt>
                <c:pt idx="94">
                  <c:v>-2.451486045246928</c:v>
                </c:pt>
                <c:pt idx="95">
                  <c:v>-2.4808908420109246</c:v>
                </c:pt>
                <c:pt idx="96">
                  <c:v>-2.5102956387749211</c:v>
                </c:pt>
                <c:pt idx="97">
                  <c:v>-2.5397004355389177</c:v>
                </c:pt>
                <c:pt idx="98">
                  <c:v>-2.5691052323029142</c:v>
                </c:pt>
                <c:pt idx="99">
                  <c:v>-2.5985100290669108</c:v>
                </c:pt>
                <c:pt idx="100">
                  <c:v>-2.6279148258309073</c:v>
                </c:pt>
              </c:numCache>
            </c:numRef>
          </c:xVal>
          <c:yVal>
            <c:numRef>
              <c:f>linear!$X$95:$X$195</c:f>
              <c:numCache>
                <c:formatCode>Γενικός τύπος</c:formatCode>
                <c:ptCount val="101"/>
                <c:pt idx="0">
                  <c:v>0.13180362807397897</c:v>
                </c:pt>
                <c:pt idx="1">
                  <c:v>0.1205592001412976</c:v>
                </c:pt>
                <c:pt idx="2">
                  <c:v>0.10908070679806178</c:v>
                </c:pt>
                <c:pt idx="3">
                  <c:v>9.7366239125790455E-2</c:v>
                </c:pt>
                <c:pt idx="4">
                  <c:v>8.5413827498849071E-2</c:v>
                </c:pt>
                <c:pt idx="5">
                  <c:v>7.3221439625627271E-2</c:v>
                </c:pt>
                <c:pt idx="6">
                  <c:v>6.0786978493480359E-2</c:v>
                </c:pt>
                <c:pt idx="7">
                  <c:v>4.8108280211936034E-2</c:v>
                </c:pt>
                <c:pt idx="8">
                  <c:v>3.5183111748303755E-2</c:v>
                </c:pt>
                <c:pt idx="9">
                  <c:v>2.2009168549391639E-2</c:v>
                </c:pt>
                <c:pt idx="10">
                  <c:v>8.5840720425860457E-3</c:v>
                </c:pt>
                <c:pt idx="11">
                  <c:v>-5.0946329909286603E-3</c:v>
                </c:pt>
                <c:pt idx="12">
                  <c:v>-1.9029481178576217E-2</c:v>
                </c:pt>
                <c:pt idx="13">
                  <c:v>-3.3223089462753548E-2</c:v>
                </c:pt>
                <c:pt idx="14">
                  <c:v>-4.7678160160112427E-2</c:v>
                </c:pt>
                <c:pt idx="15">
                  <c:v>-6.239748418338905E-2</c:v>
                </c:pt>
                <c:pt idx="16">
                  <c:v>-7.7383944436166988E-2</c:v>
                </c:pt>
                <c:pt idx="17">
                  <c:v>-9.2640519391738507E-2</c:v>
                </c:pt>
                <c:pt idx="18">
                  <c:v>-0.10817028686812959</c:v>
                </c:pt>
                <c:pt idx="19">
                  <c:v>-0.12397642801228398</c:v>
                </c:pt>
                <c:pt idx="20">
                  <c:v>-0.14006223150747904</c:v>
                </c:pt>
                <c:pt idx="21">
                  <c:v>-0.15643109801914856</c:v>
                </c:pt>
                <c:pt idx="22">
                  <c:v>-0.17308654489557621</c:v>
                </c:pt>
                <c:pt idx="23">
                  <c:v>-0.19003221114126465</c:v>
                </c:pt>
                <c:pt idx="24">
                  <c:v>-0.2072718626823073</c:v>
                </c:pt>
                <c:pt idx="25">
                  <c:v>-0.22480939794473009</c:v>
                </c:pt>
                <c:pt idx="26">
                  <c:v>-0.24264885376859849</c:v>
                </c:pt>
                <c:pt idx="27">
                  <c:v>-0.26079441168267531</c:v>
                </c:pt>
                <c:pt idx="28">
                  <c:v>-0.27925040456662831</c:v>
                </c:pt>
                <c:pt idx="29">
                  <c:v>-0.298021323730223</c:v>
                </c:pt>
                <c:pt idx="30">
                  <c:v>-0.31711182644162345</c:v>
                </c:pt>
                <c:pt idx="31">
                  <c:v>-0.33652674393992094</c:v>
                </c:pt>
                <c:pt idx="32">
                  <c:v>-0.35627108997029305</c:v>
                </c:pt>
                <c:pt idx="33">
                  <c:v>-0.37635006988389447</c:v>
                </c:pt>
                <c:pt idx="34">
                  <c:v>-0.39676909034864116</c:v>
                </c:pt>
                <c:pt idx="35">
                  <c:v>-0.41753376972161027</c:v>
                </c:pt>
                <c:pt idx="36">
                  <c:v>-0.43864994913884475</c:v>
                </c:pt>
                <c:pt idx="37">
                  <c:v>-0.46012370438401234</c:v>
                </c:pt>
                <c:pt idx="38">
                  <c:v>-0.4819613586037238</c:v>
                </c:pt>
                <c:pt idx="39">
                  <c:v>-0.50416949594441407</c:v>
                </c:pt>
                <c:pt idx="40">
                  <c:v>-0.52675497619367817</c:v>
                </c:pt>
                <c:pt idx="41">
                  <c:v>-0.54972495051792836</c:v>
                </c:pt>
                <c:pt idx="42">
                  <c:v>-0.57308687839839811</c:v>
                </c:pt>
                <c:pt idx="43">
                  <c:v>-0.59684854587890812</c:v>
                </c:pt>
                <c:pt idx="44">
                  <c:v>-0.62101808525180113</c:v>
                </c:pt>
                <c:pt idx="45">
                  <c:v>-0.64560399632311682</c:v>
                </c:pt>
                <c:pt idx="46">
                  <c:v>-0.67061516941476018</c:v>
                </c:pt>
                <c:pt idx="47">
                  <c:v>-0.69606091028045469</c:v>
                </c:pt>
                <c:pt idx="48">
                  <c:v>-0.72195096713395479</c:v>
                </c:pt>
                <c:pt idx="49">
                  <c:v>-0.74829556001285746</c:v>
                </c:pt>
                <c:pt idx="50">
                  <c:v>-0.77510541272986089</c:v>
                </c:pt>
                <c:pt idx="51">
                  <c:v>-0.80239178769611719</c:v>
                </c:pt>
                <c:pt idx="52">
                  <c:v>-0.83016652393915835</c:v>
                </c:pt>
                <c:pt idx="53">
                  <c:v>-0.8584420786816479</c:v>
                </c:pt>
                <c:pt idx="54">
                  <c:v>-0.88723157289797672</c:v>
                </c:pt>
                <c:pt idx="55">
                  <c:v>-0.91654884132479164</c:v>
                </c:pt>
                <c:pt idx="56">
                  <c:v>-0.94640848747052841</c:v>
                </c:pt>
                <c:pt idx="57">
                  <c:v>-0.9768259442497399</c:v>
                </c:pt>
                <c:pt idx="58">
                  <c:v>-1.0078175409629575</c:v>
                </c:pt>
                <c:pt idx="59">
                  <c:v>-1.0394005774546911</c:v>
                </c:pt>
                <c:pt idx="60">
                  <c:v>-1.0715934064146984</c:v>
                </c:pt>
                <c:pt idx="61">
                  <c:v>-1.1044155249450498</c:v>
                </c:pt>
                <c:pt idx="62">
                  <c:v>-1.1378876767034163</c:v>
                </c:pt>
                <c:pt idx="63">
                  <c:v>-1.1720319661580869</c:v>
                </c:pt>
                <c:pt idx="64">
                  <c:v>-1.2068719867612769</c:v>
                </c:pt>
                <c:pt idx="65">
                  <c:v>-1.2424329651750492</c:v>
                </c:pt>
                <c:pt idx="66">
                  <c:v>-1.2787419240826061</c:v>
                </c:pt>
                <c:pt idx="67">
                  <c:v>-1.3158278666046492</c:v>
                </c:pt>
                <c:pt idx="68">
                  <c:v>-1.3537219859387017</c:v>
                </c:pt>
                <c:pt idx="69">
                  <c:v>-1.3924579045788492</c:v>
                </c:pt>
                <c:pt idx="70">
                  <c:v>-1.4320719483929343</c:v>
                </c:pt>
                <c:pt idx="71">
                  <c:v>-1.4726034619856745</c:v>
                </c:pt>
                <c:pt idx="72">
                  <c:v>-1.5140951732276671</c:v>
                </c:pt>
                <c:pt idx="73">
                  <c:v>-1.5565936166738932</c:v>
                </c:pt>
                <c:pt idx="74">
                  <c:v>-1.6001496279557375</c:v>
                </c:pt>
                <c:pt idx="75">
                  <c:v>-1.6448189242782401</c:v>
                </c:pt>
                <c:pt idx="76">
                  <c:v>-1.6906627901255789</c:v>
                </c:pt>
                <c:pt idx="77">
                  <c:v>-1.7377488925032312</c:v>
                </c:pt>
                <c:pt idx="78">
                  <c:v>-1.7861522569939594</c:v>
                </c:pt>
                <c:pt idx="79">
                  <c:v>-1.8359564452507915</c:v>
                </c:pt>
                <c:pt idx="80">
                  <c:v>-1.8872549872767295</c:v>
                </c:pt>
                <c:pt idx="81">
                  <c:v>-1.9401531394051015</c:v>
                </c:pt>
                <c:pt idx="82">
                  <c:v>-1.994770063493277</c:v>
                </c:pt>
                <c:pt idx="83">
                  <c:v>-2.0512415578515366</c:v>
                </c:pt>
                <c:pt idx="84">
                  <c:v>-2.1097235211442715</c:v>
                </c:pt>
                <c:pt idx="85">
                  <c:v>-2.1703964054236455</c:v>
                </c:pt>
                <c:pt idx="86">
                  <c:v>-2.2334710275845628</c:v>
                </c:pt>
                <c:pt idx="87">
                  <c:v>-2.2991962835787274</c:v>
                </c:pt>
                <c:pt idx="88">
                  <c:v>-2.3678695881742309</c:v>
                </c:pt>
                <c:pt idx="89">
                  <c:v>-2.4398513201254901</c:v>
                </c:pt>
                <c:pt idx="90">
                  <c:v>-2.5155853305449414</c:v>
                </c:pt>
                <c:pt idx="91">
                  <c:v>-2.5956289531032652</c:v>
                </c:pt>
                <c:pt idx="92">
                  <c:v>-2.6806985301643462</c:v>
                </c:pt>
                <c:pt idx="93">
                  <c:v>-2.7717415663269001</c:v>
                </c:pt>
                <c:pt idx="94">
                  <c:v>-2.8700574687660563</c:v>
                </c:pt>
                <c:pt idx="95">
                  <c:v>-2.9775141216786674</c:v>
                </c:pt>
                <c:pt idx="96">
                  <c:v>-3.0969739103269647</c:v>
                </c:pt>
                <c:pt idx="97">
                  <c:v>-3.2332477042336674</c:v>
                </c:pt>
                <c:pt idx="98">
                  <c:v>-3.3957007549605192</c:v>
                </c:pt>
                <c:pt idx="99">
                  <c:v>-3.6084699074784563</c:v>
                </c:pt>
                <c:pt idx="100">
                  <c:v>-4.124999864356699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1A26-41F4-98CF-B65074B6BCCA}"/>
            </c:ext>
          </c:extLst>
        </c:ser>
        <c:ser>
          <c:idx val="7"/>
          <c:order val="6"/>
          <c:tx>
            <c:strRef>
              <c:f>linear!$Z$93</c:f>
              <c:strCache>
                <c:ptCount val="1"/>
                <c:pt idx="0">
                  <c:v>75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linear!$Y$95:$Y$195</c:f>
              <c:numCache>
                <c:formatCode>Γενικός τύπος</c:formatCode>
                <c:ptCount val="101"/>
                <c:pt idx="0">
                  <c:v>0.29476989728219838</c:v>
                </c:pt>
                <c:pt idx="1">
                  <c:v>0.26016996005524429</c:v>
                </c:pt>
                <c:pt idx="2">
                  <c:v>0.2255700228282902</c:v>
                </c:pt>
                <c:pt idx="3">
                  <c:v>0.1909700856013361</c:v>
                </c:pt>
                <c:pt idx="4">
                  <c:v>0.15637014837438201</c:v>
                </c:pt>
                <c:pt idx="5">
                  <c:v>0.12177021114742792</c:v>
                </c:pt>
                <c:pt idx="6">
                  <c:v>8.7170273920473829E-2</c:v>
                </c:pt>
                <c:pt idx="7">
                  <c:v>5.257033669351973E-2</c:v>
                </c:pt>
                <c:pt idx="8">
                  <c:v>1.7970399466565631E-2</c:v>
                </c:pt>
                <c:pt idx="9">
                  <c:v>-1.6629537760388467E-2</c:v>
                </c:pt>
                <c:pt idx="10">
                  <c:v>-5.1229474987342566E-2</c:v>
                </c:pt>
                <c:pt idx="11">
                  <c:v>-8.5829412214296658E-2</c:v>
                </c:pt>
                <c:pt idx="12">
                  <c:v>-0.12042934944125075</c:v>
                </c:pt>
                <c:pt idx="13">
                  <c:v>-0.15502928666820484</c:v>
                </c:pt>
                <c:pt idx="14">
                  <c:v>-0.18962922389515893</c:v>
                </c:pt>
                <c:pt idx="15">
                  <c:v>-0.22422916112211302</c:v>
                </c:pt>
                <c:pt idx="16">
                  <c:v>-0.25882909834906714</c:v>
                </c:pt>
                <c:pt idx="17">
                  <c:v>-0.29342903557602124</c:v>
                </c:pt>
                <c:pt idx="18">
                  <c:v>-0.32802897280297533</c:v>
                </c:pt>
                <c:pt idx="19">
                  <c:v>-0.36262891002992942</c:v>
                </c:pt>
                <c:pt idx="20">
                  <c:v>-0.39722884725688351</c:v>
                </c:pt>
                <c:pt idx="21">
                  <c:v>-0.4318287844838376</c:v>
                </c:pt>
                <c:pt idx="22">
                  <c:v>-0.46642872171079169</c:v>
                </c:pt>
                <c:pt idx="23">
                  <c:v>-0.50102865893774584</c:v>
                </c:pt>
                <c:pt idx="24">
                  <c:v>-0.53562859616469993</c:v>
                </c:pt>
                <c:pt idx="25">
                  <c:v>-0.57022853339165402</c:v>
                </c:pt>
                <c:pt idx="26">
                  <c:v>-0.60482847061860812</c:v>
                </c:pt>
                <c:pt idx="27">
                  <c:v>-0.63942840784556221</c:v>
                </c:pt>
                <c:pt idx="28">
                  <c:v>-0.6740283450725163</c:v>
                </c:pt>
                <c:pt idx="29">
                  <c:v>-0.70862828229947039</c:v>
                </c:pt>
                <c:pt idx="30">
                  <c:v>-0.74322821952642448</c:v>
                </c:pt>
                <c:pt idx="31">
                  <c:v>-0.77782815675337857</c:v>
                </c:pt>
                <c:pt idx="32">
                  <c:v>-0.81242809398033267</c:v>
                </c:pt>
                <c:pt idx="33">
                  <c:v>-0.84702803120728676</c:v>
                </c:pt>
                <c:pt idx="34">
                  <c:v>-0.88162796843424085</c:v>
                </c:pt>
                <c:pt idx="35">
                  <c:v>-0.91622790566119494</c:v>
                </c:pt>
                <c:pt idx="36">
                  <c:v>-0.95082784288814903</c:v>
                </c:pt>
                <c:pt idx="37">
                  <c:v>-0.98542778011510312</c:v>
                </c:pt>
                <c:pt idx="38">
                  <c:v>-1.0200277173420573</c:v>
                </c:pt>
                <c:pt idx="39">
                  <c:v>-1.0546276545690114</c:v>
                </c:pt>
                <c:pt idx="40">
                  <c:v>-1.0892275917959655</c:v>
                </c:pt>
                <c:pt idx="41">
                  <c:v>-1.1238275290229196</c:v>
                </c:pt>
                <c:pt idx="42">
                  <c:v>-1.1584274662498737</c:v>
                </c:pt>
                <c:pt idx="43">
                  <c:v>-1.1930274034768278</c:v>
                </c:pt>
                <c:pt idx="44">
                  <c:v>-1.2276273407037819</c:v>
                </c:pt>
                <c:pt idx="45">
                  <c:v>-1.262227277930736</c:v>
                </c:pt>
                <c:pt idx="46">
                  <c:v>-1.2968272151576901</c:v>
                </c:pt>
                <c:pt idx="47">
                  <c:v>-1.3314271523846442</c:v>
                </c:pt>
                <c:pt idx="48">
                  <c:v>-1.3660270896115982</c:v>
                </c:pt>
                <c:pt idx="49">
                  <c:v>-1.4006270268385523</c:v>
                </c:pt>
                <c:pt idx="50">
                  <c:v>-1.4352269640655064</c:v>
                </c:pt>
                <c:pt idx="51">
                  <c:v>-1.4698269012924605</c:v>
                </c:pt>
                <c:pt idx="52">
                  <c:v>-1.5044268385194146</c:v>
                </c:pt>
                <c:pt idx="53">
                  <c:v>-1.5390267757463687</c:v>
                </c:pt>
                <c:pt idx="54">
                  <c:v>-1.5736267129733228</c:v>
                </c:pt>
                <c:pt idx="55">
                  <c:v>-1.6082266502002769</c:v>
                </c:pt>
                <c:pt idx="56">
                  <c:v>-1.642826587427231</c:v>
                </c:pt>
                <c:pt idx="57">
                  <c:v>-1.6774265246541851</c:v>
                </c:pt>
                <c:pt idx="58">
                  <c:v>-1.7120264618811392</c:v>
                </c:pt>
                <c:pt idx="59">
                  <c:v>-1.7466263991080933</c:v>
                </c:pt>
                <c:pt idx="60">
                  <c:v>-1.7812263363350473</c:v>
                </c:pt>
                <c:pt idx="61">
                  <c:v>-1.8158262735620014</c:v>
                </c:pt>
                <c:pt idx="62">
                  <c:v>-1.8504262107889555</c:v>
                </c:pt>
                <c:pt idx="63">
                  <c:v>-1.8850261480159096</c:v>
                </c:pt>
                <c:pt idx="64">
                  <c:v>-1.9196260852428637</c:v>
                </c:pt>
                <c:pt idx="65">
                  <c:v>-1.9542260224698178</c:v>
                </c:pt>
                <c:pt idx="66">
                  <c:v>-1.9888259596967719</c:v>
                </c:pt>
                <c:pt idx="67">
                  <c:v>-2.023425896923726</c:v>
                </c:pt>
                <c:pt idx="68">
                  <c:v>-2.0580258341506803</c:v>
                </c:pt>
                <c:pt idx="69">
                  <c:v>-2.0926257713776346</c:v>
                </c:pt>
                <c:pt idx="70">
                  <c:v>-2.1272257086045889</c:v>
                </c:pt>
                <c:pt idx="71">
                  <c:v>-2.1618256458315432</c:v>
                </c:pt>
                <c:pt idx="72">
                  <c:v>-2.1964255830584976</c:v>
                </c:pt>
                <c:pt idx="73">
                  <c:v>-2.2310255202854519</c:v>
                </c:pt>
                <c:pt idx="74">
                  <c:v>-2.2656254575124062</c:v>
                </c:pt>
                <c:pt idx="75">
                  <c:v>-2.3002253947393605</c:v>
                </c:pt>
                <c:pt idx="76">
                  <c:v>-2.3348253319663148</c:v>
                </c:pt>
                <c:pt idx="77">
                  <c:v>-2.3694252691932691</c:v>
                </c:pt>
                <c:pt idx="78">
                  <c:v>-2.4040252064202234</c:v>
                </c:pt>
                <c:pt idx="79">
                  <c:v>-2.4386251436471778</c:v>
                </c:pt>
                <c:pt idx="80">
                  <c:v>-2.4732250808741321</c:v>
                </c:pt>
                <c:pt idx="81">
                  <c:v>-2.5078250181010864</c:v>
                </c:pt>
                <c:pt idx="82">
                  <c:v>-2.5424249553280407</c:v>
                </c:pt>
                <c:pt idx="83">
                  <c:v>-2.577024892554995</c:v>
                </c:pt>
                <c:pt idx="84">
                  <c:v>-2.6116248297819493</c:v>
                </c:pt>
                <c:pt idx="85">
                  <c:v>-2.6462247670089036</c:v>
                </c:pt>
                <c:pt idx="86">
                  <c:v>-2.6808247042358579</c:v>
                </c:pt>
                <c:pt idx="87">
                  <c:v>-2.7154246414628123</c:v>
                </c:pt>
                <c:pt idx="88">
                  <c:v>-2.7500245786897666</c:v>
                </c:pt>
                <c:pt idx="89">
                  <c:v>-2.7846245159167209</c:v>
                </c:pt>
                <c:pt idx="90">
                  <c:v>-2.8192244531436752</c:v>
                </c:pt>
                <c:pt idx="91">
                  <c:v>-2.8538243903706295</c:v>
                </c:pt>
                <c:pt idx="92">
                  <c:v>-2.8884243275975838</c:v>
                </c:pt>
                <c:pt idx="93">
                  <c:v>-2.9230242648245381</c:v>
                </c:pt>
                <c:pt idx="94">
                  <c:v>-2.9576242020514925</c:v>
                </c:pt>
                <c:pt idx="95">
                  <c:v>-2.9922241392784468</c:v>
                </c:pt>
                <c:pt idx="96">
                  <c:v>-3.0268240765054011</c:v>
                </c:pt>
                <c:pt idx="97">
                  <c:v>-3.0614240137323554</c:v>
                </c:pt>
                <c:pt idx="98">
                  <c:v>-3.0960239509593097</c:v>
                </c:pt>
                <c:pt idx="99">
                  <c:v>-3.130623888186264</c:v>
                </c:pt>
                <c:pt idx="100">
                  <c:v>-3.1652238254132183</c:v>
                </c:pt>
              </c:numCache>
            </c:numRef>
          </c:xVal>
          <c:yVal>
            <c:numRef>
              <c:f>linear!$AA$95:$AA$195</c:f>
              <c:numCache>
                <c:formatCode>Γενικός τύπος</c:formatCode>
                <c:ptCount val="101"/>
                <c:pt idx="0">
                  <c:v>6.7892604643821144E-2</c:v>
                </c:pt>
                <c:pt idx="1">
                  <c:v>6.1055819036684313E-2</c:v>
                </c:pt>
                <c:pt idx="2">
                  <c:v>5.3921384136426061E-2</c:v>
                </c:pt>
                <c:pt idx="3">
                  <c:v>4.6487772747548624E-2</c:v>
                </c:pt>
                <c:pt idx="4">
                  <c:v>3.875338249753834E-2</c:v>
                </c:pt>
                <c:pt idx="5">
                  <c:v>3.0716534007686119E-2</c:v>
                </c:pt>
                <c:pt idx="6">
                  <c:v>2.2375468953564875E-2</c:v>
                </c:pt>
                <c:pt idx="7">
                  <c:v>1.3728348009631526E-2</c:v>
                </c:pt>
                <c:pt idx="8">
                  <c:v>4.7732486720188493E-3</c:v>
                </c:pt>
                <c:pt idx="9">
                  <c:v>-4.4918370468752947E-3</c:v>
                </c:pt>
                <c:pt idx="10">
                  <c:v>-1.4069005058901811E-2</c:v>
                </c:pt>
                <c:pt idx="11">
                  <c:v>-2.3960441783173581E-2</c:v>
                </c:pt>
                <c:pt idx="12">
                  <c:v>-3.4168426879578835E-2</c:v>
                </c:pt>
                <c:pt idx="13">
                  <c:v>-4.4695336141390561E-2</c:v>
                </c:pt>
                <c:pt idx="14">
                  <c:v>-5.5543644556250937E-2</c:v>
                </c:pt>
                <c:pt idx="15">
                  <c:v>-6.6715929545530114E-2</c:v>
                </c:pt>
                <c:pt idx="16">
                  <c:v>-7.8214874392851214E-2</c:v>
                </c:pt>
                <c:pt idx="17">
                  <c:v>-9.0043271873437983E-2</c:v>
                </c:pt>
                <c:pt idx="18">
                  <c:v>-0.10220402809685862</c:v>
                </c:pt>
                <c:pt idx="19">
                  <c:v>-0.11470016657678754</c:v>
                </c:pt>
                <c:pt idx="20">
                  <c:v>-0.12753483254248507</c:v>
                </c:pt>
                <c:pt idx="21">
                  <c:v>-0.14071129750794653</c:v>
                </c:pt>
                <c:pt idx="22">
                  <c:v>-0.15423296411596793</c:v>
                </c:pt>
                <c:pt idx="23">
                  <c:v>-0.16810337127585559</c:v>
                </c:pt>
                <c:pt idx="24">
                  <c:v>-0.18232619961509886</c:v>
                </c:pt>
                <c:pt idx="25">
                  <c:v>-0.1969052772670673</c:v>
                </c:pt>
                <c:pt idx="26">
                  <c:v>-0.21184458601873357</c:v>
                </c:pt>
                <c:pt idx="27">
                  <c:v>-0.22714826784454759</c:v>
                </c:pt>
                <c:pt idx="28">
                  <c:v>-0.24282063185491093</c:v>
                </c:pt>
                <c:pt idx="29">
                  <c:v>-0.25886616169029558</c:v>
                </c:pt>
                <c:pt idx="30">
                  <c:v>-0.27528952339490359</c:v>
                </c:pt>
                <c:pt idx="31">
                  <c:v>-0.29209557380691742</c:v>
                </c:pt>
                <c:pt idx="32">
                  <c:v>-0.30928936950588531</c:v>
                </c:pt>
                <c:pt idx="33">
                  <c:v>-0.32687617636169619</c:v>
                </c:pt>
                <c:pt idx="34">
                  <c:v>-0.34486147973388681</c:v>
                </c:pt>
                <c:pt idx="35">
                  <c:v>-0.36325099537485095</c:v>
                </c:pt>
                <c:pt idx="36">
                  <c:v>-0.38205068109589591</c:v>
                </c:pt>
                <c:pt idx="37">
                  <c:v>-0.40126674926104949</c:v>
                </c:pt>
                <c:pt idx="38">
                  <c:v>-0.42090568018026386</c:v>
                </c:pt>
                <c:pt idx="39">
                  <c:v>-0.44097423648115958</c:v>
                </c:pt>
                <c:pt idx="40">
                  <c:v>-0.46147947854688603</c:v>
                </c:pt>
                <c:pt idx="41">
                  <c:v>-0.48242878111718884</c:v>
                </c:pt>
                <c:pt idx="42">
                  <c:v>-0.50382985116047108</c:v>
                </c:pt>
                <c:pt idx="43">
                  <c:v>-0.52569074713670039</c:v>
                </c:pt>
                <c:pt idx="44">
                  <c:v>-0.54801989978473375</c:v>
                </c:pt>
                <c:pt idx="45">
                  <c:v>-0.57082613458310882</c:v>
                </c:pt>
                <c:pt idx="46">
                  <c:v>-0.5941186960509901</c:v>
                </c:pt>
                <c:pt idx="47">
                  <c:v>-0.61790727407605384</c:v>
                </c:pt>
                <c:pt idx="48">
                  <c:v>-0.64220203247899654</c:v>
                </c:pt>
                <c:pt idx="49">
                  <c:v>-0.66701364005061592</c:v>
                </c:pt>
                <c:pt idx="50">
                  <c:v>-0.69235330432750042</c:v>
                </c:pt>
                <c:pt idx="51">
                  <c:v>-0.71823280840699999</c:v>
                </c:pt>
                <c:pt idx="52">
                  <c:v>-0.74466455114209718</c:v>
                </c:pt>
                <c:pt idx="53">
                  <c:v>-0.77166159110297261</c:v>
                </c:pt>
                <c:pt idx="54">
                  <c:v>-0.79923769474568196</c:v>
                </c:pt>
                <c:pt idx="55">
                  <c:v>-0.82740738929067148</c:v>
                </c:pt>
                <c:pt idx="56">
                  <c:v>-0.85618602088665885</c:v>
                </c:pt>
                <c:pt idx="57">
                  <c:v>-0.88558981872060449</c:v>
                </c:pt>
                <c:pt idx="58">
                  <c:v>-0.91563596583463325</c:v>
                </c:pt>
                <c:pt idx="59">
                  <c:v>-0.94634267752883217</c:v>
                </c:pt>
                <c:pt idx="60">
                  <c:v>-0.97772928836861372</c:v>
                </c:pt>
                <c:pt idx="61">
                  <c:v>-1.0098163489813849</c:v>
                </c:pt>
                <c:pt idx="62">
                  <c:v>-1.0426257340254097</c:v>
                </c:pt>
                <c:pt idx="63">
                  <c:v>-1.0761807629511888</c:v>
                </c:pt>
                <c:pt idx="64">
                  <c:v>-1.1105063354614295</c:v>
                </c:pt>
                <c:pt idx="65">
                  <c:v>-1.1456290839213648</c:v>
                </c:pt>
                <c:pt idx="66">
                  <c:v>-1.1815775453912343</c:v>
                </c:pt>
                <c:pt idx="67">
                  <c:v>-1.2183823564660727</c:v>
                </c:pt>
                <c:pt idx="68">
                  <c:v>-1.256076474738629</c:v>
                </c:pt>
                <c:pt idx="69">
                  <c:v>-1.2946954314806818</c:v>
                </c:pt>
                <c:pt idx="70">
                  <c:v>-1.3342776211073415</c:v>
                </c:pt>
                <c:pt idx="71">
                  <c:v>-1.3748646342023363</c:v>
                </c:pt>
                <c:pt idx="72">
                  <c:v>-1.4165016424118722</c:v>
                </c:pt>
                <c:pt idx="73">
                  <c:v>-1.4592378454573438</c:v>
                </c:pt>
                <c:pt idx="74">
                  <c:v>-1.5031269930040467</c:v>
                </c:pt>
                <c:pt idx="75">
                  <c:v>-1.5482279973338964</c:v>
                </c:pt>
                <c:pt idx="76">
                  <c:v>-1.5946056569535361</c:v>
                </c:pt>
                <c:pt idx="77">
                  <c:v>-1.6423315167733346</c:v>
                </c:pt>
                <c:pt idx="78">
                  <c:v>-1.6914848978113532</c:v>
                </c:pt>
                <c:pt idx="79">
                  <c:v>-1.7421541392189837</c:v>
                </c:pt>
                <c:pt idx="80">
                  <c:v>-1.7944381088265404</c:v>
                </c:pt>
                <c:pt idx="81">
                  <c:v>-1.848448056901274</c:v>
                </c:pt>
                <c:pt idx="82">
                  <c:v>-1.9043099137090427</c:v>
                </c:pt>
                <c:pt idx="83">
                  <c:v>-1.962167168326902</c:v>
                </c:pt>
                <c:pt idx="84">
                  <c:v>-2.022184519539818</c:v>
                </c:pt>
                <c:pt idx="85">
                  <c:v>-2.0845525685157473</c:v>
                </c:pt>
                <c:pt idx="86">
                  <c:v>-2.149493942017346</c:v>
                </c:pt>
                <c:pt idx="87">
                  <c:v>-2.2172714191244554</c:v>
                </c:pt>
                <c:pt idx="88">
                  <c:v>-2.2881989274446557</c:v>
                </c:pt>
                <c:pt idx="89">
                  <c:v>-2.3626567557143452</c:v>
                </c:pt>
                <c:pt idx="90">
                  <c:v>-2.441113148128446</c:v>
                </c:pt>
                <c:pt idx="91">
                  <c:v>-2.5241558983397918</c:v>
                </c:pt>
                <c:pt idx="92">
                  <c:v>-2.6125402701485072</c:v>
                </c:pt>
                <c:pt idx="93">
                  <c:v>-2.7072649331724916</c:v>
                </c:pt>
                <c:pt idx="94">
                  <c:v>-2.8096990102299273</c:v>
                </c:pt>
                <c:pt idx="95">
                  <c:v>-2.9218099250926124</c:v>
                </c:pt>
                <c:pt idx="96">
                  <c:v>-3.0466115228226243</c:v>
                </c:pt>
                <c:pt idx="97">
                  <c:v>-3.1891673505642055</c:v>
                </c:pt>
                <c:pt idx="98">
                  <c:v>-3.3593307003158088</c:v>
                </c:pt>
                <c:pt idx="99">
                  <c:v>-3.5824855818547161</c:v>
                </c:pt>
                <c:pt idx="100">
                  <c:v>-4.124999745457516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1A26-41F4-98CF-B65074B6BCCA}"/>
            </c:ext>
          </c:extLst>
        </c:ser>
        <c:ser>
          <c:idx val="8"/>
          <c:order val="7"/>
          <c:tx>
            <c:strRef>
              <c:f>linear!$AC$93</c:f>
              <c:strCache>
                <c:ptCount val="1"/>
                <c:pt idx="0">
                  <c:v>85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linear!$AB$95:$AB$195</c:f>
              <c:numCache>
                <c:formatCode>Γενικός τύπος</c:formatCode>
                <c:ptCount val="101"/>
                <c:pt idx="0">
                  <c:v>0.26255000895156622</c:v>
                </c:pt>
                <c:pt idx="1">
                  <c:v>0.22212584793383183</c:v>
                </c:pt>
                <c:pt idx="2">
                  <c:v>0.18170168691609745</c:v>
                </c:pt>
                <c:pt idx="3">
                  <c:v>0.14127752589836307</c:v>
                </c:pt>
                <c:pt idx="4">
                  <c:v>0.1008533648806287</c:v>
                </c:pt>
                <c:pt idx="5">
                  <c:v>6.0429203862894326E-2</c:v>
                </c:pt>
                <c:pt idx="6">
                  <c:v>2.0005042845159957E-2</c:v>
                </c:pt>
                <c:pt idx="7">
                  <c:v>-2.0419118172574413E-2</c:v>
                </c:pt>
                <c:pt idx="8">
                  <c:v>-6.0843279190308783E-2</c:v>
                </c:pt>
                <c:pt idx="9">
                  <c:v>-0.10126744020804315</c:v>
                </c:pt>
                <c:pt idx="10">
                  <c:v>-0.14169160122577751</c:v>
                </c:pt>
                <c:pt idx="11">
                  <c:v>-0.18211576224351189</c:v>
                </c:pt>
                <c:pt idx="12">
                  <c:v>-0.22253992326124628</c:v>
                </c:pt>
                <c:pt idx="13">
                  <c:v>-0.26296408427898066</c:v>
                </c:pt>
                <c:pt idx="14">
                  <c:v>-0.30338824529671504</c:v>
                </c:pt>
                <c:pt idx="15">
                  <c:v>-0.34381240631444943</c:v>
                </c:pt>
                <c:pt idx="16">
                  <c:v>-0.38423656733218381</c:v>
                </c:pt>
                <c:pt idx="17">
                  <c:v>-0.42466072834991819</c:v>
                </c:pt>
                <c:pt idx="18">
                  <c:v>-0.46508488936765258</c:v>
                </c:pt>
                <c:pt idx="19">
                  <c:v>-0.50550905038538696</c:v>
                </c:pt>
                <c:pt idx="20">
                  <c:v>-0.54593321140312134</c:v>
                </c:pt>
                <c:pt idx="21">
                  <c:v>-0.58635737242085573</c:v>
                </c:pt>
                <c:pt idx="22">
                  <c:v>-0.62678153343859011</c:v>
                </c:pt>
                <c:pt idx="23">
                  <c:v>-0.66720569445632449</c:v>
                </c:pt>
                <c:pt idx="24">
                  <c:v>-0.70762985547405888</c:v>
                </c:pt>
                <c:pt idx="25">
                  <c:v>-0.74805401649179326</c:v>
                </c:pt>
                <c:pt idx="26">
                  <c:v>-0.78847817750952764</c:v>
                </c:pt>
                <c:pt idx="27">
                  <c:v>-0.82890233852726203</c:v>
                </c:pt>
                <c:pt idx="28">
                  <c:v>-0.86932649954499641</c:v>
                </c:pt>
                <c:pt idx="29">
                  <c:v>-0.9097506605627308</c:v>
                </c:pt>
                <c:pt idx="30">
                  <c:v>-0.95017482158046518</c:v>
                </c:pt>
                <c:pt idx="31">
                  <c:v>-0.99059898259819956</c:v>
                </c:pt>
                <c:pt idx="32">
                  <c:v>-1.0310231436159338</c:v>
                </c:pt>
                <c:pt idx="33">
                  <c:v>-1.0714473046336681</c:v>
                </c:pt>
                <c:pt idx="34">
                  <c:v>-1.1118714656514024</c:v>
                </c:pt>
                <c:pt idx="35">
                  <c:v>-1.1522956266691367</c:v>
                </c:pt>
                <c:pt idx="36">
                  <c:v>-1.1927197876868709</c:v>
                </c:pt>
                <c:pt idx="37">
                  <c:v>-1.2331439487046052</c:v>
                </c:pt>
                <c:pt idx="38">
                  <c:v>-1.2735681097223395</c:v>
                </c:pt>
                <c:pt idx="39">
                  <c:v>-1.3139922707400737</c:v>
                </c:pt>
                <c:pt idx="40">
                  <c:v>-1.354416431757808</c:v>
                </c:pt>
                <c:pt idx="41">
                  <c:v>-1.3948405927755423</c:v>
                </c:pt>
                <c:pt idx="42">
                  <c:v>-1.4352647537932766</c:v>
                </c:pt>
                <c:pt idx="43">
                  <c:v>-1.4756889148110108</c:v>
                </c:pt>
                <c:pt idx="44">
                  <c:v>-1.5161130758287451</c:v>
                </c:pt>
                <c:pt idx="45">
                  <c:v>-1.5565372368464794</c:v>
                </c:pt>
                <c:pt idx="46">
                  <c:v>-1.5969613978642136</c:v>
                </c:pt>
                <c:pt idx="47">
                  <c:v>-1.6373855588819479</c:v>
                </c:pt>
                <c:pt idx="48">
                  <c:v>-1.6778097198996822</c:v>
                </c:pt>
                <c:pt idx="49">
                  <c:v>-1.7182338809174165</c:v>
                </c:pt>
                <c:pt idx="50">
                  <c:v>-1.7586580419351507</c:v>
                </c:pt>
                <c:pt idx="51">
                  <c:v>-1.799082202952885</c:v>
                </c:pt>
                <c:pt idx="52">
                  <c:v>-1.8395063639706193</c:v>
                </c:pt>
                <c:pt idx="53">
                  <c:v>-1.8799305249883536</c:v>
                </c:pt>
                <c:pt idx="54">
                  <c:v>-1.9203546860060878</c:v>
                </c:pt>
                <c:pt idx="55">
                  <c:v>-1.9607788470238221</c:v>
                </c:pt>
                <c:pt idx="56">
                  <c:v>-2.0012030080415566</c:v>
                </c:pt>
                <c:pt idx="57">
                  <c:v>-2.0416271690592911</c:v>
                </c:pt>
                <c:pt idx="58">
                  <c:v>-2.0820513300770256</c:v>
                </c:pt>
                <c:pt idx="59">
                  <c:v>-2.1224754910947601</c:v>
                </c:pt>
                <c:pt idx="60">
                  <c:v>-2.1628996521124946</c:v>
                </c:pt>
                <c:pt idx="61">
                  <c:v>-2.2033238131302291</c:v>
                </c:pt>
                <c:pt idx="62">
                  <c:v>-2.2437479741479636</c:v>
                </c:pt>
                <c:pt idx="63">
                  <c:v>-2.2841721351656981</c:v>
                </c:pt>
                <c:pt idx="64">
                  <c:v>-2.3245962961834326</c:v>
                </c:pt>
                <c:pt idx="65">
                  <c:v>-2.365020457201167</c:v>
                </c:pt>
                <c:pt idx="66">
                  <c:v>-2.4054446182189015</c:v>
                </c:pt>
                <c:pt idx="67">
                  <c:v>-2.445868779236636</c:v>
                </c:pt>
                <c:pt idx="68">
                  <c:v>-2.4862929402543705</c:v>
                </c:pt>
                <c:pt idx="69">
                  <c:v>-2.526717101272105</c:v>
                </c:pt>
                <c:pt idx="70">
                  <c:v>-2.5671412622898395</c:v>
                </c:pt>
                <c:pt idx="71">
                  <c:v>-2.607565423307574</c:v>
                </c:pt>
                <c:pt idx="72">
                  <c:v>-2.6479895843253085</c:v>
                </c:pt>
                <c:pt idx="73">
                  <c:v>-2.688413745343043</c:v>
                </c:pt>
                <c:pt idx="74">
                  <c:v>-2.7288379063607775</c:v>
                </c:pt>
                <c:pt idx="75">
                  <c:v>-2.769262067378512</c:v>
                </c:pt>
                <c:pt idx="76">
                  <c:v>-2.8096862283962465</c:v>
                </c:pt>
                <c:pt idx="77">
                  <c:v>-2.850110389413981</c:v>
                </c:pt>
                <c:pt idx="78">
                  <c:v>-2.8905345504317155</c:v>
                </c:pt>
                <c:pt idx="79">
                  <c:v>-2.93095871144945</c:v>
                </c:pt>
                <c:pt idx="80">
                  <c:v>-2.9713828724671845</c:v>
                </c:pt>
                <c:pt idx="81">
                  <c:v>-3.011807033484919</c:v>
                </c:pt>
                <c:pt idx="82">
                  <c:v>-3.0522311945026535</c:v>
                </c:pt>
                <c:pt idx="83">
                  <c:v>-3.0926553555203879</c:v>
                </c:pt>
                <c:pt idx="84">
                  <c:v>-3.1330795165381224</c:v>
                </c:pt>
                <c:pt idx="85">
                  <c:v>-3.1735036775558569</c:v>
                </c:pt>
                <c:pt idx="86">
                  <c:v>-3.2139278385735914</c:v>
                </c:pt>
                <c:pt idx="87">
                  <c:v>-3.2543519995913259</c:v>
                </c:pt>
                <c:pt idx="88">
                  <c:v>-3.2947761606090604</c:v>
                </c:pt>
                <c:pt idx="89">
                  <c:v>-3.3352003216267949</c:v>
                </c:pt>
                <c:pt idx="90">
                  <c:v>-3.3756244826445294</c:v>
                </c:pt>
                <c:pt idx="91">
                  <c:v>-3.4160486436622639</c:v>
                </c:pt>
                <c:pt idx="92">
                  <c:v>-3.4564728046799984</c:v>
                </c:pt>
                <c:pt idx="93">
                  <c:v>-3.4968969656977329</c:v>
                </c:pt>
                <c:pt idx="94">
                  <c:v>-3.5373211267154674</c:v>
                </c:pt>
                <c:pt idx="95">
                  <c:v>-3.5777452877332019</c:v>
                </c:pt>
                <c:pt idx="96">
                  <c:v>-3.6181694487509364</c:v>
                </c:pt>
                <c:pt idx="97">
                  <c:v>-3.6585936097686709</c:v>
                </c:pt>
                <c:pt idx="98">
                  <c:v>-3.6990177707864054</c:v>
                </c:pt>
                <c:pt idx="99">
                  <c:v>-3.7394419318041399</c:v>
                </c:pt>
                <c:pt idx="100">
                  <c:v>-3.7798660928218744</c:v>
                </c:pt>
              </c:numCache>
            </c:numRef>
          </c:xVal>
          <c:yVal>
            <c:numRef>
              <c:f>linear!$AD$95:$AD$195</c:f>
              <c:numCache>
                <c:formatCode>Γενικός τύπος</c:formatCode>
                <c:ptCount val="101"/>
                <c:pt idx="0">
                  <c:v>1.4588895685492955E-2</c:v>
                </c:pt>
                <c:pt idx="1">
                  <c:v>1.3431034780524008E-2</c:v>
                </c:pt>
                <c:pt idx="2">
                  <c:v>1.1877857563428395E-2</c:v>
                </c:pt>
                <c:pt idx="3">
                  <c:v>9.9289185637260469E-3</c:v>
                </c:pt>
                <c:pt idx="4">
                  <c:v>7.5836578540811172E-3</c:v>
                </c:pt>
                <c:pt idx="5">
                  <c:v>4.8414002431949694E-3</c:v>
                </c:pt>
                <c:pt idx="6">
                  <c:v>1.7013542991879797E-3</c:v>
                </c:pt>
                <c:pt idx="7">
                  <c:v>-1.8373887998476685E-3</c:v>
                </c:pt>
                <c:pt idx="8">
                  <c:v>-5.7758565920464616E-3</c:v>
                </c:pt>
                <c:pt idx="9">
                  <c:v>-1.01151968392673E-2</c:v>
                </c:pt>
                <c:pt idx="10">
                  <c:v>-1.4856679221110116E-2</c:v>
                </c:pt>
                <c:pt idx="11">
                  <c:v>-2.0001697221358725E-2</c:v>
                </c:pt>
                <c:pt idx="12">
                  <c:v>-2.5551770213490064E-2</c:v>
                </c:pt>
                <c:pt idx="13">
                  <c:v>-3.1508545752659961E-2</c:v>
                </c:pt>
                <c:pt idx="14">
                  <c:v>-3.7873802082411846E-2</c:v>
                </c:pt>
                <c:pt idx="15">
                  <c:v>-4.4649450865209869E-2</c:v>
                </c:pt>
                <c:pt idx="16">
                  <c:v>-5.1837540146856854E-2</c:v>
                </c:pt>
                <c:pt idx="17">
                  <c:v>-5.944025756584681E-2</c:v>
                </c:pt>
                <c:pt idx="18">
                  <c:v>-6.7459933819798659E-2</c:v>
                </c:pt>
                <c:pt idx="19">
                  <c:v>-7.58990464022717E-2</c:v>
                </c:pt>
                <c:pt idx="20">
                  <c:v>-8.476022362453621E-2</c:v>
                </c:pt>
                <c:pt idx="21">
                  <c:v>-9.404624893823578E-2</c:v>
                </c:pt>
                <c:pt idx="22">
                  <c:v>-0.10376006557636742</c:v>
                </c:pt>
                <c:pt idx="23">
                  <c:v>-0.11390478153162302</c:v>
                </c:pt>
                <c:pt idx="24">
                  <c:v>-0.12448367489290189</c:v>
                </c:pt>
                <c:pt idx="25">
                  <c:v>-0.13550019956273879</c:v>
                </c:pt>
                <c:pt idx="26">
                  <c:v>-0.14695799138049351</c:v>
                </c:pt>
                <c:pt idx="27">
                  <c:v>-0.15886087467848467</c:v>
                </c:pt>
                <c:pt idx="28">
                  <c:v>-0.17121286930078433</c:v>
                </c:pt>
                <c:pt idx="29">
                  <c:v>-0.18401819811720257</c:v>
                </c:pt>
                <c:pt idx="30">
                  <c:v>-0.19728129506808356</c:v>
                </c:pt>
                <c:pt idx="31">
                  <c:v>-0.21100681377895764</c:v>
                </c:pt>
                <c:pt idx="32">
                  <c:v>-0.22519963678786961</c:v>
                </c:pt>
                <c:pt idx="33">
                  <c:v>-0.23986488543239864</c:v>
                </c:pt>
                <c:pt idx="34">
                  <c:v>-0.2550079304480512</c:v>
                </c:pt>
                <c:pt idx="35">
                  <c:v>-0.27063440333486655</c:v>
                </c:pt>
                <c:pt idx="36">
                  <c:v>-0.28675020855486938</c:v>
                </c:pt>
                <c:pt idx="37">
                  <c:v>-0.30336153662942206</c:v>
                </c:pt>
                <c:pt idx="38">
                  <c:v>-0.32047487821274911</c:v>
                </c:pt>
                <c:pt idx="39">
                  <c:v>-0.33809703922596035</c:v>
                </c:pt>
                <c:pt idx="40">
                  <c:v>-0.35623515714496945</c:v>
                </c:pt>
                <c:pt idx="41">
                  <c:v>-0.37489671854586826</c:v>
                </c:pt>
                <c:pt idx="42">
                  <c:v>-0.39408957802281036</c:v>
                </c:pt>
                <c:pt idx="43">
                  <c:v>-0.41382197860638859</c:v>
                </c:pt>
                <c:pt idx="44">
                  <c:v>-0.43410257382516604</c:v>
                </c:pt>
                <c:pt idx="45">
                  <c:v>-0.45494045156961344</c:v>
                </c:pt>
                <c:pt idx="46">
                  <c:v>-0.47634515993659404</c:v>
                </c:pt>
                <c:pt idx="47">
                  <c:v>-0.49832673525402815</c:v>
                </c:pt>
                <c:pt idx="48">
                  <c:v>-0.52089573250990451</c:v>
                </c:pt>
                <c:pt idx="49">
                  <c:v>-0.5440632584378905</c:v>
                </c:pt>
                <c:pt idx="50">
                  <c:v>-0.5678410075439958</c:v>
                </c:pt>
                <c:pt idx="51">
                  <c:v>-0.59224130139577724</c:v>
                </c:pt>
                <c:pt idx="52">
                  <c:v>-0.61727713153832298</c:v>
                </c:pt>
                <c:pt idx="53">
                  <c:v>-0.64296220645061752</c:v>
                </c:pt>
                <c:pt idx="54">
                  <c:v>-0.66931100301321844</c:v>
                </c:pt>
                <c:pt idx="55">
                  <c:v>-0.69633882302482419</c:v>
                </c:pt>
                <c:pt idx="56">
                  <c:v>-0.72406185538311996</c:v>
                </c:pt>
                <c:pt idx="57">
                  <c:v>-0.75249724463634626</c:v>
                </c:pt>
                <c:pt idx="58">
                  <c:v>-0.78166316671909475</c:v>
                </c:pt>
                <c:pt idx="59">
                  <c:v>-0.81157891281198979</c:v>
                </c:pt>
                <c:pt idx="60">
                  <c:v>-0.84226498241427006</c:v>
                </c:pt>
                <c:pt idx="61">
                  <c:v>-0.87374318689571773</c:v>
                </c:pt>
                <c:pt idx="62">
                  <c:v>-0.90603676500608799</c:v>
                </c:pt>
                <c:pt idx="63">
                  <c:v>-0.93917051207382529</c:v>
                </c:pt>
                <c:pt idx="64">
                  <c:v>-0.97317092493113544</c:v>
                </c:pt>
                <c:pt idx="65">
                  <c:v>-1.0080663649716595</c:v>
                </c:pt>
                <c:pt idx="66">
                  <c:v>-1.0438872421956806</c:v>
                </c:pt>
                <c:pt idx="67">
                  <c:v>-1.080666223645949</c:v>
                </c:pt>
                <c:pt idx="68">
                  <c:v>-1.1184384703106907</c:v>
                </c:pt>
                <c:pt idx="69">
                  <c:v>-1.1572419074026019</c:v>
                </c:pt>
                <c:pt idx="70">
                  <c:v>-1.1971175339575191</c:v>
                </c:pt>
                <c:pt idx="71">
                  <c:v>-1.238109778991817</c:v>
                </c:pt>
                <c:pt idx="72">
                  <c:v>-1.280266913090373</c:v>
                </c:pt>
                <c:pt idx="73">
                  <c:v>-1.3236415263704466</c:v>
                </c:pt>
                <c:pt idx="74">
                  <c:v>-1.3682910864210103</c:v>
                </c:pt>
                <c:pt idx="75">
                  <c:v>-1.4142785932435573</c:v>
                </c:pt>
                <c:pt idx="76">
                  <c:v>-1.4616733526843859</c:v>
                </c:pt>
                <c:pt idx="77">
                  <c:v>-1.5105518957211548</c:v>
                </c:pt>
                <c:pt idx="78">
                  <c:v>-1.560999078774522</c:v>
                </c:pt>
                <c:pt idx="79">
                  <c:v>-1.6131094107157113</c:v>
                </c:pt>
                <c:pt idx="80">
                  <c:v>-1.6669886665361224</c:v>
                </c:pt>
                <c:pt idx="81">
                  <c:v>-1.72275586737093</c:v>
                </c:pt>
                <c:pt idx="82">
                  <c:v>-1.7805457341895665</c:v>
                </c:pt>
                <c:pt idx="83">
                  <c:v>-1.8405117617692335</c:v>
                </c:pt>
                <c:pt idx="84">
                  <c:v>-1.902830116493182</c:v>
                </c:pt>
                <c:pt idx="85">
                  <c:v>-1.9677046455974725</c:v>
                </c:pt>
                <c:pt idx="86">
                  <c:v>-2.0353734124248968</c:v>
                </c:pt>
                <c:pt idx="87">
                  <c:v>-2.1061173686202457</c:v>
                </c:pt>
                <c:pt idx="88">
                  <c:v>-2.1802720865157164</c:v>
                </c:pt>
                <c:pt idx="89">
                  <c:v>-2.258243987529422</c:v>
                </c:pt>
                <c:pt idx="90">
                  <c:v>-2.3405333746138055</c:v>
                </c:pt>
                <c:pt idx="91">
                  <c:v>-2.4277681246949889</c:v>
                </c:pt>
                <c:pt idx="92">
                  <c:v>-2.5207547835827731</c:v>
                </c:pt>
                <c:pt idx="93">
                  <c:v>-2.6205595177423029</c:v>
                </c:pt>
                <c:pt idx="94">
                  <c:v>-2.7286435307107246</c:v>
                </c:pt>
                <c:pt idx="95">
                  <c:v>-2.8471058774654767</c:v>
                </c:pt>
                <c:pt idx="96">
                  <c:v>-2.9791609354265449</c:v>
                </c:pt>
                <c:pt idx="97">
                  <c:v>-3.1302072025748857</c:v>
                </c:pt>
                <c:pt idx="98">
                  <c:v>-3.3107457202278732</c:v>
                </c:pt>
                <c:pt idx="99">
                  <c:v>-3.5478179413238946</c:v>
                </c:pt>
                <c:pt idx="100">
                  <c:v>-4.1249998488613757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1A26-41F4-98CF-B65074B6BCCA}"/>
            </c:ext>
          </c:extLst>
        </c:ser>
        <c:ser>
          <c:idx val="9"/>
          <c:order val="8"/>
          <c:tx>
            <c:strRef>
              <c:f>linear!$AF$93</c:f>
              <c:strCache>
                <c:ptCount val="1"/>
                <c:pt idx="0">
                  <c:v>95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linear!$AE$95:$AE$195</c:f>
              <c:numCache>
                <c:formatCode>Γενικός τύπος</c:formatCode>
                <c:ptCount val="101"/>
                <c:pt idx="0">
                  <c:v>0.22045348103231038</c:v>
                </c:pt>
                <c:pt idx="1">
                  <c:v>0.17323247055287982</c:v>
                </c:pt>
                <c:pt idx="2">
                  <c:v>0.12601146007344927</c:v>
                </c:pt>
                <c:pt idx="3">
                  <c:v>7.8790449594018722E-2</c:v>
                </c:pt>
                <c:pt idx="4">
                  <c:v>3.1569439114588177E-2</c:v>
                </c:pt>
                <c:pt idx="5">
                  <c:v>-1.5651571364842368E-2</c:v>
                </c:pt>
                <c:pt idx="6">
                  <c:v>-6.2872581844272912E-2</c:v>
                </c:pt>
                <c:pt idx="7">
                  <c:v>-0.11009359232370346</c:v>
                </c:pt>
                <c:pt idx="8">
                  <c:v>-0.157314602803134</c:v>
                </c:pt>
                <c:pt idx="9">
                  <c:v>-0.20453561328256453</c:v>
                </c:pt>
                <c:pt idx="10">
                  <c:v>-0.25175662376199509</c:v>
                </c:pt>
                <c:pt idx="11">
                  <c:v>-0.29897763424142565</c:v>
                </c:pt>
                <c:pt idx="12">
                  <c:v>-0.34619864472085621</c:v>
                </c:pt>
                <c:pt idx="13">
                  <c:v>-0.39341965520028677</c:v>
                </c:pt>
                <c:pt idx="14">
                  <c:v>-0.44064066567971732</c:v>
                </c:pt>
                <c:pt idx="15">
                  <c:v>-0.48786167615914788</c:v>
                </c:pt>
                <c:pt idx="16">
                  <c:v>-0.53508268663857839</c:v>
                </c:pt>
                <c:pt idx="17">
                  <c:v>-0.58230369711800889</c:v>
                </c:pt>
                <c:pt idx="18">
                  <c:v>-0.62952470759743939</c:v>
                </c:pt>
                <c:pt idx="19">
                  <c:v>-0.6767457180768699</c:v>
                </c:pt>
                <c:pt idx="20">
                  <c:v>-0.7239667285563004</c:v>
                </c:pt>
                <c:pt idx="21">
                  <c:v>-0.7711877390357309</c:v>
                </c:pt>
                <c:pt idx="22">
                  <c:v>-0.8184087495151614</c:v>
                </c:pt>
                <c:pt idx="23">
                  <c:v>-0.86562975999459191</c:v>
                </c:pt>
                <c:pt idx="24">
                  <c:v>-0.91285077047402241</c:v>
                </c:pt>
                <c:pt idx="25">
                  <c:v>-0.96007178095345291</c:v>
                </c:pt>
                <c:pt idx="26">
                  <c:v>-1.0072927914328835</c:v>
                </c:pt>
                <c:pt idx="27">
                  <c:v>-1.0545138019123141</c:v>
                </c:pt>
                <c:pt idx="28">
                  <c:v>-1.1017348123917448</c:v>
                </c:pt>
                <c:pt idx="29">
                  <c:v>-1.1489558228711754</c:v>
                </c:pt>
                <c:pt idx="30">
                  <c:v>-1.196176833350606</c:v>
                </c:pt>
                <c:pt idx="31">
                  <c:v>-1.2433978438300366</c:v>
                </c:pt>
                <c:pt idx="32">
                  <c:v>-1.2906188543094672</c:v>
                </c:pt>
                <c:pt idx="33">
                  <c:v>-1.3378398647888978</c:v>
                </c:pt>
                <c:pt idx="34">
                  <c:v>-1.3850608752683284</c:v>
                </c:pt>
                <c:pt idx="35">
                  <c:v>-1.4322818857477591</c:v>
                </c:pt>
                <c:pt idx="36">
                  <c:v>-1.4795028962271897</c:v>
                </c:pt>
                <c:pt idx="37">
                  <c:v>-1.5267239067066203</c:v>
                </c:pt>
                <c:pt idx="38">
                  <c:v>-1.5739449171860509</c:v>
                </c:pt>
                <c:pt idx="39">
                  <c:v>-1.6211659276654815</c:v>
                </c:pt>
                <c:pt idx="40">
                  <c:v>-1.6683869381449121</c:v>
                </c:pt>
                <c:pt idx="41">
                  <c:v>-1.7156079486243427</c:v>
                </c:pt>
                <c:pt idx="42">
                  <c:v>-1.7628289591037734</c:v>
                </c:pt>
                <c:pt idx="43">
                  <c:v>-1.810049969583204</c:v>
                </c:pt>
                <c:pt idx="44">
                  <c:v>-1.8572709800626346</c:v>
                </c:pt>
                <c:pt idx="45">
                  <c:v>-1.9044919905420652</c:v>
                </c:pt>
                <c:pt idx="46">
                  <c:v>-1.9517130010214958</c:v>
                </c:pt>
                <c:pt idx="47">
                  <c:v>-1.9989340115009264</c:v>
                </c:pt>
                <c:pt idx="48">
                  <c:v>-2.0461550219803568</c:v>
                </c:pt>
                <c:pt idx="49">
                  <c:v>-2.0933760324597874</c:v>
                </c:pt>
                <c:pt idx="50">
                  <c:v>-2.140597042939218</c:v>
                </c:pt>
                <c:pt idx="51">
                  <c:v>-2.1878180534186487</c:v>
                </c:pt>
                <c:pt idx="52">
                  <c:v>-2.2350390638980793</c:v>
                </c:pt>
                <c:pt idx="53">
                  <c:v>-2.2822600743775099</c:v>
                </c:pt>
                <c:pt idx="54">
                  <c:v>-2.3294810848569405</c:v>
                </c:pt>
                <c:pt idx="55">
                  <c:v>-2.3767020953363711</c:v>
                </c:pt>
                <c:pt idx="56">
                  <c:v>-2.4239231058158017</c:v>
                </c:pt>
                <c:pt idx="57">
                  <c:v>-2.4711441162952323</c:v>
                </c:pt>
                <c:pt idx="58">
                  <c:v>-2.518365126774663</c:v>
                </c:pt>
                <c:pt idx="59">
                  <c:v>-2.5655861372540936</c:v>
                </c:pt>
                <c:pt idx="60">
                  <c:v>-2.6128071477335242</c:v>
                </c:pt>
                <c:pt idx="61">
                  <c:v>-2.6600281582129548</c:v>
                </c:pt>
                <c:pt idx="62">
                  <c:v>-2.7072491686923854</c:v>
                </c:pt>
                <c:pt idx="63">
                  <c:v>-2.754470179171816</c:v>
                </c:pt>
                <c:pt idx="64">
                  <c:v>-2.8016911896512466</c:v>
                </c:pt>
                <c:pt idx="65">
                  <c:v>-2.8489122001306773</c:v>
                </c:pt>
                <c:pt idx="66">
                  <c:v>-2.8961332106101079</c:v>
                </c:pt>
                <c:pt idx="67">
                  <c:v>-2.9433542210895385</c:v>
                </c:pt>
                <c:pt idx="68">
                  <c:v>-2.9905752315689691</c:v>
                </c:pt>
                <c:pt idx="69">
                  <c:v>-3.0377962420483997</c:v>
                </c:pt>
                <c:pt idx="70">
                  <c:v>-3.0850172525278303</c:v>
                </c:pt>
                <c:pt idx="71">
                  <c:v>-3.1322382630072609</c:v>
                </c:pt>
                <c:pt idx="72">
                  <c:v>-3.1794592734866916</c:v>
                </c:pt>
                <c:pt idx="73">
                  <c:v>-3.2266802839661222</c:v>
                </c:pt>
                <c:pt idx="74">
                  <c:v>-3.2739012944455528</c:v>
                </c:pt>
                <c:pt idx="75">
                  <c:v>-3.3211223049249834</c:v>
                </c:pt>
                <c:pt idx="76">
                  <c:v>-3.368343315404414</c:v>
                </c:pt>
                <c:pt idx="77">
                  <c:v>-3.4155643258838446</c:v>
                </c:pt>
                <c:pt idx="78">
                  <c:v>-3.4627853363632752</c:v>
                </c:pt>
                <c:pt idx="79">
                  <c:v>-3.5100063468427058</c:v>
                </c:pt>
                <c:pt idx="80">
                  <c:v>-3.5572273573221365</c:v>
                </c:pt>
                <c:pt idx="81">
                  <c:v>-3.6044483678015671</c:v>
                </c:pt>
                <c:pt idx="82">
                  <c:v>-3.6516693782809977</c:v>
                </c:pt>
                <c:pt idx="83">
                  <c:v>-3.6988903887604283</c:v>
                </c:pt>
                <c:pt idx="84">
                  <c:v>-3.7461113992398589</c:v>
                </c:pt>
                <c:pt idx="85">
                  <c:v>-3.7933324097192895</c:v>
                </c:pt>
                <c:pt idx="86">
                  <c:v>-3.8405534201987201</c:v>
                </c:pt>
                <c:pt idx="87">
                  <c:v>-3.8877744306781508</c:v>
                </c:pt>
                <c:pt idx="88">
                  <c:v>-3.9349954411575814</c:v>
                </c:pt>
                <c:pt idx="89">
                  <c:v>-3.982216451637012</c:v>
                </c:pt>
                <c:pt idx="90">
                  <c:v>-4.0294374621164426</c:v>
                </c:pt>
                <c:pt idx="91">
                  <c:v>-4.0766584725958728</c:v>
                </c:pt>
                <c:pt idx="92">
                  <c:v>-4.1238794830753029</c:v>
                </c:pt>
                <c:pt idx="93">
                  <c:v>-4.1711004935547331</c:v>
                </c:pt>
                <c:pt idx="94">
                  <c:v>-4.2183215040341633</c:v>
                </c:pt>
                <c:pt idx="95">
                  <c:v>-4.2655425145135935</c:v>
                </c:pt>
                <c:pt idx="96">
                  <c:v>-4.3127635249930236</c:v>
                </c:pt>
                <c:pt idx="97">
                  <c:v>-4.3599845354724538</c:v>
                </c:pt>
                <c:pt idx="98">
                  <c:v>-4.407205545951884</c:v>
                </c:pt>
                <c:pt idx="99">
                  <c:v>-4.4544265564313141</c:v>
                </c:pt>
                <c:pt idx="100">
                  <c:v>-4.5016475669107443</c:v>
                </c:pt>
              </c:numCache>
            </c:numRef>
          </c:xVal>
          <c:yVal>
            <c:numRef>
              <c:f>linear!$AG$95:$AG$195</c:f>
              <c:numCache>
                <c:formatCode>Γενικός τύπος</c:formatCode>
                <c:ptCount val="101"/>
                <c:pt idx="0">
                  <c:v>-2.5255370856227307E-2</c:v>
                </c:pt>
                <c:pt idx="1">
                  <c:v>-1.8836398389558875E-2</c:v>
                </c:pt>
                <c:pt idx="2">
                  <c:v>-1.2969677333805035E-2</c:v>
                </c:pt>
                <c:pt idx="3">
                  <c:v>-7.6528470141511429E-3</c:v>
                </c:pt>
                <c:pt idx="4">
                  <c:v>-2.8837796328807729E-3</c:v>
                </c:pt>
                <c:pt idx="5">
                  <c:v>1.33942406163829E-3</c:v>
                </c:pt>
                <c:pt idx="6">
                  <c:v>5.0184386096348314E-3</c:v>
                </c:pt>
                <c:pt idx="7">
                  <c:v>8.1547171965876651E-3</c:v>
                </c:pt>
                <c:pt idx="8">
                  <c:v>1.0749494547734981E-2</c:v>
                </c:pt>
                <c:pt idx="9">
                  <c:v>1.2803789374006249E-2</c:v>
                </c:pt>
                <c:pt idx="10">
                  <c:v>1.4318406380756982E-2</c:v>
                </c:pt>
                <c:pt idx="11">
                  <c:v>1.5293937848589401E-2</c:v>
                </c:pt>
                <c:pt idx="12">
                  <c:v>1.5730764793532161E-2</c:v>
                </c:pt>
                <c:pt idx="13">
                  <c:v>1.5629057711893955E-2</c:v>
                </c:pt>
                <c:pt idx="14">
                  <c:v>1.4988776913186858E-2</c:v>
                </c:pt>
                <c:pt idx="15">
                  <c:v>1.3809672442646219E-2</c:v>
                </c:pt>
                <c:pt idx="16">
                  <c:v>1.2091283592987044E-2</c:v>
                </c:pt>
                <c:pt idx="17">
                  <c:v>9.8329380031710045E-3</c:v>
                </c:pt>
                <c:pt idx="18">
                  <c:v>7.0337503400677206E-3</c:v>
                </c:pt>
                <c:pt idx="19">
                  <c:v>3.6926205569577175E-3</c:v>
                </c:pt>
                <c:pt idx="20">
                  <c:v>-1.9176827914178354E-4</c:v>
                </c:pt>
                <c:pt idx="21">
                  <c:v>-4.6209526013955707E-3</c:v>
                </c:pt>
                <c:pt idx="22">
                  <c:v>-9.5966914105108363E-3</c:v>
                </c:pt>
                <c:pt idx="23">
                  <c:v>-1.5120969809962853E-2</c:v>
                </c:pt>
                <c:pt idx="24">
                  <c:v>-2.1196003025864683E-2</c:v>
                </c:pt>
                <c:pt idx="25">
                  <c:v>-2.7824240930763234E-2</c:v>
                </c:pt>
                <c:pt idx="26">
                  <c:v>-3.5008373093305303E-2</c:v>
                </c:pt>
                <c:pt idx="27">
                  <c:v>-4.2751334378591466E-2</c:v>
                </c:pt>
                <c:pt idx="28">
                  <c:v>-5.1056311127107734E-2</c:v>
                </c:pt>
                <c:pt idx="29">
                  <c:v>-5.9926747943480234E-2</c:v>
                </c:pt>
                <c:pt idx="30">
                  <c:v>-6.9366355129931487E-2</c:v>
                </c:pt>
                <c:pt idx="31">
                  <c:v>-7.937911680328294E-2</c:v>
                </c:pt>
                <c:pt idx="32">
                  <c:v>-8.9969299738687267E-2</c:v>
                </c:pt>
                <c:pt idx="33">
                  <c:v>-0.10114146298806723</c:v>
                </c:pt>
                <c:pt idx="34">
                  <c:v>-0.11290046832647355</c:v>
                </c:pt>
                <c:pt idx="35">
                  <c:v>-0.12525149158542065</c:v>
                </c:pt>
                <c:pt idx="36">
                  <c:v>-0.13820003493867578</c:v>
                </c:pt>
                <c:pt idx="37">
                  <c:v>-0.15175194021315819</c:v>
                </c:pt>
                <c:pt idx="38">
                  <c:v>-0.16591340330557641</c:v>
                </c:pt>
                <c:pt idx="39">
                  <c:v>-0.18069098979433829</c:v>
                </c:pt>
                <c:pt idx="40">
                  <c:v>-0.19609165184624075</c:v>
                </c:pt>
                <c:pt idx="41">
                  <c:v>-0.21212274652863125</c:v>
                </c:pt>
                <c:pt idx="42">
                  <c:v>-0.22879205565031721</c:v>
                </c:pt>
                <c:pt idx="43">
                  <c:v>-0.24610780726866202</c:v>
                </c:pt>
                <c:pt idx="44">
                  <c:v>-0.26407869901635067</c:v>
                </c:pt>
                <c:pt idx="45">
                  <c:v>-0.2827139234194147</c:v>
                </c:pt>
                <c:pt idx="46">
                  <c:v>-0.30202319539872424</c:v>
                </c:pt>
                <c:pt idx="47">
                  <c:v>-0.32201678217056323</c:v>
                </c:pt>
                <c:pt idx="48">
                  <c:v>-0.34270553578863999</c:v>
                </c:pt>
                <c:pt idx="49">
                  <c:v>-0.36410092860044141</c:v>
                </c:pt>
                <c:pt idx="50">
                  <c:v>-0.38621509192587733</c:v>
                </c:pt>
                <c:pt idx="51">
                  <c:v>-0.40906085830645023</c:v>
                </c:pt>
                <c:pt idx="52">
                  <c:v>-0.43265180771962303</c:v>
                </c:pt>
                <c:pt idx="53">
                  <c:v>-0.4570023182067382</c:v>
                </c:pt>
                <c:pt idx="54">
                  <c:v>-0.48212762142510351</c:v>
                </c:pt>
                <c:pt idx="55">
                  <c:v>-0.50804386370726051</c:v>
                </c:pt>
                <c:pt idx="56">
                  <c:v>-0.53476817329492121</c:v>
                </c:pt>
                <c:pt idx="57">
                  <c:v>-0.56231873451397896</c:v>
                </c:pt>
                <c:pt idx="58">
                  <c:v>-0.59071486977314369</c:v>
                </c:pt>
                <c:pt idx="59">
                  <c:v>-0.61997713040572899</c:v>
                </c:pt>
                <c:pt idx="60">
                  <c:v>-0.6501273975361842</c:v>
                </c:pt>
                <c:pt idx="61">
                  <c:v>-0.68118899434550084</c:v>
                </c:pt>
                <c:pt idx="62">
                  <c:v>-0.7131868113393055</c:v>
                </c:pt>
                <c:pt idx="63">
                  <c:v>-0.74614744649760423</c:v>
                </c:pt>
                <c:pt idx="64">
                  <c:v>-0.7800993625162993</c:v>
                </c:pt>
                <c:pt idx="65">
                  <c:v>-0.81507306375100153</c:v>
                </c:pt>
                <c:pt idx="66">
                  <c:v>-0.85110129596025985</c:v>
                </c:pt>
                <c:pt idx="67">
                  <c:v>-0.88821927253974864</c:v>
                </c:pt>
                <c:pt idx="68">
                  <c:v>-0.92646493166922883</c:v>
                </c:pt>
                <c:pt idx="69">
                  <c:v>-0.96587922969634554</c:v>
                </c:pt>
                <c:pt idx="70">
                  <c:v>-1.0065064772033303</c:v>
                </c:pt>
                <c:pt idx="71">
                  <c:v>-1.0483947256067749</c:v>
                </c:pt>
                <c:pt idx="72">
                  <c:v>-1.0915962139104785</c:v>
                </c:pt>
                <c:pt idx="73">
                  <c:v>-1.1361678874786427</c:v>
                </c:pt>
                <c:pt idx="74">
                  <c:v>-1.1821720035730741</c:v>
                </c:pt>
                <c:pt idx="75">
                  <c:v>-1.2296768421110649</c:v>
                </c:pt>
                <c:pt idx="76">
                  <c:v>-1.2787575449374657</c:v>
                </c:pt>
                <c:pt idx="77">
                  <c:v>-1.3294971132671944</c:v>
                </c:pt>
                <c:pt idx="78">
                  <c:v>-1.3819876014131656</c:v>
                </c:pt>
                <c:pt idx="79">
                  <c:v>-1.4363315562886247</c:v>
                </c:pt>
                <c:pt idx="80">
                  <c:v>-1.4926437676567763</c:v>
                </c:pt>
                <c:pt idx="81">
                  <c:v>-1.5510534154645579</c:v>
                </c:pt>
                <c:pt idx="82">
                  <c:v>-1.6117067305096033</c:v>
                </c:pt>
                <c:pt idx="83">
                  <c:v>-1.6747703272492196</c:v>
                </c:pt>
                <c:pt idx="84">
                  <c:v>-1.7404354291968389</c:v>
                </c:pt>
                <c:pt idx="85">
                  <c:v>-1.8089232983837655</c:v>
                </c:pt>
                <c:pt idx="86">
                  <c:v>-1.8804923177792392</c:v>
                </c:pt>
                <c:pt idx="87">
                  <c:v>-1.9554473881315795</c:v>
                </c:pt>
                <c:pt idx="88">
                  <c:v>-2.0341526387321416</c:v>
                </c:pt>
                <c:pt idx="89">
                  <c:v>-2.1170490063462575</c:v>
                </c:pt>
                <c:pt idx="90">
                  <c:v>-2.204679180436786</c:v>
                </c:pt>
                <c:pt idx="91">
                  <c:v>-2.2977240877416913</c:v>
                </c:pt>
                <c:pt idx="92">
                  <c:v>-2.3970582124013773</c:v>
                </c:pt>
                <c:pt idx="93">
                  <c:v>-2.5038372273339649</c:v>
                </c:pt>
                <c:pt idx="94">
                  <c:v>-2.6196445595921456</c:v>
                </c:pt>
                <c:pt idx="95">
                  <c:v>-2.7467541508165429</c:v>
                </c:pt>
                <c:pt idx="96">
                  <c:v>-2.888647060117564</c:v>
                </c:pt>
                <c:pt idx="97">
                  <c:v>-3.051167650208352</c:v>
                </c:pt>
                <c:pt idx="98">
                  <c:v>-3.2456800404285344</c:v>
                </c:pt>
                <c:pt idx="99">
                  <c:v>-3.5014363549074674</c:v>
                </c:pt>
                <c:pt idx="100">
                  <c:v>-4.1249999382979157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1A26-41F4-98CF-B65074B6BCCA}"/>
            </c:ext>
          </c:extLst>
        </c:ser>
        <c:ser>
          <c:idx val="10"/>
          <c:order val="9"/>
          <c:tx>
            <c:strRef>
              <c:f>linear!$AI$93</c:f>
              <c:strCache>
                <c:ptCount val="1"/>
                <c:pt idx="0">
                  <c:v>105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linear!$AH$95:$AH$195</c:f>
              <c:numCache>
                <c:formatCode>Γενικός τύπος</c:formatCode>
                <c:ptCount val="101"/>
                <c:pt idx="0">
                  <c:v>0.17355777607007714</c:v>
                </c:pt>
                <c:pt idx="1">
                  <c:v>0.11806415167967663</c:v>
                </c:pt>
                <c:pt idx="2">
                  <c:v>6.2570527289276118E-2</c:v>
                </c:pt>
                <c:pt idx="3">
                  <c:v>7.0769028988756089E-3</c:v>
                </c:pt>
                <c:pt idx="4">
                  <c:v>-4.84167214915249E-2</c:v>
                </c:pt>
                <c:pt idx="5">
                  <c:v>-0.10391034588192541</c:v>
                </c:pt>
                <c:pt idx="6">
                  <c:v>-0.15940397027232592</c:v>
                </c:pt>
                <c:pt idx="7">
                  <c:v>-0.21489759466272643</c:v>
                </c:pt>
                <c:pt idx="8">
                  <c:v>-0.27039121905312691</c:v>
                </c:pt>
                <c:pt idx="9">
                  <c:v>-0.32588484344352742</c:v>
                </c:pt>
                <c:pt idx="10">
                  <c:v>-0.38137846783392793</c:v>
                </c:pt>
                <c:pt idx="11">
                  <c:v>-0.43687209222432843</c:v>
                </c:pt>
                <c:pt idx="12">
                  <c:v>-0.49236571661472894</c:v>
                </c:pt>
                <c:pt idx="13">
                  <c:v>-0.54785934100512945</c:v>
                </c:pt>
                <c:pt idx="14">
                  <c:v>-0.60335296539552996</c:v>
                </c:pt>
                <c:pt idx="15">
                  <c:v>-0.65884658978593047</c:v>
                </c:pt>
                <c:pt idx="16">
                  <c:v>-0.71434021417633098</c:v>
                </c:pt>
                <c:pt idx="17">
                  <c:v>-0.76983383856673149</c:v>
                </c:pt>
                <c:pt idx="18">
                  <c:v>-0.825327462957132</c:v>
                </c:pt>
                <c:pt idx="19">
                  <c:v>-0.88082108734753251</c:v>
                </c:pt>
                <c:pt idx="20">
                  <c:v>-0.93631471173793301</c:v>
                </c:pt>
                <c:pt idx="21">
                  <c:v>-0.99180833612833352</c:v>
                </c:pt>
                <c:pt idx="22">
                  <c:v>-1.0473019605187339</c:v>
                </c:pt>
                <c:pt idx="23">
                  <c:v>-1.1027955849091344</c:v>
                </c:pt>
                <c:pt idx="24">
                  <c:v>-1.1582892092995349</c:v>
                </c:pt>
                <c:pt idx="25">
                  <c:v>-1.2137828336899354</c:v>
                </c:pt>
                <c:pt idx="26">
                  <c:v>-1.269276458080336</c:v>
                </c:pt>
                <c:pt idx="27">
                  <c:v>-1.3247700824707365</c:v>
                </c:pt>
                <c:pt idx="28">
                  <c:v>-1.380263706861137</c:v>
                </c:pt>
                <c:pt idx="29">
                  <c:v>-1.4357573312515375</c:v>
                </c:pt>
                <c:pt idx="30">
                  <c:v>-1.491250955641938</c:v>
                </c:pt>
                <c:pt idx="31">
                  <c:v>-1.5467445800323385</c:v>
                </c:pt>
                <c:pt idx="32">
                  <c:v>-1.602238204422739</c:v>
                </c:pt>
                <c:pt idx="33">
                  <c:v>-1.6577318288131395</c:v>
                </c:pt>
                <c:pt idx="34">
                  <c:v>-1.71322545320354</c:v>
                </c:pt>
                <c:pt idx="35">
                  <c:v>-1.7687190775939405</c:v>
                </c:pt>
                <c:pt idx="36">
                  <c:v>-1.824212701984341</c:v>
                </c:pt>
                <c:pt idx="37">
                  <c:v>-1.8797063263747416</c:v>
                </c:pt>
                <c:pt idx="38">
                  <c:v>-1.9351999507651421</c:v>
                </c:pt>
                <c:pt idx="39">
                  <c:v>-1.9906935751555426</c:v>
                </c:pt>
                <c:pt idx="40">
                  <c:v>-2.0461871995459431</c:v>
                </c:pt>
                <c:pt idx="41">
                  <c:v>-2.1016808239363436</c:v>
                </c:pt>
                <c:pt idx="42">
                  <c:v>-2.1571744483267441</c:v>
                </c:pt>
                <c:pt idx="43">
                  <c:v>-2.2126680727171446</c:v>
                </c:pt>
                <c:pt idx="44">
                  <c:v>-2.2681616971075451</c:v>
                </c:pt>
                <c:pt idx="45">
                  <c:v>-2.3236553214979456</c:v>
                </c:pt>
                <c:pt idx="46">
                  <c:v>-2.3791489458883461</c:v>
                </c:pt>
                <c:pt idx="47">
                  <c:v>-2.4346425702787466</c:v>
                </c:pt>
                <c:pt idx="48">
                  <c:v>-2.4901361946691472</c:v>
                </c:pt>
                <c:pt idx="49">
                  <c:v>-2.5456298190595477</c:v>
                </c:pt>
                <c:pt idx="50">
                  <c:v>-2.6011234434499482</c:v>
                </c:pt>
                <c:pt idx="51">
                  <c:v>-2.6566170678403487</c:v>
                </c:pt>
                <c:pt idx="52">
                  <c:v>-2.7121106922307492</c:v>
                </c:pt>
                <c:pt idx="53">
                  <c:v>-2.7676043166211497</c:v>
                </c:pt>
                <c:pt idx="54">
                  <c:v>-2.8230979410115502</c:v>
                </c:pt>
                <c:pt idx="55">
                  <c:v>-2.8785915654019507</c:v>
                </c:pt>
                <c:pt idx="56">
                  <c:v>-2.9340851897923512</c:v>
                </c:pt>
                <c:pt idx="57">
                  <c:v>-2.9895788141827517</c:v>
                </c:pt>
                <c:pt idx="58">
                  <c:v>-3.0450724385731522</c:v>
                </c:pt>
                <c:pt idx="59">
                  <c:v>-3.1005660629635527</c:v>
                </c:pt>
                <c:pt idx="60">
                  <c:v>-3.1560596873539533</c:v>
                </c:pt>
                <c:pt idx="61">
                  <c:v>-3.2115533117443538</c:v>
                </c:pt>
                <c:pt idx="62">
                  <c:v>-3.2670469361347543</c:v>
                </c:pt>
                <c:pt idx="63">
                  <c:v>-3.3225405605251548</c:v>
                </c:pt>
                <c:pt idx="64">
                  <c:v>-3.3780341849155553</c:v>
                </c:pt>
                <c:pt idx="65">
                  <c:v>-3.4335278093059558</c:v>
                </c:pt>
                <c:pt idx="66">
                  <c:v>-3.4890214336963563</c:v>
                </c:pt>
                <c:pt idx="67">
                  <c:v>-3.5445150580867568</c:v>
                </c:pt>
                <c:pt idx="68">
                  <c:v>-3.6000086824771573</c:v>
                </c:pt>
                <c:pt idx="69">
                  <c:v>-3.6555023068675578</c:v>
                </c:pt>
                <c:pt idx="70">
                  <c:v>-3.7109959312579583</c:v>
                </c:pt>
                <c:pt idx="71">
                  <c:v>-3.7664895556483589</c:v>
                </c:pt>
                <c:pt idx="72">
                  <c:v>-3.8219831800387594</c:v>
                </c:pt>
                <c:pt idx="73">
                  <c:v>-3.8774768044291599</c:v>
                </c:pt>
                <c:pt idx="74">
                  <c:v>-3.9329704288195604</c:v>
                </c:pt>
                <c:pt idx="75">
                  <c:v>-3.9884640532099609</c:v>
                </c:pt>
                <c:pt idx="76">
                  <c:v>-4.0439576776003614</c:v>
                </c:pt>
                <c:pt idx="77">
                  <c:v>-4.0994513019907615</c:v>
                </c:pt>
                <c:pt idx="78">
                  <c:v>-4.1549449263811624</c:v>
                </c:pt>
                <c:pt idx="79">
                  <c:v>-4.2104385507715634</c:v>
                </c:pt>
                <c:pt idx="80">
                  <c:v>-4.2659321751619643</c:v>
                </c:pt>
                <c:pt idx="81">
                  <c:v>-4.3214257995523653</c:v>
                </c:pt>
                <c:pt idx="82">
                  <c:v>-4.3769194239427662</c:v>
                </c:pt>
                <c:pt idx="83">
                  <c:v>-4.4324130483331672</c:v>
                </c:pt>
                <c:pt idx="84">
                  <c:v>-4.4879066727235681</c:v>
                </c:pt>
                <c:pt idx="85">
                  <c:v>-4.5434002971139691</c:v>
                </c:pt>
                <c:pt idx="86">
                  <c:v>-4.59889392150437</c:v>
                </c:pt>
                <c:pt idx="87">
                  <c:v>-4.654387545894771</c:v>
                </c:pt>
                <c:pt idx="88">
                  <c:v>-4.7098811702851719</c:v>
                </c:pt>
                <c:pt idx="89">
                  <c:v>-4.7653747946755729</c:v>
                </c:pt>
                <c:pt idx="90">
                  <c:v>-4.8208684190659739</c:v>
                </c:pt>
                <c:pt idx="91">
                  <c:v>-4.8763620434563748</c:v>
                </c:pt>
                <c:pt idx="92">
                  <c:v>-4.9318556678467758</c:v>
                </c:pt>
                <c:pt idx="93">
                  <c:v>-4.9873492922371767</c:v>
                </c:pt>
                <c:pt idx="94">
                  <c:v>-5.0428429166275777</c:v>
                </c:pt>
                <c:pt idx="95">
                  <c:v>-5.0983365410179786</c:v>
                </c:pt>
                <c:pt idx="96">
                  <c:v>-5.1538301654083796</c:v>
                </c:pt>
                <c:pt idx="97">
                  <c:v>-5.2093237897987805</c:v>
                </c:pt>
                <c:pt idx="98">
                  <c:v>-5.2648174141891815</c:v>
                </c:pt>
                <c:pt idx="99">
                  <c:v>-5.3203110385795824</c:v>
                </c:pt>
                <c:pt idx="100">
                  <c:v>-5.3758046629699834</c:v>
                </c:pt>
              </c:numCache>
            </c:numRef>
          </c:xVal>
          <c:yVal>
            <c:numRef>
              <c:f>linear!$AJ$95:$AJ$195</c:f>
              <c:numCache>
                <c:formatCode>Γενικός τύπος</c:formatCode>
                <c:ptCount val="101"/>
                <c:pt idx="0">
                  <c:v>-5.0464541278831085E-2</c:v>
                </c:pt>
                <c:pt idx="1">
                  <c:v>-3.3460496978836692E-2</c:v>
                </c:pt>
                <c:pt idx="2">
                  <c:v>-1.7276455201343171E-2</c:v>
                </c:pt>
                <c:pt idx="3">
                  <c:v>-1.9027598772479847E-3</c:v>
                </c:pt>
                <c:pt idx="4">
                  <c:v>1.2669621638066297E-2</c:v>
                </c:pt>
                <c:pt idx="5">
                  <c:v>2.6449127647980405E-2</c:v>
                </c:pt>
                <c:pt idx="6">
                  <c:v>3.9443628670688236E-2</c:v>
                </c:pt>
                <c:pt idx="7">
                  <c:v>5.1660451677468411E-2</c:v>
                </c:pt>
                <c:pt idx="8">
                  <c:v>6.3106402199139267E-2</c:v>
                </c:pt>
                <c:pt idx="9">
                  <c:v>7.3787784465920353E-2</c:v>
                </c:pt>
                <c:pt idx="10">
                  <c:v>8.3710419727530377E-2</c:v>
                </c:pt>
                <c:pt idx="11">
                  <c:v>9.2879662883943295E-2</c:v>
                </c:pt>
                <c:pt idx="12">
                  <c:v>0.10130041754261579</c:v>
                </c:pt>
                <c:pt idx="13">
                  <c:v>0.1089771496048299</c:v>
                </c:pt>
                <c:pt idx="14">
                  <c:v>0.11591389947200263</c:v>
                </c:pt>
                <c:pt idx="15">
                  <c:v>0.12211429295208009</c:v>
                </c:pt>
                <c:pt idx="16">
                  <c:v>0.12758155093643109</c:v>
                </c:pt>
                <c:pt idx="17">
                  <c:v>0.13231849790874731</c:v>
                </c:pt>
                <c:pt idx="18">
                  <c:v>0.13632756933929213</c:v>
                </c:pt>
                <c:pt idx="19">
                  <c:v>0.13961081801027589</c:v>
                </c:pt>
                <c:pt idx="20">
                  <c:v>0.1421699193110961</c:v>
                </c:pt>
                <c:pt idx="21">
                  <c:v>0.14400617553555378</c:v>
                </c:pt>
                <c:pt idx="22">
                  <c:v>0.14512051920691768</c:v>
                </c:pt>
                <c:pt idx="23">
                  <c:v>0.1455135154507185</c:v>
                </c:pt>
                <c:pt idx="24">
                  <c:v>0.1451853634293889</c:v>
                </c:pt>
                <c:pt idx="25">
                  <c:v>0.14413589684727027</c:v>
                </c:pt>
                <c:pt idx="26">
                  <c:v>0.14236458352896589</c:v>
                </c:pt>
                <c:pt idx="27">
                  <c:v>0.13987052406855383</c:v>
                </c:pt>
                <c:pt idx="28">
                  <c:v>0.13665244954163869</c:v>
                </c:pt>
                <c:pt idx="29">
                  <c:v>0.1327087182666393</c:v>
                </c:pt>
                <c:pt idx="30">
                  <c:v>0.12803731159594745</c:v>
                </c:pt>
                <c:pt idx="31">
                  <c:v>0.12263582871164408</c:v>
                </c:pt>
                <c:pt idx="32">
                  <c:v>0.11650148039423132</c:v>
                </c:pt>
                <c:pt idx="33">
                  <c:v>0.10963108172625795</c:v>
                </c:pt>
                <c:pt idx="34">
                  <c:v>0.10202104368570288</c:v>
                </c:pt>
                <c:pt idx="35">
                  <c:v>9.3667363576497867E-2</c:v>
                </c:pt>
                <c:pt idx="36">
                  <c:v>8.4565614235418682E-2</c:v>
                </c:pt>
                <c:pt idx="37">
                  <c:v>7.4710931945792008E-2</c:v>
                </c:pt>
                <c:pt idx="38">
                  <c:v>6.409800297878035E-2</c:v>
                </c:pt>
                <c:pt idx="39">
                  <c:v>5.2721048672427773E-2</c:v>
                </c:pt>
                <c:pt idx="40">
                  <c:v>4.057380894691736E-2</c:v>
                </c:pt>
                <c:pt idx="41">
                  <c:v>2.7649524141477425E-2</c:v>
                </c:pt>
                <c:pt idx="42">
                  <c:v>1.3940915043894102E-2</c:v>
                </c:pt>
                <c:pt idx="43">
                  <c:v>-5.598390326513209E-4</c:v>
                </c:pt>
                <c:pt idx="44">
                  <c:v>-1.5861124288887554E-2</c:v>
                </c:pt>
                <c:pt idx="45">
                  <c:v>-3.1971918778905602E-2</c:v>
                </c:pt>
                <c:pt idx="46">
                  <c:v>-4.8901821256936318E-2</c:v>
                </c:pt>
                <c:pt idx="47">
                  <c:v>-6.6661082764939941E-2</c:v>
                </c:pt>
                <c:pt idx="48">
                  <c:v>-8.5260641224387909E-2</c:v>
                </c:pt>
                <c:pt idx="49">
                  <c:v>-0.10471215932976032</c:v>
                </c:pt>
                <c:pt idx="50">
                  <c:v>-0.12502806608031322</c:v>
                </c:pt>
                <c:pt idx="51">
                  <c:v>-0.14622160233150738</c:v>
                </c:pt>
                <c:pt idx="52">
                  <c:v>-0.16830687079908269</c:v>
                </c:pt>
                <c:pt idx="53">
                  <c:v>-0.19129889100835842</c:v>
                </c:pt>
                <c:pt idx="54">
                  <c:v>-0.2152136597503912</c:v>
                </c:pt>
                <c:pt idx="55">
                  <c:v>-0.24006821768685058</c:v>
                </c:pt>
                <c:pt idx="56">
                  <c:v>-0.26588072283905007</c:v>
                </c:pt>
                <c:pt idx="57">
                  <c:v>-0.29267053180605118</c:v>
                </c:pt>
                <c:pt idx="58">
                  <c:v>-0.32045828968531215</c:v>
                </c:pt>
                <c:pt idx="59">
                  <c:v>-0.34926602982085875</c:v>
                </c:pt>
                <c:pt idx="60">
                  <c:v>-0.37911728468318118</c:v>
                </c:pt>
                <c:pt idx="61">
                  <c:v>-0.4100372093979322</c:v>
                </c:pt>
                <c:pt idx="62">
                  <c:v>-0.44205271969438381</c:v>
                </c:pt>
                <c:pt idx="63">
                  <c:v>-0.47519264634868663</c:v>
                </c:pt>
                <c:pt idx="64">
                  <c:v>-0.5094879085628955</c:v>
                </c:pt>
                <c:pt idx="65">
                  <c:v>-0.54497170916309112</c:v>
                </c:pt>
                <c:pt idx="66">
                  <c:v>-0.58167975503745806</c:v>
                </c:pt>
                <c:pt idx="67">
                  <c:v>-0.61965050689175749</c:v>
                </c:pt>
                <c:pt idx="68">
                  <c:v>-0.65892546320609979</c:v>
                </c:pt>
                <c:pt idx="69">
                  <c:v>-0.6995494842733565</c:v>
                </c:pt>
                <c:pt idx="70">
                  <c:v>-0.74157116343836305</c:v>
                </c:pt>
                <c:pt idx="71">
                  <c:v>-0.78504325420735788</c:v>
                </c:pt>
                <c:pt idx="72">
                  <c:v>-0.83002316385095776</c:v>
                </c:pt>
                <c:pt idx="73">
                  <c:v>-0.87657352660464816</c:v>
                </c:pt>
                <c:pt idx="74">
                  <c:v>-0.92476287274570712</c:v>
                </c:pt>
                <c:pt idx="75">
                  <c:v>-0.97466641392345776</c:v>
                </c:pt>
                <c:pt idx="76">
                  <c:v>-1.0263669704576179</c:v>
                </c:pt>
                <c:pt idx="77">
                  <c:v>-1.0799560733407885</c:v>
                </c:pt>
                <c:pt idx="78">
                  <c:v>-1.135535283014478</c:v>
                </c:pt>
                <c:pt idx="79">
                  <c:v>-1.1932177795370709</c:v>
                </c:pt>
                <c:pt idx="80">
                  <c:v>-1.2531302958442232</c:v>
                </c:pt>
                <c:pt idx="81">
                  <c:v>-1.315415489369101</c:v>
                </c:pt>
                <c:pt idx="82">
                  <c:v>-1.3802348802838547</c:v>
                </c:pt>
                <c:pt idx="83">
                  <c:v>-1.4477725315640926</c:v>
                </c:pt>
                <c:pt idx="84">
                  <c:v>-1.5182397140532629</c:v>
                </c:pt>
                <c:pt idx="85">
                  <c:v>-1.5918809000888774</c:v>
                </c:pt>
                <c:pt idx="86">
                  <c:v>-1.6689815807726549</c:v>
                </c:pt>
                <c:pt idx="87">
                  <c:v>-1.7498786363350869</c:v>
                </c:pt>
                <c:pt idx="88">
                  <c:v>-1.8349743617166629</c:v>
                </c:pt>
                <c:pt idx="89">
                  <c:v>-1.9247558610107482</c:v>
                </c:pt>
                <c:pt idx="90">
                  <c:v>-2.0198225648126127</c:v>
                </c:pt>
                <c:pt idx="91">
                  <c:v>-2.1209264705625772</c:v>
                </c:pt>
                <c:pt idx="92">
                  <c:v>-2.2290331478463479</c:v>
                </c:pt>
                <c:pt idx="93">
                  <c:v>-2.3454183601635119</c:v>
                </c:pt>
                <c:pt idx="94">
                  <c:v>-2.4718296408038127</c:v>
                </c:pt>
                <c:pt idx="95">
                  <c:v>-2.6107759163483748</c:v>
                </c:pt>
                <c:pt idx="96">
                  <c:v>-2.766096828394164</c:v>
                </c:pt>
                <c:pt idx="97">
                  <c:v>-2.9442366878183299</c:v>
                </c:pt>
                <c:pt idx="98">
                  <c:v>-3.157721816491196</c:v>
                </c:pt>
                <c:pt idx="99">
                  <c:v>-3.4387835002756124</c:v>
                </c:pt>
                <c:pt idx="100">
                  <c:v>-4.1249997154128506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1A26-41F4-98CF-B65074B6BCCA}"/>
            </c:ext>
          </c:extLst>
        </c:ser>
        <c:ser>
          <c:idx val="11"/>
          <c:order val="10"/>
          <c:tx>
            <c:strRef>
              <c:f>linear!$AL$93</c:f>
              <c:strCache>
                <c:ptCount val="1"/>
                <c:pt idx="0">
                  <c:v>115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linear!$AK$95:$AK$195</c:f>
              <c:numCache>
                <c:formatCode>Γενικός τύπος</c:formatCode>
                <c:ptCount val="101"/>
                <c:pt idx="0">
                  <c:v>0.12685710678234211</c:v>
                </c:pt>
                <c:pt idx="1">
                  <c:v>6.0839005658422221E-2</c:v>
                </c:pt>
                <c:pt idx="2">
                  <c:v>-5.1790954654976629E-3</c:v>
                </c:pt>
                <c:pt idx="3">
                  <c:v>-7.1197196589417547E-2</c:v>
                </c:pt>
                <c:pt idx="4">
                  <c:v>-0.13721529771333743</c:v>
                </c:pt>
                <c:pt idx="5">
                  <c:v>-0.20323339883725733</c:v>
                </c:pt>
                <c:pt idx="6">
                  <c:v>-0.2692514999611772</c:v>
                </c:pt>
                <c:pt idx="7">
                  <c:v>-0.33526960108509707</c:v>
                </c:pt>
                <c:pt idx="8">
                  <c:v>-0.40128770220901694</c:v>
                </c:pt>
                <c:pt idx="9">
                  <c:v>-0.46730580333293681</c:v>
                </c:pt>
                <c:pt idx="10">
                  <c:v>-0.53332390445685673</c:v>
                </c:pt>
                <c:pt idx="11">
                  <c:v>-0.59934200558077666</c:v>
                </c:pt>
                <c:pt idx="12">
                  <c:v>-0.66536010670469659</c:v>
                </c:pt>
                <c:pt idx="13">
                  <c:v>-0.73137820782861651</c:v>
                </c:pt>
                <c:pt idx="14">
                  <c:v>-0.79739630895253644</c:v>
                </c:pt>
                <c:pt idx="15">
                  <c:v>-0.86341441007645636</c:v>
                </c:pt>
                <c:pt idx="16">
                  <c:v>-0.92943251120037629</c:v>
                </c:pt>
                <c:pt idx="17">
                  <c:v>-0.99545061232429621</c:v>
                </c:pt>
                <c:pt idx="18">
                  <c:v>-1.0614687134482161</c:v>
                </c:pt>
                <c:pt idx="19">
                  <c:v>-1.127486814572136</c:v>
                </c:pt>
                <c:pt idx="20">
                  <c:v>-1.1935049156960558</c:v>
                </c:pt>
                <c:pt idx="21">
                  <c:v>-1.2595230168199756</c:v>
                </c:pt>
                <c:pt idx="22">
                  <c:v>-1.3255411179438954</c:v>
                </c:pt>
                <c:pt idx="23">
                  <c:v>-1.3915592190678152</c:v>
                </c:pt>
                <c:pt idx="24">
                  <c:v>-1.457577320191735</c:v>
                </c:pt>
                <c:pt idx="25">
                  <c:v>-1.5235954213156548</c:v>
                </c:pt>
                <c:pt idx="26">
                  <c:v>-1.5896135224395747</c:v>
                </c:pt>
                <c:pt idx="27">
                  <c:v>-1.6556316235634945</c:v>
                </c:pt>
                <c:pt idx="28">
                  <c:v>-1.7216497246874143</c:v>
                </c:pt>
                <c:pt idx="29">
                  <c:v>-1.7876678258113341</c:v>
                </c:pt>
                <c:pt idx="30">
                  <c:v>-1.8536859269352539</c:v>
                </c:pt>
                <c:pt idx="31">
                  <c:v>-1.9197040280591737</c:v>
                </c:pt>
                <c:pt idx="32">
                  <c:v>-1.9857221291830935</c:v>
                </c:pt>
                <c:pt idx="33">
                  <c:v>-2.0517402303070136</c:v>
                </c:pt>
                <c:pt idx="34">
                  <c:v>-2.1177583314309336</c:v>
                </c:pt>
                <c:pt idx="35">
                  <c:v>-2.1837764325548537</c:v>
                </c:pt>
                <c:pt idx="36">
                  <c:v>-2.2497945336787737</c:v>
                </c:pt>
                <c:pt idx="37">
                  <c:v>-2.3158126348026937</c:v>
                </c:pt>
                <c:pt idx="38">
                  <c:v>-2.3818307359266138</c:v>
                </c:pt>
                <c:pt idx="39">
                  <c:v>-2.4478488370505338</c:v>
                </c:pt>
                <c:pt idx="40">
                  <c:v>-2.5138669381744538</c:v>
                </c:pt>
                <c:pt idx="41">
                  <c:v>-2.5798850392983739</c:v>
                </c:pt>
                <c:pt idx="42">
                  <c:v>-2.6459031404222939</c:v>
                </c:pt>
                <c:pt idx="43">
                  <c:v>-2.7119212415462139</c:v>
                </c:pt>
                <c:pt idx="44">
                  <c:v>-2.777939342670134</c:v>
                </c:pt>
                <c:pt idx="45">
                  <c:v>-2.843957443794054</c:v>
                </c:pt>
                <c:pt idx="46">
                  <c:v>-2.9099755449179741</c:v>
                </c:pt>
                <c:pt idx="47">
                  <c:v>-2.9759936460418941</c:v>
                </c:pt>
                <c:pt idx="48">
                  <c:v>-3.0420117471658141</c:v>
                </c:pt>
                <c:pt idx="49">
                  <c:v>-3.1080298482897342</c:v>
                </c:pt>
                <c:pt idx="50">
                  <c:v>-3.1740479494136542</c:v>
                </c:pt>
                <c:pt idx="51">
                  <c:v>-3.2400660505375742</c:v>
                </c:pt>
                <c:pt idx="52">
                  <c:v>-3.3060841516614943</c:v>
                </c:pt>
                <c:pt idx="53">
                  <c:v>-3.3721022527854143</c:v>
                </c:pt>
                <c:pt idx="54">
                  <c:v>-3.4381203539093343</c:v>
                </c:pt>
                <c:pt idx="55">
                  <c:v>-3.5041384550332544</c:v>
                </c:pt>
                <c:pt idx="56">
                  <c:v>-3.5701565561571744</c:v>
                </c:pt>
                <c:pt idx="57">
                  <c:v>-3.6361746572810945</c:v>
                </c:pt>
                <c:pt idx="58">
                  <c:v>-3.7021927584050145</c:v>
                </c:pt>
                <c:pt idx="59">
                  <c:v>-3.7682108595289345</c:v>
                </c:pt>
                <c:pt idx="60">
                  <c:v>-3.8342289606528546</c:v>
                </c:pt>
                <c:pt idx="61">
                  <c:v>-3.9002470617767746</c:v>
                </c:pt>
                <c:pt idx="62">
                  <c:v>-3.9662651629006946</c:v>
                </c:pt>
                <c:pt idx="63">
                  <c:v>-4.0322832640246142</c:v>
                </c:pt>
                <c:pt idx="64">
                  <c:v>-4.0983013651485338</c:v>
                </c:pt>
                <c:pt idx="65">
                  <c:v>-4.1643194662724534</c:v>
                </c:pt>
                <c:pt idx="66">
                  <c:v>-4.230337567396373</c:v>
                </c:pt>
                <c:pt idx="67">
                  <c:v>-4.2963556685202926</c:v>
                </c:pt>
                <c:pt idx="68">
                  <c:v>-4.3623737696442122</c:v>
                </c:pt>
                <c:pt idx="69">
                  <c:v>-4.4283918707681318</c:v>
                </c:pt>
                <c:pt idx="70">
                  <c:v>-4.4944099718920514</c:v>
                </c:pt>
                <c:pt idx="71">
                  <c:v>-4.560428073015971</c:v>
                </c:pt>
                <c:pt idx="72">
                  <c:v>-4.6264461741398906</c:v>
                </c:pt>
                <c:pt idx="73">
                  <c:v>-4.6924642752638102</c:v>
                </c:pt>
                <c:pt idx="74">
                  <c:v>-4.7584823763877298</c:v>
                </c:pt>
                <c:pt idx="75">
                  <c:v>-4.8245004775116493</c:v>
                </c:pt>
                <c:pt idx="76">
                  <c:v>-4.8905185786355689</c:v>
                </c:pt>
                <c:pt idx="77">
                  <c:v>-4.9565366797594885</c:v>
                </c:pt>
                <c:pt idx="78">
                  <c:v>-5.0225547808834081</c:v>
                </c:pt>
                <c:pt idx="79">
                  <c:v>-5.0885728820073277</c:v>
                </c:pt>
                <c:pt idx="80">
                  <c:v>-5.1545909831312473</c:v>
                </c:pt>
                <c:pt idx="81">
                  <c:v>-5.2206090842551669</c:v>
                </c:pt>
                <c:pt idx="82">
                  <c:v>-5.2866271853790865</c:v>
                </c:pt>
                <c:pt idx="83">
                  <c:v>-5.3526452865030061</c:v>
                </c:pt>
                <c:pt idx="84">
                  <c:v>-5.4186633876269257</c:v>
                </c:pt>
                <c:pt idx="85">
                  <c:v>-5.4846814887508453</c:v>
                </c:pt>
                <c:pt idx="86">
                  <c:v>-5.5506995898747649</c:v>
                </c:pt>
                <c:pt idx="87">
                  <c:v>-5.6167176909986845</c:v>
                </c:pt>
                <c:pt idx="88">
                  <c:v>-5.682735792122604</c:v>
                </c:pt>
                <c:pt idx="89">
                  <c:v>-5.7487538932465236</c:v>
                </c:pt>
                <c:pt idx="90">
                  <c:v>-5.8147719943704432</c:v>
                </c:pt>
                <c:pt idx="91">
                  <c:v>-5.8807900954943628</c:v>
                </c:pt>
                <c:pt idx="92">
                  <c:v>-5.9468081966182824</c:v>
                </c:pt>
                <c:pt idx="93">
                  <c:v>-6.012826297742202</c:v>
                </c:pt>
                <c:pt idx="94">
                  <c:v>-6.0788443988661216</c:v>
                </c:pt>
                <c:pt idx="95">
                  <c:v>-6.1448624999900412</c:v>
                </c:pt>
                <c:pt idx="96">
                  <c:v>-6.2108806011139608</c:v>
                </c:pt>
                <c:pt idx="97">
                  <c:v>-6.2768987022378804</c:v>
                </c:pt>
                <c:pt idx="98">
                  <c:v>-6.3429168033618</c:v>
                </c:pt>
                <c:pt idx="99">
                  <c:v>-6.4089349044857196</c:v>
                </c:pt>
                <c:pt idx="100">
                  <c:v>-6.4749530056096392</c:v>
                </c:pt>
              </c:numCache>
            </c:numRef>
          </c:xVal>
          <c:yVal>
            <c:numRef>
              <c:f>linear!$AM$95:$AM$195</c:f>
              <c:numCache>
                <c:formatCode>Γενικός τύπος</c:formatCode>
                <c:ptCount val="101"/>
                <c:pt idx="0">
                  <c:v>-6.1564490324612864E-2</c:v>
                </c:pt>
                <c:pt idx="1">
                  <c:v>-2.8919722734579219E-2</c:v>
                </c:pt>
                <c:pt idx="2">
                  <c:v>2.4110959489661798E-3</c:v>
                </c:pt>
                <c:pt idx="3">
                  <c:v>3.2457671795409614E-2</c:v>
                </c:pt>
                <c:pt idx="4">
                  <c:v>6.1247657655523091E-2</c:v>
                </c:pt>
                <c:pt idx="5">
                  <c:v>8.8806809801581885E-2</c:v>
                </c:pt>
                <c:pt idx="6">
                  <c:v>0.11515912791984706</c:v>
                </c:pt>
                <c:pt idx="7">
                  <c:v>0.14032698048834163</c:v>
                </c:pt>
                <c:pt idx="8">
                  <c:v>0.16433121727963251</c:v>
                </c:pt>
                <c:pt idx="9">
                  <c:v>0.18719127048248377</c:v>
                </c:pt>
                <c:pt idx="10">
                  <c:v>0.20892524572922086</c:v>
                </c:pt>
                <c:pt idx="11">
                  <c:v>0.22955000414059076</c:v>
                </c:pt>
                <c:pt idx="12">
                  <c:v>0.24908123635130222</c:v>
                </c:pt>
                <c:pt idx="13">
                  <c:v>0.26753352935276248</c:v>
                </c:pt>
                <c:pt idx="14">
                  <c:v>0.28492042688118346</c:v>
                </c:pt>
                <c:pt idx="15">
                  <c:v>0.30125448398615967</c:v>
                </c:pt>
                <c:pt idx="16">
                  <c:v>0.31654731633461697</c:v>
                </c:pt>
                <c:pt idx="17">
                  <c:v>0.33080964473560909</c:v>
                </c:pt>
                <c:pt idx="18">
                  <c:v>0.34405133531116328</c:v>
                </c:pt>
                <c:pt idx="19">
                  <c:v>0.35628143568578952</c:v>
                </c:pt>
                <c:pt idx="20">
                  <c:v>0.36750820752123708</c:v>
                </c:pt>
                <c:pt idx="21">
                  <c:v>0.37773915568259941</c:v>
                </c:pt>
                <c:pt idx="22">
                  <c:v>0.38698105428611052</c:v>
                </c:pt>
                <c:pt idx="23">
                  <c:v>0.39523996984721382</c:v>
                </c:pt>
                <c:pt idx="24">
                  <c:v>0.40252128171915502</c:v>
                </c:pt>
                <c:pt idx="25">
                  <c:v>0.40882969998690699</c:v>
                </c:pt>
                <c:pt idx="26">
                  <c:v>0.41416928095823008</c:v>
                </c:pt>
                <c:pt idx="27">
                  <c:v>0.41854344037275926</c:v>
                </c:pt>
                <c:pt idx="28">
                  <c:v>0.42195496443078767</c:v>
                </c:pt>
                <c:pt idx="29">
                  <c:v>0.42440601872565581</c:v>
                </c:pt>
                <c:pt idx="30">
                  <c:v>0.42589815514703094</c:v>
                </c:pt>
                <c:pt idx="31">
                  <c:v>0.42643231680666138</c:v>
                </c:pt>
                <c:pt idx="32">
                  <c:v>0.42600884102321274</c:v>
                </c:pt>
                <c:pt idx="33">
                  <c:v>0.42462746038824817</c:v>
                </c:pt>
                <c:pt idx="34">
                  <c:v>0.42228730192124342</c:v>
                </c:pt>
                <c:pt idx="35">
                  <c:v>0.41898688430738334</c:v>
                </c:pt>
                <c:pt idx="36">
                  <c:v>0.41472411319772262</c:v>
                </c:pt>
                <c:pt idx="37">
                  <c:v>0.40949627453680443</c:v>
                </c:pt>
                <c:pt idx="38">
                  <c:v>0.40330002586792529</c:v>
                </c:pt>
                <c:pt idx="39">
                  <c:v>0.39613138555060484</c:v>
                </c:pt>
                <c:pt idx="40">
                  <c:v>0.38798571980833946</c:v>
                </c:pt>
                <c:pt idx="41">
                  <c:v>0.37885772750708002</c:v>
                </c:pt>
                <c:pt idx="42">
                  <c:v>0.36874142254585746</c:v>
                </c:pt>
                <c:pt idx="43">
                  <c:v>0.35763011372025638</c:v>
                </c:pt>
                <c:pt idx="44">
                  <c:v>0.34551638189671285</c:v>
                </c:pt>
                <c:pt idx="45">
                  <c:v>0.33239205431046404</c:v>
                </c:pt>
                <c:pt idx="46">
                  <c:v>0.31824817577200165</c:v>
                </c:pt>
                <c:pt idx="47">
                  <c:v>0.30307497653555637</c:v>
                </c:pt>
                <c:pt idx="48">
                  <c:v>0.2868618365478649</c:v>
                </c:pt>
                <c:pt idx="49">
                  <c:v>0.26959724575558941</c:v>
                </c:pt>
                <c:pt idx="50">
                  <c:v>0.25126876010440091</c:v>
                </c:pt>
                <c:pt idx="51">
                  <c:v>0.23186295281097841</c:v>
                </c:pt>
                <c:pt idx="52">
                  <c:v>0.21136536042984513</c:v>
                </c:pt>
                <c:pt idx="53">
                  <c:v>0.18976042316869701</c:v>
                </c:pt>
                <c:pt idx="54">
                  <c:v>0.16703141882698083</c:v>
                </c:pt>
                <c:pt idx="55">
                  <c:v>0.14316038964106437</c:v>
                </c:pt>
                <c:pt idx="56">
                  <c:v>0.11812806121285507</c:v>
                </c:pt>
                <c:pt idx="57">
                  <c:v>9.191375257438128E-2</c:v>
                </c:pt>
                <c:pt idx="58">
                  <c:v>6.4495276294976187E-2</c:v>
                </c:pt>
                <c:pt idx="59">
                  <c:v>3.5848827365982508E-2</c:v>
                </c:pt>
                <c:pt idx="60">
                  <c:v>5.9488593948735166E-3</c:v>
                </c:pt>
                <c:pt idx="61">
                  <c:v>-2.523205360026199E-2</c:v>
                </c:pt>
                <c:pt idx="62">
                  <c:v>-5.7723371792173406E-2</c:v>
                </c:pt>
                <c:pt idx="63">
                  <c:v>-9.1556762882051182E-2</c:v>
                </c:pt>
                <c:pt idx="64">
                  <c:v>-0.12676629692718061</c:v>
                </c:pt>
                <c:pt idx="65">
                  <c:v>-0.16338866591253692</c:v>
                </c:pt>
                <c:pt idx="66">
                  <c:v>-0.20146343192763255</c:v>
                </c:pt>
                <c:pt idx="67">
                  <c:v>-0.24103330855169208</c:v>
                </c:pt>
                <c:pt idx="68">
                  <c:v>-0.28214448096123168</c:v>
                </c:pt>
                <c:pt idx="69">
                  <c:v>-0.32484697139950502</c:v>
                </c:pt>
                <c:pt idx="70">
                  <c:v>-0.36919505804623981</c:v>
                </c:pt>
                <c:pt idx="71">
                  <c:v>-0.41524775707661982</c:v>
                </c:pt>
                <c:pt idx="72">
                  <c:v>-0.46306937990439351</c:v>
                </c:pt>
                <c:pt idx="73">
                  <c:v>-0.51273018040449803</c:v>
                </c:pt>
                <c:pt idx="74">
                  <c:v>-0.56430711049447135</c:v>
                </c:pt>
                <c:pt idx="75">
                  <c:v>-0.61788470707934551</c:v>
                </c:pt>
                <c:pt idx="76">
                  <c:v>-0.67355613938911008</c:v>
                </c:pt>
                <c:pt idx="77">
                  <c:v>-0.7314244536614074</c:v>
                </c:pt>
                <c:pt idx="78">
                  <c:v>-0.79160406265413563</c:v>
                </c:pt>
                <c:pt idx="79">
                  <c:v>-0.85422254163195166</c:v>
                </c:pt>
                <c:pt idx="80">
                  <c:v>-0.91942281174338936</c:v>
                </c:pt>
                <c:pt idx="81">
                  <c:v>-0.98736581829210646</c:v>
                </c:pt>
                <c:pt idx="82">
                  <c:v>-1.0582338486248515</c:v>
                </c:pt>
                <c:pt idx="83">
                  <c:v>-1.1322346873055826</c:v>
                </c:pt>
                <c:pt idx="84">
                  <c:v>-1.2096068829124513</c:v>
                </c:pt>
                <c:pt idx="85">
                  <c:v>-1.2906265140063153</c:v>
                </c:pt>
                <c:pt idx="86">
                  <c:v>-1.3756160126867489</c:v>
                </c:pt>
                <c:pt idx="87">
                  <c:v>-1.464955868423794</c:v>
                </c:pt>
                <c:pt idx="88">
                  <c:v>-1.5591004550412531</c:v>
                </c:pt>
                <c:pt idx="89">
                  <c:v>-1.658599913162107</c:v>
                </c:pt>
                <c:pt idx="90">
                  <c:v>-1.7641311932815014</c:v>
                </c:pt>
                <c:pt idx="91">
                  <c:v>-1.8765434455238292</c:v>
                </c:pt>
                <c:pt idx="92">
                  <c:v>-1.9969268215483558</c:v>
                </c:pt>
                <c:pt idx="93">
                  <c:v>-2.1267214285861744</c:v>
                </c:pt>
                <c:pt idx="94">
                  <c:v>-2.2678995003645936</c:v>
                </c:pt>
                <c:pt idx="95">
                  <c:v>-2.423291886612617</c:v>
                </c:pt>
                <c:pt idx="96">
                  <c:v>-2.5972297419969181</c:v>
                </c:pt>
                <c:pt idx="97">
                  <c:v>-2.7969801808869184</c:v>
                </c:pt>
                <c:pt idx="98">
                  <c:v>-3.0366643259896944</c:v>
                </c:pt>
                <c:pt idx="99">
                  <c:v>-3.3526039491700033</c:v>
                </c:pt>
                <c:pt idx="100">
                  <c:v>-4.1249997462346206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1A26-41F4-98CF-B65074B6BCCA}"/>
            </c:ext>
          </c:extLst>
        </c:ser>
        <c:ser>
          <c:idx val="12"/>
          <c:order val="11"/>
          <c:tx>
            <c:strRef>
              <c:f>linear!$AO$93</c:f>
              <c:strCache>
                <c:ptCount val="1"/>
                <c:pt idx="0">
                  <c:v>125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linear!$AN$95:$AN$195</c:f>
              <c:numCache>
                <c:formatCode>Γενικός τύπος</c:formatCode>
                <c:ptCount val="101"/>
                <c:pt idx="0">
                  <c:v>8.4680177914190913E-2</c:v>
                </c:pt>
                <c:pt idx="1">
                  <c:v>4.5928633974884059E-3</c:v>
                </c:pt>
                <c:pt idx="2">
                  <c:v>-7.5494451119214101E-2</c:v>
                </c:pt>
                <c:pt idx="3">
                  <c:v>-0.15558176563591661</c:v>
                </c:pt>
                <c:pt idx="4">
                  <c:v>-0.23566908015261911</c:v>
                </c:pt>
                <c:pt idx="5">
                  <c:v>-0.31575639466932159</c:v>
                </c:pt>
                <c:pt idx="6">
                  <c:v>-0.39584370918602407</c:v>
                </c:pt>
                <c:pt idx="7">
                  <c:v>-0.47593102370272655</c:v>
                </c:pt>
                <c:pt idx="8">
                  <c:v>-0.55601833821942903</c:v>
                </c:pt>
                <c:pt idx="9">
                  <c:v>-0.63610565273613151</c:v>
                </c:pt>
                <c:pt idx="10">
                  <c:v>-0.71619296725283399</c:v>
                </c:pt>
                <c:pt idx="11">
                  <c:v>-0.79628028176953647</c:v>
                </c:pt>
                <c:pt idx="12">
                  <c:v>-0.87636759628623895</c:v>
                </c:pt>
                <c:pt idx="13">
                  <c:v>-0.95645491080294143</c:v>
                </c:pt>
                <c:pt idx="14">
                  <c:v>-1.0365422253196439</c:v>
                </c:pt>
                <c:pt idx="15">
                  <c:v>-1.1166295398363464</c:v>
                </c:pt>
                <c:pt idx="16">
                  <c:v>-1.1967168543530489</c:v>
                </c:pt>
                <c:pt idx="17">
                  <c:v>-1.2768041688697513</c:v>
                </c:pt>
                <c:pt idx="18">
                  <c:v>-1.3568914833864538</c:v>
                </c:pt>
                <c:pt idx="19">
                  <c:v>-1.4369787979031563</c:v>
                </c:pt>
                <c:pt idx="20">
                  <c:v>-1.5170661124198588</c:v>
                </c:pt>
                <c:pt idx="21">
                  <c:v>-1.5971534269365613</c:v>
                </c:pt>
                <c:pt idx="22">
                  <c:v>-1.6772407414532637</c:v>
                </c:pt>
                <c:pt idx="23">
                  <c:v>-1.7573280559699662</c:v>
                </c:pt>
                <c:pt idx="24">
                  <c:v>-1.8374153704866687</c:v>
                </c:pt>
                <c:pt idx="25">
                  <c:v>-1.9175026850033712</c:v>
                </c:pt>
                <c:pt idx="26">
                  <c:v>-1.9975899995200737</c:v>
                </c:pt>
                <c:pt idx="27">
                  <c:v>-2.0776773140367761</c:v>
                </c:pt>
                <c:pt idx="28">
                  <c:v>-2.1577646285534788</c:v>
                </c:pt>
                <c:pt idx="29">
                  <c:v>-2.2378519430701815</c:v>
                </c:pt>
                <c:pt idx="30">
                  <c:v>-2.3179392575868842</c:v>
                </c:pt>
                <c:pt idx="31">
                  <c:v>-2.3980265721035869</c:v>
                </c:pt>
                <c:pt idx="32">
                  <c:v>-2.4781138866202896</c:v>
                </c:pt>
                <c:pt idx="33">
                  <c:v>-2.5582012011369923</c:v>
                </c:pt>
                <c:pt idx="34">
                  <c:v>-2.638288515653695</c:v>
                </c:pt>
                <c:pt idx="35">
                  <c:v>-2.7183758301703977</c:v>
                </c:pt>
                <c:pt idx="36">
                  <c:v>-2.7984631446871004</c:v>
                </c:pt>
                <c:pt idx="37">
                  <c:v>-2.8785504592038031</c:v>
                </c:pt>
                <c:pt idx="38">
                  <c:v>-2.9586377737205058</c:v>
                </c:pt>
                <c:pt idx="39">
                  <c:v>-3.0387250882372085</c:v>
                </c:pt>
                <c:pt idx="40">
                  <c:v>-3.1188124027539113</c:v>
                </c:pt>
                <c:pt idx="41">
                  <c:v>-3.198899717270614</c:v>
                </c:pt>
                <c:pt idx="42">
                  <c:v>-3.2789870317873167</c:v>
                </c:pt>
                <c:pt idx="43">
                  <c:v>-3.3590743463040194</c:v>
                </c:pt>
                <c:pt idx="44">
                  <c:v>-3.4391616608207221</c:v>
                </c:pt>
                <c:pt idx="45">
                  <c:v>-3.5192489753374248</c:v>
                </c:pt>
                <c:pt idx="46">
                  <c:v>-3.5993362898541275</c:v>
                </c:pt>
                <c:pt idx="47">
                  <c:v>-3.6794236043708302</c:v>
                </c:pt>
                <c:pt idx="48">
                  <c:v>-3.7595109188875329</c:v>
                </c:pt>
                <c:pt idx="49">
                  <c:v>-3.8395982334042356</c:v>
                </c:pt>
                <c:pt idx="50">
                  <c:v>-3.9196855479209383</c:v>
                </c:pt>
                <c:pt idx="51">
                  <c:v>-3.999772862437641</c:v>
                </c:pt>
                <c:pt idx="52">
                  <c:v>-4.0798601769543437</c:v>
                </c:pt>
                <c:pt idx="53">
                  <c:v>-4.1599474914710459</c:v>
                </c:pt>
                <c:pt idx="54">
                  <c:v>-4.2400348059877482</c:v>
                </c:pt>
                <c:pt idx="55">
                  <c:v>-4.3201221205044504</c:v>
                </c:pt>
                <c:pt idx="56">
                  <c:v>-4.4002094350211527</c:v>
                </c:pt>
                <c:pt idx="57">
                  <c:v>-4.480296749537855</c:v>
                </c:pt>
                <c:pt idx="58">
                  <c:v>-4.5603840640545572</c:v>
                </c:pt>
                <c:pt idx="59">
                  <c:v>-4.6404713785712595</c:v>
                </c:pt>
                <c:pt idx="60">
                  <c:v>-4.7205586930879617</c:v>
                </c:pt>
                <c:pt idx="61">
                  <c:v>-4.800646007604664</c:v>
                </c:pt>
                <c:pt idx="62">
                  <c:v>-4.8807333221213662</c:v>
                </c:pt>
                <c:pt idx="63">
                  <c:v>-4.9608206366380685</c:v>
                </c:pt>
                <c:pt idx="64">
                  <c:v>-5.0409079511547707</c:v>
                </c:pt>
                <c:pt idx="65">
                  <c:v>-5.120995265671473</c:v>
                </c:pt>
                <c:pt idx="66">
                  <c:v>-5.2010825801881753</c:v>
                </c:pt>
                <c:pt idx="67">
                  <c:v>-5.2811698947048775</c:v>
                </c:pt>
                <c:pt idx="68">
                  <c:v>-5.3612572092215798</c:v>
                </c:pt>
                <c:pt idx="69">
                  <c:v>-5.441344523738282</c:v>
                </c:pt>
                <c:pt idx="70">
                  <c:v>-5.5214318382549843</c:v>
                </c:pt>
                <c:pt idx="71">
                  <c:v>-5.6015191527716865</c:v>
                </c:pt>
                <c:pt idx="72">
                  <c:v>-5.6816064672883888</c:v>
                </c:pt>
                <c:pt idx="73">
                  <c:v>-5.7616937818050911</c:v>
                </c:pt>
                <c:pt idx="74">
                  <c:v>-5.8417810963217933</c:v>
                </c:pt>
                <c:pt idx="75">
                  <c:v>-5.9218684108384956</c:v>
                </c:pt>
                <c:pt idx="76">
                  <c:v>-6.0019557253551978</c:v>
                </c:pt>
                <c:pt idx="77">
                  <c:v>-6.0820430398719001</c:v>
                </c:pt>
                <c:pt idx="78">
                  <c:v>-6.1621303543886023</c:v>
                </c:pt>
                <c:pt idx="79">
                  <c:v>-6.2422176689053046</c:v>
                </c:pt>
                <c:pt idx="80">
                  <c:v>-6.3223049834220069</c:v>
                </c:pt>
                <c:pt idx="81">
                  <c:v>-6.4023922979387091</c:v>
                </c:pt>
                <c:pt idx="82">
                  <c:v>-6.4824796124554114</c:v>
                </c:pt>
                <c:pt idx="83">
                  <c:v>-6.5625669269721136</c:v>
                </c:pt>
                <c:pt idx="84">
                  <c:v>-6.6426542414888159</c:v>
                </c:pt>
                <c:pt idx="85">
                  <c:v>-6.7227415560055181</c:v>
                </c:pt>
                <c:pt idx="86">
                  <c:v>-6.8028288705222204</c:v>
                </c:pt>
                <c:pt idx="87">
                  <c:v>-6.8829161850389227</c:v>
                </c:pt>
                <c:pt idx="88">
                  <c:v>-6.9630034995556249</c:v>
                </c:pt>
                <c:pt idx="89">
                  <c:v>-7.0430908140723272</c:v>
                </c:pt>
                <c:pt idx="90">
                  <c:v>-7.1231781285890294</c:v>
                </c:pt>
                <c:pt idx="91">
                  <c:v>-7.2032654431057317</c:v>
                </c:pt>
                <c:pt idx="92">
                  <c:v>-7.2833527576224339</c:v>
                </c:pt>
                <c:pt idx="93">
                  <c:v>-7.3634400721391362</c:v>
                </c:pt>
                <c:pt idx="94">
                  <c:v>-7.4435273866558385</c:v>
                </c:pt>
                <c:pt idx="95">
                  <c:v>-7.5236147011725407</c:v>
                </c:pt>
                <c:pt idx="96">
                  <c:v>-7.603702015689243</c:v>
                </c:pt>
                <c:pt idx="97">
                  <c:v>-7.6837893302059452</c:v>
                </c:pt>
                <c:pt idx="98">
                  <c:v>-7.7638766447226475</c:v>
                </c:pt>
                <c:pt idx="99">
                  <c:v>-7.8439639592393497</c:v>
                </c:pt>
                <c:pt idx="100">
                  <c:v>-7.924051273756052</c:v>
                </c:pt>
              </c:numCache>
            </c:numRef>
          </c:xVal>
          <c:yVal>
            <c:numRef>
              <c:f>linear!$AP$95:$AP$195</c:f>
              <c:numCache>
                <c:formatCode>Γενικός τύπος</c:formatCode>
                <c:ptCount val="101"/>
                <c:pt idx="0">
                  <c:v>-6.0608132642638327E-2</c:v>
                </c:pt>
                <c:pt idx="1">
                  <c:v>-3.2197710662107307E-3</c:v>
                </c:pt>
                <c:pt idx="2">
                  <c:v>5.1845137651778818E-2</c:v>
                </c:pt>
                <c:pt idx="3">
                  <c:v>0.10467733950571408</c:v>
                </c:pt>
                <c:pt idx="4">
                  <c:v>0.15535950976526863</c:v>
                </c:pt>
                <c:pt idx="5">
                  <c:v>0.2039671647466689</c:v>
                </c:pt>
                <c:pt idx="6">
                  <c:v>0.25056944159027805</c:v>
                </c:pt>
                <c:pt idx="7">
                  <c:v>0.29522976857646066</c:v>
                </c:pt>
                <c:pt idx="8">
                  <c:v>0.3380064440853513</c:v>
                </c:pt>
                <c:pt idx="9">
                  <c:v>0.378953138853937</c:v>
                </c:pt>
                <c:pt idx="10">
                  <c:v>0.418119333469472</c:v>
                </c:pt>
                <c:pt idx="11">
                  <c:v>0.4555507008877191</c:v>
                </c:pt>
                <c:pt idx="12">
                  <c:v>0.49128944204854363</c:v>
                </c:pt>
                <c:pt idx="13">
                  <c:v>0.52537458128286052</c:v>
                </c:pt>
                <c:pt idx="14">
                  <c:v>0.55784222709046993</c:v>
                </c:pt>
                <c:pt idx="15">
                  <c:v>0.58872580296187027</c:v>
                </c:pt>
                <c:pt idx="16">
                  <c:v>0.61805625217564031</c:v>
                </c:pt>
                <c:pt idx="17">
                  <c:v>0.64586221989310222</c:v>
                </c:pt>
                <c:pt idx="18">
                  <c:v>0.67217021536772781</c:v>
                </c:pt>
                <c:pt idx="19">
                  <c:v>0.69700475666772577</c:v>
                </c:pt>
                <c:pt idx="20">
                  <c:v>0.72038849996035881</c:v>
                </c:pt>
                <c:pt idx="21">
                  <c:v>0.74234235511300595</c:v>
                </c:pt>
                <c:pt idx="22">
                  <c:v>0.76288558911856708</c:v>
                </c:pt>
                <c:pt idx="23">
                  <c:v>0.78203591864334154</c:v>
                </c:pt>
                <c:pt idx="24">
                  <c:v>0.79980959281735553</c:v>
                </c:pt>
                <c:pt idx="25">
                  <c:v>0.81622146723487821</c:v>
                </c:pt>
                <c:pt idx="26">
                  <c:v>0.83128507000220486</c:v>
                </c:pt>
                <c:pt idx="27">
                  <c:v>0.84501266055708557</c:v>
                </c:pt>
                <c:pt idx="28">
                  <c:v>0.85741528188645566</c:v>
                </c:pt>
                <c:pt idx="29">
                  <c:v>0.86850280668396795</c:v>
                </c:pt>
                <c:pt idx="30">
                  <c:v>0.87828397791417079</c:v>
                </c:pt>
                <c:pt idx="31">
                  <c:v>0.88676644418428896</c:v>
                </c:pt>
                <c:pt idx="32">
                  <c:v>0.89395679026604302</c:v>
                </c:pt>
                <c:pt idx="33">
                  <c:v>0.89986056305750828</c:v>
                </c:pt>
                <c:pt idx="34">
                  <c:v>0.90448229322766616</c:v>
                </c:pt>
                <c:pt idx="35">
                  <c:v>0.90782551274307832</c:v>
                </c:pt>
                <c:pt idx="36">
                  <c:v>0.90989276843624911</c:v>
                </c:pt>
                <c:pt idx="37">
                  <c:v>0.9106856317380122</c:v>
                </c:pt>
                <c:pt idx="38">
                  <c:v>0.91020470466104086</c:v>
                </c:pt>
                <c:pt idx="39">
                  <c:v>0.90844962208778979</c:v>
                </c:pt>
                <c:pt idx="40">
                  <c:v>0.9054190503831534</c:v>
                </c:pt>
                <c:pt idx="41">
                  <c:v>0.9011106823195596</c:v>
                </c:pt>
                <c:pt idx="42">
                  <c:v>0.89552122826931524</c:v>
                </c:pt>
                <c:pt idx="43">
                  <c:v>0.88864640358550651</c:v>
                </c:pt>
                <c:pt idx="44">
                  <c:v>0.88048091205789536</c:v>
                </c:pt>
                <c:pt idx="45">
                  <c:v>0.8710184252935862</c:v>
                </c:pt>
                <c:pt idx="46">
                  <c:v>0.86025155783307194</c:v>
                </c:pt>
                <c:pt idx="47">
                  <c:v>0.84817183776994998</c:v>
                </c:pt>
                <c:pt idx="48">
                  <c:v>0.83476967259632151</c:v>
                </c:pt>
                <c:pt idx="49">
                  <c:v>0.82003430994480631</c:v>
                </c:pt>
                <c:pt idx="50">
                  <c:v>0.80395379284117385</c:v>
                </c:pt>
                <c:pt idx="51">
                  <c:v>0.78651490901763321</c:v>
                </c:pt>
                <c:pt idx="52">
                  <c:v>0.76770313376446264</c:v>
                </c:pt>
                <c:pt idx="53">
                  <c:v>0.74750256571525064</c:v>
                </c:pt>
                <c:pt idx="54">
                  <c:v>0.72589585486658503</c:v>
                </c:pt>
                <c:pt idx="55">
                  <c:v>0.70286412202424442</c:v>
                </c:pt>
                <c:pt idx="56">
                  <c:v>0.67838686874199783</c:v>
                </c:pt>
                <c:pt idx="57">
                  <c:v>0.6524418766725133</c:v>
                </c:pt>
                <c:pt idx="58">
                  <c:v>0.62500509507856472</c:v>
                </c:pt>
                <c:pt idx="59">
                  <c:v>0.59605051505143891</c:v>
                </c:pt>
                <c:pt idx="60">
                  <c:v>0.56555002874605398</c:v>
                </c:pt>
                <c:pt idx="61">
                  <c:v>0.53347327166087322</c:v>
                </c:pt>
                <c:pt idx="62">
                  <c:v>0.49978744565573724</c:v>
                </c:pt>
                <c:pt idx="63">
                  <c:v>0.46445711999993311</c:v>
                </c:pt>
                <c:pt idx="64">
                  <c:v>0.42744400726118176</c:v>
                </c:pt>
                <c:pt idx="65">
                  <c:v>0.38870671026435039</c:v>
                </c:pt>
                <c:pt idx="66">
                  <c:v>0.34820043564220399</c:v>
                </c:pt>
                <c:pt idx="67">
                  <c:v>0.3058766686380241</c:v>
                </c:pt>
                <c:pt idx="68">
                  <c:v>0.26168280276098665</c:v>
                </c:pt>
                <c:pt idx="69">
                  <c:v>0.21556171658740264</c:v>
                </c:pt>
                <c:pt idx="70">
                  <c:v>0.16745128837548806</c:v>
                </c:pt>
                <c:pt idx="71">
                  <c:v>0.11728383712777893</c:v>
                </c:pt>
                <c:pt idx="72">
                  <c:v>6.4985476173134035E-2</c:v>
                </c:pt>
                <c:pt idx="73">
                  <c:v>1.0475362087776262E-2</c:v>
                </c:pt>
                <c:pt idx="74">
                  <c:v>-4.633518238685732E-2</c:v>
                </c:pt>
                <c:pt idx="75">
                  <c:v>-0.10554369814243623</c:v>
                </c:pt>
                <c:pt idx="76">
                  <c:v>-0.16725780592561609</c:v>
                </c:pt>
                <c:pt idx="77">
                  <c:v>-0.23159665188951123</c:v>
                </c:pt>
                <c:pt idx="78">
                  <c:v>-0.29869263760656539</c:v>
                </c:pt>
                <c:pt idx="79">
                  <c:v>-0.36869350610982909</c:v>
                </c:pt>
                <c:pt idx="80">
                  <c:v>-0.44176487789827401</c:v>
                </c:pt>
                <c:pt idx="81">
                  <c:v>-0.51809336169717457</c:v>
                </c:pt>
                <c:pt idx="82">
                  <c:v>-0.59789040795593384</c:v>
                </c:pt>
                <c:pt idx="83">
                  <c:v>-0.68139713450396155</c:v>
                </c:pt>
                <c:pt idx="84">
                  <c:v>-0.76889044274135498</c:v>
                </c:pt>
                <c:pt idx="85">
                  <c:v>-0.86069087408987954</c:v>
                </c:pt>
                <c:pt idx="86">
                  <c:v>-0.95717285465504098</c:v>
                </c:pt>
                <c:pt idx="87">
                  <c:v>-1.0587782826129977</c:v>
                </c:pt>
                <c:pt idx="88">
                  <c:v>-1.1660349002271091</c:v>
                </c:pt>
                <c:pt idx="89">
                  <c:v>-1.2795816920390575</c:v>
                </c:pt>
                <c:pt idx="90">
                  <c:v>-1.4002049110086057</c:v>
                </c:pt>
                <c:pt idx="91">
                  <c:v>-1.5288907475202549</c:v>
                </c:pt>
                <c:pt idx="92">
                  <c:v>-1.6669051546497888</c:v>
                </c:pt>
                <c:pt idx="93">
                  <c:v>-1.8159202415744489</c:v>
                </c:pt>
                <c:pt idx="94">
                  <c:v>-1.9782255738175614</c:v>
                </c:pt>
                <c:pt idx="95">
                  <c:v>-2.1571068151044681</c:v>
                </c:pt>
                <c:pt idx="96">
                  <c:v>-2.3575898094916869</c:v>
                </c:pt>
                <c:pt idx="97">
                  <c:v>-2.5881050719148053</c:v>
                </c:pt>
                <c:pt idx="98">
                  <c:v>-2.8650296421969501</c:v>
                </c:pt>
                <c:pt idx="99">
                  <c:v>-3.2304740757151231</c:v>
                </c:pt>
                <c:pt idx="100">
                  <c:v>-4.1249997093802167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1A26-41F4-98CF-B65074B6BCCA}"/>
            </c:ext>
          </c:extLst>
        </c:ser>
        <c:ser>
          <c:idx val="13"/>
          <c:order val="12"/>
          <c:tx>
            <c:strRef>
              <c:f>linear!$BS$93</c:f>
              <c:strCache>
                <c:ptCount val="1"/>
                <c:pt idx="0">
                  <c:v>225</c:v>
                </c:pt>
              </c:strCache>
            </c:strRef>
          </c:tx>
          <c:spPr>
            <a:ln w="19050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linear!$BR$95:$BR$195</c:f>
              <c:numCache>
                <c:formatCode>Γενικός τύπος</c:formatCode>
                <c:ptCount val="101"/>
                <c:pt idx="0">
                  <c:v>-5.0207704530072096E-2</c:v>
                </c:pt>
                <c:pt idx="1">
                  <c:v>4.988068196311881E-2</c:v>
                </c:pt>
                <c:pt idx="2">
                  <c:v>0.14996906845630972</c:v>
                </c:pt>
                <c:pt idx="3">
                  <c:v>0.2500574549495006</c:v>
                </c:pt>
                <c:pt idx="4">
                  <c:v>0.35014584144269151</c:v>
                </c:pt>
                <c:pt idx="5">
                  <c:v>0.45023422793588241</c:v>
                </c:pt>
                <c:pt idx="6">
                  <c:v>0.55032261442907338</c:v>
                </c:pt>
                <c:pt idx="7">
                  <c:v>0.65041100092226434</c:v>
                </c:pt>
                <c:pt idx="8">
                  <c:v>0.7504993874154553</c:v>
                </c:pt>
                <c:pt idx="9">
                  <c:v>0.85058777390864626</c:v>
                </c:pt>
                <c:pt idx="10">
                  <c:v>0.95067616040183722</c:v>
                </c:pt>
                <c:pt idx="11">
                  <c:v>1.0507645468950282</c:v>
                </c:pt>
                <c:pt idx="12">
                  <c:v>1.1508529333882191</c:v>
                </c:pt>
                <c:pt idx="13">
                  <c:v>1.2509413198814101</c:v>
                </c:pt>
                <c:pt idx="14">
                  <c:v>1.3510297063746011</c:v>
                </c:pt>
                <c:pt idx="15">
                  <c:v>1.451118092867792</c:v>
                </c:pt>
                <c:pt idx="16">
                  <c:v>1.551206479360983</c:v>
                </c:pt>
                <c:pt idx="17">
                  <c:v>1.651294865854174</c:v>
                </c:pt>
                <c:pt idx="18">
                  <c:v>1.7513832523473649</c:v>
                </c:pt>
                <c:pt idx="19">
                  <c:v>1.8514716388405559</c:v>
                </c:pt>
                <c:pt idx="20">
                  <c:v>1.9515600253337468</c:v>
                </c:pt>
                <c:pt idx="21">
                  <c:v>2.0516484118269376</c:v>
                </c:pt>
                <c:pt idx="22">
                  <c:v>2.1517367983201283</c:v>
                </c:pt>
                <c:pt idx="23">
                  <c:v>2.2518251848133191</c:v>
                </c:pt>
                <c:pt idx="24">
                  <c:v>2.3519135713065098</c:v>
                </c:pt>
                <c:pt idx="25">
                  <c:v>2.4520019577997005</c:v>
                </c:pt>
                <c:pt idx="26">
                  <c:v>2.5520903442928913</c:v>
                </c:pt>
                <c:pt idx="27">
                  <c:v>2.652178730786082</c:v>
                </c:pt>
                <c:pt idx="28">
                  <c:v>2.7522671172792728</c:v>
                </c:pt>
                <c:pt idx="29">
                  <c:v>2.8523555037724635</c:v>
                </c:pt>
                <c:pt idx="30">
                  <c:v>2.9524438902656542</c:v>
                </c:pt>
                <c:pt idx="31">
                  <c:v>3.052532276758845</c:v>
                </c:pt>
                <c:pt idx="32">
                  <c:v>3.1526206632520357</c:v>
                </c:pt>
                <c:pt idx="33">
                  <c:v>3.2527090497452265</c:v>
                </c:pt>
                <c:pt idx="34">
                  <c:v>3.3527974362384172</c:v>
                </c:pt>
                <c:pt idx="35">
                  <c:v>3.4528858227316079</c:v>
                </c:pt>
                <c:pt idx="36">
                  <c:v>3.5529742092247987</c:v>
                </c:pt>
                <c:pt idx="37">
                  <c:v>3.6530625957179894</c:v>
                </c:pt>
                <c:pt idx="38">
                  <c:v>3.7531509822111802</c:v>
                </c:pt>
                <c:pt idx="39">
                  <c:v>3.8532393687043709</c:v>
                </c:pt>
                <c:pt idx="40">
                  <c:v>3.9533277551975616</c:v>
                </c:pt>
                <c:pt idx="41">
                  <c:v>4.0534161416907528</c:v>
                </c:pt>
                <c:pt idx="42">
                  <c:v>4.1535045281839436</c:v>
                </c:pt>
                <c:pt idx="43">
                  <c:v>4.2535929146771343</c:v>
                </c:pt>
                <c:pt idx="44">
                  <c:v>4.353681301170325</c:v>
                </c:pt>
                <c:pt idx="45">
                  <c:v>4.4537696876635158</c:v>
                </c:pt>
                <c:pt idx="46">
                  <c:v>4.5538580741567065</c:v>
                </c:pt>
                <c:pt idx="47">
                  <c:v>4.6539464606498973</c:v>
                </c:pt>
                <c:pt idx="48">
                  <c:v>4.754034847143088</c:v>
                </c:pt>
                <c:pt idx="49">
                  <c:v>4.8541232336362787</c:v>
                </c:pt>
                <c:pt idx="50">
                  <c:v>4.9542116201294695</c:v>
                </c:pt>
                <c:pt idx="51">
                  <c:v>5.0543000066226602</c:v>
                </c:pt>
                <c:pt idx="52">
                  <c:v>5.154388393115851</c:v>
                </c:pt>
                <c:pt idx="53">
                  <c:v>5.2544767796090417</c:v>
                </c:pt>
                <c:pt idx="54">
                  <c:v>5.3545651661022324</c:v>
                </c:pt>
                <c:pt idx="55">
                  <c:v>5.4546535525954232</c:v>
                </c:pt>
                <c:pt idx="56">
                  <c:v>5.5547419390886139</c:v>
                </c:pt>
                <c:pt idx="57">
                  <c:v>5.6548303255818047</c:v>
                </c:pt>
                <c:pt idx="58">
                  <c:v>5.7549187120749954</c:v>
                </c:pt>
                <c:pt idx="59">
                  <c:v>5.8550070985681861</c:v>
                </c:pt>
                <c:pt idx="60">
                  <c:v>5.9550954850613769</c:v>
                </c:pt>
                <c:pt idx="61">
                  <c:v>6.0551838715545676</c:v>
                </c:pt>
                <c:pt idx="62">
                  <c:v>6.1552722580477583</c:v>
                </c:pt>
                <c:pt idx="63">
                  <c:v>6.2553606445409491</c:v>
                </c:pt>
                <c:pt idx="64">
                  <c:v>6.3554490310341398</c:v>
                </c:pt>
                <c:pt idx="65">
                  <c:v>6.4555374175273306</c:v>
                </c:pt>
                <c:pt idx="66">
                  <c:v>6.5556258040205213</c:v>
                </c:pt>
                <c:pt idx="67">
                  <c:v>6.655714190513712</c:v>
                </c:pt>
                <c:pt idx="68">
                  <c:v>6.7558025770069028</c:v>
                </c:pt>
                <c:pt idx="69">
                  <c:v>6.8558909635000935</c:v>
                </c:pt>
                <c:pt idx="70">
                  <c:v>6.9559793499932843</c:v>
                </c:pt>
                <c:pt idx="71">
                  <c:v>7.056067736486475</c:v>
                </c:pt>
                <c:pt idx="72">
                  <c:v>7.1561561229796657</c:v>
                </c:pt>
                <c:pt idx="73">
                  <c:v>7.2562445094728565</c:v>
                </c:pt>
                <c:pt idx="74">
                  <c:v>7.3563328959660472</c:v>
                </c:pt>
                <c:pt idx="75">
                  <c:v>7.456421282459238</c:v>
                </c:pt>
                <c:pt idx="76">
                  <c:v>7.5565096689524287</c:v>
                </c:pt>
                <c:pt idx="77">
                  <c:v>7.6565980554456194</c:v>
                </c:pt>
                <c:pt idx="78">
                  <c:v>7.7566864419388102</c:v>
                </c:pt>
                <c:pt idx="79">
                  <c:v>7.8567748284320009</c:v>
                </c:pt>
                <c:pt idx="80">
                  <c:v>7.9568632149251917</c:v>
                </c:pt>
                <c:pt idx="81">
                  <c:v>8.0569516014183833</c:v>
                </c:pt>
                <c:pt idx="82">
                  <c:v>8.157039987911574</c:v>
                </c:pt>
                <c:pt idx="83">
                  <c:v>8.2571283744047648</c:v>
                </c:pt>
                <c:pt idx="84">
                  <c:v>8.3572167608979555</c:v>
                </c:pt>
                <c:pt idx="85">
                  <c:v>8.4573051473911462</c:v>
                </c:pt>
                <c:pt idx="86">
                  <c:v>8.557393533884337</c:v>
                </c:pt>
                <c:pt idx="87">
                  <c:v>8.6574819203775277</c:v>
                </c:pt>
                <c:pt idx="88">
                  <c:v>8.7575703068707185</c:v>
                </c:pt>
                <c:pt idx="89">
                  <c:v>8.8576586933639092</c:v>
                </c:pt>
                <c:pt idx="90">
                  <c:v>8.9577470798570999</c:v>
                </c:pt>
                <c:pt idx="91">
                  <c:v>9.0578354663502907</c:v>
                </c:pt>
                <c:pt idx="92">
                  <c:v>9.1579238528434814</c:v>
                </c:pt>
                <c:pt idx="93">
                  <c:v>9.2580122393366722</c:v>
                </c:pt>
                <c:pt idx="94">
                  <c:v>9.3581006258298629</c:v>
                </c:pt>
                <c:pt idx="95">
                  <c:v>9.4581890123230536</c:v>
                </c:pt>
                <c:pt idx="96">
                  <c:v>9.5582773988162444</c:v>
                </c:pt>
                <c:pt idx="97">
                  <c:v>9.6583657853094351</c:v>
                </c:pt>
                <c:pt idx="98">
                  <c:v>9.7584541718026259</c:v>
                </c:pt>
                <c:pt idx="99">
                  <c:v>9.8585425582958166</c:v>
                </c:pt>
                <c:pt idx="100">
                  <c:v>9.9586309447890073</c:v>
                </c:pt>
              </c:numCache>
            </c:numRef>
          </c:xVal>
          <c:yVal>
            <c:numRef>
              <c:f>linear!$BT$95:$BT$195</c:f>
              <c:numCache>
                <c:formatCode>Γενικός τύπος</c:formatCode>
                <c:ptCount val="101"/>
                <c:pt idx="0">
                  <c:v>-5.0826387593095983E-2</c:v>
                </c:pt>
                <c:pt idx="1">
                  <c:v>4.9284674499646276E-2</c:v>
                </c:pt>
                <c:pt idx="2">
                  <c:v>0.14470480165442975</c:v>
                </c:pt>
                <c:pt idx="3">
                  <c:v>0.2357419406056987</c:v>
                </c:pt>
                <c:pt idx="4">
                  <c:v>0.32266523938375935</c:v>
                </c:pt>
                <c:pt idx="5">
                  <c:v>0.4057114806027991</c:v>
                </c:pt>
                <c:pt idx="6">
                  <c:v>0.48509019316193025</c:v>
                </c:pt>
                <c:pt idx="7">
                  <c:v>0.5609877600659583</c:v>
                </c:pt>
                <c:pt idx="8">
                  <c:v>0.63357075345807268</c:v>
                </c:pt>
                <c:pt idx="9">
                  <c:v>0.70298866751191424</c:v>
                </c:pt>
                <c:pt idx="10">
                  <c:v>0.76937617693601257</c:v>
                </c:pt>
                <c:pt idx="11">
                  <c:v>0.83285501793592831</c:v>
                </c:pt>
                <c:pt idx="12">
                  <c:v>0.8935355658961448</c:v>
                </c:pt>
                <c:pt idx="13">
                  <c:v>0.95151816733033912</c:v>
                </c:pt>
                <c:pt idx="14">
                  <c:v>1.0068942711326212</c:v>
                </c:pt>
                <c:pt idx="15">
                  <c:v>1.0597473946867486</c:v>
                </c:pt>
                <c:pt idx="16">
                  <c:v>1.1101539531437481</c:v>
                </c:pt>
                <c:pt idx="17">
                  <c:v>1.1581839745839422</c:v>
                </c:pt>
                <c:pt idx="18">
                  <c:v>1.2039017194223922</c:v>
                </c:pt>
                <c:pt idx="19">
                  <c:v>1.2473662189954671</c:v>
                </c:pt>
                <c:pt idx="20">
                  <c:v>1.2886317455588681</c:v>
                </c:pt>
                <c:pt idx="21">
                  <c:v>1.3277482237693898</c:v>
                </c:pt>
                <c:pt idx="22">
                  <c:v>1.3647615919906853</c:v>
                </c:pt>
                <c:pt idx="23">
                  <c:v>1.3997141203640884</c:v>
                </c:pt>
                <c:pt idx="24">
                  <c:v>1.4326446914482549</c:v>
                </c:pt>
                <c:pt idx="25">
                  <c:v>1.4635890483013656</c:v>
                </c:pt>
                <c:pt idx="26">
                  <c:v>1.492580014114917</c:v>
                </c:pt>
                <c:pt idx="27">
                  <c:v>1.5196476868756925</c:v>
                </c:pt>
                <c:pt idx="28">
                  <c:v>1.5448196120068267</c:v>
                </c:pt>
                <c:pt idx="29">
                  <c:v>1.5681209354994177</c:v>
                </c:pt>
                <c:pt idx="30">
                  <c:v>1.5895745396770056</c:v>
                </c:pt>
                <c:pt idx="31">
                  <c:v>1.6092011634233705</c:v>
                </c:pt>
                <c:pt idx="32">
                  <c:v>1.6270195084392398</c:v>
                </c:pt>
                <c:pt idx="33">
                  <c:v>1.643046332867276</c:v>
                </c:pt>
                <c:pt idx="34">
                  <c:v>1.6572965334302985</c:v>
                </c:pt>
                <c:pt idx="35">
                  <c:v>1.6697832170595335</c:v>
                </c:pt>
                <c:pt idx="36">
                  <c:v>1.6805177628432086</c:v>
                </c:pt>
                <c:pt idx="37">
                  <c:v>1.6895098749971666</c:v>
                </c:pt>
                <c:pt idx="38">
                  <c:v>1.6967676274452501</c:v>
                </c:pt>
                <c:pt idx="39">
                  <c:v>1.7022975004952172</c:v>
                </c:pt>
                <c:pt idx="40">
                  <c:v>1.7061044100036911</c:v>
                </c:pt>
                <c:pt idx="41">
                  <c:v>1.7081917293390561</c:v>
                </c:pt>
                <c:pt idx="42">
                  <c:v>1.7085613043725714</c:v>
                </c:pt>
                <c:pt idx="43">
                  <c:v>1.707213461653718</c:v>
                </c:pt>
                <c:pt idx="44">
                  <c:v>1.7041470098544484</c:v>
                </c:pt>
                <c:pt idx="45">
                  <c:v>1.6993592344972717</c:v>
                </c:pt>
                <c:pt idx="46">
                  <c:v>1.6928458859126385</c:v>
                </c:pt>
                <c:pt idx="47">
                  <c:v>1.6846011603005893</c:v>
                </c:pt>
                <c:pt idx="48">
                  <c:v>1.6746176736988174</c:v>
                </c:pt>
                <c:pt idx="49">
                  <c:v>1.6628864285826983</c:v>
                </c:pt>
                <c:pt idx="50">
                  <c:v>1.649396772741051</c:v>
                </c:pt>
                <c:pt idx="51">
                  <c:v>1.63413634998262</c:v>
                </c:pt>
                <c:pt idx="52">
                  <c:v>1.6170910421307652</c:v>
                </c:pt>
                <c:pt idx="53">
                  <c:v>1.5982449016553537</c:v>
                </c:pt>
                <c:pt idx="54">
                  <c:v>1.5775800741688843</c:v>
                </c:pt>
                <c:pt idx="55">
                  <c:v>1.5550767098755265</c:v>
                </c:pt>
                <c:pt idx="56">
                  <c:v>1.530712862903415</c:v>
                </c:pt>
                <c:pt idx="57">
                  <c:v>1.5044643772680792</c:v>
                </c:pt>
                <c:pt idx="58">
                  <c:v>1.4763047580030673</c:v>
                </c:pt>
                <c:pt idx="59">
                  <c:v>1.4462050257465566</c:v>
                </c:pt>
                <c:pt idx="60">
                  <c:v>1.4141335527822376</c:v>
                </c:pt>
                <c:pt idx="61">
                  <c:v>1.3800558781896692</c:v>
                </c:pt>
                <c:pt idx="62">
                  <c:v>1.3439344993519231</c:v>
                </c:pt>
                <c:pt idx="63">
                  <c:v>1.3057286365819349</c:v>
                </c:pt>
                <c:pt idx="64">
                  <c:v>1.2653939670453471</c:v>
                </c:pt>
                <c:pt idx="65">
                  <c:v>1.2228823234533739</c:v>
                </c:pt>
                <c:pt idx="66">
                  <c:v>1.1781413521449351</c:v>
                </c:pt>
                <c:pt idx="67">
                  <c:v>1.1311141241351044</c:v>
                </c:pt>
                <c:pt idx="68">
                  <c:v>1.0817386914280471</c:v>
                </c:pt>
                <c:pt idx="69">
                  <c:v>1.0299475793138322</c:v>
                </c:pt>
                <c:pt idx="70">
                  <c:v>0.9756672034069841</c:v>
                </c:pt>
                <c:pt idx="71">
                  <c:v>0.91881719773110604</c:v>
                </c:pt>
                <c:pt idx="72">
                  <c:v>0.85930963706338159</c:v>
                </c:pt>
                <c:pt idx="73">
                  <c:v>0.79704813283008225</c:v>
                </c:pt>
                <c:pt idx="74">
                  <c:v>0.73192677682582408</c:v>
                </c:pt>
                <c:pt idx="75">
                  <c:v>0.66382890055362809</c:v>
                </c:pt>
                <c:pt idx="76">
                  <c:v>0.59262560955042387</c:v>
                </c:pt>
                <c:pt idx="77">
                  <c:v>0.51817404097377517</c:v>
                </c:pt>
                <c:pt idx="78">
                  <c:v>0.44031527798878717</c:v>
                </c:pt>
                <c:pt idx="79">
                  <c:v>0.35887183468498812</c:v>
                </c:pt>
                <c:pt idx="80">
                  <c:v>0.27364459829425086</c:v>
                </c:pt>
                <c:pt idx="81">
                  <c:v>0.18440907829640008</c:v>
                </c:pt>
                <c:pt idx="82">
                  <c:v>9.0910759952355355E-2</c:v>
                </c:pt>
                <c:pt idx="83">
                  <c:v>-7.1407142255262446E-3</c:v>
                </c:pt>
                <c:pt idx="84">
                  <c:v>-0.1100789187364548</c:v>
                </c:pt>
                <c:pt idx="85">
                  <c:v>-0.21829011700533346</c:v>
                </c:pt>
                <c:pt idx="86">
                  <c:v>-0.33222561166890208</c:v>
                </c:pt>
                <c:pt idx="87">
                  <c:v>-0.45241812324750813</c:v>
                </c:pt>
                <c:pt idx="88">
                  <c:v>-0.57950393429921332</c:v>
                </c:pt>
                <c:pt idx="89">
                  <c:v>-0.71425349928684356</c:v>
                </c:pt>
                <c:pt idx="90">
                  <c:v>-0.85761485861665065</c:v>
                </c:pt>
                <c:pt idx="91">
                  <c:v>-1.0107771014397939</c:v>
                </c:pt>
                <c:pt idx="92">
                  <c:v>-1.1752665389091268</c:v>
                </c:pt>
                <c:pt idx="93">
                  <c:v>-1.3530989644614015</c:v>
                </c:pt>
                <c:pt idx="94">
                  <c:v>-1.5470341662583813</c:v>
                </c:pt>
                <c:pt idx="95">
                  <c:v>-1.7610319463163897</c:v>
                </c:pt>
                <c:pt idx="96">
                  <c:v>-2.0011481436991412</c:v>
                </c:pt>
                <c:pt idx="97">
                  <c:v>-2.2775387457467691</c:v>
                </c:pt>
                <c:pt idx="98">
                  <c:v>-2.6099276934087872</c:v>
                </c:pt>
                <c:pt idx="99">
                  <c:v>-3.0490168531939368</c:v>
                </c:pt>
                <c:pt idx="100">
                  <c:v>-4.1249996311962605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1A26-41F4-98CF-B65074B6BCCA}"/>
            </c:ext>
          </c:extLst>
        </c:ser>
        <c:ser>
          <c:idx val="14"/>
          <c:order val="13"/>
          <c:tx>
            <c:strRef>
              <c:f>linear!$BV$93</c:f>
              <c:strCache>
                <c:ptCount val="1"/>
                <c:pt idx="0">
                  <c:v>235</c:v>
                </c:pt>
              </c:strCache>
            </c:strRef>
          </c:tx>
          <c:spPr>
            <a:ln w="19050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linear!$BU$95:$BU$195</c:f>
              <c:numCache>
                <c:formatCode>Γενικός τύπος</c:formatCode>
                <c:ptCount val="101"/>
                <c:pt idx="0">
                  <c:v>-8.4680177914190857E-2</c:v>
                </c:pt>
                <c:pt idx="1">
                  <c:v>-4.5928633974883226E-3</c:v>
                </c:pt>
                <c:pt idx="2">
                  <c:v>7.5494451119214212E-2</c:v>
                </c:pt>
                <c:pt idx="3">
                  <c:v>0.15558176563591675</c:v>
                </c:pt>
                <c:pt idx="4">
                  <c:v>0.23566908015261928</c:v>
                </c:pt>
                <c:pt idx="5">
                  <c:v>0.31575639466932182</c:v>
                </c:pt>
                <c:pt idx="6">
                  <c:v>0.39584370918602435</c:v>
                </c:pt>
                <c:pt idx="7">
                  <c:v>0.47593102370272689</c:v>
                </c:pt>
                <c:pt idx="8">
                  <c:v>0.55601833821942948</c:v>
                </c:pt>
                <c:pt idx="9">
                  <c:v>0.63610565273613195</c:v>
                </c:pt>
                <c:pt idx="10">
                  <c:v>0.71619296725283443</c:v>
                </c:pt>
                <c:pt idx="11">
                  <c:v>0.79628028176953691</c:v>
                </c:pt>
                <c:pt idx="12">
                  <c:v>0.87636759628623939</c:v>
                </c:pt>
                <c:pt idx="13">
                  <c:v>0.95645491080294187</c:v>
                </c:pt>
                <c:pt idx="14">
                  <c:v>1.0365422253196444</c:v>
                </c:pt>
                <c:pt idx="15">
                  <c:v>1.1166295398363468</c:v>
                </c:pt>
                <c:pt idx="16">
                  <c:v>1.1967168543530493</c:v>
                </c:pt>
                <c:pt idx="17">
                  <c:v>1.2768041688697518</c:v>
                </c:pt>
                <c:pt idx="18">
                  <c:v>1.3568914833864543</c:v>
                </c:pt>
                <c:pt idx="19">
                  <c:v>1.4369787979031567</c:v>
                </c:pt>
                <c:pt idx="20">
                  <c:v>1.5170661124198592</c:v>
                </c:pt>
                <c:pt idx="21">
                  <c:v>1.5971534269365617</c:v>
                </c:pt>
                <c:pt idx="22">
                  <c:v>1.6772407414532642</c:v>
                </c:pt>
                <c:pt idx="23">
                  <c:v>1.7573280559699667</c:v>
                </c:pt>
                <c:pt idx="24">
                  <c:v>1.8374153704866691</c:v>
                </c:pt>
                <c:pt idx="25">
                  <c:v>1.9175026850033716</c:v>
                </c:pt>
                <c:pt idx="26">
                  <c:v>1.9975899995200741</c:v>
                </c:pt>
                <c:pt idx="27">
                  <c:v>2.0776773140367766</c:v>
                </c:pt>
                <c:pt idx="28">
                  <c:v>2.1577646285534793</c:v>
                </c:pt>
                <c:pt idx="29">
                  <c:v>2.237851943070182</c:v>
                </c:pt>
                <c:pt idx="30">
                  <c:v>2.3179392575868847</c:v>
                </c:pt>
                <c:pt idx="31">
                  <c:v>2.3980265721035874</c:v>
                </c:pt>
                <c:pt idx="32">
                  <c:v>2.4781138866202901</c:v>
                </c:pt>
                <c:pt idx="33">
                  <c:v>2.5582012011369928</c:v>
                </c:pt>
                <c:pt idx="34">
                  <c:v>2.6382885156536955</c:v>
                </c:pt>
                <c:pt idx="35">
                  <c:v>2.7183758301703982</c:v>
                </c:pt>
                <c:pt idx="36">
                  <c:v>2.7984631446871009</c:v>
                </c:pt>
                <c:pt idx="37">
                  <c:v>2.8785504592038036</c:v>
                </c:pt>
                <c:pt idx="38">
                  <c:v>2.9586377737205063</c:v>
                </c:pt>
                <c:pt idx="39">
                  <c:v>3.038725088237209</c:v>
                </c:pt>
                <c:pt idx="40">
                  <c:v>3.1188124027539117</c:v>
                </c:pt>
                <c:pt idx="41">
                  <c:v>3.1988997172706144</c:v>
                </c:pt>
                <c:pt idx="42">
                  <c:v>3.2789870317873171</c:v>
                </c:pt>
                <c:pt idx="43">
                  <c:v>3.3590743463040198</c:v>
                </c:pt>
                <c:pt idx="44">
                  <c:v>3.4391616608207225</c:v>
                </c:pt>
                <c:pt idx="45">
                  <c:v>3.5192489753374252</c:v>
                </c:pt>
                <c:pt idx="46">
                  <c:v>3.5993362898541279</c:v>
                </c:pt>
                <c:pt idx="47">
                  <c:v>3.6794236043708306</c:v>
                </c:pt>
                <c:pt idx="48">
                  <c:v>3.7595109188875333</c:v>
                </c:pt>
                <c:pt idx="49">
                  <c:v>3.839598233404236</c:v>
                </c:pt>
                <c:pt idx="50">
                  <c:v>3.9196855479209387</c:v>
                </c:pt>
                <c:pt idx="51">
                  <c:v>3.9997728624376414</c:v>
                </c:pt>
                <c:pt idx="52">
                  <c:v>4.0798601769543437</c:v>
                </c:pt>
                <c:pt idx="53">
                  <c:v>4.1599474914710459</c:v>
                </c:pt>
                <c:pt idx="54">
                  <c:v>4.2400348059877482</c:v>
                </c:pt>
                <c:pt idx="55">
                  <c:v>4.3201221205044504</c:v>
                </c:pt>
                <c:pt idx="56">
                  <c:v>4.4002094350211527</c:v>
                </c:pt>
                <c:pt idx="57">
                  <c:v>4.480296749537855</c:v>
                </c:pt>
                <c:pt idx="58">
                  <c:v>4.5603840640545572</c:v>
                </c:pt>
                <c:pt idx="59">
                  <c:v>4.6404713785712595</c:v>
                </c:pt>
                <c:pt idx="60">
                  <c:v>4.7205586930879617</c:v>
                </c:pt>
                <c:pt idx="61">
                  <c:v>4.800646007604664</c:v>
                </c:pt>
                <c:pt idx="62">
                  <c:v>4.8807333221213662</c:v>
                </c:pt>
                <c:pt idx="63">
                  <c:v>4.9608206366380685</c:v>
                </c:pt>
                <c:pt idx="64">
                  <c:v>5.0409079511547707</c:v>
                </c:pt>
                <c:pt idx="65">
                  <c:v>5.120995265671473</c:v>
                </c:pt>
                <c:pt idx="66">
                  <c:v>5.2010825801881753</c:v>
                </c:pt>
                <c:pt idx="67">
                  <c:v>5.2811698947048775</c:v>
                </c:pt>
                <c:pt idx="68">
                  <c:v>5.3612572092215798</c:v>
                </c:pt>
                <c:pt idx="69">
                  <c:v>5.441344523738282</c:v>
                </c:pt>
                <c:pt idx="70">
                  <c:v>5.5214318382549843</c:v>
                </c:pt>
                <c:pt idx="71">
                  <c:v>5.6015191527716865</c:v>
                </c:pt>
                <c:pt idx="72">
                  <c:v>5.6816064672883888</c:v>
                </c:pt>
                <c:pt idx="73">
                  <c:v>5.7616937818050911</c:v>
                </c:pt>
                <c:pt idx="74">
                  <c:v>5.8417810963217933</c:v>
                </c:pt>
                <c:pt idx="75">
                  <c:v>5.9218684108384956</c:v>
                </c:pt>
                <c:pt idx="76">
                  <c:v>6.0019557253551978</c:v>
                </c:pt>
                <c:pt idx="77">
                  <c:v>6.0820430398719001</c:v>
                </c:pt>
                <c:pt idx="78">
                  <c:v>6.1621303543886023</c:v>
                </c:pt>
                <c:pt idx="79">
                  <c:v>6.2422176689053046</c:v>
                </c:pt>
                <c:pt idx="80">
                  <c:v>6.3223049834220069</c:v>
                </c:pt>
                <c:pt idx="81">
                  <c:v>6.4023922979387091</c:v>
                </c:pt>
                <c:pt idx="82">
                  <c:v>6.4824796124554114</c:v>
                </c:pt>
                <c:pt idx="83">
                  <c:v>6.5625669269721136</c:v>
                </c:pt>
                <c:pt idx="84">
                  <c:v>6.6426542414888159</c:v>
                </c:pt>
                <c:pt idx="85">
                  <c:v>6.7227415560055181</c:v>
                </c:pt>
                <c:pt idx="86">
                  <c:v>6.8028288705222204</c:v>
                </c:pt>
                <c:pt idx="87">
                  <c:v>6.8829161850389227</c:v>
                </c:pt>
                <c:pt idx="88">
                  <c:v>6.9630034995556249</c:v>
                </c:pt>
                <c:pt idx="89">
                  <c:v>7.0430908140723272</c:v>
                </c:pt>
                <c:pt idx="90">
                  <c:v>7.1231781285890294</c:v>
                </c:pt>
                <c:pt idx="91">
                  <c:v>7.2032654431057317</c:v>
                </c:pt>
                <c:pt idx="92">
                  <c:v>7.2833527576224339</c:v>
                </c:pt>
                <c:pt idx="93">
                  <c:v>7.3634400721391362</c:v>
                </c:pt>
                <c:pt idx="94">
                  <c:v>7.4435273866558385</c:v>
                </c:pt>
                <c:pt idx="95">
                  <c:v>7.5236147011725407</c:v>
                </c:pt>
                <c:pt idx="96">
                  <c:v>7.603702015689243</c:v>
                </c:pt>
                <c:pt idx="97">
                  <c:v>7.6837893302059452</c:v>
                </c:pt>
                <c:pt idx="98">
                  <c:v>7.7638766447226475</c:v>
                </c:pt>
                <c:pt idx="99">
                  <c:v>7.8439639592393497</c:v>
                </c:pt>
                <c:pt idx="100">
                  <c:v>7.924051273756052</c:v>
                </c:pt>
              </c:numCache>
            </c:numRef>
          </c:xVal>
          <c:yVal>
            <c:numRef>
              <c:f>linear!$BW$95:$BW$195</c:f>
              <c:numCache>
                <c:formatCode>Γενικός τύπος</c:formatCode>
                <c:ptCount val="101"/>
                <c:pt idx="0">
                  <c:v>-6.0608132642638333E-2</c:v>
                </c:pt>
                <c:pt idx="1">
                  <c:v>-3.2197710662107311E-3</c:v>
                </c:pt>
                <c:pt idx="2">
                  <c:v>5.1845137651778825E-2</c:v>
                </c:pt>
                <c:pt idx="3">
                  <c:v>0.10467733950571409</c:v>
                </c:pt>
                <c:pt idx="4">
                  <c:v>0.15535950976526866</c:v>
                </c:pt>
                <c:pt idx="5">
                  <c:v>0.20396716474666893</c:v>
                </c:pt>
                <c:pt idx="6">
                  <c:v>0.25056944159027811</c:v>
                </c:pt>
                <c:pt idx="7">
                  <c:v>0.29522976857646072</c:v>
                </c:pt>
                <c:pt idx="8">
                  <c:v>0.33800644408535135</c:v>
                </c:pt>
                <c:pt idx="9">
                  <c:v>0.37895313885393705</c:v>
                </c:pt>
                <c:pt idx="10">
                  <c:v>0.41811933346947261</c:v>
                </c:pt>
                <c:pt idx="11">
                  <c:v>0.45555070088771915</c:v>
                </c:pt>
                <c:pt idx="12">
                  <c:v>0.49128944204854369</c:v>
                </c:pt>
                <c:pt idx="13">
                  <c:v>0.52537458128286108</c:v>
                </c:pt>
                <c:pt idx="14">
                  <c:v>0.55784222709046993</c:v>
                </c:pt>
                <c:pt idx="15">
                  <c:v>0.58872580296187038</c:v>
                </c:pt>
                <c:pt idx="16">
                  <c:v>0.61805625217564042</c:v>
                </c:pt>
                <c:pt idx="17">
                  <c:v>0.645862219893103</c:v>
                </c:pt>
                <c:pt idx="18">
                  <c:v>0.67217021536772792</c:v>
                </c:pt>
                <c:pt idx="19">
                  <c:v>0.69700475666772588</c:v>
                </c:pt>
                <c:pt idx="20">
                  <c:v>0.72038849996035881</c:v>
                </c:pt>
                <c:pt idx="21">
                  <c:v>0.74234235511300661</c:v>
                </c:pt>
                <c:pt idx="22">
                  <c:v>0.76288558911856763</c:v>
                </c:pt>
                <c:pt idx="23">
                  <c:v>0.78203591864334221</c:v>
                </c:pt>
                <c:pt idx="24">
                  <c:v>0.7998095928173562</c:v>
                </c:pt>
                <c:pt idx="25">
                  <c:v>0.81622146723487832</c:v>
                </c:pt>
                <c:pt idx="26">
                  <c:v>0.83128507000220553</c:v>
                </c:pt>
                <c:pt idx="27">
                  <c:v>0.84501266055708613</c:v>
                </c:pt>
                <c:pt idx="28">
                  <c:v>0.85741528188645633</c:v>
                </c:pt>
                <c:pt idx="29">
                  <c:v>0.86850280668396806</c:v>
                </c:pt>
                <c:pt idx="30">
                  <c:v>0.8782839779141709</c:v>
                </c:pt>
                <c:pt idx="31">
                  <c:v>0.88676644418428963</c:v>
                </c:pt>
                <c:pt idx="32">
                  <c:v>0.89395679026604369</c:v>
                </c:pt>
                <c:pt idx="33">
                  <c:v>0.89986056305750894</c:v>
                </c:pt>
                <c:pt idx="34">
                  <c:v>0.90448229322766627</c:v>
                </c:pt>
                <c:pt idx="35">
                  <c:v>0.90782551274307843</c:v>
                </c:pt>
                <c:pt idx="36">
                  <c:v>0.90989276843625</c:v>
                </c:pt>
                <c:pt idx="37">
                  <c:v>0.91068563173801287</c:v>
                </c:pt>
                <c:pt idx="38">
                  <c:v>0.91020470466104209</c:v>
                </c:pt>
                <c:pt idx="39">
                  <c:v>0.90844962208779045</c:v>
                </c:pt>
                <c:pt idx="40">
                  <c:v>0.90541905038315407</c:v>
                </c:pt>
                <c:pt idx="41">
                  <c:v>0.90111068231956015</c:v>
                </c:pt>
                <c:pt idx="42">
                  <c:v>0.89552122826931591</c:v>
                </c:pt>
                <c:pt idx="43">
                  <c:v>0.88864640358550717</c:v>
                </c:pt>
                <c:pt idx="44">
                  <c:v>0.88048091205789603</c:v>
                </c:pt>
                <c:pt idx="45">
                  <c:v>0.87101842529358686</c:v>
                </c:pt>
                <c:pt idx="46">
                  <c:v>0.86025155783307328</c:v>
                </c:pt>
                <c:pt idx="47">
                  <c:v>0.84817183776995131</c:v>
                </c:pt>
                <c:pt idx="48">
                  <c:v>0.83476967259632218</c:v>
                </c:pt>
                <c:pt idx="49">
                  <c:v>0.82003430994480764</c:v>
                </c:pt>
                <c:pt idx="50">
                  <c:v>0.80395379284117507</c:v>
                </c:pt>
                <c:pt idx="51">
                  <c:v>0.78651490901763454</c:v>
                </c:pt>
                <c:pt idx="52">
                  <c:v>0.76770313376446386</c:v>
                </c:pt>
                <c:pt idx="53">
                  <c:v>0.74750256571525187</c:v>
                </c:pt>
                <c:pt idx="54">
                  <c:v>0.72589585486658559</c:v>
                </c:pt>
                <c:pt idx="55">
                  <c:v>0.70286412202424575</c:v>
                </c:pt>
                <c:pt idx="56">
                  <c:v>0.67838686874199905</c:v>
                </c:pt>
                <c:pt idx="57">
                  <c:v>0.65244187667251463</c:v>
                </c:pt>
                <c:pt idx="58">
                  <c:v>0.62500509507856583</c:v>
                </c:pt>
                <c:pt idx="59">
                  <c:v>0.59605051505144069</c:v>
                </c:pt>
                <c:pt idx="60">
                  <c:v>0.56555002874605509</c:v>
                </c:pt>
                <c:pt idx="61">
                  <c:v>0.53347327166087499</c:v>
                </c:pt>
                <c:pt idx="62">
                  <c:v>0.49978744565573896</c:v>
                </c:pt>
                <c:pt idx="63">
                  <c:v>0.46445711999993428</c:v>
                </c:pt>
                <c:pt idx="64">
                  <c:v>0.42744400726118403</c:v>
                </c:pt>
                <c:pt idx="65">
                  <c:v>0.38870671026435155</c:v>
                </c:pt>
                <c:pt idx="66">
                  <c:v>0.34820043564220576</c:v>
                </c:pt>
                <c:pt idx="67">
                  <c:v>0.30587666863802532</c:v>
                </c:pt>
                <c:pt idx="68">
                  <c:v>0.26168280276098838</c:v>
                </c:pt>
                <c:pt idx="69">
                  <c:v>0.21556171658740492</c:v>
                </c:pt>
                <c:pt idx="70">
                  <c:v>0.1674512883754892</c:v>
                </c:pt>
                <c:pt idx="71">
                  <c:v>0.11728383712778118</c:v>
                </c:pt>
                <c:pt idx="72">
                  <c:v>6.4985476173135714E-2</c:v>
                </c:pt>
                <c:pt idx="73">
                  <c:v>1.047536208777794E-2</c:v>
                </c:pt>
                <c:pt idx="74">
                  <c:v>-4.6335182386855085E-2</c:v>
                </c:pt>
                <c:pt idx="75">
                  <c:v>-0.10554369814243458</c:v>
                </c:pt>
                <c:pt idx="76">
                  <c:v>-0.16725780592561335</c:v>
                </c:pt>
                <c:pt idx="77">
                  <c:v>-0.23159665188951015</c:v>
                </c:pt>
                <c:pt idx="78">
                  <c:v>-0.29869263760656267</c:v>
                </c:pt>
                <c:pt idx="79">
                  <c:v>-0.36869350610982748</c:v>
                </c:pt>
                <c:pt idx="80">
                  <c:v>-0.44176487789827129</c:v>
                </c:pt>
                <c:pt idx="81">
                  <c:v>-0.5180933616971729</c:v>
                </c:pt>
                <c:pt idx="82">
                  <c:v>-0.59789040795593162</c:v>
                </c:pt>
                <c:pt idx="83">
                  <c:v>-0.68139713450395878</c:v>
                </c:pt>
                <c:pt idx="84">
                  <c:v>-0.76889044274135221</c:v>
                </c:pt>
                <c:pt idx="85">
                  <c:v>-0.86069087408987632</c:v>
                </c:pt>
                <c:pt idx="86">
                  <c:v>-0.95717285465503821</c:v>
                </c:pt>
                <c:pt idx="87">
                  <c:v>-1.0587782826129943</c:v>
                </c:pt>
                <c:pt idx="88">
                  <c:v>-1.1660349002271058</c:v>
                </c:pt>
                <c:pt idx="89">
                  <c:v>-1.2795816920390555</c:v>
                </c:pt>
                <c:pt idx="90">
                  <c:v>-1.4002049110086026</c:v>
                </c:pt>
                <c:pt idx="91">
                  <c:v>-1.5288907475202511</c:v>
                </c:pt>
                <c:pt idx="92">
                  <c:v>-1.6669051546497848</c:v>
                </c:pt>
                <c:pt idx="93">
                  <c:v>-1.8159202415744442</c:v>
                </c:pt>
                <c:pt idx="94">
                  <c:v>-1.9782255738175565</c:v>
                </c:pt>
                <c:pt idx="95">
                  <c:v>-2.1571068151044619</c:v>
                </c:pt>
                <c:pt idx="96">
                  <c:v>-2.3575898094916812</c:v>
                </c:pt>
                <c:pt idx="97">
                  <c:v>-2.5881050719148018</c:v>
                </c:pt>
                <c:pt idx="98">
                  <c:v>-2.8650296421969417</c:v>
                </c:pt>
                <c:pt idx="99">
                  <c:v>-3.2304740757151102</c:v>
                </c:pt>
                <c:pt idx="100">
                  <c:v>-4.1249996729182241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1A26-41F4-98CF-B65074B6BCCA}"/>
            </c:ext>
          </c:extLst>
        </c:ser>
        <c:ser>
          <c:idx val="15"/>
          <c:order val="14"/>
          <c:tx>
            <c:strRef>
              <c:f>linear!$BY$93</c:f>
              <c:strCache>
                <c:ptCount val="1"/>
                <c:pt idx="0">
                  <c:v>245</c:v>
                </c:pt>
              </c:strCache>
            </c:strRef>
          </c:tx>
          <c:spPr>
            <a:ln w="19050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linear!$BX$95:$BX$195</c:f>
              <c:numCache>
                <c:formatCode>Γενικός τύπος</c:formatCode>
                <c:ptCount val="101"/>
                <c:pt idx="0">
                  <c:v>-0.12685710678234213</c:v>
                </c:pt>
                <c:pt idx="1">
                  <c:v>-6.0839005658422249E-2</c:v>
                </c:pt>
                <c:pt idx="2">
                  <c:v>5.1790954654976351E-3</c:v>
                </c:pt>
                <c:pt idx="3">
                  <c:v>7.1197196589417519E-2</c:v>
                </c:pt>
                <c:pt idx="4">
                  <c:v>0.1372152977133374</c:v>
                </c:pt>
                <c:pt idx="5">
                  <c:v>0.20323339883725727</c:v>
                </c:pt>
                <c:pt idx="6">
                  <c:v>0.26925149996117714</c:v>
                </c:pt>
                <c:pt idx="7">
                  <c:v>0.33526960108509701</c:v>
                </c:pt>
                <c:pt idx="8">
                  <c:v>0.40128770220901688</c:v>
                </c:pt>
                <c:pt idx="9">
                  <c:v>0.46730580333293675</c:v>
                </c:pt>
                <c:pt idx="10">
                  <c:v>0.53332390445685662</c:v>
                </c:pt>
                <c:pt idx="11">
                  <c:v>0.59934200558077655</c:v>
                </c:pt>
                <c:pt idx="12">
                  <c:v>0.66536010670469647</c:v>
                </c:pt>
                <c:pt idx="13">
                  <c:v>0.7313782078286164</c:v>
                </c:pt>
                <c:pt idx="14">
                  <c:v>0.79739630895253633</c:v>
                </c:pt>
                <c:pt idx="15">
                  <c:v>0.86341441007645625</c:v>
                </c:pt>
                <c:pt idx="16">
                  <c:v>0.92943251120037618</c:v>
                </c:pt>
                <c:pt idx="17">
                  <c:v>0.9954506123242961</c:v>
                </c:pt>
                <c:pt idx="18">
                  <c:v>1.0614687134482159</c:v>
                </c:pt>
                <c:pt idx="19">
                  <c:v>1.1274868145721357</c:v>
                </c:pt>
                <c:pt idx="20">
                  <c:v>1.1935049156960555</c:v>
                </c:pt>
                <c:pt idx="21">
                  <c:v>1.2595230168199754</c:v>
                </c:pt>
                <c:pt idx="22">
                  <c:v>1.3255411179438952</c:v>
                </c:pt>
                <c:pt idx="23">
                  <c:v>1.391559219067815</c:v>
                </c:pt>
                <c:pt idx="24">
                  <c:v>1.4575773201917348</c:v>
                </c:pt>
                <c:pt idx="25">
                  <c:v>1.5235954213156546</c:v>
                </c:pt>
                <c:pt idx="26">
                  <c:v>1.5896135224395744</c:v>
                </c:pt>
                <c:pt idx="27">
                  <c:v>1.6556316235634942</c:v>
                </c:pt>
                <c:pt idx="28">
                  <c:v>1.7216497246874141</c:v>
                </c:pt>
                <c:pt idx="29">
                  <c:v>1.7876678258113339</c:v>
                </c:pt>
                <c:pt idx="30">
                  <c:v>1.8536859269352537</c:v>
                </c:pt>
                <c:pt idx="31">
                  <c:v>1.9197040280591735</c:v>
                </c:pt>
                <c:pt idx="32">
                  <c:v>1.9857221291830933</c:v>
                </c:pt>
                <c:pt idx="33">
                  <c:v>2.0517402303070131</c:v>
                </c:pt>
                <c:pt idx="34">
                  <c:v>2.1177583314309332</c:v>
                </c:pt>
                <c:pt idx="35">
                  <c:v>2.1837764325548532</c:v>
                </c:pt>
                <c:pt idx="36">
                  <c:v>2.2497945336787732</c:v>
                </c:pt>
                <c:pt idx="37">
                  <c:v>2.3158126348026933</c:v>
                </c:pt>
                <c:pt idx="38">
                  <c:v>2.3818307359266133</c:v>
                </c:pt>
                <c:pt idx="39">
                  <c:v>2.4478488370505334</c:v>
                </c:pt>
                <c:pt idx="40">
                  <c:v>2.5138669381744534</c:v>
                </c:pt>
                <c:pt idx="41">
                  <c:v>2.5798850392983734</c:v>
                </c:pt>
                <c:pt idx="42">
                  <c:v>2.6459031404222935</c:v>
                </c:pt>
                <c:pt idx="43">
                  <c:v>2.7119212415462135</c:v>
                </c:pt>
                <c:pt idx="44">
                  <c:v>2.7779393426701335</c:v>
                </c:pt>
                <c:pt idx="45">
                  <c:v>2.8439574437940536</c:v>
                </c:pt>
                <c:pt idx="46">
                  <c:v>2.9099755449179736</c:v>
                </c:pt>
                <c:pt idx="47">
                  <c:v>2.9759936460418936</c:v>
                </c:pt>
                <c:pt idx="48">
                  <c:v>3.0420117471658137</c:v>
                </c:pt>
                <c:pt idx="49">
                  <c:v>3.1080298482897337</c:v>
                </c:pt>
                <c:pt idx="50">
                  <c:v>3.1740479494136538</c:v>
                </c:pt>
                <c:pt idx="51">
                  <c:v>3.2400660505375738</c:v>
                </c:pt>
                <c:pt idx="52">
                  <c:v>3.3060841516614938</c:v>
                </c:pt>
                <c:pt idx="53">
                  <c:v>3.3721022527854139</c:v>
                </c:pt>
                <c:pt idx="54">
                  <c:v>3.4381203539093339</c:v>
                </c:pt>
                <c:pt idx="55">
                  <c:v>3.5041384550332539</c:v>
                </c:pt>
                <c:pt idx="56">
                  <c:v>3.570156556157174</c:v>
                </c:pt>
                <c:pt idx="57">
                  <c:v>3.636174657281094</c:v>
                </c:pt>
                <c:pt idx="58">
                  <c:v>3.7021927584050141</c:v>
                </c:pt>
                <c:pt idx="59">
                  <c:v>3.7682108595289341</c:v>
                </c:pt>
                <c:pt idx="60">
                  <c:v>3.8342289606528541</c:v>
                </c:pt>
                <c:pt idx="61">
                  <c:v>3.9002470617767742</c:v>
                </c:pt>
                <c:pt idx="62">
                  <c:v>3.9662651629006942</c:v>
                </c:pt>
                <c:pt idx="63">
                  <c:v>4.0322832640246142</c:v>
                </c:pt>
                <c:pt idx="64">
                  <c:v>4.0983013651485338</c:v>
                </c:pt>
                <c:pt idx="65">
                  <c:v>4.1643194662724534</c:v>
                </c:pt>
                <c:pt idx="66">
                  <c:v>4.230337567396373</c:v>
                </c:pt>
                <c:pt idx="67">
                  <c:v>4.2963556685202926</c:v>
                </c:pt>
                <c:pt idx="68">
                  <c:v>4.3623737696442122</c:v>
                </c:pt>
                <c:pt idx="69">
                  <c:v>4.4283918707681318</c:v>
                </c:pt>
                <c:pt idx="70">
                  <c:v>4.4944099718920514</c:v>
                </c:pt>
                <c:pt idx="71">
                  <c:v>4.560428073015971</c:v>
                </c:pt>
                <c:pt idx="72">
                  <c:v>4.6264461741398906</c:v>
                </c:pt>
                <c:pt idx="73">
                  <c:v>4.6924642752638102</c:v>
                </c:pt>
                <c:pt idx="74">
                  <c:v>4.7584823763877298</c:v>
                </c:pt>
                <c:pt idx="75">
                  <c:v>4.8245004775116493</c:v>
                </c:pt>
                <c:pt idx="76">
                  <c:v>4.8905185786355689</c:v>
                </c:pt>
                <c:pt idx="77">
                  <c:v>4.9565366797594885</c:v>
                </c:pt>
                <c:pt idx="78">
                  <c:v>5.0225547808834081</c:v>
                </c:pt>
                <c:pt idx="79">
                  <c:v>5.0885728820073277</c:v>
                </c:pt>
                <c:pt idx="80">
                  <c:v>5.1545909831312473</c:v>
                </c:pt>
                <c:pt idx="81">
                  <c:v>5.2206090842551669</c:v>
                </c:pt>
                <c:pt idx="82">
                  <c:v>5.2866271853790865</c:v>
                </c:pt>
                <c:pt idx="83">
                  <c:v>5.3526452865030061</c:v>
                </c:pt>
                <c:pt idx="84">
                  <c:v>5.4186633876269257</c:v>
                </c:pt>
                <c:pt idx="85">
                  <c:v>5.4846814887508453</c:v>
                </c:pt>
                <c:pt idx="86">
                  <c:v>5.5506995898747649</c:v>
                </c:pt>
                <c:pt idx="87">
                  <c:v>5.6167176909986845</c:v>
                </c:pt>
                <c:pt idx="88">
                  <c:v>5.682735792122604</c:v>
                </c:pt>
                <c:pt idx="89">
                  <c:v>5.7487538932465236</c:v>
                </c:pt>
                <c:pt idx="90">
                  <c:v>5.8147719943704432</c:v>
                </c:pt>
                <c:pt idx="91">
                  <c:v>5.8807900954943628</c:v>
                </c:pt>
                <c:pt idx="92">
                  <c:v>5.9468081966182824</c:v>
                </c:pt>
                <c:pt idx="93">
                  <c:v>6.012826297742202</c:v>
                </c:pt>
                <c:pt idx="94">
                  <c:v>6.0788443988661216</c:v>
                </c:pt>
                <c:pt idx="95">
                  <c:v>6.1448624999900412</c:v>
                </c:pt>
                <c:pt idx="96">
                  <c:v>6.2108806011139608</c:v>
                </c:pt>
                <c:pt idx="97">
                  <c:v>6.2768987022378804</c:v>
                </c:pt>
                <c:pt idx="98">
                  <c:v>6.3429168033618</c:v>
                </c:pt>
                <c:pt idx="99">
                  <c:v>6.4089349044857196</c:v>
                </c:pt>
                <c:pt idx="100">
                  <c:v>6.4749530056096392</c:v>
                </c:pt>
              </c:numCache>
            </c:numRef>
          </c:xVal>
          <c:yVal>
            <c:numRef>
              <c:f>linear!$BZ$95:$BZ$195</c:f>
              <c:numCache>
                <c:formatCode>Γενικός τύπος</c:formatCode>
                <c:ptCount val="101"/>
                <c:pt idx="0">
                  <c:v>-6.1564490324612357E-2</c:v>
                </c:pt>
                <c:pt idx="1">
                  <c:v>-2.8919722734578716E-2</c:v>
                </c:pt>
                <c:pt idx="2">
                  <c:v>2.411095948966685E-3</c:v>
                </c:pt>
                <c:pt idx="3">
                  <c:v>3.245767179541012E-2</c:v>
                </c:pt>
                <c:pt idx="4">
                  <c:v>6.1247657655523598E-2</c:v>
                </c:pt>
                <c:pt idx="5">
                  <c:v>8.8806809801581885E-2</c:v>
                </c:pt>
                <c:pt idx="6">
                  <c:v>0.11515912791984706</c:v>
                </c:pt>
                <c:pt idx="7">
                  <c:v>0.14032698048834163</c:v>
                </c:pt>
                <c:pt idx="8">
                  <c:v>0.16433121727963301</c:v>
                </c:pt>
                <c:pt idx="9">
                  <c:v>0.18719127048248427</c:v>
                </c:pt>
                <c:pt idx="10">
                  <c:v>0.20892524572922086</c:v>
                </c:pt>
                <c:pt idx="11">
                  <c:v>0.22955000414059124</c:v>
                </c:pt>
                <c:pt idx="12">
                  <c:v>0.24908123635130222</c:v>
                </c:pt>
                <c:pt idx="13">
                  <c:v>0.26753352935276248</c:v>
                </c:pt>
                <c:pt idx="14">
                  <c:v>0.28492042688118346</c:v>
                </c:pt>
                <c:pt idx="15">
                  <c:v>0.30125448398616012</c:v>
                </c:pt>
                <c:pt idx="16">
                  <c:v>0.31654731633461697</c:v>
                </c:pt>
                <c:pt idx="17">
                  <c:v>0.33080964473560909</c:v>
                </c:pt>
                <c:pt idx="18">
                  <c:v>0.34405133531116328</c:v>
                </c:pt>
                <c:pt idx="19">
                  <c:v>0.35628143568579002</c:v>
                </c:pt>
                <c:pt idx="20">
                  <c:v>0.36750820752123708</c:v>
                </c:pt>
                <c:pt idx="21">
                  <c:v>0.37773915568259941</c:v>
                </c:pt>
                <c:pt idx="22">
                  <c:v>0.38698105428611052</c:v>
                </c:pt>
                <c:pt idx="23">
                  <c:v>0.39523996984721382</c:v>
                </c:pt>
                <c:pt idx="24">
                  <c:v>0.40252128171915502</c:v>
                </c:pt>
                <c:pt idx="25">
                  <c:v>0.40882969998690699</c:v>
                </c:pt>
                <c:pt idx="26">
                  <c:v>0.41416928095823008</c:v>
                </c:pt>
                <c:pt idx="27">
                  <c:v>0.41854344037275926</c:v>
                </c:pt>
                <c:pt idx="28">
                  <c:v>0.42195496443078767</c:v>
                </c:pt>
                <c:pt idx="29">
                  <c:v>0.42440601872565581</c:v>
                </c:pt>
                <c:pt idx="30">
                  <c:v>0.42589815514703094</c:v>
                </c:pt>
                <c:pt idx="31">
                  <c:v>0.42643231680666138</c:v>
                </c:pt>
                <c:pt idx="32">
                  <c:v>0.42600884102321274</c:v>
                </c:pt>
                <c:pt idx="33">
                  <c:v>0.42462746038824817</c:v>
                </c:pt>
                <c:pt idx="34">
                  <c:v>0.42228730192124342</c:v>
                </c:pt>
                <c:pt idx="35">
                  <c:v>0.41898688430738334</c:v>
                </c:pt>
                <c:pt idx="36">
                  <c:v>0.41472411319772262</c:v>
                </c:pt>
                <c:pt idx="37">
                  <c:v>0.40949627453680443</c:v>
                </c:pt>
                <c:pt idx="38">
                  <c:v>0.40330002586792529</c:v>
                </c:pt>
                <c:pt idx="39">
                  <c:v>0.39613138555060484</c:v>
                </c:pt>
                <c:pt idx="40">
                  <c:v>0.38798571980833896</c:v>
                </c:pt>
                <c:pt idx="41">
                  <c:v>0.37885772750708002</c:v>
                </c:pt>
                <c:pt idx="42">
                  <c:v>0.36874142254585746</c:v>
                </c:pt>
                <c:pt idx="43">
                  <c:v>0.35763011372025638</c:v>
                </c:pt>
                <c:pt idx="44">
                  <c:v>0.34551638189671285</c:v>
                </c:pt>
                <c:pt idx="45">
                  <c:v>0.33239205431046404</c:v>
                </c:pt>
                <c:pt idx="46">
                  <c:v>0.31824817577200165</c:v>
                </c:pt>
                <c:pt idx="47">
                  <c:v>0.30307497653555637</c:v>
                </c:pt>
                <c:pt idx="48">
                  <c:v>0.2868618365478644</c:v>
                </c:pt>
                <c:pt idx="49">
                  <c:v>0.26959724575558941</c:v>
                </c:pt>
                <c:pt idx="50">
                  <c:v>0.25126876010440091</c:v>
                </c:pt>
                <c:pt idx="51">
                  <c:v>0.23186295281097791</c:v>
                </c:pt>
                <c:pt idx="52">
                  <c:v>0.21136536042984513</c:v>
                </c:pt>
                <c:pt idx="53">
                  <c:v>0.18976042316869701</c:v>
                </c:pt>
                <c:pt idx="54">
                  <c:v>0.16703141882698083</c:v>
                </c:pt>
                <c:pt idx="55">
                  <c:v>0.14316038964106437</c:v>
                </c:pt>
                <c:pt idx="56">
                  <c:v>0.11812806121285507</c:v>
                </c:pt>
                <c:pt idx="57">
                  <c:v>9.1913752574380767E-2</c:v>
                </c:pt>
                <c:pt idx="58">
                  <c:v>6.4495276294976187E-2</c:v>
                </c:pt>
                <c:pt idx="59">
                  <c:v>3.5848827365982008E-2</c:v>
                </c:pt>
                <c:pt idx="60">
                  <c:v>5.9488593948735166E-3</c:v>
                </c:pt>
                <c:pt idx="61">
                  <c:v>-2.523205360026199E-2</c:v>
                </c:pt>
                <c:pt idx="62">
                  <c:v>-5.7723371792173406E-2</c:v>
                </c:pt>
                <c:pt idx="63">
                  <c:v>-9.1556762882051682E-2</c:v>
                </c:pt>
                <c:pt idx="64">
                  <c:v>-0.12676629692718111</c:v>
                </c:pt>
                <c:pt idx="65">
                  <c:v>-0.16338866591253745</c:v>
                </c:pt>
                <c:pt idx="66">
                  <c:v>-0.20146343192763308</c:v>
                </c:pt>
                <c:pt idx="67">
                  <c:v>-0.24103330855169311</c:v>
                </c:pt>
                <c:pt idx="68">
                  <c:v>-0.28214448096123218</c:v>
                </c:pt>
                <c:pt idx="69">
                  <c:v>-0.32484697139950502</c:v>
                </c:pt>
                <c:pt idx="70">
                  <c:v>-0.36919505804624031</c:v>
                </c:pt>
                <c:pt idx="71">
                  <c:v>-0.41524775707662037</c:v>
                </c:pt>
                <c:pt idx="72">
                  <c:v>-0.46306937990439406</c:v>
                </c:pt>
                <c:pt idx="73">
                  <c:v>-0.51273018040449847</c:v>
                </c:pt>
                <c:pt idx="74">
                  <c:v>-0.56430711049447191</c:v>
                </c:pt>
                <c:pt idx="75">
                  <c:v>-0.61788470707934595</c:v>
                </c:pt>
                <c:pt idx="76">
                  <c:v>-0.67355613938911008</c:v>
                </c:pt>
                <c:pt idx="77">
                  <c:v>-0.7314244536614084</c:v>
                </c:pt>
                <c:pt idx="78">
                  <c:v>-0.79160406265413563</c:v>
                </c:pt>
                <c:pt idx="79">
                  <c:v>-0.8542225416319521</c:v>
                </c:pt>
                <c:pt idx="80">
                  <c:v>-0.91942281174338991</c:v>
                </c:pt>
                <c:pt idx="81">
                  <c:v>-0.9873658182921069</c:v>
                </c:pt>
                <c:pt idx="82">
                  <c:v>-1.0582338486248521</c:v>
                </c:pt>
                <c:pt idx="83">
                  <c:v>-1.1322346873055837</c:v>
                </c:pt>
                <c:pt idx="84">
                  <c:v>-1.2096068829124518</c:v>
                </c:pt>
                <c:pt idx="85">
                  <c:v>-1.2906265140063153</c:v>
                </c:pt>
                <c:pt idx="86">
                  <c:v>-1.3756160126867494</c:v>
                </c:pt>
                <c:pt idx="87">
                  <c:v>-1.4649558684237944</c:v>
                </c:pt>
                <c:pt idx="88">
                  <c:v>-1.5591004550412542</c:v>
                </c:pt>
                <c:pt idx="89">
                  <c:v>-1.6585999131621081</c:v>
                </c:pt>
                <c:pt idx="90">
                  <c:v>-1.7641311932815027</c:v>
                </c:pt>
                <c:pt idx="91">
                  <c:v>-1.8765434455238297</c:v>
                </c:pt>
                <c:pt idx="92">
                  <c:v>-1.9969268215483569</c:v>
                </c:pt>
                <c:pt idx="93">
                  <c:v>-2.1267214285861757</c:v>
                </c:pt>
                <c:pt idx="94">
                  <c:v>-2.267899500364595</c:v>
                </c:pt>
                <c:pt idx="95">
                  <c:v>-2.4232918866126179</c:v>
                </c:pt>
                <c:pt idx="96">
                  <c:v>-2.5972297419969195</c:v>
                </c:pt>
                <c:pt idx="97">
                  <c:v>-2.7969801808869201</c:v>
                </c:pt>
                <c:pt idx="98">
                  <c:v>-3.0366643259896962</c:v>
                </c:pt>
                <c:pt idx="99">
                  <c:v>-3.3526039491700064</c:v>
                </c:pt>
                <c:pt idx="100">
                  <c:v>-4.124999755465562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1A26-41F4-98CF-B65074B6BCCA}"/>
            </c:ext>
          </c:extLst>
        </c:ser>
        <c:ser>
          <c:idx val="16"/>
          <c:order val="15"/>
          <c:tx>
            <c:strRef>
              <c:f>linear!$CB$93</c:f>
              <c:strCache>
                <c:ptCount val="1"/>
                <c:pt idx="0">
                  <c:v>255</c:v>
                </c:pt>
              </c:strCache>
            </c:strRef>
          </c:tx>
          <c:spPr>
            <a:ln w="19050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linear!$CA$95:$CA$195</c:f>
              <c:numCache>
                <c:formatCode>Γενικός τύπος</c:formatCode>
                <c:ptCount val="101"/>
                <c:pt idx="0">
                  <c:v>-0.17355777607007719</c:v>
                </c:pt>
                <c:pt idx="1">
                  <c:v>-0.11806415167967668</c:v>
                </c:pt>
                <c:pt idx="2">
                  <c:v>-6.2570527289276173E-2</c:v>
                </c:pt>
                <c:pt idx="3">
                  <c:v>-7.0769028988756644E-3</c:v>
                </c:pt>
                <c:pt idx="4">
                  <c:v>4.8416721491524845E-2</c:v>
                </c:pt>
                <c:pt idx="5">
                  <c:v>0.10391034588192535</c:v>
                </c:pt>
                <c:pt idx="6">
                  <c:v>0.15940397027232586</c:v>
                </c:pt>
                <c:pt idx="7">
                  <c:v>0.21489759466272637</c:v>
                </c:pt>
                <c:pt idx="8">
                  <c:v>0.27039121905312691</c:v>
                </c:pt>
                <c:pt idx="9">
                  <c:v>0.32588484344352742</c:v>
                </c:pt>
                <c:pt idx="10">
                  <c:v>0.38137846783392793</c:v>
                </c:pt>
                <c:pt idx="11">
                  <c:v>0.43687209222432843</c:v>
                </c:pt>
                <c:pt idx="12">
                  <c:v>0.49236571661472894</c:v>
                </c:pt>
                <c:pt idx="13">
                  <c:v>0.54785934100512945</c:v>
                </c:pt>
                <c:pt idx="14">
                  <c:v>0.60335296539552996</c:v>
                </c:pt>
                <c:pt idx="15">
                  <c:v>0.65884658978593047</c:v>
                </c:pt>
                <c:pt idx="16">
                  <c:v>0.71434021417633098</c:v>
                </c:pt>
                <c:pt idx="17">
                  <c:v>0.76983383856673149</c:v>
                </c:pt>
                <c:pt idx="18">
                  <c:v>0.825327462957132</c:v>
                </c:pt>
                <c:pt idx="19">
                  <c:v>0.88082108734753251</c:v>
                </c:pt>
                <c:pt idx="20">
                  <c:v>0.93631471173793301</c:v>
                </c:pt>
                <c:pt idx="21">
                  <c:v>0.99180833612833352</c:v>
                </c:pt>
                <c:pt idx="22">
                  <c:v>1.0473019605187339</c:v>
                </c:pt>
                <c:pt idx="23">
                  <c:v>1.1027955849091344</c:v>
                </c:pt>
                <c:pt idx="24">
                  <c:v>1.1582892092995349</c:v>
                </c:pt>
                <c:pt idx="25">
                  <c:v>1.2137828336899354</c:v>
                </c:pt>
                <c:pt idx="26">
                  <c:v>1.269276458080336</c:v>
                </c:pt>
                <c:pt idx="27">
                  <c:v>1.3247700824707365</c:v>
                </c:pt>
                <c:pt idx="28">
                  <c:v>1.380263706861137</c:v>
                </c:pt>
                <c:pt idx="29">
                  <c:v>1.4357573312515375</c:v>
                </c:pt>
                <c:pt idx="30">
                  <c:v>1.491250955641938</c:v>
                </c:pt>
                <c:pt idx="31">
                  <c:v>1.5467445800323385</c:v>
                </c:pt>
                <c:pt idx="32">
                  <c:v>1.602238204422739</c:v>
                </c:pt>
                <c:pt idx="33">
                  <c:v>1.6577318288131395</c:v>
                </c:pt>
                <c:pt idx="34">
                  <c:v>1.71322545320354</c:v>
                </c:pt>
                <c:pt idx="35">
                  <c:v>1.7687190775939405</c:v>
                </c:pt>
                <c:pt idx="36">
                  <c:v>1.824212701984341</c:v>
                </c:pt>
                <c:pt idx="37">
                  <c:v>1.8797063263747416</c:v>
                </c:pt>
                <c:pt idx="38">
                  <c:v>1.9351999507651421</c:v>
                </c:pt>
                <c:pt idx="39">
                  <c:v>1.9906935751555426</c:v>
                </c:pt>
                <c:pt idx="40">
                  <c:v>2.0461871995459431</c:v>
                </c:pt>
                <c:pt idx="41">
                  <c:v>2.1016808239363436</c:v>
                </c:pt>
                <c:pt idx="42">
                  <c:v>2.1571744483267441</c:v>
                </c:pt>
                <c:pt idx="43">
                  <c:v>2.2126680727171446</c:v>
                </c:pt>
                <c:pt idx="44">
                  <c:v>2.2681616971075451</c:v>
                </c:pt>
                <c:pt idx="45">
                  <c:v>2.3236553214979456</c:v>
                </c:pt>
                <c:pt idx="46">
                  <c:v>2.3791489458883461</c:v>
                </c:pt>
                <c:pt idx="47">
                  <c:v>2.4346425702787466</c:v>
                </c:pt>
                <c:pt idx="48">
                  <c:v>2.4901361946691472</c:v>
                </c:pt>
                <c:pt idx="49">
                  <c:v>2.5456298190595477</c:v>
                </c:pt>
                <c:pt idx="50">
                  <c:v>2.6011234434499482</c:v>
                </c:pt>
                <c:pt idx="51">
                  <c:v>2.6566170678403487</c:v>
                </c:pt>
                <c:pt idx="52">
                  <c:v>2.7121106922307492</c:v>
                </c:pt>
                <c:pt idx="53">
                  <c:v>2.7676043166211497</c:v>
                </c:pt>
                <c:pt idx="54">
                  <c:v>2.8230979410115502</c:v>
                </c:pt>
                <c:pt idx="55">
                  <c:v>2.8785915654019507</c:v>
                </c:pt>
                <c:pt idx="56">
                  <c:v>2.9340851897923512</c:v>
                </c:pt>
                <c:pt idx="57">
                  <c:v>2.9895788141827517</c:v>
                </c:pt>
                <c:pt idx="58">
                  <c:v>3.0450724385731522</c:v>
                </c:pt>
                <c:pt idx="59">
                  <c:v>3.1005660629635527</c:v>
                </c:pt>
                <c:pt idx="60">
                  <c:v>3.1560596873539533</c:v>
                </c:pt>
                <c:pt idx="61">
                  <c:v>3.2115533117443538</c:v>
                </c:pt>
                <c:pt idx="62">
                  <c:v>3.2670469361347543</c:v>
                </c:pt>
                <c:pt idx="63">
                  <c:v>3.3225405605251548</c:v>
                </c:pt>
                <c:pt idx="64">
                  <c:v>3.3780341849155553</c:v>
                </c:pt>
                <c:pt idx="65">
                  <c:v>3.4335278093059558</c:v>
                </c:pt>
                <c:pt idx="66">
                  <c:v>3.4890214336963563</c:v>
                </c:pt>
                <c:pt idx="67">
                  <c:v>3.5445150580867568</c:v>
                </c:pt>
                <c:pt idx="68">
                  <c:v>3.6000086824771573</c:v>
                </c:pt>
                <c:pt idx="69">
                  <c:v>3.6555023068675578</c:v>
                </c:pt>
                <c:pt idx="70">
                  <c:v>3.7109959312579583</c:v>
                </c:pt>
                <c:pt idx="71">
                  <c:v>3.7664895556483589</c:v>
                </c:pt>
                <c:pt idx="72">
                  <c:v>3.8219831800387594</c:v>
                </c:pt>
                <c:pt idx="73">
                  <c:v>3.8774768044291599</c:v>
                </c:pt>
                <c:pt idx="74">
                  <c:v>3.9329704288195604</c:v>
                </c:pt>
                <c:pt idx="75">
                  <c:v>3.9884640532099609</c:v>
                </c:pt>
                <c:pt idx="76">
                  <c:v>4.0439576776003614</c:v>
                </c:pt>
                <c:pt idx="77">
                  <c:v>4.0994513019907615</c:v>
                </c:pt>
                <c:pt idx="78">
                  <c:v>4.1549449263811624</c:v>
                </c:pt>
                <c:pt idx="79">
                  <c:v>4.2104385507715634</c:v>
                </c:pt>
                <c:pt idx="80">
                  <c:v>4.2659321751619643</c:v>
                </c:pt>
                <c:pt idx="81">
                  <c:v>4.3214257995523653</c:v>
                </c:pt>
                <c:pt idx="82">
                  <c:v>4.3769194239427662</c:v>
                </c:pt>
                <c:pt idx="83">
                  <c:v>4.4324130483331672</c:v>
                </c:pt>
                <c:pt idx="84">
                  <c:v>4.4879066727235681</c:v>
                </c:pt>
                <c:pt idx="85">
                  <c:v>4.5434002971139691</c:v>
                </c:pt>
                <c:pt idx="86">
                  <c:v>4.59889392150437</c:v>
                </c:pt>
                <c:pt idx="87">
                  <c:v>4.654387545894771</c:v>
                </c:pt>
                <c:pt idx="88">
                  <c:v>4.7098811702851719</c:v>
                </c:pt>
                <c:pt idx="89">
                  <c:v>4.7653747946755729</c:v>
                </c:pt>
                <c:pt idx="90">
                  <c:v>4.8208684190659739</c:v>
                </c:pt>
                <c:pt idx="91">
                  <c:v>4.8763620434563748</c:v>
                </c:pt>
                <c:pt idx="92">
                  <c:v>4.9318556678467758</c:v>
                </c:pt>
                <c:pt idx="93">
                  <c:v>4.9873492922371767</c:v>
                </c:pt>
                <c:pt idx="94">
                  <c:v>5.0428429166275777</c:v>
                </c:pt>
                <c:pt idx="95">
                  <c:v>5.0983365410179786</c:v>
                </c:pt>
                <c:pt idx="96">
                  <c:v>5.1538301654083796</c:v>
                </c:pt>
                <c:pt idx="97">
                  <c:v>5.2093237897987805</c:v>
                </c:pt>
                <c:pt idx="98">
                  <c:v>5.2648174141891815</c:v>
                </c:pt>
                <c:pt idx="99">
                  <c:v>5.3203110385795824</c:v>
                </c:pt>
                <c:pt idx="100">
                  <c:v>5.3758046629699834</c:v>
                </c:pt>
              </c:numCache>
            </c:numRef>
          </c:xVal>
          <c:yVal>
            <c:numRef>
              <c:f>linear!$CC$95:$CC$195</c:f>
              <c:numCache>
                <c:formatCode>Γενικός τύπος</c:formatCode>
                <c:ptCount val="101"/>
                <c:pt idx="0">
                  <c:v>-5.0464541278830606E-2</c:v>
                </c:pt>
                <c:pt idx="1">
                  <c:v>-3.346049697883622E-2</c:v>
                </c:pt>
                <c:pt idx="2">
                  <c:v>-1.7276455201342699E-2</c:v>
                </c:pt>
                <c:pt idx="3">
                  <c:v>-1.9027598772479847E-3</c:v>
                </c:pt>
                <c:pt idx="4">
                  <c:v>1.2669621638066297E-2</c:v>
                </c:pt>
                <c:pt idx="5">
                  <c:v>2.6449127647980405E-2</c:v>
                </c:pt>
                <c:pt idx="6">
                  <c:v>3.9443628670688236E-2</c:v>
                </c:pt>
                <c:pt idx="7">
                  <c:v>5.1660451677468883E-2</c:v>
                </c:pt>
                <c:pt idx="8">
                  <c:v>6.3106402199139267E-2</c:v>
                </c:pt>
                <c:pt idx="9">
                  <c:v>7.3787784465920825E-2</c:v>
                </c:pt>
                <c:pt idx="10">
                  <c:v>8.3710419727530377E-2</c:v>
                </c:pt>
                <c:pt idx="11">
                  <c:v>9.2879662883943767E-2</c:v>
                </c:pt>
                <c:pt idx="12">
                  <c:v>0.10130041754261579</c:v>
                </c:pt>
                <c:pt idx="13">
                  <c:v>0.1089771496048299</c:v>
                </c:pt>
                <c:pt idx="14">
                  <c:v>0.11591389947200263</c:v>
                </c:pt>
                <c:pt idx="15">
                  <c:v>0.12211429295208009</c:v>
                </c:pt>
                <c:pt idx="16">
                  <c:v>0.12758155093643156</c:v>
                </c:pt>
                <c:pt idx="17">
                  <c:v>0.13231849790874775</c:v>
                </c:pt>
                <c:pt idx="18">
                  <c:v>0.13632756933929213</c:v>
                </c:pt>
                <c:pt idx="19">
                  <c:v>0.13961081801027589</c:v>
                </c:pt>
                <c:pt idx="20">
                  <c:v>0.1421699193110961</c:v>
                </c:pt>
                <c:pt idx="21">
                  <c:v>0.14400617553555378</c:v>
                </c:pt>
                <c:pt idx="22">
                  <c:v>0.14512051920691768</c:v>
                </c:pt>
                <c:pt idx="23">
                  <c:v>0.1455135154507185</c:v>
                </c:pt>
                <c:pt idx="24">
                  <c:v>0.1451853634293889</c:v>
                </c:pt>
                <c:pt idx="25">
                  <c:v>0.14413589684727027</c:v>
                </c:pt>
                <c:pt idx="26">
                  <c:v>0.14236458352896589</c:v>
                </c:pt>
                <c:pt idx="27">
                  <c:v>0.13987052406855333</c:v>
                </c:pt>
                <c:pt idx="28">
                  <c:v>0.13665244954163819</c:v>
                </c:pt>
                <c:pt idx="29">
                  <c:v>0.1327087182666393</c:v>
                </c:pt>
                <c:pt idx="30">
                  <c:v>0.12803731159594745</c:v>
                </c:pt>
                <c:pt idx="31">
                  <c:v>0.12263582871164361</c:v>
                </c:pt>
                <c:pt idx="32">
                  <c:v>0.11650148039423132</c:v>
                </c:pt>
                <c:pt idx="33">
                  <c:v>0.10963108172625795</c:v>
                </c:pt>
                <c:pt idx="34">
                  <c:v>0.10202104368570288</c:v>
                </c:pt>
                <c:pt idx="35">
                  <c:v>9.3667363576497395E-2</c:v>
                </c:pt>
                <c:pt idx="36">
                  <c:v>8.4565614235418682E-2</c:v>
                </c:pt>
                <c:pt idx="37">
                  <c:v>7.4710931945792008E-2</c:v>
                </c:pt>
                <c:pt idx="38">
                  <c:v>6.4098002978779878E-2</c:v>
                </c:pt>
                <c:pt idx="39">
                  <c:v>5.2721048672427301E-2</c:v>
                </c:pt>
                <c:pt idx="40">
                  <c:v>4.0573808946916881E-2</c:v>
                </c:pt>
                <c:pt idx="41">
                  <c:v>2.7649524141477425E-2</c:v>
                </c:pt>
                <c:pt idx="42">
                  <c:v>1.3940915043893628E-2</c:v>
                </c:pt>
                <c:pt idx="43">
                  <c:v>-5.598390326513209E-4</c:v>
                </c:pt>
                <c:pt idx="44">
                  <c:v>-1.5861124288888029E-2</c:v>
                </c:pt>
                <c:pt idx="45">
                  <c:v>-3.1971918778905602E-2</c:v>
                </c:pt>
                <c:pt idx="46">
                  <c:v>-4.8901821256936789E-2</c:v>
                </c:pt>
                <c:pt idx="47">
                  <c:v>-6.6661082764940427E-2</c:v>
                </c:pt>
                <c:pt idx="48">
                  <c:v>-8.5260641224388381E-2</c:v>
                </c:pt>
                <c:pt idx="49">
                  <c:v>-0.10471215932976079</c:v>
                </c:pt>
                <c:pt idx="50">
                  <c:v>-0.12502806608031369</c:v>
                </c:pt>
                <c:pt idx="51">
                  <c:v>-0.14622160233150788</c:v>
                </c:pt>
                <c:pt idx="52">
                  <c:v>-0.16830687079908313</c:v>
                </c:pt>
                <c:pt idx="53">
                  <c:v>-0.1912988910083589</c:v>
                </c:pt>
                <c:pt idx="54">
                  <c:v>-0.21521365975039214</c:v>
                </c:pt>
                <c:pt idx="55">
                  <c:v>-0.24006821768685105</c:v>
                </c:pt>
                <c:pt idx="56">
                  <c:v>-0.26588072283905057</c:v>
                </c:pt>
                <c:pt idx="57">
                  <c:v>-0.29267053180605218</c:v>
                </c:pt>
                <c:pt idx="58">
                  <c:v>-0.32045828968531309</c:v>
                </c:pt>
                <c:pt idx="59">
                  <c:v>-0.34926602982085925</c:v>
                </c:pt>
                <c:pt idx="60">
                  <c:v>-0.37911728468318207</c:v>
                </c:pt>
                <c:pt idx="61">
                  <c:v>-0.41003720939793276</c:v>
                </c:pt>
                <c:pt idx="62">
                  <c:v>-0.44205271969438426</c:v>
                </c:pt>
                <c:pt idx="63">
                  <c:v>-0.47519264634868708</c:v>
                </c:pt>
                <c:pt idx="64">
                  <c:v>-0.50948790856289594</c:v>
                </c:pt>
                <c:pt idx="65">
                  <c:v>-0.54497170916309157</c:v>
                </c:pt>
                <c:pt idx="66">
                  <c:v>-0.5816797550374585</c:v>
                </c:pt>
                <c:pt idx="67">
                  <c:v>-0.61965050689175838</c:v>
                </c:pt>
                <c:pt idx="68">
                  <c:v>-0.65892546320610024</c:v>
                </c:pt>
                <c:pt idx="69">
                  <c:v>-0.69954948427335739</c:v>
                </c:pt>
                <c:pt idx="70">
                  <c:v>-0.74157116343836349</c:v>
                </c:pt>
                <c:pt idx="71">
                  <c:v>-0.78504325420735832</c:v>
                </c:pt>
                <c:pt idx="72">
                  <c:v>-0.8300231638509582</c:v>
                </c:pt>
                <c:pt idx="73">
                  <c:v>-0.87657352660464904</c:v>
                </c:pt>
                <c:pt idx="74">
                  <c:v>-0.92476287274570812</c:v>
                </c:pt>
                <c:pt idx="75">
                  <c:v>-0.97466641392345843</c:v>
                </c:pt>
                <c:pt idx="76">
                  <c:v>-1.026366970457619</c:v>
                </c:pt>
                <c:pt idx="77">
                  <c:v>-1.0799560733407894</c:v>
                </c:pt>
                <c:pt idx="78">
                  <c:v>-1.1355352830144789</c:v>
                </c:pt>
                <c:pt idx="79">
                  <c:v>-1.1932177795370722</c:v>
                </c:pt>
                <c:pt idx="80">
                  <c:v>-1.2531302958442243</c:v>
                </c:pt>
                <c:pt idx="81">
                  <c:v>-1.3154154893691019</c:v>
                </c:pt>
                <c:pt idx="82">
                  <c:v>-1.3802348802838555</c:v>
                </c:pt>
                <c:pt idx="83">
                  <c:v>-1.4477725315640937</c:v>
                </c:pt>
                <c:pt idx="84">
                  <c:v>-1.5182397140532637</c:v>
                </c:pt>
                <c:pt idx="85">
                  <c:v>-1.5918809000888787</c:v>
                </c:pt>
                <c:pt idx="86">
                  <c:v>-1.6689815807726558</c:v>
                </c:pt>
                <c:pt idx="87">
                  <c:v>-1.7498786363350887</c:v>
                </c:pt>
                <c:pt idx="88">
                  <c:v>-1.8349743617166643</c:v>
                </c:pt>
                <c:pt idx="89">
                  <c:v>-1.9247558610107496</c:v>
                </c:pt>
                <c:pt idx="90">
                  <c:v>-2.0198225648126145</c:v>
                </c:pt>
                <c:pt idx="91">
                  <c:v>-2.1209264705625785</c:v>
                </c:pt>
                <c:pt idx="92">
                  <c:v>-2.2290331478463496</c:v>
                </c:pt>
                <c:pt idx="93">
                  <c:v>-2.345418360163515</c:v>
                </c:pt>
                <c:pt idx="94">
                  <c:v>-2.4718296408038154</c:v>
                </c:pt>
                <c:pt idx="95">
                  <c:v>-2.6107759163483779</c:v>
                </c:pt>
                <c:pt idx="96">
                  <c:v>-2.7660968283941672</c:v>
                </c:pt>
                <c:pt idx="97">
                  <c:v>-2.9442366878183335</c:v>
                </c:pt>
                <c:pt idx="98">
                  <c:v>-3.1577218164911995</c:v>
                </c:pt>
                <c:pt idx="99">
                  <c:v>-3.4387835002756177</c:v>
                </c:pt>
                <c:pt idx="100">
                  <c:v>-4.124999688250397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1A26-41F4-98CF-B65074B6BCCA}"/>
            </c:ext>
          </c:extLst>
        </c:ser>
        <c:ser>
          <c:idx val="17"/>
          <c:order val="16"/>
          <c:tx>
            <c:strRef>
              <c:f>linear!$CE$93</c:f>
              <c:strCache>
                <c:ptCount val="1"/>
                <c:pt idx="0">
                  <c:v>265</c:v>
                </c:pt>
              </c:strCache>
            </c:strRef>
          </c:tx>
          <c:spPr>
            <a:ln w="19050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linear!$CD$95:$CD$195</c:f>
              <c:numCache>
                <c:formatCode>Γενικός τύπος</c:formatCode>
                <c:ptCount val="101"/>
                <c:pt idx="0">
                  <c:v>-0.22045348103231038</c:v>
                </c:pt>
                <c:pt idx="1">
                  <c:v>-0.17323247055287982</c:v>
                </c:pt>
                <c:pt idx="2">
                  <c:v>-0.12601146007344927</c:v>
                </c:pt>
                <c:pt idx="3">
                  <c:v>-7.8790449594018722E-2</c:v>
                </c:pt>
                <c:pt idx="4">
                  <c:v>-3.1569439114588177E-2</c:v>
                </c:pt>
                <c:pt idx="5">
                  <c:v>1.5651571364842368E-2</c:v>
                </c:pt>
                <c:pt idx="6">
                  <c:v>6.2872581844272912E-2</c:v>
                </c:pt>
                <c:pt idx="7">
                  <c:v>0.11009359232370346</c:v>
                </c:pt>
                <c:pt idx="8">
                  <c:v>0.157314602803134</c:v>
                </c:pt>
                <c:pt idx="9">
                  <c:v>0.20453561328256453</c:v>
                </c:pt>
                <c:pt idx="10">
                  <c:v>0.25175662376199509</c:v>
                </c:pt>
                <c:pt idx="11">
                  <c:v>0.29897763424142565</c:v>
                </c:pt>
                <c:pt idx="12">
                  <c:v>0.34619864472085621</c:v>
                </c:pt>
                <c:pt idx="13">
                  <c:v>0.39341965520028677</c:v>
                </c:pt>
                <c:pt idx="14">
                  <c:v>0.44064066567971732</c:v>
                </c:pt>
                <c:pt idx="15">
                  <c:v>0.48786167615914788</c:v>
                </c:pt>
                <c:pt idx="16">
                  <c:v>0.53508268663857839</c:v>
                </c:pt>
                <c:pt idx="17">
                  <c:v>0.58230369711800889</c:v>
                </c:pt>
                <c:pt idx="18">
                  <c:v>0.62952470759743939</c:v>
                </c:pt>
                <c:pt idx="19">
                  <c:v>0.6767457180768699</c:v>
                </c:pt>
                <c:pt idx="20">
                  <c:v>0.7239667285563004</c:v>
                </c:pt>
                <c:pt idx="21">
                  <c:v>0.7711877390357309</c:v>
                </c:pt>
                <c:pt idx="22">
                  <c:v>0.8184087495151614</c:v>
                </c:pt>
                <c:pt idx="23">
                  <c:v>0.86562975999459191</c:v>
                </c:pt>
                <c:pt idx="24">
                  <c:v>0.91285077047402241</c:v>
                </c:pt>
                <c:pt idx="25">
                  <c:v>0.96007178095345291</c:v>
                </c:pt>
                <c:pt idx="26">
                  <c:v>1.0072927914328835</c:v>
                </c:pt>
                <c:pt idx="27">
                  <c:v>1.0545138019123141</c:v>
                </c:pt>
                <c:pt idx="28">
                  <c:v>1.1017348123917448</c:v>
                </c:pt>
                <c:pt idx="29">
                  <c:v>1.1489558228711754</c:v>
                </c:pt>
                <c:pt idx="30">
                  <c:v>1.196176833350606</c:v>
                </c:pt>
                <c:pt idx="31">
                  <c:v>1.2433978438300366</c:v>
                </c:pt>
                <c:pt idx="32">
                  <c:v>1.2906188543094672</c:v>
                </c:pt>
                <c:pt idx="33">
                  <c:v>1.3378398647888978</c:v>
                </c:pt>
                <c:pt idx="34">
                  <c:v>1.3850608752683284</c:v>
                </c:pt>
                <c:pt idx="35">
                  <c:v>1.4322818857477591</c:v>
                </c:pt>
                <c:pt idx="36">
                  <c:v>1.4795028962271897</c:v>
                </c:pt>
                <c:pt idx="37">
                  <c:v>1.5267239067066203</c:v>
                </c:pt>
                <c:pt idx="38">
                  <c:v>1.5739449171860509</c:v>
                </c:pt>
                <c:pt idx="39">
                  <c:v>1.6211659276654815</c:v>
                </c:pt>
                <c:pt idx="40">
                  <c:v>1.6683869381449121</c:v>
                </c:pt>
                <c:pt idx="41">
                  <c:v>1.7156079486243427</c:v>
                </c:pt>
                <c:pt idx="42">
                  <c:v>1.7628289591037734</c:v>
                </c:pt>
                <c:pt idx="43">
                  <c:v>1.810049969583204</c:v>
                </c:pt>
                <c:pt idx="44">
                  <c:v>1.8572709800626346</c:v>
                </c:pt>
                <c:pt idx="45">
                  <c:v>1.9044919905420652</c:v>
                </c:pt>
                <c:pt idx="46">
                  <c:v>1.9517130010214958</c:v>
                </c:pt>
                <c:pt idx="47">
                  <c:v>1.9989340115009264</c:v>
                </c:pt>
                <c:pt idx="48">
                  <c:v>2.0461550219803568</c:v>
                </c:pt>
                <c:pt idx="49">
                  <c:v>2.0933760324597874</c:v>
                </c:pt>
                <c:pt idx="50">
                  <c:v>2.140597042939218</c:v>
                </c:pt>
                <c:pt idx="51">
                  <c:v>2.1878180534186487</c:v>
                </c:pt>
                <c:pt idx="52">
                  <c:v>2.2350390638980793</c:v>
                </c:pt>
                <c:pt idx="53">
                  <c:v>2.2822600743775099</c:v>
                </c:pt>
                <c:pt idx="54">
                  <c:v>2.3294810848569405</c:v>
                </c:pt>
                <c:pt idx="55">
                  <c:v>2.3767020953363711</c:v>
                </c:pt>
                <c:pt idx="56">
                  <c:v>2.4239231058158017</c:v>
                </c:pt>
                <c:pt idx="57">
                  <c:v>2.4711441162952323</c:v>
                </c:pt>
                <c:pt idx="58">
                  <c:v>2.518365126774663</c:v>
                </c:pt>
                <c:pt idx="59">
                  <c:v>2.5655861372540936</c:v>
                </c:pt>
                <c:pt idx="60">
                  <c:v>2.6128071477335242</c:v>
                </c:pt>
                <c:pt idx="61">
                  <c:v>2.6600281582129548</c:v>
                </c:pt>
                <c:pt idx="62">
                  <c:v>2.7072491686923854</c:v>
                </c:pt>
                <c:pt idx="63">
                  <c:v>2.754470179171816</c:v>
                </c:pt>
                <c:pt idx="64">
                  <c:v>2.8016911896512466</c:v>
                </c:pt>
                <c:pt idx="65">
                  <c:v>2.8489122001306773</c:v>
                </c:pt>
                <c:pt idx="66">
                  <c:v>2.8961332106101079</c:v>
                </c:pt>
                <c:pt idx="67">
                  <c:v>2.9433542210895385</c:v>
                </c:pt>
                <c:pt idx="68">
                  <c:v>2.9905752315689691</c:v>
                </c:pt>
                <c:pt idx="69">
                  <c:v>3.0377962420483997</c:v>
                </c:pt>
                <c:pt idx="70">
                  <c:v>3.0850172525278303</c:v>
                </c:pt>
                <c:pt idx="71">
                  <c:v>3.1322382630072609</c:v>
                </c:pt>
                <c:pt idx="72">
                  <c:v>3.1794592734866916</c:v>
                </c:pt>
                <c:pt idx="73">
                  <c:v>3.2266802839661222</c:v>
                </c:pt>
                <c:pt idx="74">
                  <c:v>3.2739012944455528</c:v>
                </c:pt>
                <c:pt idx="75">
                  <c:v>3.3211223049249834</c:v>
                </c:pt>
                <c:pt idx="76">
                  <c:v>3.368343315404414</c:v>
                </c:pt>
                <c:pt idx="77">
                  <c:v>3.4155643258838446</c:v>
                </c:pt>
                <c:pt idx="78">
                  <c:v>3.4627853363632752</c:v>
                </c:pt>
                <c:pt idx="79">
                  <c:v>3.5100063468427058</c:v>
                </c:pt>
                <c:pt idx="80">
                  <c:v>3.5572273573221365</c:v>
                </c:pt>
                <c:pt idx="81">
                  <c:v>3.6044483678015671</c:v>
                </c:pt>
                <c:pt idx="82">
                  <c:v>3.6516693782809977</c:v>
                </c:pt>
                <c:pt idx="83">
                  <c:v>3.6988903887604283</c:v>
                </c:pt>
                <c:pt idx="84">
                  <c:v>3.7461113992398589</c:v>
                </c:pt>
                <c:pt idx="85">
                  <c:v>3.7933324097192895</c:v>
                </c:pt>
                <c:pt idx="86">
                  <c:v>3.8405534201987201</c:v>
                </c:pt>
                <c:pt idx="87">
                  <c:v>3.8877744306781508</c:v>
                </c:pt>
                <c:pt idx="88">
                  <c:v>3.9349954411575814</c:v>
                </c:pt>
                <c:pt idx="89">
                  <c:v>3.982216451637012</c:v>
                </c:pt>
                <c:pt idx="90">
                  <c:v>4.0294374621164426</c:v>
                </c:pt>
                <c:pt idx="91">
                  <c:v>4.0766584725958728</c:v>
                </c:pt>
                <c:pt idx="92">
                  <c:v>4.1238794830753029</c:v>
                </c:pt>
                <c:pt idx="93">
                  <c:v>4.1711004935547331</c:v>
                </c:pt>
                <c:pt idx="94">
                  <c:v>4.2183215040341633</c:v>
                </c:pt>
                <c:pt idx="95">
                  <c:v>4.2655425145135935</c:v>
                </c:pt>
                <c:pt idx="96">
                  <c:v>4.3127635249930236</c:v>
                </c:pt>
                <c:pt idx="97">
                  <c:v>4.3599845354724538</c:v>
                </c:pt>
                <c:pt idx="98">
                  <c:v>4.407205545951884</c:v>
                </c:pt>
                <c:pt idx="99">
                  <c:v>4.4544265564313141</c:v>
                </c:pt>
                <c:pt idx="100">
                  <c:v>4.5016475669107443</c:v>
                </c:pt>
              </c:numCache>
            </c:numRef>
          </c:xVal>
          <c:yVal>
            <c:numRef>
              <c:f>linear!$CF$95:$CF$195</c:f>
              <c:numCache>
                <c:formatCode>Γενικός τύπος</c:formatCode>
                <c:ptCount val="101"/>
                <c:pt idx="0">
                  <c:v>-2.5255370856227307E-2</c:v>
                </c:pt>
                <c:pt idx="1">
                  <c:v>-1.8836398389558875E-2</c:v>
                </c:pt>
                <c:pt idx="2">
                  <c:v>-1.2969677333805035E-2</c:v>
                </c:pt>
                <c:pt idx="3">
                  <c:v>-7.6528470141511429E-3</c:v>
                </c:pt>
                <c:pt idx="4">
                  <c:v>-2.8837796328807729E-3</c:v>
                </c:pt>
                <c:pt idx="5">
                  <c:v>1.33942406163829E-3</c:v>
                </c:pt>
                <c:pt idx="6">
                  <c:v>5.0184386096348314E-3</c:v>
                </c:pt>
                <c:pt idx="7">
                  <c:v>8.1547171965876651E-3</c:v>
                </c:pt>
                <c:pt idx="8">
                  <c:v>1.0749494547734981E-2</c:v>
                </c:pt>
                <c:pt idx="9">
                  <c:v>1.2803789374006249E-2</c:v>
                </c:pt>
                <c:pt idx="10">
                  <c:v>1.4318406380756982E-2</c:v>
                </c:pt>
                <c:pt idx="11">
                  <c:v>1.5293937848589401E-2</c:v>
                </c:pt>
                <c:pt idx="12">
                  <c:v>1.5730764793532161E-2</c:v>
                </c:pt>
                <c:pt idx="13">
                  <c:v>1.5629057711893955E-2</c:v>
                </c:pt>
                <c:pt idx="14">
                  <c:v>1.4988776913186858E-2</c:v>
                </c:pt>
                <c:pt idx="15">
                  <c:v>1.3809672442646219E-2</c:v>
                </c:pt>
                <c:pt idx="16">
                  <c:v>1.2091283592987044E-2</c:v>
                </c:pt>
                <c:pt idx="17">
                  <c:v>9.8329380031710045E-3</c:v>
                </c:pt>
                <c:pt idx="18">
                  <c:v>7.0337503400677206E-3</c:v>
                </c:pt>
                <c:pt idx="19">
                  <c:v>3.6926205569577175E-3</c:v>
                </c:pt>
                <c:pt idx="20">
                  <c:v>-1.9176827914178354E-4</c:v>
                </c:pt>
                <c:pt idx="21">
                  <c:v>-4.6209526013955707E-3</c:v>
                </c:pt>
                <c:pt idx="22">
                  <c:v>-9.5966914105108363E-3</c:v>
                </c:pt>
                <c:pt idx="23">
                  <c:v>-1.5120969809962853E-2</c:v>
                </c:pt>
                <c:pt idx="24">
                  <c:v>-2.1196003025864683E-2</c:v>
                </c:pt>
                <c:pt idx="25">
                  <c:v>-2.7824240930763234E-2</c:v>
                </c:pt>
                <c:pt idx="26">
                  <c:v>-3.5008373093305303E-2</c:v>
                </c:pt>
                <c:pt idx="27">
                  <c:v>-4.2751334378591466E-2</c:v>
                </c:pt>
                <c:pt idx="28">
                  <c:v>-5.1056311127107734E-2</c:v>
                </c:pt>
                <c:pt idx="29">
                  <c:v>-5.9926747943480234E-2</c:v>
                </c:pt>
                <c:pt idx="30">
                  <c:v>-6.9366355129931487E-2</c:v>
                </c:pt>
                <c:pt idx="31">
                  <c:v>-7.937911680328294E-2</c:v>
                </c:pt>
                <c:pt idx="32">
                  <c:v>-8.9969299738687267E-2</c:v>
                </c:pt>
                <c:pt idx="33">
                  <c:v>-0.10114146298806723</c:v>
                </c:pt>
                <c:pt idx="34">
                  <c:v>-0.11290046832647355</c:v>
                </c:pt>
                <c:pt idx="35">
                  <c:v>-0.12525149158542065</c:v>
                </c:pt>
                <c:pt idx="36">
                  <c:v>-0.13820003493867578</c:v>
                </c:pt>
                <c:pt idx="37">
                  <c:v>-0.15175194021315819</c:v>
                </c:pt>
                <c:pt idx="38">
                  <c:v>-0.16591340330557641</c:v>
                </c:pt>
                <c:pt idx="39">
                  <c:v>-0.18069098979433829</c:v>
                </c:pt>
                <c:pt idx="40">
                  <c:v>-0.19609165184624075</c:v>
                </c:pt>
                <c:pt idx="41">
                  <c:v>-0.21212274652863125</c:v>
                </c:pt>
                <c:pt idx="42">
                  <c:v>-0.22879205565031721</c:v>
                </c:pt>
                <c:pt idx="43">
                  <c:v>-0.24610780726866202</c:v>
                </c:pt>
                <c:pt idx="44">
                  <c:v>-0.26407869901635067</c:v>
                </c:pt>
                <c:pt idx="45">
                  <c:v>-0.2827139234194147</c:v>
                </c:pt>
                <c:pt idx="46">
                  <c:v>-0.30202319539872424</c:v>
                </c:pt>
                <c:pt idx="47">
                  <c:v>-0.32201678217056323</c:v>
                </c:pt>
                <c:pt idx="48">
                  <c:v>-0.34270553578863999</c:v>
                </c:pt>
                <c:pt idx="49">
                  <c:v>-0.36410092860044141</c:v>
                </c:pt>
                <c:pt idx="50">
                  <c:v>-0.38621509192587733</c:v>
                </c:pt>
                <c:pt idx="51">
                  <c:v>-0.40906085830645023</c:v>
                </c:pt>
                <c:pt idx="52">
                  <c:v>-0.43265180771962303</c:v>
                </c:pt>
                <c:pt idx="53">
                  <c:v>-0.4570023182067382</c:v>
                </c:pt>
                <c:pt idx="54">
                  <c:v>-0.48212762142510351</c:v>
                </c:pt>
                <c:pt idx="55">
                  <c:v>-0.50804386370726051</c:v>
                </c:pt>
                <c:pt idx="56">
                  <c:v>-0.53476817329492121</c:v>
                </c:pt>
                <c:pt idx="57">
                  <c:v>-0.56231873451397896</c:v>
                </c:pt>
                <c:pt idx="58">
                  <c:v>-0.59071486977314369</c:v>
                </c:pt>
                <c:pt idx="59">
                  <c:v>-0.61997713040572899</c:v>
                </c:pt>
                <c:pt idx="60">
                  <c:v>-0.6501273975361842</c:v>
                </c:pt>
                <c:pt idx="61">
                  <c:v>-0.68118899434550084</c:v>
                </c:pt>
                <c:pt idx="62">
                  <c:v>-0.7131868113393055</c:v>
                </c:pt>
                <c:pt idx="63">
                  <c:v>-0.74614744649760423</c:v>
                </c:pt>
                <c:pt idx="64">
                  <c:v>-0.7800993625162993</c:v>
                </c:pt>
                <c:pt idx="65">
                  <c:v>-0.81507306375100153</c:v>
                </c:pt>
                <c:pt idx="66">
                  <c:v>-0.85110129596025985</c:v>
                </c:pt>
                <c:pt idx="67">
                  <c:v>-0.88821927253974864</c:v>
                </c:pt>
                <c:pt idx="68">
                  <c:v>-0.92646493166922883</c:v>
                </c:pt>
                <c:pt idx="69">
                  <c:v>-0.96587922969634554</c:v>
                </c:pt>
                <c:pt idx="70">
                  <c:v>-1.0065064772033303</c:v>
                </c:pt>
                <c:pt idx="71">
                  <c:v>-1.0483947256067749</c:v>
                </c:pt>
                <c:pt idx="72">
                  <c:v>-1.0915962139104785</c:v>
                </c:pt>
                <c:pt idx="73">
                  <c:v>-1.1361678874786427</c:v>
                </c:pt>
                <c:pt idx="74">
                  <c:v>-1.1821720035730741</c:v>
                </c:pt>
                <c:pt idx="75">
                  <c:v>-1.2296768421110649</c:v>
                </c:pt>
                <c:pt idx="76">
                  <c:v>-1.2787575449374657</c:v>
                </c:pt>
                <c:pt idx="77">
                  <c:v>-1.3294971132671944</c:v>
                </c:pt>
                <c:pt idx="78">
                  <c:v>-1.3819876014131656</c:v>
                </c:pt>
                <c:pt idx="79">
                  <c:v>-1.4363315562886247</c:v>
                </c:pt>
                <c:pt idx="80">
                  <c:v>-1.4926437676567763</c:v>
                </c:pt>
                <c:pt idx="81">
                  <c:v>-1.5510534154645579</c:v>
                </c:pt>
                <c:pt idx="82">
                  <c:v>-1.6117067305096033</c:v>
                </c:pt>
                <c:pt idx="83">
                  <c:v>-1.6747703272492196</c:v>
                </c:pt>
                <c:pt idx="84">
                  <c:v>-1.7404354291968389</c:v>
                </c:pt>
                <c:pt idx="85">
                  <c:v>-1.8089232983837655</c:v>
                </c:pt>
                <c:pt idx="86">
                  <c:v>-1.8804923177792392</c:v>
                </c:pt>
                <c:pt idx="87">
                  <c:v>-1.9554473881315795</c:v>
                </c:pt>
                <c:pt idx="88">
                  <c:v>-2.0341526387321416</c:v>
                </c:pt>
                <c:pt idx="89">
                  <c:v>-2.1170490063462575</c:v>
                </c:pt>
                <c:pt idx="90">
                  <c:v>-2.204679180436786</c:v>
                </c:pt>
                <c:pt idx="91">
                  <c:v>-2.2977240877416913</c:v>
                </c:pt>
                <c:pt idx="92">
                  <c:v>-2.3970582124013773</c:v>
                </c:pt>
                <c:pt idx="93">
                  <c:v>-2.5038372273339649</c:v>
                </c:pt>
                <c:pt idx="94">
                  <c:v>-2.6196445595921456</c:v>
                </c:pt>
                <c:pt idx="95">
                  <c:v>-2.7467541508165429</c:v>
                </c:pt>
                <c:pt idx="96">
                  <c:v>-2.888647060117564</c:v>
                </c:pt>
                <c:pt idx="97">
                  <c:v>-3.051167650208352</c:v>
                </c:pt>
                <c:pt idx="98">
                  <c:v>-3.2456800404285344</c:v>
                </c:pt>
                <c:pt idx="99">
                  <c:v>-3.5014363549074674</c:v>
                </c:pt>
                <c:pt idx="100">
                  <c:v>-4.1249999382979157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1A26-41F4-98CF-B65074B6BCCA}"/>
            </c:ext>
          </c:extLst>
        </c:ser>
        <c:ser>
          <c:idx val="18"/>
          <c:order val="17"/>
          <c:tx>
            <c:strRef>
              <c:f>linear!$CH$93</c:f>
              <c:strCache>
                <c:ptCount val="1"/>
                <c:pt idx="0">
                  <c:v>275</c:v>
                </c:pt>
              </c:strCache>
            </c:strRef>
          </c:tx>
          <c:spPr>
            <a:ln w="19050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linear!$CG$95:$CG$195</c:f>
              <c:numCache>
                <c:formatCode>Γενικός τύπος</c:formatCode>
                <c:ptCount val="101"/>
                <c:pt idx="0">
                  <c:v>-0.26255000895156616</c:v>
                </c:pt>
                <c:pt idx="1">
                  <c:v>-0.22212584793383178</c:v>
                </c:pt>
                <c:pt idx="2">
                  <c:v>-0.18170168691609739</c:v>
                </c:pt>
                <c:pt idx="3">
                  <c:v>-0.14127752589836301</c:v>
                </c:pt>
                <c:pt idx="4">
                  <c:v>-0.10085336488062863</c:v>
                </c:pt>
                <c:pt idx="5">
                  <c:v>-6.042920386289425E-2</c:v>
                </c:pt>
                <c:pt idx="6">
                  <c:v>-2.0005042845159873E-2</c:v>
                </c:pt>
                <c:pt idx="7">
                  <c:v>2.0419118172574503E-2</c:v>
                </c:pt>
                <c:pt idx="8">
                  <c:v>6.084327919030888E-2</c:v>
                </c:pt>
                <c:pt idx="9">
                  <c:v>0.10126744020804326</c:v>
                </c:pt>
                <c:pt idx="10">
                  <c:v>0.14169160122577765</c:v>
                </c:pt>
                <c:pt idx="11">
                  <c:v>0.18211576224351203</c:v>
                </c:pt>
                <c:pt idx="12">
                  <c:v>0.22253992326124641</c:v>
                </c:pt>
                <c:pt idx="13">
                  <c:v>0.26296408427898077</c:v>
                </c:pt>
                <c:pt idx="14">
                  <c:v>0.30338824529671515</c:v>
                </c:pt>
                <c:pt idx="15">
                  <c:v>0.34381240631444954</c:v>
                </c:pt>
                <c:pt idx="16">
                  <c:v>0.38423656733218392</c:v>
                </c:pt>
                <c:pt idx="17">
                  <c:v>0.4246607283499183</c:v>
                </c:pt>
                <c:pt idx="18">
                  <c:v>0.46508488936765269</c:v>
                </c:pt>
                <c:pt idx="19">
                  <c:v>0.50550905038538707</c:v>
                </c:pt>
                <c:pt idx="20">
                  <c:v>0.54593321140312145</c:v>
                </c:pt>
                <c:pt idx="21">
                  <c:v>0.58635737242085584</c:v>
                </c:pt>
                <c:pt idx="22">
                  <c:v>0.62678153343859022</c:v>
                </c:pt>
                <c:pt idx="23">
                  <c:v>0.66720569445632461</c:v>
                </c:pt>
                <c:pt idx="24">
                  <c:v>0.70762985547405899</c:v>
                </c:pt>
                <c:pt idx="25">
                  <c:v>0.74805401649179337</c:v>
                </c:pt>
                <c:pt idx="26">
                  <c:v>0.78847817750952776</c:v>
                </c:pt>
                <c:pt idx="27">
                  <c:v>0.82890233852726214</c:v>
                </c:pt>
                <c:pt idx="28">
                  <c:v>0.86932649954499652</c:v>
                </c:pt>
                <c:pt idx="29">
                  <c:v>0.90975066056273091</c:v>
                </c:pt>
                <c:pt idx="30">
                  <c:v>0.95017482158046529</c:v>
                </c:pt>
                <c:pt idx="31">
                  <c:v>0.99059898259819967</c:v>
                </c:pt>
                <c:pt idx="32">
                  <c:v>1.0310231436159341</c:v>
                </c:pt>
                <c:pt idx="33">
                  <c:v>1.0714473046336683</c:v>
                </c:pt>
                <c:pt idx="34">
                  <c:v>1.1118714656514026</c:v>
                </c:pt>
                <c:pt idx="35">
                  <c:v>1.1522956266691369</c:v>
                </c:pt>
                <c:pt idx="36">
                  <c:v>1.1927197876868711</c:v>
                </c:pt>
                <c:pt idx="37">
                  <c:v>1.2331439487046054</c:v>
                </c:pt>
                <c:pt idx="38">
                  <c:v>1.2735681097223397</c:v>
                </c:pt>
                <c:pt idx="39">
                  <c:v>1.313992270740074</c:v>
                </c:pt>
                <c:pt idx="40">
                  <c:v>1.3544164317578082</c:v>
                </c:pt>
                <c:pt idx="41">
                  <c:v>1.3948405927755425</c:v>
                </c:pt>
                <c:pt idx="42">
                  <c:v>1.4352647537932768</c:v>
                </c:pt>
                <c:pt idx="43">
                  <c:v>1.4756889148110111</c:v>
                </c:pt>
                <c:pt idx="44">
                  <c:v>1.5161130758287453</c:v>
                </c:pt>
                <c:pt idx="45">
                  <c:v>1.5565372368464796</c:v>
                </c:pt>
                <c:pt idx="46">
                  <c:v>1.5969613978642139</c:v>
                </c:pt>
                <c:pt idx="47">
                  <c:v>1.6373855588819481</c:v>
                </c:pt>
                <c:pt idx="48">
                  <c:v>1.6778097198996824</c:v>
                </c:pt>
                <c:pt idx="49">
                  <c:v>1.7182338809174167</c:v>
                </c:pt>
                <c:pt idx="50">
                  <c:v>1.758658041935151</c:v>
                </c:pt>
                <c:pt idx="51">
                  <c:v>1.7990822029528852</c:v>
                </c:pt>
                <c:pt idx="52">
                  <c:v>1.8395063639706195</c:v>
                </c:pt>
                <c:pt idx="53">
                  <c:v>1.8799305249883538</c:v>
                </c:pt>
                <c:pt idx="54">
                  <c:v>1.9203546860060881</c:v>
                </c:pt>
                <c:pt idx="55">
                  <c:v>1.9607788470238223</c:v>
                </c:pt>
                <c:pt idx="56">
                  <c:v>2.0012030080415566</c:v>
                </c:pt>
                <c:pt idx="57">
                  <c:v>2.0416271690592911</c:v>
                </c:pt>
                <c:pt idx="58">
                  <c:v>2.0820513300770256</c:v>
                </c:pt>
                <c:pt idx="59">
                  <c:v>2.1224754910947601</c:v>
                </c:pt>
                <c:pt idx="60">
                  <c:v>2.1628996521124946</c:v>
                </c:pt>
                <c:pt idx="61">
                  <c:v>2.2033238131302291</c:v>
                </c:pt>
                <c:pt idx="62">
                  <c:v>2.2437479741479636</c:v>
                </c:pt>
                <c:pt idx="63">
                  <c:v>2.2841721351656981</c:v>
                </c:pt>
                <c:pt idx="64">
                  <c:v>2.3245962961834326</c:v>
                </c:pt>
                <c:pt idx="65">
                  <c:v>2.365020457201167</c:v>
                </c:pt>
                <c:pt idx="66">
                  <c:v>2.4054446182189015</c:v>
                </c:pt>
                <c:pt idx="67">
                  <c:v>2.445868779236636</c:v>
                </c:pt>
                <c:pt idx="68">
                  <c:v>2.4862929402543705</c:v>
                </c:pt>
                <c:pt idx="69">
                  <c:v>2.526717101272105</c:v>
                </c:pt>
                <c:pt idx="70">
                  <c:v>2.5671412622898395</c:v>
                </c:pt>
                <c:pt idx="71">
                  <c:v>2.607565423307574</c:v>
                </c:pt>
                <c:pt idx="72">
                  <c:v>2.6479895843253085</c:v>
                </c:pt>
                <c:pt idx="73">
                  <c:v>2.688413745343043</c:v>
                </c:pt>
                <c:pt idx="74">
                  <c:v>2.7288379063607775</c:v>
                </c:pt>
                <c:pt idx="75">
                  <c:v>2.769262067378512</c:v>
                </c:pt>
                <c:pt idx="76">
                  <c:v>2.8096862283962465</c:v>
                </c:pt>
                <c:pt idx="77">
                  <c:v>2.850110389413981</c:v>
                </c:pt>
                <c:pt idx="78">
                  <c:v>2.8905345504317155</c:v>
                </c:pt>
                <c:pt idx="79">
                  <c:v>2.93095871144945</c:v>
                </c:pt>
                <c:pt idx="80">
                  <c:v>2.9713828724671845</c:v>
                </c:pt>
                <c:pt idx="81">
                  <c:v>3.011807033484919</c:v>
                </c:pt>
                <c:pt idx="82">
                  <c:v>3.0522311945026535</c:v>
                </c:pt>
                <c:pt idx="83">
                  <c:v>3.0926553555203879</c:v>
                </c:pt>
                <c:pt idx="84">
                  <c:v>3.1330795165381224</c:v>
                </c:pt>
                <c:pt idx="85">
                  <c:v>3.1735036775558569</c:v>
                </c:pt>
                <c:pt idx="86">
                  <c:v>3.2139278385735914</c:v>
                </c:pt>
                <c:pt idx="87">
                  <c:v>3.2543519995913259</c:v>
                </c:pt>
                <c:pt idx="88">
                  <c:v>3.2947761606090604</c:v>
                </c:pt>
                <c:pt idx="89">
                  <c:v>3.3352003216267949</c:v>
                </c:pt>
                <c:pt idx="90">
                  <c:v>3.3756244826445294</c:v>
                </c:pt>
                <c:pt idx="91">
                  <c:v>3.4160486436622639</c:v>
                </c:pt>
                <c:pt idx="92">
                  <c:v>3.4564728046799984</c:v>
                </c:pt>
                <c:pt idx="93">
                  <c:v>3.4968969656977329</c:v>
                </c:pt>
                <c:pt idx="94">
                  <c:v>3.5373211267154674</c:v>
                </c:pt>
                <c:pt idx="95">
                  <c:v>3.5777452877332019</c:v>
                </c:pt>
                <c:pt idx="96">
                  <c:v>3.6181694487509364</c:v>
                </c:pt>
                <c:pt idx="97">
                  <c:v>3.6585936097686709</c:v>
                </c:pt>
                <c:pt idx="98">
                  <c:v>3.6990177707864054</c:v>
                </c:pt>
                <c:pt idx="99">
                  <c:v>3.7394419318041399</c:v>
                </c:pt>
                <c:pt idx="100">
                  <c:v>3.7798660928218744</c:v>
                </c:pt>
              </c:numCache>
            </c:numRef>
          </c:xVal>
          <c:yVal>
            <c:numRef>
              <c:f>linear!$CI$95:$CI$195</c:f>
              <c:numCache>
                <c:formatCode>Γενικός τύπος</c:formatCode>
                <c:ptCount val="101"/>
                <c:pt idx="0">
                  <c:v>1.4588895685492955E-2</c:v>
                </c:pt>
                <c:pt idx="1">
                  <c:v>1.3431034780524008E-2</c:v>
                </c:pt>
                <c:pt idx="2">
                  <c:v>1.1877857563428395E-2</c:v>
                </c:pt>
                <c:pt idx="3">
                  <c:v>9.9289185637260469E-3</c:v>
                </c:pt>
                <c:pt idx="4">
                  <c:v>7.5836578540811172E-3</c:v>
                </c:pt>
                <c:pt idx="5">
                  <c:v>4.8414002431949694E-3</c:v>
                </c:pt>
                <c:pt idx="6">
                  <c:v>1.7013542991884394E-3</c:v>
                </c:pt>
                <c:pt idx="7">
                  <c:v>-1.8373887998476685E-3</c:v>
                </c:pt>
                <c:pt idx="8">
                  <c:v>-5.7758565920464616E-3</c:v>
                </c:pt>
                <c:pt idx="9">
                  <c:v>-1.01151968392673E-2</c:v>
                </c:pt>
                <c:pt idx="10">
                  <c:v>-1.4856679221110116E-2</c:v>
                </c:pt>
                <c:pt idx="11">
                  <c:v>-2.0001697221358725E-2</c:v>
                </c:pt>
                <c:pt idx="12">
                  <c:v>-2.5551770213489606E-2</c:v>
                </c:pt>
                <c:pt idx="13">
                  <c:v>-3.1508545752659961E-2</c:v>
                </c:pt>
                <c:pt idx="14">
                  <c:v>-3.7873802082411388E-2</c:v>
                </c:pt>
                <c:pt idx="15">
                  <c:v>-4.4649450865209869E-2</c:v>
                </c:pt>
                <c:pt idx="16">
                  <c:v>-5.1837540146856396E-2</c:v>
                </c:pt>
                <c:pt idx="17">
                  <c:v>-5.9440257565846352E-2</c:v>
                </c:pt>
                <c:pt idx="18">
                  <c:v>-6.7459933819798659E-2</c:v>
                </c:pt>
                <c:pt idx="19">
                  <c:v>-7.5899046402271242E-2</c:v>
                </c:pt>
                <c:pt idx="20">
                  <c:v>-8.476022362453621E-2</c:v>
                </c:pt>
                <c:pt idx="21">
                  <c:v>-9.404624893823578E-2</c:v>
                </c:pt>
                <c:pt idx="22">
                  <c:v>-0.10376006557636742</c:v>
                </c:pt>
                <c:pt idx="23">
                  <c:v>-0.11390478153162256</c:v>
                </c:pt>
                <c:pt idx="24">
                  <c:v>-0.12448367489290189</c:v>
                </c:pt>
                <c:pt idx="25">
                  <c:v>-0.13550019956273832</c:v>
                </c:pt>
                <c:pt idx="26">
                  <c:v>-0.14695799138049306</c:v>
                </c:pt>
                <c:pt idx="27">
                  <c:v>-0.15886087467848423</c:v>
                </c:pt>
                <c:pt idx="28">
                  <c:v>-0.17121286930078433</c:v>
                </c:pt>
                <c:pt idx="29">
                  <c:v>-0.1840181981172021</c:v>
                </c:pt>
                <c:pt idx="30">
                  <c:v>-0.19728129506808309</c:v>
                </c:pt>
                <c:pt idx="31">
                  <c:v>-0.21100681377895764</c:v>
                </c:pt>
                <c:pt idx="32">
                  <c:v>-0.22519963678786914</c:v>
                </c:pt>
                <c:pt idx="33">
                  <c:v>-0.2398648854323982</c:v>
                </c:pt>
                <c:pt idx="34">
                  <c:v>-0.25500793044805076</c:v>
                </c:pt>
                <c:pt idx="35">
                  <c:v>-0.2706344033348661</c:v>
                </c:pt>
                <c:pt idx="36">
                  <c:v>-0.28675020855486938</c:v>
                </c:pt>
                <c:pt idx="37">
                  <c:v>-0.30336153662942206</c:v>
                </c:pt>
                <c:pt idx="38">
                  <c:v>-0.32047487821274862</c:v>
                </c:pt>
                <c:pt idx="39">
                  <c:v>-0.33809703922595985</c:v>
                </c:pt>
                <c:pt idx="40">
                  <c:v>-0.35623515714496901</c:v>
                </c:pt>
                <c:pt idx="41">
                  <c:v>-0.37489671854586826</c:v>
                </c:pt>
                <c:pt idx="42">
                  <c:v>-0.39408957802281036</c:v>
                </c:pt>
                <c:pt idx="43">
                  <c:v>-0.41382197860638814</c:v>
                </c:pt>
                <c:pt idx="44">
                  <c:v>-0.43410257382516559</c:v>
                </c:pt>
                <c:pt idx="45">
                  <c:v>-0.45494045156961299</c:v>
                </c:pt>
                <c:pt idx="46">
                  <c:v>-0.4763451599365936</c:v>
                </c:pt>
                <c:pt idx="47">
                  <c:v>-0.49832673525402771</c:v>
                </c:pt>
                <c:pt idx="48">
                  <c:v>-0.52089573250990406</c:v>
                </c:pt>
                <c:pt idx="49">
                  <c:v>-0.5440632584378905</c:v>
                </c:pt>
                <c:pt idx="50">
                  <c:v>-0.56784100754399536</c:v>
                </c:pt>
                <c:pt idx="51">
                  <c:v>-0.59224130139577635</c:v>
                </c:pt>
                <c:pt idx="52">
                  <c:v>-0.61727713153832253</c:v>
                </c:pt>
                <c:pt idx="53">
                  <c:v>-0.64296220645061708</c:v>
                </c:pt>
                <c:pt idx="54">
                  <c:v>-0.669311003013218</c:v>
                </c:pt>
                <c:pt idx="55">
                  <c:v>-0.69633882302482375</c:v>
                </c:pt>
                <c:pt idx="56">
                  <c:v>-0.72406185538311951</c:v>
                </c:pt>
                <c:pt idx="57">
                  <c:v>-0.75249724463634537</c:v>
                </c:pt>
                <c:pt idx="58">
                  <c:v>-0.78166316671909375</c:v>
                </c:pt>
                <c:pt idx="59">
                  <c:v>-0.81157891281198891</c:v>
                </c:pt>
                <c:pt idx="60">
                  <c:v>-0.84226498241426961</c:v>
                </c:pt>
                <c:pt idx="61">
                  <c:v>-0.87374318689571684</c:v>
                </c:pt>
                <c:pt idx="62">
                  <c:v>-0.90603676500608754</c:v>
                </c:pt>
                <c:pt idx="63">
                  <c:v>-0.93917051207382485</c:v>
                </c:pt>
                <c:pt idx="64">
                  <c:v>-0.97317092493113455</c:v>
                </c:pt>
                <c:pt idx="65">
                  <c:v>-1.008066364971659</c:v>
                </c:pt>
                <c:pt idx="66">
                  <c:v>-1.0438872421956797</c:v>
                </c:pt>
                <c:pt idx="67">
                  <c:v>-1.0806662236459483</c:v>
                </c:pt>
                <c:pt idx="68">
                  <c:v>-1.1184384703106898</c:v>
                </c:pt>
                <c:pt idx="69">
                  <c:v>-1.1572419074026008</c:v>
                </c:pt>
                <c:pt idx="70">
                  <c:v>-1.1971175339575182</c:v>
                </c:pt>
                <c:pt idx="71">
                  <c:v>-1.2381097789918156</c:v>
                </c:pt>
                <c:pt idx="72">
                  <c:v>-1.2802669130903717</c:v>
                </c:pt>
                <c:pt idx="73">
                  <c:v>-1.3236415263704457</c:v>
                </c:pt>
                <c:pt idx="74">
                  <c:v>-1.3682910864210089</c:v>
                </c:pt>
                <c:pt idx="75">
                  <c:v>-1.4142785932435564</c:v>
                </c:pt>
                <c:pt idx="76">
                  <c:v>-1.461673352684385</c:v>
                </c:pt>
                <c:pt idx="77">
                  <c:v>-1.5105518957211532</c:v>
                </c:pt>
                <c:pt idx="78">
                  <c:v>-1.5609990787745205</c:v>
                </c:pt>
                <c:pt idx="79">
                  <c:v>-1.6131094107157098</c:v>
                </c:pt>
                <c:pt idx="80">
                  <c:v>-1.6669886665361211</c:v>
                </c:pt>
                <c:pt idx="81">
                  <c:v>-1.7227558673709291</c:v>
                </c:pt>
                <c:pt idx="82">
                  <c:v>-1.7805457341895652</c:v>
                </c:pt>
                <c:pt idx="83">
                  <c:v>-1.8405117617692326</c:v>
                </c:pt>
                <c:pt idx="84">
                  <c:v>-1.9028301164931805</c:v>
                </c:pt>
                <c:pt idx="85">
                  <c:v>-1.9677046455974712</c:v>
                </c:pt>
                <c:pt idx="86">
                  <c:v>-2.035373412424895</c:v>
                </c:pt>
                <c:pt idx="87">
                  <c:v>-2.1061173686202443</c:v>
                </c:pt>
                <c:pt idx="88">
                  <c:v>-2.1802720865157146</c:v>
                </c:pt>
                <c:pt idx="89">
                  <c:v>-2.2582439875294202</c:v>
                </c:pt>
                <c:pt idx="90">
                  <c:v>-2.3405333746138037</c:v>
                </c:pt>
                <c:pt idx="91">
                  <c:v>-2.4277681246949863</c:v>
                </c:pt>
                <c:pt idx="92">
                  <c:v>-2.5207547835827713</c:v>
                </c:pt>
                <c:pt idx="93">
                  <c:v>-2.6205595177423011</c:v>
                </c:pt>
                <c:pt idx="94">
                  <c:v>-2.7286435307107215</c:v>
                </c:pt>
                <c:pt idx="95">
                  <c:v>-2.8471058774654745</c:v>
                </c:pt>
                <c:pt idx="96">
                  <c:v>-2.9791609354265427</c:v>
                </c:pt>
                <c:pt idx="97">
                  <c:v>-3.1302072025748822</c:v>
                </c:pt>
                <c:pt idx="98">
                  <c:v>-3.3107457202278696</c:v>
                </c:pt>
                <c:pt idx="99">
                  <c:v>-3.5478179413238875</c:v>
                </c:pt>
                <c:pt idx="100">
                  <c:v>-4.1249998765958305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1A26-41F4-98CF-B65074B6BCCA}"/>
            </c:ext>
          </c:extLst>
        </c:ser>
        <c:ser>
          <c:idx val="19"/>
          <c:order val="18"/>
          <c:tx>
            <c:strRef>
              <c:f>linear!$BG$93</c:f>
              <c:strCache>
                <c:ptCount val="1"/>
                <c:pt idx="0">
                  <c:v>185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linear!$BF$95:$BF$195</c:f>
              <c:numCache>
                <c:formatCode>Γενικός τύπος</c:formatCode>
                <c:ptCount val="101"/>
                <c:pt idx="0">
                  <c:v>-8.0400948895272025E-5</c:v>
                </c:pt>
                <c:pt idx="1">
                  <c:v>0.944700731933383</c:v>
                </c:pt>
                <c:pt idx="2">
                  <c:v>1.8894818648156613</c:v>
                </c:pt>
                <c:pt idx="3">
                  <c:v>2.8342629976979397</c:v>
                </c:pt>
                <c:pt idx="4">
                  <c:v>3.779044130580218</c:v>
                </c:pt>
                <c:pt idx="5">
                  <c:v>4.723825263462496</c:v>
                </c:pt>
                <c:pt idx="6">
                  <c:v>5.6686063963447744</c:v>
                </c:pt>
                <c:pt idx="7">
                  <c:v>6.6133875292270528</c:v>
                </c:pt>
                <c:pt idx="8">
                  <c:v>7.5581686621093311</c:v>
                </c:pt>
                <c:pt idx="9">
                  <c:v>8.5029497949916095</c:v>
                </c:pt>
                <c:pt idx="10">
                  <c:v>9.4477309278738879</c:v>
                </c:pt>
                <c:pt idx="11">
                  <c:v>10.392512060756166</c:v>
                </c:pt>
                <c:pt idx="12">
                  <c:v>11.337293193638445</c:v>
                </c:pt>
                <c:pt idx="13">
                  <c:v>12.282074326520723</c:v>
                </c:pt>
                <c:pt idx="14">
                  <c:v>13.226855459403001</c:v>
                </c:pt>
                <c:pt idx="15">
                  <c:v>14.17163659228528</c:v>
                </c:pt>
                <c:pt idx="16">
                  <c:v>15.116417725167558</c:v>
                </c:pt>
                <c:pt idx="17">
                  <c:v>16.061198858049835</c:v>
                </c:pt>
                <c:pt idx="18">
                  <c:v>17.005979990932111</c:v>
                </c:pt>
                <c:pt idx="19">
                  <c:v>17.950761123814388</c:v>
                </c:pt>
                <c:pt idx="20">
                  <c:v>18.895542256696665</c:v>
                </c:pt>
                <c:pt idx="21">
                  <c:v>19.840323389578941</c:v>
                </c:pt>
                <c:pt idx="22">
                  <c:v>20.785104522461218</c:v>
                </c:pt>
                <c:pt idx="23">
                  <c:v>21.729885655343494</c:v>
                </c:pt>
                <c:pt idx="24">
                  <c:v>22.674666788225771</c:v>
                </c:pt>
                <c:pt idx="25">
                  <c:v>23.619447921108048</c:v>
                </c:pt>
                <c:pt idx="26">
                  <c:v>24.564229053990324</c:v>
                </c:pt>
                <c:pt idx="27">
                  <c:v>25.509010186872601</c:v>
                </c:pt>
                <c:pt idx="28">
                  <c:v>26.453791319754878</c:v>
                </c:pt>
                <c:pt idx="29">
                  <c:v>27.398572452637154</c:v>
                </c:pt>
                <c:pt idx="30">
                  <c:v>28.343353585519431</c:v>
                </c:pt>
                <c:pt idx="31">
                  <c:v>29.288134718401707</c:v>
                </c:pt>
                <c:pt idx="32">
                  <c:v>30.232915851283984</c:v>
                </c:pt>
                <c:pt idx="33">
                  <c:v>31.177696984166261</c:v>
                </c:pt>
                <c:pt idx="34">
                  <c:v>32.122478117048537</c:v>
                </c:pt>
                <c:pt idx="35">
                  <c:v>33.067259249930814</c:v>
                </c:pt>
                <c:pt idx="36">
                  <c:v>34.01204038281309</c:v>
                </c:pt>
                <c:pt idx="37">
                  <c:v>34.956821515695367</c:v>
                </c:pt>
                <c:pt idx="38">
                  <c:v>35.901602648577644</c:v>
                </c:pt>
                <c:pt idx="39">
                  <c:v>36.84638378145992</c:v>
                </c:pt>
                <c:pt idx="40">
                  <c:v>37.791164914342197</c:v>
                </c:pt>
                <c:pt idx="41">
                  <c:v>38.735946047224473</c:v>
                </c:pt>
                <c:pt idx="42">
                  <c:v>39.68072718010675</c:v>
                </c:pt>
                <c:pt idx="43">
                  <c:v>40.625508312989027</c:v>
                </c:pt>
                <c:pt idx="44">
                  <c:v>41.570289445871303</c:v>
                </c:pt>
                <c:pt idx="45">
                  <c:v>42.51507057875358</c:v>
                </c:pt>
                <c:pt idx="46">
                  <c:v>43.459851711635856</c:v>
                </c:pt>
                <c:pt idx="47">
                  <c:v>44.404632844518133</c:v>
                </c:pt>
                <c:pt idx="48">
                  <c:v>45.34941397740041</c:v>
                </c:pt>
                <c:pt idx="49">
                  <c:v>46.294195110282686</c:v>
                </c:pt>
                <c:pt idx="50">
                  <c:v>47.238976243164963</c:v>
                </c:pt>
                <c:pt idx="51">
                  <c:v>48.18375737604724</c:v>
                </c:pt>
                <c:pt idx="52">
                  <c:v>49.128538508929516</c:v>
                </c:pt>
                <c:pt idx="53">
                  <c:v>50.073319641811793</c:v>
                </c:pt>
                <c:pt idx="54">
                  <c:v>51.018100774694069</c:v>
                </c:pt>
                <c:pt idx="55">
                  <c:v>51.962881907576346</c:v>
                </c:pt>
                <c:pt idx="56">
                  <c:v>52.907663040458623</c:v>
                </c:pt>
                <c:pt idx="57">
                  <c:v>53.852444173340899</c:v>
                </c:pt>
                <c:pt idx="58">
                  <c:v>54.797225306223176</c:v>
                </c:pt>
                <c:pt idx="59">
                  <c:v>55.742006439105452</c:v>
                </c:pt>
                <c:pt idx="60">
                  <c:v>56.686787571987729</c:v>
                </c:pt>
                <c:pt idx="61">
                  <c:v>57.631568704870006</c:v>
                </c:pt>
                <c:pt idx="62">
                  <c:v>58.576349837752282</c:v>
                </c:pt>
                <c:pt idx="63">
                  <c:v>59.521130970634559</c:v>
                </c:pt>
                <c:pt idx="64">
                  <c:v>60.465912103516835</c:v>
                </c:pt>
                <c:pt idx="65">
                  <c:v>61.410693236399112</c:v>
                </c:pt>
                <c:pt idx="66">
                  <c:v>62.355474369281389</c:v>
                </c:pt>
                <c:pt idx="67">
                  <c:v>63.300255502163665</c:v>
                </c:pt>
                <c:pt idx="68">
                  <c:v>64.245036635045949</c:v>
                </c:pt>
                <c:pt idx="69">
                  <c:v>65.189817767928233</c:v>
                </c:pt>
                <c:pt idx="70">
                  <c:v>66.134598900810516</c:v>
                </c:pt>
                <c:pt idx="71">
                  <c:v>67.0793800336928</c:v>
                </c:pt>
                <c:pt idx="72">
                  <c:v>68.024161166575084</c:v>
                </c:pt>
                <c:pt idx="73">
                  <c:v>68.968942299457368</c:v>
                </c:pt>
                <c:pt idx="74">
                  <c:v>69.913723432339651</c:v>
                </c:pt>
                <c:pt idx="75">
                  <c:v>70.858504565221935</c:v>
                </c:pt>
                <c:pt idx="76">
                  <c:v>71.803285698104219</c:v>
                </c:pt>
                <c:pt idx="77">
                  <c:v>72.748066830986502</c:v>
                </c:pt>
                <c:pt idx="78">
                  <c:v>73.692847963868786</c:v>
                </c:pt>
                <c:pt idx="79">
                  <c:v>74.63762909675107</c:v>
                </c:pt>
                <c:pt idx="80">
                  <c:v>75.582410229633354</c:v>
                </c:pt>
                <c:pt idx="81">
                  <c:v>76.527191362515637</c:v>
                </c:pt>
                <c:pt idx="82">
                  <c:v>77.471972495397921</c:v>
                </c:pt>
                <c:pt idx="83">
                  <c:v>78.416753628280205</c:v>
                </c:pt>
                <c:pt idx="84">
                  <c:v>79.361534761162488</c:v>
                </c:pt>
                <c:pt idx="85">
                  <c:v>80.306315894044772</c:v>
                </c:pt>
                <c:pt idx="86">
                  <c:v>81.251097026927056</c:v>
                </c:pt>
                <c:pt idx="87">
                  <c:v>82.19587815980934</c:v>
                </c:pt>
                <c:pt idx="88">
                  <c:v>83.140659292691623</c:v>
                </c:pt>
                <c:pt idx="89">
                  <c:v>84.085440425573907</c:v>
                </c:pt>
                <c:pt idx="90">
                  <c:v>85.030221558456191</c:v>
                </c:pt>
                <c:pt idx="91">
                  <c:v>85.975002691338474</c:v>
                </c:pt>
                <c:pt idx="92">
                  <c:v>86.919783824220758</c:v>
                </c:pt>
                <c:pt idx="93">
                  <c:v>87.864564957103042</c:v>
                </c:pt>
                <c:pt idx="94">
                  <c:v>88.809346089985326</c:v>
                </c:pt>
                <c:pt idx="95">
                  <c:v>89.754127222867609</c:v>
                </c:pt>
                <c:pt idx="96">
                  <c:v>90.698908355749893</c:v>
                </c:pt>
                <c:pt idx="97">
                  <c:v>91.643689488632177</c:v>
                </c:pt>
                <c:pt idx="98">
                  <c:v>92.58847062151446</c:v>
                </c:pt>
                <c:pt idx="99">
                  <c:v>93.533251754396744</c:v>
                </c:pt>
                <c:pt idx="100">
                  <c:v>94.478032887279028</c:v>
                </c:pt>
              </c:numCache>
            </c:numRef>
          </c:xVal>
          <c:yVal>
            <c:numRef>
              <c:f>linear!$BH$95:$BH$195</c:f>
              <c:numCache>
                <c:formatCode>Γενικός τύπος</c:formatCode>
                <c:ptCount val="101"/>
                <c:pt idx="0">
                  <c:v>-9.1909022576695234E-4</c:v>
                </c:pt>
                <c:pt idx="1">
                  <c:v>6.1320215185911744</c:v>
                </c:pt>
                <c:pt idx="2">
                  <c:v>9.7176772965788647</c:v>
                </c:pt>
                <c:pt idx="3">
                  <c:v>12.495701437168551</c:v>
                </c:pt>
                <c:pt idx="4">
                  <c:v>14.824683243043223</c:v>
                </c:pt>
                <c:pt idx="5">
                  <c:v>16.85470569340163</c:v>
                </c:pt>
                <c:pt idx="6">
                  <c:v>18.66579604080831</c:v>
                </c:pt>
                <c:pt idx="7">
                  <c:v>20.306690375158208</c:v>
                </c:pt>
                <c:pt idx="8">
                  <c:v>21.809713845025779</c:v>
                </c:pt>
                <c:pt idx="9">
                  <c:v>23.197628846453352</c:v>
                </c:pt>
                <c:pt idx="10">
                  <c:v>24.487191268069932</c:v>
                </c:pt>
                <c:pt idx="11">
                  <c:v>25.69116522059953</c:v>
                </c:pt>
                <c:pt idx="12">
                  <c:v>26.819542410342091</c:v>
                </c:pt>
                <c:pt idx="13">
                  <c:v>27.880319538019467</c:v>
                </c:pt>
                <c:pt idx="14">
                  <c:v>28.880015220385829</c:v>
                </c:pt>
                <c:pt idx="15">
                  <c:v>29.824025875376297</c:v>
                </c:pt>
                <c:pt idx="16">
                  <c:v>30.716878010491026</c:v>
                </c:pt>
                <c:pt idx="17">
                  <c:v>31.562411589113683</c:v>
                </c:pt>
                <c:pt idx="18">
                  <c:v>32.363916204589763</c:v>
                </c:pt>
                <c:pt idx="19">
                  <c:v>33.124234124505698</c:v>
                </c:pt>
                <c:pt idx="20">
                  <c:v>33.845839563549362</c:v>
                </c:pt>
                <c:pt idx="21">
                  <c:v>34.530900567458922</c:v>
                </c:pt>
                <c:pt idx="22">
                  <c:v>35.181327956496204</c:v>
                </c:pt>
                <c:pt idx="23">
                  <c:v>35.798814489448517</c:v>
                </c:pt>
                <c:pt idx="24">
                  <c:v>36.384866533649088</c:v>
                </c:pt>
                <c:pt idx="25">
                  <c:v>36.94082991955873</c:v>
                </c:pt>
                <c:pt idx="26">
                  <c:v>37.467911230305667</c:v>
                </c:pt>
                <c:pt idx="27">
                  <c:v>37.967195469753634</c:v>
                </c:pt>
                <c:pt idx="28">
                  <c:v>38.439660829586195</c:v>
                </c:pt>
                <c:pt idx="29">
                  <c:v>38.886191111539446</c:v>
                </c:pt>
                <c:pt idx="30">
                  <c:v>39.307586238341017</c:v>
                </c:pt>
                <c:pt idx="31">
                  <c:v>39.704571194461714</c:v>
                </c:pt>
                <c:pt idx="32">
                  <c:v>40.07780366732122</c:v>
                </c:pt>
                <c:pt idx="33">
                  <c:v>40.427880605354844</c:v>
                </c:pt>
                <c:pt idx="34">
                  <c:v>40.755343867222777</c:v>
                </c:pt>
                <c:pt idx="35">
                  <c:v>41.060685103439752</c:v>
                </c:pt>
                <c:pt idx="36">
                  <c:v>41.344349985635077</c:v>
                </c:pt>
                <c:pt idx="37">
                  <c:v>41.60674187790169</c:v>
                </c:pt>
                <c:pt idx="38">
                  <c:v>41.848225028050642</c:v>
                </c:pt>
                <c:pt idx="39">
                  <c:v>42.069127343142178</c:v>
                </c:pt>
                <c:pt idx="40">
                  <c:v>42.269742802724849</c:v>
                </c:pt>
                <c:pt idx="41">
                  <c:v>42.450333554247813</c:v>
                </c:pt>
                <c:pt idx="42">
                  <c:v>42.611131727709278</c:v>
                </c:pt>
                <c:pt idx="43">
                  <c:v>42.752341000445455</c:v>
                </c:pt>
                <c:pt idx="44">
                  <c:v>42.874137937798345</c:v>
                </c:pt>
                <c:pt idx="45">
                  <c:v>42.976673131028427</c:v>
                </c:pt>
                <c:pt idx="46">
                  <c:v>43.060072150100552</c:v>
                </c:pt>
                <c:pt idx="47">
                  <c:v>43.124436325738785</c:v>
                </c:pt>
                <c:pt idx="48">
                  <c:v>43.169843372314823</c:v>
                </c:pt>
                <c:pt idx="49">
                  <c:v>43.196347860616129</c:v>
                </c:pt>
                <c:pt idx="50">
                  <c:v>43.203981547261144</c:v>
                </c:pt>
                <c:pt idx="51">
                  <c:v>43.1927535654265</c:v>
                </c:pt>
                <c:pt idx="52">
                  <c:v>43.162650479567894</c:v>
                </c:pt>
                <c:pt idx="53">
                  <c:v>43.113636204901411</c:v>
                </c:pt>
                <c:pt idx="54">
                  <c:v>43.045651790516594</c:v>
                </c:pt>
                <c:pt idx="55">
                  <c:v>42.958615063068493</c:v>
                </c:pt>
                <c:pt idx="56">
                  <c:v>42.852420125994072</c:v>
                </c:pt>
                <c:pt idx="57">
                  <c:v>42.72693670706682</c:v>
                </c:pt>
                <c:pt idx="58">
                  <c:v>42.58200934478397</c:v>
                </c:pt>
                <c:pt idx="59">
                  <c:v>42.417456401509128</c:v>
                </c:pt>
                <c:pt idx="60">
                  <c:v>42.233068888392218</c:v>
                </c:pt>
                <c:pt idx="61">
                  <c:v>42.028609083768941</c:v>
                </c:pt>
                <c:pt idx="62">
                  <c:v>41.803808922893893</c:v>
                </c:pt>
                <c:pt idx="63">
                  <c:v>41.558368132351369</c:v>
                </c:pt>
                <c:pt idx="64">
                  <c:v>41.291952077149276</c:v>
                </c:pt>
                <c:pt idx="65">
                  <c:v>41.004189282127719</c:v>
                </c:pt>
                <c:pt idx="66">
                  <c:v>40.694668581640002</c:v>
                </c:pt>
                <c:pt idx="67">
                  <c:v>40.362935842157064</c:v>
                </c:pt>
                <c:pt idx="68">
                  <c:v>40.008490191073932</c:v>
                </c:pt>
                <c:pt idx="69">
                  <c:v>39.630779671001783</c:v>
                </c:pt>
                <c:pt idx="70">
                  <c:v>39.229196221482262</c:v>
                </c:pt>
                <c:pt idx="71">
                  <c:v>38.803069868399859</c:v>
                </c:pt>
                <c:pt idx="72">
                  <c:v>38.351661974118834</c:v>
                </c:pt>
                <c:pt idx="73">
                  <c:v>37.874157366818494</c:v>
                </c:pt>
                <c:pt idx="74">
                  <c:v>37.369655123327817</c:v>
                </c:pt>
                <c:pt idx="75">
                  <c:v>36.837157722792711</c:v>
                </c:pt>
                <c:pt idx="76">
                  <c:v>36.275558214359812</c:v>
                </c:pt>
                <c:pt idx="77">
                  <c:v>35.68362494458588</c:v>
                </c:pt>
                <c:pt idx="78">
                  <c:v>35.05998326077777</c:v>
                </c:pt>
                <c:pt idx="79">
                  <c:v>34.403093432430076</c:v>
                </c:pt>
                <c:pt idx="80">
                  <c:v>33.71122379612676</c:v>
                </c:pt>
                <c:pt idx="81">
                  <c:v>32.982417802711836</c:v>
                </c:pt>
                <c:pt idx="82">
                  <c:v>32.214453188529696</c:v>
                </c:pt>
                <c:pt idx="83">
                  <c:v>31.404790842609334</c:v>
                </c:pt>
                <c:pt idx="84">
                  <c:v>30.550510000859255</c:v>
                </c:pt>
                <c:pt idx="85">
                  <c:v>29.648225009491085</c:v>
                </c:pt>
                <c:pt idx="86">
                  <c:v>28.693976804367885</c:v>
                </c:pt>
                <c:pt idx="87">
                  <c:v>27.683089012882551</c:v>
                </c:pt>
                <c:pt idx="88">
                  <c:v>26.609973434821473</c:v>
                </c:pt>
                <c:pt idx="89">
                  <c:v>25.467861210920496</c:v>
                </c:pt>
                <c:pt idx="90">
                  <c:v>24.248421620952282</c:v>
                </c:pt>
                <c:pt idx="91">
                  <c:v>22.941204971028782</c:v>
                </c:pt>
                <c:pt idx="92">
                  <c:v>21.532798537853218</c:v>
                </c:pt>
                <c:pt idx="93">
                  <c:v>20.005490614703216</c:v>
                </c:pt>
                <c:pt idx="94">
                  <c:v>18.335037979161985</c:v>
                </c:pt>
                <c:pt idx="95">
                  <c:v>16.486666889565626</c:v>
                </c:pt>
                <c:pt idx="96">
                  <c:v>14.407217760681846</c:v>
                </c:pt>
                <c:pt idx="97">
                  <c:v>12.007580559667089</c:v>
                </c:pt>
                <c:pt idx="98">
                  <c:v>9.1147882581581587</c:v>
                </c:pt>
                <c:pt idx="99">
                  <c:v>5.2844956267313963</c:v>
                </c:pt>
                <c:pt idx="100">
                  <c:v>-4.1249971789677655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2-1A26-41F4-98CF-B65074B6BCCA}"/>
            </c:ext>
          </c:extLst>
        </c:ser>
        <c:ser>
          <c:idx val="20"/>
          <c:order val="19"/>
          <c:tx>
            <c:strRef>
              <c:f>linear!$DC$93</c:f>
              <c:strCache>
                <c:ptCount val="1"/>
                <c:pt idx="0">
                  <c:v>345</c:v>
                </c:pt>
              </c:strCache>
            </c:strRef>
          </c:tx>
          <c:spPr>
            <a:ln w="19050" cap="rnd">
              <a:solidFill>
                <a:schemeClr val="accent3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linear!$DB$95:$DB$195</c:f>
              <c:numCache>
                <c:formatCode>Γενικός τύπος</c:formatCode>
                <c:ptCount val="101"/>
                <c:pt idx="0">
                  <c:v>-0.12335007154000499</c:v>
                </c:pt>
                <c:pt idx="1">
                  <c:v>-0.11668590529912487</c:v>
                </c:pt>
                <c:pt idx="2">
                  <c:v>-0.11002173905824475</c:v>
                </c:pt>
                <c:pt idx="3">
                  <c:v>-0.10335757281736463</c:v>
                </c:pt>
                <c:pt idx="4">
                  <c:v>-9.6693406576484509E-2</c:v>
                </c:pt>
                <c:pt idx="5">
                  <c:v>-9.0029240335604388E-2</c:v>
                </c:pt>
                <c:pt idx="6">
                  <c:v>-8.3365074094724267E-2</c:v>
                </c:pt>
                <c:pt idx="7">
                  <c:v>-7.6700907853844147E-2</c:v>
                </c:pt>
                <c:pt idx="8">
                  <c:v>-7.0036741612964026E-2</c:v>
                </c:pt>
                <c:pt idx="9">
                  <c:v>-6.3372575372083906E-2</c:v>
                </c:pt>
                <c:pt idx="10">
                  <c:v>-5.6708409131203778E-2</c:v>
                </c:pt>
                <c:pt idx="11">
                  <c:v>-5.0044242890323651E-2</c:v>
                </c:pt>
                <c:pt idx="12">
                  <c:v>-4.3380076649443523E-2</c:v>
                </c:pt>
                <c:pt idx="13">
                  <c:v>-3.6715910408563396E-2</c:v>
                </c:pt>
                <c:pt idx="14">
                  <c:v>-3.0051744167683268E-2</c:v>
                </c:pt>
                <c:pt idx="15">
                  <c:v>-2.3387577926803141E-2</c:v>
                </c:pt>
                <c:pt idx="16">
                  <c:v>-1.6723411685923013E-2</c:v>
                </c:pt>
                <c:pt idx="17">
                  <c:v>-1.0059245445042888E-2</c:v>
                </c:pt>
                <c:pt idx="18">
                  <c:v>-3.3950792041627618E-3</c:v>
                </c:pt>
                <c:pt idx="19">
                  <c:v>3.2690870367173639E-3</c:v>
                </c:pt>
                <c:pt idx="20">
                  <c:v>9.9332532775974897E-3</c:v>
                </c:pt>
                <c:pt idx="21">
                  <c:v>1.6597419518477617E-2</c:v>
                </c:pt>
                <c:pt idx="22">
                  <c:v>2.3261585759357745E-2</c:v>
                </c:pt>
                <c:pt idx="23">
                  <c:v>2.9925752000237872E-2</c:v>
                </c:pt>
                <c:pt idx="24">
                  <c:v>3.6589918241118E-2</c:v>
                </c:pt>
                <c:pt idx="25">
                  <c:v>4.3254084481998127E-2</c:v>
                </c:pt>
                <c:pt idx="26">
                  <c:v>4.9918250722878255E-2</c:v>
                </c:pt>
                <c:pt idx="27">
                  <c:v>5.6582416963758382E-2</c:v>
                </c:pt>
                <c:pt idx="28">
                  <c:v>6.324658320463851E-2</c:v>
                </c:pt>
                <c:pt idx="29">
                  <c:v>6.991074944551863E-2</c:v>
                </c:pt>
                <c:pt idx="30">
                  <c:v>7.6574915686398751E-2</c:v>
                </c:pt>
                <c:pt idx="31">
                  <c:v>8.3239081927278871E-2</c:v>
                </c:pt>
                <c:pt idx="32">
                  <c:v>8.9903248168158992E-2</c:v>
                </c:pt>
                <c:pt idx="33">
                  <c:v>9.6567414409039112E-2</c:v>
                </c:pt>
                <c:pt idx="34">
                  <c:v>0.10323158064991923</c:v>
                </c:pt>
                <c:pt idx="35">
                  <c:v>0.10989574689079935</c:v>
                </c:pt>
                <c:pt idx="36">
                  <c:v>0.11655991313167947</c:v>
                </c:pt>
                <c:pt idx="37">
                  <c:v>0.12322407937255959</c:v>
                </c:pt>
                <c:pt idx="38">
                  <c:v>0.12988824561343973</c:v>
                </c:pt>
                <c:pt idx="39">
                  <c:v>0.13655241185431985</c:v>
                </c:pt>
                <c:pt idx="40">
                  <c:v>0.14321657809519997</c:v>
                </c:pt>
                <c:pt idx="41">
                  <c:v>0.14988074433608009</c:v>
                </c:pt>
                <c:pt idx="42">
                  <c:v>0.15654491057696021</c:v>
                </c:pt>
                <c:pt idx="43">
                  <c:v>0.16320907681784033</c:v>
                </c:pt>
                <c:pt idx="44">
                  <c:v>0.16987324305872045</c:v>
                </c:pt>
                <c:pt idx="45">
                  <c:v>0.17653740929960057</c:v>
                </c:pt>
                <c:pt idx="46">
                  <c:v>0.18320157554048069</c:v>
                </c:pt>
                <c:pt idx="47">
                  <c:v>0.18986574178136081</c:v>
                </c:pt>
                <c:pt idx="48">
                  <c:v>0.19652990802224093</c:v>
                </c:pt>
                <c:pt idx="49">
                  <c:v>0.20319407426312106</c:v>
                </c:pt>
                <c:pt idx="50">
                  <c:v>0.20985824050400118</c:v>
                </c:pt>
                <c:pt idx="51">
                  <c:v>0.2165224067448813</c:v>
                </c:pt>
                <c:pt idx="52">
                  <c:v>0.22318657298576142</c:v>
                </c:pt>
                <c:pt idx="53">
                  <c:v>0.22985073922664154</c:v>
                </c:pt>
                <c:pt idx="54">
                  <c:v>0.23651490546752166</c:v>
                </c:pt>
                <c:pt idx="55">
                  <c:v>0.24317907170840178</c:v>
                </c:pt>
                <c:pt idx="56">
                  <c:v>0.2498432379492819</c:v>
                </c:pt>
                <c:pt idx="57">
                  <c:v>0.25650740419016205</c:v>
                </c:pt>
                <c:pt idx="58">
                  <c:v>0.26317157043104217</c:v>
                </c:pt>
                <c:pt idx="59">
                  <c:v>0.26983573667192229</c:v>
                </c:pt>
                <c:pt idx="60">
                  <c:v>0.27649990291280241</c:v>
                </c:pt>
                <c:pt idx="61">
                  <c:v>0.28316406915368253</c:v>
                </c:pt>
                <c:pt idx="62">
                  <c:v>0.28982823539456265</c:v>
                </c:pt>
                <c:pt idx="63">
                  <c:v>0.29649240163544277</c:v>
                </c:pt>
                <c:pt idx="64">
                  <c:v>0.30315656787632289</c:v>
                </c:pt>
                <c:pt idx="65">
                  <c:v>0.30982073411720301</c:v>
                </c:pt>
                <c:pt idx="66">
                  <c:v>0.31648490035808313</c:v>
                </c:pt>
                <c:pt idx="67">
                  <c:v>0.32314906659896325</c:v>
                </c:pt>
                <c:pt idx="68">
                  <c:v>0.32981323283984337</c:v>
                </c:pt>
                <c:pt idx="69">
                  <c:v>0.33647739908072349</c:v>
                </c:pt>
                <c:pt idx="70">
                  <c:v>0.34314156532160361</c:v>
                </c:pt>
                <c:pt idx="71">
                  <c:v>0.34980573156248373</c:v>
                </c:pt>
                <c:pt idx="72">
                  <c:v>0.35646989780336386</c:v>
                </c:pt>
                <c:pt idx="73">
                  <c:v>0.36313406404424398</c:v>
                </c:pt>
                <c:pt idx="74">
                  <c:v>0.3697982302851241</c:v>
                </c:pt>
                <c:pt idx="75">
                  <c:v>0.37646239652600422</c:v>
                </c:pt>
                <c:pt idx="76">
                  <c:v>0.38312656276688434</c:v>
                </c:pt>
                <c:pt idx="77">
                  <c:v>0.38979072900776446</c:v>
                </c:pt>
                <c:pt idx="78">
                  <c:v>0.39645489524864458</c:v>
                </c:pt>
                <c:pt idx="79">
                  <c:v>0.4031190614895247</c:v>
                </c:pt>
                <c:pt idx="80">
                  <c:v>0.40978322773040482</c:v>
                </c:pt>
                <c:pt idx="81">
                  <c:v>0.41644739397128494</c:v>
                </c:pt>
                <c:pt idx="82">
                  <c:v>0.42311156021216506</c:v>
                </c:pt>
                <c:pt idx="83">
                  <c:v>0.42977572645304518</c:v>
                </c:pt>
                <c:pt idx="84">
                  <c:v>0.4364398926939253</c:v>
                </c:pt>
                <c:pt idx="85">
                  <c:v>0.44310405893480542</c:v>
                </c:pt>
                <c:pt idx="86">
                  <c:v>0.44976822517568554</c:v>
                </c:pt>
                <c:pt idx="87">
                  <c:v>0.45643239141656566</c:v>
                </c:pt>
                <c:pt idx="88">
                  <c:v>0.46309655765744578</c:v>
                </c:pt>
                <c:pt idx="89">
                  <c:v>0.4697607238983259</c:v>
                </c:pt>
                <c:pt idx="90">
                  <c:v>0.47642489013920603</c:v>
                </c:pt>
                <c:pt idx="91">
                  <c:v>0.48308905638008615</c:v>
                </c:pt>
                <c:pt idx="92">
                  <c:v>0.48975322262096627</c:v>
                </c:pt>
                <c:pt idx="93">
                  <c:v>0.49641738886184639</c:v>
                </c:pt>
                <c:pt idx="94">
                  <c:v>0.50308155510272656</c:v>
                </c:pt>
                <c:pt idx="95">
                  <c:v>0.50974572134360674</c:v>
                </c:pt>
                <c:pt idx="96">
                  <c:v>0.51640988758448692</c:v>
                </c:pt>
                <c:pt idx="97">
                  <c:v>0.52307405382536709</c:v>
                </c:pt>
                <c:pt idx="98">
                  <c:v>0.52973822006624727</c:v>
                </c:pt>
                <c:pt idx="99">
                  <c:v>0.53640238630712744</c:v>
                </c:pt>
                <c:pt idx="100">
                  <c:v>0.54306655254800762</c:v>
                </c:pt>
              </c:numCache>
            </c:numRef>
          </c:xVal>
          <c:yVal>
            <c:numRef>
              <c:f>linear!$DD$95:$DD$195</c:f>
              <c:numCache>
                <c:formatCode>Γενικός τύπος</c:formatCode>
                <c:ptCount val="101"/>
                <c:pt idx="0">
                  <c:v>0.43551387633166672</c:v>
                </c:pt>
                <c:pt idx="1">
                  <c:v>0.41313845625146833</c:v>
                </c:pt>
                <c:pt idx="2">
                  <c:v>0.39064233058596609</c:v>
                </c:pt>
                <c:pt idx="3">
                  <c:v>0.36802368625271231</c:v>
                </c:pt>
                <c:pt idx="4">
                  <c:v>0.3452806634989431</c:v>
                </c:pt>
                <c:pt idx="5">
                  <c:v>0.32241135419851458</c:v>
                </c:pt>
                <c:pt idx="6">
                  <c:v>0.29941380006795776</c:v>
                </c:pt>
                <c:pt idx="7">
                  <c:v>0.27628599079704691</c:v>
                </c:pt>
                <c:pt idx="8">
                  <c:v>0.25302586208870109</c:v>
                </c:pt>
                <c:pt idx="9">
                  <c:v>0.22963129360286061</c:v>
                </c:pt>
                <c:pt idx="10">
                  <c:v>0.20610010679847318</c:v>
                </c:pt>
                <c:pt idx="11">
                  <c:v>0.18243006266739101</c:v>
                </c:pt>
                <c:pt idx="12">
                  <c:v>0.15861885935344497</c:v>
                </c:pt>
                <c:pt idx="13">
                  <c:v>0.13466412964952781</c:v>
                </c:pt>
                <c:pt idx="14">
                  <c:v>0.11056343836493587</c:v>
                </c:pt>
                <c:pt idx="15">
                  <c:v>8.6314279554707274E-2</c:v>
                </c:pt>
                <c:pt idx="16">
                  <c:v>6.1914073601891322E-2</c:v>
                </c:pt>
                <c:pt idx="17">
                  <c:v>3.7360164143222782E-2</c:v>
                </c:pt>
                <c:pt idx="18">
                  <c:v>1.2649814827717576E-2</c:v>
                </c:pt>
                <c:pt idx="19">
                  <c:v>-1.2219794103028142E-2</c:v>
                </c:pt>
                <c:pt idx="20">
                  <c:v>-3.7251569424967886E-2</c:v>
                </c:pt>
                <c:pt idx="21">
                  <c:v>-6.2448508745276188E-2</c:v>
                </c:pt>
                <c:pt idx="22">
                  <c:v>-8.7813704533816941E-2</c:v>
                </c:pt>
                <c:pt idx="23">
                  <c:v>-0.11335034838776664</c:v>
                </c:pt>
                <c:pt idx="24">
                  <c:v>-0.13906173554609805</c:v>
                </c:pt>
                <c:pt idx="25">
                  <c:v>-0.16495126967209842</c:v>
                </c:pt>
                <c:pt idx="26">
                  <c:v>-0.19102246792356922</c:v>
                </c:pt>
                <c:pt idx="27">
                  <c:v>-0.21727896633226182</c:v>
                </c:pt>
                <c:pt idx="28">
                  <c:v>-0.24372452551574383</c:v>
                </c:pt>
                <c:pt idx="29">
                  <c:v>-0.27036303674738266</c:v>
                </c:pt>
                <c:pt idx="30">
                  <c:v>-0.29719852841211974</c:v>
                </c:pt>
                <c:pt idx="31">
                  <c:v>-0.32423517287849546</c:v>
                </c:pt>
                <c:pt idx="32">
                  <c:v>-0.35147729382024334</c:v>
                </c:pt>
                <c:pt idx="33">
                  <c:v>-0.37892937402388316</c:v>
                </c:pt>
                <c:pt idx="34">
                  <c:v>-0.4065960637224233</c:v>
                </c:pt>
                <c:pt idx="35">
                  <c:v>-0.43448218949905365</c:v>
                </c:pt>
                <c:pt idx="36">
                  <c:v>-0.46259276380937364</c:v>
                </c:pt>
                <c:pt idx="37">
                  <c:v>-0.4909329951753969</c:v>
                </c:pt>
                <c:pt idx="38">
                  <c:v>-0.51950829911025231</c:v>
                </c:pt>
                <c:pt idx="39">
                  <c:v>-0.54832430983859615</c:v>
                </c:pt>
                <c:pt idx="40">
                  <c:v>-0.57738689288490541</c:v>
                </c:pt>
                <c:pt idx="41">
                  <c:v>-0.60670215860926302</c:v>
                </c:pt>
                <c:pt idx="42">
                  <c:v>-0.63627647677961841</c:v>
                </c:pt>
                <c:pt idx="43">
                  <c:v>-0.66611649227899195</c:v>
                </c:pt>
                <c:pt idx="44">
                  <c:v>-0.69622914205772901</c:v>
                </c:pt>
                <c:pt idx="45">
                  <c:v>-0.72662167345356066</c:v>
                </c:pt>
                <c:pt idx="46">
                  <c:v>-0.75730166401685828</c:v>
                </c:pt>
                <c:pt idx="47">
                  <c:v>-0.78827704299513734</c:v>
                </c:pt>
                <c:pt idx="48">
                  <c:v>-0.81955611464971834</c:v>
                </c:pt>
                <c:pt idx="49">
                  <c:v>-0.85114758359933562</c:v>
                </c:pt>
                <c:pt idx="50">
                  <c:v>-0.88306058241027396</c:v>
                </c:pt>
                <c:pt idx="51">
                  <c:v>-0.91530470168145184</c:v>
                </c:pt>
                <c:pt idx="52">
                  <c:v>-0.9478900229058731</c:v>
                </c:pt>
                <c:pt idx="53">
                  <c:v>-0.98082715442829438</c:v>
                </c:pt>
                <c:pt idx="54">
                  <c:v>-1.0141272708632794</c:v>
                </c:pt>
                <c:pt idx="55">
                  <c:v>-1.047802156389805</c:v>
                </c:pt>
                <c:pt idx="56">
                  <c:v>-1.0818642523987649</c:v>
                </c:pt>
                <c:pt idx="57">
                  <c:v>-1.1163267100407051</c:v>
                </c:pt>
                <c:pt idx="58">
                  <c:v>-1.1512034483043343</c:v>
                </c:pt>
                <c:pt idx="59">
                  <c:v>-1.1865092183543871</c:v>
                </c:pt>
                <c:pt idx="60">
                  <c:v>-1.2222596749739962</c:v>
                </c:pt>
                <c:pt idx="61">
                  <c:v>-1.258471456094584</c:v>
                </c:pt>
                <c:pt idx="62">
                  <c:v>-1.2951622715615643</c:v>
                </c:pt>
                <c:pt idx="63">
                  <c:v>-1.3323510024818208</c:v>
                </c:pt>
                <c:pt idx="64">
                  <c:v>-1.3700578127369636</c:v>
                </c:pt>
                <c:pt idx="65">
                  <c:v>-1.408304274534852</c:v>
                </c:pt>
                <c:pt idx="66">
                  <c:v>-1.4471135102218693</c:v>
                </c:pt>
                <c:pt idx="67">
                  <c:v>-1.4865103530071451</c:v>
                </c:pt>
                <c:pt idx="68">
                  <c:v>-1.5265215297760684</c:v>
                </c:pt>
                <c:pt idx="69">
                  <c:v>-1.5671758698216178</c:v>
                </c:pt>
                <c:pt idx="70">
                  <c:v>-1.608504544131879</c:v>
                </c:pt>
                <c:pt idx="71">
                  <c:v>-1.6505413408861287</c:v>
                </c:pt>
                <c:pt idx="72">
                  <c:v>-1.6933229840912318</c:v>
                </c:pt>
                <c:pt idx="73">
                  <c:v>-1.7368895039150798</c:v>
                </c:pt>
                <c:pt idx="74">
                  <c:v>-1.7812846693551776</c:v>
                </c:pt>
                <c:pt idx="75">
                  <c:v>-1.8265564965688601</c:v>
                </c:pt>
                <c:pt idx="76">
                  <c:v>-1.8727578496958419</c:v>
                </c:pt>
                <c:pt idx="77">
                  <c:v>-1.9199471556161765</c:v>
                </c:pt>
                <c:pt idx="78">
                  <c:v>-1.968189260222331</c:v>
                </c:pt>
                <c:pt idx="79">
                  <c:v>-2.017556462039344</c:v>
                </c:pt>
                <c:pt idx="80">
                  <c:v>-2.0681297702722024</c:v>
                </c:pt>
                <c:pt idx="81">
                  <c:v>-2.1200004498839644</c:v>
                </c:pt>
                <c:pt idx="82">
                  <c:v>-2.1732719380592131</c:v>
                </c:pt>
                <c:pt idx="83">
                  <c:v>-2.2280622473719873</c:v>
                </c:pt>
                <c:pt idx="84">
                  <c:v>-2.2845070158513781</c:v>
                </c:pt>
                <c:pt idx="85">
                  <c:v>-2.3427634304526732</c:v>
                </c:pt>
                <c:pt idx="86">
                  <c:v>-2.4030153506085021</c:v>
                </c:pt>
                <c:pt idx="87">
                  <c:v>-2.4654801135796127</c:v>
                </c:pt>
                <c:pt idx="88">
                  <c:v>-2.5304177500404221</c:v>
                </c:pt>
                <c:pt idx="89">
                  <c:v>-2.5981437434636572</c:v>
                </c:pt>
                <c:pt idx="90">
                  <c:v>-2.6690471566225646</c:v>
                </c:pt>
                <c:pt idx="91">
                  <c:v>-2.7436171732897088</c:v>
                </c:pt>
                <c:pt idx="92">
                  <c:v>-2.8224833883984104</c:v>
                </c:pt>
                <c:pt idx="93">
                  <c:v>-2.906479704378035</c:v>
                </c:pt>
                <c:pt idx="94">
                  <c:v>-2.9967513235266767</c:v>
                </c:pt>
                <c:pt idx="95">
                  <c:v>-3.094946788334902</c:v>
                </c:pt>
                <c:pt idx="96">
                  <c:v>-3.2035959954851365</c:v>
                </c:pt>
                <c:pt idx="97">
                  <c:v>-3.3269572455143255</c:v>
                </c:pt>
                <c:pt idx="98">
                  <c:v>-3.4733326659907302</c:v>
                </c:pt>
                <c:pt idx="99">
                  <c:v>-3.664153422255243</c:v>
                </c:pt>
                <c:pt idx="100">
                  <c:v>-4.125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1A26-41F4-98CF-B65074B6BCCA}"/>
            </c:ext>
          </c:extLst>
        </c:ser>
        <c:ser>
          <c:idx val="23"/>
          <c:order val="20"/>
          <c:tx>
            <c:strRef>
              <c:f>linear!$DC$93</c:f>
              <c:strCache>
                <c:ptCount val="1"/>
                <c:pt idx="0">
                  <c:v>345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linear!$DB$95:$DB$195</c:f>
              <c:numCache>
                <c:formatCode>Γενικός τύπος</c:formatCode>
                <c:ptCount val="101"/>
                <c:pt idx="0">
                  <c:v>-0.12335007154000499</c:v>
                </c:pt>
                <c:pt idx="1">
                  <c:v>-0.11668590529912487</c:v>
                </c:pt>
                <c:pt idx="2">
                  <c:v>-0.11002173905824475</c:v>
                </c:pt>
                <c:pt idx="3">
                  <c:v>-0.10335757281736463</c:v>
                </c:pt>
                <c:pt idx="4">
                  <c:v>-9.6693406576484509E-2</c:v>
                </c:pt>
                <c:pt idx="5">
                  <c:v>-9.0029240335604388E-2</c:v>
                </c:pt>
                <c:pt idx="6">
                  <c:v>-8.3365074094724267E-2</c:v>
                </c:pt>
                <c:pt idx="7">
                  <c:v>-7.6700907853844147E-2</c:v>
                </c:pt>
                <c:pt idx="8">
                  <c:v>-7.0036741612964026E-2</c:v>
                </c:pt>
                <c:pt idx="9">
                  <c:v>-6.3372575372083906E-2</c:v>
                </c:pt>
                <c:pt idx="10">
                  <c:v>-5.6708409131203778E-2</c:v>
                </c:pt>
                <c:pt idx="11">
                  <c:v>-5.0044242890323651E-2</c:v>
                </c:pt>
                <c:pt idx="12">
                  <c:v>-4.3380076649443523E-2</c:v>
                </c:pt>
                <c:pt idx="13">
                  <c:v>-3.6715910408563396E-2</c:v>
                </c:pt>
                <c:pt idx="14">
                  <c:v>-3.0051744167683268E-2</c:v>
                </c:pt>
                <c:pt idx="15">
                  <c:v>-2.3387577926803141E-2</c:v>
                </c:pt>
                <c:pt idx="16">
                  <c:v>-1.6723411685923013E-2</c:v>
                </c:pt>
                <c:pt idx="17">
                  <c:v>-1.0059245445042888E-2</c:v>
                </c:pt>
                <c:pt idx="18">
                  <c:v>-3.3950792041627618E-3</c:v>
                </c:pt>
                <c:pt idx="19">
                  <c:v>3.2690870367173639E-3</c:v>
                </c:pt>
                <c:pt idx="20">
                  <c:v>9.9332532775974897E-3</c:v>
                </c:pt>
                <c:pt idx="21">
                  <c:v>1.6597419518477617E-2</c:v>
                </c:pt>
                <c:pt idx="22">
                  <c:v>2.3261585759357745E-2</c:v>
                </c:pt>
                <c:pt idx="23">
                  <c:v>2.9925752000237872E-2</c:v>
                </c:pt>
                <c:pt idx="24">
                  <c:v>3.6589918241118E-2</c:v>
                </c:pt>
                <c:pt idx="25">
                  <c:v>4.3254084481998127E-2</c:v>
                </c:pt>
                <c:pt idx="26">
                  <c:v>4.9918250722878255E-2</c:v>
                </c:pt>
                <c:pt idx="27">
                  <c:v>5.6582416963758382E-2</c:v>
                </c:pt>
                <c:pt idx="28">
                  <c:v>6.324658320463851E-2</c:v>
                </c:pt>
                <c:pt idx="29">
                  <c:v>6.991074944551863E-2</c:v>
                </c:pt>
                <c:pt idx="30">
                  <c:v>7.6574915686398751E-2</c:v>
                </c:pt>
                <c:pt idx="31">
                  <c:v>8.3239081927278871E-2</c:v>
                </c:pt>
                <c:pt idx="32">
                  <c:v>8.9903248168158992E-2</c:v>
                </c:pt>
                <c:pt idx="33">
                  <c:v>9.6567414409039112E-2</c:v>
                </c:pt>
                <c:pt idx="34">
                  <c:v>0.10323158064991923</c:v>
                </c:pt>
                <c:pt idx="35">
                  <c:v>0.10989574689079935</c:v>
                </c:pt>
                <c:pt idx="36">
                  <c:v>0.11655991313167947</c:v>
                </c:pt>
                <c:pt idx="37">
                  <c:v>0.12322407937255959</c:v>
                </c:pt>
                <c:pt idx="38">
                  <c:v>0.12988824561343973</c:v>
                </c:pt>
                <c:pt idx="39">
                  <c:v>0.13655241185431985</c:v>
                </c:pt>
                <c:pt idx="40">
                  <c:v>0.14321657809519997</c:v>
                </c:pt>
                <c:pt idx="41">
                  <c:v>0.14988074433608009</c:v>
                </c:pt>
                <c:pt idx="42">
                  <c:v>0.15654491057696021</c:v>
                </c:pt>
                <c:pt idx="43">
                  <c:v>0.16320907681784033</c:v>
                </c:pt>
                <c:pt idx="44">
                  <c:v>0.16987324305872045</c:v>
                </c:pt>
                <c:pt idx="45">
                  <c:v>0.17653740929960057</c:v>
                </c:pt>
                <c:pt idx="46">
                  <c:v>0.18320157554048069</c:v>
                </c:pt>
                <c:pt idx="47">
                  <c:v>0.18986574178136081</c:v>
                </c:pt>
                <c:pt idx="48">
                  <c:v>0.19652990802224093</c:v>
                </c:pt>
                <c:pt idx="49">
                  <c:v>0.20319407426312106</c:v>
                </c:pt>
                <c:pt idx="50">
                  <c:v>0.20985824050400118</c:v>
                </c:pt>
                <c:pt idx="51">
                  <c:v>0.2165224067448813</c:v>
                </c:pt>
                <c:pt idx="52">
                  <c:v>0.22318657298576142</c:v>
                </c:pt>
                <c:pt idx="53">
                  <c:v>0.22985073922664154</c:v>
                </c:pt>
                <c:pt idx="54">
                  <c:v>0.23651490546752166</c:v>
                </c:pt>
                <c:pt idx="55">
                  <c:v>0.24317907170840178</c:v>
                </c:pt>
                <c:pt idx="56">
                  <c:v>0.2498432379492819</c:v>
                </c:pt>
                <c:pt idx="57">
                  <c:v>0.25650740419016205</c:v>
                </c:pt>
                <c:pt idx="58">
                  <c:v>0.26317157043104217</c:v>
                </c:pt>
                <c:pt idx="59">
                  <c:v>0.26983573667192229</c:v>
                </c:pt>
                <c:pt idx="60">
                  <c:v>0.27649990291280241</c:v>
                </c:pt>
                <c:pt idx="61">
                  <c:v>0.28316406915368253</c:v>
                </c:pt>
                <c:pt idx="62">
                  <c:v>0.28982823539456265</c:v>
                </c:pt>
                <c:pt idx="63">
                  <c:v>0.29649240163544277</c:v>
                </c:pt>
                <c:pt idx="64">
                  <c:v>0.30315656787632289</c:v>
                </c:pt>
                <c:pt idx="65">
                  <c:v>0.30982073411720301</c:v>
                </c:pt>
                <c:pt idx="66">
                  <c:v>0.31648490035808313</c:v>
                </c:pt>
                <c:pt idx="67">
                  <c:v>0.32314906659896325</c:v>
                </c:pt>
                <c:pt idx="68">
                  <c:v>0.32981323283984337</c:v>
                </c:pt>
                <c:pt idx="69">
                  <c:v>0.33647739908072349</c:v>
                </c:pt>
                <c:pt idx="70">
                  <c:v>0.34314156532160361</c:v>
                </c:pt>
                <c:pt idx="71">
                  <c:v>0.34980573156248373</c:v>
                </c:pt>
                <c:pt idx="72">
                  <c:v>0.35646989780336386</c:v>
                </c:pt>
                <c:pt idx="73">
                  <c:v>0.36313406404424398</c:v>
                </c:pt>
                <c:pt idx="74">
                  <c:v>0.3697982302851241</c:v>
                </c:pt>
                <c:pt idx="75">
                  <c:v>0.37646239652600422</c:v>
                </c:pt>
                <c:pt idx="76">
                  <c:v>0.38312656276688434</c:v>
                </c:pt>
                <c:pt idx="77">
                  <c:v>0.38979072900776446</c:v>
                </c:pt>
                <c:pt idx="78">
                  <c:v>0.39645489524864458</c:v>
                </c:pt>
                <c:pt idx="79">
                  <c:v>0.4031190614895247</c:v>
                </c:pt>
                <c:pt idx="80">
                  <c:v>0.40978322773040482</c:v>
                </c:pt>
                <c:pt idx="81">
                  <c:v>0.41644739397128494</c:v>
                </c:pt>
                <c:pt idx="82">
                  <c:v>0.42311156021216506</c:v>
                </c:pt>
                <c:pt idx="83">
                  <c:v>0.42977572645304518</c:v>
                </c:pt>
                <c:pt idx="84">
                  <c:v>0.4364398926939253</c:v>
                </c:pt>
                <c:pt idx="85">
                  <c:v>0.44310405893480542</c:v>
                </c:pt>
                <c:pt idx="86">
                  <c:v>0.44976822517568554</c:v>
                </c:pt>
                <c:pt idx="87">
                  <c:v>0.45643239141656566</c:v>
                </c:pt>
                <c:pt idx="88">
                  <c:v>0.46309655765744578</c:v>
                </c:pt>
                <c:pt idx="89">
                  <c:v>0.4697607238983259</c:v>
                </c:pt>
                <c:pt idx="90">
                  <c:v>0.47642489013920603</c:v>
                </c:pt>
                <c:pt idx="91">
                  <c:v>0.48308905638008615</c:v>
                </c:pt>
                <c:pt idx="92">
                  <c:v>0.48975322262096627</c:v>
                </c:pt>
                <c:pt idx="93">
                  <c:v>0.49641738886184639</c:v>
                </c:pt>
                <c:pt idx="94">
                  <c:v>0.50308155510272656</c:v>
                </c:pt>
                <c:pt idx="95">
                  <c:v>0.50974572134360674</c:v>
                </c:pt>
                <c:pt idx="96">
                  <c:v>0.51640988758448692</c:v>
                </c:pt>
                <c:pt idx="97">
                  <c:v>0.52307405382536709</c:v>
                </c:pt>
                <c:pt idx="98">
                  <c:v>0.52973822006624727</c:v>
                </c:pt>
                <c:pt idx="99">
                  <c:v>0.53640238630712744</c:v>
                </c:pt>
                <c:pt idx="100">
                  <c:v>0.54306655254800762</c:v>
                </c:pt>
              </c:numCache>
            </c:numRef>
          </c:xVal>
          <c:yVal>
            <c:numRef>
              <c:f>linear!$DD$95:$DD$195</c:f>
              <c:numCache>
                <c:formatCode>Γενικός τύπος</c:formatCode>
                <c:ptCount val="101"/>
                <c:pt idx="0">
                  <c:v>0.43551387633166672</c:v>
                </c:pt>
                <c:pt idx="1">
                  <c:v>0.41313845625146833</c:v>
                </c:pt>
                <c:pt idx="2">
                  <c:v>0.39064233058596609</c:v>
                </c:pt>
                <c:pt idx="3">
                  <c:v>0.36802368625271231</c:v>
                </c:pt>
                <c:pt idx="4">
                  <c:v>0.3452806634989431</c:v>
                </c:pt>
                <c:pt idx="5">
                  <c:v>0.32241135419851458</c:v>
                </c:pt>
                <c:pt idx="6">
                  <c:v>0.29941380006795776</c:v>
                </c:pt>
                <c:pt idx="7">
                  <c:v>0.27628599079704691</c:v>
                </c:pt>
                <c:pt idx="8">
                  <c:v>0.25302586208870109</c:v>
                </c:pt>
                <c:pt idx="9">
                  <c:v>0.22963129360286061</c:v>
                </c:pt>
                <c:pt idx="10">
                  <c:v>0.20610010679847318</c:v>
                </c:pt>
                <c:pt idx="11">
                  <c:v>0.18243006266739101</c:v>
                </c:pt>
                <c:pt idx="12">
                  <c:v>0.15861885935344497</c:v>
                </c:pt>
                <c:pt idx="13">
                  <c:v>0.13466412964952781</c:v>
                </c:pt>
                <c:pt idx="14">
                  <c:v>0.11056343836493587</c:v>
                </c:pt>
                <c:pt idx="15">
                  <c:v>8.6314279554707274E-2</c:v>
                </c:pt>
                <c:pt idx="16">
                  <c:v>6.1914073601891322E-2</c:v>
                </c:pt>
                <c:pt idx="17">
                  <c:v>3.7360164143222782E-2</c:v>
                </c:pt>
                <c:pt idx="18">
                  <c:v>1.2649814827717576E-2</c:v>
                </c:pt>
                <c:pt idx="19">
                  <c:v>-1.2219794103028142E-2</c:v>
                </c:pt>
                <c:pt idx="20">
                  <c:v>-3.7251569424967886E-2</c:v>
                </c:pt>
                <c:pt idx="21">
                  <c:v>-6.2448508745276188E-2</c:v>
                </c:pt>
                <c:pt idx="22">
                  <c:v>-8.7813704533816941E-2</c:v>
                </c:pt>
                <c:pt idx="23">
                  <c:v>-0.11335034838776664</c:v>
                </c:pt>
                <c:pt idx="24">
                  <c:v>-0.13906173554609805</c:v>
                </c:pt>
                <c:pt idx="25">
                  <c:v>-0.16495126967209842</c:v>
                </c:pt>
                <c:pt idx="26">
                  <c:v>-0.19102246792356922</c:v>
                </c:pt>
                <c:pt idx="27">
                  <c:v>-0.21727896633226182</c:v>
                </c:pt>
                <c:pt idx="28">
                  <c:v>-0.24372452551574383</c:v>
                </c:pt>
                <c:pt idx="29">
                  <c:v>-0.27036303674738266</c:v>
                </c:pt>
                <c:pt idx="30">
                  <c:v>-0.29719852841211974</c:v>
                </c:pt>
                <c:pt idx="31">
                  <c:v>-0.32423517287849546</c:v>
                </c:pt>
                <c:pt idx="32">
                  <c:v>-0.35147729382024334</c:v>
                </c:pt>
                <c:pt idx="33">
                  <c:v>-0.37892937402388316</c:v>
                </c:pt>
                <c:pt idx="34">
                  <c:v>-0.4065960637224233</c:v>
                </c:pt>
                <c:pt idx="35">
                  <c:v>-0.43448218949905365</c:v>
                </c:pt>
                <c:pt idx="36">
                  <c:v>-0.46259276380937364</c:v>
                </c:pt>
                <c:pt idx="37">
                  <c:v>-0.4909329951753969</c:v>
                </c:pt>
                <c:pt idx="38">
                  <c:v>-0.51950829911025231</c:v>
                </c:pt>
                <c:pt idx="39">
                  <c:v>-0.54832430983859615</c:v>
                </c:pt>
                <c:pt idx="40">
                  <c:v>-0.57738689288490541</c:v>
                </c:pt>
                <c:pt idx="41">
                  <c:v>-0.60670215860926302</c:v>
                </c:pt>
                <c:pt idx="42">
                  <c:v>-0.63627647677961841</c:v>
                </c:pt>
                <c:pt idx="43">
                  <c:v>-0.66611649227899195</c:v>
                </c:pt>
                <c:pt idx="44">
                  <c:v>-0.69622914205772901</c:v>
                </c:pt>
                <c:pt idx="45">
                  <c:v>-0.72662167345356066</c:v>
                </c:pt>
                <c:pt idx="46">
                  <c:v>-0.75730166401685828</c:v>
                </c:pt>
                <c:pt idx="47">
                  <c:v>-0.78827704299513734</c:v>
                </c:pt>
                <c:pt idx="48">
                  <c:v>-0.81955611464971834</c:v>
                </c:pt>
                <c:pt idx="49">
                  <c:v>-0.85114758359933562</c:v>
                </c:pt>
                <c:pt idx="50">
                  <c:v>-0.88306058241027396</c:v>
                </c:pt>
                <c:pt idx="51">
                  <c:v>-0.91530470168145184</c:v>
                </c:pt>
                <c:pt idx="52">
                  <c:v>-0.9478900229058731</c:v>
                </c:pt>
                <c:pt idx="53">
                  <c:v>-0.98082715442829438</c:v>
                </c:pt>
                <c:pt idx="54">
                  <c:v>-1.0141272708632794</c:v>
                </c:pt>
                <c:pt idx="55">
                  <c:v>-1.047802156389805</c:v>
                </c:pt>
                <c:pt idx="56">
                  <c:v>-1.0818642523987649</c:v>
                </c:pt>
                <c:pt idx="57">
                  <c:v>-1.1163267100407051</c:v>
                </c:pt>
                <c:pt idx="58">
                  <c:v>-1.1512034483043343</c:v>
                </c:pt>
                <c:pt idx="59">
                  <c:v>-1.1865092183543871</c:v>
                </c:pt>
                <c:pt idx="60">
                  <c:v>-1.2222596749739962</c:v>
                </c:pt>
                <c:pt idx="61">
                  <c:v>-1.258471456094584</c:v>
                </c:pt>
                <c:pt idx="62">
                  <c:v>-1.2951622715615643</c:v>
                </c:pt>
                <c:pt idx="63">
                  <c:v>-1.3323510024818208</c:v>
                </c:pt>
                <c:pt idx="64">
                  <c:v>-1.3700578127369636</c:v>
                </c:pt>
                <c:pt idx="65">
                  <c:v>-1.408304274534852</c:v>
                </c:pt>
                <c:pt idx="66">
                  <c:v>-1.4471135102218693</c:v>
                </c:pt>
                <c:pt idx="67">
                  <c:v>-1.4865103530071451</c:v>
                </c:pt>
                <c:pt idx="68">
                  <c:v>-1.5265215297760684</c:v>
                </c:pt>
                <c:pt idx="69">
                  <c:v>-1.5671758698216178</c:v>
                </c:pt>
                <c:pt idx="70">
                  <c:v>-1.608504544131879</c:v>
                </c:pt>
                <c:pt idx="71">
                  <c:v>-1.6505413408861287</c:v>
                </c:pt>
                <c:pt idx="72">
                  <c:v>-1.6933229840912318</c:v>
                </c:pt>
                <c:pt idx="73">
                  <c:v>-1.7368895039150798</c:v>
                </c:pt>
                <c:pt idx="74">
                  <c:v>-1.7812846693551776</c:v>
                </c:pt>
                <c:pt idx="75">
                  <c:v>-1.8265564965688601</c:v>
                </c:pt>
                <c:pt idx="76">
                  <c:v>-1.8727578496958419</c:v>
                </c:pt>
                <c:pt idx="77">
                  <c:v>-1.9199471556161765</c:v>
                </c:pt>
                <c:pt idx="78">
                  <c:v>-1.968189260222331</c:v>
                </c:pt>
                <c:pt idx="79">
                  <c:v>-2.017556462039344</c:v>
                </c:pt>
                <c:pt idx="80">
                  <c:v>-2.0681297702722024</c:v>
                </c:pt>
                <c:pt idx="81">
                  <c:v>-2.1200004498839644</c:v>
                </c:pt>
                <c:pt idx="82">
                  <c:v>-2.1732719380592131</c:v>
                </c:pt>
                <c:pt idx="83">
                  <c:v>-2.2280622473719873</c:v>
                </c:pt>
                <c:pt idx="84">
                  <c:v>-2.2845070158513781</c:v>
                </c:pt>
                <c:pt idx="85">
                  <c:v>-2.3427634304526732</c:v>
                </c:pt>
                <c:pt idx="86">
                  <c:v>-2.4030153506085021</c:v>
                </c:pt>
                <c:pt idx="87">
                  <c:v>-2.4654801135796127</c:v>
                </c:pt>
                <c:pt idx="88">
                  <c:v>-2.5304177500404221</c:v>
                </c:pt>
                <c:pt idx="89">
                  <c:v>-2.5981437434636572</c:v>
                </c:pt>
                <c:pt idx="90">
                  <c:v>-2.6690471566225646</c:v>
                </c:pt>
                <c:pt idx="91">
                  <c:v>-2.7436171732897088</c:v>
                </c:pt>
                <c:pt idx="92">
                  <c:v>-2.8224833883984104</c:v>
                </c:pt>
                <c:pt idx="93">
                  <c:v>-2.906479704378035</c:v>
                </c:pt>
                <c:pt idx="94">
                  <c:v>-2.9967513235266767</c:v>
                </c:pt>
                <c:pt idx="95">
                  <c:v>-3.094946788334902</c:v>
                </c:pt>
                <c:pt idx="96">
                  <c:v>-3.2035959954851365</c:v>
                </c:pt>
                <c:pt idx="97">
                  <c:v>-3.3269572455143255</c:v>
                </c:pt>
                <c:pt idx="98">
                  <c:v>-3.4733326659907302</c:v>
                </c:pt>
                <c:pt idx="99">
                  <c:v>-3.664153422255243</c:v>
                </c:pt>
                <c:pt idx="100">
                  <c:v>-4.125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1A26-41F4-98CF-B65074B6BCCA}"/>
            </c:ext>
          </c:extLst>
        </c:ser>
        <c:ser>
          <c:idx val="25"/>
          <c:order val="21"/>
          <c:tx>
            <c:strRef>
              <c:f>linear!$AX$93</c:f>
              <c:strCache>
                <c:ptCount val="1"/>
                <c:pt idx="0">
                  <c:v>155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linear!$AW$95:$AW$195</c:f>
              <c:numCache>
                <c:formatCode>Γενικός τύπος</c:formatCode>
                <c:ptCount val="101"/>
                <c:pt idx="0">
                  <c:v>9.5990400439298022E-3</c:v>
                </c:pt>
                <c:pt idx="1">
                  <c:v>-0.17656367613256935</c:v>
                </c:pt>
                <c:pt idx="2">
                  <c:v>-0.3627263923090685</c:v>
                </c:pt>
                <c:pt idx="3">
                  <c:v>-0.5488891084855676</c:v>
                </c:pt>
                <c:pt idx="4">
                  <c:v>-0.73505182466206676</c:v>
                </c:pt>
                <c:pt idx="5">
                  <c:v>-0.92121454083856591</c:v>
                </c:pt>
                <c:pt idx="6">
                  <c:v>-1.1073772570150651</c:v>
                </c:pt>
                <c:pt idx="7">
                  <c:v>-1.2935399731915642</c:v>
                </c:pt>
                <c:pt idx="8">
                  <c:v>-1.4797026893680634</c:v>
                </c:pt>
                <c:pt idx="9">
                  <c:v>-1.6658654055445625</c:v>
                </c:pt>
                <c:pt idx="10">
                  <c:v>-1.8520281217210617</c:v>
                </c:pt>
                <c:pt idx="11">
                  <c:v>-2.0381908378975608</c:v>
                </c:pt>
                <c:pt idx="12">
                  <c:v>-2.2243535540740602</c:v>
                </c:pt>
                <c:pt idx="13">
                  <c:v>-2.4105162702505591</c:v>
                </c:pt>
                <c:pt idx="14">
                  <c:v>-2.5966789864270581</c:v>
                </c:pt>
                <c:pt idx="15">
                  <c:v>-2.782841702603557</c:v>
                </c:pt>
                <c:pt idx="16">
                  <c:v>-2.9690044187800559</c:v>
                </c:pt>
                <c:pt idx="17">
                  <c:v>-3.1551671349565549</c:v>
                </c:pt>
                <c:pt idx="18">
                  <c:v>-3.3413298511330538</c:v>
                </c:pt>
                <c:pt idx="19">
                  <c:v>-3.5274925673095527</c:v>
                </c:pt>
                <c:pt idx="20">
                  <c:v>-3.7136552834860517</c:v>
                </c:pt>
                <c:pt idx="21">
                  <c:v>-3.8998179996625506</c:v>
                </c:pt>
                <c:pt idx="22">
                  <c:v>-4.0859807158390495</c:v>
                </c:pt>
                <c:pt idx="23">
                  <c:v>-4.2721434320155485</c:v>
                </c:pt>
                <c:pt idx="24">
                  <c:v>-4.4583061481920474</c:v>
                </c:pt>
                <c:pt idx="25">
                  <c:v>-4.6444688643685463</c:v>
                </c:pt>
                <c:pt idx="26">
                  <c:v>-4.8306315805450453</c:v>
                </c:pt>
                <c:pt idx="27">
                  <c:v>-5.0167942967215442</c:v>
                </c:pt>
                <c:pt idx="28">
                  <c:v>-5.2029570128980431</c:v>
                </c:pt>
                <c:pt idx="29">
                  <c:v>-5.3891197290745421</c:v>
                </c:pt>
                <c:pt idx="30">
                  <c:v>-5.575282445251041</c:v>
                </c:pt>
                <c:pt idx="31">
                  <c:v>-5.7614451614275399</c:v>
                </c:pt>
                <c:pt idx="32">
                  <c:v>-5.9476078776040389</c:v>
                </c:pt>
                <c:pt idx="33">
                  <c:v>-6.1337705937805378</c:v>
                </c:pt>
                <c:pt idx="34">
                  <c:v>-6.3199333099570367</c:v>
                </c:pt>
                <c:pt idx="35">
                  <c:v>-6.5060960261335357</c:v>
                </c:pt>
                <c:pt idx="36">
                  <c:v>-6.6922587423100346</c:v>
                </c:pt>
                <c:pt idx="37">
                  <c:v>-6.8784214584865335</c:v>
                </c:pt>
                <c:pt idx="38">
                  <c:v>-7.0645841746630325</c:v>
                </c:pt>
                <c:pt idx="39">
                  <c:v>-7.2507468908395314</c:v>
                </c:pt>
                <c:pt idx="40">
                  <c:v>-7.4369096070160303</c:v>
                </c:pt>
                <c:pt idx="41">
                  <c:v>-7.6230723231925293</c:v>
                </c:pt>
                <c:pt idx="42">
                  <c:v>-7.8092350393690282</c:v>
                </c:pt>
                <c:pt idx="43">
                  <c:v>-7.9953977555455271</c:v>
                </c:pt>
                <c:pt idx="44">
                  <c:v>-8.1815604717220261</c:v>
                </c:pt>
                <c:pt idx="45">
                  <c:v>-8.367723187898525</c:v>
                </c:pt>
                <c:pt idx="46">
                  <c:v>-8.5538859040750239</c:v>
                </c:pt>
                <c:pt idx="47">
                  <c:v>-8.7400486202515228</c:v>
                </c:pt>
                <c:pt idx="48">
                  <c:v>-8.9262113364280218</c:v>
                </c:pt>
                <c:pt idx="49">
                  <c:v>-9.1123740526045207</c:v>
                </c:pt>
                <c:pt idx="50">
                  <c:v>-9.2985367687810196</c:v>
                </c:pt>
                <c:pt idx="51">
                  <c:v>-9.4846994849575186</c:v>
                </c:pt>
                <c:pt idx="52">
                  <c:v>-9.6708622011340175</c:v>
                </c:pt>
                <c:pt idx="53">
                  <c:v>-9.8570249173105164</c:v>
                </c:pt>
                <c:pt idx="54">
                  <c:v>-10.043187633487015</c:v>
                </c:pt>
                <c:pt idx="55">
                  <c:v>-10.229350349663514</c:v>
                </c:pt>
                <c:pt idx="56">
                  <c:v>-10.415513065840013</c:v>
                </c:pt>
                <c:pt idx="57">
                  <c:v>-10.601675782016512</c:v>
                </c:pt>
                <c:pt idx="58">
                  <c:v>-10.787838498193011</c:v>
                </c:pt>
                <c:pt idx="59">
                  <c:v>-10.97400121436951</c:v>
                </c:pt>
                <c:pt idx="60">
                  <c:v>-11.160163930546009</c:v>
                </c:pt>
                <c:pt idx="61">
                  <c:v>-11.346326646722508</c:v>
                </c:pt>
                <c:pt idx="62">
                  <c:v>-11.532489362899007</c:v>
                </c:pt>
                <c:pt idx="63">
                  <c:v>-11.718652079075506</c:v>
                </c:pt>
                <c:pt idx="64">
                  <c:v>-11.904814795252005</c:v>
                </c:pt>
                <c:pt idx="65">
                  <c:v>-12.090977511428504</c:v>
                </c:pt>
                <c:pt idx="66">
                  <c:v>-12.277140227605003</c:v>
                </c:pt>
                <c:pt idx="67">
                  <c:v>-12.463302943781501</c:v>
                </c:pt>
                <c:pt idx="68">
                  <c:v>-12.649465659958</c:v>
                </c:pt>
                <c:pt idx="69">
                  <c:v>-12.835628376134499</c:v>
                </c:pt>
                <c:pt idx="70">
                  <c:v>-13.021791092310998</c:v>
                </c:pt>
                <c:pt idx="71">
                  <c:v>-13.207953808487497</c:v>
                </c:pt>
                <c:pt idx="72">
                  <c:v>-13.394116524663996</c:v>
                </c:pt>
                <c:pt idx="73">
                  <c:v>-13.580279240840495</c:v>
                </c:pt>
                <c:pt idx="74">
                  <c:v>-13.766441957016994</c:v>
                </c:pt>
                <c:pt idx="75">
                  <c:v>-13.952604673193493</c:v>
                </c:pt>
                <c:pt idx="76">
                  <c:v>-14.138767389369992</c:v>
                </c:pt>
                <c:pt idx="77">
                  <c:v>-14.324930105546491</c:v>
                </c:pt>
                <c:pt idx="78">
                  <c:v>-14.51109282172299</c:v>
                </c:pt>
                <c:pt idx="79">
                  <c:v>-14.697255537899489</c:v>
                </c:pt>
                <c:pt idx="80">
                  <c:v>-14.883418254075988</c:v>
                </c:pt>
                <c:pt idx="81">
                  <c:v>-15.069580970252487</c:v>
                </c:pt>
                <c:pt idx="82">
                  <c:v>-15.255743686428985</c:v>
                </c:pt>
                <c:pt idx="83">
                  <c:v>-15.441906402605484</c:v>
                </c:pt>
                <c:pt idx="84">
                  <c:v>-15.628069118781983</c:v>
                </c:pt>
                <c:pt idx="85">
                  <c:v>-15.814231834958482</c:v>
                </c:pt>
                <c:pt idx="86">
                  <c:v>-16.000394551134981</c:v>
                </c:pt>
                <c:pt idx="87">
                  <c:v>-16.186557267311482</c:v>
                </c:pt>
                <c:pt idx="88">
                  <c:v>-16.372719983487983</c:v>
                </c:pt>
                <c:pt idx="89">
                  <c:v>-16.558882699664483</c:v>
                </c:pt>
                <c:pt idx="90">
                  <c:v>-16.745045415840984</c:v>
                </c:pt>
                <c:pt idx="91">
                  <c:v>-16.931208132017485</c:v>
                </c:pt>
                <c:pt idx="92">
                  <c:v>-17.117370848193985</c:v>
                </c:pt>
                <c:pt idx="93">
                  <c:v>-17.303533564370486</c:v>
                </c:pt>
                <c:pt idx="94">
                  <c:v>-17.489696280546987</c:v>
                </c:pt>
                <c:pt idx="95">
                  <c:v>-17.675858996723488</c:v>
                </c:pt>
                <c:pt idx="96">
                  <c:v>-17.862021712899988</c:v>
                </c:pt>
                <c:pt idx="97">
                  <c:v>-18.048184429076489</c:v>
                </c:pt>
                <c:pt idx="98">
                  <c:v>-18.23434714525299</c:v>
                </c:pt>
                <c:pt idx="99">
                  <c:v>-18.42050986142949</c:v>
                </c:pt>
                <c:pt idx="100">
                  <c:v>-18.606672577605991</c:v>
                </c:pt>
              </c:numCache>
            </c:numRef>
          </c:xVal>
          <c:yVal>
            <c:numRef>
              <c:f>linear!$AY$95:$AY$195</c:f>
              <c:numCache>
                <c:formatCode>Γενικός τύπος</c:formatCode>
                <c:ptCount val="101"/>
                <c:pt idx="0">
                  <c:v>-2.0648054315581928E-2</c:v>
                </c:pt>
                <c:pt idx="1">
                  <c:v>0.35922200360664541</c:v>
                </c:pt>
                <c:pt idx="2">
                  <c:v>0.70216023635305702</c:v>
                </c:pt>
                <c:pt idx="3">
                  <c:v>1.0155633741291232</c:v>
                </c:pt>
                <c:pt idx="4">
                  <c:v>1.3045482819161904</c:v>
                </c:pt>
                <c:pt idx="5">
                  <c:v>1.572831532617641</c:v>
                </c:pt>
                <c:pt idx="6">
                  <c:v>1.8232149161522653</c:v>
                </c:pt>
                <c:pt idx="7">
                  <c:v>2.0578734492622677</c:v>
                </c:pt>
                <c:pt idx="8">
                  <c:v>2.2785360838102453</c:v>
                </c:pt>
                <c:pt idx="9">
                  <c:v>2.4866043098433375</c:v>
                </c:pt>
                <c:pt idx="10">
                  <c:v>2.6832329285527337</c:v>
                </c:pt>
                <c:pt idx="11">
                  <c:v>2.8693867890710765</c:v>
                </c:pt>
                <c:pt idx="12">
                  <c:v>3.0458817022069122</c:v>
                </c:pt>
                <c:pt idx="13">
                  <c:v>3.2134146179656096</c:v>
                </c:pt>
                <c:pt idx="14">
                  <c:v>3.3725863255789434</c:v>
                </c:pt>
                <c:pt idx="15">
                  <c:v>3.52391882556332</c:v>
                </c:pt>
                <c:pt idx="16">
                  <c:v>3.6678688284108265</c:v>
                </c:pt>
                <c:pt idx="17">
                  <c:v>3.8048383867383375</c:v>
                </c:pt>
                <c:pt idx="18">
                  <c:v>3.935183371919786</c:v>
                </c:pt>
                <c:pt idx="19">
                  <c:v>4.0592203064413601</c:v>
                </c:pt>
                <c:pt idx="20">
                  <c:v>4.1772319255711956</c:v>
                </c:pt>
                <c:pt idx="21">
                  <c:v>4.2894717453796032</c:v>
                </c:pt>
                <c:pt idx="22">
                  <c:v>4.3961678453027373</c:v>
                </c:pt>
                <c:pt idx="23">
                  <c:v>4.4975260236233847</c:v>
                </c:pt>
                <c:pt idx="24">
                  <c:v>4.5937324476964703</c:v>
                </c:pt>
                <c:pt idx="25">
                  <c:v>4.6849558936001303</c:v>
                </c:pt>
                <c:pt idx="26">
                  <c:v>4.7713496494942005</c:v>
                </c:pt>
                <c:pt idx="27">
                  <c:v>4.8530531414746649</c:v>
                </c:pt>
                <c:pt idx="28">
                  <c:v>4.9301933288275093</c:v>
                </c:pt>
                <c:pt idx="29">
                  <c:v>5.0028859063834092</c:v>
                </c:pt>
                <c:pt idx="30">
                  <c:v>5.0712363444876249</c:v>
                </c:pt>
                <c:pt idx="31">
                  <c:v>5.1353407914400728</c:v>
                </c:pt>
                <c:pt idx="32">
                  <c:v>5.1952868587696566</c:v>
                </c:pt>
                <c:pt idx="33">
                  <c:v>5.2511543061167316</c:v>
                </c:pt>
                <c:pt idx="34">
                  <c:v>5.3030156396073025</c:v>
                </c:pt>
                <c:pt idx="35">
                  <c:v>5.3509366352598633</c:v>
                </c:pt>
                <c:pt idx="36">
                  <c:v>5.394976797054273</c:v>
                </c:pt>
                <c:pt idx="37">
                  <c:v>5.4351897577221244</c:v>
                </c:pt>
                <c:pt idx="38">
                  <c:v>5.4716236290202538</c:v>
                </c:pt>
                <c:pt idx="39">
                  <c:v>5.5043213071688646</c:v>
                </c:pt>
                <c:pt idx="40">
                  <c:v>5.5333207382305494</c:v>
                </c:pt>
                <c:pt idx="41">
                  <c:v>5.5586551474422041</c:v>
                </c:pt>
                <c:pt idx="42">
                  <c:v>5.5803532358613861</c:v>
                </c:pt>
                <c:pt idx="43">
                  <c:v>5.5984393471300997</c:v>
                </c:pt>
                <c:pt idx="44">
                  <c:v>5.6129336066745772</c:v>
                </c:pt>
                <c:pt idx="45">
                  <c:v>5.6238520352346129</c:v>
                </c:pt>
                <c:pt idx="46">
                  <c:v>5.6312066382383223</c:v>
                </c:pt>
                <c:pt idx="47">
                  <c:v>5.6350054721974701</c:v>
                </c:pt>
                <c:pt idx="48">
                  <c:v>5.6352526889858332</c:v>
                </c:pt>
                <c:pt idx="49">
                  <c:v>5.6319485585708291</c:v>
                </c:pt>
                <c:pt idx="50">
                  <c:v>5.6250894704895487</c:v>
                </c:pt>
                <c:pt idx="51">
                  <c:v>5.6146679140880638</c:v>
                </c:pt>
                <c:pt idx="52">
                  <c:v>5.6006724372710321</c:v>
                </c:pt>
                <c:pt idx="53">
                  <c:v>5.5830875832308999</c:v>
                </c:pt>
                <c:pt idx="54">
                  <c:v>5.5618938043359414</c:v>
                </c:pt>
                <c:pt idx="55">
                  <c:v>5.5370673520470621</c:v>
                </c:pt>
                <c:pt idx="56">
                  <c:v>5.5085801413969122</c:v>
                </c:pt>
                <c:pt idx="57">
                  <c:v>5.4763995881929501</c:v>
                </c:pt>
                <c:pt idx="58">
                  <c:v>5.4404884166883072</c:v>
                </c:pt>
                <c:pt idx="59">
                  <c:v>5.4008044349890021</c:v>
                </c:pt>
                <c:pt idx="60">
                  <c:v>5.3573002749188277</c:v>
                </c:pt>
                <c:pt idx="61">
                  <c:v>5.3099230924267102</c:v>
                </c:pt>
                <c:pt idx="62">
                  <c:v>5.2586142238744813</c:v>
                </c:pt>
                <c:pt idx="63">
                  <c:v>5.2033087926592447</c:v>
                </c:pt>
                <c:pt idx="64">
                  <c:v>5.1439352595710588</c:v>
                </c:pt>
                <c:pt idx="65">
                  <c:v>5.0804149090221378</c:v>
                </c:pt>
                <c:pt idx="66">
                  <c:v>5.0126612617554409</c:v>
                </c:pt>
                <c:pt idx="67">
                  <c:v>4.9405794027815251</c:v>
                </c:pt>
                <c:pt idx="68">
                  <c:v>4.8640652110160367</c:v>
                </c:pt>
                <c:pt idx="69">
                  <c:v>4.7830044742844917</c:v>
                </c:pt>
                <c:pt idx="70">
                  <c:v>4.697271869878973</c:v>
                </c:pt>
                <c:pt idx="71">
                  <c:v>4.6067297865001953</c:v>
                </c:pt>
                <c:pt idx="72">
                  <c:v>4.5112269579407878</c:v>
                </c:pt>
                <c:pt idx="73">
                  <c:v>4.4105968719172326</c:v>
                </c:pt>
                <c:pt idx="74">
                  <c:v>4.3046559085715277</c:v>
                </c:pt>
                <c:pt idx="75">
                  <c:v>4.1932011517008929</c:v>
                </c:pt>
                <c:pt idx="76">
                  <c:v>4.0760078008506255</c:v>
                </c:pt>
                <c:pt idx="77">
                  <c:v>3.9528260927850609</c:v>
                </c:pt>
                <c:pt idx="78">
                  <c:v>3.8233776147813403</c:v>
                </c:pt>
                <c:pt idx="79">
                  <c:v>3.6873508571521927</c:v>
                </c:pt>
                <c:pt idx="80">
                  <c:v>3.5443958047259279</c:v>
                </c:pt>
                <c:pt idx="81">
                  <c:v>3.3941173012568662</c:v>
                </c:pt>
                <c:pt idx="82">
                  <c:v>3.2360668287133878</c:v>
                </c:pt>
                <c:pt idx="83">
                  <c:v>3.0697322125093978</c:v>
                </c:pt>
                <c:pt idx="84">
                  <c:v>2.8945245742762205</c:v>
                </c:pt>
                <c:pt idx="85">
                  <c:v>2.7097615740585064</c:v>
                </c:pt>
                <c:pt idx="86">
                  <c:v>2.5146455617598482</c:v>
                </c:pt>
                <c:pt idx="87">
                  <c:v>2.3082346050473985</c:v>
                </c:pt>
                <c:pt idx="88">
                  <c:v>2.0894033235358145</c:v>
                </c:pt>
                <c:pt idx="89">
                  <c:v>1.8567887573683373</c:v>
                </c:pt>
                <c:pt idx="90">
                  <c:v>1.608713604130839</c:v>
                </c:pt>
                <c:pt idx="91">
                  <c:v>1.3430740244462178</c:v>
                </c:pt>
                <c:pt idx="92">
                  <c:v>1.0571696484834818</c:v>
                </c:pt>
                <c:pt idx="93">
                  <c:v>0.74743449219329683</c:v>
                </c:pt>
                <c:pt idx="94">
                  <c:v>0.40898724986937479</c:v>
                </c:pt>
                <c:pt idx="95">
                  <c:v>3.4825689791915221E-2</c:v>
                </c:pt>
                <c:pt idx="96">
                  <c:v>-0.38575595298474374</c:v>
                </c:pt>
                <c:pt idx="97">
                  <c:v>-0.87070603616747244</c:v>
                </c:pt>
                <c:pt idx="98">
                  <c:v>-1.4548690576778325</c:v>
                </c:pt>
                <c:pt idx="99">
                  <c:v>-2.2277767180779025</c:v>
                </c:pt>
                <c:pt idx="100">
                  <c:v>-4.1249995886222486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6-1A26-41F4-98CF-B65074B6BCCA}"/>
            </c:ext>
          </c:extLst>
        </c:ser>
        <c:ser>
          <c:idx val="26"/>
          <c:order val="22"/>
          <c:tx>
            <c:strRef>
              <c:f>linear!$BD$93</c:f>
              <c:strCache>
                <c:ptCount val="1"/>
                <c:pt idx="0">
                  <c:v>175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linear!$BC$95:$BC$195</c:f>
              <c:numCache>
                <c:formatCode>Γενικός τύπος</c:formatCode>
                <c:ptCount val="101"/>
                <c:pt idx="0">
                  <c:v>8.0400948895272269E-5</c:v>
                </c:pt>
                <c:pt idx="1">
                  <c:v>-0.94470073193338033</c:v>
                </c:pt>
                <c:pt idx="2">
                  <c:v>-1.8894818648156559</c:v>
                </c:pt>
                <c:pt idx="3">
                  <c:v>-2.8342629976979317</c:v>
                </c:pt>
                <c:pt idx="4">
                  <c:v>-3.7790441305802074</c:v>
                </c:pt>
                <c:pt idx="5">
                  <c:v>-4.7238252634624827</c:v>
                </c:pt>
                <c:pt idx="6">
                  <c:v>-5.6686063963447584</c:v>
                </c:pt>
                <c:pt idx="7">
                  <c:v>-6.6133875292270341</c:v>
                </c:pt>
                <c:pt idx="8">
                  <c:v>-7.5581686621093098</c:v>
                </c:pt>
                <c:pt idx="9">
                  <c:v>-8.5029497949915847</c:v>
                </c:pt>
                <c:pt idx="10">
                  <c:v>-9.4477309278738595</c:v>
                </c:pt>
                <c:pt idx="11">
                  <c:v>-10.392512060756134</c:v>
                </c:pt>
                <c:pt idx="12">
                  <c:v>-11.337293193638409</c:v>
                </c:pt>
                <c:pt idx="13">
                  <c:v>-12.282074326520684</c:v>
                </c:pt>
                <c:pt idx="14">
                  <c:v>-13.226855459402959</c:v>
                </c:pt>
                <c:pt idx="15">
                  <c:v>-14.171636592285234</c:v>
                </c:pt>
                <c:pt idx="16">
                  <c:v>-15.116417725167508</c:v>
                </c:pt>
                <c:pt idx="17">
                  <c:v>-16.061198858049785</c:v>
                </c:pt>
                <c:pt idx="18">
                  <c:v>-17.005979990932062</c:v>
                </c:pt>
                <c:pt idx="19">
                  <c:v>-17.950761123814338</c:v>
                </c:pt>
                <c:pt idx="20">
                  <c:v>-18.895542256696615</c:v>
                </c:pt>
                <c:pt idx="21">
                  <c:v>-19.840323389578892</c:v>
                </c:pt>
                <c:pt idx="22">
                  <c:v>-20.785104522461168</c:v>
                </c:pt>
                <c:pt idx="23">
                  <c:v>-21.729885655343445</c:v>
                </c:pt>
                <c:pt idx="24">
                  <c:v>-22.674666788225721</c:v>
                </c:pt>
                <c:pt idx="25">
                  <c:v>-23.619447921107998</c:v>
                </c:pt>
                <c:pt idx="26">
                  <c:v>-24.564229053990275</c:v>
                </c:pt>
                <c:pt idx="27">
                  <c:v>-25.509010186872551</c:v>
                </c:pt>
                <c:pt idx="28">
                  <c:v>-26.453791319754828</c:v>
                </c:pt>
                <c:pt idx="29">
                  <c:v>-27.398572452637104</c:v>
                </c:pt>
                <c:pt idx="30">
                  <c:v>-28.343353585519381</c:v>
                </c:pt>
                <c:pt idx="31">
                  <c:v>-29.288134718401658</c:v>
                </c:pt>
                <c:pt idx="32">
                  <c:v>-30.232915851283934</c:v>
                </c:pt>
                <c:pt idx="33">
                  <c:v>-31.177696984166211</c:v>
                </c:pt>
                <c:pt idx="34">
                  <c:v>-32.122478117048487</c:v>
                </c:pt>
                <c:pt idx="35">
                  <c:v>-33.067259249930764</c:v>
                </c:pt>
                <c:pt idx="36">
                  <c:v>-34.012040382813041</c:v>
                </c:pt>
                <c:pt idx="37">
                  <c:v>-34.956821515695317</c:v>
                </c:pt>
                <c:pt idx="38">
                  <c:v>-35.901602648577594</c:v>
                </c:pt>
                <c:pt idx="39">
                  <c:v>-36.84638378145987</c:v>
                </c:pt>
                <c:pt idx="40">
                  <c:v>-37.791164914342147</c:v>
                </c:pt>
                <c:pt idx="41">
                  <c:v>-38.735946047224424</c:v>
                </c:pt>
                <c:pt idx="42">
                  <c:v>-39.6807271801067</c:v>
                </c:pt>
                <c:pt idx="43">
                  <c:v>-40.625508312988977</c:v>
                </c:pt>
                <c:pt idx="44">
                  <c:v>-41.570289445871254</c:v>
                </c:pt>
                <c:pt idx="45">
                  <c:v>-42.51507057875353</c:v>
                </c:pt>
                <c:pt idx="46">
                  <c:v>-43.459851711635807</c:v>
                </c:pt>
                <c:pt idx="47">
                  <c:v>-44.404632844518083</c:v>
                </c:pt>
                <c:pt idx="48">
                  <c:v>-45.34941397740036</c:v>
                </c:pt>
                <c:pt idx="49">
                  <c:v>-46.294195110282637</c:v>
                </c:pt>
                <c:pt idx="50">
                  <c:v>-47.238976243164913</c:v>
                </c:pt>
                <c:pt idx="51">
                  <c:v>-48.18375737604719</c:v>
                </c:pt>
                <c:pt idx="52">
                  <c:v>-49.128538508929466</c:v>
                </c:pt>
                <c:pt idx="53">
                  <c:v>-50.073319641811743</c:v>
                </c:pt>
                <c:pt idx="54">
                  <c:v>-51.01810077469402</c:v>
                </c:pt>
                <c:pt idx="55">
                  <c:v>-51.962881907576296</c:v>
                </c:pt>
                <c:pt idx="56">
                  <c:v>-52.907663040458573</c:v>
                </c:pt>
                <c:pt idx="57">
                  <c:v>-53.852444173340849</c:v>
                </c:pt>
                <c:pt idx="58">
                  <c:v>-54.797225306223126</c:v>
                </c:pt>
                <c:pt idx="59">
                  <c:v>-55.742006439105403</c:v>
                </c:pt>
                <c:pt idx="60">
                  <c:v>-56.686787571987679</c:v>
                </c:pt>
                <c:pt idx="61">
                  <c:v>-57.631568704869956</c:v>
                </c:pt>
                <c:pt idx="62">
                  <c:v>-58.576349837752232</c:v>
                </c:pt>
                <c:pt idx="63">
                  <c:v>-59.521130970634509</c:v>
                </c:pt>
                <c:pt idx="64">
                  <c:v>-60.465912103516786</c:v>
                </c:pt>
                <c:pt idx="65">
                  <c:v>-61.410693236399062</c:v>
                </c:pt>
                <c:pt idx="66">
                  <c:v>-62.355474369281339</c:v>
                </c:pt>
                <c:pt idx="67">
                  <c:v>-63.300255502163616</c:v>
                </c:pt>
                <c:pt idx="68">
                  <c:v>-64.245036635045892</c:v>
                </c:pt>
                <c:pt idx="69">
                  <c:v>-65.189817767928162</c:v>
                </c:pt>
                <c:pt idx="70">
                  <c:v>-66.134598900810431</c:v>
                </c:pt>
                <c:pt idx="71">
                  <c:v>-67.079380033692701</c:v>
                </c:pt>
                <c:pt idx="72">
                  <c:v>-68.02416116657497</c:v>
                </c:pt>
                <c:pt idx="73">
                  <c:v>-68.96894229945724</c:v>
                </c:pt>
                <c:pt idx="74">
                  <c:v>-69.913723432339509</c:v>
                </c:pt>
                <c:pt idx="75">
                  <c:v>-70.858504565221779</c:v>
                </c:pt>
                <c:pt idx="76">
                  <c:v>-71.803285698104048</c:v>
                </c:pt>
                <c:pt idx="77">
                  <c:v>-72.748066830986318</c:v>
                </c:pt>
                <c:pt idx="78">
                  <c:v>-73.692847963868587</c:v>
                </c:pt>
                <c:pt idx="79">
                  <c:v>-74.637629096750857</c:v>
                </c:pt>
                <c:pt idx="80">
                  <c:v>-75.582410229633126</c:v>
                </c:pt>
                <c:pt idx="81">
                  <c:v>-76.527191362515396</c:v>
                </c:pt>
                <c:pt idx="82">
                  <c:v>-77.471972495397665</c:v>
                </c:pt>
                <c:pt idx="83">
                  <c:v>-78.416753628279935</c:v>
                </c:pt>
                <c:pt idx="84">
                  <c:v>-79.361534761162204</c:v>
                </c:pt>
                <c:pt idx="85">
                  <c:v>-80.306315894044474</c:v>
                </c:pt>
                <c:pt idx="86">
                  <c:v>-81.251097026926743</c:v>
                </c:pt>
                <c:pt idx="87">
                  <c:v>-82.195878159809013</c:v>
                </c:pt>
                <c:pt idx="88">
                  <c:v>-83.140659292691282</c:v>
                </c:pt>
                <c:pt idx="89">
                  <c:v>-84.085440425573552</c:v>
                </c:pt>
                <c:pt idx="90">
                  <c:v>-85.030221558455821</c:v>
                </c:pt>
                <c:pt idx="91">
                  <c:v>-85.975002691338091</c:v>
                </c:pt>
                <c:pt idx="92">
                  <c:v>-86.91978382422036</c:v>
                </c:pt>
                <c:pt idx="93">
                  <c:v>-87.86456495710263</c:v>
                </c:pt>
                <c:pt idx="94">
                  <c:v>-88.809346089984899</c:v>
                </c:pt>
                <c:pt idx="95">
                  <c:v>-89.754127222867169</c:v>
                </c:pt>
                <c:pt idx="96">
                  <c:v>-90.698908355749438</c:v>
                </c:pt>
                <c:pt idx="97">
                  <c:v>-91.643689488631708</c:v>
                </c:pt>
                <c:pt idx="98">
                  <c:v>-92.588470621513977</c:v>
                </c:pt>
                <c:pt idx="99">
                  <c:v>-93.533251754396247</c:v>
                </c:pt>
                <c:pt idx="100">
                  <c:v>-94.478032887278516</c:v>
                </c:pt>
              </c:numCache>
            </c:numRef>
          </c:xVal>
          <c:yVal>
            <c:numRef>
              <c:f>linear!$BE$95:$BE$195</c:f>
              <c:numCache>
                <c:formatCode>Γενικός τύπος</c:formatCode>
                <c:ptCount val="101"/>
                <c:pt idx="0">
                  <c:v>-9.1909022577877253E-4</c:v>
                </c:pt>
                <c:pt idx="1">
                  <c:v>6.1320215185911442</c:v>
                </c:pt>
                <c:pt idx="2">
                  <c:v>9.7176772965788256</c:v>
                </c:pt>
                <c:pt idx="3">
                  <c:v>12.495701437168504</c:v>
                </c:pt>
                <c:pt idx="4">
                  <c:v>14.824683243043168</c:v>
                </c:pt>
                <c:pt idx="5">
                  <c:v>16.854705693401574</c:v>
                </c:pt>
                <c:pt idx="6">
                  <c:v>18.665796040808242</c:v>
                </c:pt>
                <c:pt idx="7">
                  <c:v>20.306690375158137</c:v>
                </c:pt>
                <c:pt idx="8">
                  <c:v>21.809713845025705</c:v>
                </c:pt>
                <c:pt idx="9">
                  <c:v>23.197628846453274</c:v>
                </c:pt>
                <c:pt idx="10">
                  <c:v>24.487191268069846</c:v>
                </c:pt>
                <c:pt idx="11">
                  <c:v>25.691165220599434</c:v>
                </c:pt>
                <c:pt idx="12">
                  <c:v>26.819542410341995</c:v>
                </c:pt>
                <c:pt idx="13">
                  <c:v>27.880319538019371</c:v>
                </c:pt>
                <c:pt idx="14">
                  <c:v>28.880015220385729</c:v>
                </c:pt>
                <c:pt idx="15">
                  <c:v>29.824025875376201</c:v>
                </c:pt>
                <c:pt idx="16">
                  <c:v>30.716878010490909</c:v>
                </c:pt>
                <c:pt idx="17">
                  <c:v>31.562411589113577</c:v>
                </c:pt>
                <c:pt idx="18">
                  <c:v>32.363916204589643</c:v>
                </c:pt>
                <c:pt idx="19">
                  <c:v>33.124234124505584</c:v>
                </c:pt>
                <c:pt idx="20">
                  <c:v>33.845839563549255</c:v>
                </c:pt>
                <c:pt idx="21">
                  <c:v>34.530900567458808</c:v>
                </c:pt>
                <c:pt idx="22">
                  <c:v>35.181327956496105</c:v>
                </c:pt>
                <c:pt idx="23">
                  <c:v>35.798814489448411</c:v>
                </c:pt>
                <c:pt idx="24">
                  <c:v>36.384866533648989</c:v>
                </c:pt>
                <c:pt idx="25">
                  <c:v>36.940829919558617</c:v>
                </c:pt>
                <c:pt idx="26">
                  <c:v>37.467911230305553</c:v>
                </c:pt>
                <c:pt idx="27">
                  <c:v>37.967195469753534</c:v>
                </c:pt>
                <c:pt idx="28">
                  <c:v>38.439660829586089</c:v>
                </c:pt>
                <c:pt idx="29">
                  <c:v>38.886191111539333</c:v>
                </c:pt>
                <c:pt idx="30">
                  <c:v>39.307586238340903</c:v>
                </c:pt>
                <c:pt idx="31">
                  <c:v>39.7045711944616</c:v>
                </c:pt>
                <c:pt idx="32">
                  <c:v>40.077803667321106</c:v>
                </c:pt>
                <c:pt idx="33">
                  <c:v>40.427880605354723</c:v>
                </c:pt>
                <c:pt idx="34">
                  <c:v>40.755343867222656</c:v>
                </c:pt>
                <c:pt idx="35">
                  <c:v>41.060685103439631</c:v>
                </c:pt>
                <c:pt idx="36">
                  <c:v>41.34434998563497</c:v>
                </c:pt>
                <c:pt idx="37">
                  <c:v>41.60674187790157</c:v>
                </c:pt>
                <c:pt idx="38">
                  <c:v>41.848225028050528</c:v>
                </c:pt>
                <c:pt idx="39">
                  <c:v>42.069127343142064</c:v>
                </c:pt>
                <c:pt idx="40">
                  <c:v>42.269742802724728</c:v>
                </c:pt>
                <c:pt idx="41">
                  <c:v>42.450333554247692</c:v>
                </c:pt>
                <c:pt idx="42">
                  <c:v>42.61113172770915</c:v>
                </c:pt>
                <c:pt idx="43">
                  <c:v>42.752341000445334</c:v>
                </c:pt>
                <c:pt idx="44">
                  <c:v>42.874137937798224</c:v>
                </c:pt>
                <c:pt idx="45">
                  <c:v>42.976673131028299</c:v>
                </c:pt>
                <c:pt idx="46">
                  <c:v>43.060072150100417</c:v>
                </c:pt>
                <c:pt idx="47">
                  <c:v>43.12443632573865</c:v>
                </c:pt>
                <c:pt idx="48">
                  <c:v>43.169843372314695</c:v>
                </c:pt>
                <c:pt idx="49">
                  <c:v>43.196347860615994</c:v>
                </c:pt>
                <c:pt idx="50">
                  <c:v>43.203981547261002</c:v>
                </c:pt>
                <c:pt idx="51">
                  <c:v>43.192753565426365</c:v>
                </c:pt>
                <c:pt idx="52">
                  <c:v>43.162650479567752</c:v>
                </c:pt>
                <c:pt idx="53">
                  <c:v>43.113636204901269</c:v>
                </c:pt>
                <c:pt idx="54">
                  <c:v>43.045651790516452</c:v>
                </c:pt>
                <c:pt idx="55">
                  <c:v>42.958615063068343</c:v>
                </c:pt>
                <c:pt idx="56">
                  <c:v>42.85242012599393</c:v>
                </c:pt>
                <c:pt idx="57">
                  <c:v>42.72693670706667</c:v>
                </c:pt>
                <c:pt idx="58">
                  <c:v>42.58200934478382</c:v>
                </c:pt>
                <c:pt idx="59">
                  <c:v>42.417456401508971</c:v>
                </c:pt>
                <c:pt idx="60">
                  <c:v>42.233068888392062</c:v>
                </c:pt>
                <c:pt idx="61">
                  <c:v>42.028609083768771</c:v>
                </c:pt>
                <c:pt idx="62">
                  <c:v>41.803808922893737</c:v>
                </c:pt>
                <c:pt idx="63">
                  <c:v>41.558368132351198</c:v>
                </c:pt>
                <c:pt idx="64">
                  <c:v>41.291952077149112</c:v>
                </c:pt>
                <c:pt idx="65">
                  <c:v>41.004189282127548</c:v>
                </c:pt>
                <c:pt idx="66">
                  <c:v>40.694668581639824</c:v>
                </c:pt>
                <c:pt idx="67">
                  <c:v>40.362935842156894</c:v>
                </c:pt>
                <c:pt idx="68">
                  <c:v>40.008490191073747</c:v>
                </c:pt>
                <c:pt idx="69">
                  <c:v>39.630779671001612</c:v>
                </c:pt>
                <c:pt idx="70">
                  <c:v>39.229196221482091</c:v>
                </c:pt>
                <c:pt idx="71">
                  <c:v>38.803069868399703</c:v>
                </c:pt>
                <c:pt idx="72">
                  <c:v>38.351661974118663</c:v>
                </c:pt>
                <c:pt idx="73">
                  <c:v>37.874157366818345</c:v>
                </c:pt>
                <c:pt idx="74">
                  <c:v>37.369655123327668</c:v>
                </c:pt>
                <c:pt idx="75">
                  <c:v>36.837157722792547</c:v>
                </c:pt>
                <c:pt idx="76">
                  <c:v>36.27555821435967</c:v>
                </c:pt>
                <c:pt idx="77">
                  <c:v>35.683624944585759</c:v>
                </c:pt>
                <c:pt idx="78">
                  <c:v>35.059983260777628</c:v>
                </c:pt>
                <c:pt idx="79">
                  <c:v>34.403093432429962</c:v>
                </c:pt>
                <c:pt idx="80">
                  <c:v>33.71122379612666</c:v>
                </c:pt>
                <c:pt idx="81">
                  <c:v>32.982417802711744</c:v>
                </c:pt>
                <c:pt idx="82">
                  <c:v>32.214453188529617</c:v>
                </c:pt>
                <c:pt idx="83">
                  <c:v>31.404790842609263</c:v>
                </c:pt>
                <c:pt idx="84">
                  <c:v>30.550510000859209</c:v>
                </c:pt>
                <c:pt idx="85">
                  <c:v>29.648225009491053</c:v>
                </c:pt>
                <c:pt idx="86">
                  <c:v>28.693976804367882</c:v>
                </c:pt>
                <c:pt idx="87">
                  <c:v>27.683089012882558</c:v>
                </c:pt>
                <c:pt idx="88">
                  <c:v>26.609973434821494</c:v>
                </c:pt>
                <c:pt idx="89">
                  <c:v>25.46786121092055</c:v>
                </c:pt>
                <c:pt idx="90">
                  <c:v>24.248421620952385</c:v>
                </c:pt>
                <c:pt idx="91">
                  <c:v>22.941204971028903</c:v>
                </c:pt>
                <c:pt idx="92">
                  <c:v>21.532798537853367</c:v>
                </c:pt>
                <c:pt idx="93">
                  <c:v>20.005490614703429</c:v>
                </c:pt>
                <c:pt idx="94">
                  <c:v>18.33503797916223</c:v>
                </c:pt>
                <c:pt idx="95">
                  <c:v>16.48666688956596</c:v>
                </c:pt>
                <c:pt idx="96">
                  <c:v>14.407217760682288</c:v>
                </c:pt>
                <c:pt idx="97">
                  <c:v>12.00758055966759</c:v>
                </c:pt>
                <c:pt idx="98">
                  <c:v>9.1147882581588817</c:v>
                </c:pt>
                <c:pt idx="99">
                  <c:v>5.2844956267325056</c:v>
                </c:pt>
                <c:pt idx="100">
                  <c:v>-4.1249961371425243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7-1A26-41F4-98CF-B65074B6BCCA}"/>
            </c:ext>
          </c:extLst>
        </c:ser>
        <c:ser>
          <c:idx val="27"/>
          <c:order val="23"/>
          <c:tx>
            <c:strRef>
              <c:f>linear!$BA$93</c:f>
              <c:strCache>
                <c:ptCount val="1"/>
                <c:pt idx="0">
                  <c:v>165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linear!$AZ$95:$AZ$195</c:f>
              <c:numCache>
                <c:formatCode>Γενικός τύπος</c:formatCode>
                <c:ptCount val="101"/>
                <c:pt idx="0">
                  <c:v>2.137950327883829E-3</c:v>
                </c:pt>
                <c:pt idx="1">
                  <c:v>-0.31120828632530712</c:v>
                </c:pt>
                <c:pt idx="2">
                  <c:v>-0.62455452297849812</c:v>
                </c:pt>
                <c:pt idx="3">
                  <c:v>-0.93790075963168906</c:v>
                </c:pt>
                <c:pt idx="4">
                  <c:v>-1.25124699628488</c:v>
                </c:pt>
                <c:pt idx="5">
                  <c:v>-1.564593232938071</c:v>
                </c:pt>
                <c:pt idx="6">
                  <c:v>-1.8779394695912619</c:v>
                </c:pt>
                <c:pt idx="7">
                  <c:v>-2.1912857062444528</c:v>
                </c:pt>
                <c:pt idx="8">
                  <c:v>-2.5046319428976438</c:v>
                </c:pt>
                <c:pt idx="9">
                  <c:v>-2.8179781795508347</c:v>
                </c:pt>
                <c:pt idx="10">
                  <c:v>-3.1313244162040257</c:v>
                </c:pt>
                <c:pt idx="11">
                  <c:v>-3.4446706528572166</c:v>
                </c:pt>
                <c:pt idx="12">
                  <c:v>-3.7580168895104076</c:v>
                </c:pt>
                <c:pt idx="13">
                  <c:v>-4.0713631261635985</c:v>
                </c:pt>
                <c:pt idx="14">
                  <c:v>-4.384709362816789</c:v>
                </c:pt>
                <c:pt idx="15">
                  <c:v>-4.6980555994699795</c:v>
                </c:pt>
                <c:pt idx="16">
                  <c:v>-5.01140183612317</c:v>
                </c:pt>
                <c:pt idx="17">
                  <c:v>-5.3247480727763605</c:v>
                </c:pt>
                <c:pt idx="18">
                  <c:v>-5.638094309429551</c:v>
                </c:pt>
                <c:pt idx="19">
                  <c:v>-5.9514405460827415</c:v>
                </c:pt>
                <c:pt idx="20">
                  <c:v>-6.264786782735932</c:v>
                </c:pt>
                <c:pt idx="21">
                  <c:v>-6.5781330193891225</c:v>
                </c:pt>
                <c:pt idx="22">
                  <c:v>-6.891479256042313</c:v>
                </c:pt>
                <c:pt idx="23">
                  <c:v>-7.2048254926955035</c:v>
                </c:pt>
                <c:pt idx="24">
                  <c:v>-7.518171729348694</c:v>
                </c:pt>
                <c:pt idx="25">
                  <c:v>-7.8315179660018845</c:v>
                </c:pt>
                <c:pt idx="26">
                  <c:v>-8.144864202655075</c:v>
                </c:pt>
                <c:pt idx="27">
                  <c:v>-8.4582104393082655</c:v>
                </c:pt>
                <c:pt idx="28">
                  <c:v>-8.7715566759614561</c:v>
                </c:pt>
                <c:pt idx="29">
                  <c:v>-9.0849029126146466</c:v>
                </c:pt>
                <c:pt idx="30">
                  <c:v>-9.3982491492678371</c:v>
                </c:pt>
                <c:pt idx="31">
                  <c:v>-9.7115953859210276</c:v>
                </c:pt>
                <c:pt idx="32">
                  <c:v>-10.024941622574218</c:v>
                </c:pt>
                <c:pt idx="33">
                  <c:v>-10.338287859227409</c:v>
                </c:pt>
                <c:pt idx="34">
                  <c:v>-10.651634095880599</c:v>
                </c:pt>
                <c:pt idx="35">
                  <c:v>-10.96498033253379</c:v>
                </c:pt>
                <c:pt idx="36">
                  <c:v>-11.27832656918698</c:v>
                </c:pt>
                <c:pt idx="37">
                  <c:v>-11.591672805840171</c:v>
                </c:pt>
                <c:pt idx="38">
                  <c:v>-11.905019042493361</c:v>
                </c:pt>
                <c:pt idx="39">
                  <c:v>-12.218365279146552</c:v>
                </c:pt>
                <c:pt idx="40">
                  <c:v>-12.531711515799742</c:v>
                </c:pt>
                <c:pt idx="41">
                  <c:v>-12.845057752452933</c:v>
                </c:pt>
                <c:pt idx="42">
                  <c:v>-13.158403989106123</c:v>
                </c:pt>
                <c:pt idx="43">
                  <c:v>-13.471750225759314</c:v>
                </c:pt>
                <c:pt idx="44">
                  <c:v>-13.785096462412504</c:v>
                </c:pt>
                <c:pt idx="45">
                  <c:v>-14.098442699065695</c:v>
                </c:pt>
                <c:pt idx="46">
                  <c:v>-14.411788935718885</c:v>
                </c:pt>
                <c:pt idx="47">
                  <c:v>-14.725135172372076</c:v>
                </c:pt>
                <c:pt idx="48">
                  <c:v>-15.038481409025266</c:v>
                </c:pt>
                <c:pt idx="49">
                  <c:v>-15.351827645678457</c:v>
                </c:pt>
                <c:pt idx="50">
                  <c:v>-15.665173882331647</c:v>
                </c:pt>
                <c:pt idx="51">
                  <c:v>-15.978520118984838</c:v>
                </c:pt>
                <c:pt idx="52">
                  <c:v>-16.291866355638028</c:v>
                </c:pt>
                <c:pt idx="53">
                  <c:v>-16.60521259229122</c:v>
                </c:pt>
                <c:pt idx="54">
                  <c:v>-16.918558828944413</c:v>
                </c:pt>
                <c:pt idx="55">
                  <c:v>-17.231905065597605</c:v>
                </c:pt>
                <c:pt idx="56">
                  <c:v>-17.545251302250797</c:v>
                </c:pt>
                <c:pt idx="57">
                  <c:v>-17.858597538903989</c:v>
                </c:pt>
                <c:pt idx="58">
                  <c:v>-18.171943775557182</c:v>
                </c:pt>
                <c:pt idx="59">
                  <c:v>-18.485290012210374</c:v>
                </c:pt>
                <c:pt idx="60">
                  <c:v>-18.798636248863566</c:v>
                </c:pt>
                <c:pt idx="61">
                  <c:v>-19.111982485516759</c:v>
                </c:pt>
                <c:pt idx="62">
                  <c:v>-19.425328722169951</c:v>
                </c:pt>
                <c:pt idx="63">
                  <c:v>-19.738674958823143</c:v>
                </c:pt>
                <c:pt idx="64">
                  <c:v>-20.052021195476335</c:v>
                </c:pt>
                <c:pt idx="65">
                  <c:v>-20.365367432129528</c:v>
                </c:pt>
                <c:pt idx="66">
                  <c:v>-20.67871366878272</c:v>
                </c:pt>
                <c:pt idx="67">
                  <c:v>-20.992059905435912</c:v>
                </c:pt>
                <c:pt idx="68">
                  <c:v>-21.305406142089105</c:v>
                </c:pt>
                <c:pt idx="69">
                  <c:v>-21.618752378742297</c:v>
                </c:pt>
                <c:pt idx="70">
                  <c:v>-21.932098615395489</c:v>
                </c:pt>
                <c:pt idx="71">
                  <c:v>-22.245444852048681</c:v>
                </c:pt>
                <c:pt idx="72">
                  <c:v>-22.558791088701874</c:v>
                </c:pt>
                <c:pt idx="73">
                  <c:v>-22.872137325355066</c:v>
                </c:pt>
                <c:pt idx="74">
                  <c:v>-23.185483562008258</c:v>
                </c:pt>
                <c:pt idx="75">
                  <c:v>-23.49882979866145</c:v>
                </c:pt>
                <c:pt idx="76">
                  <c:v>-23.812176035314643</c:v>
                </c:pt>
                <c:pt idx="77">
                  <c:v>-24.125522271967835</c:v>
                </c:pt>
                <c:pt idx="78">
                  <c:v>-24.438868508621027</c:v>
                </c:pt>
                <c:pt idx="79">
                  <c:v>-24.75221474527422</c:v>
                </c:pt>
                <c:pt idx="80">
                  <c:v>-25.065560981927412</c:v>
                </c:pt>
                <c:pt idx="81">
                  <c:v>-25.378907218580604</c:v>
                </c:pt>
                <c:pt idx="82">
                  <c:v>-25.692253455233796</c:v>
                </c:pt>
                <c:pt idx="83">
                  <c:v>-26.005599691886989</c:v>
                </c:pt>
                <c:pt idx="84">
                  <c:v>-26.318945928540181</c:v>
                </c:pt>
                <c:pt idx="85">
                  <c:v>-26.632292165193373</c:v>
                </c:pt>
                <c:pt idx="86">
                  <c:v>-26.945638401846566</c:v>
                </c:pt>
                <c:pt idx="87">
                  <c:v>-27.258984638499758</c:v>
                </c:pt>
                <c:pt idx="88">
                  <c:v>-27.57233087515295</c:v>
                </c:pt>
                <c:pt idx="89">
                  <c:v>-27.885677111806142</c:v>
                </c:pt>
                <c:pt idx="90">
                  <c:v>-28.199023348459335</c:v>
                </c:pt>
                <c:pt idx="91">
                  <c:v>-28.512369585112527</c:v>
                </c:pt>
                <c:pt idx="92">
                  <c:v>-28.825715821765719</c:v>
                </c:pt>
                <c:pt idx="93">
                  <c:v>-29.139062058418912</c:v>
                </c:pt>
                <c:pt idx="94">
                  <c:v>-29.452408295072104</c:v>
                </c:pt>
                <c:pt idx="95">
                  <c:v>-29.765754531725296</c:v>
                </c:pt>
                <c:pt idx="96">
                  <c:v>-30.079100768378488</c:v>
                </c:pt>
                <c:pt idx="97">
                  <c:v>-30.392447005031681</c:v>
                </c:pt>
                <c:pt idx="98">
                  <c:v>-30.705793241684873</c:v>
                </c:pt>
                <c:pt idx="99">
                  <c:v>-31.019139478338065</c:v>
                </c:pt>
                <c:pt idx="100">
                  <c:v>-31.332485714991257</c:v>
                </c:pt>
              </c:numCache>
            </c:numRef>
          </c:xVal>
          <c:yVal>
            <c:numRef>
              <c:f>linear!$BB$95:$BB$195</c:f>
              <c:numCache>
                <c:formatCode>Γενικός τύπος</c:formatCode>
                <c:ptCount val="101"/>
                <c:pt idx="0">
                  <c:v>-7.9872261098448884E-3</c:v>
                </c:pt>
                <c:pt idx="1">
                  <c:v>1.0228827470153192</c:v>
                </c:pt>
                <c:pt idx="2">
                  <c:v>1.8629234836136523</c:v>
                </c:pt>
                <c:pt idx="3">
                  <c:v>2.584201650431762</c:v>
                </c:pt>
                <c:pt idx="4">
                  <c:v>3.2217798523333516</c:v>
                </c:pt>
                <c:pt idx="5">
                  <c:v>3.795895775295671</c:v>
                </c:pt>
                <c:pt idx="6">
                  <c:v>4.3195031730406104</c:v>
                </c:pt>
                <c:pt idx="7">
                  <c:v>4.8014946125475033</c:v>
                </c:pt>
                <c:pt idx="8">
                  <c:v>5.2482921947486973</c:v>
                </c:pt>
                <c:pt idx="9">
                  <c:v>5.6647157946686422</c:v>
                </c:pt>
                <c:pt idx="10">
                  <c:v>6.0544937194628226</c:v>
                </c:pt>
                <c:pt idx="11">
                  <c:v>6.4205809560560478</c:v>
                </c:pt>
                <c:pt idx="12">
                  <c:v>6.7653669033155843</c:v>
                </c:pt>
                <c:pt idx="13">
                  <c:v>7.0908162052024339</c:v>
                </c:pt>
                <c:pt idx="14">
                  <c:v>7.3985672984055677</c:v>
                </c:pt>
                <c:pt idx="15">
                  <c:v>7.6900032452316047</c:v>
                </c:pt>
                <c:pt idx="16">
                  <c:v>7.9663038321239421</c:v>
                </c:pt>
                <c:pt idx="17">
                  <c:v>8.2284846625795218</c:v>
                </c:pt>
                <c:pt idx="18">
                  <c:v>8.4774270094450603</c:v>
                </c:pt>
                <c:pt idx="19">
                  <c:v>8.7139009662098328</c:v>
                </c:pt>
                <c:pt idx="20">
                  <c:v>8.9385836501263221</c:v>
                </c:pt>
                <c:pt idx="21">
                  <c:v>9.1520736918758701</c:v>
                </c:pt>
                <c:pt idx="22">
                  <c:v>9.3549028975400095</c:v>
                </c:pt>
                <c:pt idx="23">
                  <c:v>9.5475457288196068</c:v>
                </c:pt>
                <c:pt idx="24">
                  <c:v>9.7304270796020411</c:v>
                </c:pt>
                <c:pt idx="25">
                  <c:v>9.9039287075537707</c:v>
                </c:pt>
                <c:pt idx="26">
                  <c:v>10.068394593156134</c:v>
                </c:pt>
                <c:pt idx="27">
                  <c:v>10.224135435432746</c:v>
                </c:pt>
                <c:pt idx="28">
                  <c:v>10.371432446767734</c:v>
                </c:pt>
                <c:pt idx="29">
                  <c:v>10.5105405740601</c:v>
                </c:pt>
                <c:pt idx="30">
                  <c:v>10.641691246794895</c:v>
                </c:pt>
                <c:pt idx="31">
                  <c:v>10.765094732181165</c:v>
                </c:pt>
                <c:pt idx="32">
                  <c:v>10.880942161705146</c:v>
                </c:pt>
                <c:pt idx="33">
                  <c:v>10.989407281117625</c:v>
                </c:pt>
                <c:pt idx="34">
                  <c:v>11.09064796617329</c:v>
                </c:pt>
                <c:pt idx="35">
                  <c:v>11.184807538747046</c:v>
                </c:pt>
                <c:pt idx="36">
                  <c:v>11.27201591180541</c:v>
                </c:pt>
                <c:pt idx="37">
                  <c:v>11.352390586764056</c:v>
                </c:pt>
                <c:pt idx="38">
                  <c:v>11.426037522752843</c:v>
                </c:pt>
                <c:pt idx="39">
                  <c:v>11.493051894036963</c:v>
                </c:pt>
                <c:pt idx="40">
                  <c:v>11.553518749153152</c:v>
                </c:pt>
                <c:pt idx="41">
                  <c:v>11.607513583093224</c:v>
                </c:pt>
                <c:pt idx="42">
                  <c:v>11.655102832010609</c:v>
                </c:pt>
                <c:pt idx="43">
                  <c:v>11.696344298364671</c:v>
                </c:pt>
                <c:pt idx="44">
                  <c:v>11.731287513094415</c:v>
                </c:pt>
                <c:pt idx="45">
                  <c:v>11.759974040280396</c:v>
                </c:pt>
                <c:pt idx="46">
                  <c:v>11.782437728773317</c:v>
                </c:pt>
                <c:pt idx="47">
                  <c:v>11.798704914408898</c:v>
                </c:pt>
                <c:pt idx="48">
                  <c:v>11.808794575664953</c:v>
                </c:pt>
                <c:pt idx="49">
                  <c:v>11.812718444926809</c:v>
                </c:pt>
                <c:pt idx="50">
                  <c:v>11.810481076891946</c:v>
                </c:pt>
                <c:pt idx="51">
                  <c:v>11.802079875047804</c:v>
                </c:pt>
                <c:pt idx="52">
                  <c:v>11.787505076582848</c:v>
                </c:pt>
                <c:pt idx="53">
                  <c:v>11.766739695525708</c:v>
                </c:pt>
                <c:pt idx="54">
                  <c:v>11.739759423337338</c:v>
                </c:pt>
                <c:pt idx="55">
                  <c:v>11.706532485591678</c:v>
                </c:pt>
                <c:pt idx="56">
                  <c:v>11.667019452757426</c:v>
                </c:pt>
                <c:pt idx="57">
                  <c:v>11.621173002420109</c:v>
                </c:pt>
                <c:pt idx="58">
                  <c:v>11.568937629542479</c:v>
                </c:pt>
                <c:pt idx="59">
                  <c:v>11.510249300530692</c:v>
                </c:pt>
                <c:pt idx="60">
                  <c:v>11.445035045929474</c:v>
                </c:pt>
                <c:pt idx="61">
                  <c:v>11.373212485481972</c:v>
                </c:pt>
                <c:pt idx="62">
                  <c:v>11.294689278022986</c:v>
                </c:pt>
                <c:pt idx="63">
                  <c:v>11.209362487183983</c:v>
                </c:pt>
                <c:pt idx="64">
                  <c:v>11.117117852118982</c:v>
                </c:pt>
                <c:pt idx="65">
                  <c:v>11.01782895034358</c:v>
                </c:pt>
                <c:pt idx="66">
                  <c:v>10.911356237226943</c:v>
                </c:pt>
                <c:pt idx="67">
                  <c:v>10.79754594357726</c:v>
                </c:pt>
                <c:pt idx="68">
                  <c:v>10.676228808970736</c:v>
                </c:pt>
                <c:pt idx="69">
                  <c:v>10.547218623806931</c:v>
                </c:pt>
                <c:pt idx="70">
                  <c:v>10.410310547285162</c:v>
                </c:pt>
                <c:pt idx="71">
                  <c:v>10.265279161267236</c:v>
                </c:pt>
                <c:pt idx="72">
                  <c:v>10.111876210894559</c:v>
                </c:pt>
                <c:pt idx="73">
                  <c:v>9.9498279712904285</c:v>
                </c:pt>
                <c:pt idx="74">
                  <c:v>9.7788321649268291</c:v>
                </c:pt>
                <c:pt idx="75">
                  <c:v>9.5985543352091902</c:v>
                </c:pt>
                <c:pt idx="76">
                  <c:v>9.4086235570661021</c:v>
                </c:pt>
                <c:pt idx="77">
                  <c:v>9.2086273327726076</c:v>
                </c:pt>
                <c:pt idx="78">
                  <c:v>8.9981054779765266</c:v>
                </c:pt>
                <c:pt idx="79">
                  <c:v>8.776542744760599</c:v>
                </c:pt>
                <c:pt idx="80">
                  <c:v>8.543359849468386</c:v>
                </c:pt>
                <c:pt idx="81">
                  <c:v>8.2979024639297219</c:v>
                </c:pt>
                <c:pt idx="82">
                  <c:v>8.0394275760493592</c:v>
                </c:pt>
                <c:pt idx="83">
                  <c:v>7.767086408597093</c:v>
                </c:pt>
                <c:pt idx="84">
                  <c:v>7.4799027707292698</c:v>
                </c:pt>
                <c:pt idx="85">
                  <c:v>7.1767452527727107</c:v>
                </c:pt>
                <c:pt idx="86">
                  <c:v>6.8562909746992782</c:v>
                </c:pt>
                <c:pt idx="87">
                  <c:v>6.5169775162045722</c:v>
                </c:pt>
                <c:pt idx="88">
                  <c:v>6.1569379356104852</c:v>
                </c:pt>
                <c:pt idx="89">
                  <c:v>5.7739109623250462</c:v>
                </c:pt>
                <c:pt idx="90">
                  <c:v>5.3651136473849714</c:v>
                </c:pt>
                <c:pt idx="91">
                  <c:v>4.927055242456075</c:v>
                </c:pt>
                <c:pt idx="92">
                  <c:v>4.4552552092942577</c:v>
                </c:pt>
                <c:pt idx="93">
                  <c:v>3.9437968788857454</c:v>
                </c:pt>
                <c:pt idx="94">
                  <c:v>3.3845815436522289</c:v>
                </c:pt>
                <c:pt idx="95">
                  <c:v>2.7659923175663543</c:v>
                </c:pt>
                <c:pt idx="96">
                  <c:v>2.070269449564353</c:v>
                </c:pt>
                <c:pt idx="97">
                  <c:v>1.2676413061321654</c:v>
                </c:pt>
                <c:pt idx="98">
                  <c:v>0.30031639913474845</c:v>
                </c:pt>
                <c:pt idx="99">
                  <c:v>-0.98017910203944991</c:v>
                </c:pt>
                <c:pt idx="100">
                  <c:v>-4.124998789026864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8-1A26-41F4-98CF-B65074B6BCCA}"/>
            </c:ext>
          </c:extLst>
        </c:ser>
        <c:ser>
          <c:idx val="28"/>
          <c:order val="24"/>
          <c:tx>
            <c:strRef>
              <c:f>linear!$AX$93</c:f>
              <c:strCache>
                <c:ptCount val="1"/>
                <c:pt idx="0">
                  <c:v>155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linear!$AW$95:$AW$195</c:f>
              <c:numCache>
                <c:formatCode>Γενικός τύπος</c:formatCode>
                <c:ptCount val="101"/>
                <c:pt idx="0">
                  <c:v>9.5990400439298022E-3</c:v>
                </c:pt>
                <c:pt idx="1">
                  <c:v>-0.17656367613256935</c:v>
                </c:pt>
                <c:pt idx="2">
                  <c:v>-0.3627263923090685</c:v>
                </c:pt>
                <c:pt idx="3">
                  <c:v>-0.5488891084855676</c:v>
                </c:pt>
                <c:pt idx="4">
                  <c:v>-0.73505182466206676</c:v>
                </c:pt>
                <c:pt idx="5">
                  <c:v>-0.92121454083856591</c:v>
                </c:pt>
                <c:pt idx="6">
                  <c:v>-1.1073772570150651</c:v>
                </c:pt>
                <c:pt idx="7">
                  <c:v>-1.2935399731915642</c:v>
                </c:pt>
                <c:pt idx="8">
                  <c:v>-1.4797026893680634</c:v>
                </c:pt>
                <c:pt idx="9">
                  <c:v>-1.6658654055445625</c:v>
                </c:pt>
                <c:pt idx="10">
                  <c:v>-1.8520281217210617</c:v>
                </c:pt>
                <c:pt idx="11">
                  <c:v>-2.0381908378975608</c:v>
                </c:pt>
                <c:pt idx="12">
                  <c:v>-2.2243535540740602</c:v>
                </c:pt>
                <c:pt idx="13">
                  <c:v>-2.4105162702505591</c:v>
                </c:pt>
                <c:pt idx="14">
                  <c:v>-2.5966789864270581</c:v>
                </c:pt>
                <c:pt idx="15">
                  <c:v>-2.782841702603557</c:v>
                </c:pt>
                <c:pt idx="16">
                  <c:v>-2.9690044187800559</c:v>
                </c:pt>
                <c:pt idx="17">
                  <c:v>-3.1551671349565549</c:v>
                </c:pt>
                <c:pt idx="18">
                  <c:v>-3.3413298511330538</c:v>
                </c:pt>
                <c:pt idx="19">
                  <c:v>-3.5274925673095527</c:v>
                </c:pt>
                <c:pt idx="20">
                  <c:v>-3.7136552834860517</c:v>
                </c:pt>
                <c:pt idx="21">
                  <c:v>-3.8998179996625506</c:v>
                </c:pt>
                <c:pt idx="22">
                  <c:v>-4.0859807158390495</c:v>
                </c:pt>
                <c:pt idx="23">
                  <c:v>-4.2721434320155485</c:v>
                </c:pt>
                <c:pt idx="24">
                  <c:v>-4.4583061481920474</c:v>
                </c:pt>
                <c:pt idx="25">
                  <c:v>-4.6444688643685463</c:v>
                </c:pt>
                <c:pt idx="26">
                  <c:v>-4.8306315805450453</c:v>
                </c:pt>
                <c:pt idx="27">
                  <c:v>-5.0167942967215442</c:v>
                </c:pt>
                <c:pt idx="28">
                  <c:v>-5.2029570128980431</c:v>
                </c:pt>
                <c:pt idx="29">
                  <c:v>-5.3891197290745421</c:v>
                </c:pt>
                <c:pt idx="30">
                  <c:v>-5.575282445251041</c:v>
                </c:pt>
                <c:pt idx="31">
                  <c:v>-5.7614451614275399</c:v>
                </c:pt>
                <c:pt idx="32">
                  <c:v>-5.9476078776040389</c:v>
                </c:pt>
                <c:pt idx="33">
                  <c:v>-6.1337705937805378</c:v>
                </c:pt>
                <c:pt idx="34">
                  <c:v>-6.3199333099570367</c:v>
                </c:pt>
                <c:pt idx="35">
                  <c:v>-6.5060960261335357</c:v>
                </c:pt>
                <c:pt idx="36">
                  <c:v>-6.6922587423100346</c:v>
                </c:pt>
                <c:pt idx="37">
                  <c:v>-6.8784214584865335</c:v>
                </c:pt>
                <c:pt idx="38">
                  <c:v>-7.0645841746630325</c:v>
                </c:pt>
                <c:pt idx="39">
                  <c:v>-7.2507468908395314</c:v>
                </c:pt>
                <c:pt idx="40">
                  <c:v>-7.4369096070160303</c:v>
                </c:pt>
                <c:pt idx="41">
                  <c:v>-7.6230723231925293</c:v>
                </c:pt>
                <c:pt idx="42">
                  <c:v>-7.8092350393690282</c:v>
                </c:pt>
                <c:pt idx="43">
                  <c:v>-7.9953977555455271</c:v>
                </c:pt>
                <c:pt idx="44">
                  <c:v>-8.1815604717220261</c:v>
                </c:pt>
                <c:pt idx="45">
                  <c:v>-8.367723187898525</c:v>
                </c:pt>
                <c:pt idx="46">
                  <c:v>-8.5538859040750239</c:v>
                </c:pt>
                <c:pt idx="47">
                  <c:v>-8.7400486202515228</c:v>
                </c:pt>
                <c:pt idx="48">
                  <c:v>-8.9262113364280218</c:v>
                </c:pt>
                <c:pt idx="49">
                  <c:v>-9.1123740526045207</c:v>
                </c:pt>
                <c:pt idx="50">
                  <c:v>-9.2985367687810196</c:v>
                </c:pt>
                <c:pt idx="51">
                  <c:v>-9.4846994849575186</c:v>
                </c:pt>
                <c:pt idx="52">
                  <c:v>-9.6708622011340175</c:v>
                </c:pt>
                <c:pt idx="53">
                  <c:v>-9.8570249173105164</c:v>
                </c:pt>
                <c:pt idx="54">
                  <c:v>-10.043187633487015</c:v>
                </c:pt>
                <c:pt idx="55">
                  <c:v>-10.229350349663514</c:v>
                </c:pt>
                <c:pt idx="56">
                  <c:v>-10.415513065840013</c:v>
                </c:pt>
                <c:pt idx="57">
                  <c:v>-10.601675782016512</c:v>
                </c:pt>
                <c:pt idx="58">
                  <c:v>-10.787838498193011</c:v>
                </c:pt>
                <c:pt idx="59">
                  <c:v>-10.97400121436951</c:v>
                </c:pt>
                <c:pt idx="60">
                  <c:v>-11.160163930546009</c:v>
                </c:pt>
                <c:pt idx="61">
                  <c:v>-11.346326646722508</c:v>
                </c:pt>
                <c:pt idx="62">
                  <c:v>-11.532489362899007</c:v>
                </c:pt>
                <c:pt idx="63">
                  <c:v>-11.718652079075506</c:v>
                </c:pt>
                <c:pt idx="64">
                  <c:v>-11.904814795252005</c:v>
                </c:pt>
                <c:pt idx="65">
                  <c:v>-12.090977511428504</c:v>
                </c:pt>
                <c:pt idx="66">
                  <c:v>-12.277140227605003</c:v>
                </c:pt>
                <c:pt idx="67">
                  <c:v>-12.463302943781501</c:v>
                </c:pt>
                <c:pt idx="68">
                  <c:v>-12.649465659958</c:v>
                </c:pt>
                <c:pt idx="69">
                  <c:v>-12.835628376134499</c:v>
                </c:pt>
                <c:pt idx="70">
                  <c:v>-13.021791092310998</c:v>
                </c:pt>
                <c:pt idx="71">
                  <c:v>-13.207953808487497</c:v>
                </c:pt>
                <c:pt idx="72">
                  <c:v>-13.394116524663996</c:v>
                </c:pt>
                <c:pt idx="73">
                  <c:v>-13.580279240840495</c:v>
                </c:pt>
                <c:pt idx="74">
                  <c:v>-13.766441957016994</c:v>
                </c:pt>
                <c:pt idx="75">
                  <c:v>-13.952604673193493</c:v>
                </c:pt>
                <c:pt idx="76">
                  <c:v>-14.138767389369992</c:v>
                </c:pt>
                <c:pt idx="77">
                  <c:v>-14.324930105546491</c:v>
                </c:pt>
                <c:pt idx="78">
                  <c:v>-14.51109282172299</c:v>
                </c:pt>
                <c:pt idx="79">
                  <c:v>-14.697255537899489</c:v>
                </c:pt>
                <c:pt idx="80">
                  <c:v>-14.883418254075988</c:v>
                </c:pt>
                <c:pt idx="81">
                  <c:v>-15.069580970252487</c:v>
                </c:pt>
                <c:pt idx="82">
                  <c:v>-15.255743686428985</c:v>
                </c:pt>
                <c:pt idx="83">
                  <c:v>-15.441906402605484</c:v>
                </c:pt>
                <c:pt idx="84">
                  <c:v>-15.628069118781983</c:v>
                </c:pt>
                <c:pt idx="85">
                  <c:v>-15.814231834958482</c:v>
                </c:pt>
                <c:pt idx="86">
                  <c:v>-16.000394551134981</c:v>
                </c:pt>
                <c:pt idx="87">
                  <c:v>-16.186557267311482</c:v>
                </c:pt>
                <c:pt idx="88">
                  <c:v>-16.372719983487983</c:v>
                </c:pt>
                <c:pt idx="89">
                  <c:v>-16.558882699664483</c:v>
                </c:pt>
                <c:pt idx="90">
                  <c:v>-16.745045415840984</c:v>
                </c:pt>
                <c:pt idx="91">
                  <c:v>-16.931208132017485</c:v>
                </c:pt>
                <c:pt idx="92">
                  <c:v>-17.117370848193985</c:v>
                </c:pt>
                <c:pt idx="93">
                  <c:v>-17.303533564370486</c:v>
                </c:pt>
                <c:pt idx="94">
                  <c:v>-17.489696280546987</c:v>
                </c:pt>
                <c:pt idx="95">
                  <c:v>-17.675858996723488</c:v>
                </c:pt>
                <c:pt idx="96">
                  <c:v>-17.862021712899988</c:v>
                </c:pt>
                <c:pt idx="97">
                  <c:v>-18.048184429076489</c:v>
                </c:pt>
                <c:pt idx="98">
                  <c:v>-18.23434714525299</c:v>
                </c:pt>
                <c:pt idx="99">
                  <c:v>-18.42050986142949</c:v>
                </c:pt>
                <c:pt idx="100">
                  <c:v>-18.606672577605991</c:v>
                </c:pt>
              </c:numCache>
            </c:numRef>
          </c:xVal>
          <c:yVal>
            <c:numRef>
              <c:f>linear!$AY$95:$AY$195</c:f>
              <c:numCache>
                <c:formatCode>Γενικός τύπος</c:formatCode>
                <c:ptCount val="101"/>
                <c:pt idx="0">
                  <c:v>-2.0648054315581928E-2</c:v>
                </c:pt>
                <c:pt idx="1">
                  <c:v>0.35922200360664541</c:v>
                </c:pt>
                <c:pt idx="2">
                  <c:v>0.70216023635305702</c:v>
                </c:pt>
                <c:pt idx="3">
                  <c:v>1.0155633741291232</c:v>
                </c:pt>
                <c:pt idx="4">
                  <c:v>1.3045482819161904</c:v>
                </c:pt>
                <c:pt idx="5">
                  <c:v>1.572831532617641</c:v>
                </c:pt>
                <c:pt idx="6">
                  <c:v>1.8232149161522653</c:v>
                </c:pt>
                <c:pt idx="7">
                  <c:v>2.0578734492622677</c:v>
                </c:pt>
                <c:pt idx="8">
                  <c:v>2.2785360838102453</c:v>
                </c:pt>
                <c:pt idx="9">
                  <c:v>2.4866043098433375</c:v>
                </c:pt>
                <c:pt idx="10">
                  <c:v>2.6832329285527337</c:v>
                </c:pt>
                <c:pt idx="11">
                  <c:v>2.8693867890710765</c:v>
                </c:pt>
                <c:pt idx="12">
                  <c:v>3.0458817022069122</c:v>
                </c:pt>
                <c:pt idx="13">
                  <c:v>3.2134146179656096</c:v>
                </c:pt>
                <c:pt idx="14">
                  <c:v>3.3725863255789434</c:v>
                </c:pt>
                <c:pt idx="15">
                  <c:v>3.52391882556332</c:v>
                </c:pt>
                <c:pt idx="16">
                  <c:v>3.6678688284108265</c:v>
                </c:pt>
                <c:pt idx="17">
                  <c:v>3.8048383867383375</c:v>
                </c:pt>
                <c:pt idx="18">
                  <c:v>3.935183371919786</c:v>
                </c:pt>
                <c:pt idx="19">
                  <c:v>4.0592203064413601</c:v>
                </c:pt>
                <c:pt idx="20">
                  <c:v>4.1772319255711956</c:v>
                </c:pt>
                <c:pt idx="21">
                  <c:v>4.2894717453796032</c:v>
                </c:pt>
                <c:pt idx="22">
                  <c:v>4.3961678453027373</c:v>
                </c:pt>
                <c:pt idx="23">
                  <c:v>4.4975260236233847</c:v>
                </c:pt>
                <c:pt idx="24">
                  <c:v>4.5937324476964703</c:v>
                </c:pt>
                <c:pt idx="25">
                  <c:v>4.6849558936001303</c:v>
                </c:pt>
                <c:pt idx="26">
                  <c:v>4.7713496494942005</c:v>
                </c:pt>
                <c:pt idx="27">
                  <c:v>4.8530531414746649</c:v>
                </c:pt>
                <c:pt idx="28">
                  <c:v>4.9301933288275093</c:v>
                </c:pt>
                <c:pt idx="29">
                  <c:v>5.0028859063834092</c:v>
                </c:pt>
                <c:pt idx="30">
                  <c:v>5.0712363444876249</c:v>
                </c:pt>
                <c:pt idx="31">
                  <c:v>5.1353407914400728</c:v>
                </c:pt>
                <c:pt idx="32">
                  <c:v>5.1952868587696566</c:v>
                </c:pt>
                <c:pt idx="33">
                  <c:v>5.2511543061167316</c:v>
                </c:pt>
                <c:pt idx="34">
                  <c:v>5.3030156396073025</c:v>
                </c:pt>
                <c:pt idx="35">
                  <c:v>5.3509366352598633</c:v>
                </c:pt>
                <c:pt idx="36">
                  <c:v>5.394976797054273</c:v>
                </c:pt>
                <c:pt idx="37">
                  <c:v>5.4351897577221244</c:v>
                </c:pt>
                <c:pt idx="38">
                  <c:v>5.4716236290202538</c:v>
                </c:pt>
                <c:pt idx="39">
                  <c:v>5.5043213071688646</c:v>
                </c:pt>
                <c:pt idx="40">
                  <c:v>5.5333207382305494</c:v>
                </c:pt>
                <c:pt idx="41">
                  <c:v>5.5586551474422041</c:v>
                </c:pt>
                <c:pt idx="42">
                  <c:v>5.5803532358613861</c:v>
                </c:pt>
                <c:pt idx="43">
                  <c:v>5.5984393471300997</c:v>
                </c:pt>
                <c:pt idx="44">
                  <c:v>5.6129336066745772</c:v>
                </c:pt>
                <c:pt idx="45">
                  <c:v>5.6238520352346129</c:v>
                </c:pt>
                <c:pt idx="46">
                  <c:v>5.6312066382383223</c:v>
                </c:pt>
                <c:pt idx="47">
                  <c:v>5.6350054721974701</c:v>
                </c:pt>
                <c:pt idx="48">
                  <c:v>5.6352526889858332</c:v>
                </c:pt>
                <c:pt idx="49">
                  <c:v>5.6319485585708291</c:v>
                </c:pt>
                <c:pt idx="50">
                  <c:v>5.6250894704895487</c:v>
                </c:pt>
                <c:pt idx="51">
                  <c:v>5.6146679140880638</c:v>
                </c:pt>
                <c:pt idx="52">
                  <c:v>5.6006724372710321</c:v>
                </c:pt>
                <c:pt idx="53">
                  <c:v>5.5830875832308999</c:v>
                </c:pt>
                <c:pt idx="54">
                  <c:v>5.5618938043359414</c:v>
                </c:pt>
                <c:pt idx="55">
                  <c:v>5.5370673520470621</c:v>
                </c:pt>
                <c:pt idx="56">
                  <c:v>5.5085801413969122</c:v>
                </c:pt>
                <c:pt idx="57">
                  <c:v>5.4763995881929501</c:v>
                </c:pt>
                <c:pt idx="58">
                  <c:v>5.4404884166883072</c:v>
                </c:pt>
                <c:pt idx="59">
                  <c:v>5.4008044349890021</c:v>
                </c:pt>
                <c:pt idx="60">
                  <c:v>5.3573002749188277</c:v>
                </c:pt>
                <c:pt idx="61">
                  <c:v>5.3099230924267102</c:v>
                </c:pt>
                <c:pt idx="62">
                  <c:v>5.2586142238744813</c:v>
                </c:pt>
                <c:pt idx="63">
                  <c:v>5.2033087926592447</c:v>
                </c:pt>
                <c:pt idx="64">
                  <c:v>5.1439352595710588</c:v>
                </c:pt>
                <c:pt idx="65">
                  <c:v>5.0804149090221378</c:v>
                </c:pt>
                <c:pt idx="66">
                  <c:v>5.0126612617554409</c:v>
                </c:pt>
                <c:pt idx="67">
                  <c:v>4.9405794027815251</c:v>
                </c:pt>
                <c:pt idx="68">
                  <c:v>4.8640652110160367</c:v>
                </c:pt>
                <c:pt idx="69">
                  <c:v>4.7830044742844917</c:v>
                </c:pt>
                <c:pt idx="70">
                  <c:v>4.697271869878973</c:v>
                </c:pt>
                <c:pt idx="71">
                  <c:v>4.6067297865001953</c:v>
                </c:pt>
                <c:pt idx="72">
                  <c:v>4.5112269579407878</c:v>
                </c:pt>
                <c:pt idx="73">
                  <c:v>4.4105968719172326</c:v>
                </c:pt>
                <c:pt idx="74">
                  <c:v>4.3046559085715277</c:v>
                </c:pt>
                <c:pt idx="75">
                  <c:v>4.1932011517008929</c:v>
                </c:pt>
                <c:pt idx="76">
                  <c:v>4.0760078008506255</c:v>
                </c:pt>
                <c:pt idx="77">
                  <c:v>3.9528260927850609</c:v>
                </c:pt>
                <c:pt idx="78">
                  <c:v>3.8233776147813403</c:v>
                </c:pt>
                <c:pt idx="79">
                  <c:v>3.6873508571521927</c:v>
                </c:pt>
                <c:pt idx="80">
                  <c:v>3.5443958047259279</c:v>
                </c:pt>
                <c:pt idx="81">
                  <c:v>3.3941173012568662</c:v>
                </c:pt>
                <c:pt idx="82">
                  <c:v>3.2360668287133878</c:v>
                </c:pt>
                <c:pt idx="83">
                  <c:v>3.0697322125093978</c:v>
                </c:pt>
                <c:pt idx="84">
                  <c:v>2.8945245742762205</c:v>
                </c:pt>
                <c:pt idx="85">
                  <c:v>2.7097615740585064</c:v>
                </c:pt>
                <c:pt idx="86">
                  <c:v>2.5146455617598482</c:v>
                </c:pt>
                <c:pt idx="87">
                  <c:v>2.3082346050473985</c:v>
                </c:pt>
                <c:pt idx="88">
                  <c:v>2.0894033235358145</c:v>
                </c:pt>
                <c:pt idx="89">
                  <c:v>1.8567887573683373</c:v>
                </c:pt>
                <c:pt idx="90">
                  <c:v>1.608713604130839</c:v>
                </c:pt>
                <c:pt idx="91">
                  <c:v>1.3430740244462178</c:v>
                </c:pt>
                <c:pt idx="92">
                  <c:v>1.0571696484834818</c:v>
                </c:pt>
                <c:pt idx="93">
                  <c:v>0.74743449219329683</c:v>
                </c:pt>
                <c:pt idx="94">
                  <c:v>0.40898724986937479</c:v>
                </c:pt>
                <c:pt idx="95">
                  <c:v>3.4825689791915221E-2</c:v>
                </c:pt>
                <c:pt idx="96">
                  <c:v>-0.38575595298474374</c:v>
                </c:pt>
                <c:pt idx="97">
                  <c:v>-0.87070603616747244</c:v>
                </c:pt>
                <c:pt idx="98">
                  <c:v>-1.4548690576778325</c:v>
                </c:pt>
                <c:pt idx="99">
                  <c:v>-2.2277767180779025</c:v>
                </c:pt>
                <c:pt idx="100">
                  <c:v>-4.1249995886222486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9-1A26-41F4-98CF-B65074B6BCCA}"/>
            </c:ext>
          </c:extLst>
        </c:ser>
        <c:ser>
          <c:idx val="29"/>
          <c:order val="25"/>
          <c:tx>
            <c:strRef>
              <c:f>linear!$AU$93</c:f>
              <c:strCache>
                <c:ptCount val="1"/>
                <c:pt idx="0">
                  <c:v>145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linear!$AT$95:$AT$195</c:f>
              <c:numCache>
                <c:formatCode>Γενικός τύπος</c:formatCode>
                <c:ptCount val="101"/>
                <c:pt idx="0">
                  <c:v>2.5146697201961648E-2</c:v>
                </c:pt>
                <c:pt idx="1">
                  <c:v>-0.10593305536754051</c:v>
                </c:pt>
                <c:pt idx="2">
                  <c:v>-0.23701280793704266</c:v>
                </c:pt>
                <c:pt idx="3">
                  <c:v>-0.36809256050654482</c:v>
                </c:pt>
                <c:pt idx="4">
                  <c:v>-0.49917231307604698</c:v>
                </c:pt>
                <c:pt idx="5">
                  <c:v>-0.63025206564554914</c:v>
                </c:pt>
                <c:pt idx="6">
                  <c:v>-0.76133181821505125</c:v>
                </c:pt>
                <c:pt idx="7">
                  <c:v>-0.89241157078455347</c:v>
                </c:pt>
                <c:pt idx="8">
                  <c:v>-1.0234913233540557</c:v>
                </c:pt>
                <c:pt idx="9">
                  <c:v>-1.1545710759235579</c:v>
                </c:pt>
                <c:pt idx="10">
                  <c:v>-1.2856508284930601</c:v>
                </c:pt>
                <c:pt idx="11">
                  <c:v>-1.4167305810625623</c:v>
                </c:pt>
                <c:pt idx="12">
                  <c:v>-1.5478103336320646</c:v>
                </c:pt>
                <c:pt idx="13">
                  <c:v>-1.6788900862015668</c:v>
                </c:pt>
                <c:pt idx="14">
                  <c:v>-1.809969838771069</c:v>
                </c:pt>
                <c:pt idx="15">
                  <c:v>-1.9410495913405712</c:v>
                </c:pt>
                <c:pt idx="16">
                  <c:v>-2.0721293439100732</c:v>
                </c:pt>
                <c:pt idx="17">
                  <c:v>-2.2032090964795752</c:v>
                </c:pt>
                <c:pt idx="18">
                  <c:v>-2.3342888490490772</c:v>
                </c:pt>
                <c:pt idx="19">
                  <c:v>-2.4653686016185792</c:v>
                </c:pt>
                <c:pt idx="20">
                  <c:v>-2.5964483541880812</c:v>
                </c:pt>
                <c:pt idx="21">
                  <c:v>-2.7275281067575832</c:v>
                </c:pt>
                <c:pt idx="22">
                  <c:v>-2.8586078593270852</c:v>
                </c:pt>
                <c:pt idx="23">
                  <c:v>-2.9896876118965872</c:v>
                </c:pt>
                <c:pt idx="24">
                  <c:v>-3.1207673644660892</c:v>
                </c:pt>
                <c:pt idx="25">
                  <c:v>-3.2518471170355912</c:v>
                </c:pt>
                <c:pt idx="26">
                  <c:v>-3.3829268696050931</c:v>
                </c:pt>
                <c:pt idx="27">
                  <c:v>-3.5140066221745951</c:v>
                </c:pt>
                <c:pt idx="28">
                  <c:v>-3.6450863747440971</c:v>
                </c:pt>
                <c:pt idx="29">
                  <c:v>-3.7761661273135991</c:v>
                </c:pt>
                <c:pt idx="30">
                  <c:v>-3.9072458798831011</c:v>
                </c:pt>
                <c:pt idx="31">
                  <c:v>-4.0383256324526036</c:v>
                </c:pt>
                <c:pt idx="32">
                  <c:v>-4.169405385022106</c:v>
                </c:pt>
                <c:pt idx="33">
                  <c:v>-4.3004851375916084</c:v>
                </c:pt>
                <c:pt idx="34">
                  <c:v>-4.4315648901611109</c:v>
                </c:pt>
                <c:pt idx="35">
                  <c:v>-4.5626446427306133</c:v>
                </c:pt>
                <c:pt idx="36">
                  <c:v>-4.6937243953001158</c:v>
                </c:pt>
                <c:pt idx="37">
                  <c:v>-4.8248041478696182</c:v>
                </c:pt>
                <c:pt idx="38">
                  <c:v>-4.9558839004391206</c:v>
                </c:pt>
                <c:pt idx="39">
                  <c:v>-5.0869636530086231</c:v>
                </c:pt>
                <c:pt idx="40">
                  <c:v>-5.2180434055781255</c:v>
                </c:pt>
                <c:pt idx="41">
                  <c:v>-5.349123158147628</c:v>
                </c:pt>
                <c:pt idx="42">
                  <c:v>-5.4802029107171304</c:v>
                </c:pt>
                <c:pt idx="43">
                  <c:v>-5.6112826632866328</c:v>
                </c:pt>
                <c:pt idx="44">
                  <c:v>-5.7423624158561353</c:v>
                </c:pt>
                <c:pt idx="45">
                  <c:v>-5.8734421684256377</c:v>
                </c:pt>
                <c:pt idx="46">
                  <c:v>-6.0045219209951401</c:v>
                </c:pt>
                <c:pt idx="47">
                  <c:v>-6.1356016735646426</c:v>
                </c:pt>
                <c:pt idx="48">
                  <c:v>-6.266681426134145</c:v>
                </c:pt>
                <c:pt idx="49">
                  <c:v>-6.3977611787036475</c:v>
                </c:pt>
                <c:pt idx="50">
                  <c:v>-6.5288409312731499</c:v>
                </c:pt>
                <c:pt idx="51">
                  <c:v>-6.6599206838426523</c:v>
                </c:pt>
                <c:pt idx="52">
                  <c:v>-6.7910004364121548</c:v>
                </c:pt>
                <c:pt idx="53">
                  <c:v>-6.9220801889816572</c:v>
                </c:pt>
                <c:pt idx="54">
                  <c:v>-7.0531599415511597</c:v>
                </c:pt>
                <c:pt idx="55">
                  <c:v>-7.1842396941206621</c:v>
                </c:pt>
                <c:pt idx="56">
                  <c:v>-7.3153194466901645</c:v>
                </c:pt>
                <c:pt idx="57">
                  <c:v>-7.446399199259667</c:v>
                </c:pt>
                <c:pt idx="58">
                  <c:v>-7.5774789518291694</c:v>
                </c:pt>
                <c:pt idx="59">
                  <c:v>-7.7085587043986719</c:v>
                </c:pt>
                <c:pt idx="60">
                  <c:v>-7.8396384569681743</c:v>
                </c:pt>
                <c:pt idx="61">
                  <c:v>-7.9707182095376767</c:v>
                </c:pt>
                <c:pt idx="62">
                  <c:v>-8.1017979621071792</c:v>
                </c:pt>
                <c:pt idx="63">
                  <c:v>-8.2328777146766807</c:v>
                </c:pt>
                <c:pt idx="64">
                  <c:v>-8.3639574672461823</c:v>
                </c:pt>
                <c:pt idx="65">
                  <c:v>-8.4950372198156838</c:v>
                </c:pt>
                <c:pt idx="66">
                  <c:v>-8.6261169723851854</c:v>
                </c:pt>
                <c:pt idx="67">
                  <c:v>-8.7571967249546869</c:v>
                </c:pt>
                <c:pt idx="68">
                  <c:v>-8.8882764775241885</c:v>
                </c:pt>
                <c:pt idx="69">
                  <c:v>-9.01935623009369</c:v>
                </c:pt>
                <c:pt idx="70">
                  <c:v>-9.1504359826631916</c:v>
                </c:pt>
                <c:pt idx="71">
                  <c:v>-9.2815157352326931</c:v>
                </c:pt>
                <c:pt idx="72">
                  <c:v>-9.4125954878021947</c:v>
                </c:pt>
                <c:pt idx="73">
                  <c:v>-9.5436752403716962</c:v>
                </c:pt>
                <c:pt idx="74">
                  <c:v>-9.6747549929411978</c:v>
                </c:pt>
                <c:pt idx="75">
                  <c:v>-9.8058347455106993</c:v>
                </c:pt>
                <c:pt idx="76">
                  <c:v>-9.9369144980802009</c:v>
                </c:pt>
                <c:pt idx="77">
                  <c:v>-10.067994250649702</c:v>
                </c:pt>
                <c:pt idx="78">
                  <c:v>-10.199074003219204</c:v>
                </c:pt>
                <c:pt idx="79">
                  <c:v>-10.330153755788706</c:v>
                </c:pt>
                <c:pt idx="80">
                  <c:v>-10.461233508358207</c:v>
                </c:pt>
                <c:pt idx="81">
                  <c:v>-10.592313260927709</c:v>
                </c:pt>
                <c:pt idx="82">
                  <c:v>-10.72339301349721</c:v>
                </c:pt>
                <c:pt idx="83">
                  <c:v>-10.854472766066712</c:v>
                </c:pt>
                <c:pt idx="84">
                  <c:v>-10.985552518636213</c:v>
                </c:pt>
                <c:pt idx="85">
                  <c:v>-11.116632271205715</c:v>
                </c:pt>
                <c:pt idx="86">
                  <c:v>-11.247712023775216</c:v>
                </c:pt>
                <c:pt idx="87">
                  <c:v>-11.378791776344718</c:v>
                </c:pt>
                <c:pt idx="88">
                  <c:v>-11.509871528914219</c:v>
                </c:pt>
                <c:pt idx="89">
                  <c:v>-11.640951281483721</c:v>
                </c:pt>
                <c:pt idx="90">
                  <c:v>-11.772031034053223</c:v>
                </c:pt>
                <c:pt idx="91">
                  <c:v>-11.903110786622724</c:v>
                </c:pt>
                <c:pt idx="92">
                  <c:v>-12.034190539192226</c:v>
                </c:pt>
                <c:pt idx="93">
                  <c:v>-12.165270291761727</c:v>
                </c:pt>
                <c:pt idx="94">
                  <c:v>-12.296350044331229</c:v>
                </c:pt>
                <c:pt idx="95">
                  <c:v>-12.42742979690073</c:v>
                </c:pt>
                <c:pt idx="96">
                  <c:v>-12.558509549470232</c:v>
                </c:pt>
                <c:pt idx="97">
                  <c:v>-12.689589302039733</c:v>
                </c:pt>
                <c:pt idx="98">
                  <c:v>-12.820669054609235</c:v>
                </c:pt>
                <c:pt idx="99">
                  <c:v>-12.951748807178737</c:v>
                </c:pt>
                <c:pt idx="100">
                  <c:v>-13.082828559748238</c:v>
                </c:pt>
              </c:numCache>
            </c:numRef>
          </c:xVal>
          <c:yVal>
            <c:numRef>
              <c:f>linear!$AV$95:$AV$195</c:f>
              <c:numCache>
                <c:formatCode>Γενικός τύπος</c:formatCode>
                <c:ptCount val="101"/>
                <c:pt idx="0">
                  <c:v>-3.6148242065076067E-2</c:v>
                </c:pt>
                <c:pt idx="1">
                  <c:v>0.14729796049132665</c:v>
                </c:pt>
                <c:pt idx="2">
                  <c:v>0.31932078331456853</c:v>
                </c:pt>
                <c:pt idx="3">
                  <c:v>0.48120025440904185</c:v>
                </c:pt>
                <c:pt idx="4">
                  <c:v>0.6339715842150887</c:v>
                </c:pt>
                <c:pt idx="5">
                  <c:v>0.77848615700585511</c:v>
                </c:pt>
                <c:pt idx="6">
                  <c:v>0.91545420983685433</c:v>
                </c:pt>
                <c:pt idx="7">
                  <c:v>1.0454755088781451</c:v>
                </c:pt>
                <c:pt idx="8">
                  <c:v>1.1690619123021224</c:v>
                </c:pt>
                <c:pt idx="9">
                  <c:v>1.2866543008215079</c:v>
                </c:pt>
                <c:pt idx="10">
                  <c:v>1.3986355065160194</c:v>
                </c:pt>
                <c:pt idx="11">
                  <c:v>1.5053403398925789</c:v>
                </c:pt>
                <c:pt idx="12">
                  <c:v>1.6070634743634435</c:v>
                </c:pt>
                <c:pt idx="13">
                  <c:v>1.7040657229245566</c:v>
                </c:pt>
                <c:pt idx="14">
                  <c:v>1.7965790906775099</c:v>
                </c:pt>
                <c:pt idx="15">
                  <c:v>1.8848108829693493</c:v>
                </c:pt>
                <c:pt idx="16">
                  <c:v>1.9689470762304135</c:v>
                </c:pt>
                <c:pt idx="17">
                  <c:v>2.0491551068684863</c:v>
                </c:pt>
                <c:pt idx="18">
                  <c:v>2.125586196219988</c:v>
                </c:pt>
                <c:pt idx="19">
                  <c:v>2.1983773022028466</c:v>
                </c:pt>
                <c:pt idx="20">
                  <c:v>2.267652768028706</c:v>
                </c:pt>
                <c:pt idx="21">
                  <c:v>2.3335257231111672</c:v>
                </c:pt>
                <c:pt idx="22">
                  <c:v>2.3960992797629466</c:v>
                </c:pt>
                <c:pt idx="23">
                  <c:v>2.4554675604316785</c:v>
                </c:pt>
                <c:pt idx="24">
                  <c:v>2.5117165833863293</c:v>
                </c:pt>
                <c:pt idx="25">
                  <c:v>2.5649250294326329</c:v>
                </c:pt>
                <c:pt idx="26">
                  <c:v>2.6151649080416388</c:v>
                </c:pt>
                <c:pt idx="27">
                  <c:v>2.6625021379514373</c:v>
                </c:pt>
                <c:pt idx="28">
                  <c:v>2.7069970546486144</c:v>
                </c:pt>
                <c:pt idx="29">
                  <c:v>2.7487048550030129</c:v>
                </c:pt>
                <c:pt idx="30">
                  <c:v>2.7876759876034458</c:v>
                </c:pt>
                <c:pt idx="31">
                  <c:v>2.8239564959365802</c:v>
                </c:pt>
                <c:pt idx="32">
                  <c:v>2.8575883203996604</c:v>
                </c:pt>
                <c:pt idx="33">
                  <c:v>2.8886095641885379</c:v>
                </c:pt>
                <c:pt idx="34">
                  <c:v>2.9170547273153717</c:v>
                </c:pt>
                <c:pt idx="35">
                  <c:v>2.9429549123537311</c:v>
                </c:pt>
                <c:pt idx="36">
                  <c:v>2.9663380049577626</c:v>
                </c:pt>
                <c:pt idx="37">
                  <c:v>2.9872288317365094</c:v>
                </c:pt>
                <c:pt idx="38">
                  <c:v>3.0056492976686524</c:v>
                </c:pt>
                <c:pt idx="39">
                  <c:v>3.0216185049038016</c:v>
                </c:pt>
                <c:pt idx="40">
                  <c:v>3.0351528545036737</c:v>
                </c:pt>
                <c:pt idx="41">
                  <c:v>3.0462661324213443</c:v>
                </c:pt>
                <c:pt idx="42">
                  <c:v>3.0549695807922679</c:v>
                </c:pt>
                <c:pt idx="43">
                  <c:v>3.0612719554108061</c:v>
                </c:pt>
                <c:pt idx="44">
                  <c:v>3.0651795700857183</c:v>
                </c:pt>
                <c:pt idx="45">
                  <c:v>3.0666963284029776</c:v>
                </c:pt>
                <c:pt idx="46">
                  <c:v>3.065823743270609</c:v>
                </c:pt>
                <c:pt idx="47">
                  <c:v>3.0625609444745883</c:v>
                </c:pt>
                <c:pt idx="48">
                  <c:v>3.0569046743340422</c:v>
                </c:pt>
                <c:pt idx="49">
                  <c:v>3.0488492714050333</c:v>
                </c:pt>
                <c:pt idx="50">
                  <c:v>3.0383866420421932</c:v>
                </c:pt>
                <c:pt idx="51">
                  <c:v>3.0255062194834275</c:v>
                </c:pt>
                <c:pt idx="52">
                  <c:v>3.0101949099717276</c:v>
                </c:pt>
                <c:pt idx="53">
                  <c:v>2.9924370252664949</c:v>
                </c:pt>
                <c:pt idx="54">
                  <c:v>2.9722142007209365</c:v>
                </c:pt>
                <c:pt idx="55">
                  <c:v>2.9495052979079817</c:v>
                </c:pt>
                <c:pt idx="56">
                  <c:v>2.9242862905597704</c:v>
                </c:pt>
                <c:pt idx="57">
                  <c:v>2.8965301323395591</c:v>
                </c:pt>
                <c:pt idx="58">
                  <c:v>2.8662066046830201</c:v>
                </c:pt>
                <c:pt idx="59">
                  <c:v>2.8332821426202042</c:v>
                </c:pt>
                <c:pt idx="60">
                  <c:v>2.7977196361100436</c:v>
                </c:pt>
                <c:pt idx="61">
                  <c:v>2.759478203973964</c:v>
                </c:pt>
                <c:pt idx="62">
                  <c:v>2.7185129369888839</c:v>
                </c:pt>
                <c:pt idx="63">
                  <c:v>2.6747746060739765</c:v>
                </c:pt>
                <c:pt idx="64">
                  <c:v>2.6282093307564076</c:v>
                </c:pt>
                <c:pt idx="65">
                  <c:v>2.5787582021993427</c:v>
                </c:pt>
                <c:pt idx="66">
                  <c:v>2.5263568539830392</c:v>
                </c:pt>
                <c:pt idx="67">
                  <c:v>2.4709349724987408</c:v>
                </c:pt>
                <c:pt idx="68">
                  <c:v>2.4124157371831139</c:v>
                </c:pt>
                <c:pt idx="69">
                  <c:v>2.3507151788076306</c:v>
                </c:pt>
                <c:pt idx="70">
                  <c:v>2.2857414415371853</c:v>
                </c:pt>
                <c:pt idx="71">
                  <c:v>2.2173939313462414</c:v>
                </c:pt>
                <c:pt idx="72">
                  <c:v>2.1455623294442776</c:v>
                </c:pt>
                <c:pt idx="73">
                  <c:v>2.0701254443672323</c:v>
                </c:pt>
                <c:pt idx="74">
                  <c:v>1.9909498700021697</c:v>
                </c:pt>
                <c:pt idx="75">
                  <c:v>1.90788840856894</c:v>
                </c:pt>
                <c:pt idx="76">
                  <c:v>1.8207782068492966</c:v>
                </c:pt>
                <c:pt idx="77">
                  <c:v>1.7294385398409664</c:v>
                </c:pt>
                <c:pt idx="78">
                  <c:v>1.6336681572598926</c:v>
                </c:pt>
                <c:pt idx="79">
                  <c:v>1.5332420831063356</c:v>
                </c:pt>
                <c:pt idx="80">
                  <c:v>1.4279077242076175</c:v>
                </c:pt>
                <c:pt idx="81">
                  <c:v>1.3173800963389484</c:v>
                </c:pt>
                <c:pt idx="82">
                  <c:v>1.2013359103065144</c:v>
                </c:pt>
                <c:pt idx="83">
                  <c:v>1.0794061661968448</c:v>
                </c:pt>
                <c:pt idx="84">
                  <c:v>0.95116676765129171</c:v>
                </c:pt>
                <c:pt idx="85">
                  <c:v>0.81612646672797184</c:v>
                </c:pt>
                <c:pt idx="86">
                  <c:v>0.67371114616462235</c:v>
                </c:pt>
                <c:pt idx="87">
                  <c:v>0.52324297615584292</c:v>
                </c:pt>
                <c:pt idx="88">
                  <c:v>0.36391223609599133</c:v>
                </c:pt>
                <c:pt idx="89">
                  <c:v>0.19473836688000726</c:v>
                </c:pt>
                <c:pt idx="90">
                  <c:v>1.4514736071201054E-2</c:v>
                </c:pt>
                <c:pt idx="91">
                  <c:v>-0.17827209717483805</c:v>
                </c:pt>
                <c:pt idx="92">
                  <c:v>-0.38556471848228835</c:v>
                </c:pt>
                <c:pt idx="93">
                  <c:v>-0.60992852031244893</c:v>
                </c:pt>
                <c:pt idx="94">
                  <c:v>-0.85487538664062024</c:v>
                </c:pt>
                <c:pt idx="95">
                  <c:v>-1.1254435888922725</c:v>
                </c:pt>
                <c:pt idx="96">
                  <c:v>-1.4293370876779177</c:v>
                </c:pt>
                <c:pt idx="97">
                  <c:v>-1.7794734903965206</c:v>
                </c:pt>
                <c:pt idx="98">
                  <c:v>-2.2009348050106974</c:v>
                </c:pt>
                <c:pt idx="99">
                  <c:v>-2.758180575636112</c:v>
                </c:pt>
                <c:pt idx="100">
                  <c:v>-4.1249994750011094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A-1A26-41F4-98CF-B65074B6BCCA}"/>
            </c:ext>
          </c:extLst>
        </c:ser>
        <c:ser>
          <c:idx val="1"/>
          <c:order val="26"/>
          <c:tx>
            <c:strRef>
              <c:f>linear!$AR$93</c:f>
              <c:strCache>
                <c:ptCount val="1"/>
                <c:pt idx="0">
                  <c:v>135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linear!$AQ$95:$AQ$195</c:f>
              <c:numCache>
                <c:formatCode>Γενικός τύπος</c:formatCode>
                <c:ptCount val="101"/>
                <c:pt idx="0">
                  <c:v>5.0207704530072145E-2</c:v>
                </c:pt>
                <c:pt idx="1">
                  <c:v>-4.9880681963118734E-2</c:v>
                </c:pt>
                <c:pt idx="2">
                  <c:v>-0.14996906845630961</c:v>
                </c:pt>
                <c:pt idx="3">
                  <c:v>-0.25005745494950049</c:v>
                </c:pt>
                <c:pt idx="4">
                  <c:v>-0.35014584144269134</c:v>
                </c:pt>
                <c:pt idx="5">
                  <c:v>-0.45023422793588219</c:v>
                </c:pt>
                <c:pt idx="6">
                  <c:v>-0.55032261442907304</c:v>
                </c:pt>
                <c:pt idx="7">
                  <c:v>-0.65041100092226389</c:v>
                </c:pt>
                <c:pt idx="8">
                  <c:v>-0.75049938741545474</c:v>
                </c:pt>
                <c:pt idx="9">
                  <c:v>-0.85058777390864559</c:v>
                </c:pt>
                <c:pt idx="10">
                  <c:v>-0.95067616040183645</c:v>
                </c:pt>
                <c:pt idx="11">
                  <c:v>-1.0507645468950273</c:v>
                </c:pt>
                <c:pt idx="12">
                  <c:v>-1.1508529333882183</c:v>
                </c:pt>
                <c:pt idx="13">
                  <c:v>-1.2509413198814092</c:v>
                </c:pt>
                <c:pt idx="14">
                  <c:v>-1.3510297063746002</c:v>
                </c:pt>
                <c:pt idx="15">
                  <c:v>-1.4511180928677911</c:v>
                </c:pt>
                <c:pt idx="16">
                  <c:v>-1.5512064793609821</c:v>
                </c:pt>
                <c:pt idx="17">
                  <c:v>-1.6512948658541731</c:v>
                </c:pt>
                <c:pt idx="18">
                  <c:v>-1.751383252347364</c:v>
                </c:pt>
                <c:pt idx="19">
                  <c:v>-1.851471638840555</c:v>
                </c:pt>
                <c:pt idx="20">
                  <c:v>-1.951560025333746</c:v>
                </c:pt>
                <c:pt idx="21">
                  <c:v>-2.0516484118269367</c:v>
                </c:pt>
                <c:pt idx="22">
                  <c:v>-2.1517367983201274</c:v>
                </c:pt>
                <c:pt idx="23">
                  <c:v>-2.2518251848133182</c:v>
                </c:pt>
                <c:pt idx="24">
                  <c:v>-2.3519135713065089</c:v>
                </c:pt>
                <c:pt idx="25">
                  <c:v>-2.4520019577996996</c:v>
                </c:pt>
                <c:pt idx="26">
                  <c:v>-2.5520903442928904</c:v>
                </c:pt>
                <c:pt idx="27">
                  <c:v>-2.6521787307860811</c:v>
                </c:pt>
                <c:pt idx="28">
                  <c:v>-2.7522671172792719</c:v>
                </c:pt>
                <c:pt idx="29">
                  <c:v>-2.8523555037724626</c:v>
                </c:pt>
                <c:pt idx="30">
                  <c:v>-2.9524438902656533</c:v>
                </c:pt>
                <c:pt idx="31">
                  <c:v>-3.0525322767588441</c:v>
                </c:pt>
                <c:pt idx="32">
                  <c:v>-3.1526206632520348</c:v>
                </c:pt>
                <c:pt idx="33">
                  <c:v>-3.2527090497452256</c:v>
                </c:pt>
                <c:pt idx="34">
                  <c:v>-3.3527974362384163</c:v>
                </c:pt>
                <c:pt idx="35">
                  <c:v>-3.452885822731607</c:v>
                </c:pt>
                <c:pt idx="36">
                  <c:v>-3.5529742092247978</c:v>
                </c:pt>
                <c:pt idx="37">
                  <c:v>-3.6530625957179885</c:v>
                </c:pt>
                <c:pt idx="38">
                  <c:v>-3.7531509822111793</c:v>
                </c:pt>
                <c:pt idx="39">
                  <c:v>-3.85323936870437</c:v>
                </c:pt>
                <c:pt idx="40">
                  <c:v>-3.9533277551975607</c:v>
                </c:pt>
                <c:pt idx="41">
                  <c:v>-4.0534161416907519</c:v>
                </c:pt>
                <c:pt idx="42">
                  <c:v>-4.1535045281839427</c:v>
                </c:pt>
                <c:pt idx="43">
                  <c:v>-4.2535929146771334</c:v>
                </c:pt>
                <c:pt idx="44">
                  <c:v>-4.3536813011703241</c:v>
                </c:pt>
                <c:pt idx="45">
                  <c:v>-4.4537696876635149</c:v>
                </c:pt>
                <c:pt idx="46">
                  <c:v>-4.5538580741567056</c:v>
                </c:pt>
                <c:pt idx="47">
                  <c:v>-4.6539464606498964</c:v>
                </c:pt>
                <c:pt idx="48">
                  <c:v>-4.7540348471430871</c:v>
                </c:pt>
                <c:pt idx="49">
                  <c:v>-4.8541232336362778</c:v>
                </c:pt>
                <c:pt idx="50">
                  <c:v>-4.9542116201294686</c:v>
                </c:pt>
                <c:pt idx="51">
                  <c:v>-5.0543000066226593</c:v>
                </c:pt>
                <c:pt idx="52">
                  <c:v>-5.1543883931158501</c:v>
                </c:pt>
                <c:pt idx="53">
                  <c:v>-5.2544767796090408</c:v>
                </c:pt>
                <c:pt idx="54">
                  <c:v>-5.3545651661022315</c:v>
                </c:pt>
                <c:pt idx="55">
                  <c:v>-5.4546535525954223</c:v>
                </c:pt>
                <c:pt idx="56">
                  <c:v>-5.554741939088613</c:v>
                </c:pt>
                <c:pt idx="57">
                  <c:v>-5.6548303255818038</c:v>
                </c:pt>
                <c:pt idx="58">
                  <c:v>-5.7549187120749945</c:v>
                </c:pt>
                <c:pt idx="59">
                  <c:v>-5.8550070985681852</c:v>
                </c:pt>
                <c:pt idx="60">
                  <c:v>-5.955095485061376</c:v>
                </c:pt>
                <c:pt idx="61">
                  <c:v>-6.0551838715545667</c:v>
                </c:pt>
                <c:pt idx="62">
                  <c:v>-6.1552722580477575</c:v>
                </c:pt>
                <c:pt idx="63">
                  <c:v>-6.2553606445409482</c:v>
                </c:pt>
                <c:pt idx="64">
                  <c:v>-6.3554490310341389</c:v>
                </c:pt>
                <c:pt idx="65">
                  <c:v>-6.4555374175273297</c:v>
                </c:pt>
                <c:pt idx="66">
                  <c:v>-6.5556258040205204</c:v>
                </c:pt>
                <c:pt idx="67">
                  <c:v>-6.6557141905137112</c:v>
                </c:pt>
                <c:pt idx="68">
                  <c:v>-6.7558025770069019</c:v>
                </c:pt>
                <c:pt idx="69">
                  <c:v>-6.8558909635000926</c:v>
                </c:pt>
                <c:pt idx="70">
                  <c:v>-6.9559793499932834</c:v>
                </c:pt>
                <c:pt idx="71">
                  <c:v>-7.0560677364864741</c:v>
                </c:pt>
                <c:pt idx="72">
                  <c:v>-7.1561561229796649</c:v>
                </c:pt>
                <c:pt idx="73">
                  <c:v>-7.2562445094728556</c:v>
                </c:pt>
                <c:pt idx="74">
                  <c:v>-7.3563328959660463</c:v>
                </c:pt>
                <c:pt idx="75">
                  <c:v>-7.4564212824592371</c:v>
                </c:pt>
                <c:pt idx="76">
                  <c:v>-7.5565096689524278</c:v>
                </c:pt>
                <c:pt idx="77">
                  <c:v>-7.6565980554456186</c:v>
                </c:pt>
                <c:pt idx="78">
                  <c:v>-7.7566864419388093</c:v>
                </c:pt>
                <c:pt idx="79">
                  <c:v>-7.856774828432</c:v>
                </c:pt>
                <c:pt idx="80">
                  <c:v>-7.9568632149251908</c:v>
                </c:pt>
                <c:pt idx="81">
                  <c:v>-8.0569516014183815</c:v>
                </c:pt>
                <c:pt idx="82">
                  <c:v>-8.1570399879115723</c:v>
                </c:pt>
                <c:pt idx="83">
                  <c:v>-8.257128374404763</c:v>
                </c:pt>
                <c:pt idx="84">
                  <c:v>-8.3572167608979537</c:v>
                </c:pt>
                <c:pt idx="85">
                  <c:v>-8.4573051473911445</c:v>
                </c:pt>
                <c:pt idx="86">
                  <c:v>-8.5573935338843352</c:v>
                </c:pt>
                <c:pt idx="87">
                  <c:v>-8.657481920377526</c:v>
                </c:pt>
                <c:pt idx="88">
                  <c:v>-8.7575703068707167</c:v>
                </c:pt>
                <c:pt idx="89">
                  <c:v>-8.8576586933639074</c:v>
                </c:pt>
                <c:pt idx="90">
                  <c:v>-8.9577470798570982</c:v>
                </c:pt>
                <c:pt idx="91">
                  <c:v>-9.0578354663502889</c:v>
                </c:pt>
                <c:pt idx="92">
                  <c:v>-9.1579238528434797</c:v>
                </c:pt>
                <c:pt idx="93">
                  <c:v>-9.2580122393366704</c:v>
                </c:pt>
                <c:pt idx="94">
                  <c:v>-9.3581006258298611</c:v>
                </c:pt>
                <c:pt idx="95">
                  <c:v>-9.4581890123230519</c:v>
                </c:pt>
                <c:pt idx="96">
                  <c:v>-9.5582773988162426</c:v>
                </c:pt>
                <c:pt idx="97">
                  <c:v>-9.6583657853094333</c:v>
                </c:pt>
                <c:pt idx="98">
                  <c:v>-9.7584541718026241</c:v>
                </c:pt>
                <c:pt idx="99">
                  <c:v>-9.8585425582958148</c:v>
                </c:pt>
                <c:pt idx="100">
                  <c:v>-9.9586309447890056</c:v>
                </c:pt>
              </c:numCache>
            </c:numRef>
          </c:xVal>
          <c:yVal>
            <c:numRef>
              <c:f>linear!$AS$95:$AS$195</c:f>
              <c:numCache>
                <c:formatCode>Γενικός τύπος</c:formatCode>
                <c:ptCount val="101"/>
                <c:pt idx="0">
                  <c:v>-5.082638759309533E-2</c:v>
                </c:pt>
                <c:pt idx="1">
                  <c:v>4.9284674499646915E-2</c:v>
                </c:pt>
                <c:pt idx="2">
                  <c:v>0.14470480165443103</c:v>
                </c:pt>
                <c:pt idx="3">
                  <c:v>0.23574194060569933</c:v>
                </c:pt>
                <c:pt idx="4">
                  <c:v>0.32266523938375991</c:v>
                </c:pt>
                <c:pt idx="5">
                  <c:v>0.40571148060279844</c:v>
                </c:pt>
                <c:pt idx="6">
                  <c:v>0.48509019316192953</c:v>
                </c:pt>
                <c:pt idx="7">
                  <c:v>0.5609877600659583</c:v>
                </c:pt>
                <c:pt idx="8">
                  <c:v>0.63357075345807257</c:v>
                </c:pt>
                <c:pt idx="9">
                  <c:v>0.70298866751191347</c:v>
                </c:pt>
                <c:pt idx="10">
                  <c:v>0.76937617693601179</c:v>
                </c:pt>
                <c:pt idx="11">
                  <c:v>0.8328550179359282</c:v>
                </c:pt>
                <c:pt idx="12">
                  <c:v>0.89353556589614402</c:v>
                </c:pt>
                <c:pt idx="13">
                  <c:v>0.95151816733033834</c:v>
                </c:pt>
                <c:pt idx="14">
                  <c:v>1.0068942711326203</c:v>
                </c:pt>
                <c:pt idx="15">
                  <c:v>1.0597473946867479</c:v>
                </c:pt>
                <c:pt idx="16">
                  <c:v>1.1101539531437481</c:v>
                </c:pt>
                <c:pt idx="17">
                  <c:v>1.1581839745839413</c:v>
                </c:pt>
                <c:pt idx="18">
                  <c:v>1.2039017194223913</c:v>
                </c:pt>
                <c:pt idx="19">
                  <c:v>1.2473662189954662</c:v>
                </c:pt>
                <c:pt idx="20">
                  <c:v>1.2886317455588672</c:v>
                </c:pt>
                <c:pt idx="21">
                  <c:v>1.3277482237693898</c:v>
                </c:pt>
                <c:pt idx="22">
                  <c:v>1.3647615919906844</c:v>
                </c:pt>
                <c:pt idx="23">
                  <c:v>1.3997141203640882</c:v>
                </c:pt>
                <c:pt idx="24">
                  <c:v>1.432644691448254</c:v>
                </c:pt>
                <c:pt idx="25">
                  <c:v>1.4635890483013647</c:v>
                </c:pt>
                <c:pt idx="26">
                  <c:v>1.4925800141149161</c:v>
                </c:pt>
                <c:pt idx="27">
                  <c:v>1.5196476868756916</c:v>
                </c:pt>
                <c:pt idx="28">
                  <c:v>1.5448196120068258</c:v>
                </c:pt>
                <c:pt idx="29">
                  <c:v>1.5681209354994168</c:v>
                </c:pt>
                <c:pt idx="30">
                  <c:v>1.5895745396770053</c:v>
                </c:pt>
                <c:pt idx="31">
                  <c:v>1.6092011634233696</c:v>
                </c:pt>
                <c:pt idx="32">
                  <c:v>1.6270195084392389</c:v>
                </c:pt>
                <c:pt idx="33">
                  <c:v>1.6430463328672751</c:v>
                </c:pt>
                <c:pt idx="34">
                  <c:v>1.6572965334302971</c:v>
                </c:pt>
                <c:pt idx="35">
                  <c:v>1.6697832170595326</c:v>
                </c:pt>
                <c:pt idx="36">
                  <c:v>1.6805177628432078</c:v>
                </c:pt>
                <c:pt idx="37">
                  <c:v>1.6895098749971658</c:v>
                </c:pt>
                <c:pt idx="38">
                  <c:v>1.6967676274452492</c:v>
                </c:pt>
                <c:pt idx="39">
                  <c:v>1.7022975004952163</c:v>
                </c:pt>
                <c:pt idx="40">
                  <c:v>1.7061044100036902</c:v>
                </c:pt>
                <c:pt idx="41">
                  <c:v>1.7081917293390552</c:v>
                </c:pt>
                <c:pt idx="42">
                  <c:v>1.70856130437257</c:v>
                </c:pt>
                <c:pt idx="43">
                  <c:v>1.7072134616537171</c:v>
                </c:pt>
                <c:pt idx="44">
                  <c:v>1.7041470098544476</c:v>
                </c:pt>
                <c:pt idx="45">
                  <c:v>1.6993592344972701</c:v>
                </c:pt>
                <c:pt idx="46">
                  <c:v>1.6928458859126376</c:v>
                </c:pt>
                <c:pt idx="47">
                  <c:v>1.6846011603005884</c:v>
                </c:pt>
                <c:pt idx="48">
                  <c:v>1.6746176736988165</c:v>
                </c:pt>
                <c:pt idx="49">
                  <c:v>1.6628864285826974</c:v>
                </c:pt>
                <c:pt idx="50">
                  <c:v>1.6493967727410501</c:v>
                </c:pt>
                <c:pt idx="51">
                  <c:v>1.6341363499826191</c:v>
                </c:pt>
                <c:pt idx="52">
                  <c:v>1.6170910421307643</c:v>
                </c:pt>
                <c:pt idx="53">
                  <c:v>1.5982449016553517</c:v>
                </c:pt>
                <c:pt idx="54">
                  <c:v>1.5775800741688835</c:v>
                </c:pt>
                <c:pt idx="55">
                  <c:v>1.5550767098755249</c:v>
                </c:pt>
                <c:pt idx="56">
                  <c:v>1.5307128629034132</c:v>
                </c:pt>
                <c:pt idx="57">
                  <c:v>1.5044643772680777</c:v>
                </c:pt>
                <c:pt idx="58">
                  <c:v>1.4763047580030659</c:v>
                </c:pt>
                <c:pt idx="59">
                  <c:v>1.4462050257465555</c:v>
                </c:pt>
                <c:pt idx="60">
                  <c:v>1.4141335527822363</c:v>
                </c:pt>
                <c:pt idx="61">
                  <c:v>1.3800558781896684</c:v>
                </c:pt>
                <c:pt idx="62">
                  <c:v>1.3439344993519216</c:v>
                </c:pt>
                <c:pt idx="63">
                  <c:v>1.3057286365819334</c:v>
                </c:pt>
                <c:pt idx="64">
                  <c:v>1.2653939670453462</c:v>
                </c:pt>
                <c:pt idx="65">
                  <c:v>1.2228823234533719</c:v>
                </c:pt>
                <c:pt idx="66">
                  <c:v>1.1781413521449335</c:v>
                </c:pt>
                <c:pt idx="67">
                  <c:v>1.1311141241351035</c:v>
                </c:pt>
                <c:pt idx="68">
                  <c:v>1.0817386914280456</c:v>
                </c:pt>
                <c:pt idx="69">
                  <c:v>1.0299475793138309</c:v>
                </c:pt>
                <c:pt idx="70">
                  <c:v>0.97566720340698143</c:v>
                </c:pt>
                <c:pt idx="71">
                  <c:v>0.91881719773110471</c:v>
                </c:pt>
                <c:pt idx="72">
                  <c:v>0.85930963706338026</c:v>
                </c:pt>
                <c:pt idx="73">
                  <c:v>0.79704813283008091</c:v>
                </c:pt>
                <c:pt idx="74">
                  <c:v>0.73192677682582263</c:v>
                </c:pt>
                <c:pt idx="75">
                  <c:v>0.66382890055362465</c:v>
                </c:pt>
                <c:pt idx="76">
                  <c:v>0.59262560955042187</c:v>
                </c:pt>
                <c:pt idx="77">
                  <c:v>0.51817404097377329</c:v>
                </c:pt>
                <c:pt idx="78">
                  <c:v>0.44031527798878517</c:v>
                </c:pt>
                <c:pt idx="79">
                  <c:v>0.35887183468498618</c:v>
                </c:pt>
                <c:pt idx="80">
                  <c:v>0.27364459829424759</c:v>
                </c:pt>
                <c:pt idx="81">
                  <c:v>0.18440907829639944</c:v>
                </c:pt>
                <c:pt idx="82">
                  <c:v>9.0910759952354703E-2</c:v>
                </c:pt>
                <c:pt idx="83">
                  <c:v>-7.1407142255281867E-3</c:v>
                </c:pt>
                <c:pt idx="84">
                  <c:v>-0.11007891873645673</c:v>
                </c:pt>
                <c:pt idx="85">
                  <c:v>-0.21829011700533535</c:v>
                </c:pt>
                <c:pt idx="86">
                  <c:v>-0.33222561166890463</c:v>
                </c:pt>
                <c:pt idx="87">
                  <c:v>-0.45241812324750869</c:v>
                </c:pt>
                <c:pt idx="88">
                  <c:v>-0.57950393429921521</c:v>
                </c:pt>
                <c:pt idx="89">
                  <c:v>-0.71425349928684612</c:v>
                </c:pt>
                <c:pt idx="90">
                  <c:v>-0.8576148586166531</c:v>
                </c:pt>
                <c:pt idx="91">
                  <c:v>-1.0107771014397964</c:v>
                </c:pt>
                <c:pt idx="92">
                  <c:v>-1.1752665389091272</c:v>
                </c:pt>
                <c:pt idx="93">
                  <c:v>-1.3530989644614049</c:v>
                </c:pt>
                <c:pt idx="94">
                  <c:v>-1.5470341662583844</c:v>
                </c:pt>
                <c:pt idx="95">
                  <c:v>-1.7610319463163926</c:v>
                </c:pt>
                <c:pt idx="96">
                  <c:v>-2.0011481436991452</c:v>
                </c:pt>
                <c:pt idx="97">
                  <c:v>-2.2775387457467735</c:v>
                </c:pt>
                <c:pt idx="98">
                  <c:v>-2.6099276934087925</c:v>
                </c:pt>
                <c:pt idx="99">
                  <c:v>-3.0490168531939426</c:v>
                </c:pt>
                <c:pt idx="100">
                  <c:v>-4.1249996522884995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B-1A26-41F4-98CF-B65074B6BCCA}"/>
            </c:ext>
          </c:extLst>
        </c:ser>
        <c:ser>
          <c:idx val="30"/>
          <c:order val="27"/>
          <c:tx>
            <c:strRef>
              <c:f>linear!$BM$93</c:f>
              <c:strCache>
                <c:ptCount val="1"/>
                <c:pt idx="0">
                  <c:v>205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linear!$BL$95:$BL$195</c:f>
              <c:numCache>
                <c:formatCode>Γενικός τύπος</c:formatCode>
                <c:ptCount val="101"/>
                <c:pt idx="0">
                  <c:v>-9.5990400439297865E-3</c:v>
                </c:pt>
                <c:pt idx="1">
                  <c:v>0.17656367613256949</c:v>
                </c:pt>
                <c:pt idx="2">
                  <c:v>0.36272639230906878</c:v>
                </c:pt>
                <c:pt idx="3">
                  <c:v>0.54888910848556804</c:v>
                </c:pt>
                <c:pt idx="4">
                  <c:v>0.73505182466206731</c:v>
                </c:pt>
                <c:pt idx="5">
                  <c:v>0.92121454083856658</c:v>
                </c:pt>
                <c:pt idx="6">
                  <c:v>1.1073772570150657</c:v>
                </c:pt>
                <c:pt idx="7">
                  <c:v>1.2935399731915651</c:v>
                </c:pt>
                <c:pt idx="8">
                  <c:v>1.4797026893680645</c:v>
                </c:pt>
                <c:pt idx="9">
                  <c:v>1.6658654055445639</c:v>
                </c:pt>
                <c:pt idx="10">
                  <c:v>1.8520281217210632</c:v>
                </c:pt>
                <c:pt idx="11">
                  <c:v>2.0381908378975626</c:v>
                </c:pt>
                <c:pt idx="12">
                  <c:v>2.224353554074062</c:v>
                </c:pt>
                <c:pt idx="13">
                  <c:v>2.4105162702505614</c:v>
                </c:pt>
                <c:pt idx="14">
                  <c:v>2.5966789864270607</c:v>
                </c:pt>
                <c:pt idx="15">
                  <c:v>2.7828417026035601</c:v>
                </c:pt>
                <c:pt idx="16">
                  <c:v>2.9690044187800595</c:v>
                </c:pt>
                <c:pt idx="17">
                  <c:v>3.1551671349565589</c:v>
                </c:pt>
                <c:pt idx="18">
                  <c:v>3.3413298511330582</c:v>
                </c:pt>
                <c:pt idx="19">
                  <c:v>3.5274925673095576</c:v>
                </c:pt>
                <c:pt idx="20">
                  <c:v>3.713655283486057</c:v>
                </c:pt>
                <c:pt idx="21">
                  <c:v>3.8998179996625564</c:v>
                </c:pt>
                <c:pt idx="22">
                  <c:v>4.0859807158390558</c:v>
                </c:pt>
                <c:pt idx="23">
                  <c:v>4.2721434320155547</c:v>
                </c:pt>
                <c:pt idx="24">
                  <c:v>4.4583061481920536</c:v>
                </c:pt>
                <c:pt idx="25">
                  <c:v>4.6444688643685526</c:v>
                </c:pt>
                <c:pt idx="26">
                  <c:v>4.8306315805450515</c:v>
                </c:pt>
                <c:pt idx="27">
                  <c:v>5.0167942967215504</c:v>
                </c:pt>
                <c:pt idx="28">
                  <c:v>5.2029570128980493</c:v>
                </c:pt>
                <c:pt idx="29">
                  <c:v>5.3891197290745483</c:v>
                </c:pt>
                <c:pt idx="30">
                  <c:v>5.5752824452510472</c:v>
                </c:pt>
                <c:pt idx="31">
                  <c:v>5.7614451614275461</c:v>
                </c:pt>
                <c:pt idx="32">
                  <c:v>5.9476078776040451</c:v>
                </c:pt>
                <c:pt idx="33">
                  <c:v>6.133770593780544</c:v>
                </c:pt>
                <c:pt idx="34">
                  <c:v>6.3199333099570429</c:v>
                </c:pt>
                <c:pt idx="35">
                  <c:v>6.5060960261335419</c:v>
                </c:pt>
                <c:pt idx="36">
                  <c:v>6.6922587423100408</c:v>
                </c:pt>
                <c:pt idx="37">
                  <c:v>6.8784214584865397</c:v>
                </c:pt>
                <c:pt idx="38">
                  <c:v>7.0645841746630387</c:v>
                </c:pt>
                <c:pt idx="39">
                  <c:v>7.2507468908395376</c:v>
                </c:pt>
                <c:pt idx="40">
                  <c:v>7.4369096070160365</c:v>
                </c:pt>
                <c:pt idx="41">
                  <c:v>7.6230723231925355</c:v>
                </c:pt>
                <c:pt idx="42">
                  <c:v>7.8092350393690344</c:v>
                </c:pt>
                <c:pt idx="43">
                  <c:v>7.9953977555455333</c:v>
                </c:pt>
                <c:pt idx="44">
                  <c:v>8.1815604717220332</c:v>
                </c:pt>
                <c:pt idx="45">
                  <c:v>8.3677231878985321</c:v>
                </c:pt>
                <c:pt idx="46">
                  <c:v>8.553885904075031</c:v>
                </c:pt>
                <c:pt idx="47">
                  <c:v>8.74004862025153</c:v>
                </c:pt>
                <c:pt idx="48">
                  <c:v>8.9262113364280289</c:v>
                </c:pt>
                <c:pt idx="49">
                  <c:v>9.1123740526045278</c:v>
                </c:pt>
                <c:pt idx="50">
                  <c:v>9.2985367687810268</c:v>
                </c:pt>
                <c:pt idx="51">
                  <c:v>9.4846994849575257</c:v>
                </c:pt>
                <c:pt idx="52">
                  <c:v>9.6708622011340246</c:v>
                </c:pt>
                <c:pt idx="53">
                  <c:v>9.8570249173105235</c:v>
                </c:pt>
                <c:pt idx="54">
                  <c:v>10.043187633487022</c:v>
                </c:pt>
                <c:pt idx="55">
                  <c:v>10.229350349663521</c:v>
                </c:pt>
                <c:pt idx="56">
                  <c:v>10.41551306584002</c:v>
                </c:pt>
                <c:pt idx="57">
                  <c:v>10.601675782016519</c:v>
                </c:pt>
                <c:pt idx="58">
                  <c:v>10.787838498193018</c:v>
                </c:pt>
                <c:pt idx="59">
                  <c:v>10.974001214369517</c:v>
                </c:pt>
                <c:pt idx="60">
                  <c:v>11.160163930546016</c:v>
                </c:pt>
                <c:pt idx="61">
                  <c:v>11.346326646722515</c:v>
                </c:pt>
                <c:pt idx="62">
                  <c:v>11.532489362899014</c:v>
                </c:pt>
                <c:pt idx="63">
                  <c:v>11.718652079075513</c:v>
                </c:pt>
                <c:pt idx="64">
                  <c:v>11.904814795252012</c:v>
                </c:pt>
                <c:pt idx="65">
                  <c:v>12.090977511428511</c:v>
                </c:pt>
                <c:pt idx="66">
                  <c:v>12.27714022760501</c:v>
                </c:pt>
                <c:pt idx="67">
                  <c:v>12.463302943781509</c:v>
                </c:pt>
                <c:pt idx="68">
                  <c:v>12.649465659958008</c:v>
                </c:pt>
                <c:pt idx="69">
                  <c:v>12.835628376134506</c:v>
                </c:pt>
                <c:pt idx="70">
                  <c:v>13.021791092311005</c:v>
                </c:pt>
                <c:pt idx="71">
                  <c:v>13.207953808487504</c:v>
                </c:pt>
                <c:pt idx="72">
                  <c:v>13.394116524664003</c:v>
                </c:pt>
                <c:pt idx="73">
                  <c:v>13.580279240840502</c:v>
                </c:pt>
                <c:pt idx="74">
                  <c:v>13.766441957017001</c:v>
                </c:pt>
                <c:pt idx="75">
                  <c:v>13.9526046731935</c:v>
                </c:pt>
                <c:pt idx="76">
                  <c:v>14.138767389369999</c:v>
                </c:pt>
                <c:pt idx="77">
                  <c:v>14.324930105546498</c:v>
                </c:pt>
                <c:pt idx="78">
                  <c:v>14.511092821722997</c:v>
                </c:pt>
                <c:pt idx="79">
                  <c:v>14.697255537899496</c:v>
                </c:pt>
                <c:pt idx="80">
                  <c:v>14.883418254075995</c:v>
                </c:pt>
                <c:pt idx="81">
                  <c:v>15.069580970252494</c:v>
                </c:pt>
                <c:pt idx="82">
                  <c:v>15.255743686428993</c:v>
                </c:pt>
                <c:pt idx="83">
                  <c:v>15.441906402605492</c:v>
                </c:pt>
                <c:pt idx="84">
                  <c:v>15.62806911878199</c:v>
                </c:pt>
                <c:pt idx="85">
                  <c:v>15.814231834958489</c:v>
                </c:pt>
                <c:pt idx="86">
                  <c:v>16.000394551134988</c:v>
                </c:pt>
                <c:pt idx="87">
                  <c:v>16.186557267311489</c:v>
                </c:pt>
                <c:pt idx="88">
                  <c:v>16.37271998348799</c:v>
                </c:pt>
                <c:pt idx="89">
                  <c:v>16.55888269966449</c:v>
                </c:pt>
                <c:pt idx="90">
                  <c:v>16.745045415840991</c:v>
                </c:pt>
                <c:pt idx="91">
                  <c:v>16.931208132017492</c:v>
                </c:pt>
                <c:pt idx="92">
                  <c:v>17.117370848193993</c:v>
                </c:pt>
                <c:pt idx="93">
                  <c:v>17.303533564370493</c:v>
                </c:pt>
                <c:pt idx="94">
                  <c:v>17.489696280546994</c:v>
                </c:pt>
                <c:pt idx="95">
                  <c:v>17.675858996723495</c:v>
                </c:pt>
                <c:pt idx="96">
                  <c:v>17.862021712899995</c:v>
                </c:pt>
                <c:pt idx="97">
                  <c:v>18.048184429076496</c:v>
                </c:pt>
                <c:pt idx="98">
                  <c:v>18.234347145252997</c:v>
                </c:pt>
                <c:pt idx="99">
                  <c:v>18.420509861429498</c:v>
                </c:pt>
                <c:pt idx="100">
                  <c:v>18.606672577605998</c:v>
                </c:pt>
              </c:numCache>
            </c:numRef>
          </c:xVal>
          <c:yVal>
            <c:numRef>
              <c:f>linear!$BN$95:$BN$195</c:f>
              <c:numCache>
                <c:formatCode>Γενικός τύπος</c:formatCode>
                <c:ptCount val="101"/>
                <c:pt idx="0">
                  <c:v>-2.0648054315582479E-2</c:v>
                </c:pt>
                <c:pt idx="1">
                  <c:v>0.3592220036066478</c:v>
                </c:pt>
                <c:pt idx="2">
                  <c:v>0.70216023635305969</c:v>
                </c:pt>
                <c:pt idx="3">
                  <c:v>1.0155633741291248</c:v>
                </c:pt>
                <c:pt idx="4">
                  <c:v>1.3045482819161922</c:v>
                </c:pt>
                <c:pt idx="5">
                  <c:v>1.5728315326176427</c:v>
                </c:pt>
                <c:pt idx="6">
                  <c:v>1.8232149161522682</c:v>
                </c:pt>
                <c:pt idx="7">
                  <c:v>2.0578734492622699</c:v>
                </c:pt>
                <c:pt idx="8">
                  <c:v>2.2785360838102475</c:v>
                </c:pt>
                <c:pt idx="9">
                  <c:v>2.4866043098433401</c:v>
                </c:pt>
                <c:pt idx="10">
                  <c:v>2.6832329285527372</c:v>
                </c:pt>
                <c:pt idx="11">
                  <c:v>2.86938678907108</c:v>
                </c:pt>
                <c:pt idx="12">
                  <c:v>3.0458817022069149</c:v>
                </c:pt>
                <c:pt idx="13">
                  <c:v>3.2134146179656136</c:v>
                </c:pt>
                <c:pt idx="14">
                  <c:v>3.3725863255789474</c:v>
                </c:pt>
                <c:pt idx="15">
                  <c:v>3.5239188255633245</c:v>
                </c:pt>
                <c:pt idx="16">
                  <c:v>3.6678688284108318</c:v>
                </c:pt>
                <c:pt idx="17">
                  <c:v>3.8048383867383428</c:v>
                </c:pt>
                <c:pt idx="18">
                  <c:v>3.9351833719197913</c:v>
                </c:pt>
                <c:pt idx="19">
                  <c:v>4.0592203064413654</c:v>
                </c:pt>
                <c:pt idx="20">
                  <c:v>4.1772319255712009</c:v>
                </c:pt>
                <c:pt idx="21">
                  <c:v>4.2894717453796085</c:v>
                </c:pt>
                <c:pt idx="22">
                  <c:v>4.3961678453027435</c:v>
                </c:pt>
                <c:pt idx="23">
                  <c:v>4.4975260236233909</c:v>
                </c:pt>
                <c:pt idx="24">
                  <c:v>4.5937324476964774</c:v>
                </c:pt>
                <c:pt idx="25">
                  <c:v>4.6849558936001356</c:v>
                </c:pt>
                <c:pt idx="26">
                  <c:v>4.7713496494942058</c:v>
                </c:pt>
                <c:pt idx="27">
                  <c:v>4.8530531414746712</c:v>
                </c:pt>
                <c:pt idx="28">
                  <c:v>4.9301933288275137</c:v>
                </c:pt>
                <c:pt idx="29">
                  <c:v>5.0028859063834146</c:v>
                </c:pt>
                <c:pt idx="30">
                  <c:v>5.0712363444876312</c:v>
                </c:pt>
                <c:pt idx="31">
                  <c:v>5.135340791440079</c:v>
                </c:pt>
                <c:pt idx="32">
                  <c:v>5.1952868587696619</c:v>
                </c:pt>
                <c:pt idx="33">
                  <c:v>5.2511543061167361</c:v>
                </c:pt>
                <c:pt idx="34">
                  <c:v>5.3030156396073078</c:v>
                </c:pt>
                <c:pt idx="35">
                  <c:v>5.3509366352598677</c:v>
                </c:pt>
                <c:pt idx="36">
                  <c:v>5.3949767970542775</c:v>
                </c:pt>
                <c:pt idx="37">
                  <c:v>5.4351897577221289</c:v>
                </c:pt>
                <c:pt idx="38">
                  <c:v>5.4716236290202591</c:v>
                </c:pt>
                <c:pt idx="39">
                  <c:v>5.5043213071688699</c:v>
                </c:pt>
                <c:pt idx="40">
                  <c:v>5.5333207382305547</c:v>
                </c:pt>
                <c:pt idx="41">
                  <c:v>5.5586551474422095</c:v>
                </c:pt>
                <c:pt idx="42">
                  <c:v>5.5803532358613914</c:v>
                </c:pt>
                <c:pt idx="43">
                  <c:v>5.598439347130105</c:v>
                </c:pt>
                <c:pt idx="44">
                  <c:v>5.6129336066745816</c:v>
                </c:pt>
                <c:pt idx="45">
                  <c:v>5.6238520352346173</c:v>
                </c:pt>
                <c:pt idx="46">
                  <c:v>5.6312066382383268</c:v>
                </c:pt>
                <c:pt idx="47">
                  <c:v>5.6350054721974745</c:v>
                </c:pt>
                <c:pt idx="48">
                  <c:v>5.6352526889858376</c:v>
                </c:pt>
                <c:pt idx="49">
                  <c:v>5.6319485585708335</c:v>
                </c:pt>
                <c:pt idx="50">
                  <c:v>5.6250894704895531</c:v>
                </c:pt>
                <c:pt idx="51">
                  <c:v>5.6146679140880682</c:v>
                </c:pt>
                <c:pt idx="52">
                  <c:v>5.6006724372710375</c:v>
                </c:pt>
                <c:pt idx="53">
                  <c:v>5.5830875832309053</c:v>
                </c:pt>
                <c:pt idx="54">
                  <c:v>5.5618938043359467</c:v>
                </c:pt>
                <c:pt idx="55">
                  <c:v>5.5370673520470666</c:v>
                </c:pt>
                <c:pt idx="56">
                  <c:v>5.5085801413969175</c:v>
                </c:pt>
                <c:pt idx="57">
                  <c:v>5.4763995881929555</c:v>
                </c:pt>
                <c:pt idx="58">
                  <c:v>5.4404884166883107</c:v>
                </c:pt>
                <c:pt idx="59">
                  <c:v>5.4008044349890065</c:v>
                </c:pt>
                <c:pt idx="60">
                  <c:v>5.3573002749188321</c:v>
                </c:pt>
                <c:pt idx="61">
                  <c:v>5.3099230924267156</c:v>
                </c:pt>
                <c:pt idx="62">
                  <c:v>5.2586142238744866</c:v>
                </c:pt>
                <c:pt idx="63">
                  <c:v>5.2033087926592492</c:v>
                </c:pt>
                <c:pt idx="64">
                  <c:v>5.1439352595710641</c:v>
                </c:pt>
                <c:pt idx="65">
                  <c:v>5.0804149090221422</c:v>
                </c:pt>
                <c:pt idx="66">
                  <c:v>5.012661261755448</c:v>
                </c:pt>
                <c:pt idx="67">
                  <c:v>4.9405794027815304</c:v>
                </c:pt>
                <c:pt idx="68">
                  <c:v>4.8640652110160421</c:v>
                </c:pt>
                <c:pt idx="69">
                  <c:v>4.7830044742844979</c:v>
                </c:pt>
                <c:pt idx="70">
                  <c:v>4.6972718698789793</c:v>
                </c:pt>
                <c:pt idx="71">
                  <c:v>4.6067297865002006</c:v>
                </c:pt>
                <c:pt idx="72">
                  <c:v>4.5112269579407922</c:v>
                </c:pt>
                <c:pt idx="73">
                  <c:v>4.410596871917237</c:v>
                </c:pt>
                <c:pt idx="74">
                  <c:v>4.304655908571533</c:v>
                </c:pt>
                <c:pt idx="75">
                  <c:v>4.1932011517008982</c:v>
                </c:pt>
                <c:pt idx="76">
                  <c:v>4.07600780085063</c:v>
                </c:pt>
                <c:pt idx="77">
                  <c:v>3.9528260927850667</c:v>
                </c:pt>
                <c:pt idx="78">
                  <c:v>3.8233776147813452</c:v>
                </c:pt>
                <c:pt idx="79">
                  <c:v>3.6873508571521976</c:v>
                </c:pt>
                <c:pt idx="80">
                  <c:v>3.5443958047259341</c:v>
                </c:pt>
                <c:pt idx="81">
                  <c:v>3.3941173012568711</c:v>
                </c:pt>
                <c:pt idx="82">
                  <c:v>3.236066828713394</c:v>
                </c:pt>
                <c:pt idx="83">
                  <c:v>3.069732212509404</c:v>
                </c:pt>
                <c:pt idx="84">
                  <c:v>2.8945245742762253</c:v>
                </c:pt>
                <c:pt idx="85">
                  <c:v>2.7097615740585135</c:v>
                </c:pt>
                <c:pt idx="86">
                  <c:v>2.5146455617598544</c:v>
                </c:pt>
                <c:pt idx="87">
                  <c:v>2.3082346050474025</c:v>
                </c:pt>
                <c:pt idx="88">
                  <c:v>2.089403323535822</c:v>
                </c:pt>
                <c:pt idx="89">
                  <c:v>1.8567887573683448</c:v>
                </c:pt>
                <c:pt idx="90">
                  <c:v>1.6087136041308465</c:v>
                </c:pt>
                <c:pt idx="91">
                  <c:v>1.3430740244462263</c:v>
                </c:pt>
                <c:pt idx="92">
                  <c:v>1.0571696484834898</c:v>
                </c:pt>
                <c:pt idx="93">
                  <c:v>0.74743449219330593</c:v>
                </c:pt>
                <c:pt idx="94">
                  <c:v>0.40898724986938423</c:v>
                </c:pt>
                <c:pt idx="95">
                  <c:v>3.4825689791923367E-2</c:v>
                </c:pt>
                <c:pt idx="96">
                  <c:v>-0.3857559529847337</c:v>
                </c:pt>
                <c:pt idx="97">
                  <c:v>-0.87070603616745457</c:v>
                </c:pt>
                <c:pt idx="98">
                  <c:v>-1.4548690576778189</c:v>
                </c:pt>
                <c:pt idx="99">
                  <c:v>-2.2277767180778736</c:v>
                </c:pt>
                <c:pt idx="100">
                  <c:v>-4.1249997091120019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C-1A26-41F4-98CF-B65074B6BCCA}"/>
            </c:ext>
          </c:extLst>
        </c:ser>
        <c:ser>
          <c:idx val="31"/>
          <c:order val="28"/>
          <c:tx>
            <c:strRef>
              <c:f>linear!$BP$93</c:f>
              <c:strCache>
                <c:ptCount val="1"/>
                <c:pt idx="0">
                  <c:v>215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linear!$BO$95:$BO$195</c:f>
              <c:numCache>
                <c:formatCode>Γενικός τύπος</c:formatCode>
                <c:ptCount val="101"/>
                <c:pt idx="0">
                  <c:v>-2.5146697201961676E-2</c:v>
                </c:pt>
                <c:pt idx="1">
                  <c:v>0.10593305536754045</c:v>
                </c:pt>
                <c:pt idx="2">
                  <c:v>0.2370128079370426</c:v>
                </c:pt>
                <c:pt idx="3">
                  <c:v>0.36809256050654471</c:v>
                </c:pt>
                <c:pt idx="4">
                  <c:v>0.49917231307604681</c:v>
                </c:pt>
                <c:pt idx="5">
                  <c:v>0.63025206564554892</c:v>
                </c:pt>
                <c:pt idx="6">
                  <c:v>0.76133181821505103</c:v>
                </c:pt>
                <c:pt idx="7">
                  <c:v>0.89241157078455313</c:v>
                </c:pt>
                <c:pt idx="8">
                  <c:v>1.0234913233540552</c:v>
                </c:pt>
                <c:pt idx="9">
                  <c:v>1.1545710759235575</c:v>
                </c:pt>
                <c:pt idx="10">
                  <c:v>1.2856508284930597</c:v>
                </c:pt>
                <c:pt idx="11">
                  <c:v>1.4167305810625619</c:v>
                </c:pt>
                <c:pt idx="12">
                  <c:v>1.5478103336320641</c:v>
                </c:pt>
                <c:pt idx="13">
                  <c:v>1.6788900862015663</c:v>
                </c:pt>
                <c:pt idx="14">
                  <c:v>1.8099698387710685</c:v>
                </c:pt>
                <c:pt idx="15">
                  <c:v>1.9410495913405708</c:v>
                </c:pt>
                <c:pt idx="16">
                  <c:v>2.0721293439100728</c:v>
                </c:pt>
                <c:pt idx="17">
                  <c:v>2.2032090964795747</c:v>
                </c:pt>
                <c:pt idx="18">
                  <c:v>2.3342888490490767</c:v>
                </c:pt>
                <c:pt idx="19">
                  <c:v>2.4653686016185787</c:v>
                </c:pt>
                <c:pt idx="20">
                  <c:v>2.5964483541880807</c:v>
                </c:pt>
                <c:pt idx="21">
                  <c:v>2.7275281067575827</c:v>
                </c:pt>
                <c:pt idx="22">
                  <c:v>2.8586078593270847</c:v>
                </c:pt>
                <c:pt idx="23">
                  <c:v>2.9896876118965867</c:v>
                </c:pt>
                <c:pt idx="24">
                  <c:v>3.1207673644660887</c:v>
                </c:pt>
                <c:pt idx="25">
                  <c:v>3.2518471170355907</c:v>
                </c:pt>
                <c:pt idx="26">
                  <c:v>3.3829268696050927</c:v>
                </c:pt>
                <c:pt idx="27">
                  <c:v>3.5140066221745947</c:v>
                </c:pt>
                <c:pt idx="28">
                  <c:v>3.6450863747440967</c:v>
                </c:pt>
                <c:pt idx="29">
                  <c:v>3.7761661273135987</c:v>
                </c:pt>
                <c:pt idx="30">
                  <c:v>3.9072458798831007</c:v>
                </c:pt>
                <c:pt idx="31">
                  <c:v>4.0383256324526027</c:v>
                </c:pt>
                <c:pt idx="32">
                  <c:v>4.1694053850221051</c:v>
                </c:pt>
                <c:pt idx="33">
                  <c:v>4.3004851375916076</c:v>
                </c:pt>
                <c:pt idx="34">
                  <c:v>4.43156489016111</c:v>
                </c:pt>
                <c:pt idx="35">
                  <c:v>4.5626446427306124</c:v>
                </c:pt>
                <c:pt idx="36">
                  <c:v>4.6937243953001149</c:v>
                </c:pt>
                <c:pt idx="37">
                  <c:v>4.8248041478696173</c:v>
                </c:pt>
                <c:pt idx="38">
                  <c:v>4.9558839004391197</c:v>
                </c:pt>
                <c:pt idx="39">
                  <c:v>5.0869636530086222</c:v>
                </c:pt>
                <c:pt idx="40">
                  <c:v>5.2180434055781246</c:v>
                </c:pt>
                <c:pt idx="41">
                  <c:v>5.3491231581476271</c:v>
                </c:pt>
                <c:pt idx="42">
                  <c:v>5.4802029107171295</c:v>
                </c:pt>
                <c:pt idx="43">
                  <c:v>5.6112826632866319</c:v>
                </c:pt>
                <c:pt idx="44">
                  <c:v>5.7423624158561344</c:v>
                </c:pt>
                <c:pt idx="45">
                  <c:v>5.8734421684256368</c:v>
                </c:pt>
                <c:pt idx="46">
                  <c:v>6.0045219209951393</c:v>
                </c:pt>
                <c:pt idx="47">
                  <c:v>6.1356016735646417</c:v>
                </c:pt>
                <c:pt idx="48">
                  <c:v>6.2666814261341441</c:v>
                </c:pt>
                <c:pt idx="49">
                  <c:v>6.3977611787036466</c:v>
                </c:pt>
                <c:pt idx="50">
                  <c:v>6.528840931273149</c:v>
                </c:pt>
                <c:pt idx="51">
                  <c:v>6.6599206838426515</c:v>
                </c:pt>
                <c:pt idx="52">
                  <c:v>6.7910004364121539</c:v>
                </c:pt>
                <c:pt idx="53">
                  <c:v>6.9220801889816563</c:v>
                </c:pt>
                <c:pt idx="54">
                  <c:v>7.0531599415511588</c:v>
                </c:pt>
                <c:pt idx="55">
                  <c:v>7.1842396941206612</c:v>
                </c:pt>
                <c:pt idx="56">
                  <c:v>7.3153194466901637</c:v>
                </c:pt>
                <c:pt idx="57">
                  <c:v>7.4463991992596661</c:v>
                </c:pt>
                <c:pt idx="58">
                  <c:v>7.5774789518291685</c:v>
                </c:pt>
                <c:pt idx="59">
                  <c:v>7.708558704398671</c:v>
                </c:pt>
                <c:pt idx="60">
                  <c:v>7.8396384569681734</c:v>
                </c:pt>
                <c:pt idx="61">
                  <c:v>7.9707182095376758</c:v>
                </c:pt>
                <c:pt idx="62">
                  <c:v>8.1017979621071774</c:v>
                </c:pt>
                <c:pt idx="63">
                  <c:v>8.2328777146766789</c:v>
                </c:pt>
                <c:pt idx="64">
                  <c:v>8.3639574672461805</c:v>
                </c:pt>
                <c:pt idx="65">
                  <c:v>8.4950372198156821</c:v>
                </c:pt>
                <c:pt idx="66">
                  <c:v>8.6261169723851836</c:v>
                </c:pt>
                <c:pt idx="67">
                  <c:v>8.7571967249546852</c:v>
                </c:pt>
                <c:pt idx="68">
                  <c:v>8.8882764775241867</c:v>
                </c:pt>
                <c:pt idx="69">
                  <c:v>9.0193562300936883</c:v>
                </c:pt>
                <c:pt idx="70">
                  <c:v>9.1504359826631898</c:v>
                </c:pt>
                <c:pt idx="71">
                  <c:v>9.2815157352326914</c:v>
                </c:pt>
                <c:pt idx="72">
                  <c:v>9.4125954878021929</c:v>
                </c:pt>
                <c:pt idx="73">
                  <c:v>9.5436752403716945</c:v>
                </c:pt>
                <c:pt idx="74">
                  <c:v>9.674754992941196</c:v>
                </c:pt>
                <c:pt idx="75">
                  <c:v>9.8058347455106976</c:v>
                </c:pt>
                <c:pt idx="76">
                  <c:v>9.9369144980801991</c:v>
                </c:pt>
                <c:pt idx="77">
                  <c:v>10.067994250649701</c:v>
                </c:pt>
                <c:pt idx="78">
                  <c:v>10.199074003219202</c:v>
                </c:pt>
                <c:pt idx="79">
                  <c:v>10.330153755788704</c:v>
                </c:pt>
                <c:pt idx="80">
                  <c:v>10.461233508358205</c:v>
                </c:pt>
                <c:pt idx="81">
                  <c:v>10.592313260927707</c:v>
                </c:pt>
                <c:pt idx="82">
                  <c:v>10.723393013497208</c:v>
                </c:pt>
                <c:pt idx="83">
                  <c:v>10.85447276606671</c:v>
                </c:pt>
                <c:pt idx="84">
                  <c:v>10.985552518636212</c:v>
                </c:pt>
                <c:pt idx="85">
                  <c:v>11.116632271205713</c:v>
                </c:pt>
                <c:pt idx="86">
                  <c:v>11.247712023775215</c:v>
                </c:pt>
                <c:pt idx="87">
                  <c:v>11.378791776344716</c:v>
                </c:pt>
                <c:pt idx="88">
                  <c:v>11.509871528914218</c:v>
                </c:pt>
                <c:pt idx="89">
                  <c:v>11.640951281483719</c:v>
                </c:pt>
                <c:pt idx="90">
                  <c:v>11.772031034053221</c:v>
                </c:pt>
                <c:pt idx="91">
                  <c:v>11.903110786622722</c:v>
                </c:pt>
                <c:pt idx="92">
                  <c:v>12.034190539192224</c:v>
                </c:pt>
                <c:pt idx="93">
                  <c:v>12.165270291761725</c:v>
                </c:pt>
                <c:pt idx="94">
                  <c:v>12.296350044331227</c:v>
                </c:pt>
                <c:pt idx="95">
                  <c:v>12.427429796900729</c:v>
                </c:pt>
                <c:pt idx="96">
                  <c:v>12.55850954947023</c:v>
                </c:pt>
                <c:pt idx="97">
                  <c:v>12.689589302039732</c:v>
                </c:pt>
                <c:pt idx="98">
                  <c:v>12.820669054609233</c:v>
                </c:pt>
                <c:pt idx="99">
                  <c:v>12.951748807178735</c:v>
                </c:pt>
                <c:pt idx="100">
                  <c:v>13.082828559748236</c:v>
                </c:pt>
              </c:numCache>
            </c:numRef>
          </c:xVal>
          <c:yVal>
            <c:numRef>
              <c:f>linear!$BQ$95:$BQ$195</c:f>
              <c:numCache>
                <c:formatCode>Γενικός τύπος</c:formatCode>
                <c:ptCount val="101"/>
                <c:pt idx="0">
                  <c:v>-3.6148242065076851E-2</c:v>
                </c:pt>
                <c:pt idx="1">
                  <c:v>0.14729796049132582</c:v>
                </c:pt>
                <c:pt idx="2">
                  <c:v>0.31932078331456759</c:v>
                </c:pt>
                <c:pt idx="3">
                  <c:v>0.48120025440904168</c:v>
                </c:pt>
                <c:pt idx="4">
                  <c:v>0.6339715842150877</c:v>
                </c:pt>
                <c:pt idx="5">
                  <c:v>0.778486157005854</c:v>
                </c:pt>
                <c:pt idx="6">
                  <c:v>0.91545420983685244</c:v>
                </c:pt>
                <c:pt idx="7">
                  <c:v>1.045475508878144</c:v>
                </c:pt>
                <c:pt idx="8">
                  <c:v>1.1690619123021204</c:v>
                </c:pt>
                <c:pt idx="9">
                  <c:v>1.2866543008215066</c:v>
                </c:pt>
                <c:pt idx="10">
                  <c:v>1.3986355065160181</c:v>
                </c:pt>
                <c:pt idx="11">
                  <c:v>1.5053403398925775</c:v>
                </c:pt>
                <c:pt idx="12">
                  <c:v>1.6070634743634429</c:v>
                </c:pt>
                <c:pt idx="13">
                  <c:v>1.7040657229245553</c:v>
                </c:pt>
                <c:pt idx="14">
                  <c:v>1.7965790906775092</c:v>
                </c:pt>
                <c:pt idx="15">
                  <c:v>1.8848108829693477</c:v>
                </c:pt>
                <c:pt idx="16">
                  <c:v>1.9689470762304127</c:v>
                </c:pt>
                <c:pt idx="17">
                  <c:v>2.0491551068684859</c:v>
                </c:pt>
                <c:pt idx="18">
                  <c:v>2.1255861962199871</c:v>
                </c:pt>
                <c:pt idx="19">
                  <c:v>2.1983773022028448</c:v>
                </c:pt>
                <c:pt idx="20">
                  <c:v>2.2676527680287042</c:v>
                </c:pt>
                <c:pt idx="21">
                  <c:v>2.3335257231111655</c:v>
                </c:pt>
                <c:pt idx="22">
                  <c:v>2.3960992797629448</c:v>
                </c:pt>
                <c:pt idx="23">
                  <c:v>2.4554675604316767</c:v>
                </c:pt>
                <c:pt idx="24">
                  <c:v>2.5117165833863275</c:v>
                </c:pt>
                <c:pt idx="25">
                  <c:v>2.5649250294326311</c:v>
                </c:pt>
                <c:pt idx="26">
                  <c:v>2.615164908041637</c:v>
                </c:pt>
                <c:pt idx="27">
                  <c:v>2.6625021379514346</c:v>
                </c:pt>
                <c:pt idx="28">
                  <c:v>2.7069970546486122</c:v>
                </c:pt>
                <c:pt idx="29">
                  <c:v>2.7487048550030102</c:v>
                </c:pt>
                <c:pt idx="30">
                  <c:v>2.7876759876034432</c:v>
                </c:pt>
                <c:pt idx="31">
                  <c:v>2.8239564959365779</c:v>
                </c:pt>
                <c:pt idx="32">
                  <c:v>2.8575883203996577</c:v>
                </c:pt>
                <c:pt idx="33">
                  <c:v>2.8886095641885356</c:v>
                </c:pt>
                <c:pt idx="34">
                  <c:v>2.9170547273153686</c:v>
                </c:pt>
                <c:pt idx="35">
                  <c:v>2.9429549123537284</c:v>
                </c:pt>
                <c:pt idx="36">
                  <c:v>2.9663380049577599</c:v>
                </c:pt>
                <c:pt idx="37">
                  <c:v>2.9872288317365068</c:v>
                </c:pt>
                <c:pt idx="38">
                  <c:v>3.0056492976686493</c:v>
                </c:pt>
                <c:pt idx="39">
                  <c:v>3.0216185049037998</c:v>
                </c:pt>
                <c:pt idx="40">
                  <c:v>3.0351528545036706</c:v>
                </c:pt>
                <c:pt idx="41">
                  <c:v>3.0462661324213416</c:v>
                </c:pt>
                <c:pt idx="42">
                  <c:v>3.0549695807922652</c:v>
                </c:pt>
                <c:pt idx="43">
                  <c:v>3.0612719554108034</c:v>
                </c:pt>
                <c:pt idx="44">
                  <c:v>3.0651795700857152</c:v>
                </c:pt>
                <c:pt idx="45">
                  <c:v>3.0666963284029749</c:v>
                </c:pt>
                <c:pt idx="46">
                  <c:v>3.0658237432706064</c:v>
                </c:pt>
                <c:pt idx="47">
                  <c:v>3.0625609444745856</c:v>
                </c:pt>
                <c:pt idx="48">
                  <c:v>3.0569046743340391</c:v>
                </c:pt>
                <c:pt idx="49">
                  <c:v>3.0488492714050306</c:v>
                </c:pt>
                <c:pt idx="50">
                  <c:v>3.0383866420421906</c:v>
                </c:pt>
                <c:pt idx="51">
                  <c:v>3.0255062194834248</c:v>
                </c:pt>
                <c:pt idx="52">
                  <c:v>3.0101949099717249</c:v>
                </c:pt>
                <c:pt idx="53">
                  <c:v>2.9924370252664918</c:v>
                </c:pt>
                <c:pt idx="54">
                  <c:v>2.9722142007209333</c:v>
                </c:pt>
                <c:pt idx="55">
                  <c:v>2.949505297907979</c:v>
                </c:pt>
                <c:pt idx="56">
                  <c:v>2.9242862905597669</c:v>
                </c:pt>
                <c:pt idx="57">
                  <c:v>2.8965301323395556</c:v>
                </c:pt>
                <c:pt idx="58">
                  <c:v>2.8662066046830166</c:v>
                </c:pt>
                <c:pt idx="59">
                  <c:v>2.8332821426201997</c:v>
                </c:pt>
                <c:pt idx="60">
                  <c:v>2.79771963611004</c:v>
                </c:pt>
                <c:pt idx="61">
                  <c:v>2.75947820397396</c:v>
                </c:pt>
                <c:pt idx="62">
                  <c:v>2.7185129369888799</c:v>
                </c:pt>
                <c:pt idx="63">
                  <c:v>2.674774606073973</c:v>
                </c:pt>
                <c:pt idx="64">
                  <c:v>2.6282093307564036</c:v>
                </c:pt>
                <c:pt idx="65">
                  <c:v>2.5787582021993392</c:v>
                </c:pt>
                <c:pt idx="66">
                  <c:v>2.5263568539830361</c:v>
                </c:pt>
                <c:pt idx="67">
                  <c:v>2.4709349724987377</c:v>
                </c:pt>
                <c:pt idx="68">
                  <c:v>2.4124157371831094</c:v>
                </c:pt>
                <c:pt idx="69">
                  <c:v>2.3507151788076266</c:v>
                </c:pt>
                <c:pt idx="70">
                  <c:v>2.2857414415371813</c:v>
                </c:pt>
                <c:pt idx="71">
                  <c:v>2.2173939313462374</c:v>
                </c:pt>
                <c:pt idx="72">
                  <c:v>2.1455623294442736</c:v>
                </c:pt>
                <c:pt idx="73">
                  <c:v>2.070125444367227</c:v>
                </c:pt>
                <c:pt idx="74">
                  <c:v>1.9909498700021659</c:v>
                </c:pt>
                <c:pt idx="75">
                  <c:v>1.9078884085689369</c:v>
                </c:pt>
                <c:pt idx="76">
                  <c:v>1.8207782068492919</c:v>
                </c:pt>
                <c:pt idx="77">
                  <c:v>1.7294385398409626</c:v>
                </c:pt>
                <c:pt idx="78">
                  <c:v>1.6336681572598888</c:v>
                </c:pt>
                <c:pt idx="79">
                  <c:v>1.53324208310633</c:v>
                </c:pt>
                <c:pt idx="80">
                  <c:v>1.4279077242076124</c:v>
                </c:pt>
                <c:pt idx="81">
                  <c:v>1.3173800963389437</c:v>
                </c:pt>
                <c:pt idx="82">
                  <c:v>1.2013359103065082</c:v>
                </c:pt>
                <c:pt idx="83">
                  <c:v>1.0794061661968386</c:v>
                </c:pt>
                <c:pt idx="84">
                  <c:v>0.95116676765128882</c:v>
                </c:pt>
                <c:pt idx="85">
                  <c:v>0.81612646672796596</c:v>
                </c:pt>
                <c:pt idx="86">
                  <c:v>0.67371114616461569</c:v>
                </c:pt>
                <c:pt idx="87">
                  <c:v>0.52324297615583881</c:v>
                </c:pt>
                <c:pt idx="88">
                  <c:v>0.363912236095984</c:v>
                </c:pt>
                <c:pt idx="89">
                  <c:v>0.19473836687999999</c:v>
                </c:pt>
                <c:pt idx="90">
                  <c:v>1.4514736071193862E-2</c:v>
                </c:pt>
                <c:pt idx="91">
                  <c:v>-0.17827209717484596</c:v>
                </c:pt>
                <c:pt idx="92">
                  <c:v>-0.38556471848229623</c:v>
                </c:pt>
                <c:pt idx="93">
                  <c:v>-0.60992852031245659</c:v>
                </c:pt>
                <c:pt idx="94">
                  <c:v>-0.85487538664062912</c:v>
                </c:pt>
                <c:pt idx="95">
                  <c:v>-1.125443588892282</c:v>
                </c:pt>
                <c:pt idx="96">
                  <c:v>-1.4293370876779294</c:v>
                </c:pt>
                <c:pt idx="97">
                  <c:v>-1.7794734903965339</c:v>
                </c:pt>
                <c:pt idx="98">
                  <c:v>-2.2009348050107111</c:v>
                </c:pt>
                <c:pt idx="99">
                  <c:v>-2.7581805756361315</c:v>
                </c:pt>
                <c:pt idx="100">
                  <c:v>-4.1249995581475929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D-1A26-41F4-98CF-B65074B6BCCA}"/>
            </c:ext>
          </c:extLst>
        </c:ser>
        <c:ser>
          <c:idx val="32"/>
          <c:order val="29"/>
          <c:tx>
            <c:strRef>
              <c:f>linear!$BS$93</c:f>
              <c:strCache>
                <c:ptCount val="1"/>
                <c:pt idx="0">
                  <c:v>225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linear!$BR$95:$BR$195</c:f>
              <c:numCache>
                <c:formatCode>Γενικός τύπος</c:formatCode>
                <c:ptCount val="101"/>
                <c:pt idx="0">
                  <c:v>-5.0207704530072096E-2</c:v>
                </c:pt>
                <c:pt idx="1">
                  <c:v>4.988068196311881E-2</c:v>
                </c:pt>
                <c:pt idx="2">
                  <c:v>0.14996906845630972</c:v>
                </c:pt>
                <c:pt idx="3">
                  <c:v>0.2500574549495006</c:v>
                </c:pt>
                <c:pt idx="4">
                  <c:v>0.35014584144269151</c:v>
                </c:pt>
                <c:pt idx="5">
                  <c:v>0.45023422793588241</c:v>
                </c:pt>
                <c:pt idx="6">
                  <c:v>0.55032261442907338</c:v>
                </c:pt>
                <c:pt idx="7">
                  <c:v>0.65041100092226434</c:v>
                </c:pt>
                <c:pt idx="8">
                  <c:v>0.7504993874154553</c:v>
                </c:pt>
                <c:pt idx="9">
                  <c:v>0.85058777390864626</c:v>
                </c:pt>
                <c:pt idx="10">
                  <c:v>0.95067616040183722</c:v>
                </c:pt>
                <c:pt idx="11">
                  <c:v>1.0507645468950282</c:v>
                </c:pt>
                <c:pt idx="12">
                  <c:v>1.1508529333882191</c:v>
                </c:pt>
                <c:pt idx="13">
                  <c:v>1.2509413198814101</c:v>
                </c:pt>
                <c:pt idx="14">
                  <c:v>1.3510297063746011</c:v>
                </c:pt>
                <c:pt idx="15">
                  <c:v>1.451118092867792</c:v>
                </c:pt>
                <c:pt idx="16">
                  <c:v>1.551206479360983</c:v>
                </c:pt>
                <c:pt idx="17">
                  <c:v>1.651294865854174</c:v>
                </c:pt>
                <c:pt idx="18">
                  <c:v>1.7513832523473649</c:v>
                </c:pt>
                <c:pt idx="19">
                  <c:v>1.8514716388405559</c:v>
                </c:pt>
                <c:pt idx="20">
                  <c:v>1.9515600253337468</c:v>
                </c:pt>
                <c:pt idx="21">
                  <c:v>2.0516484118269376</c:v>
                </c:pt>
                <c:pt idx="22">
                  <c:v>2.1517367983201283</c:v>
                </c:pt>
                <c:pt idx="23">
                  <c:v>2.2518251848133191</c:v>
                </c:pt>
                <c:pt idx="24">
                  <c:v>2.3519135713065098</c:v>
                </c:pt>
                <c:pt idx="25">
                  <c:v>2.4520019577997005</c:v>
                </c:pt>
                <c:pt idx="26">
                  <c:v>2.5520903442928913</c:v>
                </c:pt>
                <c:pt idx="27">
                  <c:v>2.652178730786082</c:v>
                </c:pt>
                <c:pt idx="28">
                  <c:v>2.7522671172792728</c:v>
                </c:pt>
                <c:pt idx="29">
                  <c:v>2.8523555037724635</c:v>
                </c:pt>
                <c:pt idx="30">
                  <c:v>2.9524438902656542</c:v>
                </c:pt>
                <c:pt idx="31">
                  <c:v>3.052532276758845</c:v>
                </c:pt>
                <c:pt idx="32">
                  <c:v>3.1526206632520357</c:v>
                </c:pt>
                <c:pt idx="33">
                  <c:v>3.2527090497452265</c:v>
                </c:pt>
                <c:pt idx="34">
                  <c:v>3.3527974362384172</c:v>
                </c:pt>
                <c:pt idx="35">
                  <c:v>3.4528858227316079</c:v>
                </c:pt>
                <c:pt idx="36">
                  <c:v>3.5529742092247987</c:v>
                </c:pt>
                <c:pt idx="37">
                  <c:v>3.6530625957179894</c:v>
                </c:pt>
                <c:pt idx="38">
                  <c:v>3.7531509822111802</c:v>
                </c:pt>
                <c:pt idx="39">
                  <c:v>3.8532393687043709</c:v>
                </c:pt>
                <c:pt idx="40">
                  <c:v>3.9533277551975616</c:v>
                </c:pt>
                <c:pt idx="41">
                  <c:v>4.0534161416907528</c:v>
                </c:pt>
                <c:pt idx="42">
                  <c:v>4.1535045281839436</c:v>
                </c:pt>
                <c:pt idx="43">
                  <c:v>4.2535929146771343</c:v>
                </c:pt>
                <c:pt idx="44">
                  <c:v>4.353681301170325</c:v>
                </c:pt>
                <c:pt idx="45">
                  <c:v>4.4537696876635158</c:v>
                </c:pt>
                <c:pt idx="46">
                  <c:v>4.5538580741567065</c:v>
                </c:pt>
                <c:pt idx="47">
                  <c:v>4.6539464606498973</c:v>
                </c:pt>
                <c:pt idx="48">
                  <c:v>4.754034847143088</c:v>
                </c:pt>
                <c:pt idx="49">
                  <c:v>4.8541232336362787</c:v>
                </c:pt>
                <c:pt idx="50">
                  <c:v>4.9542116201294695</c:v>
                </c:pt>
                <c:pt idx="51">
                  <c:v>5.0543000066226602</c:v>
                </c:pt>
                <c:pt idx="52">
                  <c:v>5.154388393115851</c:v>
                </c:pt>
                <c:pt idx="53">
                  <c:v>5.2544767796090417</c:v>
                </c:pt>
                <c:pt idx="54">
                  <c:v>5.3545651661022324</c:v>
                </c:pt>
                <c:pt idx="55">
                  <c:v>5.4546535525954232</c:v>
                </c:pt>
                <c:pt idx="56">
                  <c:v>5.5547419390886139</c:v>
                </c:pt>
                <c:pt idx="57">
                  <c:v>5.6548303255818047</c:v>
                </c:pt>
                <c:pt idx="58">
                  <c:v>5.7549187120749954</c:v>
                </c:pt>
                <c:pt idx="59">
                  <c:v>5.8550070985681861</c:v>
                </c:pt>
                <c:pt idx="60">
                  <c:v>5.9550954850613769</c:v>
                </c:pt>
                <c:pt idx="61">
                  <c:v>6.0551838715545676</c:v>
                </c:pt>
                <c:pt idx="62">
                  <c:v>6.1552722580477583</c:v>
                </c:pt>
                <c:pt idx="63">
                  <c:v>6.2553606445409491</c:v>
                </c:pt>
                <c:pt idx="64">
                  <c:v>6.3554490310341398</c:v>
                </c:pt>
                <c:pt idx="65">
                  <c:v>6.4555374175273306</c:v>
                </c:pt>
                <c:pt idx="66">
                  <c:v>6.5556258040205213</c:v>
                </c:pt>
                <c:pt idx="67">
                  <c:v>6.655714190513712</c:v>
                </c:pt>
                <c:pt idx="68">
                  <c:v>6.7558025770069028</c:v>
                </c:pt>
                <c:pt idx="69">
                  <c:v>6.8558909635000935</c:v>
                </c:pt>
                <c:pt idx="70">
                  <c:v>6.9559793499932843</c:v>
                </c:pt>
                <c:pt idx="71">
                  <c:v>7.056067736486475</c:v>
                </c:pt>
                <c:pt idx="72">
                  <c:v>7.1561561229796657</c:v>
                </c:pt>
                <c:pt idx="73">
                  <c:v>7.2562445094728565</c:v>
                </c:pt>
                <c:pt idx="74">
                  <c:v>7.3563328959660472</c:v>
                </c:pt>
                <c:pt idx="75">
                  <c:v>7.456421282459238</c:v>
                </c:pt>
                <c:pt idx="76">
                  <c:v>7.5565096689524287</c:v>
                </c:pt>
                <c:pt idx="77">
                  <c:v>7.6565980554456194</c:v>
                </c:pt>
                <c:pt idx="78">
                  <c:v>7.7566864419388102</c:v>
                </c:pt>
                <c:pt idx="79">
                  <c:v>7.8567748284320009</c:v>
                </c:pt>
                <c:pt idx="80">
                  <c:v>7.9568632149251917</c:v>
                </c:pt>
                <c:pt idx="81">
                  <c:v>8.0569516014183833</c:v>
                </c:pt>
                <c:pt idx="82">
                  <c:v>8.157039987911574</c:v>
                </c:pt>
                <c:pt idx="83">
                  <c:v>8.2571283744047648</c:v>
                </c:pt>
                <c:pt idx="84">
                  <c:v>8.3572167608979555</c:v>
                </c:pt>
                <c:pt idx="85">
                  <c:v>8.4573051473911462</c:v>
                </c:pt>
                <c:pt idx="86">
                  <c:v>8.557393533884337</c:v>
                </c:pt>
                <c:pt idx="87">
                  <c:v>8.6574819203775277</c:v>
                </c:pt>
                <c:pt idx="88">
                  <c:v>8.7575703068707185</c:v>
                </c:pt>
                <c:pt idx="89">
                  <c:v>8.8576586933639092</c:v>
                </c:pt>
                <c:pt idx="90">
                  <c:v>8.9577470798570999</c:v>
                </c:pt>
                <c:pt idx="91">
                  <c:v>9.0578354663502907</c:v>
                </c:pt>
                <c:pt idx="92">
                  <c:v>9.1579238528434814</c:v>
                </c:pt>
                <c:pt idx="93">
                  <c:v>9.2580122393366722</c:v>
                </c:pt>
                <c:pt idx="94">
                  <c:v>9.3581006258298629</c:v>
                </c:pt>
                <c:pt idx="95">
                  <c:v>9.4581890123230536</c:v>
                </c:pt>
                <c:pt idx="96">
                  <c:v>9.5582773988162444</c:v>
                </c:pt>
                <c:pt idx="97">
                  <c:v>9.6583657853094351</c:v>
                </c:pt>
                <c:pt idx="98">
                  <c:v>9.7584541718026259</c:v>
                </c:pt>
                <c:pt idx="99">
                  <c:v>9.8585425582958166</c:v>
                </c:pt>
                <c:pt idx="100">
                  <c:v>9.9586309447890073</c:v>
                </c:pt>
              </c:numCache>
            </c:numRef>
          </c:xVal>
          <c:yVal>
            <c:numRef>
              <c:f>linear!$BT$95:$BT$195</c:f>
              <c:numCache>
                <c:formatCode>Γενικός τύπος</c:formatCode>
                <c:ptCount val="101"/>
                <c:pt idx="0">
                  <c:v>-5.0826387593095983E-2</c:v>
                </c:pt>
                <c:pt idx="1">
                  <c:v>4.9284674499646276E-2</c:v>
                </c:pt>
                <c:pt idx="2">
                  <c:v>0.14470480165442975</c:v>
                </c:pt>
                <c:pt idx="3">
                  <c:v>0.2357419406056987</c:v>
                </c:pt>
                <c:pt idx="4">
                  <c:v>0.32266523938375935</c:v>
                </c:pt>
                <c:pt idx="5">
                  <c:v>0.4057114806027991</c:v>
                </c:pt>
                <c:pt idx="6">
                  <c:v>0.48509019316193025</c:v>
                </c:pt>
                <c:pt idx="7">
                  <c:v>0.5609877600659583</c:v>
                </c:pt>
                <c:pt idx="8">
                  <c:v>0.63357075345807268</c:v>
                </c:pt>
                <c:pt idx="9">
                  <c:v>0.70298866751191424</c:v>
                </c:pt>
                <c:pt idx="10">
                  <c:v>0.76937617693601257</c:v>
                </c:pt>
                <c:pt idx="11">
                  <c:v>0.83285501793592831</c:v>
                </c:pt>
                <c:pt idx="12">
                  <c:v>0.8935355658961448</c:v>
                </c:pt>
                <c:pt idx="13">
                  <c:v>0.95151816733033912</c:v>
                </c:pt>
                <c:pt idx="14">
                  <c:v>1.0068942711326212</c:v>
                </c:pt>
                <c:pt idx="15">
                  <c:v>1.0597473946867486</c:v>
                </c:pt>
                <c:pt idx="16">
                  <c:v>1.1101539531437481</c:v>
                </c:pt>
                <c:pt idx="17">
                  <c:v>1.1581839745839422</c:v>
                </c:pt>
                <c:pt idx="18">
                  <c:v>1.2039017194223922</c:v>
                </c:pt>
                <c:pt idx="19">
                  <c:v>1.2473662189954671</c:v>
                </c:pt>
                <c:pt idx="20">
                  <c:v>1.2886317455588681</c:v>
                </c:pt>
                <c:pt idx="21">
                  <c:v>1.3277482237693898</c:v>
                </c:pt>
                <c:pt idx="22">
                  <c:v>1.3647615919906853</c:v>
                </c:pt>
                <c:pt idx="23">
                  <c:v>1.3997141203640884</c:v>
                </c:pt>
                <c:pt idx="24">
                  <c:v>1.4326446914482549</c:v>
                </c:pt>
                <c:pt idx="25">
                  <c:v>1.4635890483013656</c:v>
                </c:pt>
                <c:pt idx="26">
                  <c:v>1.492580014114917</c:v>
                </c:pt>
                <c:pt idx="27">
                  <c:v>1.5196476868756925</c:v>
                </c:pt>
                <c:pt idx="28">
                  <c:v>1.5448196120068267</c:v>
                </c:pt>
                <c:pt idx="29">
                  <c:v>1.5681209354994177</c:v>
                </c:pt>
                <c:pt idx="30">
                  <c:v>1.5895745396770056</c:v>
                </c:pt>
                <c:pt idx="31">
                  <c:v>1.6092011634233705</c:v>
                </c:pt>
                <c:pt idx="32">
                  <c:v>1.6270195084392398</c:v>
                </c:pt>
                <c:pt idx="33">
                  <c:v>1.643046332867276</c:v>
                </c:pt>
                <c:pt idx="34">
                  <c:v>1.6572965334302985</c:v>
                </c:pt>
                <c:pt idx="35">
                  <c:v>1.6697832170595335</c:v>
                </c:pt>
                <c:pt idx="36">
                  <c:v>1.6805177628432086</c:v>
                </c:pt>
                <c:pt idx="37">
                  <c:v>1.6895098749971666</c:v>
                </c:pt>
                <c:pt idx="38">
                  <c:v>1.6967676274452501</c:v>
                </c:pt>
                <c:pt idx="39">
                  <c:v>1.7022975004952172</c:v>
                </c:pt>
                <c:pt idx="40">
                  <c:v>1.7061044100036911</c:v>
                </c:pt>
                <c:pt idx="41">
                  <c:v>1.7081917293390561</c:v>
                </c:pt>
                <c:pt idx="42">
                  <c:v>1.7085613043725714</c:v>
                </c:pt>
                <c:pt idx="43">
                  <c:v>1.707213461653718</c:v>
                </c:pt>
                <c:pt idx="44">
                  <c:v>1.7041470098544484</c:v>
                </c:pt>
                <c:pt idx="45">
                  <c:v>1.6993592344972717</c:v>
                </c:pt>
                <c:pt idx="46">
                  <c:v>1.6928458859126385</c:v>
                </c:pt>
                <c:pt idx="47">
                  <c:v>1.6846011603005893</c:v>
                </c:pt>
                <c:pt idx="48">
                  <c:v>1.6746176736988174</c:v>
                </c:pt>
                <c:pt idx="49">
                  <c:v>1.6628864285826983</c:v>
                </c:pt>
                <c:pt idx="50">
                  <c:v>1.649396772741051</c:v>
                </c:pt>
                <c:pt idx="51">
                  <c:v>1.63413634998262</c:v>
                </c:pt>
                <c:pt idx="52">
                  <c:v>1.6170910421307652</c:v>
                </c:pt>
                <c:pt idx="53">
                  <c:v>1.5982449016553537</c:v>
                </c:pt>
                <c:pt idx="54">
                  <c:v>1.5775800741688843</c:v>
                </c:pt>
                <c:pt idx="55">
                  <c:v>1.5550767098755265</c:v>
                </c:pt>
                <c:pt idx="56">
                  <c:v>1.530712862903415</c:v>
                </c:pt>
                <c:pt idx="57">
                  <c:v>1.5044643772680792</c:v>
                </c:pt>
                <c:pt idx="58">
                  <c:v>1.4763047580030673</c:v>
                </c:pt>
                <c:pt idx="59">
                  <c:v>1.4462050257465566</c:v>
                </c:pt>
                <c:pt idx="60">
                  <c:v>1.4141335527822376</c:v>
                </c:pt>
                <c:pt idx="61">
                  <c:v>1.3800558781896692</c:v>
                </c:pt>
                <c:pt idx="62">
                  <c:v>1.3439344993519231</c:v>
                </c:pt>
                <c:pt idx="63">
                  <c:v>1.3057286365819349</c:v>
                </c:pt>
                <c:pt idx="64">
                  <c:v>1.2653939670453471</c:v>
                </c:pt>
                <c:pt idx="65">
                  <c:v>1.2228823234533739</c:v>
                </c:pt>
                <c:pt idx="66">
                  <c:v>1.1781413521449351</c:v>
                </c:pt>
                <c:pt idx="67">
                  <c:v>1.1311141241351044</c:v>
                </c:pt>
                <c:pt idx="68">
                  <c:v>1.0817386914280471</c:v>
                </c:pt>
                <c:pt idx="69">
                  <c:v>1.0299475793138322</c:v>
                </c:pt>
                <c:pt idx="70">
                  <c:v>0.9756672034069841</c:v>
                </c:pt>
                <c:pt idx="71">
                  <c:v>0.91881719773110604</c:v>
                </c:pt>
                <c:pt idx="72">
                  <c:v>0.85930963706338159</c:v>
                </c:pt>
                <c:pt idx="73">
                  <c:v>0.79704813283008225</c:v>
                </c:pt>
                <c:pt idx="74">
                  <c:v>0.73192677682582408</c:v>
                </c:pt>
                <c:pt idx="75">
                  <c:v>0.66382890055362809</c:v>
                </c:pt>
                <c:pt idx="76">
                  <c:v>0.59262560955042387</c:v>
                </c:pt>
                <c:pt idx="77">
                  <c:v>0.51817404097377517</c:v>
                </c:pt>
                <c:pt idx="78">
                  <c:v>0.44031527798878717</c:v>
                </c:pt>
                <c:pt idx="79">
                  <c:v>0.35887183468498812</c:v>
                </c:pt>
                <c:pt idx="80">
                  <c:v>0.27364459829425086</c:v>
                </c:pt>
                <c:pt idx="81">
                  <c:v>0.18440907829640008</c:v>
                </c:pt>
                <c:pt idx="82">
                  <c:v>9.0910759952355355E-2</c:v>
                </c:pt>
                <c:pt idx="83">
                  <c:v>-7.1407142255262446E-3</c:v>
                </c:pt>
                <c:pt idx="84">
                  <c:v>-0.1100789187364548</c:v>
                </c:pt>
                <c:pt idx="85">
                  <c:v>-0.21829011700533346</c:v>
                </c:pt>
                <c:pt idx="86">
                  <c:v>-0.33222561166890208</c:v>
                </c:pt>
                <c:pt idx="87">
                  <c:v>-0.45241812324750813</c:v>
                </c:pt>
                <c:pt idx="88">
                  <c:v>-0.57950393429921332</c:v>
                </c:pt>
                <c:pt idx="89">
                  <c:v>-0.71425349928684356</c:v>
                </c:pt>
                <c:pt idx="90">
                  <c:v>-0.85761485861665065</c:v>
                </c:pt>
                <c:pt idx="91">
                  <c:v>-1.0107771014397939</c:v>
                </c:pt>
                <c:pt idx="92">
                  <c:v>-1.1752665389091268</c:v>
                </c:pt>
                <c:pt idx="93">
                  <c:v>-1.3530989644614015</c:v>
                </c:pt>
                <c:pt idx="94">
                  <c:v>-1.5470341662583813</c:v>
                </c:pt>
                <c:pt idx="95">
                  <c:v>-1.7610319463163897</c:v>
                </c:pt>
                <c:pt idx="96">
                  <c:v>-2.0011481436991412</c:v>
                </c:pt>
                <c:pt idx="97">
                  <c:v>-2.2775387457467691</c:v>
                </c:pt>
                <c:pt idx="98">
                  <c:v>-2.6099276934087872</c:v>
                </c:pt>
                <c:pt idx="99">
                  <c:v>-3.0490168531939368</c:v>
                </c:pt>
                <c:pt idx="100">
                  <c:v>-4.1249996311962605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E-1A26-41F4-98CF-B65074B6BCCA}"/>
            </c:ext>
          </c:extLst>
        </c:ser>
        <c:ser>
          <c:idx val="33"/>
          <c:order val="30"/>
          <c:tx>
            <c:strRef>
              <c:f>linear!$BV$93</c:f>
              <c:strCache>
                <c:ptCount val="1"/>
                <c:pt idx="0">
                  <c:v>235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linear!$BU$95:$BU$195</c:f>
              <c:numCache>
                <c:formatCode>Γενικός τύπος</c:formatCode>
                <c:ptCount val="101"/>
                <c:pt idx="0">
                  <c:v>-8.4680177914190857E-2</c:v>
                </c:pt>
                <c:pt idx="1">
                  <c:v>-4.5928633974883226E-3</c:v>
                </c:pt>
                <c:pt idx="2">
                  <c:v>7.5494451119214212E-2</c:v>
                </c:pt>
                <c:pt idx="3">
                  <c:v>0.15558176563591675</c:v>
                </c:pt>
                <c:pt idx="4">
                  <c:v>0.23566908015261928</c:v>
                </c:pt>
                <c:pt idx="5">
                  <c:v>0.31575639466932182</c:v>
                </c:pt>
                <c:pt idx="6">
                  <c:v>0.39584370918602435</c:v>
                </c:pt>
                <c:pt idx="7">
                  <c:v>0.47593102370272689</c:v>
                </c:pt>
                <c:pt idx="8">
                  <c:v>0.55601833821942948</c:v>
                </c:pt>
                <c:pt idx="9">
                  <c:v>0.63610565273613195</c:v>
                </c:pt>
                <c:pt idx="10">
                  <c:v>0.71619296725283443</c:v>
                </c:pt>
                <c:pt idx="11">
                  <c:v>0.79628028176953691</c:v>
                </c:pt>
                <c:pt idx="12">
                  <c:v>0.87636759628623939</c:v>
                </c:pt>
                <c:pt idx="13">
                  <c:v>0.95645491080294187</c:v>
                </c:pt>
                <c:pt idx="14">
                  <c:v>1.0365422253196444</c:v>
                </c:pt>
                <c:pt idx="15">
                  <c:v>1.1166295398363468</c:v>
                </c:pt>
                <c:pt idx="16">
                  <c:v>1.1967168543530493</c:v>
                </c:pt>
                <c:pt idx="17">
                  <c:v>1.2768041688697518</c:v>
                </c:pt>
                <c:pt idx="18">
                  <c:v>1.3568914833864543</c:v>
                </c:pt>
                <c:pt idx="19">
                  <c:v>1.4369787979031567</c:v>
                </c:pt>
                <c:pt idx="20">
                  <c:v>1.5170661124198592</c:v>
                </c:pt>
                <c:pt idx="21">
                  <c:v>1.5971534269365617</c:v>
                </c:pt>
                <c:pt idx="22">
                  <c:v>1.6772407414532642</c:v>
                </c:pt>
                <c:pt idx="23">
                  <c:v>1.7573280559699667</c:v>
                </c:pt>
                <c:pt idx="24">
                  <c:v>1.8374153704866691</c:v>
                </c:pt>
                <c:pt idx="25">
                  <c:v>1.9175026850033716</c:v>
                </c:pt>
                <c:pt idx="26">
                  <c:v>1.9975899995200741</c:v>
                </c:pt>
                <c:pt idx="27">
                  <c:v>2.0776773140367766</c:v>
                </c:pt>
                <c:pt idx="28">
                  <c:v>2.1577646285534793</c:v>
                </c:pt>
                <c:pt idx="29">
                  <c:v>2.237851943070182</c:v>
                </c:pt>
                <c:pt idx="30">
                  <c:v>2.3179392575868847</c:v>
                </c:pt>
                <c:pt idx="31">
                  <c:v>2.3980265721035874</c:v>
                </c:pt>
                <c:pt idx="32">
                  <c:v>2.4781138866202901</c:v>
                </c:pt>
                <c:pt idx="33">
                  <c:v>2.5582012011369928</c:v>
                </c:pt>
                <c:pt idx="34">
                  <c:v>2.6382885156536955</c:v>
                </c:pt>
                <c:pt idx="35">
                  <c:v>2.7183758301703982</c:v>
                </c:pt>
                <c:pt idx="36">
                  <c:v>2.7984631446871009</c:v>
                </c:pt>
                <c:pt idx="37">
                  <c:v>2.8785504592038036</c:v>
                </c:pt>
                <c:pt idx="38">
                  <c:v>2.9586377737205063</c:v>
                </c:pt>
                <c:pt idx="39">
                  <c:v>3.038725088237209</c:v>
                </c:pt>
                <c:pt idx="40">
                  <c:v>3.1188124027539117</c:v>
                </c:pt>
                <c:pt idx="41">
                  <c:v>3.1988997172706144</c:v>
                </c:pt>
                <c:pt idx="42">
                  <c:v>3.2789870317873171</c:v>
                </c:pt>
                <c:pt idx="43">
                  <c:v>3.3590743463040198</c:v>
                </c:pt>
                <c:pt idx="44">
                  <c:v>3.4391616608207225</c:v>
                </c:pt>
                <c:pt idx="45">
                  <c:v>3.5192489753374252</c:v>
                </c:pt>
                <c:pt idx="46">
                  <c:v>3.5993362898541279</c:v>
                </c:pt>
                <c:pt idx="47">
                  <c:v>3.6794236043708306</c:v>
                </c:pt>
                <c:pt idx="48">
                  <c:v>3.7595109188875333</c:v>
                </c:pt>
                <c:pt idx="49">
                  <c:v>3.839598233404236</c:v>
                </c:pt>
                <c:pt idx="50">
                  <c:v>3.9196855479209387</c:v>
                </c:pt>
                <c:pt idx="51">
                  <c:v>3.9997728624376414</c:v>
                </c:pt>
                <c:pt idx="52">
                  <c:v>4.0798601769543437</c:v>
                </c:pt>
                <c:pt idx="53">
                  <c:v>4.1599474914710459</c:v>
                </c:pt>
                <c:pt idx="54">
                  <c:v>4.2400348059877482</c:v>
                </c:pt>
                <c:pt idx="55">
                  <c:v>4.3201221205044504</c:v>
                </c:pt>
                <c:pt idx="56">
                  <c:v>4.4002094350211527</c:v>
                </c:pt>
                <c:pt idx="57">
                  <c:v>4.480296749537855</c:v>
                </c:pt>
                <c:pt idx="58">
                  <c:v>4.5603840640545572</c:v>
                </c:pt>
                <c:pt idx="59">
                  <c:v>4.6404713785712595</c:v>
                </c:pt>
                <c:pt idx="60">
                  <c:v>4.7205586930879617</c:v>
                </c:pt>
                <c:pt idx="61">
                  <c:v>4.800646007604664</c:v>
                </c:pt>
                <c:pt idx="62">
                  <c:v>4.8807333221213662</c:v>
                </c:pt>
                <c:pt idx="63">
                  <c:v>4.9608206366380685</c:v>
                </c:pt>
                <c:pt idx="64">
                  <c:v>5.0409079511547707</c:v>
                </c:pt>
                <c:pt idx="65">
                  <c:v>5.120995265671473</c:v>
                </c:pt>
                <c:pt idx="66">
                  <c:v>5.2010825801881753</c:v>
                </c:pt>
                <c:pt idx="67">
                  <c:v>5.2811698947048775</c:v>
                </c:pt>
                <c:pt idx="68">
                  <c:v>5.3612572092215798</c:v>
                </c:pt>
                <c:pt idx="69">
                  <c:v>5.441344523738282</c:v>
                </c:pt>
                <c:pt idx="70">
                  <c:v>5.5214318382549843</c:v>
                </c:pt>
                <c:pt idx="71">
                  <c:v>5.6015191527716865</c:v>
                </c:pt>
                <c:pt idx="72">
                  <c:v>5.6816064672883888</c:v>
                </c:pt>
                <c:pt idx="73">
                  <c:v>5.7616937818050911</c:v>
                </c:pt>
                <c:pt idx="74">
                  <c:v>5.8417810963217933</c:v>
                </c:pt>
                <c:pt idx="75">
                  <c:v>5.9218684108384956</c:v>
                </c:pt>
                <c:pt idx="76">
                  <c:v>6.0019557253551978</c:v>
                </c:pt>
                <c:pt idx="77">
                  <c:v>6.0820430398719001</c:v>
                </c:pt>
                <c:pt idx="78">
                  <c:v>6.1621303543886023</c:v>
                </c:pt>
                <c:pt idx="79">
                  <c:v>6.2422176689053046</c:v>
                </c:pt>
                <c:pt idx="80">
                  <c:v>6.3223049834220069</c:v>
                </c:pt>
                <c:pt idx="81">
                  <c:v>6.4023922979387091</c:v>
                </c:pt>
                <c:pt idx="82">
                  <c:v>6.4824796124554114</c:v>
                </c:pt>
                <c:pt idx="83">
                  <c:v>6.5625669269721136</c:v>
                </c:pt>
                <c:pt idx="84">
                  <c:v>6.6426542414888159</c:v>
                </c:pt>
                <c:pt idx="85">
                  <c:v>6.7227415560055181</c:v>
                </c:pt>
                <c:pt idx="86">
                  <c:v>6.8028288705222204</c:v>
                </c:pt>
                <c:pt idx="87">
                  <c:v>6.8829161850389227</c:v>
                </c:pt>
                <c:pt idx="88">
                  <c:v>6.9630034995556249</c:v>
                </c:pt>
                <c:pt idx="89">
                  <c:v>7.0430908140723272</c:v>
                </c:pt>
                <c:pt idx="90">
                  <c:v>7.1231781285890294</c:v>
                </c:pt>
                <c:pt idx="91">
                  <c:v>7.2032654431057317</c:v>
                </c:pt>
                <c:pt idx="92">
                  <c:v>7.2833527576224339</c:v>
                </c:pt>
                <c:pt idx="93">
                  <c:v>7.3634400721391362</c:v>
                </c:pt>
                <c:pt idx="94">
                  <c:v>7.4435273866558385</c:v>
                </c:pt>
                <c:pt idx="95">
                  <c:v>7.5236147011725407</c:v>
                </c:pt>
                <c:pt idx="96">
                  <c:v>7.603702015689243</c:v>
                </c:pt>
                <c:pt idx="97">
                  <c:v>7.6837893302059452</c:v>
                </c:pt>
                <c:pt idx="98">
                  <c:v>7.7638766447226475</c:v>
                </c:pt>
                <c:pt idx="99">
                  <c:v>7.8439639592393497</c:v>
                </c:pt>
                <c:pt idx="100">
                  <c:v>7.924051273756052</c:v>
                </c:pt>
              </c:numCache>
            </c:numRef>
          </c:xVal>
          <c:yVal>
            <c:numRef>
              <c:f>linear!$BW$95:$BW$195</c:f>
              <c:numCache>
                <c:formatCode>Γενικός τύπος</c:formatCode>
                <c:ptCount val="101"/>
                <c:pt idx="0">
                  <c:v>-6.0608132642638333E-2</c:v>
                </c:pt>
                <c:pt idx="1">
                  <c:v>-3.2197710662107311E-3</c:v>
                </c:pt>
                <c:pt idx="2">
                  <c:v>5.1845137651778825E-2</c:v>
                </c:pt>
                <c:pt idx="3">
                  <c:v>0.10467733950571409</c:v>
                </c:pt>
                <c:pt idx="4">
                  <c:v>0.15535950976526866</c:v>
                </c:pt>
                <c:pt idx="5">
                  <c:v>0.20396716474666893</c:v>
                </c:pt>
                <c:pt idx="6">
                  <c:v>0.25056944159027811</c:v>
                </c:pt>
                <c:pt idx="7">
                  <c:v>0.29522976857646072</c:v>
                </c:pt>
                <c:pt idx="8">
                  <c:v>0.33800644408535135</c:v>
                </c:pt>
                <c:pt idx="9">
                  <c:v>0.37895313885393705</c:v>
                </c:pt>
                <c:pt idx="10">
                  <c:v>0.41811933346947261</c:v>
                </c:pt>
                <c:pt idx="11">
                  <c:v>0.45555070088771915</c:v>
                </c:pt>
                <c:pt idx="12">
                  <c:v>0.49128944204854369</c:v>
                </c:pt>
                <c:pt idx="13">
                  <c:v>0.52537458128286108</c:v>
                </c:pt>
                <c:pt idx="14">
                  <c:v>0.55784222709046993</c:v>
                </c:pt>
                <c:pt idx="15">
                  <c:v>0.58872580296187038</c:v>
                </c:pt>
                <c:pt idx="16">
                  <c:v>0.61805625217564042</c:v>
                </c:pt>
                <c:pt idx="17">
                  <c:v>0.645862219893103</c:v>
                </c:pt>
                <c:pt idx="18">
                  <c:v>0.67217021536772792</c:v>
                </c:pt>
                <c:pt idx="19">
                  <c:v>0.69700475666772588</c:v>
                </c:pt>
                <c:pt idx="20">
                  <c:v>0.72038849996035881</c:v>
                </c:pt>
                <c:pt idx="21">
                  <c:v>0.74234235511300661</c:v>
                </c:pt>
                <c:pt idx="22">
                  <c:v>0.76288558911856763</c:v>
                </c:pt>
                <c:pt idx="23">
                  <c:v>0.78203591864334221</c:v>
                </c:pt>
                <c:pt idx="24">
                  <c:v>0.7998095928173562</c:v>
                </c:pt>
                <c:pt idx="25">
                  <c:v>0.81622146723487832</c:v>
                </c:pt>
                <c:pt idx="26">
                  <c:v>0.83128507000220553</c:v>
                </c:pt>
                <c:pt idx="27">
                  <c:v>0.84501266055708613</c:v>
                </c:pt>
                <c:pt idx="28">
                  <c:v>0.85741528188645633</c:v>
                </c:pt>
                <c:pt idx="29">
                  <c:v>0.86850280668396806</c:v>
                </c:pt>
                <c:pt idx="30">
                  <c:v>0.8782839779141709</c:v>
                </c:pt>
                <c:pt idx="31">
                  <c:v>0.88676644418428963</c:v>
                </c:pt>
                <c:pt idx="32">
                  <c:v>0.89395679026604369</c:v>
                </c:pt>
                <c:pt idx="33">
                  <c:v>0.89986056305750894</c:v>
                </c:pt>
                <c:pt idx="34">
                  <c:v>0.90448229322766627</c:v>
                </c:pt>
                <c:pt idx="35">
                  <c:v>0.90782551274307843</c:v>
                </c:pt>
                <c:pt idx="36">
                  <c:v>0.90989276843625</c:v>
                </c:pt>
                <c:pt idx="37">
                  <c:v>0.91068563173801287</c:v>
                </c:pt>
                <c:pt idx="38">
                  <c:v>0.91020470466104209</c:v>
                </c:pt>
                <c:pt idx="39">
                  <c:v>0.90844962208779045</c:v>
                </c:pt>
                <c:pt idx="40">
                  <c:v>0.90541905038315407</c:v>
                </c:pt>
                <c:pt idx="41">
                  <c:v>0.90111068231956015</c:v>
                </c:pt>
                <c:pt idx="42">
                  <c:v>0.89552122826931591</c:v>
                </c:pt>
                <c:pt idx="43">
                  <c:v>0.88864640358550717</c:v>
                </c:pt>
                <c:pt idx="44">
                  <c:v>0.88048091205789603</c:v>
                </c:pt>
                <c:pt idx="45">
                  <c:v>0.87101842529358686</c:v>
                </c:pt>
                <c:pt idx="46">
                  <c:v>0.86025155783307328</c:v>
                </c:pt>
                <c:pt idx="47">
                  <c:v>0.84817183776995131</c:v>
                </c:pt>
                <c:pt idx="48">
                  <c:v>0.83476967259632218</c:v>
                </c:pt>
                <c:pt idx="49">
                  <c:v>0.82003430994480764</c:v>
                </c:pt>
                <c:pt idx="50">
                  <c:v>0.80395379284117507</c:v>
                </c:pt>
                <c:pt idx="51">
                  <c:v>0.78651490901763454</c:v>
                </c:pt>
                <c:pt idx="52">
                  <c:v>0.76770313376446386</c:v>
                </c:pt>
                <c:pt idx="53">
                  <c:v>0.74750256571525187</c:v>
                </c:pt>
                <c:pt idx="54">
                  <c:v>0.72589585486658559</c:v>
                </c:pt>
                <c:pt idx="55">
                  <c:v>0.70286412202424575</c:v>
                </c:pt>
                <c:pt idx="56">
                  <c:v>0.67838686874199905</c:v>
                </c:pt>
                <c:pt idx="57">
                  <c:v>0.65244187667251463</c:v>
                </c:pt>
                <c:pt idx="58">
                  <c:v>0.62500509507856583</c:v>
                </c:pt>
                <c:pt idx="59">
                  <c:v>0.59605051505144069</c:v>
                </c:pt>
                <c:pt idx="60">
                  <c:v>0.56555002874605509</c:v>
                </c:pt>
                <c:pt idx="61">
                  <c:v>0.53347327166087499</c:v>
                </c:pt>
                <c:pt idx="62">
                  <c:v>0.49978744565573896</c:v>
                </c:pt>
                <c:pt idx="63">
                  <c:v>0.46445711999993428</c:v>
                </c:pt>
                <c:pt idx="64">
                  <c:v>0.42744400726118403</c:v>
                </c:pt>
                <c:pt idx="65">
                  <c:v>0.38870671026435155</c:v>
                </c:pt>
                <c:pt idx="66">
                  <c:v>0.34820043564220576</c:v>
                </c:pt>
                <c:pt idx="67">
                  <c:v>0.30587666863802532</c:v>
                </c:pt>
                <c:pt idx="68">
                  <c:v>0.26168280276098838</c:v>
                </c:pt>
                <c:pt idx="69">
                  <c:v>0.21556171658740492</c:v>
                </c:pt>
                <c:pt idx="70">
                  <c:v>0.1674512883754892</c:v>
                </c:pt>
                <c:pt idx="71">
                  <c:v>0.11728383712778118</c:v>
                </c:pt>
                <c:pt idx="72">
                  <c:v>6.4985476173135714E-2</c:v>
                </c:pt>
                <c:pt idx="73">
                  <c:v>1.047536208777794E-2</c:v>
                </c:pt>
                <c:pt idx="74">
                  <c:v>-4.6335182386855085E-2</c:v>
                </c:pt>
                <c:pt idx="75">
                  <c:v>-0.10554369814243458</c:v>
                </c:pt>
                <c:pt idx="76">
                  <c:v>-0.16725780592561335</c:v>
                </c:pt>
                <c:pt idx="77">
                  <c:v>-0.23159665188951015</c:v>
                </c:pt>
                <c:pt idx="78">
                  <c:v>-0.29869263760656267</c:v>
                </c:pt>
                <c:pt idx="79">
                  <c:v>-0.36869350610982748</c:v>
                </c:pt>
                <c:pt idx="80">
                  <c:v>-0.44176487789827129</c:v>
                </c:pt>
                <c:pt idx="81">
                  <c:v>-0.5180933616971729</c:v>
                </c:pt>
                <c:pt idx="82">
                  <c:v>-0.59789040795593162</c:v>
                </c:pt>
                <c:pt idx="83">
                  <c:v>-0.68139713450395878</c:v>
                </c:pt>
                <c:pt idx="84">
                  <c:v>-0.76889044274135221</c:v>
                </c:pt>
                <c:pt idx="85">
                  <c:v>-0.86069087408987632</c:v>
                </c:pt>
                <c:pt idx="86">
                  <c:v>-0.95717285465503821</c:v>
                </c:pt>
                <c:pt idx="87">
                  <c:v>-1.0587782826129943</c:v>
                </c:pt>
                <c:pt idx="88">
                  <c:v>-1.1660349002271058</c:v>
                </c:pt>
                <c:pt idx="89">
                  <c:v>-1.2795816920390555</c:v>
                </c:pt>
                <c:pt idx="90">
                  <c:v>-1.4002049110086026</c:v>
                </c:pt>
                <c:pt idx="91">
                  <c:v>-1.5288907475202511</c:v>
                </c:pt>
                <c:pt idx="92">
                  <c:v>-1.6669051546497848</c:v>
                </c:pt>
                <c:pt idx="93">
                  <c:v>-1.8159202415744442</c:v>
                </c:pt>
                <c:pt idx="94">
                  <c:v>-1.9782255738175565</c:v>
                </c:pt>
                <c:pt idx="95">
                  <c:v>-2.1571068151044619</c:v>
                </c:pt>
                <c:pt idx="96">
                  <c:v>-2.3575898094916812</c:v>
                </c:pt>
                <c:pt idx="97">
                  <c:v>-2.5881050719148018</c:v>
                </c:pt>
                <c:pt idx="98">
                  <c:v>-2.8650296421969417</c:v>
                </c:pt>
                <c:pt idx="99">
                  <c:v>-3.2304740757151102</c:v>
                </c:pt>
                <c:pt idx="100">
                  <c:v>-4.1249996729182241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F-1A26-41F4-98CF-B65074B6BCCA}"/>
            </c:ext>
          </c:extLst>
        </c:ser>
        <c:ser>
          <c:idx val="34"/>
          <c:order val="31"/>
          <c:tx>
            <c:strRef>
              <c:f>linear!$BY$93</c:f>
              <c:strCache>
                <c:ptCount val="1"/>
                <c:pt idx="0">
                  <c:v>245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linear!$BX$95:$BX$195</c:f>
              <c:numCache>
                <c:formatCode>Γενικός τύπος</c:formatCode>
                <c:ptCount val="101"/>
                <c:pt idx="0">
                  <c:v>-0.12685710678234213</c:v>
                </c:pt>
                <c:pt idx="1">
                  <c:v>-6.0839005658422249E-2</c:v>
                </c:pt>
                <c:pt idx="2">
                  <c:v>5.1790954654976351E-3</c:v>
                </c:pt>
                <c:pt idx="3">
                  <c:v>7.1197196589417519E-2</c:v>
                </c:pt>
                <c:pt idx="4">
                  <c:v>0.1372152977133374</c:v>
                </c:pt>
                <c:pt idx="5">
                  <c:v>0.20323339883725727</c:v>
                </c:pt>
                <c:pt idx="6">
                  <c:v>0.26925149996117714</c:v>
                </c:pt>
                <c:pt idx="7">
                  <c:v>0.33526960108509701</c:v>
                </c:pt>
                <c:pt idx="8">
                  <c:v>0.40128770220901688</c:v>
                </c:pt>
                <c:pt idx="9">
                  <c:v>0.46730580333293675</c:v>
                </c:pt>
                <c:pt idx="10">
                  <c:v>0.53332390445685662</c:v>
                </c:pt>
                <c:pt idx="11">
                  <c:v>0.59934200558077655</c:v>
                </c:pt>
                <c:pt idx="12">
                  <c:v>0.66536010670469647</c:v>
                </c:pt>
                <c:pt idx="13">
                  <c:v>0.7313782078286164</c:v>
                </c:pt>
                <c:pt idx="14">
                  <c:v>0.79739630895253633</c:v>
                </c:pt>
                <c:pt idx="15">
                  <c:v>0.86341441007645625</c:v>
                </c:pt>
                <c:pt idx="16">
                  <c:v>0.92943251120037618</c:v>
                </c:pt>
                <c:pt idx="17">
                  <c:v>0.9954506123242961</c:v>
                </c:pt>
                <c:pt idx="18">
                  <c:v>1.0614687134482159</c:v>
                </c:pt>
                <c:pt idx="19">
                  <c:v>1.1274868145721357</c:v>
                </c:pt>
                <c:pt idx="20">
                  <c:v>1.1935049156960555</c:v>
                </c:pt>
                <c:pt idx="21">
                  <c:v>1.2595230168199754</c:v>
                </c:pt>
                <c:pt idx="22">
                  <c:v>1.3255411179438952</c:v>
                </c:pt>
                <c:pt idx="23">
                  <c:v>1.391559219067815</c:v>
                </c:pt>
                <c:pt idx="24">
                  <c:v>1.4575773201917348</c:v>
                </c:pt>
                <c:pt idx="25">
                  <c:v>1.5235954213156546</c:v>
                </c:pt>
                <c:pt idx="26">
                  <c:v>1.5896135224395744</c:v>
                </c:pt>
                <c:pt idx="27">
                  <c:v>1.6556316235634942</c:v>
                </c:pt>
                <c:pt idx="28">
                  <c:v>1.7216497246874141</c:v>
                </c:pt>
                <c:pt idx="29">
                  <c:v>1.7876678258113339</c:v>
                </c:pt>
                <c:pt idx="30">
                  <c:v>1.8536859269352537</c:v>
                </c:pt>
                <c:pt idx="31">
                  <c:v>1.9197040280591735</c:v>
                </c:pt>
                <c:pt idx="32">
                  <c:v>1.9857221291830933</c:v>
                </c:pt>
                <c:pt idx="33">
                  <c:v>2.0517402303070131</c:v>
                </c:pt>
                <c:pt idx="34">
                  <c:v>2.1177583314309332</c:v>
                </c:pt>
                <c:pt idx="35">
                  <c:v>2.1837764325548532</c:v>
                </c:pt>
                <c:pt idx="36">
                  <c:v>2.2497945336787732</c:v>
                </c:pt>
                <c:pt idx="37">
                  <c:v>2.3158126348026933</c:v>
                </c:pt>
                <c:pt idx="38">
                  <c:v>2.3818307359266133</c:v>
                </c:pt>
                <c:pt idx="39">
                  <c:v>2.4478488370505334</c:v>
                </c:pt>
                <c:pt idx="40">
                  <c:v>2.5138669381744534</c:v>
                </c:pt>
                <c:pt idx="41">
                  <c:v>2.5798850392983734</c:v>
                </c:pt>
                <c:pt idx="42">
                  <c:v>2.6459031404222935</c:v>
                </c:pt>
                <c:pt idx="43">
                  <c:v>2.7119212415462135</c:v>
                </c:pt>
                <c:pt idx="44">
                  <c:v>2.7779393426701335</c:v>
                </c:pt>
                <c:pt idx="45">
                  <c:v>2.8439574437940536</c:v>
                </c:pt>
                <c:pt idx="46">
                  <c:v>2.9099755449179736</c:v>
                </c:pt>
                <c:pt idx="47">
                  <c:v>2.9759936460418936</c:v>
                </c:pt>
                <c:pt idx="48">
                  <c:v>3.0420117471658137</c:v>
                </c:pt>
                <c:pt idx="49">
                  <c:v>3.1080298482897337</c:v>
                </c:pt>
                <c:pt idx="50">
                  <c:v>3.1740479494136538</c:v>
                </c:pt>
                <c:pt idx="51">
                  <c:v>3.2400660505375738</c:v>
                </c:pt>
                <c:pt idx="52">
                  <c:v>3.3060841516614938</c:v>
                </c:pt>
                <c:pt idx="53">
                  <c:v>3.3721022527854139</c:v>
                </c:pt>
                <c:pt idx="54">
                  <c:v>3.4381203539093339</c:v>
                </c:pt>
                <c:pt idx="55">
                  <c:v>3.5041384550332539</c:v>
                </c:pt>
                <c:pt idx="56">
                  <c:v>3.570156556157174</c:v>
                </c:pt>
                <c:pt idx="57">
                  <c:v>3.636174657281094</c:v>
                </c:pt>
                <c:pt idx="58">
                  <c:v>3.7021927584050141</c:v>
                </c:pt>
                <c:pt idx="59">
                  <c:v>3.7682108595289341</c:v>
                </c:pt>
                <c:pt idx="60">
                  <c:v>3.8342289606528541</c:v>
                </c:pt>
                <c:pt idx="61">
                  <c:v>3.9002470617767742</c:v>
                </c:pt>
                <c:pt idx="62">
                  <c:v>3.9662651629006942</c:v>
                </c:pt>
                <c:pt idx="63">
                  <c:v>4.0322832640246142</c:v>
                </c:pt>
                <c:pt idx="64">
                  <c:v>4.0983013651485338</c:v>
                </c:pt>
                <c:pt idx="65">
                  <c:v>4.1643194662724534</c:v>
                </c:pt>
                <c:pt idx="66">
                  <c:v>4.230337567396373</c:v>
                </c:pt>
                <c:pt idx="67">
                  <c:v>4.2963556685202926</c:v>
                </c:pt>
                <c:pt idx="68">
                  <c:v>4.3623737696442122</c:v>
                </c:pt>
                <c:pt idx="69">
                  <c:v>4.4283918707681318</c:v>
                </c:pt>
                <c:pt idx="70">
                  <c:v>4.4944099718920514</c:v>
                </c:pt>
                <c:pt idx="71">
                  <c:v>4.560428073015971</c:v>
                </c:pt>
                <c:pt idx="72">
                  <c:v>4.6264461741398906</c:v>
                </c:pt>
                <c:pt idx="73">
                  <c:v>4.6924642752638102</c:v>
                </c:pt>
                <c:pt idx="74">
                  <c:v>4.7584823763877298</c:v>
                </c:pt>
                <c:pt idx="75">
                  <c:v>4.8245004775116493</c:v>
                </c:pt>
                <c:pt idx="76">
                  <c:v>4.8905185786355689</c:v>
                </c:pt>
                <c:pt idx="77">
                  <c:v>4.9565366797594885</c:v>
                </c:pt>
                <c:pt idx="78">
                  <c:v>5.0225547808834081</c:v>
                </c:pt>
                <c:pt idx="79">
                  <c:v>5.0885728820073277</c:v>
                </c:pt>
                <c:pt idx="80">
                  <c:v>5.1545909831312473</c:v>
                </c:pt>
                <c:pt idx="81">
                  <c:v>5.2206090842551669</c:v>
                </c:pt>
                <c:pt idx="82">
                  <c:v>5.2866271853790865</c:v>
                </c:pt>
                <c:pt idx="83">
                  <c:v>5.3526452865030061</c:v>
                </c:pt>
                <c:pt idx="84">
                  <c:v>5.4186633876269257</c:v>
                </c:pt>
                <c:pt idx="85">
                  <c:v>5.4846814887508453</c:v>
                </c:pt>
                <c:pt idx="86">
                  <c:v>5.5506995898747649</c:v>
                </c:pt>
                <c:pt idx="87">
                  <c:v>5.6167176909986845</c:v>
                </c:pt>
                <c:pt idx="88">
                  <c:v>5.682735792122604</c:v>
                </c:pt>
                <c:pt idx="89">
                  <c:v>5.7487538932465236</c:v>
                </c:pt>
                <c:pt idx="90">
                  <c:v>5.8147719943704432</c:v>
                </c:pt>
                <c:pt idx="91">
                  <c:v>5.8807900954943628</c:v>
                </c:pt>
                <c:pt idx="92">
                  <c:v>5.9468081966182824</c:v>
                </c:pt>
                <c:pt idx="93">
                  <c:v>6.012826297742202</c:v>
                </c:pt>
                <c:pt idx="94">
                  <c:v>6.0788443988661216</c:v>
                </c:pt>
                <c:pt idx="95">
                  <c:v>6.1448624999900412</c:v>
                </c:pt>
                <c:pt idx="96">
                  <c:v>6.2108806011139608</c:v>
                </c:pt>
                <c:pt idx="97">
                  <c:v>6.2768987022378804</c:v>
                </c:pt>
                <c:pt idx="98">
                  <c:v>6.3429168033618</c:v>
                </c:pt>
                <c:pt idx="99">
                  <c:v>6.4089349044857196</c:v>
                </c:pt>
                <c:pt idx="100">
                  <c:v>6.4749530056096392</c:v>
                </c:pt>
              </c:numCache>
            </c:numRef>
          </c:xVal>
          <c:yVal>
            <c:numRef>
              <c:f>linear!$BZ$95:$BZ$195</c:f>
              <c:numCache>
                <c:formatCode>Γενικός τύπος</c:formatCode>
                <c:ptCount val="101"/>
                <c:pt idx="0">
                  <c:v>-6.1564490324612357E-2</c:v>
                </c:pt>
                <c:pt idx="1">
                  <c:v>-2.8919722734578716E-2</c:v>
                </c:pt>
                <c:pt idx="2">
                  <c:v>2.411095948966685E-3</c:v>
                </c:pt>
                <c:pt idx="3">
                  <c:v>3.245767179541012E-2</c:v>
                </c:pt>
                <c:pt idx="4">
                  <c:v>6.1247657655523598E-2</c:v>
                </c:pt>
                <c:pt idx="5">
                  <c:v>8.8806809801581885E-2</c:v>
                </c:pt>
                <c:pt idx="6">
                  <c:v>0.11515912791984706</c:v>
                </c:pt>
                <c:pt idx="7">
                  <c:v>0.14032698048834163</c:v>
                </c:pt>
                <c:pt idx="8">
                  <c:v>0.16433121727963301</c:v>
                </c:pt>
                <c:pt idx="9">
                  <c:v>0.18719127048248427</c:v>
                </c:pt>
                <c:pt idx="10">
                  <c:v>0.20892524572922086</c:v>
                </c:pt>
                <c:pt idx="11">
                  <c:v>0.22955000414059124</c:v>
                </c:pt>
                <c:pt idx="12">
                  <c:v>0.24908123635130222</c:v>
                </c:pt>
                <c:pt idx="13">
                  <c:v>0.26753352935276248</c:v>
                </c:pt>
                <c:pt idx="14">
                  <c:v>0.28492042688118346</c:v>
                </c:pt>
                <c:pt idx="15">
                  <c:v>0.30125448398616012</c:v>
                </c:pt>
                <c:pt idx="16">
                  <c:v>0.31654731633461697</c:v>
                </c:pt>
                <c:pt idx="17">
                  <c:v>0.33080964473560909</c:v>
                </c:pt>
                <c:pt idx="18">
                  <c:v>0.34405133531116328</c:v>
                </c:pt>
                <c:pt idx="19">
                  <c:v>0.35628143568579002</c:v>
                </c:pt>
                <c:pt idx="20">
                  <c:v>0.36750820752123708</c:v>
                </c:pt>
                <c:pt idx="21">
                  <c:v>0.37773915568259941</c:v>
                </c:pt>
                <c:pt idx="22">
                  <c:v>0.38698105428611052</c:v>
                </c:pt>
                <c:pt idx="23">
                  <c:v>0.39523996984721382</c:v>
                </c:pt>
                <c:pt idx="24">
                  <c:v>0.40252128171915502</c:v>
                </c:pt>
                <c:pt idx="25">
                  <c:v>0.40882969998690699</c:v>
                </c:pt>
                <c:pt idx="26">
                  <c:v>0.41416928095823008</c:v>
                </c:pt>
                <c:pt idx="27">
                  <c:v>0.41854344037275926</c:v>
                </c:pt>
                <c:pt idx="28">
                  <c:v>0.42195496443078767</c:v>
                </c:pt>
                <c:pt idx="29">
                  <c:v>0.42440601872565581</c:v>
                </c:pt>
                <c:pt idx="30">
                  <c:v>0.42589815514703094</c:v>
                </c:pt>
                <c:pt idx="31">
                  <c:v>0.42643231680666138</c:v>
                </c:pt>
                <c:pt idx="32">
                  <c:v>0.42600884102321274</c:v>
                </c:pt>
                <c:pt idx="33">
                  <c:v>0.42462746038824817</c:v>
                </c:pt>
                <c:pt idx="34">
                  <c:v>0.42228730192124342</c:v>
                </c:pt>
                <c:pt idx="35">
                  <c:v>0.41898688430738334</c:v>
                </c:pt>
                <c:pt idx="36">
                  <c:v>0.41472411319772262</c:v>
                </c:pt>
                <c:pt idx="37">
                  <c:v>0.40949627453680443</c:v>
                </c:pt>
                <c:pt idx="38">
                  <c:v>0.40330002586792529</c:v>
                </c:pt>
                <c:pt idx="39">
                  <c:v>0.39613138555060484</c:v>
                </c:pt>
                <c:pt idx="40">
                  <c:v>0.38798571980833896</c:v>
                </c:pt>
                <c:pt idx="41">
                  <c:v>0.37885772750708002</c:v>
                </c:pt>
                <c:pt idx="42">
                  <c:v>0.36874142254585746</c:v>
                </c:pt>
                <c:pt idx="43">
                  <c:v>0.35763011372025638</c:v>
                </c:pt>
                <c:pt idx="44">
                  <c:v>0.34551638189671285</c:v>
                </c:pt>
                <c:pt idx="45">
                  <c:v>0.33239205431046404</c:v>
                </c:pt>
                <c:pt idx="46">
                  <c:v>0.31824817577200165</c:v>
                </c:pt>
                <c:pt idx="47">
                  <c:v>0.30307497653555637</c:v>
                </c:pt>
                <c:pt idx="48">
                  <c:v>0.2868618365478644</c:v>
                </c:pt>
                <c:pt idx="49">
                  <c:v>0.26959724575558941</c:v>
                </c:pt>
                <c:pt idx="50">
                  <c:v>0.25126876010440091</c:v>
                </c:pt>
                <c:pt idx="51">
                  <c:v>0.23186295281097791</c:v>
                </c:pt>
                <c:pt idx="52">
                  <c:v>0.21136536042984513</c:v>
                </c:pt>
                <c:pt idx="53">
                  <c:v>0.18976042316869701</c:v>
                </c:pt>
                <c:pt idx="54">
                  <c:v>0.16703141882698083</c:v>
                </c:pt>
                <c:pt idx="55">
                  <c:v>0.14316038964106437</c:v>
                </c:pt>
                <c:pt idx="56">
                  <c:v>0.11812806121285507</c:v>
                </c:pt>
                <c:pt idx="57">
                  <c:v>9.1913752574380767E-2</c:v>
                </c:pt>
                <c:pt idx="58">
                  <c:v>6.4495276294976187E-2</c:v>
                </c:pt>
                <c:pt idx="59">
                  <c:v>3.5848827365982008E-2</c:v>
                </c:pt>
                <c:pt idx="60">
                  <c:v>5.9488593948735166E-3</c:v>
                </c:pt>
                <c:pt idx="61">
                  <c:v>-2.523205360026199E-2</c:v>
                </c:pt>
                <c:pt idx="62">
                  <c:v>-5.7723371792173406E-2</c:v>
                </c:pt>
                <c:pt idx="63">
                  <c:v>-9.1556762882051682E-2</c:v>
                </c:pt>
                <c:pt idx="64">
                  <c:v>-0.12676629692718111</c:v>
                </c:pt>
                <c:pt idx="65">
                  <c:v>-0.16338866591253745</c:v>
                </c:pt>
                <c:pt idx="66">
                  <c:v>-0.20146343192763308</c:v>
                </c:pt>
                <c:pt idx="67">
                  <c:v>-0.24103330855169311</c:v>
                </c:pt>
                <c:pt idx="68">
                  <c:v>-0.28214448096123218</c:v>
                </c:pt>
                <c:pt idx="69">
                  <c:v>-0.32484697139950502</c:v>
                </c:pt>
                <c:pt idx="70">
                  <c:v>-0.36919505804624031</c:v>
                </c:pt>
                <c:pt idx="71">
                  <c:v>-0.41524775707662037</c:v>
                </c:pt>
                <c:pt idx="72">
                  <c:v>-0.46306937990439406</c:v>
                </c:pt>
                <c:pt idx="73">
                  <c:v>-0.51273018040449847</c:v>
                </c:pt>
                <c:pt idx="74">
                  <c:v>-0.56430711049447191</c:v>
                </c:pt>
                <c:pt idx="75">
                  <c:v>-0.61788470707934595</c:v>
                </c:pt>
                <c:pt idx="76">
                  <c:v>-0.67355613938911008</c:v>
                </c:pt>
                <c:pt idx="77">
                  <c:v>-0.7314244536614084</c:v>
                </c:pt>
                <c:pt idx="78">
                  <c:v>-0.79160406265413563</c:v>
                </c:pt>
                <c:pt idx="79">
                  <c:v>-0.8542225416319521</c:v>
                </c:pt>
                <c:pt idx="80">
                  <c:v>-0.91942281174338991</c:v>
                </c:pt>
                <c:pt idx="81">
                  <c:v>-0.9873658182921069</c:v>
                </c:pt>
                <c:pt idx="82">
                  <c:v>-1.0582338486248521</c:v>
                </c:pt>
                <c:pt idx="83">
                  <c:v>-1.1322346873055837</c:v>
                </c:pt>
                <c:pt idx="84">
                  <c:v>-1.2096068829124518</c:v>
                </c:pt>
                <c:pt idx="85">
                  <c:v>-1.2906265140063153</c:v>
                </c:pt>
                <c:pt idx="86">
                  <c:v>-1.3756160126867494</c:v>
                </c:pt>
                <c:pt idx="87">
                  <c:v>-1.4649558684237944</c:v>
                </c:pt>
                <c:pt idx="88">
                  <c:v>-1.5591004550412542</c:v>
                </c:pt>
                <c:pt idx="89">
                  <c:v>-1.6585999131621081</c:v>
                </c:pt>
                <c:pt idx="90">
                  <c:v>-1.7641311932815027</c:v>
                </c:pt>
                <c:pt idx="91">
                  <c:v>-1.8765434455238297</c:v>
                </c:pt>
                <c:pt idx="92">
                  <c:v>-1.9969268215483569</c:v>
                </c:pt>
                <c:pt idx="93">
                  <c:v>-2.1267214285861757</c:v>
                </c:pt>
                <c:pt idx="94">
                  <c:v>-2.267899500364595</c:v>
                </c:pt>
                <c:pt idx="95">
                  <c:v>-2.4232918866126179</c:v>
                </c:pt>
                <c:pt idx="96">
                  <c:v>-2.5972297419969195</c:v>
                </c:pt>
                <c:pt idx="97">
                  <c:v>-2.7969801808869201</c:v>
                </c:pt>
                <c:pt idx="98">
                  <c:v>-3.0366643259896962</c:v>
                </c:pt>
                <c:pt idx="99">
                  <c:v>-3.3526039491700064</c:v>
                </c:pt>
                <c:pt idx="100">
                  <c:v>-4.124999755465562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0-1A26-41F4-98CF-B65074B6BCCA}"/>
            </c:ext>
          </c:extLst>
        </c:ser>
        <c:ser>
          <c:idx val="35"/>
          <c:order val="32"/>
          <c:tx>
            <c:strRef>
              <c:f>linear!$CB$93</c:f>
              <c:strCache>
                <c:ptCount val="1"/>
                <c:pt idx="0">
                  <c:v>255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linear!$CA$95:$CA$195</c:f>
              <c:numCache>
                <c:formatCode>Γενικός τύπος</c:formatCode>
                <c:ptCount val="101"/>
                <c:pt idx="0">
                  <c:v>-0.17355777607007719</c:v>
                </c:pt>
                <c:pt idx="1">
                  <c:v>-0.11806415167967668</c:v>
                </c:pt>
                <c:pt idx="2">
                  <c:v>-6.2570527289276173E-2</c:v>
                </c:pt>
                <c:pt idx="3">
                  <c:v>-7.0769028988756644E-3</c:v>
                </c:pt>
                <c:pt idx="4">
                  <c:v>4.8416721491524845E-2</c:v>
                </c:pt>
                <c:pt idx="5">
                  <c:v>0.10391034588192535</c:v>
                </c:pt>
                <c:pt idx="6">
                  <c:v>0.15940397027232586</c:v>
                </c:pt>
                <c:pt idx="7">
                  <c:v>0.21489759466272637</c:v>
                </c:pt>
                <c:pt idx="8">
                  <c:v>0.27039121905312691</c:v>
                </c:pt>
                <c:pt idx="9">
                  <c:v>0.32588484344352742</c:v>
                </c:pt>
                <c:pt idx="10">
                  <c:v>0.38137846783392793</c:v>
                </c:pt>
                <c:pt idx="11">
                  <c:v>0.43687209222432843</c:v>
                </c:pt>
                <c:pt idx="12">
                  <c:v>0.49236571661472894</c:v>
                </c:pt>
                <c:pt idx="13">
                  <c:v>0.54785934100512945</c:v>
                </c:pt>
                <c:pt idx="14">
                  <c:v>0.60335296539552996</c:v>
                </c:pt>
                <c:pt idx="15">
                  <c:v>0.65884658978593047</c:v>
                </c:pt>
                <c:pt idx="16">
                  <c:v>0.71434021417633098</c:v>
                </c:pt>
                <c:pt idx="17">
                  <c:v>0.76983383856673149</c:v>
                </c:pt>
                <c:pt idx="18">
                  <c:v>0.825327462957132</c:v>
                </c:pt>
                <c:pt idx="19">
                  <c:v>0.88082108734753251</c:v>
                </c:pt>
                <c:pt idx="20">
                  <c:v>0.93631471173793301</c:v>
                </c:pt>
                <c:pt idx="21">
                  <c:v>0.99180833612833352</c:v>
                </c:pt>
                <c:pt idx="22">
                  <c:v>1.0473019605187339</c:v>
                </c:pt>
                <c:pt idx="23">
                  <c:v>1.1027955849091344</c:v>
                </c:pt>
                <c:pt idx="24">
                  <c:v>1.1582892092995349</c:v>
                </c:pt>
                <c:pt idx="25">
                  <c:v>1.2137828336899354</c:v>
                </c:pt>
                <c:pt idx="26">
                  <c:v>1.269276458080336</c:v>
                </c:pt>
                <c:pt idx="27">
                  <c:v>1.3247700824707365</c:v>
                </c:pt>
                <c:pt idx="28">
                  <c:v>1.380263706861137</c:v>
                </c:pt>
                <c:pt idx="29">
                  <c:v>1.4357573312515375</c:v>
                </c:pt>
                <c:pt idx="30">
                  <c:v>1.491250955641938</c:v>
                </c:pt>
                <c:pt idx="31">
                  <c:v>1.5467445800323385</c:v>
                </c:pt>
                <c:pt idx="32">
                  <c:v>1.602238204422739</c:v>
                </c:pt>
                <c:pt idx="33">
                  <c:v>1.6577318288131395</c:v>
                </c:pt>
                <c:pt idx="34">
                  <c:v>1.71322545320354</c:v>
                </c:pt>
                <c:pt idx="35">
                  <c:v>1.7687190775939405</c:v>
                </c:pt>
                <c:pt idx="36">
                  <c:v>1.824212701984341</c:v>
                </c:pt>
                <c:pt idx="37">
                  <c:v>1.8797063263747416</c:v>
                </c:pt>
                <c:pt idx="38">
                  <c:v>1.9351999507651421</c:v>
                </c:pt>
                <c:pt idx="39">
                  <c:v>1.9906935751555426</c:v>
                </c:pt>
                <c:pt idx="40">
                  <c:v>2.0461871995459431</c:v>
                </c:pt>
                <c:pt idx="41">
                  <c:v>2.1016808239363436</c:v>
                </c:pt>
                <c:pt idx="42">
                  <c:v>2.1571744483267441</c:v>
                </c:pt>
                <c:pt idx="43">
                  <c:v>2.2126680727171446</c:v>
                </c:pt>
                <c:pt idx="44">
                  <c:v>2.2681616971075451</c:v>
                </c:pt>
                <c:pt idx="45">
                  <c:v>2.3236553214979456</c:v>
                </c:pt>
                <c:pt idx="46">
                  <c:v>2.3791489458883461</c:v>
                </c:pt>
                <c:pt idx="47">
                  <c:v>2.4346425702787466</c:v>
                </c:pt>
                <c:pt idx="48">
                  <c:v>2.4901361946691472</c:v>
                </c:pt>
                <c:pt idx="49">
                  <c:v>2.5456298190595477</c:v>
                </c:pt>
                <c:pt idx="50">
                  <c:v>2.6011234434499482</c:v>
                </c:pt>
                <c:pt idx="51">
                  <c:v>2.6566170678403487</c:v>
                </c:pt>
                <c:pt idx="52">
                  <c:v>2.7121106922307492</c:v>
                </c:pt>
                <c:pt idx="53">
                  <c:v>2.7676043166211497</c:v>
                </c:pt>
                <c:pt idx="54">
                  <c:v>2.8230979410115502</c:v>
                </c:pt>
                <c:pt idx="55">
                  <c:v>2.8785915654019507</c:v>
                </c:pt>
                <c:pt idx="56">
                  <c:v>2.9340851897923512</c:v>
                </c:pt>
                <c:pt idx="57">
                  <c:v>2.9895788141827517</c:v>
                </c:pt>
                <c:pt idx="58">
                  <c:v>3.0450724385731522</c:v>
                </c:pt>
                <c:pt idx="59">
                  <c:v>3.1005660629635527</c:v>
                </c:pt>
                <c:pt idx="60">
                  <c:v>3.1560596873539533</c:v>
                </c:pt>
                <c:pt idx="61">
                  <c:v>3.2115533117443538</c:v>
                </c:pt>
                <c:pt idx="62">
                  <c:v>3.2670469361347543</c:v>
                </c:pt>
                <c:pt idx="63">
                  <c:v>3.3225405605251548</c:v>
                </c:pt>
                <c:pt idx="64">
                  <c:v>3.3780341849155553</c:v>
                </c:pt>
                <c:pt idx="65">
                  <c:v>3.4335278093059558</c:v>
                </c:pt>
                <c:pt idx="66">
                  <c:v>3.4890214336963563</c:v>
                </c:pt>
                <c:pt idx="67">
                  <c:v>3.5445150580867568</c:v>
                </c:pt>
                <c:pt idx="68">
                  <c:v>3.6000086824771573</c:v>
                </c:pt>
                <c:pt idx="69">
                  <c:v>3.6555023068675578</c:v>
                </c:pt>
                <c:pt idx="70">
                  <c:v>3.7109959312579583</c:v>
                </c:pt>
                <c:pt idx="71">
                  <c:v>3.7664895556483589</c:v>
                </c:pt>
                <c:pt idx="72">
                  <c:v>3.8219831800387594</c:v>
                </c:pt>
                <c:pt idx="73">
                  <c:v>3.8774768044291599</c:v>
                </c:pt>
                <c:pt idx="74">
                  <c:v>3.9329704288195604</c:v>
                </c:pt>
                <c:pt idx="75">
                  <c:v>3.9884640532099609</c:v>
                </c:pt>
                <c:pt idx="76">
                  <c:v>4.0439576776003614</c:v>
                </c:pt>
                <c:pt idx="77">
                  <c:v>4.0994513019907615</c:v>
                </c:pt>
                <c:pt idx="78">
                  <c:v>4.1549449263811624</c:v>
                </c:pt>
                <c:pt idx="79">
                  <c:v>4.2104385507715634</c:v>
                </c:pt>
                <c:pt idx="80">
                  <c:v>4.2659321751619643</c:v>
                </c:pt>
                <c:pt idx="81">
                  <c:v>4.3214257995523653</c:v>
                </c:pt>
                <c:pt idx="82">
                  <c:v>4.3769194239427662</c:v>
                </c:pt>
                <c:pt idx="83">
                  <c:v>4.4324130483331672</c:v>
                </c:pt>
                <c:pt idx="84">
                  <c:v>4.4879066727235681</c:v>
                </c:pt>
                <c:pt idx="85">
                  <c:v>4.5434002971139691</c:v>
                </c:pt>
                <c:pt idx="86">
                  <c:v>4.59889392150437</c:v>
                </c:pt>
                <c:pt idx="87">
                  <c:v>4.654387545894771</c:v>
                </c:pt>
                <c:pt idx="88">
                  <c:v>4.7098811702851719</c:v>
                </c:pt>
                <c:pt idx="89">
                  <c:v>4.7653747946755729</c:v>
                </c:pt>
                <c:pt idx="90">
                  <c:v>4.8208684190659739</c:v>
                </c:pt>
                <c:pt idx="91">
                  <c:v>4.8763620434563748</c:v>
                </c:pt>
                <c:pt idx="92">
                  <c:v>4.9318556678467758</c:v>
                </c:pt>
                <c:pt idx="93">
                  <c:v>4.9873492922371767</c:v>
                </c:pt>
                <c:pt idx="94">
                  <c:v>5.0428429166275777</c:v>
                </c:pt>
                <c:pt idx="95">
                  <c:v>5.0983365410179786</c:v>
                </c:pt>
                <c:pt idx="96">
                  <c:v>5.1538301654083796</c:v>
                </c:pt>
                <c:pt idx="97">
                  <c:v>5.2093237897987805</c:v>
                </c:pt>
                <c:pt idx="98">
                  <c:v>5.2648174141891815</c:v>
                </c:pt>
                <c:pt idx="99">
                  <c:v>5.3203110385795824</c:v>
                </c:pt>
                <c:pt idx="100">
                  <c:v>5.3758046629699834</c:v>
                </c:pt>
              </c:numCache>
            </c:numRef>
          </c:xVal>
          <c:yVal>
            <c:numRef>
              <c:f>linear!$CC$95:$CC$195</c:f>
              <c:numCache>
                <c:formatCode>Γενικός τύπος</c:formatCode>
                <c:ptCount val="101"/>
                <c:pt idx="0">
                  <c:v>-5.0464541278830606E-2</c:v>
                </c:pt>
                <c:pt idx="1">
                  <c:v>-3.346049697883622E-2</c:v>
                </c:pt>
                <c:pt idx="2">
                  <c:v>-1.7276455201342699E-2</c:v>
                </c:pt>
                <c:pt idx="3">
                  <c:v>-1.9027598772479847E-3</c:v>
                </c:pt>
                <c:pt idx="4">
                  <c:v>1.2669621638066297E-2</c:v>
                </c:pt>
                <c:pt idx="5">
                  <c:v>2.6449127647980405E-2</c:v>
                </c:pt>
                <c:pt idx="6">
                  <c:v>3.9443628670688236E-2</c:v>
                </c:pt>
                <c:pt idx="7">
                  <c:v>5.1660451677468883E-2</c:v>
                </c:pt>
                <c:pt idx="8">
                  <c:v>6.3106402199139267E-2</c:v>
                </c:pt>
                <c:pt idx="9">
                  <c:v>7.3787784465920825E-2</c:v>
                </c:pt>
                <c:pt idx="10">
                  <c:v>8.3710419727530377E-2</c:v>
                </c:pt>
                <c:pt idx="11">
                  <c:v>9.2879662883943767E-2</c:v>
                </c:pt>
                <c:pt idx="12">
                  <c:v>0.10130041754261579</c:v>
                </c:pt>
                <c:pt idx="13">
                  <c:v>0.1089771496048299</c:v>
                </c:pt>
                <c:pt idx="14">
                  <c:v>0.11591389947200263</c:v>
                </c:pt>
                <c:pt idx="15">
                  <c:v>0.12211429295208009</c:v>
                </c:pt>
                <c:pt idx="16">
                  <c:v>0.12758155093643156</c:v>
                </c:pt>
                <c:pt idx="17">
                  <c:v>0.13231849790874775</c:v>
                </c:pt>
                <c:pt idx="18">
                  <c:v>0.13632756933929213</c:v>
                </c:pt>
                <c:pt idx="19">
                  <c:v>0.13961081801027589</c:v>
                </c:pt>
                <c:pt idx="20">
                  <c:v>0.1421699193110961</c:v>
                </c:pt>
                <c:pt idx="21">
                  <c:v>0.14400617553555378</c:v>
                </c:pt>
                <c:pt idx="22">
                  <c:v>0.14512051920691768</c:v>
                </c:pt>
                <c:pt idx="23">
                  <c:v>0.1455135154507185</c:v>
                </c:pt>
                <c:pt idx="24">
                  <c:v>0.1451853634293889</c:v>
                </c:pt>
                <c:pt idx="25">
                  <c:v>0.14413589684727027</c:v>
                </c:pt>
                <c:pt idx="26">
                  <c:v>0.14236458352896589</c:v>
                </c:pt>
                <c:pt idx="27">
                  <c:v>0.13987052406855333</c:v>
                </c:pt>
                <c:pt idx="28">
                  <c:v>0.13665244954163819</c:v>
                </c:pt>
                <c:pt idx="29">
                  <c:v>0.1327087182666393</c:v>
                </c:pt>
                <c:pt idx="30">
                  <c:v>0.12803731159594745</c:v>
                </c:pt>
                <c:pt idx="31">
                  <c:v>0.12263582871164361</c:v>
                </c:pt>
                <c:pt idx="32">
                  <c:v>0.11650148039423132</c:v>
                </c:pt>
                <c:pt idx="33">
                  <c:v>0.10963108172625795</c:v>
                </c:pt>
                <c:pt idx="34">
                  <c:v>0.10202104368570288</c:v>
                </c:pt>
                <c:pt idx="35">
                  <c:v>9.3667363576497395E-2</c:v>
                </c:pt>
                <c:pt idx="36">
                  <c:v>8.4565614235418682E-2</c:v>
                </c:pt>
                <c:pt idx="37">
                  <c:v>7.4710931945792008E-2</c:v>
                </c:pt>
                <c:pt idx="38">
                  <c:v>6.4098002978779878E-2</c:v>
                </c:pt>
                <c:pt idx="39">
                  <c:v>5.2721048672427301E-2</c:v>
                </c:pt>
                <c:pt idx="40">
                  <c:v>4.0573808946916881E-2</c:v>
                </c:pt>
                <c:pt idx="41">
                  <c:v>2.7649524141477425E-2</c:v>
                </c:pt>
                <c:pt idx="42">
                  <c:v>1.3940915043893628E-2</c:v>
                </c:pt>
                <c:pt idx="43">
                  <c:v>-5.598390326513209E-4</c:v>
                </c:pt>
                <c:pt idx="44">
                  <c:v>-1.5861124288888029E-2</c:v>
                </c:pt>
                <c:pt idx="45">
                  <c:v>-3.1971918778905602E-2</c:v>
                </c:pt>
                <c:pt idx="46">
                  <c:v>-4.8901821256936789E-2</c:v>
                </c:pt>
                <c:pt idx="47">
                  <c:v>-6.6661082764940427E-2</c:v>
                </c:pt>
                <c:pt idx="48">
                  <c:v>-8.5260641224388381E-2</c:v>
                </c:pt>
                <c:pt idx="49">
                  <c:v>-0.10471215932976079</c:v>
                </c:pt>
                <c:pt idx="50">
                  <c:v>-0.12502806608031369</c:v>
                </c:pt>
                <c:pt idx="51">
                  <c:v>-0.14622160233150788</c:v>
                </c:pt>
                <c:pt idx="52">
                  <c:v>-0.16830687079908313</c:v>
                </c:pt>
                <c:pt idx="53">
                  <c:v>-0.1912988910083589</c:v>
                </c:pt>
                <c:pt idx="54">
                  <c:v>-0.21521365975039214</c:v>
                </c:pt>
                <c:pt idx="55">
                  <c:v>-0.24006821768685105</c:v>
                </c:pt>
                <c:pt idx="56">
                  <c:v>-0.26588072283905057</c:v>
                </c:pt>
                <c:pt idx="57">
                  <c:v>-0.29267053180605218</c:v>
                </c:pt>
                <c:pt idx="58">
                  <c:v>-0.32045828968531309</c:v>
                </c:pt>
                <c:pt idx="59">
                  <c:v>-0.34926602982085925</c:v>
                </c:pt>
                <c:pt idx="60">
                  <c:v>-0.37911728468318207</c:v>
                </c:pt>
                <c:pt idx="61">
                  <c:v>-0.41003720939793276</c:v>
                </c:pt>
                <c:pt idx="62">
                  <c:v>-0.44205271969438426</c:v>
                </c:pt>
                <c:pt idx="63">
                  <c:v>-0.47519264634868708</c:v>
                </c:pt>
                <c:pt idx="64">
                  <c:v>-0.50948790856289594</c:v>
                </c:pt>
                <c:pt idx="65">
                  <c:v>-0.54497170916309157</c:v>
                </c:pt>
                <c:pt idx="66">
                  <c:v>-0.5816797550374585</c:v>
                </c:pt>
                <c:pt idx="67">
                  <c:v>-0.61965050689175838</c:v>
                </c:pt>
                <c:pt idx="68">
                  <c:v>-0.65892546320610024</c:v>
                </c:pt>
                <c:pt idx="69">
                  <c:v>-0.69954948427335739</c:v>
                </c:pt>
                <c:pt idx="70">
                  <c:v>-0.74157116343836349</c:v>
                </c:pt>
                <c:pt idx="71">
                  <c:v>-0.78504325420735832</c:v>
                </c:pt>
                <c:pt idx="72">
                  <c:v>-0.8300231638509582</c:v>
                </c:pt>
                <c:pt idx="73">
                  <c:v>-0.87657352660464904</c:v>
                </c:pt>
                <c:pt idx="74">
                  <c:v>-0.92476287274570812</c:v>
                </c:pt>
                <c:pt idx="75">
                  <c:v>-0.97466641392345843</c:v>
                </c:pt>
                <c:pt idx="76">
                  <c:v>-1.026366970457619</c:v>
                </c:pt>
                <c:pt idx="77">
                  <c:v>-1.0799560733407894</c:v>
                </c:pt>
                <c:pt idx="78">
                  <c:v>-1.1355352830144789</c:v>
                </c:pt>
                <c:pt idx="79">
                  <c:v>-1.1932177795370722</c:v>
                </c:pt>
                <c:pt idx="80">
                  <c:v>-1.2531302958442243</c:v>
                </c:pt>
                <c:pt idx="81">
                  <c:v>-1.3154154893691019</c:v>
                </c:pt>
                <c:pt idx="82">
                  <c:v>-1.3802348802838555</c:v>
                </c:pt>
                <c:pt idx="83">
                  <c:v>-1.4477725315640937</c:v>
                </c:pt>
                <c:pt idx="84">
                  <c:v>-1.5182397140532637</c:v>
                </c:pt>
                <c:pt idx="85">
                  <c:v>-1.5918809000888787</c:v>
                </c:pt>
                <c:pt idx="86">
                  <c:v>-1.6689815807726558</c:v>
                </c:pt>
                <c:pt idx="87">
                  <c:v>-1.7498786363350887</c:v>
                </c:pt>
                <c:pt idx="88">
                  <c:v>-1.8349743617166643</c:v>
                </c:pt>
                <c:pt idx="89">
                  <c:v>-1.9247558610107496</c:v>
                </c:pt>
                <c:pt idx="90">
                  <c:v>-2.0198225648126145</c:v>
                </c:pt>
                <c:pt idx="91">
                  <c:v>-2.1209264705625785</c:v>
                </c:pt>
                <c:pt idx="92">
                  <c:v>-2.2290331478463496</c:v>
                </c:pt>
                <c:pt idx="93">
                  <c:v>-2.345418360163515</c:v>
                </c:pt>
                <c:pt idx="94">
                  <c:v>-2.4718296408038154</c:v>
                </c:pt>
                <c:pt idx="95">
                  <c:v>-2.6107759163483779</c:v>
                </c:pt>
                <c:pt idx="96">
                  <c:v>-2.7660968283941672</c:v>
                </c:pt>
                <c:pt idx="97">
                  <c:v>-2.9442366878183335</c:v>
                </c:pt>
                <c:pt idx="98">
                  <c:v>-3.1577218164911995</c:v>
                </c:pt>
                <c:pt idx="99">
                  <c:v>-3.4387835002756177</c:v>
                </c:pt>
                <c:pt idx="100">
                  <c:v>-4.124999688250397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1-1A26-41F4-98CF-B65074B6BCCA}"/>
            </c:ext>
          </c:extLst>
        </c:ser>
        <c:ser>
          <c:idx val="36"/>
          <c:order val="33"/>
          <c:tx>
            <c:strRef>
              <c:f>linear!$CE$93</c:f>
              <c:strCache>
                <c:ptCount val="1"/>
                <c:pt idx="0">
                  <c:v>265</c:v>
                </c:pt>
              </c:strCache>
            </c:strRef>
          </c:tx>
          <c:spPr>
            <a:ln w="19050" cap="rnd">
              <a:solidFill>
                <a:schemeClr val="accent1">
                  <a:lumMod val="70000"/>
                  <a:lumOff val="3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linear!$CD$95:$CD$195</c:f>
              <c:numCache>
                <c:formatCode>Γενικός τύπος</c:formatCode>
                <c:ptCount val="101"/>
                <c:pt idx="0">
                  <c:v>-0.22045348103231038</c:v>
                </c:pt>
                <c:pt idx="1">
                  <c:v>-0.17323247055287982</c:v>
                </c:pt>
                <c:pt idx="2">
                  <c:v>-0.12601146007344927</c:v>
                </c:pt>
                <c:pt idx="3">
                  <c:v>-7.8790449594018722E-2</c:v>
                </c:pt>
                <c:pt idx="4">
                  <c:v>-3.1569439114588177E-2</c:v>
                </c:pt>
                <c:pt idx="5">
                  <c:v>1.5651571364842368E-2</c:v>
                </c:pt>
                <c:pt idx="6">
                  <c:v>6.2872581844272912E-2</c:v>
                </c:pt>
                <c:pt idx="7">
                  <c:v>0.11009359232370346</c:v>
                </c:pt>
                <c:pt idx="8">
                  <c:v>0.157314602803134</c:v>
                </c:pt>
                <c:pt idx="9">
                  <c:v>0.20453561328256453</c:v>
                </c:pt>
                <c:pt idx="10">
                  <c:v>0.25175662376199509</c:v>
                </c:pt>
                <c:pt idx="11">
                  <c:v>0.29897763424142565</c:v>
                </c:pt>
                <c:pt idx="12">
                  <c:v>0.34619864472085621</c:v>
                </c:pt>
                <c:pt idx="13">
                  <c:v>0.39341965520028677</c:v>
                </c:pt>
                <c:pt idx="14">
                  <c:v>0.44064066567971732</c:v>
                </c:pt>
                <c:pt idx="15">
                  <c:v>0.48786167615914788</c:v>
                </c:pt>
                <c:pt idx="16">
                  <c:v>0.53508268663857839</c:v>
                </c:pt>
                <c:pt idx="17">
                  <c:v>0.58230369711800889</c:v>
                </c:pt>
                <c:pt idx="18">
                  <c:v>0.62952470759743939</c:v>
                </c:pt>
                <c:pt idx="19">
                  <c:v>0.6767457180768699</c:v>
                </c:pt>
                <c:pt idx="20">
                  <c:v>0.7239667285563004</c:v>
                </c:pt>
                <c:pt idx="21">
                  <c:v>0.7711877390357309</c:v>
                </c:pt>
                <c:pt idx="22">
                  <c:v>0.8184087495151614</c:v>
                </c:pt>
                <c:pt idx="23">
                  <c:v>0.86562975999459191</c:v>
                </c:pt>
                <c:pt idx="24">
                  <c:v>0.91285077047402241</c:v>
                </c:pt>
                <c:pt idx="25">
                  <c:v>0.96007178095345291</c:v>
                </c:pt>
                <c:pt idx="26">
                  <c:v>1.0072927914328835</c:v>
                </c:pt>
                <c:pt idx="27">
                  <c:v>1.0545138019123141</c:v>
                </c:pt>
                <c:pt idx="28">
                  <c:v>1.1017348123917448</c:v>
                </c:pt>
                <c:pt idx="29">
                  <c:v>1.1489558228711754</c:v>
                </c:pt>
                <c:pt idx="30">
                  <c:v>1.196176833350606</c:v>
                </c:pt>
                <c:pt idx="31">
                  <c:v>1.2433978438300366</c:v>
                </c:pt>
                <c:pt idx="32">
                  <c:v>1.2906188543094672</c:v>
                </c:pt>
                <c:pt idx="33">
                  <c:v>1.3378398647888978</c:v>
                </c:pt>
                <c:pt idx="34">
                  <c:v>1.3850608752683284</c:v>
                </c:pt>
                <c:pt idx="35">
                  <c:v>1.4322818857477591</c:v>
                </c:pt>
                <c:pt idx="36">
                  <c:v>1.4795028962271897</c:v>
                </c:pt>
                <c:pt idx="37">
                  <c:v>1.5267239067066203</c:v>
                </c:pt>
                <c:pt idx="38">
                  <c:v>1.5739449171860509</c:v>
                </c:pt>
                <c:pt idx="39">
                  <c:v>1.6211659276654815</c:v>
                </c:pt>
                <c:pt idx="40">
                  <c:v>1.6683869381449121</c:v>
                </c:pt>
                <c:pt idx="41">
                  <c:v>1.7156079486243427</c:v>
                </c:pt>
                <c:pt idx="42">
                  <c:v>1.7628289591037734</c:v>
                </c:pt>
                <c:pt idx="43">
                  <c:v>1.810049969583204</c:v>
                </c:pt>
                <c:pt idx="44">
                  <c:v>1.8572709800626346</c:v>
                </c:pt>
                <c:pt idx="45">
                  <c:v>1.9044919905420652</c:v>
                </c:pt>
                <c:pt idx="46">
                  <c:v>1.9517130010214958</c:v>
                </c:pt>
                <c:pt idx="47">
                  <c:v>1.9989340115009264</c:v>
                </c:pt>
                <c:pt idx="48">
                  <c:v>2.0461550219803568</c:v>
                </c:pt>
                <c:pt idx="49">
                  <c:v>2.0933760324597874</c:v>
                </c:pt>
                <c:pt idx="50">
                  <c:v>2.140597042939218</c:v>
                </c:pt>
                <c:pt idx="51">
                  <c:v>2.1878180534186487</c:v>
                </c:pt>
                <c:pt idx="52">
                  <c:v>2.2350390638980793</c:v>
                </c:pt>
                <c:pt idx="53">
                  <c:v>2.2822600743775099</c:v>
                </c:pt>
                <c:pt idx="54">
                  <c:v>2.3294810848569405</c:v>
                </c:pt>
                <c:pt idx="55">
                  <c:v>2.3767020953363711</c:v>
                </c:pt>
                <c:pt idx="56">
                  <c:v>2.4239231058158017</c:v>
                </c:pt>
                <c:pt idx="57">
                  <c:v>2.4711441162952323</c:v>
                </c:pt>
                <c:pt idx="58">
                  <c:v>2.518365126774663</c:v>
                </c:pt>
                <c:pt idx="59">
                  <c:v>2.5655861372540936</c:v>
                </c:pt>
                <c:pt idx="60">
                  <c:v>2.6128071477335242</c:v>
                </c:pt>
                <c:pt idx="61">
                  <c:v>2.6600281582129548</c:v>
                </c:pt>
                <c:pt idx="62">
                  <c:v>2.7072491686923854</c:v>
                </c:pt>
                <c:pt idx="63">
                  <c:v>2.754470179171816</c:v>
                </c:pt>
                <c:pt idx="64">
                  <c:v>2.8016911896512466</c:v>
                </c:pt>
                <c:pt idx="65">
                  <c:v>2.8489122001306773</c:v>
                </c:pt>
                <c:pt idx="66">
                  <c:v>2.8961332106101079</c:v>
                </c:pt>
                <c:pt idx="67">
                  <c:v>2.9433542210895385</c:v>
                </c:pt>
                <c:pt idx="68">
                  <c:v>2.9905752315689691</c:v>
                </c:pt>
                <c:pt idx="69">
                  <c:v>3.0377962420483997</c:v>
                </c:pt>
                <c:pt idx="70">
                  <c:v>3.0850172525278303</c:v>
                </c:pt>
                <c:pt idx="71">
                  <c:v>3.1322382630072609</c:v>
                </c:pt>
                <c:pt idx="72">
                  <c:v>3.1794592734866916</c:v>
                </c:pt>
                <c:pt idx="73">
                  <c:v>3.2266802839661222</c:v>
                </c:pt>
                <c:pt idx="74">
                  <c:v>3.2739012944455528</c:v>
                </c:pt>
                <c:pt idx="75">
                  <c:v>3.3211223049249834</c:v>
                </c:pt>
                <c:pt idx="76">
                  <c:v>3.368343315404414</c:v>
                </c:pt>
                <c:pt idx="77">
                  <c:v>3.4155643258838446</c:v>
                </c:pt>
                <c:pt idx="78">
                  <c:v>3.4627853363632752</c:v>
                </c:pt>
                <c:pt idx="79">
                  <c:v>3.5100063468427058</c:v>
                </c:pt>
                <c:pt idx="80">
                  <c:v>3.5572273573221365</c:v>
                </c:pt>
                <c:pt idx="81">
                  <c:v>3.6044483678015671</c:v>
                </c:pt>
                <c:pt idx="82">
                  <c:v>3.6516693782809977</c:v>
                </c:pt>
                <c:pt idx="83">
                  <c:v>3.6988903887604283</c:v>
                </c:pt>
                <c:pt idx="84">
                  <c:v>3.7461113992398589</c:v>
                </c:pt>
                <c:pt idx="85">
                  <c:v>3.7933324097192895</c:v>
                </c:pt>
                <c:pt idx="86">
                  <c:v>3.8405534201987201</c:v>
                </c:pt>
                <c:pt idx="87">
                  <c:v>3.8877744306781508</c:v>
                </c:pt>
                <c:pt idx="88">
                  <c:v>3.9349954411575814</c:v>
                </c:pt>
                <c:pt idx="89">
                  <c:v>3.982216451637012</c:v>
                </c:pt>
                <c:pt idx="90">
                  <c:v>4.0294374621164426</c:v>
                </c:pt>
                <c:pt idx="91">
                  <c:v>4.0766584725958728</c:v>
                </c:pt>
                <c:pt idx="92">
                  <c:v>4.1238794830753029</c:v>
                </c:pt>
                <c:pt idx="93">
                  <c:v>4.1711004935547331</c:v>
                </c:pt>
                <c:pt idx="94">
                  <c:v>4.2183215040341633</c:v>
                </c:pt>
                <c:pt idx="95">
                  <c:v>4.2655425145135935</c:v>
                </c:pt>
                <c:pt idx="96">
                  <c:v>4.3127635249930236</c:v>
                </c:pt>
                <c:pt idx="97">
                  <c:v>4.3599845354724538</c:v>
                </c:pt>
                <c:pt idx="98">
                  <c:v>4.407205545951884</c:v>
                </c:pt>
                <c:pt idx="99">
                  <c:v>4.4544265564313141</c:v>
                </c:pt>
                <c:pt idx="100">
                  <c:v>4.5016475669107443</c:v>
                </c:pt>
              </c:numCache>
            </c:numRef>
          </c:xVal>
          <c:yVal>
            <c:numRef>
              <c:f>linear!$CF$95:$CF$195</c:f>
              <c:numCache>
                <c:formatCode>Γενικός τύπος</c:formatCode>
                <c:ptCount val="101"/>
                <c:pt idx="0">
                  <c:v>-2.5255370856227307E-2</c:v>
                </c:pt>
                <c:pt idx="1">
                  <c:v>-1.8836398389558875E-2</c:v>
                </c:pt>
                <c:pt idx="2">
                  <c:v>-1.2969677333805035E-2</c:v>
                </c:pt>
                <c:pt idx="3">
                  <c:v>-7.6528470141511429E-3</c:v>
                </c:pt>
                <c:pt idx="4">
                  <c:v>-2.8837796328807729E-3</c:v>
                </c:pt>
                <c:pt idx="5">
                  <c:v>1.33942406163829E-3</c:v>
                </c:pt>
                <c:pt idx="6">
                  <c:v>5.0184386096348314E-3</c:v>
                </c:pt>
                <c:pt idx="7">
                  <c:v>8.1547171965876651E-3</c:v>
                </c:pt>
                <c:pt idx="8">
                  <c:v>1.0749494547734981E-2</c:v>
                </c:pt>
                <c:pt idx="9">
                  <c:v>1.2803789374006249E-2</c:v>
                </c:pt>
                <c:pt idx="10">
                  <c:v>1.4318406380756982E-2</c:v>
                </c:pt>
                <c:pt idx="11">
                  <c:v>1.5293937848589401E-2</c:v>
                </c:pt>
                <c:pt idx="12">
                  <c:v>1.5730764793532161E-2</c:v>
                </c:pt>
                <c:pt idx="13">
                  <c:v>1.5629057711893955E-2</c:v>
                </c:pt>
                <c:pt idx="14">
                  <c:v>1.4988776913186858E-2</c:v>
                </c:pt>
                <c:pt idx="15">
                  <c:v>1.3809672442646219E-2</c:v>
                </c:pt>
                <c:pt idx="16">
                  <c:v>1.2091283592987044E-2</c:v>
                </c:pt>
                <c:pt idx="17">
                  <c:v>9.8329380031710045E-3</c:v>
                </c:pt>
                <c:pt idx="18">
                  <c:v>7.0337503400677206E-3</c:v>
                </c:pt>
                <c:pt idx="19">
                  <c:v>3.6926205569577175E-3</c:v>
                </c:pt>
                <c:pt idx="20">
                  <c:v>-1.9176827914178354E-4</c:v>
                </c:pt>
                <c:pt idx="21">
                  <c:v>-4.6209526013955707E-3</c:v>
                </c:pt>
                <c:pt idx="22">
                  <c:v>-9.5966914105108363E-3</c:v>
                </c:pt>
                <c:pt idx="23">
                  <c:v>-1.5120969809962853E-2</c:v>
                </c:pt>
                <c:pt idx="24">
                  <c:v>-2.1196003025864683E-2</c:v>
                </c:pt>
                <c:pt idx="25">
                  <c:v>-2.7824240930763234E-2</c:v>
                </c:pt>
                <c:pt idx="26">
                  <c:v>-3.5008373093305303E-2</c:v>
                </c:pt>
                <c:pt idx="27">
                  <c:v>-4.2751334378591466E-2</c:v>
                </c:pt>
                <c:pt idx="28">
                  <c:v>-5.1056311127107734E-2</c:v>
                </c:pt>
                <c:pt idx="29">
                  <c:v>-5.9926747943480234E-2</c:v>
                </c:pt>
                <c:pt idx="30">
                  <c:v>-6.9366355129931487E-2</c:v>
                </c:pt>
                <c:pt idx="31">
                  <c:v>-7.937911680328294E-2</c:v>
                </c:pt>
                <c:pt idx="32">
                  <c:v>-8.9969299738687267E-2</c:v>
                </c:pt>
                <c:pt idx="33">
                  <c:v>-0.10114146298806723</c:v>
                </c:pt>
                <c:pt idx="34">
                  <c:v>-0.11290046832647355</c:v>
                </c:pt>
                <c:pt idx="35">
                  <c:v>-0.12525149158542065</c:v>
                </c:pt>
                <c:pt idx="36">
                  <c:v>-0.13820003493867578</c:v>
                </c:pt>
                <c:pt idx="37">
                  <c:v>-0.15175194021315819</c:v>
                </c:pt>
                <c:pt idx="38">
                  <c:v>-0.16591340330557641</c:v>
                </c:pt>
                <c:pt idx="39">
                  <c:v>-0.18069098979433829</c:v>
                </c:pt>
                <c:pt idx="40">
                  <c:v>-0.19609165184624075</c:v>
                </c:pt>
                <c:pt idx="41">
                  <c:v>-0.21212274652863125</c:v>
                </c:pt>
                <c:pt idx="42">
                  <c:v>-0.22879205565031721</c:v>
                </c:pt>
                <c:pt idx="43">
                  <c:v>-0.24610780726866202</c:v>
                </c:pt>
                <c:pt idx="44">
                  <c:v>-0.26407869901635067</c:v>
                </c:pt>
                <c:pt idx="45">
                  <c:v>-0.2827139234194147</c:v>
                </c:pt>
                <c:pt idx="46">
                  <c:v>-0.30202319539872424</c:v>
                </c:pt>
                <c:pt idx="47">
                  <c:v>-0.32201678217056323</c:v>
                </c:pt>
                <c:pt idx="48">
                  <c:v>-0.34270553578863999</c:v>
                </c:pt>
                <c:pt idx="49">
                  <c:v>-0.36410092860044141</c:v>
                </c:pt>
                <c:pt idx="50">
                  <c:v>-0.38621509192587733</c:v>
                </c:pt>
                <c:pt idx="51">
                  <c:v>-0.40906085830645023</c:v>
                </c:pt>
                <c:pt idx="52">
                  <c:v>-0.43265180771962303</c:v>
                </c:pt>
                <c:pt idx="53">
                  <c:v>-0.4570023182067382</c:v>
                </c:pt>
                <c:pt idx="54">
                  <c:v>-0.48212762142510351</c:v>
                </c:pt>
                <c:pt idx="55">
                  <c:v>-0.50804386370726051</c:v>
                </c:pt>
                <c:pt idx="56">
                  <c:v>-0.53476817329492121</c:v>
                </c:pt>
                <c:pt idx="57">
                  <c:v>-0.56231873451397896</c:v>
                </c:pt>
                <c:pt idx="58">
                  <c:v>-0.59071486977314369</c:v>
                </c:pt>
                <c:pt idx="59">
                  <c:v>-0.61997713040572899</c:v>
                </c:pt>
                <c:pt idx="60">
                  <c:v>-0.6501273975361842</c:v>
                </c:pt>
                <c:pt idx="61">
                  <c:v>-0.68118899434550084</c:v>
                </c:pt>
                <c:pt idx="62">
                  <c:v>-0.7131868113393055</c:v>
                </c:pt>
                <c:pt idx="63">
                  <c:v>-0.74614744649760423</c:v>
                </c:pt>
                <c:pt idx="64">
                  <c:v>-0.7800993625162993</c:v>
                </c:pt>
                <c:pt idx="65">
                  <c:v>-0.81507306375100153</c:v>
                </c:pt>
                <c:pt idx="66">
                  <c:v>-0.85110129596025985</c:v>
                </c:pt>
                <c:pt idx="67">
                  <c:v>-0.88821927253974864</c:v>
                </c:pt>
                <c:pt idx="68">
                  <c:v>-0.92646493166922883</c:v>
                </c:pt>
                <c:pt idx="69">
                  <c:v>-0.96587922969634554</c:v>
                </c:pt>
                <c:pt idx="70">
                  <c:v>-1.0065064772033303</c:v>
                </c:pt>
                <c:pt idx="71">
                  <c:v>-1.0483947256067749</c:v>
                </c:pt>
                <c:pt idx="72">
                  <c:v>-1.0915962139104785</c:v>
                </c:pt>
                <c:pt idx="73">
                  <c:v>-1.1361678874786427</c:v>
                </c:pt>
                <c:pt idx="74">
                  <c:v>-1.1821720035730741</c:v>
                </c:pt>
                <c:pt idx="75">
                  <c:v>-1.2296768421110649</c:v>
                </c:pt>
                <c:pt idx="76">
                  <c:v>-1.2787575449374657</c:v>
                </c:pt>
                <c:pt idx="77">
                  <c:v>-1.3294971132671944</c:v>
                </c:pt>
                <c:pt idx="78">
                  <c:v>-1.3819876014131656</c:v>
                </c:pt>
                <c:pt idx="79">
                  <c:v>-1.4363315562886247</c:v>
                </c:pt>
                <c:pt idx="80">
                  <c:v>-1.4926437676567763</c:v>
                </c:pt>
                <c:pt idx="81">
                  <c:v>-1.5510534154645579</c:v>
                </c:pt>
                <c:pt idx="82">
                  <c:v>-1.6117067305096033</c:v>
                </c:pt>
                <c:pt idx="83">
                  <c:v>-1.6747703272492196</c:v>
                </c:pt>
                <c:pt idx="84">
                  <c:v>-1.7404354291968389</c:v>
                </c:pt>
                <c:pt idx="85">
                  <c:v>-1.8089232983837655</c:v>
                </c:pt>
                <c:pt idx="86">
                  <c:v>-1.8804923177792392</c:v>
                </c:pt>
                <c:pt idx="87">
                  <c:v>-1.9554473881315795</c:v>
                </c:pt>
                <c:pt idx="88">
                  <c:v>-2.0341526387321416</c:v>
                </c:pt>
                <c:pt idx="89">
                  <c:v>-2.1170490063462575</c:v>
                </c:pt>
                <c:pt idx="90">
                  <c:v>-2.204679180436786</c:v>
                </c:pt>
                <c:pt idx="91">
                  <c:v>-2.2977240877416913</c:v>
                </c:pt>
                <c:pt idx="92">
                  <c:v>-2.3970582124013773</c:v>
                </c:pt>
                <c:pt idx="93">
                  <c:v>-2.5038372273339649</c:v>
                </c:pt>
                <c:pt idx="94">
                  <c:v>-2.6196445595921456</c:v>
                </c:pt>
                <c:pt idx="95">
                  <c:v>-2.7467541508165429</c:v>
                </c:pt>
                <c:pt idx="96">
                  <c:v>-2.888647060117564</c:v>
                </c:pt>
                <c:pt idx="97">
                  <c:v>-3.051167650208352</c:v>
                </c:pt>
                <c:pt idx="98">
                  <c:v>-3.2456800404285344</c:v>
                </c:pt>
                <c:pt idx="99">
                  <c:v>-3.5014363549074674</c:v>
                </c:pt>
                <c:pt idx="100">
                  <c:v>-4.1249999382979157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2-1A26-41F4-98CF-B65074B6BCCA}"/>
            </c:ext>
          </c:extLst>
        </c:ser>
        <c:ser>
          <c:idx val="37"/>
          <c:order val="34"/>
          <c:tx>
            <c:strRef>
              <c:f>linear!$CH$93</c:f>
              <c:strCache>
                <c:ptCount val="1"/>
                <c:pt idx="0">
                  <c:v>275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linear!$CG$95:$CG$195</c:f>
              <c:numCache>
                <c:formatCode>Γενικός τύπος</c:formatCode>
                <c:ptCount val="101"/>
                <c:pt idx="0">
                  <c:v>-0.26255000895156616</c:v>
                </c:pt>
                <c:pt idx="1">
                  <c:v>-0.22212584793383178</c:v>
                </c:pt>
                <c:pt idx="2">
                  <c:v>-0.18170168691609739</c:v>
                </c:pt>
                <c:pt idx="3">
                  <c:v>-0.14127752589836301</c:v>
                </c:pt>
                <c:pt idx="4">
                  <c:v>-0.10085336488062863</c:v>
                </c:pt>
                <c:pt idx="5">
                  <c:v>-6.042920386289425E-2</c:v>
                </c:pt>
                <c:pt idx="6">
                  <c:v>-2.0005042845159873E-2</c:v>
                </c:pt>
                <c:pt idx="7">
                  <c:v>2.0419118172574503E-2</c:v>
                </c:pt>
                <c:pt idx="8">
                  <c:v>6.084327919030888E-2</c:v>
                </c:pt>
                <c:pt idx="9">
                  <c:v>0.10126744020804326</c:v>
                </c:pt>
                <c:pt idx="10">
                  <c:v>0.14169160122577765</c:v>
                </c:pt>
                <c:pt idx="11">
                  <c:v>0.18211576224351203</c:v>
                </c:pt>
                <c:pt idx="12">
                  <c:v>0.22253992326124641</c:v>
                </c:pt>
                <c:pt idx="13">
                  <c:v>0.26296408427898077</c:v>
                </c:pt>
                <c:pt idx="14">
                  <c:v>0.30338824529671515</c:v>
                </c:pt>
                <c:pt idx="15">
                  <c:v>0.34381240631444954</c:v>
                </c:pt>
                <c:pt idx="16">
                  <c:v>0.38423656733218392</c:v>
                </c:pt>
                <c:pt idx="17">
                  <c:v>0.4246607283499183</c:v>
                </c:pt>
                <c:pt idx="18">
                  <c:v>0.46508488936765269</c:v>
                </c:pt>
                <c:pt idx="19">
                  <c:v>0.50550905038538707</c:v>
                </c:pt>
                <c:pt idx="20">
                  <c:v>0.54593321140312145</c:v>
                </c:pt>
                <c:pt idx="21">
                  <c:v>0.58635737242085584</c:v>
                </c:pt>
                <c:pt idx="22">
                  <c:v>0.62678153343859022</c:v>
                </c:pt>
                <c:pt idx="23">
                  <c:v>0.66720569445632461</c:v>
                </c:pt>
                <c:pt idx="24">
                  <c:v>0.70762985547405899</c:v>
                </c:pt>
                <c:pt idx="25">
                  <c:v>0.74805401649179337</c:v>
                </c:pt>
                <c:pt idx="26">
                  <c:v>0.78847817750952776</c:v>
                </c:pt>
                <c:pt idx="27">
                  <c:v>0.82890233852726214</c:v>
                </c:pt>
                <c:pt idx="28">
                  <c:v>0.86932649954499652</c:v>
                </c:pt>
                <c:pt idx="29">
                  <c:v>0.90975066056273091</c:v>
                </c:pt>
                <c:pt idx="30">
                  <c:v>0.95017482158046529</c:v>
                </c:pt>
                <c:pt idx="31">
                  <c:v>0.99059898259819967</c:v>
                </c:pt>
                <c:pt idx="32">
                  <c:v>1.0310231436159341</c:v>
                </c:pt>
                <c:pt idx="33">
                  <c:v>1.0714473046336683</c:v>
                </c:pt>
                <c:pt idx="34">
                  <c:v>1.1118714656514026</c:v>
                </c:pt>
                <c:pt idx="35">
                  <c:v>1.1522956266691369</c:v>
                </c:pt>
                <c:pt idx="36">
                  <c:v>1.1927197876868711</c:v>
                </c:pt>
                <c:pt idx="37">
                  <c:v>1.2331439487046054</c:v>
                </c:pt>
                <c:pt idx="38">
                  <c:v>1.2735681097223397</c:v>
                </c:pt>
                <c:pt idx="39">
                  <c:v>1.313992270740074</c:v>
                </c:pt>
                <c:pt idx="40">
                  <c:v>1.3544164317578082</c:v>
                </c:pt>
                <c:pt idx="41">
                  <c:v>1.3948405927755425</c:v>
                </c:pt>
                <c:pt idx="42">
                  <c:v>1.4352647537932768</c:v>
                </c:pt>
                <c:pt idx="43">
                  <c:v>1.4756889148110111</c:v>
                </c:pt>
                <c:pt idx="44">
                  <c:v>1.5161130758287453</c:v>
                </c:pt>
                <c:pt idx="45">
                  <c:v>1.5565372368464796</c:v>
                </c:pt>
                <c:pt idx="46">
                  <c:v>1.5969613978642139</c:v>
                </c:pt>
                <c:pt idx="47">
                  <c:v>1.6373855588819481</c:v>
                </c:pt>
                <c:pt idx="48">
                  <c:v>1.6778097198996824</c:v>
                </c:pt>
                <c:pt idx="49">
                  <c:v>1.7182338809174167</c:v>
                </c:pt>
                <c:pt idx="50">
                  <c:v>1.758658041935151</c:v>
                </c:pt>
                <c:pt idx="51">
                  <c:v>1.7990822029528852</c:v>
                </c:pt>
                <c:pt idx="52">
                  <c:v>1.8395063639706195</c:v>
                </c:pt>
                <c:pt idx="53">
                  <c:v>1.8799305249883538</c:v>
                </c:pt>
                <c:pt idx="54">
                  <c:v>1.9203546860060881</c:v>
                </c:pt>
                <c:pt idx="55">
                  <c:v>1.9607788470238223</c:v>
                </c:pt>
                <c:pt idx="56">
                  <c:v>2.0012030080415566</c:v>
                </c:pt>
                <c:pt idx="57">
                  <c:v>2.0416271690592911</c:v>
                </c:pt>
                <c:pt idx="58">
                  <c:v>2.0820513300770256</c:v>
                </c:pt>
                <c:pt idx="59">
                  <c:v>2.1224754910947601</c:v>
                </c:pt>
                <c:pt idx="60">
                  <c:v>2.1628996521124946</c:v>
                </c:pt>
                <c:pt idx="61">
                  <c:v>2.2033238131302291</c:v>
                </c:pt>
                <c:pt idx="62">
                  <c:v>2.2437479741479636</c:v>
                </c:pt>
                <c:pt idx="63">
                  <c:v>2.2841721351656981</c:v>
                </c:pt>
                <c:pt idx="64">
                  <c:v>2.3245962961834326</c:v>
                </c:pt>
                <c:pt idx="65">
                  <c:v>2.365020457201167</c:v>
                </c:pt>
                <c:pt idx="66">
                  <c:v>2.4054446182189015</c:v>
                </c:pt>
                <c:pt idx="67">
                  <c:v>2.445868779236636</c:v>
                </c:pt>
                <c:pt idx="68">
                  <c:v>2.4862929402543705</c:v>
                </c:pt>
                <c:pt idx="69">
                  <c:v>2.526717101272105</c:v>
                </c:pt>
                <c:pt idx="70">
                  <c:v>2.5671412622898395</c:v>
                </c:pt>
                <c:pt idx="71">
                  <c:v>2.607565423307574</c:v>
                </c:pt>
                <c:pt idx="72">
                  <c:v>2.6479895843253085</c:v>
                </c:pt>
                <c:pt idx="73">
                  <c:v>2.688413745343043</c:v>
                </c:pt>
                <c:pt idx="74">
                  <c:v>2.7288379063607775</c:v>
                </c:pt>
                <c:pt idx="75">
                  <c:v>2.769262067378512</c:v>
                </c:pt>
                <c:pt idx="76">
                  <c:v>2.8096862283962465</c:v>
                </c:pt>
                <c:pt idx="77">
                  <c:v>2.850110389413981</c:v>
                </c:pt>
                <c:pt idx="78">
                  <c:v>2.8905345504317155</c:v>
                </c:pt>
                <c:pt idx="79">
                  <c:v>2.93095871144945</c:v>
                </c:pt>
                <c:pt idx="80">
                  <c:v>2.9713828724671845</c:v>
                </c:pt>
                <c:pt idx="81">
                  <c:v>3.011807033484919</c:v>
                </c:pt>
                <c:pt idx="82">
                  <c:v>3.0522311945026535</c:v>
                </c:pt>
                <c:pt idx="83">
                  <c:v>3.0926553555203879</c:v>
                </c:pt>
                <c:pt idx="84">
                  <c:v>3.1330795165381224</c:v>
                </c:pt>
                <c:pt idx="85">
                  <c:v>3.1735036775558569</c:v>
                </c:pt>
                <c:pt idx="86">
                  <c:v>3.2139278385735914</c:v>
                </c:pt>
                <c:pt idx="87">
                  <c:v>3.2543519995913259</c:v>
                </c:pt>
                <c:pt idx="88">
                  <c:v>3.2947761606090604</c:v>
                </c:pt>
                <c:pt idx="89">
                  <c:v>3.3352003216267949</c:v>
                </c:pt>
                <c:pt idx="90">
                  <c:v>3.3756244826445294</c:v>
                </c:pt>
                <c:pt idx="91">
                  <c:v>3.4160486436622639</c:v>
                </c:pt>
                <c:pt idx="92">
                  <c:v>3.4564728046799984</c:v>
                </c:pt>
                <c:pt idx="93">
                  <c:v>3.4968969656977329</c:v>
                </c:pt>
                <c:pt idx="94">
                  <c:v>3.5373211267154674</c:v>
                </c:pt>
                <c:pt idx="95">
                  <c:v>3.5777452877332019</c:v>
                </c:pt>
                <c:pt idx="96">
                  <c:v>3.6181694487509364</c:v>
                </c:pt>
                <c:pt idx="97">
                  <c:v>3.6585936097686709</c:v>
                </c:pt>
                <c:pt idx="98">
                  <c:v>3.6990177707864054</c:v>
                </c:pt>
                <c:pt idx="99">
                  <c:v>3.7394419318041399</c:v>
                </c:pt>
                <c:pt idx="100">
                  <c:v>3.7798660928218744</c:v>
                </c:pt>
              </c:numCache>
            </c:numRef>
          </c:xVal>
          <c:yVal>
            <c:numRef>
              <c:f>linear!$CI$95:$CI$195</c:f>
              <c:numCache>
                <c:formatCode>Γενικός τύπος</c:formatCode>
                <c:ptCount val="101"/>
                <c:pt idx="0">
                  <c:v>1.4588895685492955E-2</c:v>
                </c:pt>
                <c:pt idx="1">
                  <c:v>1.3431034780524008E-2</c:v>
                </c:pt>
                <c:pt idx="2">
                  <c:v>1.1877857563428395E-2</c:v>
                </c:pt>
                <c:pt idx="3">
                  <c:v>9.9289185637260469E-3</c:v>
                </c:pt>
                <c:pt idx="4">
                  <c:v>7.5836578540811172E-3</c:v>
                </c:pt>
                <c:pt idx="5">
                  <c:v>4.8414002431949694E-3</c:v>
                </c:pt>
                <c:pt idx="6">
                  <c:v>1.7013542991884394E-3</c:v>
                </c:pt>
                <c:pt idx="7">
                  <c:v>-1.8373887998476685E-3</c:v>
                </c:pt>
                <c:pt idx="8">
                  <c:v>-5.7758565920464616E-3</c:v>
                </c:pt>
                <c:pt idx="9">
                  <c:v>-1.01151968392673E-2</c:v>
                </c:pt>
                <c:pt idx="10">
                  <c:v>-1.4856679221110116E-2</c:v>
                </c:pt>
                <c:pt idx="11">
                  <c:v>-2.0001697221358725E-2</c:v>
                </c:pt>
                <c:pt idx="12">
                  <c:v>-2.5551770213489606E-2</c:v>
                </c:pt>
                <c:pt idx="13">
                  <c:v>-3.1508545752659961E-2</c:v>
                </c:pt>
                <c:pt idx="14">
                  <c:v>-3.7873802082411388E-2</c:v>
                </c:pt>
                <c:pt idx="15">
                  <c:v>-4.4649450865209869E-2</c:v>
                </c:pt>
                <c:pt idx="16">
                  <c:v>-5.1837540146856396E-2</c:v>
                </c:pt>
                <c:pt idx="17">
                  <c:v>-5.9440257565846352E-2</c:v>
                </c:pt>
                <c:pt idx="18">
                  <c:v>-6.7459933819798659E-2</c:v>
                </c:pt>
                <c:pt idx="19">
                  <c:v>-7.5899046402271242E-2</c:v>
                </c:pt>
                <c:pt idx="20">
                  <c:v>-8.476022362453621E-2</c:v>
                </c:pt>
                <c:pt idx="21">
                  <c:v>-9.404624893823578E-2</c:v>
                </c:pt>
                <c:pt idx="22">
                  <c:v>-0.10376006557636742</c:v>
                </c:pt>
                <c:pt idx="23">
                  <c:v>-0.11390478153162256</c:v>
                </c:pt>
                <c:pt idx="24">
                  <c:v>-0.12448367489290189</c:v>
                </c:pt>
                <c:pt idx="25">
                  <c:v>-0.13550019956273832</c:v>
                </c:pt>
                <c:pt idx="26">
                  <c:v>-0.14695799138049306</c:v>
                </c:pt>
                <c:pt idx="27">
                  <c:v>-0.15886087467848423</c:v>
                </c:pt>
                <c:pt idx="28">
                  <c:v>-0.17121286930078433</c:v>
                </c:pt>
                <c:pt idx="29">
                  <c:v>-0.1840181981172021</c:v>
                </c:pt>
                <c:pt idx="30">
                  <c:v>-0.19728129506808309</c:v>
                </c:pt>
                <c:pt idx="31">
                  <c:v>-0.21100681377895764</c:v>
                </c:pt>
                <c:pt idx="32">
                  <c:v>-0.22519963678786914</c:v>
                </c:pt>
                <c:pt idx="33">
                  <c:v>-0.2398648854323982</c:v>
                </c:pt>
                <c:pt idx="34">
                  <c:v>-0.25500793044805076</c:v>
                </c:pt>
                <c:pt idx="35">
                  <c:v>-0.2706344033348661</c:v>
                </c:pt>
                <c:pt idx="36">
                  <c:v>-0.28675020855486938</c:v>
                </c:pt>
                <c:pt idx="37">
                  <c:v>-0.30336153662942206</c:v>
                </c:pt>
                <c:pt idx="38">
                  <c:v>-0.32047487821274862</c:v>
                </c:pt>
                <c:pt idx="39">
                  <c:v>-0.33809703922595985</c:v>
                </c:pt>
                <c:pt idx="40">
                  <c:v>-0.35623515714496901</c:v>
                </c:pt>
                <c:pt idx="41">
                  <c:v>-0.37489671854586826</c:v>
                </c:pt>
                <c:pt idx="42">
                  <c:v>-0.39408957802281036</c:v>
                </c:pt>
                <c:pt idx="43">
                  <c:v>-0.41382197860638814</c:v>
                </c:pt>
                <c:pt idx="44">
                  <c:v>-0.43410257382516559</c:v>
                </c:pt>
                <c:pt idx="45">
                  <c:v>-0.45494045156961299</c:v>
                </c:pt>
                <c:pt idx="46">
                  <c:v>-0.4763451599365936</c:v>
                </c:pt>
                <c:pt idx="47">
                  <c:v>-0.49832673525402771</c:v>
                </c:pt>
                <c:pt idx="48">
                  <c:v>-0.52089573250990406</c:v>
                </c:pt>
                <c:pt idx="49">
                  <c:v>-0.5440632584378905</c:v>
                </c:pt>
                <c:pt idx="50">
                  <c:v>-0.56784100754399536</c:v>
                </c:pt>
                <c:pt idx="51">
                  <c:v>-0.59224130139577635</c:v>
                </c:pt>
                <c:pt idx="52">
                  <c:v>-0.61727713153832253</c:v>
                </c:pt>
                <c:pt idx="53">
                  <c:v>-0.64296220645061708</c:v>
                </c:pt>
                <c:pt idx="54">
                  <c:v>-0.669311003013218</c:v>
                </c:pt>
                <c:pt idx="55">
                  <c:v>-0.69633882302482375</c:v>
                </c:pt>
                <c:pt idx="56">
                  <c:v>-0.72406185538311951</c:v>
                </c:pt>
                <c:pt idx="57">
                  <c:v>-0.75249724463634537</c:v>
                </c:pt>
                <c:pt idx="58">
                  <c:v>-0.78166316671909375</c:v>
                </c:pt>
                <c:pt idx="59">
                  <c:v>-0.81157891281198891</c:v>
                </c:pt>
                <c:pt idx="60">
                  <c:v>-0.84226498241426961</c:v>
                </c:pt>
                <c:pt idx="61">
                  <c:v>-0.87374318689571684</c:v>
                </c:pt>
                <c:pt idx="62">
                  <c:v>-0.90603676500608754</c:v>
                </c:pt>
                <c:pt idx="63">
                  <c:v>-0.93917051207382485</c:v>
                </c:pt>
                <c:pt idx="64">
                  <c:v>-0.97317092493113455</c:v>
                </c:pt>
                <c:pt idx="65">
                  <c:v>-1.008066364971659</c:v>
                </c:pt>
                <c:pt idx="66">
                  <c:v>-1.0438872421956797</c:v>
                </c:pt>
                <c:pt idx="67">
                  <c:v>-1.0806662236459483</c:v>
                </c:pt>
                <c:pt idx="68">
                  <c:v>-1.1184384703106898</c:v>
                </c:pt>
                <c:pt idx="69">
                  <c:v>-1.1572419074026008</c:v>
                </c:pt>
                <c:pt idx="70">
                  <c:v>-1.1971175339575182</c:v>
                </c:pt>
                <c:pt idx="71">
                  <c:v>-1.2381097789918156</c:v>
                </c:pt>
                <c:pt idx="72">
                  <c:v>-1.2802669130903717</c:v>
                </c:pt>
                <c:pt idx="73">
                  <c:v>-1.3236415263704457</c:v>
                </c:pt>
                <c:pt idx="74">
                  <c:v>-1.3682910864210089</c:v>
                </c:pt>
                <c:pt idx="75">
                  <c:v>-1.4142785932435564</c:v>
                </c:pt>
                <c:pt idx="76">
                  <c:v>-1.461673352684385</c:v>
                </c:pt>
                <c:pt idx="77">
                  <c:v>-1.5105518957211532</c:v>
                </c:pt>
                <c:pt idx="78">
                  <c:v>-1.5609990787745205</c:v>
                </c:pt>
                <c:pt idx="79">
                  <c:v>-1.6131094107157098</c:v>
                </c:pt>
                <c:pt idx="80">
                  <c:v>-1.6669886665361211</c:v>
                </c:pt>
                <c:pt idx="81">
                  <c:v>-1.7227558673709291</c:v>
                </c:pt>
                <c:pt idx="82">
                  <c:v>-1.7805457341895652</c:v>
                </c:pt>
                <c:pt idx="83">
                  <c:v>-1.8405117617692326</c:v>
                </c:pt>
                <c:pt idx="84">
                  <c:v>-1.9028301164931805</c:v>
                </c:pt>
                <c:pt idx="85">
                  <c:v>-1.9677046455974712</c:v>
                </c:pt>
                <c:pt idx="86">
                  <c:v>-2.035373412424895</c:v>
                </c:pt>
                <c:pt idx="87">
                  <c:v>-2.1061173686202443</c:v>
                </c:pt>
                <c:pt idx="88">
                  <c:v>-2.1802720865157146</c:v>
                </c:pt>
                <c:pt idx="89">
                  <c:v>-2.2582439875294202</c:v>
                </c:pt>
                <c:pt idx="90">
                  <c:v>-2.3405333746138037</c:v>
                </c:pt>
                <c:pt idx="91">
                  <c:v>-2.4277681246949863</c:v>
                </c:pt>
                <c:pt idx="92">
                  <c:v>-2.5207547835827713</c:v>
                </c:pt>
                <c:pt idx="93">
                  <c:v>-2.6205595177423011</c:v>
                </c:pt>
                <c:pt idx="94">
                  <c:v>-2.7286435307107215</c:v>
                </c:pt>
                <c:pt idx="95">
                  <c:v>-2.8471058774654745</c:v>
                </c:pt>
                <c:pt idx="96">
                  <c:v>-2.9791609354265427</c:v>
                </c:pt>
                <c:pt idx="97">
                  <c:v>-3.1302072025748822</c:v>
                </c:pt>
                <c:pt idx="98">
                  <c:v>-3.3107457202278696</c:v>
                </c:pt>
                <c:pt idx="99">
                  <c:v>-3.5478179413238875</c:v>
                </c:pt>
                <c:pt idx="100">
                  <c:v>-4.1249998765958305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3-1A26-41F4-98CF-B65074B6BCCA}"/>
            </c:ext>
          </c:extLst>
        </c:ser>
        <c:ser>
          <c:idx val="24"/>
          <c:order val="35"/>
          <c:tx>
            <c:strRef>
              <c:f>linear!$Q$93</c:f>
              <c:strCache>
                <c:ptCount val="1"/>
                <c:pt idx="0">
                  <c:v>45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linear!$P$95:$P$195</c:f>
              <c:numCache>
                <c:formatCode>Γενικός τύπος</c:formatCode>
                <c:ptCount val="101"/>
                <c:pt idx="0">
                  <c:v>0.29263194695431455</c:v>
                </c:pt>
                <c:pt idx="1">
                  <c:v>0.27261931803688122</c:v>
                </c:pt>
                <c:pt idx="2">
                  <c:v>0.25260668911944789</c:v>
                </c:pt>
                <c:pt idx="3">
                  <c:v>0.23259406020201456</c:v>
                </c:pt>
                <c:pt idx="4">
                  <c:v>0.21258143128458123</c:v>
                </c:pt>
                <c:pt idx="5">
                  <c:v>0.19256880236714791</c:v>
                </c:pt>
                <c:pt idx="6">
                  <c:v>0.17255617344971458</c:v>
                </c:pt>
                <c:pt idx="7">
                  <c:v>0.15254354453228125</c:v>
                </c:pt>
                <c:pt idx="8">
                  <c:v>0.13253091561484792</c:v>
                </c:pt>
                <c:pt idx="9">
                  <c:v>0.11251828669741461</c:v>
                </c:pt>
                <c:pt idx="10">
                  <c:v>9.2505657779981293E-2</c:v>
                </c:pt>
                <c:pt idx="11">
                  <c:v>7.2493028862547979E-2</c:v>
                </c:pt>
                <c:pt idx="12">
                  <c:v>5.2480399945114664E-2</c:v>
                </c:pt>
                <c:pt idx="13">
                  <c:v>3.246777102768135E-2</c:v>
                </c:pt>
                <c:pt idx="14">
                  <c:v>1.2455142110248035E-2</c:v>
                </c:pt>
                <c:pt idx="15">
                  <c:v>-7.5574868071852791E-3</c:v>
                </c:pt>
                <c:pt idx="16">
                  <c:v>-2.7570115724618594E-2</c:v>
                </c:pt>
                <c:pt idx="17">
                  <c:v>-4.7582744642051908E-2</c:v>
                </c:pt>
                <c:pt idx="18">
                  <c:v>-6.7595373559485222E-2</c:v>
                </c:pt>
                <c:pt idx="19">
                  <c:v>-8.7608002476918537E-2</c:v>
                </c:pt>
                <c:pt idx="20">
                  <c:v>-0.10762063139435185</c:v>
                </c:pt>
                <c:pt idx="21">
                  <c:v>-0.12763326031178518</c:v>
                </c:pt>
                <c:pt idx="22">
                  <c:v>-0.14764588922921851</c:v>
                </c:pt>
                <c:pt idx="23">
                  <c:v>-0.16765851814665184</c:v>
                </c:pt>
                <c:pt idx="24">
                  <c:v>-0.18767114706408516</c:v>
                </c:pt>
                <c:pt idx="25">
                  <c:v>-0.20768377598151849</c:v>
                </c:pt>
                <c:pt idx="26">
                  <c:v>-0.22769640489895182</c:v>
                </c:pt>
                <c:pt idx="27">
                  <c:v>-0.24770903381638515</c:v>
                </c:pt>
                <c:pt idx="28">
                  <c:v>-0.26772166273381848</c:v>
                </c:pt>
                <c:pt idx="29">
                  <c:v>-0.28773429165125181</c:v>
                </c:pt>
                <c:pt idx="30">
                  <c:v>-0.30774692056868513</c:v>
                </c:pt>
                <c:pt idx="31">
                  <c:v>-0.32775954948611846</c:v>
                </c:pt>
                <c:pt idx="32">
                  <c:v>-0.34777217840355179</c:v>
                </c:pt>
                <c:pt idx="33">
                  <c:v>-0.36778480732098512</c:v>
                </c:pt>
                <c:pt idx="34">
                  <c:v>-0.38779743623841845</c:v>
                </c:pt>
                <c:pt idx="35">
                  <c:v>-0.40781006515585178</c:v>
                </c:pt>
                <c:pt idx="36">
                  <c:v>-0.4278226940732851</c:v>
                </c:pt>
                <c:pt idx="37">
                  <c:v>-0.44783532299071843</c:v>
                </c:pt>
                <c:pt idx="38">
                  <c:v>-0.46784795190815176</c:v>
                </c:pt>
                <c:pt idx="39">
                  <c:v>-0.48786058082558509</c:v>
                </c:pt>
                <c:pt idx="40">
                  <c:v>-0.50787320974301842</c:v>
                </c:pt>
                <c:pt idx="41">
                  <c:v>-0.52788583866045169</c:v>
                </c:pt>
                <c:pt idx="42">
                  <c:v>-0.54789846757788496</c:v>
                </c:pt>
                <c:pt idx="43">
                  <c:v>-0.56791109649531824</c:v>
                </c:pt>
                <c:pt idx="44">
                  <c:v>-0.58792372541275151</c:v>
                </c:pt>
                <c:pt idx="45">
                  <c:v>-0.60793635433018478</c:v>
                </c:pt>
                <c:pt idx="46">
                  <c:v>-0.62794898324761805</c:v>
                </c:pt>
                <c:pt idx="47">
                  <c:v>-0.64796161216505133</c:v>
                </c:pt>
                <c:pt idx="48">
                  <c:v>-0.6679742410824846</c:v>
                </c:pt>
                <c:pt idx="49">
                  <c:v>-0.68798686999991787</c:v>
                </c:pt>
                <c:pt idx="50">
                  <c:v>-0.70799949891735114</c:v>
                </c:pt>
                <c:pt idx="51">
                  <c:v>-0.72801212783478442</c:v>
                </c:pt>
                <c:pt idx="52">
                  <c:v>-0.74802475675221769</c:v>
                </c:pt>
                <c:pt idx="53">
                  <c:v>-0.76803738566965096</c:v>
                </c:pt>
                <c:pt idx="54">
                  <c:v>-0.78805001458708424</c:v>
                </c:pt>
                <c:pt idx="55">
                  <c:v>-0.80806264350451751</c:v>
                </c:pt>
                <c:pt idx="56">
                  <c:v>-0.82807527242195078</c:v>
                </c:pt>
                <c:pt idx="57">
                  <c:v>-0.84808790133938405</c:v>
                </c:pt>
                <c:pt idx="58">
                  <c:v>-0.86810053025681733</c:v>
                </c:pt>
                <c:pt idx="59">
                  <c:v>-0.8881131591742506</c:v>
                </c:pt>
                <c:pt idx="60">
                  <c:v>-0.90812578809168387</c:v>
                </c:pt>
                <c:pt idx="61">
                  <c:v>-0.92813841700911714</c:v>
                </c:pt>
                <c:pt idx="62">
                  <c:v>-0.94815104592655042</c:v>
                </c:pt>
                <c:pt idx="63">
                  <c:v>-0.96816367484398369</c:v>
                </c:pt>
                <c:pt idx="64">
                  <c:v>-0.98817630376141696</c:v>
                </c:pt>
                <c:pt idx="65">
                  <c:v>-1.0081889326788502</c:v>
                </c:pt>
                <c:pt idx="66">
                  <c:v>-1.0282015615962836</c:v>
                </c:pt>
                <c:pt idx="67">
                  <c:v>-1.048214190513717</c:v>
                </c:pt>
                <c:pt idx="68">
                  <c:v>-1.0682268194311504</c:v>
                </c:pt>
                <c:pt idx="69">
                  <c:v>-1.0882394483485838</c:v>
                </c:pt>
                <c:pt idx="70">
                  <c:v>-1.1082520772660172</c:v>
                </c:pt>
                <c:pt idx="71">
                  <c:v>-1.1282647061834505</c:v>
                </c:pt>
                <c:pt idx="72">
                  <c:v>-1.1482773351008839</c:v>
                </c:pt>
                <c:pt idx="73">
                  <c:v>-1.1682899640183173</c:v>
                </c:pt>
                <c:pt idx="74">
                  <c:v>-1.1883025929357507</c:v>
                </c:pt>
                <c:pt idx="75">
                  <c:v>-1.2083152218531841</c:v>
                </c:pt>
                <c:pt idx="76">
                  <c:v>-1.2283278507706175</c:v>
                </c:pt>
                <c:pt idx="77">
                  <c:v>-1.2483404796880508</c:v>
                </c:pt>
                <c:pt idx="78">
                  <c:v>-1.2683531086054842</c:v>
                </c:pt>
                <c:pt idx="79">
                  <c:v>-1.2883657375229176</c:v>
                </c:pt>
                <c:pt idx="80">
                  <c:v>-1.308378366440351</c:v>
                </c:pt>
                <c:pt idx="81">
                  <c:v>-1.3283909953577844</c:v>
                </c:pt>
                <c:pt idx="82">
                  <c:v>-1.3484036242752178</c:v>
                </c:pt>
                <c:pt idx="83">
                  <c:v>-1.3684162531926511</c:v>
                </c:pt>
                <c:pt idx="84">
                  <c:v>-1.3884288821100845</c:v>
                </c:pt>
                <c:pt idx="85">
                  <c:v>-1.4084415110275179</c:v>
                </c:pt>
                <c:pt idx="86">
                  <c:v>-1.4284541399449513</c:v>
                </c:pt>
                <c:pt idx="87">
                  <c:v>-1.4484667688623847</c:v>
                </c:pt>
                <c:pt idx="88">
                  <c:v>-1.4684793977798181</c:v>
                </c:pt>
                <c:pt idx="89">
                  <c:v>-1.4884920266972514</c:v>
                </c:pt>
                <c:pt idx="90">
                  <c:v>-1.5085046556146848</c:v>
                </c:pt>
                <c:pt idx="91">
                  <c:v>-1.5285172845321182</c:v>
                </c:pt>
                <c:pt idx="92">
                  <c:v>-1.5485299134495516</c:v>
                </c:pt>
                <c:pt idx="93">
                  <c:v>-1.568542542366985</c:v>
                </c:pt>
                <c:pt idx="94">
                  <c:v>-1.5885551712844184</c:v>
                </c:pt>
                <c:pt idx="95">
                  <c:v>-1.6085678002018517</c:v>
                </c:pt>
                <c:pt idx="96">
                  <c:v>-1.6285804291192851</c:v>
                </c:pt>
                <c:pt idx="97">
                  <c:v>-1.6485930580367185</c:v>
                </c:pt>
                <c:pt idx="98">
                  <c:v>-1.6686056869541519</c:v>
                </c:pt>
                <c:pt idx="99">
                  <c:v>-1.6886183158715853</c:v>
                </c:pt>
                <c:pt idx="100">
                  <c:v>-1.7086309447890187</c:v>
                </c:pt>
              </c:numCache>
            </c:numRef>
          </c:xVal>
          <c:yVal>
            <c:numRef>
              <c:f>linear!$R$95:$R$195</c:f>
              <c:numCache>
                <c:formatCode>Γενικός τύπος</c:formatCode>
                <c:ptCount val="101"/>
                <c:pt idx="0">
                  <c:v>0.27320475944388267</c:v>
                </c:pt>
                <c:pt idx="1">
                  <c:v>0.25568637101965774</c:v>
                </c:pt>
                <c:pt idx="2">
                  <c:v>0.23800584985254869</c:v>
                </c:pt>
                <c:pt idx="3">
                  <c:v>0.22016121678187756</c:v>
                </c:pt>
                <c:pt idx="4">
                  <c:v>0.20215044147656094</c:v>
                </c:pt>
                <c:pt idx="5">
                  <c:v>0.18397144059737955</c:v>
                </c:pt>
                <c:pt idx="6">
                  <c:v>0.1656220758725111</c:v>
                </c:pt>
                <c:pt idx="7">
                  <c:v>0.14710015208127475</c:v>
                </c:pt>
                <c:pt idx="8">
                  <c:v>0.12840341494065022</c:v>
                </c:pt>
                <c:pt idx="9">
                  <c:v>0.10952954888879574</c:v>
                </c:pt>
                <c:pt idx="10">
                  <c:v>9.0476174759328523E-2</c:v>
                </c:pt>
                <c:pt idx="11">
                  <c:v>7.1240847339717764E-2</c:v>
                </c:pt>
                <c:pt idx="12">
                  <c:v>5.182105280664405E-2</c:v>
                </c:pt>
                <c:pt idx="13">
                  <c:v>3.2214206030628148E-2</c:v>
                </c:pt>
                <c:pt idx="14">
                  <c:v>1.2417647741711382E-2</c:v>
                </c:pt>
                <c:pt idx="15">
                  <c:v>-7.5713584527196537E-3</c:v>
                </c:pt>
                <c:pt idx="16">
                  <c:v>-2.775562920750025E-2</c:v>
                </c:pt>
                <c:pt idx="17">
                  <c:v>-4.8138064746930817E-2</c:v>
                </c:pt>
                <c:pt idx="18">
                  <c:v>-6.8721652350814677E-2</c:v>
                </c:pt>
                <c:pt idx="19">
                  <c:v>-8.9509470031254645E-2</c:v>
                </c:pt>
                <c:pt idx="20">
                  <c:v>-0.11050469041314293</c:v>
                </c:pt>
                <c:pt idx="21">
                  <c:v>-0.1317105848323539</c:v>
                </c:pt>
                <c:pt idx="22">
                  <c:v>-0.1531305276667686</c:v>
                </c:pt>
                <c:pt idx="23">
                  <c:v>-0.17476800091652955</c:v>
                </c:pt>
                <c:pt idx="24">
                  <c:v>-0.196626599051339</c:v>
                </c:pt>
                <c:pt idx="25">
                  <c:v>-0.21871003414409471</c:v>
                </c:pt>
                <c:pt idx="26">
                  <c:v>-0.24102214131185665</c:v>
                </c:pt>
                <c:pt idx="27">
                  <c:v>-0.26356688448698185</c:v>
                </c:pt>
                <c:pt idx="28">
                  <c:v>-0.28634836254329588</c:v>
                </c:pt>
                <c:pt idx="29">
                  <c:v>-0.30937081580440751</c:v>
                </c:pt>
                <c:pt idx="30">
                  <c:v>-0.33263863296377799</c:v>
                </c:pt>
                <c:pt idx="31">
                  <c:v>-0.35615635844889654</c:v>
                </c:pt>
                <c:pt idx="32">
                  <c:v>-0.37992870026495462</c:v>
                </c:pt>
                <c:pt idx="33">
                  <c:v>-0.40396053835682366</c:v>
                </c:pt>
                <c:pt idx="34">
                  <c:v>-0.4282569335319017</c:v>
                </c:pt>
                <c:pt idx="35">
                  <c:v>-0.45282313699056725</c:v>
                </c:pt>
                <c:pt idx="36">
                  <c:v>-0.47766460051570309</c:v>
                </c:pt>
                <c:pt idx="37">
                  <c:v>-0.50278698737796856</c:v>
                </c:pt>
                <c:pt idx="38">
                  <c:v>-0.52819618401933233</c:v>
                </c:pt>
                <c:pt idx="39">
                  <c:v>-0.5538983125839938</c:v>
                </c:pt>
                <c:pt idx="40">
                  <c:v>-0.57989974437316905</c:v>
                </c:pt>
                <c:pt idx="41">
                  <c:v>-0.60620711430851271</c:v>
                </c:pt>
                <c:pt idx="42">
                  <c:v>-0.63282733649834344</c:v>
                </c:pt>
                <c:pt idx="43">
                  <c:v>-0.65976762101138287</c:v>
                </c:pt>
                <c:pt idx="44">
                  <c:v>-0.68703549197470748</c:v>
                </c:pt>
                <c:pt idx="45">
                  <c:v>-0.71463880712618666</c:v>
                </c:pt>
                <c:pt idx="46">
                  <c:v>-0.7425857789671243</c:v>
                </c:pt>
                <c:pt idx="47">
                  <c:v>-0.77088499767840513</c:v>
                </c:pt>
                <c:pt idx="48">
                  <c:v>-0.79954545598353144</c:v>
                </c:pt>
                <c:pt idx="49">
                  <c:v>-0.82857657616495006</c:v>
                </c:pt>
                <c:pt idx="50">
                  <c:v>-0.85798823946643443</c:v>
                </c:pt>
                <c:pt idx="51">
                  <c:v>-0.88779081814466299</c:v>
                </c:pt>
                <c:pt idx="52">
                  <c:v>-0.91799521046818677</c:v>
                </c:pt>
                <c:pt idx="53">
                  <c:v>-0.94861287900244906</c:v>
                </c:pt>
                <c:pt idx="54">
                  <c:v>-0.97965589256662511</c:v>
                </c:pt>
                <c:pt idx="55">
                  <c:v>-1.0111369723026964</c:v>
                </c:pt>
                <c:pt idx="56">
                  <c:v>-1.0430695423611158</c:v>
                </c:pt>
                <c:pt idx="57">
                  <c:v>-1.0754677857822457</c:v>
                </c:pt>
                <c:pt idx="58">
                  <c:v>-1.1083467062406576</c:v>
                </c:pt>
                <c:pt idx="59">
                  <c:v>-1.1417221964232087</c:v>
                </c:pt>
                <c:pt idx="60">
                  <c:v>-1.1756111139345389</c:v>
                </c:pt>
                <c:pt idx="61">
                  <c:v>-1.2100313657696773</c:v>
                </c:pt>
                <c:pt idx="62">
                  <c:v>-1.2450020025676507</c:v>
                </c:pt>
                <c:pt idx="63">
                  <c:v>-1.2805433240687725</c:v>
                </c:pt>
                <c:pt idx="64">
                  <c:v>-1.316676997449771</c:v>
                </c:pt>
                <c:pt idx="65">
                  <c:v>-1.3534261905149689</c:v>
                </c:pt>
                <c:pt idx="66">
                  <c:v>-1.3908157220915736</c:v>
                </c:pt>
                <c:pt idx="67">
                  <c:v>-1.4288722324289773</c:v>
                </c:pt>
                <c:pt idx="68">
                  <c:v>-1.4676243769574049</c:v>
                </c:pt>
                <c:pt idx="69">
                  <c:v>-1.5071030474477882</c:v>
                </c:pt>
                <c:pt idx="70">
                  <c:v>-1.5473416254687828</c:v>
                </c:pt>
                <c:pt idx="71">
                  <c:v>-1.588376274106208</c:v>
                </c:pt>
                <c:pt idx="72">
                  <c:v>-1.6302462752585547</c:v>
                </c:pt>
                <c:pt idx="73">
                  <c:v>-1.6729944215351067</c:v>
                </c:pt>
                <c:pt idx="74">
                  <c:v>-1.7166674739766044</c:v>
                </c:pt>
                <c:pt idx="75">
                  <c:v>-1.7613166996509195</c:v>
                </c:pt>
                <c:pt idx="76">
                  <c:v>-1.8069985068676857</c:v>
                </c:pt>
                <c:pt idx="77">
                  <c:v>-1.8537752006140413</c:v>
                </c:pt>
                <c:pt idx="78">
                  <c:v>-1.9017158872749624</c:v>
                </c:pt>
                <c:pt idx="79">
                  <c:v>-1.9508975663936725</c:v>
                </c:pt>
                <c:pt idx="80">
                  <c:v>-2.0014064590656764</c:v>
                </c:pt>
                <c:pt idx="81">
                  <c:v>-2.0533396389005683</c:v>
                </c:pt>
                <c:pt idx="82">
                  <c:v>-2.1068070543749013</c:v>
                </c:pt>
                <c:pt idx="83">
                  <c:v>-2.1619340639808318</c:v>
                </c:pt>
                <c:pt idx="84">
                  <c:v>-2.2188646527818809</c:v>
                </c:pt>
                <c:pt idx="85">
                  <c:v>-2.277765568738634</c:v>
                </c:pt>
                <c:pt idx="86">
                  <c:v>-2.3388317225053283</c:v>
                </c:pt>
                <c:pt idx="87">
                  <c:v>-2.4022933574207457</c:v>
                </c:pt>
                <c:pt idx="88">
                  <c:v>-2.4684257557801033</c:v>
                </c:pt>
                <c:pt idx="89">
                  <c:v>-2.5375626732981305</c:v>
                </c:pt>
                <c:pt idx="90">
                  <c:v>-2.6101154185325965</c:v>
                </c:pt>
                <c:pt idx="91">
                  <c:v>-2.6866007809037891</c:v>
                </c:pt>
                <c:pt idx="92">
                  <c:v>-2.7676834115825732</c:v>
                </c:pt>
                <c:pt idx="93">
                  <c:v>-2.8542430136893633</c:v>
                </c:pt>
                <c:pt idx="94">
                  <c:v>-2.9474868133693444</c:v>
                </c:pt>
                <c:pt idx="95">
                  <c:v>-3.0491513672971937</c:v>
                </c:pt>
                <c:pt idx="96">
                  <c:v>-3.1618996699951034</c:v>
                </c:pt>
                <c:pt idx="97">
                  <c:v>-3.290210685148518</c:v>
                </c:pt>
                <c:pt idx="98">
                  <c:v>-3.4428100381180413</c:v>
                </c:pt>
                <c:pt idx="99">
                  <c:v>-3.6422038966992076</c:v>
                </c:pt>
                <c:pt idx="100">
                  <c:v>-4.1249998261442498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4-1A26-41F4-98CF-B65074B6BCCA}"/>
            </c:ext>
          </c:extLst>
        </c:ser>
        <c:ser>
          <c:idx val="38"/>
          <c:order val="36"/>
          <c:tx>
            <c:strRef>
              <c:f>linear!$CZ$93</c:f>
              <c:strCache>
                <c:ptCount val="1"/>
                <c:pt idx="0">
                  <c:v>335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linear!$CY$95:$CY$195</c:f>
              <c:numCache>
                <c:formatCode>Γενικός τύπος</c:formatCode>
                <c:ptCount val="101"/>
                <c:pt idx="0">
                  <c:v>-0.19530678383034863</c:v>
                </c:pt>
                <c:pt idx="1">
                  <c:v>-0.18420881115802387</c:v>
                </c:pt>
                <c:pt idx="2">
                  <c:v>-0.17311083848569911</c:v>
                </c:pt>
                <c:pt idx="3">
                  <c:v>-0.16201286581337435</c:v>
                </c:pt>
                <c:pt idx="4">
                  <c:v>-0.15091489314104958</c:v>
                </c:pt>
                <c:pt idx="5">
                  <c:v>-0.13981692046872482</c:v>
                </c:pt>
                <c:pt idx="6">
                  <c:v>-0.12871894779640006</c:v>
                </c:pt>
                <c:pt idx="7">
                  <c:v>-0.11762097512407531</c:v>
                </c:pt>
                <c:pt idx="8">
                  <c:v>-0.10652300245175056</c:v>
                </c:pt>
                <c:pt idx="9">
                  <c:v>-9.542502977942581E-2</c:v>
                </c:pt>
                <c:pt idx="10">
                  <c:v>-8.4327057107101061E-2</c:v>
                </c:pt>
                <c:pt idx="11">
                  <c:v>-7.3229084434776312E-2</c:v>
                </c:pt>
                <c:pt idx="12">
                  <c:v>-6.2131111762451556E-2</c:v>
                </c:pt>
                <c:pt idx="13">
                  <c:v>-5.10331390901268E-2</c:v>
                </c:pt>
                <c:pt idx="14">
                  <c:v>-3.9935166417802044E-2</c:v>
                </c:pt>
                <c:pt idx="15">
                  <c:v>-2.8837193745477288E-2</c:v>
                </c:pt>
                <c:pt idx="16">
                  <c:v>-1.7739221073152532E-2</c:v>
                </c:pt>
                <c:pt idx="17">
                  <c:v>-6.6412484008277779E-3</c:v>
                </c:pt>
                <c:pt idx="18">
                  <c:v>4.4567242714969764E-3</c:v>
                </c:pt>
                <c:pt idx="19">
                  <c:v>1.5554696943821731E-2</c:v>
                </c:pt>
                <c:pt idx="20">
                  <c:v>2.6652669616146485E-2</c:v>
                </c:pt>
                <c:pt idx="21">
                  <c:v>3.7750642288471241E-2</c:v>
                </c:pt>
                <c:pt idx="22">
                  <c:v>4.8848614960795997E-2</c:v>
                </c:pt>
                <c:pt idx="23">
                  <c:v>5.9946587633120753E-2</c:v>
                </c:pt>
                <c:pt idx="24">
                  <c:v>7.1044560305445509E-2</c:v>
                </c:pt>
                <c:pt idx="25">
                  <c:v>8.2142532977770258E-2</c:v>
                </c:pt>
                <c:pt idx="26">
                  <c:v>9.3240505650095007E-2</c:v>
                </c:pt>
                <c:pt idx="27">
                  <c:v>0.10433847832241976</c:v>
                </c:pt>
                <c:pt idx="28">
                  <c:v>0.1154364509947445</c:v>
                </c:pt>
                <c:pt idx="29">
                  <c:v>0.12653442366706927</c:v>
                </c:pt>
                <c:pt idx="30">
                  <c:v>0.13763239633939403</c:v>
                </c:pt>
                <c:pt idx="31">
                  <c:v>0.14873036901171879</c:v>
                </c:pt>
                <c:pt idx="32">
                  <c:v>0.15982834168404356</c:v>
                </c:pt>
                <c:pt idx="33">
                  <c:v>0.17092631435636832</c:v>
                </c:pt>
                <c:pt idx="34">
                  <c:v>0.18202428702869308</c:v>
                </c:pt>
                <c:pt idx="35">
                  <c:v>0.19312225970101785</c:v>
                </c:pt>
                <c:pt idx="36">
                  <c:v>0.20422023237334261</c:v>
                </c:pt>
                <c:pt idx="37">
                  <c:v>0.21531820504566737</c:v>
                </c:pt>
                <c:pt idx="38">
                  <c:v>0.22641617771799213</c:v>
                </c:pt>
                <c:pt idx="39">
                  <c:v>0.2375141503903169</c:v>
                </c:pt>
                <c:pt idx="40">
                  <c:v>0.24861212306264166</c:v>
                </c:pt>
                <c:pt idx="41">
                  <c:v>0.2597100957349664</c:v>
                </c:pt>
                <c:pt idx="42">
                  <c:v>0.27080806840729116</c:v>
                </c:pt>
                <c:pt idx="43">
                  <c:v>0.28190604107961592</c:v>
                </c:pt>
                <c:pt idx="44">
                  <c:v>0.29300401375194068</c:v>
                </c:pt>
                <c:pt idx="45">
                  <c:v>0.30410198642426545</c:v>
                </c:pt>
                <c:pt idx="46">
                  <c:v>0.31519995909659021</c:v>
                </c:pt>
                <c:pt idx="47">
                  <c:v>0.32629793176891497</c:v>
                </c:pt>
                <c:pt idx="48">
                  <c:v>0.33739590444123974</c:v>
                </c:pt>
                <c:pt idx="49">
                  <c:v>0.3484938771135645</c:v>
                </c:pt>
                <c:pt idx="50">
                  <c:v>0.35959184978588926</c:v>
                </c:pt>
                <c:pt idx="51">
                  <c:v>0.37068982245821402</c:v>
                </c:pt>
                <c:pt idx="52">
                  <c:v>0.38178779513053879</c:v>
                </c:pt>
                <c:pt idx="53">
                  <c:v>0.39288576780286355</c:v>
                </c:pt>
                <c:pt idx="54">
                  <c:v>0.40398374047518831</c:v>
                </c:pt>
                <c:pt idx="55">
                  <c:v>0.41508171314751308</c:v>
                </c:pt>
                <c:pt idx="56">
                  <c:v>0.42617968581983784</c:v>
                </c:pt>
                <c:pt idx="57">
                  <c:v>0.4372776584921626</c:v>
                </c:pt>
                <c:pt idx="58">
                  <c:v>0.44837563116448736</c:v>
                </c:pt>
                <c:pt idx="59">
                  <c:v>0.45947360383681213</c:v>
                </c:pt>
                <c:pt idx="60">
                  <c:v>0.47057157650913689</c:v>
                </c:pt>
                <c:pt idx="61">
                  <c:v>0.48166954918146165</c:v>
                </c:pt>
                <c:pt idx="62">
                  <c:v>0.49276752185378642</c:v>
                </c:pt>
                <c:pt idx="63">
                  <c:v>0.50386549452611118</c:v>
                </c:pt>
                <c:pt idx="64">
                  <c:v>0.51496346719843589</c:v>
                </c:pt>
                <c:pt idx="65">
                  <c:v>0.52606143987076059</c:v>
                </c:pt>
                <c:pt idx="66">
                  <c:v>0.5371594125430853</c:v>
                </c:pt>
                <c:pt idx="67">
                  <c:v>0.54825738521541001</c:v>
                </c:pt>
                <c:pt idx="68">
                  <c:v>0.55935535788773472</c:v>
                </c:pt>
                <c:pt idx="69">
                  <c:v>0.57045333056005942</c:v>
                </c:pt>
                <c:pt idx="70">
                  <c:v>0.58155130323238413</c:v>
                </c:pt>
                <c:pt idx="71">
                  <c:v>0.59264927590470884</c:v>
                </c:pt>
                <c:pt idx="72">
                  <c:v>0.60374724857703355</c:v>
                </c:pt>
                <c:pt idx="73">
                  <c:v>0.61484522124935825</c:v>
                </c:pt>
                <c:pt idx="74">
                  <c:v>0.62594319392168296</c:v>
                </c:pt>
                <c:pt idx="75">
                  <c:v>0.63704116659400767</c:v>
                </c:pt>
                <c:pt idx="76">
                  <c:v>0.64813913926633238</c:v>
                </c:pt>
                <c:pt idx="77">
                  <c:v>0.65923711193865708</c:v>
                </c:pt>
                <c:pt idx="78">
                  <c:v>0.67033508461098179</c:v>
                </c:pt>
                <c:pt idx="79">
                  <c:v>0.6814330572833065</c:v>
                </c:pt>
                <c:pt idx="80">
                  <c:v>0.69253102995563121</c:v>
                </c:pt>
                <c:pt idx="81">
                  <c:v>0.70362900262795591</c:v>
                </c:pt>
                <c:pt idx="82">
                  <c:v>0.71472697530028062</c:v>
                </c:pt>
                <c:pt idx="83">
                  <c:v>0.72582494797260533</c:v>
                </c:pt>
                <c:pt idx="84">
                  <c:v>0.73692292064493004</c:v>
                </c:pt>
                <c:pt idx="85">
                  <c:v>0.74802089331725474</c:v>
                </c:pt>
                <c:pt idx="86">
                  <c:v>0.75911886598957945</c:v>
                </c:pt>
                <c:pt idx="87">
                  <c:v>0.77021683866190416</c:v>
                </c:pt>
                <c:pt idx="88">
                  <c:v>0.78131481133422886</c:v>
                </c:pt>
                <c:pt idx="89">
                  <c:v>0.79241278400655357</c:v>
                </c:pt>
                <c:pt idx="90">
                  <c:v>0.80351075667887828</c:v>
                </c:pt>
                <c:pt idx="91">
                  <c:v>0.81460872935120299</c:v>
                </c:pt>
                <c:pt idx="92">
                  <c:v>0.82570670202352769</c:v>
                </c:pt>
                <c:pt idx="93">
                  <c:v>0.8368046746958524</c:v>
                </c:pt>
                <c:pt idx="94">
                  <c:v>0.84790264736817711</c:v>
                </c:pt>
                <c:pt idx="95">
                  <c:v>0.85900062004050182</c:v>
                </c:pt>
                <c:pt idx="96">
                  <c:v>0.87009859271282652</c:v>
                </c:pt>
                <c:pt idx="97">
                  <c:v>0.88119656538515123</c:v>
                </c:pt>
                <c:pt idx="98">
                  <c:v>0.89229453805747594</c:v>
                </c:pt>
                <c:pt idx="99">
                  <c:v>0.90339251072980065</c:v>
                </c:pt>
                <c:pt idx="100">
                  <c:v>0.91449048340212535</c:v>
                </c:pt>
              </c:numCache>
            </c:numRef>
          </c:xVal>
          <c:yVal>
            <c:numRef>
              <c:f>linear!$DA$95:$DA$195</c:f>
              <c:numCache>
                <c:formatCode>Γενικός τύπος</c:formatCode>
                <c:ptCount val="101"/>
                <c:pt idx="0">
                  <c:v>0.39527470890317501</c:v>
                </c:pt>
                <c:pt idx="1">
                  <c:v>0.37397187635756779</c:v>
                </c:pt>
                <c:pt idx="2">
                  <c:v>0.35254018570108225</c:v>
                </c:pt>
                <c:pt idx="3">
                  <c:v>0.33097777764712039</c:v>
                </c:pt>
                <c:pt idx="4">
                  <c:v>0.30928274529342625</c:v>
                </c:pt>
                <c:pt idx="5">
                  <c:v>0.2874531323895258</c:v>
                </c:pt>
                <c:pt idx="6">
                  <c:v>0.26548693152210995</c:v>
                </c:pt>
                <c:pt idx="7">
                  <c:v>0.24338208221348556</c:v>
                </c:pt>
                <c:pt idx="8">
                  <c:v>0.22113646892804742</c:v>
                </c:pt>
                <c:pt idx="9">
                  <c:v>0.19874791898117344</c:v>
                </c:pt>
                <c:pt idx="10">
                  <c:v>0.17621420034469046</c:v>
                </c:pt>
                <c:pt idx="11">
                  <c:v>0.15353301934258251</c:v>
                </c:pt>
                <c:pt idx="12">
                  <c:v>0.13070201823010488</c:v>
                </c:pt>
                <c:pt idx="13">
                  <c:v>0.10771877264908344</c:v>
                </c:pt>
                <c:pt idx="14">
                  <c:v>8.4580788951469837E-2</c:v>
                </c:pt>
                <c:pt idx="15">
                  <c:v>6.1285501382784241E-2</c:v>
                </c:pt>
                <c:pt idx="16">
                  <c:v>3.7830269116347418E-2</c:v>
                </c:pt>
                <c:pt idx="17">
                  <c:v>1.4212373128488366E-2</c:v>
                </c:pt>
                <c:pt idx="18">
                  <c:v>-9.5709870957827996E-3</c:v>
                </c:pt>
                <c:pt idx="19">
                  <c:v>-3.3522697038055597E-2</c:v>
                </c:pt>
                <c:pt idx="20">
                  <c:v>-5.7645730815077796E-2</c:v>
                </c:pt>
                <c:pt idx="21">
                  <c:v>-8.1943155053835134E-2</c:v>
                </c:pt>
                <c:pt idx="22">
                  <c:v>-0.10641813298766316</c:v>
                </c:pt>
                <c:pt idx="23">
                  <c:v>-0.13107392878888888</c:v>
                </c:pt>
                <c:pt idx="24">
                  <c:v>-0.15591391215503833</c:v>
                </c:pt>
                <c:pt idx="25">
                  <c:v>-0.18094156316692697</c:v>
                </c:pt>
                <c:pt idx="26">
                  <c:v>-0.20616047743863333</c:v>
                </c:pt>
                <c:pt idx="27">
                  <c:v>-0.23157437158111677</c:v>
                </c:pt>
                <c:pt idx="28">
                  <c:v>-0.25718708900313114</c:v>
                </c:pt>
                <c:pt idx="29">
                  <c:v>-0.28300260607528299</c:v>
                </c:pt>
                <c:pt idx="30">
                  <c:v>-0.3090250386854369</c:v>
                </c:pt>
                <c:pt idx="31">
                  <c:v>-0.33525864921626042</c:v>
                </c:pt>
                <c:pt idx="32">
                  <c:v>-0.36170785397867339</c:v>
                </c:pt>
                <c:pt idx="33">
                  <c:v>-0.38837723113818456</c:v>
                </c:pt>
                <c:pt idx="34">
                  <c:v>-0.41527152917461635</c:v>
                </c:pt>
                <c:pt idx="35">
                  <c:v>-0.44239567591990164</c:v>
                </c:pt>
                <c:pt idx="36">
                  <c:v>-0.46975478822287997</c:v>
                </c:pt>
                <c:pt idx="37">
                  <c:v>-0.4973541822952387</c:v>
                </c:pt>
                <c:pt idx="38">
                  <c:v>-0.52519938479820405</c:v>
                </c:pt>
                <c:pt idx="39">
                  <c:v>-0.5532961447358542</c:v>
                </c:pt>
                <c:pt idx="40">
                  <c:v>-0.58165044622811535</c:v>
                </c:pt>
                <c:pt idx="41">
                  <c:v>-0.61026852224424089</c:v>
                </c:pt>
                <c:pt idx="42">
                  <c:v>-0.6391568693866746</c:v>
                </c:pt>
                <c:pt idx="43">
                  <c:v>-0.66832226382525839</c:v>
                </c:pt>
                <c:pt idx="44">
                  <c:v>-0.69777177849310557</c:v>
                </c:pt>
                <c:pt idx="45">
                  <c:v>-0.72751280166862076</c:v>
                </c:pt>
                <c:pt idx="46">
                  <c:v>-0.75755305708270793</c:v>
                </c:pt>
                <c:pt idx="47">
                  <c:v>-0.78790062570717267</c:v>
                </c:pt>
                <c:pt idx="48">
                  <c:v>-0.81856396939948928</c:v>
                </c:pt>
                <c:pt idx="49">
                  <c:v>-0.84955195660103955</c:v>
                </c:pt>
                <c:pt idx="50">
                  <c:v>-0.8808738903112896</c:v>
                </c:pt>
                <c:pt idx="51">
                  <c:v>-0.91253953858929637</c:v>
                </c:pt>
                <c:pt idx="52">
                  <c:v>-0.94455916786756167</c:v>
                </c:pt>
                <c:pt idx="53">
                  <c:v>-0.97694357940195264</c:v>
                </c:pt>
                <c:pt idx="54">
                  <c:v>-1.0097041492264265</c:v>
                </c:pt>
                <c:pt idx="55">
                  <c:v>-1.0428528720337444</c:v>
                </c:pt>
                <c:pt idx="56">
                  <c:v>-1.0764024094644216</c:v>
                </c:pt>
                <c:pt idx="57">
                  <c:v>-1.11036614335784</c:v>
                </c:pt>
                <c:pt idx="58">
                  <c:v>-1.1447582346037508</c:v>
                </c:pt>
                <c:pt idx="59">
                  <c:v>-1.1795936883315676</c:v>
                </c:pt>
                <c:pt idx="60">
                  <c:v>-1.2148884262926494</c:v>
                </c:pt>
                <c:pt idx="61">
                  <c:v>-1.2506593674305375</c:v>
                </c:pt>
                <c:pt idx="62">
                  <c:v>-1.2869245178009583</c:v>
                </c:pt>
                <c:pt idx="63">
                  <c:v>-1.3237030712036395</c:v>
                </c:pt>
                <c:pt idx="64">
                  <c:v>-1.3610155221286699</c:v>
                </c:pt>
                <c:pt idx="65">
                  <c:v>-1.3988837929118776</c:v>
                </c:pt>
                <c:pt idx="66">
                  <c:v>-1.4373313773479222</c:v>
                </c:pt>
                <c:pt idx="67">
                  <c:v>-1.4763835034430404</c:v>
                </c:pt>
                <c:pt idx="68">
                  <c:v>-1.5160673185220153</c:v>
                </c:pt>
                <c:pt idx="69">
                  <c:v>-1.5564121005620026</c:v>
                </c:pt>
                <c:pt idx="70">
                  <c:v>-1.5974495004451834</c:v>
                </c:pt>
                <c:pt idx="71">
                  <c:v>-1.639213820847526</c:v>
                </c:pt>
                <c:pt idx="72">
                  <c:v>-1.6817423387746793</c:v>
                </c:pt>
                <c:pt idx="73">
                  <c:v>-1.7250756803990437</c:v>
                </c:pt>
                <c:pt idx="74">
                  <c:v>-1.7692582589568207</c:v>
                </c:pt>
                <c:pt idx="75">
                  <c:v>-1.8143387891819156</c:v>
                </c:pt>
                <c:pt idx="76">
                  <c:v>-1.8603708952964084</c:v>
                </c:pt>
                <c:pt idx="77">
                  <c:v>-1.907413834240709</c:v>
                </c:pt>
                <c:pt idx="78">
                  <c:v>-1.9555333620291493</c:v>
                </c:pt>
                <c:pt idx="79">
                  <c:v>-2.0048027794624348</c:v>
                </c:pt>
                <c:pt idx="80">
                  <c:v>-2.0553042047955437</c:v>
                </c:pt>
                <c:pt idx="81">
                  <c:v>-2.1071301366530233</c:v>
                </c:pt>
                <c:pt idx="82">
                  <c:v>-2.1603853924685401</c:v>
                </c:pt>
                <c:pt idx="83">
                  <c:v>-2.2151895390240455</c:v>
                </c:pt>
                <c:pt idx="84">
                  <c:v>-2.2716799770181373</c:v>
                </c:pt>
                <c:pt idx="85">
                  <c:v>-2.3300159086156373</c:v>
                </c:pt>
                <c:pt idx="86">
                  <c:v>-2.3903835181615776</c:v>
                </c:pt>
                <c:pt idx="87">
                  <c:v>-2.4530028529291026</c:v>
                </c:pt>
                <c:pt idx="88">
                  <c:v>-2.5181371400875405</c:v>
                </c:pt>
                <c:pt idx="89">
                  <c:v>-2.5861056854598505</c:v>
                </c:pt>
                <c:pt idx="90">
                  <c:v>-2.657302196606163</c:v>
                </c:pt>
                <c:pt idx="91">
                  <c:v>-2.73222161028565</c:v>
                </c:pt>
                <c:pt idx="92">
                  <c:v>-2.8115008132363943</c:v>
                </c:pt>
                <c:pt idx="93">
                  <c:v>-2.8959832163850989</c:v>
                </c:pt>
                <c:pt idx="94">
                  <c:v>-2.9868268738057777</c:v>
                </c:pt>
                <c:pt idx="95">
                  <c:v>-3.0856985297905863</c:v>
                </c:pt>
                <c:pt idx="96">
                  <c:v>-3.1951555523780777</c:v>
                </c:pt>
                <c:pt idx="97">
                  <c:v>-3.3195016961083685</c:v>
                </c:pt>
                <c:pt idx="98">
                  <c:v>-3.4671261455442988</c:v>
                </c:pt>
                <c:pt idx="99">
                  <c:v>-3.6596805729548163</c:v>
                </c:pt>
                <c:pt idx="100">
                  <c:v>-4.1249998545560009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5-1A26-41F4-98CF-B65074B6BCCA}"/>
            </c:ext>
          </c:extLst>
        </c:ser>
        <c:ser>
          <c:idx val="39"/>
          <c:order val="37"/>
          <c:tx>
            <c:strRef>
              <c:f>linear!$CW$93</c:f>
              <c:strCache>
                <c:ptCount val="1"/>
                <c:pt idx="0">
                  <c:v>325</c:v>
                </c:pt>
              </c:strCache>
            </c:strRef>
          </c:tx>
          <c:spPr>
            <a:ln w="19050" cap="rnd">
              <a:solidFill>
                <a:schemeClr val="accent4">
                  <a:lumMod val="70000"/>
                  <a:lumOff val="3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linear!$CV$95:$CV$195</c:f>
              <c:numCache>
                <c:formatCode>Γενικός τύπος</c:formatCode>
                <c:ptCount val="101"/>
                <c:pt idx="0">
                  <c:v>-0.25295096890763658</c:v>
                </c:pt>
                <c:pt idx="1">
                  <c:v>-0.23741538417730212</c:v>
                </c:pt>
                <c:pt idx="2">
                  <c:v>-0.22187979944696767</c:v>
                </c:pt>
                <c:pt idx="3">
                  <c:v>-0.20634421471663322</c:v>
                </c:pt>
                <c:pt idx="4">
                  <c:v>-0.19080862998629877</c:v>
                </c:pt>
                <c:pt idx="5">
                  <c:v>-0.17527304525596432</c:v>
                </c:pt>
                <c:pt idx="6">
                  <c:v>-0.15973746052562987</c:v>
                </c:pt>
                <c:pt idx="7">
                  <c:v>-0.14420187579529542</c:v>
                </c:pt>
                <c:pt idx="8">
                  <c:v>-0.12866629106496097</c:v>
                </c:pt>
                <c:pt idx="9">
                  <c:v>-0.11313070633462653</c:v>
                </c:pt>
                <c:pt idx="10">
                  <c:v>-9.7595121604292095E-2</c:v>
                </c:pt>
                <c:pt idx="11">
                  <c:v>-8.2059536873957659E-2</c:v>
                </c:pt>
                <c:pt idx="12">
                  <c:v>-6.6523952143623222E-2</c:v>
                </c:pt>
                <c:pt idx="13">
                  <c:v>-5.0988367413288778E-2</c:v>
                </c:pt>
                <c:pt idx="14">
                  <c:v>-3.5452782682954334E-2</c:v>
                </c:pt>
                <c:pt idx="15">
                  <c:v>-1.991719795261989E-2</c:v>
                </c:pt>
                <c:pt idx="16">
                  <c:v>-4.3816132222854482E-3</c:v>
                </c:pt>
                <c:pt idx="17">
                  <c:v>1.1153971508048994E-2</c:v>
                </c:pt>
                <c:pt idx="18">
                  <c:v>2.6689556238383434E-2</c:v>
                </c:pt>
                <c:pt idx="19">
                  <c:v>4.2225140968717878E-2</c:v>
                </c:pt>
                <c:pt idx="20">
                  <c:v>5.7760725699052322E-2</c:v>
                </c:pt>
                <c:pt idx="21">
                  <c:v>7.3296310429386766E-2</c:v>
                </c:pt>
                <c:pt idx="22">
                  <c:v>8.8831895159721203E-2</c:v>
                </c:pt>
                <c:pt idx="23">
                  <c:v>0.10436747989005564</c:v>
                </c:pt>
                <c:pt idx="24">
                  <c:v>0.11990306462039008</c:v>
                </c:pt>
                <c:pt idx="25">
                  <c:v>0.13543864935072453</c:v>
                </c:pt>
                <c:pt idx="26">
                  <c:v>0.15097423408105898</c:v>
                </c:pt>
                <c:pt idx="27">
                  <c:v>0.16650981881139343</c:v>
                </c:pt>
                <c:pt idx="28">
                  <c:v>0.18204540354172788</c:v>
                </c:pt>
                <c:pt idx="29">
                  <c:v>0.19758098827206233</c:v>
                </c:pt>
                <c:pt idx="30">
                  <c:v>0.21311657300239678</c:v>
                </c:pt>
                <c:pt idx="31">
                  <c:v>0.22865215773273123</c:v>
                </c:pt>
                <c:pt idx="32">
                  <c:v>0.24418774246306568</c:v>
                </c:pt>
                <c:pt idx="33">
                  <c:v>0.25972332719340013</c:v>
                </c:pt>
                <c:pt idx="34">
                  <c:v>0.27525891192373458</c:v>
                </c:pt>
                <c:pt idx="35">
                  <c:v>0.29079449665406903</c:v>
                </c:pt>
                <c:pt idx="36">
                  <c:v>0.30633008138440349</c:v>
                </c:pt>
                <c:pt idx="37">
                  <c:v>0.32186566611473794</c:v>
                </c:pt>
                <c:pt idx="38">
                  <c:v>0.33740125084507239</c:v>
                </c:pt>
                <c:pt idx="39">
                  <c:v>0.35293683557540684</c:v>
                </c:pt>
                <c:pt idx="40">
                  <c:v>0.36847242030574129</c:v>
                </c:pt>
                <c:pt idx="41">
                  <c:v>0.38400800503607574</c:v>
                </c:pt>
                <c:pt idx="42">
                  <c:v>0.39954358976641019</c:v>
                </c:pt>
                <c:pt idx="43">
                  <c:v>0.41507917449674464</c:v>
                </c:pt>
                <c:pt idx="44">
                  <c:v>0.43061475922707909</c:v>
                </c:pt>
                <c:pt idx="45">
                  <c:v>0.44615034395741354</c:v>
                </c:pt>
                <c:pt idx="46">
                  <c:v>0.46168592868774799</c:v>
                </c:pt>
                <c:pt idx="47">
                  <c:v>0.47722151341808244</c:v>
                </c:pt>
                <c:pt idx="48">
                  <c:v>0.49275709814841689</c:v>
                </c:pt>
                <c:pt idx="49">
                  <c:v>0.50829268287875129</c:v>
                </c:pt>
                <c:pt idx="50">
                  <c:v>0.52382826760908574</c:v>
                </c:pt>
                <c:pt idx="51">
                  <c:v>0.53936385233942019</c:v>
                </c:pt>
                <c:pt idx="52">
                  <c:v>0.55489943706975464</c:v>
                </c:pt>
                <c:pt idx="53">
                  <c:v>0.57043502180008909</c:v>
                </c:pt>
                <c:pt idx="54">
                  <c:v>0.58597060653042354</c:v>
                </c:pt>
                <c:pt idx="55">
                  <c:v>0.60150619126075799</c:v>
                </c:pt>
                <c:pt idx="56">
                  <c:v>0.61704177599109244</c:v>
                </c:pt>
                <c:pt idx="57">
                  <c:v>0.6325773607214269</c:v>
                </c:pt>
                <c:pt idx="58">
                  <c:v>0.64811294545176135</c:v>
                </c:pt>
                <c:pt idx="59">
                  <c:v>0.6636485301820958</c:v>
                </c:pt>
                <c:pt idx="60">
                  <c:v>0.67918411491243025</c:v>
                </c:pt>
                <c:pt idx="61">
                  <c:v>0.6947196996427647</c:v>
                </c:pt>
                <c:pt idx="62">
                  <c:v>0.71025528437309915</c:v>
                </c:pt>
                <c:pt idx="63">
                  <c:v>0.7257908691034336</c:v>
                </c:pt>
                <c:pt idx="64">
                  <c:v>0.74132645383376805</c:v>
                </c:pt>
                <c:pt idx="65">
                  <c:v>0.7568620385641025</c:v>
                </c:pt>
                <c:pt idx="66">
                  <c:v>0.77239762329443695</c:v>
                </c:pt>
                <c:pt idx="67">
                  <c:v>0.7879332080247714</c:v>
                </c:pt>
                <c:pt idx="68">
                  <c:v>0.80346879275510585</c:v>
                </c:pt>
                <c:pt idx="69">
                  <c:v>0.8190043774854403</c:v>
                </c:pt>
                <c:pt idx="70">
                  <c:v>0.83453996221577476</c:v>
                </c:pt>
                <c:pt idx="71">
                  <c:v>0.85007554694610921</c:v>
                </c:pt>
                <c:pt idx="72">
                  <c:v>0.86561113167644366</c:v>
                </c:pt>
                <c:pt idx="73">
                  <c:v>0.88114671640677811</c:v>
                </c:pt>
                <c:pt idx="74">
                  <c:v>0.89668230113711256</c:v>
                </c:pt>
                <c:pt idx="75">
                  <c:v>0.91221788586744701</c:v>
                </c:pt>
                <c:pt idx="76">
                  <c:v>0.92775347059778146</c:v>
                </c:pt>
                <c:pt idx="77">
                  <c:v>0.94328905532811591</c:v>
                </c:pt>
                <c:pt idx="78">
                  <c:v>0.95882464005845036</c:v>
                </c:pt>
                <c:pt idx="79">
                  <c:v>0.97436022478878481</c:v>
                </c:pt>
                <c:pt idx="80">
                  <c:v>0.98989580951911926</c:v>
                </c:pt>
                <c:pt idx="81">
                  <c:v>1.0054313942494537</c:v>
                </c:pt>
                <c:pt idx="82">
                  <c:v>1.0209669789797882</c:v>
                </c:pt>
                <c:pt idx="83">
                  <c:v>1.0365025637101226</c:v>
                </c:pt>
                <c:pt idx="84">
                  <c:v>1.0520381484404571</c:v>
                </c:pt>
                <c:pt idx="85">
                  <c:v>1.0675737331707915</c:v>
                </c:pt>
                <c:pt idx="86">
                  <c:v>1.083109317901126</c:v>
                </c:pt>
                <c:pt idx="87">
                  <c:v>1.0986449026314604</c:v>
                </c:pt>
                <c:pt idx="88">
                  <c:v>1.1141804873617949</c:v>
                </c:pt>
                <c:pt idx="89">
                  <c:v>1.1297160720921293</c:v>
                </c:pt>
                <c:pt idx="90">
                  <c:v>1.1452516568224638</c:v>
                </c:pt>
                <c:pt idx="91">
                  <c:v>1.1607872415527982</c:v>
                </c:pt>
                <c:pt idx="92">
                  <c:v>1.1763228262831327</c:v>
                </c:pt>
                <c:pt idx="93">
                  <c:v>1.1918584110134671</c:v>
                </c:pt>
                <c:pt idx="94">
                  <c:v>1.2073939957438016</c:v>
                </c:pt>
                <c:pt idx="95">
                  <c:v>1.222929580474136</c:v>
                </c:pt>
                <c:pt idx="96">
                  <c:v>1.2384651652044705</c:v>
                </c:pt>
                <c:pt idx="97">
                  <c:v>1.2540007499348049</c:v>
                </c:pt>
                <c:pt idx="98">
                  <c:v>1.2695363346651394</c:v>
                </c:pt>
                <c:pt idx="99">
                  <c:v>1.2850719193954738</c:v>
                </c:pt>
                <c:pt idx="100">
                  <c:v>1.3006075041258083</c:v>
                </c:pt>
              </c:numCache>
            </c:numRef>
          </c:xVal>
          <c:yVal>
            <c:numRef>
              <c:f>linear!$CX$95:$CX$195</c:f>
              <c:numCache>
                <c:formatCode>Γενικός τύπος</c:formatCode>
                <c:ptCount val="101"/>
                <c:pt idx="0">
                  <c:v>0.33952293523421595</c:v>
                </c:pt>
                <c:pt idx="1">
                  <c:v>0.31983289604214882</c:v>
                </c:pt>
                <c:pt idx="2">
                  <c:v>0.30000070050375383</c:v>
                </c:pt>
                <c:pt idx="3">
                  <c:v>0.28002442858074994</c:v>
                </c:pt>
                <c:pt idx="4">
                  <c:v>0.25990211116984768</c:v>
                </c:pt>
                <c:pt idx="5">
                  <c:v>0</c:v>
                </c:pt>
                <c:pt idx="6">
                  <c:v>0.21921120739790384</c:v>
                </c:pt>
                <c:pt idx="7">
                  <c:v>0.19863842108387922</c:v>
                </c:pt>
                <c:pt idx="8">
                  <c:v>0.17791118538112666</c:v>
                </c:pt>
                <c:pt idx="9">
                  <c:v>0.15702725744448101</c:v>
                </c:pt>
                <c:pt idx="10">
                  <c:v>0.13598433333556892</c:v>
                </c:pt>
                <c:pt idx="11">
                  <c:v>0.11478004566026964</c:v>
                </c:pt>
                <c:pt idx="12">
                  <c:v>9.3411961086898004E-2</c:v>
                </c:pt>
                <c:pt idx="13">
                  <c:v>7.1877577737667217E-2</c:v>
                </c:pt>
                <c:pt idx="14">
                  <c:v>5.0174322445416024E-2</c:v>
                </c:pt>
                <c:pt idx="15">
                  <c:v>2.8299547866981509E-2</c:v>
                </c:pt>
                <c:pt idx="16">
                  <c:v>6.2505294439322524E-3</c:v>
                </c:pt>
                <c:pt idx="17">
                  <c:v>-1.5975537799312208E-2</c:v>
                </c:pt>
                <c:pt idx="18">
                  <c:v>-3.838154263079048E-2</c:v>
                </c:pt>
                <c:pt idx="19">
                  <c:v>-6.0970461171337614E-2</c:v>
                </c:pt>
                <c:pt idx="20">
                  <c:v>-8.3745360652548673E-2</c:v>
                </c:pt>
                <c:pt idx="21">
                  <c:v>-0.10670940338595321</c:v>
                </c:pt>
                <c:pt idx="22">
                  <c:v>-0.1298658509581174</c:v>
                </c:pt>
                <c:pt idx="23">
                  <c:v>-0.1532180686676011</c:v>
                </c:pt>
                <c:pt idx="24">
                  <c:v>-0.17676953022108749</c:v>
                </c:pt>
                <c:pt idx="25">
                  <c:v>-0.2005238227074338</c:v>
                </c:pt>
                <c:pt idx="26">
                  <c:v>-0.22448465187005021</c:v>
                </c:pt>
                <c:pt idx="27">
                  <c:v>-0.24865584769980562</c:v>
                </c:pt>
                <c:pt idx="28">
                  <c:v>-0.2730413703726397</c:v>
                </c:pt>
                <c:pt idx="29">
                  <c:v>-0.29764531655823123</c:v>
                </c:pt>
                <c:pt idx="30">
                  <c:v>-0.32247192612851755</c:v>
                </c:pt>
                <c:pt idx="31">
                  <c:v>-0.3475255892975172</c:v>
                </c:pt>
                <c:pt idx="32">
                  <c:v>-0.37281085422688909</c:v>
                </c:pt>
                <c:pt idx="33">
                  <c:v>-0.39833243513495153</c:v>
                </c:pt>
                <c:pt idx="34">
                  <c:v>-0.42409522095055718</c:v>
                </c:pt>
                <c:pt idx="35">
                  <c:v>-0.45010428455731477</c:v>
                </c:pt>
                <c:pt idx="36">
                  <c:v>-0.4763648926781997</c:v>
                </c:pt>
                <c:pt idx="37">
                  <c:v>-0.50288251645567039</c:v>
                </c:pt>
                <c:pt idx="38">
                  <c:v>-0.5296628427881731</c:v>
                </c:pt>
                <c:pt idx="39">
                  <c:v>-0.55671178649023634</c:v>
                </c:pt>
                <c:pt idx="40">
                  <c:v>-0.58403550335059673</c:v>
                </c:pt>
                <c:pt idx="41">
                  <c:v>-0.61164040417087528</c:v>
                </c:pt>
                <c:pt idx="42">
                  <c:v>-0.63953316987640829</c:v>
                </c:pt>
                <c:pt idx="43">
                  <c:v>-0.66772076780119316</c:v>
                </c:pt>
                <c:pt idx="44">
                  <c:v>-0.69621046926051122</c:v>
                </c:pt>
                <c:pt idx="45">
                  <c:v>-0.72500986853807903</c:v>
                </c:pt>
                <c:pt idx="46">
                  <c:v>-0.75412690342956579</c:v>
                </c:pt>
                <c:pt idx="47">
                  <c:v>-0.78356987750148888</c:v>
                </c:pt>
                <c:pt idx="48">
                  <c:v>-0.81334748424405801</c:v>
                </c:pt>
                <c:pt idx="49">
                  <c:v>-0.84346883331895273</c:v>
                </c:pt>
                <c:pt idx="50">
                  <c:v>-0.8739434791287205</c:v>
                </c:pt>
                <c:pt idx="51">
                  <c:v>-0.90478145196410142</c:v>
                </c:pt>
                <c:pt idx="52">
                  <c:v>-0.93599329201969683</c:v>
                </c:pt>
                <c:pt idx="53">
                  <c:v>-0.96759008660793622</c:v>
                </c:pt>
                <c:pt idx="54">
                  <c:v>-0.99958351094709952</c:v>
                </c:pt>
                <c:pt idx="55">
                  <c:v>-1.0319858729525309</c:v>
                </c:pt>
                <c:pt idx="56">
                  <c:v>-1.0648101625224542</c:v>
                </c:pt>
                <c:pt idx="57">
                  <c:v>-1.0980701058827522</c:v>
                </c:pt>
                <c:pt idx="58">
                  <c:v>-1.1317802256408542</c:v>
                </c:pt>
                <c:pt idx="59">
                  <c:v>-1.1659559072999979</c:v>
                </c:pt>
                <c:pt idx="60">
                  <c:v>-1.2006134731049849</c:v>
                </c:pt>
                <c:pt idx="61">
                  <c:v>-1.2357702642327699</c:v>
                </c:pt>
                <c:pt idx="62">
                  <c:v>-1.2714447325113452</c:v>
                </c:pt>
                <c:pt idx="63">
                  <c:v>-1.3076565430538838</c:v>
                </c:pt>
                <c:pt idx="64">
                  <c:v>-1.3444266894404475</c:v>
                </c:pt>
                <c:pt idx="65">
                  <c:v>-1.3817776233762427</c:v>
                </c:pt>
                <c:pt idx="66">
                  <c:v>-1.419733401116138</c:v>
                </c:pt>
                <c:pt idx="67">
                  <c:v>-1.4583198493860965</c:v>
                </c:pt>
                <c:pt idx="68">
                  <c:v>-1.4975647540740609</c:v>
                </c:pt>
                <c:pt idx="69">
                  <c:v>-1.5374980756328354</c:v>
                </c:pt>
                <c:pt idx="70">
                  <c:v>-1.5781521959709033</c:v>
                </c:pt>
                <c:pt idx="71">
                  <c:v>-1.6195622026507903</c:v>
                </c:pt>
                <c:pt idx="72">
                  <c:v>-1.6617662175306089</c:v>
                </c:pt>
                <c:pt idx="73">
                  <c:v>-1.7048057786563824</c:v>
                </c:pt>
                <c:pt idx="74">
                  <c:v>-1.7487262863538249</c:v>
                </c:pt>
                <c:pt idx="75">
                  <c:v>-1.7935775272334906</c:v>
                </c:pt>
                <c:pt idx="76">
                  <c:v>-1.8394142934272193</c:v>
                </c:pt>
                <c:pt idx="77">
                  <c:v>-1.8862971191171736</c:v>
                </c:pt>
                <c:pt idx="78">
                  <c:v>-1.9342931627279505</c:v>
                </c:pt>
                <c:pt idx="79">
                  <c:v>-1.9834772716400799</c:v>
                </c:pt>
                <c:pt idx="80">
                  <c:v>-2.0339332778440804</c:v>
                </c:pt>
                <c:pt idx="81">
                  <c:v>-2.0857555889134165</c:v>
                </c:pt>
                <c:pt idx="82">
                  <c:v>-2.1390511610310821</c:v>
                </c:pt>
                <c:pt idx="83">
                  <c:v>-2.1939419726299514</c:v>
                </c:pt>
                <c:pt idx="84">
                  <c:v>-2.2505681633218089</c:v>
                </c:pt>
                <c:pt idx="85">
                  <c:v>-2.3090920709327185</c:v>
                </c:pt>
                <c:pt idx="86">
                  <c:v>-2.3697035023790831</c:v>
                </c:pt>
                <c:pt idx="87">
                  <c:v>-2.4326267334050553</c:v>
                </c:pt>
                <c:pt idx="88">
                  <c:v>-2.4981299856397778</c:v>
                </c:pt>
                <c:pt idx="89">
                  <c:v>-2.5665385455591903</c:v>
                </c:pt>
                <c:pt idx="90">
                  <c:v>-2.6382533983407623</c:v>
                </c:pt>
                <c:pt idx="91">
                  <c:v>-2.713778507346571</c:v>
                </c:pt>
                <c:pt idx="92">
                  <c:v>-2.7937622164606224</c:v>
                </c:pt>
                <c:pt idx="93">
                  <c:v>-2.8790628978424011</c:v>
                </c:pt>
                <c:pt idx="94">
                  <c:v>-2.9708588561371334</c:v>
                </c:pt>
                <c:pt idx="95">
                  <c:v>-3.0708455575222988</c:v>
                </c:pt>
                <c:pt idx="96">
                  <c:v>-3.1816237821271782</c:v>
                </c:pt>
                <c:pt idx="97">
                  <c:v>-3.3075692203527214</c:v>
                </c:pt>
                <c:pt idx="98">
                  <c:v>-3.4572090433409106</c:v>
                </c:pt>
                <c:pt idx="99">
                  <c:v>-3.6525449912523555</c:v>
                </c:pt>
                <c:pt idx="100">
                  <c:v>-4.125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6-1A26-41F4-98CF-B65074B6BCCA}"/>
            </c:ext>
          </c:extLst>
        </c:ser>
        <c:ser>
          <c:idx val="40"/>
          <c:order val="38"/>
          <c:tx>
            <c:strRef>
              <c:f>linear!$CT$93</c:f>
              <c:strCache>
                <c:ptCount val="1"/>
                <c:pt idx="0">
                  <c:v>315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linear!$CS$95:$CS$195</c:f>
              <c:numCache>
                <c:formatCode>Γενικός τύπος</c:formatCode>
                <c:ptCount val="101"/>
                <c:pt idx="0">
                  <c:v>-0.2926319469543146</c:v>
                </c:pt>
                <c:pt idx="1">
                  <c:v>-0.27261931803688128</c:v>
                </c:pt>
                <c:pt idx="2">
                  <c:v>-0.25260668911944795</c:v>
                </c:pt>
                <c:pt idx="3">
                  <c:v>-0.23259406020201462</c:v>
                </c:pt>
                <c:pt idx="4">
                  <c:v>-0.21258143128458129</c:v>
                </c:pt>
                <c:pt idx="5">
                  <c:v>-0.19256880236714796</c:v>
                </c:pt>
                <c:pt idx="6">
                  <c:v>-0.17255617344971463</c:v>
                </c:pt>
                <c:pt idx="7">
                  <c:v>-0.15254354453228131</c:v>
                </c:pt>
                <c:pt idx="8">
                  <c:v>-0.13253091561484798</c:v>
                </c:pt>
                <c:pt idx="9">
                  <c:v>-0.11251828669741465</c:v>
                </c:pt>
                <c:pt idx="10">
                  <c:v>-9.2505657779981321E-2</c:v>
                </c:pt>
                <c:pt idx="11">
                  <c:v>-7.2493028862547992E-2</c:v>
                </c:pt>
                <c:pt idx="12">
                  <c:v>-5.2480399945114671E-2</c:v>
                </c:pt>
                <c:pt idx="13">
                  <c:v>-3.246777102768135E-2</c:v>
                </c:pt>
                <c:pt idx="14">
                  <c:v>-1.2455142110248028E-2</c:v>
                </c:pt>
                <c:pt idx="15">
                  <c:v>7.557486807185293E-3</c:v>
                </c:pt>
                <c:pt idx="16">
                  <c:v>2.7570115724618614E-2</c:v>
                </c:pt>
                <c:pt idx="17">
                  <c:v>4.7582744642051936E-2</c:v>
                </c:pt>
                <c:pt idx="18">
                  <c:v>6.759537355948525E-2</c:v>
                </c:pt>
                <c:pt idx="19">
                  <c:v>8.7608002476918578E-2</c:v>
                </c:pt>
                <c:pt idx="20">
                  <c:v>0.10762063139435191</c:v>
                </c:pt>
                <c:pt idx="21">
                  <c:v>0.12763326031178523</c:v>
                </c:pt>
                <c:pt idx="22">
                  <c:v>0.14764588922921856</c:v>
                </c:pt>
                <c:pt idx="23">
                  <c:v>0.16765851814665189</c:v>
                </c:pt>
                <c:pt idx="24">
                  <c:v>0.18767114706408522</c:v>
                </c:pt>
                <c:pt idx="25">
                  <c:v>0.20768377598151855</c:v>
                </c:pt>
                <c:pt idx="26">
                  <c:v>0.22769640489895188</c:v>
                </c:pt>
                <c:pt idx="27">
                  <c:v>0.2477090338163852</c:v>
                </c:pt>
                <c:pt idx="28">
                  <c:v>0.26772166273381853</c:v>
                </c:pt>
                <c:pt idx="29">
                  <c:v>0.28773429165125186</c:v>
                </c:pt>
                <c:pt idx="30">
                  <c:v>0.30774692056868519</c:v>
                </c:pt>
                <c:pt idx="31">
                  <c:v>0.32775954948611852</c:v>
                </c:pt>
                <c:pt idx="32">
                  <c:v>0.34777217840355185</c:v>
                </c:pt>
                <c:pt idx="33">
                  <c:v>0.36778480732098517</c:v>
                </c:pt>
                <c:pt idx="34">
                  <c:v>0.3877974362384185</c:v>
                </c:pt>
                <c:pt idx="35">
                  <c:v>0.40781006515585183</c:v>
                </c:pt>
                <c:pt idx="36">
                  <c:v>0.42782269407328516</c:v>
                </c:pt>
                <c:pt idx="37">
                  <c:v>0.44783532299071849</c:v>
                </c:pt>
                <c:pt idx="38">
                  <c:v>0.46784795190815182</c:v>
                </c:pt>
                <c:pt idx="39">
                  <c:v>0.48786058082558514</c:v>
                </c:pt>
                <c:pt idx="40">
                  <c:v>0.50787320974301842</c:v>
                </c:pt>
                <c:pt idx="41">
                  <c:v>0.52788583866045169</c:v>
                </c:pt>
                <c:pt idx="42">
                  <c:v>0.54789846757788496</c:v>
                </c:pt>
                <c:pt idx="43">
                  <c:v>0.56791109649531824</c:v>
                </c:pt>
                <c:pt idx="44">
                  <c:v>0.58792372541275151</c:v>
                </c:pt>
                <c:pt idx="45">
                  <c:v>0.60793635433018478</c:v>
                </c:pt>
                <c:pt idx="46">
                  <c:v>0.62794898324761805</c:v>
                </c:pt>
                <c:pt idx="47">
                  <c:v>0.64796161216505133</c:v>
                </c:pt>
                <c:pt idx="48">
                  <c:v>0.6679742410824846</c:v>
                </c:pt>
                <c:pt idx="49">
                  <c:v>0.68798686999991787</c:v>
                </c:pt>
                <c:pt idx="50">
                  <c:v>0.70799949891735114</c:v>
                </c:pt>
                <c:pt idx="51">
                  <c:v>0.72801212783478442</c:v>
                </c:pt>
                <c:pt idx="52">
                  <c:v>0.74802475675221769</c:v>
                </c:pt>
                <c:pt idx="53">
                  <c:v>0.76803738566965096</c:v>
                </c:pt>
                <c:pt idx="54">
                  <c:v>0.78805001458708424</c:v>
                </c:pt>
                <c:pt idx="55">
                  <c:v>0.80806264350451751</c:v>
                </c:pt>
                <c:pt idx="56">
                  <c:v>0.82807527242195078</c:v>
                </c:pt>
                <c:pt idx="57">
                  <c:v>0.84808790133938405</c:v>
                </c:pt>
                <c:pt idx="58">
                  <c:v>0.86810053025681733</c:v>
                </c:pt>
                <c:pt idx="59">
                  <c:v>0.8881131591742506</c:v>
                </c:pt>
                <c:pt idx="60">
                  <c:v>0.90812578809168387</c:v>
                </c:pt>
                <c:pt idx="61">
                  <c:v>0.92813841700911714</c:v>
                </c:pt>
                <c:pt idx="62">
                  <c:v>0.94815104592655042</c:v>
                </c:pt>
                <c:pt idx="63">
                  <c:v>0.96816367484398369</c:v>
                </c:pt>
                <c:pt idx="64">
                  <c:v>0.98817630376141696</c:v>
                </c:pt>
                <c:pt idx="65">
                  <c:v>1.0081889326788502</c:v>
                </c:pt>
                <c:pt idx="66">
                  <c:v>1.0282015615962836</c:v>
                </c:pt>
                <c:pt idx="67">
                  <c:v>1.048214190513717</c:v>
                </c:pt>
                <c:pt idx="68">
                  <c:v>1.0682268194311504</c:v>
                </c:pt>
                <c:pt idx="69">
                  <c:v>1.0882394483485838</c:v>
                </c:pt>
                <c:pt idx="70">
                  <c:v>1.1082520772660172</c:v>
                </c:pt>
                <c:pt idx="71">
                  <c:v>1.1282647061834505</c:v>
                </c:pt>
                <c:pt idx="72">
                  <c:v>1.1482773351008839</c:v>
                </c:pt>
                <c:pt idx="73">
                  <c:v>1.1682899640183173</c:v>
                </c:pt>
                <c:pt idx="74">
                  <c:v>1.1883025929357507</c:v>
                </c:pt>
                <c:pt idx="75">
                  <c:v>1.2083152218531841</c:v>
                </c:pt>
                <c:pt idx="76">
                  <c:v>1.2283278507706175</c:v>
                </c:pt>
                <c:pt idx="77">
                  <c:v>1.2483404796880508</c:v>
                </c:pt>
                <c:pt idx="78">
                  <c:v>1.2683531086054842</c:v>
                </c:pt>
                <c:pt idx="79">
                  <c:v>1.2883657375229176</c:v>
                </c:pt>
                <c:pt idx="80">
                  <c:v>1.308378366440351</c:v>
                </c:pt>
                <c:pt idx="81">
                  <c:v>1.3283909953577844</c:v>
                </c:pt>
                <c:pt idx="82">
                  <c:v>1.3484036242752178</c:v>
                </c:pt>
                <c:pt idx="83">
                  <c:v>1.3684162531926511</c:v>
                </c:pt>
                <c:pt idx="84">
                  <c:v>1.3884288821100845</c:v>
                </c:pt>
                <c:pt idx="85">
                  <c:v>1.4084415110275179</c:v>
                </c:pt>
                <c:pt idx="86">
                  <c:v>1.4284541399449513</c:v>
                </c:pt>
                <c:pt idx="87">
                  <c:v>1.4484667688623847</c:v>
                </c:pt>
                <c:pt idx="88">
                  <c:v>1.4684793977798181</c:v>
                </c:pt>
                <c:pt idx="89">
                  <c:v>1.4884920266972514</c:v>
                </c:pt>
                <c:pt idx="90">
                  <c:v>1.5085046556146848</c:v>
                </c:pt>
                <c:pt idx="91">
                  <c:v>1.5285172845321182</c:v>
                </c:pt>
                <c:pt idx="92">
                  <c:v>1.5485299134495516</c:v>
                </c:pt>
                <c:pt idx="93">
                  <c:v>1.568542542366985</c:v>
                </c:pt>
                <c:pt idx="94">
                  <c:v>1.5885551712844184</c:v>
                </c:pt>
                <c:pt idx="95">
                  <c:v>1.6085678002018517</c:v>
                </c:pt>
                <c:pt idx="96">
                  <c:v>1.6285804291192851</c:v>
                </c:pt>
                <c:pt idx="97">
                  <c:v>1.6485930580367185</c:v>
                </c:pt>
                <c:pt idx="98">
                  <c:v>1.6686056869541519</c:v>
                </c:pt>
                <c:pt idx="99">
                  <c:v>1.6886183158715853</c:v>
                </c:pt>
                <c:pt idx="100">
                  <c:v>1.7086309447890187</c:v>
                </c:pt>
              </c:numCache>
            </c:numRef>
          </c:xVal>
          <c:yVal>
            <c:numRef>
              <c:f>linear!$CU$95:$CU$195</c:f>
              <c:numCache>
                <c:formatCode>Γενικός τύπος</c:formatCode>
                <c:ptCount val="101"/>
                <c:pt idx="0">
                  <c:v>0.27320475944388256</c:v>
                </c:pt>
                <c:pt idx="1">
                  <c:v>0.25568637101965769</c:v>
                </c:pt>
                <c:pt idx="2">
                  <c:v>0.238005849852548</c:v>
                </c:pt>
                <c:pt idx="3">
                  <c:v>0.22016121678187681</c:v>
                </c:pt>
                <c:pt idx="4">
                  <c:v>0.20215044147656089</c:v>
                </c:pt>
                <c:pt idx="5">
                  <c:v>0.18397144059737888</c:v>
                </c:pt>
                <c:pt idx="6">
                  <c:v>0.16562207587251168</c:v>
                </c:pt>
                <c:pt idx="7">
                  <c:v>0.14710015208127405</c:v>
                </c:pt>
                <c:pt idx="8">
                  <c:v>0.12840341494065019</c:v>
                </c:pt>
                <c:pt idx="9">
                  <c:v>0.10952954888879635</c:v>
                </c:pt>
                <c:pt idx="10">
                  <c:v>9.0476174759328495E-2</c:v>
                </c:pt>
                <c:pt idx="11">
                  <c:v>7.1240847339717736E-2</c:v>
                </c:pt>
                <c:pt idx="12">
                  <c:v>5.1821052806644029E-2</c:v>
                </c:pt>
                <c:pt idx="13">
                  <c:v>3.2214206030628134E-2</c:v>
                </c:pt>
                <c:pt idx="14">
                  <c:v>1.2417647741712026E-2</c:v>
                </c:pt>
                <c:pt idx="15">
                  <c:v>-7.5713584527196511E-3</c:v>
                </c:pt>
                <c:pt idx="16">
                  <c:v>-2.775562920750024E-2</c:v>
                </c:pt>
                <c:pt idx="17">
                  <c:v>-4.8138064746930803E-2</c:v>
                </c:pt>
                <c:pt idx="18">
                  <c:v>-6.8721652350814663E-2</c:v>
                </c:pt>
                <c:pt idx="19">
                  <c:v>-8.9509470031253965E-2</c:v>
                </c:pt>
                <c:pt idx="20">
                  <c:v>-0.1105046904131429</c:v>
                </c:pt>
                <c:pt idx="21">
                  <c:v>-0.13171058483235387</c:v>
                </c:pt>
                <c:pt idx="22">
                  <c:v>-0.15313052766676855</c:v>
                </c:pt>
                <c:pt idx="23">
                  <c:v>-0.1747680009165295</c:v>
                </c:pt>
                <c:pt idx="24">
                  <c:v>-0.19662659905133895</c:v>
                </c:pt>
                <c:pt idx="25">
                  <c:v>-0.21871003414409462</c:v>
                </c:pt>
                <c:pt idx="26">
                  <c:v>-0.24102214131185656</c:v>
                </c:pt>
                <c:pt idx="27">
                  <c:v>-0.26356688448698112</c:v>
                </c:pt>
                <c:pt idx="28">
                  <c:v>-0.28634836254329576</c:v>
                </c:pt>
                <c:pt idx="29">
                  <c:v>-0.3093708158044074</c:v>
                </c:pt>
                <c:pt idx="30">
                  <c:v>-0.33263863296377849</c:v>
                </c:pt>
                <c:pt idx="31">
                  <c:v>-0.35615635844889643</c:v>
                </c:pt>
                <c:pt idx="32">
                  <c:v>-0.37992870026495451</c:v>
                </c:pt>
                <c:pt idx="33">
                  <c:v>-0.40396053835682283</c:v>
                </c:pt>
                <c:pt idx="34">
                  <c:v>-0.42825693353190158</c:v>
                </c:pt>
                <c:pt idx="35">
                  <c:v>-0.45282313699056648</c:v>
                </c:pt>
                <c:pt idx="36">
                  <c:v>-0.47766460051570359</c:v>
                </c:pt>
                <c:pt idx="37">
                  <c:v>-0.50278698737796845</c:v>
                </c:pt>
                <c:pt idx="38">
                  <c:v>-0.52819618401933222</c:v>
                </c:pt>
                <c:pt idx="39">
                  <c:v>-0.55389831258399302</c:v>
                </c:pt>
                <c:pt idx="40">
                  <c:v>-0.57989974437316827</c:v>
                </c:pt>
                <c:pt idx="41">
                  <c:v>-0.6062071143085126</c:v>
                </c:pt>
                <c:pt idx="42">
                  <c:v>-0.63282733649834266</c:v>
                </c:pt>
                <c:pt idx="43">
                  <c:v>-0.65976762101138264</c:v>
                </c:pt>
                <c:pt idx="44">
                  <c:v>-0.6870354919747067</c:v>
                </c:pt>
                <c:pt idx="45">
                  <c:v>-0.71463880712618644</c:v>
                </c:pt>
                <c:pt idx="46">
                  <c:v>-0.74258577896712485</c:v>
                </c:pt>
                <c:pt idx="47">
                  <c:v>-0.77088499767840424</c:v>
                </c:pt>
                <c:pt idx="48">
                  <c:v>-0.79954545598353055</c:v>
                </c:pt>
                <c:pt idx="49">
                  <c:v>-0.82857657616494906</c:v>
                </c:pt>
                <c:pt idx="50">
                  <c:v>-0.85798823946643299</c:v>
                </c:pt>
                <c:pt idx="51">
                  <c:v>-0.88779081814466343</c:v>
                </c:pt>
                <c:pt idx="52">
                  <c:v>-0.91799521046818588</c:v>
                </c:pt>
                <c:pt idx="53">
                  <c:v>-0.94861287900244873</c:v>
                </c:pt>
                <c:pt idx="54">
                  <c:v>-0.97965589256662489</c:v>
                </c:pt>
                <c:pt idx="55">
                  <c:v>-1.0111369723026955</c:v>
                </c:pt>
                <c:pt idx="56">
                  <c:v>-1.0430695423611169</c:v>
                </c:pt>
                <c:pt idx="57">
                  <c:v>-1.0754677857822448</c:v>
                </c:pt>
                <c:pt idx="58">
                  <c:v>-1.1083467062406571</c:v>
                </c:pt>
                <c:pt idx="59">
                  <c:v>-1.1417221964232069</c:v>
                </c:pt>
                <c:pt idx="60">
                  <c:v>-1.1756111139345373</c:v>
                </c:pt>
                <c:pt idx="61">
                  <c:v>-1.2100313657696771</c:v>
                </c:pt>
                <c:pt idx="62">
                  <c:v>-1.2450020025676489</c:v>
                </c:pt>
                <c:pt idx="63">
                  <c:v>-1.2805433240687725</c:v>
                </c:pt>
                <c:pt idx="64">
                  <c:v>-1.3166769974497701</c:v>
                </c:pt>
                <c:pt idx="65">
                  <c:v>-1.3534261905149685</c:v>
                </c:pt>
                <c:pt idx="66">
                  <c:v>-1.3908157220915731</c:v>
                </c:pt>
                <c:pt idx="67">
                  <c:v>-1.4288722324289769</c:v>
                </c:pt>
                <c:pt idx="68">
                  <c:v>-1.4676243769574044</c:v>
                </c:pt>
                <c:pt idx="69">
                  <c:v>-1.5071030474477878</c:v>
                </c:pt>
                <c:pt idx="70">
                  <c:v>-1.547341625468782</c:v>
                </c:pt>
                <c:pt idx="71">
                  <c:v>-1.588376274106206</c:v>
                </c:pt>
                <c:pt idx="72">
                  <c:v>-1.6302462752585527</c:v>
                </c:pt>
                <c:pt idx="73">
                  <c:v>-1.6729944215351047</c:v>
                </c:pt>
                <c:pt idx="74">
                  <c:v>-1.7166674739766041</c:v>
                </c:pt>
                <c:pt idx="75">
                  <c:v>-1.7613166996509193</c:v>
                </c:pt>
                <c:pt idx="76">
                  <c:v>-1.8069985068676839</c:v>
                </c:pt>
                <c:pt idx="77">
                  <c:v>-1.85377520061404</c:v>
                </c:pt>
                <c:pt idx="78">
                  <c:v>-1.9017158872749611</c:v>
                </c:pt>
                <c:pt idx="79">
                  <c:v>-1.9508975663936696</c:v>
                </c:pt>
                <c:pt idx="80">
                  <c:v>-2.0014064590656737</c:v>
                </c:pt>
                <c:pt idx="81">
                  <c:v>-2.0533396389005651</c:v>
                </c:pt>
                <c:pt idx="82">
                  <c:v>-2.1068070543749009</c:v>
                </c:pt>
                <c:pt idx="83">
                  <c:v>-2.1619340639808304</c:v>
                </c:pt>
                <c:pt idx="84">
                  <c:v>-2.2188646527818796</c:v>
                </c:pt>
                <c:pt idx="85">
                  <c:v>-2.2777655687386336</c:v>
                </c:pt>
                <c:pt idx="86">
                  <c:v>-2.3388317225053266</c:v>
                </c:pt>
                <c:pt idx="87">
                  <c:v>-2.4022933574207412</c:v>
                </c:pt>
                <c:pt idx="88">
                  <c:v>-2.4684257557801002</c:v>
                </c:pt>
                <c:pt idx="89">
                  <c:v>-2.5375626732981265</c:v>
                </c:pt>
                <c:pt idx="90">
                  <c:v>-2.6101154185325948</c:v>
                </c:pt>
                <c:pt idx="91">
                  <c:v>-2.6866007809037895</c:v>
                </c:pt>
                <c:pt idx="92">
                  <c:v>-2.7676834115825701</c:v>
                </c:pt>
                <c:pt idx="93">
                  <c:v>-2.8542430136893637</c:v>
                </c:pt>
                <c:pt idx="94">
                  <c:v>-2.9474868133693413</c:v>
                </c:pt>
                <c:pt idx="95">
                  <c:v>-3.0491513672971871</c:v>
                </c:pt>
                <c:pt idx="96">
                  <c:v>-3.1618996699950963</c:v>
                </c:pt>
                <c:pt idx="97">
                  <c:v>-3.2902106851485091</c:v>
                </c:pt>
                <c:pt idx="98">
                  <c:v>-3.4428100381180364</c:v>
                </c:pt>
                <c:pt idx="99">
                  <c:v>-3.6422038966991996</c:v>
                </c:pt>
                <c:pt idx="100">
                  <c:v>-4.1249998770654202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7-1A26-41F4-98CF-B65074B6BCCA}"/>
            </c:ext>
          </c:extLst>
        </c:ser>
        <c:ser>
          <c:idx val="41"/>
          <c:order val="39"/>
          <c:tx>
            <c:strRef>
              <c:f>linear!$CQ$93</c:f>
              <c:strCache>
                <c:ptCount val="1"/>
                <c:pt idx="0">
                  <c:v>305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linear!$CP$95:$CP$195</c:f>
              <c:numCache>
                <c:formatCode>Γενικός τύπος</c:formatCode>
                <c:ptCount val="101"/>
                <c:pt idx="0">
                  <c:v>-0.31248444961986566</c:v>
                </c:pt>
                <c:pt idx="1">
                  <c:v>-0.28788621428840744</c:v>
                </c:pt>
                <c:pt idx="2">
                  <c:v>-0.26328797895694922</c:v>
                </c:pt>
                <c:pt idx="3">
                  <c:v>-0.23868974362549103</c:v>
                </c:pt>
                <c:pt idx="4">
                  <c:v>-0.21409150829403284</c:v>
                </c:pt>
                <c:pt idx="5">
                  <c:v>-0.18949327296257465</c:v>
                </c:pt>
                <c:pt idx="6">
                  <c:v>-0.16489503763111646</c:v>
                </c:pt>
                <c:pt idx="7">
                  <c:v>-0.14029680229965827</c:v>
                </c:pt>
                <c:pt idx="8">
                  <c:v>-0.11569856696820008</c:v>
                </c:pt>
                <c:pt idx="9">
                  <c:v>-9.1100331636741888E-2</c:v>
                </c:pt>
                <c:pt idx="10">
                  <c:v>-6.6502096305283698E-2</c:v>
                </c:pt>
                <c:pt idx="11">
                  <c:v>-4.1903860973825501E-2</c:v>
                </c:pt>
                <c:pt idx="12">
                  <c:v>-1.7305625642367303E-2</c:v>
                </c:pt>
                <c:pt idx="13">
                  <c:v>7.292609689090894E-3</c:v>
                </c:pt>
                <c:pt idx="14">
                  <c:v>3.1890845020549091E-2</c:v>
                </c:pt>
                <c:pt idx="15">
                  <c:v>5.6489080352007288E-2</c:v>
                </c:pt>
                <c:pt idx="16">
                  <c:v>8.1087315683465486E-2</c:v>
                </c:pt>
                <c:pt idx="17">
                  <c:v>0.10568555101492369</c:v>
                </c:pt>
                <c:pt idx="18">
                  <c:v>0.13028378634638188</c:v>
                </c:pt>
                <c:pt idx="19">
                  <c:v>0.15488202167784007</c:v>
                </c:pt>
                <c:pt idx="20">
                  <c:v>0.17948025700929826</c:v>
                </c:pt>
                <c:pt idx="21">
                  <c:v>0.20407849234075645</c:v>
                </c:pt>
                <c:pt idx="22">
                  <c:v>0.22867672767221464</c:v>
                </c:pt>
                <c:pt idx="23">
                  <c:v>0.25327496300367286</c:v>
                </c:pt>
                <c:pt idx="24">
                  <c:v>0.27787319833513108</c:v>
                </c:pt>
                <c:pt idx="25">
                  <c:v>0.3024714336665893</c:v>
                </c:pt>
                <c:pt idx="26">
                  <c:v>0.32706966899804751</c:v>
                </c:pt>
                <c:pt idx="27">
                  <c:v>0.35166790432950573</c:v>
                </c:pt>
                <c:pt idx="28">
                  <c:v>0.37626613966096395</c:v>
                </c:pt>
                <c:pt idx="29">
                  <c:v>0.40086437499242217</c:v>
                </c:pt>
                <c:pt idx="30">
                  <c:v>0.42546261032388039</c:v>
                </c:pt>
                <c:pt idx="31">
                  <c:v>0.4500608456553386</c:v>
                </c:pt>
                <c:pt idx="32">
                  <c:v>0.47465908098679682</c:v>
                </c:pt>
                <c:pt idx="33">
                  <c:v>0.49925731631825504</c:v>
                </c:pt>
                <c:pt idx="34">
                  <c:v>0.5238555516497132</c:v>
                </c:pt>
                <c:pt idx="35">
                  <c:v>0.54845378698117142</c:v>
                </c:pt>
                <c:pt idx="36">
                  <c:v>0.57305202231262964</c:v>
                </c:pt>
                <c:pt idx="37">
                  <c:v>0.59765025764408786</c:v>
                </c:pt>
                <c:pt idx="38">
                  <c:v>0.62224849297554607</c:v>
                </c:pt>
                <c:pt idx="39">
                  <c:v>0.64684672830700429</c:v>
                </c:pt>
                <c:pt idx="40">
                  <c:v>0.67144496363846251</c:v>
                </c:pt>
                <c:pt idx="41">
                  <c:v>0.69604319896992073</c:v>
                </c:pt>
                <c:pt idx="42">
                  <c:v>0.72064143430137895</c:v>
                </c:pt>
                <c:pt idx="43">
                  <c:v>0.74523966963283717</c:v>
                </c:pt>
                <c:pt idx="44">
                  <c:v>0.76983790496429538</c:v>
                </c:pt>
                <c:pt idx="45">
                  <c:v>0.7944361402957536</c:v>
                </c:pt>
                <c:pt idx="46">
                  <c:v>0.81903437562721182</c:v>
                </c:pt>
                <c:pt idx="47">
                  <c:v>0.84363261095867004</c:v>
                </c:pt>
                <c:pt idx="48">
                  <c:v>0.86823084629012826</c:v>
                </c:pt>
                <c:pt idx="49">
                  <c:v>0.89282908162158647</c:v>
                </c:pt>
                <c:pt idx="50">
                  <c:v>0.91742731695304469</c:v>
                </c:pt>
                <c:pt idx="51">
                  <c:v>0.94202555228450291</c:v>
                </c:pt>
                <c:pt idx="52">
                  <c:v>0.96662378761596113</c:v>
                </c:pt>
                <c:pt idx="53">
                  <c:v>0.99122202294741935</c:v>
                </c:pt>
                <c:pt idx="54">
                  <c:v>1.0158202582788776</c:v>
                </c:pt>
                <c:pt idx="55">
                  <c:v>1.0404184936103358</c:v>
                </c:pt>
                <c:pt idx="56">
                  <c:v>1.065016728941794</c:v>
                </c:pt>
                <c:pt idx="57">
                  <c:v>1.0896149642732522</c:v>
                </c:pt>
                <c:pt idx="58">
                  <c:v>1.1142131996047104</c:v>
                </c:pt>
                <c:pt idx="59">
                  <c:v>1.1388114349361687</c:v>
                </c:pt>
                <c:pt idx="60">
                  <c:v>1.1634096702676269</c:v>
                </c:pt>
                <c:pt idx="61">
                  <c:v>1.1880079055990851</c:v>
                </c:pt>
                <c:pt idx="62">
                  <c:v>1.2126061409305433</c:v>
                </c:pt>
                <c:pt idx="63">
                  <c:v>1.2372043762620015</c:v>
                </c:pt>
                <c:pt idx="64">
                  <c:v>1.2618026115934597</c:v>
                </c:pt>
                <c:pt idx="65">
                  <c:v>1.286400846924918</c:v>
                </c:pt>
                <c:pt idx="66">
                  <c:v>1.3109990822563762</c:v>
                </c:pt>
                <c:pt idx="67">
                  <c:v>1.3355973175878344</c:v>
                </c:pt>
                <c:pt idx="68">
                  <c:v>1.3601955529192926</c:v>
                </c:pt>
                <c:pt idx="69">
                  <c:v>1.3847937882507508</c:v>
                </c:pt>
                <c:pt idx="70">
                  <c:v>1.4093920235822091</c:v>
                </c:pt>
                <c:pt idx="71">
                  <c:v>1.4339902589136673</c:v>
                </c:pt>
                <c:pt idx="72">
                  <c:v>1.4585884942451255</c:v>
                </c:pt>
                <c:pt idx="73">
                  <c:v>1.4831867295765837</c:v>
                </c:pt>
                <c:pt idx="74">
                  <c:v>1.5077849649080419</c:v>
                </c:pt>
                <c:pt idx="75">
                  <c:v>1.5323832002395001</c:v>
                </c:pt>
                <c:pt idx="76">
                  <c:v>1.5569814355709584</c:v>
                </c:pt>
                <c:pt idx="77">
                  <c:v>1.5815796709024166</c:v>
                </c:pt>
                <c:pt idx="78">
                  <c:v>1.6061779062338748</c:v>
                </c:pt>
                <c:pt idx="79">
                  <c:v>1.630776141565333</c:v>
                </c:pt>
                <c:pt idx="80">
                  <c:v>1.6553743768967912</c:v>
                </c:pt>
                <c:pt idx="81">
                  <c:v>1.6799726122282495</c:v>
                </c:pt>
                <c:pt idx="82">
                  <c:v>1.7045708475597077</c:v>
                </c:pt>
                <c:pt idx="83">
                  <c:v>1.7291690828911659</c:v>
                </c:pt>
                <c:pt idx="84">
                  <c:v>1.7537673182226241</c:v>
                </c:pt>
                <c:pt idx="85">
                  <c:v>1.7783655535540823</c:v>
                </c:pt>
                <c:pt idx="86">
                  <c:v>1.8029637888855405</c:v>
                </c:pt>
                <c:pt idx="87">
                  <c:v>1.8275620242169988</c:v>
                </c:pt>
                <c:pt idx="88">
                  <c:v>1.852160259548457</c:v>
                </c:pt>
                <c:pt idx="89">
                  <c:v>1.8767584948799152</c:v>
                </c:pt>
                <c:pt idx="90">
                  <c:v>1.9013567302113734</c:v>
                </c:pt>
                <c:pt idx="91">
                  <c:v>1.9259549655428316</c:v>
                </c:pt>
                <c:pt idx="92">
                  <c:v>1.9505532008742898</c:v>
                </c:pt>
                <c:pt idx="93">
                  <c:v>1.9751514362057481</c:v>
                </c:pt>
                <c:pt idx="94">
                  <c:v>1.9997496715372063</c:v>
                </c:pt>
                <c:pt idx="95">
                  <c:v>2.0243479068686643</c:v>
                </c:pt>
                <c:pt idx="96">
                  <c:v>2.0489461422001223</c:v>
                </c:pt>
                <c:pt idx="97">
                  <c:v>2.0735443775315803</c:v>
                </c:pt>
                <c:pt idx="98">
                  <c:v>2.0981426128630383</c:v>
                </c:pt>
                <c:pt idx="99">
                  <c:v>2.1227408481944963</c:v>
                </c:pt>
                <c:pt idx="100">
                  <c:v>2.1473390835259543</c:v>
                </c:pt>
              </c:numCache>
            </c:numRef>
          </c:xVal>
          <c:yVal>
            <c:numRef>
              <c:f>linear!$CR$95:$CR$195</c:f>
              <c:numCache>
                <c:formatCode>Γενικός τύπος</c:formatCode>
                <c:ptCount val="101"/>
                <c:pt idx="0">
                  <c:v>0.20202105357972511</c:v>
                </c:pt>
                <c:pt idx="1">
                  <c:v>0.18728272856751907</c:v>
                </c:pt>
                <c:pt idx="2">
                  <c:v>0.17235305946793508</c:v>
                </c:pt>
                <c:pt idx="3">
                  <c:v>0.15723004496165185</c:v>
                </c:pt>
                <c:pt idx="4">
                  <c:v>0.14191162925402936</c:v>
                </c:pt>
                <c:pt idx="5">
                  <c:v>0.12639570016617424</c:v>
                </c:pt>
                <c:pt idx="6">
                  <c:v>0.11068008713556576</c:v>
                </c:pt>
                <c:pt idx="7">
                  <c:v>9.4762559120978529E-2</c:v>
                </c:pt>
                <c:pt idx="8">
                  <c:v>7.86408224060796E-2</c:v>
                </c:pt>
                <c:pt idx="9">
                  <c:v>6.2312518295673212E-2</c:v>
                </c:pt>
                <c:pt idx="10">
                  <c:v>4.5775220698136998E-2</c:v>
                </c:pt>
                <c:pt idx="11">
                  <c:v>2.9026433587139959E-2</c:v>
                </c:pt>
                <c:pt idx="12">
                  <c:v>1.2063588335203344E-2</c:v>
                </c:pt>
                <c:pt idx="13">
                  <c:v>-5.1159590888530514E-3</c:v>
                </c:pt>
                <c:pt idx="14">
                  <c:v>-2.2514931067155266E-2</c:v>
                </c:pt>
                <c:pt idx="15">
                  <c:v>-4.0136131433918226E-2</c:v>
                </c:pt>
                <c:pt idx="16">
                  <c:v>-5.7982448740411044E-2</c:v>
                </c:pt>
                <c:pt idx="17">
                  <c:v>-7.605685969442455E-2</c:v>
                </c:pt>
                <c:pt idx="18">
                  <c:v>-9.4362432785754055E-2</c:v>
                </c:pt>
                <c:pt idx="19">
                  <c:v>-0.11290233211015642</c:v>
                </c:pt>
                <c:pt idx="20">
                  <c:v>-0.13167982140517112</c:v>
                </c:pt>
                <c:pt idx="21">
                  <c:v>-0.15069826831236982</c:v>
                </c:pt>
                <c:pt idx="22">
                  <c:v>-0.16996114888170602</c:v>
                </c:pt>
                <c:pt idx="23">
                  <c:v>-0.18947205233502448</c:v>
                </c:pt>
                <c:pt idx="24">
                  <c:v>-0.20923468610716842</c:v>
                </c:pt>
                <c:pt idx="25">
                  <c:v>-0.22925288118472489</c:v>
                </c:pt>
                <c:pt idx="26">
                  <c:v>-0.24953059776419276</c:v>
                </c:pt>
                <c:pt idx="27">
                  <c:v>-0.27007193125324802</c:v>
                </c:pt>
                <c:pt idx="28">
                  <c:v>-0.29088111864090482</c:v>
                </c:pt>
                <c:pt idx="29">
                  <c:v>-0.31196254526470218</c:v>
                </c:pt>
                <c:pt idx="30">
                  <c:v>-0.33332075200560884</c:v>
                </c:pt>
                <c:pt idx="31">
                  <c:v>-0.35496044294419365</c:v>
                </c:pt>
                <c:pt idx="32">
                  <c:v>-0.3768864935147811</c:v>
                </c:pt>
                <c:pt idx="33">
                  <c:v>-0.39910395919780595</c:v>
                </c:pt>
                <c:pt idx="34">
                  <c:v>-0.42161808479449903</c:v>
                </c:pt>
                <c:pt idx="35">
                  <c:v>-0.4444343143323719</c:v>
                </c:pt>
                <c:pt idx="36">
                  <c:v>-0.46755830165482648</c:v>
                </c:pt>
                <c:pt idx="37">
                  <c:v>-0.49099592175363782</c:v>
                </c:pt>
                <c:pt idx="38">
                  <c:v>-0.51475328290911526</c:v>
                </c:pt>
                <c:pt idx="39">
                  <c:v>-0.53883673970955515</c:v>
                </c:pt>
                <c:pt idx="40">
                  <c:v>-0.56325290702924458</c:v>
                </c:pt>
                <c:pt idx="41">
                  <c:v>-0.58800867505284649</c:v>
                </c:pt>
                <c:pt idx="42">
                  <c:v>-0.61311122544372543</c:v>
                </c:pt>
                <c:pt idx="43">
                  <c:v>-0.63856804876468654</c:v>
                </c:pt>
                <c:pt idx="44">
                  <c:v>-0.66438696327200808</c:v>
                </c:pt>
                <c:pt idx="45">
                  <c:v>-0.69057613521770567</c:v>
                </c:pt>
                <c:pt idx="46">
                  <c:v>-0.71714410081093305</c:v>
                </c:pt>
                <c:pt idx="47">
                  <c:v>-0.7440997900076296</c:v>
                </c:pt>
                <c:pt idx="48">
                  <c:v>-0.77145255231831456</c:v>
                </c:pt>
                <c:pt idx="49">
                  <c:v>-0.79921218484771861</c:v>
                </c:pt>
                <c:pt idx="50">
                  <c:v>-0.82738896280722829</c:v>
                </c:pt>
                <c:pt idx="51">
                  <c:v>-0.85599367277257432</c:v>
                </c:pt>
                <c:pt idx="52">
                  <c:v>-0.88503764899536885</c:v>
                </c:pt>
                <c:pt idx="53">
                  <c:v>-0.91453281311907408</c:v>
                </c:pt>
                <c:pt idx="54">
                  <c:v>-0.94449171769857643</c:v>
                </c:pt>
                <c:pt idx="55">
                  <c:v>-0.97492759397915929</c:v>
                </c:pt>
                <c:pt idx="56">
                  <c:v>-1.0058544044567161</c:v>
                </c:pt>
                <c:pt idx="57">
                  <c:v>-1.0372869008184451</c:v>
                </c:pt>
                <c:pt idx="58">
                  <c:v>-1.069240687954168</c:v>
                </c:pt>
                <c:pt idx="59">
                  <c:v>-1.1017322948356982</c:v>
                </c:pt>
                <c:pt idx="60">
                  <c:v>-1.1347792531886236</c:v>
                </c:pt>
                <c:pt idx="61">
                  <c:v>-1.1684001850317818</c:v>
                </c:pt>
                <c:pt idx="62">
                  <c:v>-1.2026149003397617</c:v>
                </c:pt>
                <c:pt idx="63">
                  <c:v>-1.2374445062995905</c:v>
                </c:pt>
                <c:pt idx="64">
                  <c:v>-1.2729115298925588</c:v>
                </c:pt>
                <c:pt idx="65">
                  <c:v>-1.309040055846435</c:v>
                </c:pt>
                <c:pt idx="66">
                  <c:v>-1.3458558823853612</c:v>
                </c:pt>
                <c:pt idx="67">
                  <c:v>-1.3833866976716231</c:v>
                </c:pt>
                <c:pt idx="68">
                  <c:v>-1.4216622804072505</c:v>
                </c:pt>
                <c:pt idx="69">
                  <c:v>-1.4607147287726303</c:v>
                </c:pt>
                <c:pt idx="70">
                  <c:v>-1.5005787227614493</c:v>
                </c:pt>
                <c:pt idx="71">
                  <c:v>-1.541291826075764</c:v>
                </c:pt>
                <c:pt idx="72">
                  <c:v>-1.5828948351375101</c:v>
                </c:pt>
                <c:pt idx="73">
                  <c:v>-1.6254321845416262</c:v>
                </c:pt>
                <c:pt idx="74">
                  <c:v>-1.6689524205408186</c:v>
                </c:pt>
                <c:pt idx="75">
                  <c:v>-1.7135087570765655</c:v>
                </c:pt>
                <c:pt idx="76">
                  <c:v>-1.7591597326821335</c:v>
                </c:pt>
                <c:pt idx="77">
                  <c:v>-1.8059699915986218</c:v>
                </c:pt>
                <c:pt idx="78">
                  <c:v>-1.85401121911475</c:v>
                </c:pt>
                <c:pt idx="79">
                  <c:v>-1.903363270112683</c:v>
                </c:pt>
                <c:pt idx="80">
                  <c:v>-1.9541155420199581</c:v>
                </c:pt>
                <c:pt idx="81">
                  <c:v>-2.0063686602310087</c:v>
                </c:pt>
                <c:pt idx="82">
                  <c:v>-2.0602365676812866</c:v>
                </c:pt>
                <c:pt idx="83">
                  <c:v>-2.1158491438752258</c:v>
                </c:pt>
                <c:pt idx="84">
                  <c:v>-2.1733555273743046</c:v>
                </c:pt>
                <c:pt idx="85">
                  <c:v>-2.2329283877106798</c:v>
                </c:pt>
                <c:pt idx="86">
                  <c:v>-2.294769501355379</c:v>
                </c:pt>
                <c:pt idx="87">
                  <c:v>-2.3591171545247049</c:v>
                </c:pt>
                <c:pt idx="88">
                  <c:v>-2.4262561631146196</c:v>
                </c:pt>
                <c:pt idx="89">
                  <c:v>-2.4965317392084785</c:v>
                </c:pt>
                <c:pt idx="90">
                  <c:v>-2.5703691810941676</c:v>
                </c:pt>
                <c:pt idx="91">
                  <c:v>-2.6483026906588343</c:v>
                </c:pt>
                <c:pt idx="92">
                  <c:v>-2.7310190971981703</c:v>
                </c:pt>
                <c:pt idx="93">
                  <c:v>-2.8194271659634897</c:v>
                </c:pt>
                <c:pt idx="94">
                  <c:v>-2.914773597127708</c:v>
                </c:pt>
                <c:pt idx="95">
                  <c:v>-3.0188511306874406</c:v>
                </c:pt>
                <c:pt idx="96">
                  <c:v>-3.1344079802507774</c:v>
                </c:pt>
                <c:pt idx="97">
                  <c:v>-3.2660648268132251</c:v>
                </c:pt>
                <c:pt idx="98">
                  <c:v>-3.422820131646378</c:v>
                </c:pt>
                <c:pt idx="99">
                  <c:v>-3.6278749081549284</c:v>
                </c:pt>
                <c:pt idx="100">
                  <c:v>-4.125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8-1A26-41F4-98CF-B65074B6BCCA}"/>
            </c:ext>
          </c:extLst>
        </c:ser>
        <c:ser>
          <c:idx val="42"/>
          <c:order val="40"/>
          <c:tx>
            <c:strRef>
              <c:f>linear!$CN$93</c:f>
              <c:strCache>
                <c:ptCount val="1"/>
                <c:pt idx="0">
                  <c:v>295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linear!$CM$95:$CM$195</c:f>
              <c:numCache>
                <c:formatCode>Γενικός τύπος</c:formatCode>
                <c:ptCount val="101"/>
                <c:pt idx="0">
                  <c:v>-0.31256485056876104</c:v>
                </c:pt>
                <c:pt idx="1">
                  <c:v>-0.28316005380476433</c:v>
                </c:pt>
                <c:pt idx="2">
                  <c:v>-0.25375525704076762</c:v>
                </c:pt>
                <c:pt idx="3">
                  <c:v>-0.22435046027677091</c:v>
                </c:pt>
                <c:pt idx="4">
                  <c:v>-0.1949456635127742</c:v>
                </c:pt>
                <c:pt idx="5">
                  <c:v>-0.16554086674877749</c:v>
                </c:pt>
                <c:pt idx="6">
                  <c:v>-0.13613606998478078</c:v>
                </c:pt>
                <c:pt idx="7">
                  <c:v>-0.10673127322078409</c:v>
                </c:pt>
                <c:pt idx="8">
                  <c:v>-7.7326476456787391E-2</c:v>
                </c:pt>
                <c:pt idx="9">
                  <c:v>-4.7921679692790695E-2</c:v>
                </c:pt>
                <c:pt idx="10">
                  <c:v>-1.8516882928793998E-2</c:v>
                </c:pt>
                <c:pt idx="11">
                  <c:v>1.0887913835202698E-2</c:v>
                </c:pt>
                <c:pt idx="12">
                  <c:v>4.0292710599199394E-2</c:v>
                </c:pt>
                <c:pt idx="13">
                  <c:v>6.969750736319609E-2</c:v>
                </c:pt>
                <c:pt idx="14">
                  <c:v>9.9102304127192786E-2</c:v>
                </c:pt>
                <c:pt idx="15">
                  <c:v>0.1285071008911895</c:v>
                </c:pt>
                <c:pt idx="16">
                  <c:v>0.15791189765518621</c:v>
                </c:pt>
                <c:pt idx="17">
                  <c:v>0.18731669441918292</c:v>
                </c:pt>
                <c:pt idx="18">
                  <c:v>0.21672149118317963</c:v>
                </c:pt>
                <c:pt idx="19">
                  <c:v>0.24612628794717634</c:v>
                </c:pt>
                <c:pt idx="20">
                  <c:v>0.27553108471117305</c:v>
                </c:pt>
                <c:pt idx="21">
                  <c:v>0.30493588147516976</c:v>
                </c:pt>
                <c:pt idx="22">
                  <c:v>0.33434067823916647</c:v>
                </c:pt>
                <c:pt idx="23">
                  <c:v>0.36374547500316318</c:v>
                </c:pt>
                <c:pt idx="24">
                  <c:v>0.39315027176715989</c:v>
                </c:pt>
                <c:pt idx="25">
                  <c:v>0.4225550685311566</c:v>
                </c:pt>
                <c:pt idx="26">
                  <c:v>0.45195986529515331</c:v>
                </c:pt>
                <c:pt idx="27">
                  <c:v>0.48136466205915002</c:v>
                </c:pt>
                <c:pt idx="28">
                  <c:v>0.51076945882314673</c:v>
                </c:pt>
                <c:pt idx="29">
                  <c:v>0.54017425558714338</c:v>
                </c:pt>
                <c:pt idx="30">
                  <c:v>0.56957905235114004</c:v>
                </c:pt>
                <c:pt idx="31">
                  <c:v>0.59898384911513669</c:v>
                </c:pt>
                <c:pt idx="32">
                  <c:v>0.62838864587913335</c:v>
                </c:pt>
                <c:pt idx="33">
                  <c:v>0.65779344264313</c:v>
                </c:pt>
                <c:pt idx="34">
                  <c:v>0.68719823940712665</c:v>
                </c:pt>
                <c:pt idx="35">
                  <c:v>0.71660303617112331</c:v>
                </c:pt>
                <c:pt idx="36">
                  <c:v>0.74600783293511996</c:v>
                </c:pt>
                <c:pt idx="37">
                  <c:v>0.77541262969911662</c:v>
                </c:pt>
                <c:pt idx="38">
                  <c:v>0.80481742646311327</c:v>
                </c:pt>
                <c:pt idx="39">
                  <c:v>0.83422222322710993</c:v>
                </c:pt>
                <c:pt idx="40">
                  <c:v>0.86362701999110658</c:v>
                </c:pt>
                <c:pt idx="41">
                  <c:v>0.89303181675510324</c:v>
                </c:pt>
                <c:pt idx="42">
                  <c:v>0.92243661351909989</c:v>
                </c:pt>
                <c:pt idx="43">
                  <c:v>0.95184141028309655</c:v>
                </c:pt>
                <c:pt idx="44">
                  <c:v>0.9812462070470932</c:v>
                </c:pt>
                <c:pt idx="45">
                  <c:v>1.0106510038110899</c:v>
                </c:pt>
                <c:pt idx="46">
                  <c:v>1.0400558005750866</c:v>
                </c:pt>
                <c:pt idx="47">
                  <c:v>1.0694605973390834</c:v>
                </c:pt>
                <c:pt idx="48">
                  <c:v>1.0988653941030802</c:v>
                </c:pt>
                <c:pt idx="49">
                  <c:v>1.1282701908670769</c:v>
                </c:pt>
                <c:pt idx="50">
                  <c:v>1.1576749876310737</c:v>
                </c:pt>
                <c:pt idx="51">
                  <c:v>1.1870797843950704</c:v>
                </c:pt>
                <c:pt idx="52">
                  <c:v>1.2164845811590672</c:v>
                </c:pt>
                <c:pt idx="53">
                  <c:v>1.245889377923064</c:v>
                </c:pt>
                <c:pt idx="54">
                  <c:v>1.2752941746870607</c:v>
                </c:pt>
                <c:pt idx="55">
                  <c:v>1.3046989714510575</c:v>
                </c:pt>
                <c:pt idx="56">
                  <c:v>1.3341037682150543</c:v>
                </c:pt>
                <c:pt idx="57">
                  <c:v>1.363508564979051</c:v>
                </c:pt>
                <c:pt idx="58">
                  <c:v>1.3929133617430478</c:v>
                </c:pt>
                <c:pt idx="59">
                  <c:v>1.4223181585070446</c:v>
                </c:pt>
                <c:pt idx="60">
                  <c:v>1.4517229552710413</c:v>
                </c:pt>
                <c:pt idx="61">
                  <c:v>1.4811277520350381</c:v>
                </c:pt>
                <c:pt idx="62">
                  <c:v>1.5105325487990349</c:v>
                </c:pt>
                <c:pt idx="63">
                  <c:v>1.5399373455630316</c:v>
                </c:pt>
                <c:pt idx="64">
                  <c:v>1.5693421423270284</c:v>
                </c:pt>
                <c:pt idx="65">
                  <c:v>1.5987469390910252</c:v>
                </c:pt>
                <c:pt idx="66">
                  <c:v>1.6281517358550219</c:v>
                </c:pt>
                <c:pt idx="67">
                  <c:v>1.6575565326190187</c:v>
                </c:pt>
                <c:pt idx="68">
                  <c:v>1.6869613293830155</c:v>
                </c:pt>
                <c:pt idx="69">
                  <c:v>1.7163661261470122</c:v>
                </c:pt>
                <c:pt idx="70">
                  <c:v>1.745770922911009</c:v>
                </c:pt>
                <c:pt idx="71">
                  <c:v>1.7751757196750058</c:v>
                </c:pt>
                <c:pt idx="72">
                  <c:v>1.8045805164390025</c:v>
                </c:pt>
                <c:pt idx="73">
                  <c:v>1.8339853132029993</c:v>
                </c:pt>
                <c:pt idx="74">
                  <c:v>1.8633901099669961</c:v>
                </c:pt>
                <c:pt idx="75">
                  <c:v>1.8927949067309928</c:v>
                </c:pt>
                <c:pt idx="76">
                  <c:v>1.9221997034949896</c:v>
                </c:pt>
                <c:pt idx="77">
                  <c:v>1.9516045002589864</c:v>
                </c:pt>
                <c:pt idx="78">
                  <c:v>1.9810092970229831</c:v>
                </c:pt>
                <c:pt idx="79">
                  <c:v>2.0104140937869799</c:v>
                </c:pt>
                <c:pt idx="80">
                  <c:v>2.0398188905509764</c:v>
                </c:pt>
                <c:pt idx="81">
                  <c:v>2.069223687314973</c:v>
                </c:pt>
                <c:pt idx="82">
                  <c:v>2.0986284840789695</c:v>
                </c:pt>
                <c:pt idx="83">
                  <c:v>2.1280332808429661</c:v>
                </c:pt>
                <c:pt idx="84">
                  <c:v>2.1574380776069626</c:v>
                </c:pt>
                <c:pt idx="85">
                  <c:v>2.1868428743709591</c:v>
                </c:pt>
                <c:pt idx="86">
                  <c:v>2.2162476711349557</c:v>
                </c:pt>
                <c:pt idx="87">
                  <c:v>2.2456524678989522</c:v>
                </c:pt>
                <c:pt idx="88">
                  <c:v>2.2750572646629488</c:v>
                </c:pt>
                <c:pt idx="89">
                  <c:v>2.3044620614269453</c:v>
                </c:pt>
                <c:pt idx="90">
                  <c:v>2.3338668581909419</c:v>
                </c:pt>
                <c:pt idx="91">
                  <c:v>2.3632716549549384</c:v>
                </c:pt>
                <c:pt idx="92">
                  <c:v>2.3926764517189349</c:v>
                </c:pt>
                <c:pt idx="93">
                  <c:v>2.4220812484829315</c:v>
                </c:pt>
                <c:pt idx="94">
                  <c:v>2.451486045246928</c:v>
                </c:pt>
                <c:pt idx="95">
                  <c:v>2.4808908420109246</c:v>
                </c:pt>
                <c:pt idx="96">
                  <c:v>2.5102956387749211</c:v>
                </c:pt>
                <c:pt idx="97">
                  <c:v>2.5397004355389177</c:v>
                </c:pt>
                <c:pt idx="98">
                  <c:v>2.5691052323029142</c:v>
                </c:pt>
                <c:pt idx="99">
                  <c:v>2.5985100290669108</c:v>
                </c:pt>
                <c:pt idx="100">
                  <c:v>2.6279148258309073</c:v>
                </c:pt>
              </c:numCache>
            </c:numRef>
          </c:xVal>
          <c:yVal>
            <c:numRef>
              <c:f>linear!$CO$95:$CO$195</c:f>
              <c:numCache>
                <c:formatCode>Γενικός τύπος</c:formatCode>
                <c:ptCount val="101"/>
                <c:pt idx="0">
                  <c:v>0.13180362807397847</c:v>
                </c:pt>
                <c:pt idx="1">
                  <c:v>0.1205592001412971</c:v>
                </c:pt>
                <c:pt idx="2">
                  <c:v>0.10908070679806178</c:v>
                </c:pt>
                <c:pt idx="3">
                  <c:v>9.7366239125789955E-2</c:v>
                </c:pt>
                <c:pt idx="4">
                  <c:v>8.5413827498848571E-2</c:v>
                </c:pt>
                <c:pt idx="5">
                  <c:v>7.3221439625627271E-2</c:v>
                </c:pt>
                <c:pt idx="6">
                  <c:v>6.0786978493480359E-2</c:v>
                </c:pt>
                <c:pt idx="7">
                  <c:v>4.8108280211935535E-2</c:v>
                </c:pt>
                <c:pt idx="8">
                  <c:v>3.5183111748303755E-2</c:v>
                </c:pt>
                <c:pt idx="9">
                  <c:v>2.2009168549391132E-2</c:v>
                </c:pt>
                <c:pt idx="10">
                  <c:v>8.5840720425855409E-3</c:v>
                </c:pt>
                <c:pt idx="11">
                  <c:v>-5.0946329909286603E-3</c:v>
                </c:pt>
                <c:pt idx="12">
                  <c:v>-1.9029481178576217E-2</c:v>
                </c:pt>
                <c:pt idx="13">
                  <c:v>-3.3223089462754048E-2</c:v>
                </c:pt>
                <c:pt idx="14">
                  <c:v>-4.7678160160112427E-2</c:v>
                </c:pt>
                <c:pt idx="15">
                  <c:v>-6.2397484183389557E-2</c:v>
                </c:pt>
                <c:pt idx="16">
                  <c:v>-7.7383944436166988E-2</c:v>
                </c:pt>
                <c:pt idx="17">
                  <c:v>-9.2640519391739007E-2</c:v>
                </c:pt>
                <c:pt idx="18">
                  <c:v>-0.10817028686813009</c:v>
                </c:pt>
                <c:pt idx="19">
                  <c:v>-0.12397642801228449</c:v>
                </c:pt>
                <c:pt idx="20">
                  <c:v>-0.14006223150747904</c:v>
                </c:pt>
                <c:pt idx="21">
                  <c:v>-0.15643109801914906</c:v>
                </c:pt>
                <c:pt idx="22">
                  <c:v>-0.17308654489557668</c:v>
                </c:pt>
                <c:pt idx="23">
                  <c:v>-0.19003221114126512</c:v>
                </c:pt>
                <c:pt idx="24">
                  <c:v>-0.20727186268230782</c:v>
                </c:pt>
                <c:pt idx="25">
                  <c:v>-0.22480939794473062</c:v>
                </c:pt>
                <c:pt idx="26">
                  <c:v>-0.24264885376859896</c:v>
                </c:pt>
                <c:pt idx="27">
                  <c:v>-0.26079441168267581</c:v>
                </c:pt>
                <c:pt idx="28">
                  <c:v>-0.27925040456662881</c:v>
                </c:pt>
                <c:pt idx="29">
                  <c:v>-0.298021323730223</c:v>
                </c:pt>
                <c:pt idx="30">
                  <c:v>-0.31711182644162395</c:v>
                </c:pt>
                <c:pt idx="31">
                  <c:v>-0.33652674393992144</c:v>
                </c:pt>
                <c:pt idx="32">
                  <c:v>-0.356271089970294</c:v>
                </c:pt>
                <c:pt idx="33">
                  <c:v>-0.37635006988389502</c:v>
                </c:pt>
                <c:pt idx="34">
                  <c:v>-0.39676909034864172</c:v>
                </c:pt>
                <c:pt idx="35">
                  <c:v>-0.41753376972161083</c:v>
                </c:pt>
                <c:pt idx="36">
                  <c:v>-0.43864994913884525</c:v>
                </c:pt>
                <c:pt idx="37">
                  <c:v>-0.46012370438401234</c:v>
                </c:pt>
                <c:pt idx="38">
                  <c:v>-0.4819613586037238</c:v>
                </c:pt>
                <c:pt idx="39">
                  <c:v>-0.50416949594441496</c:v>
                </c:pt>
                <c:pt idx="40">
                  <c:v>-0.52675497619367873</c:v>
                </c:pt>
                <c:pt idx="41">
                  <c:v>-0.54972495051792936</c:v>
                </c:pt>
                <c:pt idx="42">
                  <c:v>-0.57308687839839856</c:v>
                </c:pt>
                <c:pt idx="43">
                  <c:v>-0.59684854587890857</c:v>
                </c:pt>
                <c:pt idx="44">
                  <c:v>-0.62101808525180169</c:v>
                </c:pt>
                <c:pt idx="45">
                  <c:v>-0.64560399632311738</c:v>
                </c:pt>
                <c:pt idx="46">
                  <c:v>-0.67061516941476018</c:v>
                </c:pt>
                <c:pt idx="47">
                  <c:v>-0.6960609102804558</c:v>
                </c:pt>
                <c:pt idx="48">
                  <c:v>-0.72195096713395579</c:v>
                </c:pt>
                <c:pt idx="49">
                  <c:v>-0.74829556001285891</c:v>
                </c:pt>
                <c:pt idx="50">
                  <c:v>-0.77510541272986189</c:v>
                </c:pt>
                <c:pt idx="51">
                  <c:v>-0.80239178769611808</c:v>
                </c:pt>
                <c:pt idx="52">
                  <c:v>-0.8301665239391588</c:v>
                </c:pt>
                <c:pt idx="53">
                  <c:v>-0.85844207868164846</c:v>
                </c:pt>
                <c:pt idx="54">
                  <c:v>-0.88723157289797716</c:v>
                </c:pt>
                <c:pt idx="55">
                  <c:v>-0.91654884132479275</c:v>
                </c:pt>
                <c:pt idx="56">
                  <c:v>-0.94640848747052897</c:v>
                </c:pt>
                <c:pt idx="57">
                  <c:v>-0.97682594424974034</c:v>
                </c:pt>
                <c:pt idx="58">
                  <c:v>-1.0078175409629588</c:v>
                </c:pt>
                <c:pt idx="59">
                  <c:v>-1.0394005774546919</c:v>
                </c:pt>
                <c:pt idx="60">
                  <c:v>-1.0715934064146992</c:v>
                </c:pt>
                <c:pt idx="61">
                  <c:v>-1.1044155249450507</c:v>
                </c:pt>
                <c:pt idx="62">
                  <c:v>-1.1378876767034174</c:v>
                </c:pt>
                <c:pt idx="63">
                  <c:v>-1.1720319661580874</c:v>
                </c:pt>
                <c:pt idx="64">
                  <c:v>-1.2068719867612783</c:v>
                </c:pt>
                <c:pt idx="65">
                  <c:v>-1.2424329651750496</c:v>
                </c:pt>
                <c:pt idx="66">
                  <c:v>-1.2787419240826072</c:v>
                </c:pt>
                <c:pt idx="67">
                  <c:v>-1.3158278666046492</c:v>
                </c:pt>
                <c:pt idx="68">
                  <c:v>-1.3537219859387026</c:v>
                </c:pt>
                <c:pt idx="69">
                  <c:v>-1.3924579045788503</c:v>
                </c:pt>
                <c:pt idx="70">
                  <c:v>-1.4320719483929349</c:v>
                </c:pt>
                <c:pt idx="71">
                  <c:v>-1.4726034619856754</c:v>
                </c:pt>
                <c:pt idx="72">
                  <c:v>-1.5140951732276671</c:v>
                </c:pt>
                <c:pt idx="73">
                  <c:v>-1.5565936166738952</c:v>
                </c:pt>
                <c:pt idx="74">
                  <c:v>-1.6001496279557386</c:v>
                </c:pt>
                <c:pt idx="75">
                  <c:v>-1.6448189242782414</c:v>
                </c:pt>
                <c:pt idx="76">
                  <c:v>-1.69066279012558</c:v>
                </c:pt>
                <c:pt idx="77">
                  <c:v>-1.7377488925032334</c:v>
                </c:pt>
                <c:pt idx="78">
                  <c:v>-1.7861522569939603</c:v>
                </c:pt>
                <c:pt idx="79">
                  <c:v>-1.835956445250793</c:v>
                </c:pt>
                <c:pt idx="80">
                  <c:v>-1.8872549872767304</c:v>
                </c:pt>
                <c:pt idx="81">
                  <c:v>-1.9401531394051035</c:v>
                </c:pt>
                <c:pt idx="82">
                  <c:v>-1.9947700634932792</c:v>
                </c:pt>
                <c:pt idx="83">
                  <c:v>-2.0512415578515375</c:v>
                </c:pt>
                <c:pt idx="84">
                  <c:v>-2.1097235211442729</c:v>
                </c:pt>
                <c:pt idx="85">
                  <c:v>-2.1703964054236478</c:v>
                </c:pt>
                <c:pt idx="86">
                  <c:v>-2.2334710275845646</c:v>
                </c:pt>
                <c:pt idx="87">
                  <c:v>-2.2991962835787283</c:v>
                </c:pt>
                <c:pt idx="88">
                  <c:v>-2.3678695881742331</c:v>
                </c:pt>
                <c:pt idx="89">
                  <c:v>-2.4398513201254928</c:v>
                </c:pt>
                <c:pt idx="90">
                  <c:v>-2.5155853305449432</c:v>
                </c:pt>
                <c:pt idx="91">
                  <c:v>-2.5956289531032679</c:v>
                </c:pt>
                <c:pt idx="92">
                  <c:v>-2.6806985301643493</c:v>
                </c:pt>
                <c:pt idx="93">
                  <c:v>-2.7717415663269023</c:v>
                </c:pt>
                <c:pt idx="94">
                  <c:v>-2.8700574687660603</c:v>
                </c:pt>
                <c:pt idx="95">
                  <c:v>-2.9775141216786714</c:v>
                </c:pt>
                <c:pt idx="96">
                  <c:v>-3.0969739103269669</c:v>
                </c:pt>
                <c:pt idx="97">
                  <c:v>-3.2332477042336722</c:v>
                </c:pt>
                <c:pt idx="98">
                  <c:v>-3.3957007549605254</c:v>
                </c:pt>
                <c:pt idx="99">
                  <c:v>-3.6084699074784607</c:v>
                </c:pt>
                <c:pt idx="100">
                  <c:v>-4.1249998825294556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9-1A26-41F4-98CF-B65074B6BCCA}"/>
            </c:ext>
          </c:extLst>
        </c:ser>
        <c:ser>
          <c:idx val="43"/>
          <c:order val="41"/>
          <c:tx>
            <c:strRef>
              <c:f>linear!$CK$93</c:f>
              <c:strCache>
                <c:ptCount val="1"/>
                <c:pt idx="0">
                  <c:v>285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linear!$CJ$95:$CJ$195</c:f>
              <c:numCache>
                <c:formatCode>Γενικός τύπος</c:formatCode>
                <c:ptCount val="101"/>
                <c:pt idx="0">
                  <c:v>-0.29476989728219832</c:v>
                </c:pt>
                <c:pt idx="1">
                  <c:v>-0.26016996005524423</c:v>
                </c:pt>
                <c:pt idx="2">
                  <c:v>-0.22557002282829011</c:v>
                </c:pt>
                <c:pt idx="3">
                  <c:v>-0.19097008560133599</c:v>
                </c:pt>
                <c:pt idx="4">
                  <c:v>-0.15637014837438187</c:v>
                </c:pt>
                <c:pt idx="5">
                  <c:v>-0.12177021114742775</c:v>
                </c:pt>
                <c:pt idx="6">
                  <c:v>-8.7170273920473634E-2</c:v>
                </c:pt>
                <c:pt idx="7">
                  <c:v>-5.2570336693519522E-2</c:v>
                </c:pt>
                <c:pt idx="8">
                  <c:v>-1.7970399466565409E-2</c:v>
                </c:pt>
                <c:pt idx="9">
                  <c:v>1.6629537760388703E-2</c:v>
                </c:pt>
                <c:pt idx="10">
                  <c:v>5.1229474987342816E-2</c:v>
                </c:pt>
                <c:pt idx="11">
                  <c:v>8.5829412214296935E-2</c:v>
                </c:pt>
                <c:pt idx="12">
                  <c:v>0.12042934944125105</c:v>
                </c:pt>
                <c:pt idx="13">
                  <c:v>0.15502928666820517</c:v>
                </c:pt>
                <c:pt idx="14">
                  <c:v>0.18962922389515929</c:v>
                </c:pt>
                <c:pt idx="15">
                  <c:v>0.22422916112211341</c:v>
                </c:pt>
                <c:pt idx="16">
                  <c:v>0.25882909834906753</c:v>
                </c:pt>
                <c:pt idx="17">
                  <c:v>0.29342903557602162</c:v>
                </c:pt>
                <c:pt idx="18">
                  <c:v>0.32802897280297572</c:v>
                </c:pt>
                <c:pt idx="19">
                  <c:v>0.36262891002992981</c:v>
                </c:pt>
                <c:pt idx="20">
                  <c:v>0.3972288472568839</c:v>
                </c:pt>
                <c:pt idx="21">
                  <c:v>0.43182878448383799</c:v>
                </c:pt>
                <c:pt idx="22">
                  <c:v>0.46642872171079208</c:v>
                </c:pt>
                <c:pt idx="23">
                  <c:v>0.50102865893774617</c:v>
                </c:pt>
                <c:pt idx="24">
                  <c:v>0.53562859616470027</c:v>
                </c:pt>
                <c:pt idx="25">
                  <c:v>0.57022853339165436</c:v>
                </c:pt>
                <c:pt idx="26">
                  <c:v>0.60482847061860845</c:v>
                </c:pt>
                <c:pt idx="27">
                  <c:v>0.63942840784556254</c:v>
                </c:pt>
                <c:pt idx="28">
                  <c:v>0.67402834507251663</c:v>
                </c:pt>
                <c:pt idx="29">
                  <c:v>0.70862828229947072</c:v>
                </c:pt>
                <c:pt idx="30">
                  <c:v>0.74322821952642482</c:v>
                </c:pt>
                <c:pt idx="31">
                  <c:v>0.77782815675337891</c:v>
                </c:pt>
                <c:pt idx="32">
                  <c:v>0.812428093980333</c:v>
                </c:pt>
                <c:pt idx="33">
                  <c:v>0.84702803120728709</c:v>
                </c:pt>
                <c:pt idx="34">
                  <c:v>0.88162796843424118</c:v>
                </c:pt>
                <c:pt idx="35">
                  <c:v>0.91622790566119527</c:v>
                </c:pt>
                <c:pt idx="36">
                  <c:v>0.95082784288814937</c:v>
                </c:pt>
                <c:pt idx="37">
                  <c:v>0.98542778011510346</c:v>
                </c:pt>
                <c:pt idx="38">
                  <c:v>1.0200277173420575</c:v>
                </c:pt>
                <c:pt idx="39">
                  <c:v>1.0546276545690116</c:v>
                </c:pt>
                <c:pt idx="40">
                  <c:v>1.0892275917959657</c:v>
                </c:pt>
                <c:pt idx="41">
                  <c:v>1.1238275290229198</c:v>
                </c:pt>
                <c:pt idx="42">
                  <c:v>1.1584274662498739</c:v>
                </c:pt>
                <c:pt idx="43">
                  <c:v>1.193027403476828</c:v>
                </c:pt>
                <c:pt idx="44">
                  <c:v>1.2276273407037821</c:v>
                </c:pt>
                <c:pt idx="45">
                  <c:v>1.2622272779307362</c:v>
                </c:pt>
                <c:pt idx="46">
                  <c:v>1.2968272151576903</c:v>
                </c:pt>
                <c:pt idx="47">
                  <c:v>1.3314271523846444</c:v>
                </c:pt>
                <c:pt idx="48">
                  <c:v>1.3660270896115985</c:v>
                </c:pt>
                <c:pt idx="49">
                  <c:v>1.4006270268385526</c:v>
                </c:pt>
                <c:pt idx="50">
                  <c:v>1.4352269640655066</c:v>
                </c:pt>
                <c:pt idx="51">
                  <c:v>1.4698269012924607</c:v>
                </c:pt>
                <c:pt idx="52">
                  <c:v>1.5044268385194148</c:v>
                </c:pt>
                <c:pt idx="53">
                  <c:v>1.5390267757463689</c:v>
                </c:pt>
                <c:pt idx="54">
                  <c:v>1.573626712973323</c:v>
                </c:pt>
                <c:pt idx="55">
                  <c:v>1.6082266502002771</c:v>
                </c:pt>
                <c:pt idx="56">
                  <c:v>1.6428265874272312</c:v>
                </c:pt>
                <c:pt idx="57">
                  <c:v>1.6774265246541853</c:v>
                </c:pt>
                <c:pt idx="58">
                  <c:v>1.7120264618811394</c:v>
                </c:pt>
                <c:pt idx="59">
                  <c:v>1.7466263991080935</c:v>
                </c:pt>
                <c:pt idx="60">
                  <c:v>1.7812263363350476</c:v>
                </c:pt>
                <c:pt idx="61">
                  <c:v>1.8158262735620017</c:v>
                </c:pt>
                <c:pt idx="62">
                  <c:v>1.8504262107889557</c:v>
                </c:pt>
                <c:pt idx="63">
                  <c:v>1.8850261480159098</c:v>
                </c:pt>
                <c:pt idx="64">
                  <c:v>1.9196260852428639</c:v>
                </c:pt>
                <c:pt idx="65">
                  <c:v>1.954226022469818</c:v>
                </c:pt>
                <c:pt idx="66">
                  <c:v>1.9888259596967721</c:v>
                </c:pt>
                <c:pt idx="67">
                  <c:v>2.0234258969237264</c:v>
                </c:pt>
                <c:pt idx="68">
                  <c:v>2.0580258341506807</c:v>
                </c:pt>
                <c:pt idx="69">
                  <c:v>2.0926257713776351</c:v>
                </c:pt>
                <c:pt idx="70">
                  <c:v>2.1272257086045894</c:v>
                </c:pt>
                <c:pt idx="71">
                  <c:v>2.1618256458315437</c:v>
                </c:pt>
                <c:pt idx="72">
                  <c:v>2.196425583058498</c:v>
                </c:pt>
                <c:pt idx="73">
                  <c:v>2.2310255202854523</c:v>
                </c:pt>
                <c:pt idx="74">
                  <c:v>2.2656254575124066</c:v>
                </c:pt>
                <c:pt idx="75">
                  <c:v>2.3002253947393609</c:v>
                </c:pt>
                <c:pt idx="76">
                  <c:v>2.3348253319663153</c:v>
                </c:pt>
                <c:pt idx="77">
                  <c:v>2.3694252691932696</c:v>
                </c:pt>
                <c:pt idx="78">
                  <c:v>2.4040252064202239</c:v>
                </c:pt>
                <c:pt idx="79">
                  <c:v>2.4386251436471782</c:v>
                </c:pt>
                <c:pt idx="80">
                  <c:v>2.4732250808741325</c:v>
                </c:pt>
                <c:pt idx="81">
                  <c:v>2.5078250181010868</c:v>
                </c:pt>
                <c:pt idx="82">
                  <c:v>2.5424249553280411</c:v>
                </c:pt>
                <c:pt idx="83">
                  <c:v>2.5770248925549954</c:v>
                </c:pt>
                <c:pt idx="84">
                  <c:v>2.6116248297819498</c:v>
                </c:pt>
                <c:pt idx="85">
                  <c:v>2.6462247670089041</c:v>
                </c:pt>
                <c:pt idx="86">
                  <c:v>2.6808247042358584</c:v>
                </c:pt>
                <c:pt idx="87">
                  <c:v>2.7154246414628127</c:v>
                </c:pt>
                <c:pt idx="88">
                  <c:v>2.750024578689767</c:v>
                </c:pt>
                <c:pt idx="89">
                  <c:v>2.7846245159167213</c:v>
                </c:pt>
                <c:pt idx="90">
                  <c:v>2.8192244531436756</c:v>
                </c:pt>
                <c:pt idx="91">
                  <c:v>2.85382439037063</c:v>
                </c:pt>
                <c:pt idx="92">
                  <c:v>2.8884243275975843</c:v>
                </c:pt>
                <c:pt idx="93">
                  <c:v>2.9230242648245386</c:v>
                </c:pt>
                <c:pt idx="94">
                  <c:v>2.9576242020514929</c:v>
                </c:pt>
                <c:pt idx="95">
                  <c:v>2.9922241392784472</c:v>
                </c:pt>
                <c:pt idx="96">
                  <c:v>3.0268240765054015</c:v>
                </c:pt>
                <c:pt idx="97">
                  <c:v>3.0614240137323558</c:v>
                </c:pt>
                <c:pt idx="98">
                  <c:v>3.0960239509593102</c:v>
                </c:pt>
                <c:pt idx="99">
                  <c:v>3.1306238881862645</c:v>
                </c:pt>
                <c:pt idx="100">
                  <c:v>3.1652238254132188</c:v>
                </c:pt>
              </c:numCache>
            </c:numRef>
          </c:xVal>
          <c:yVal>
            <c:numRef>
              <c:f>linear!$CL$95:$CL$195</c:f>
              <c:numCache>
                <c:formatCode>Γενικός τύπος</c:formatCode>
                <c:ptCount val="101"/>
                <c:pt idx="0">
                  <c:v>6.7892604643820659E-2</c:v>
                </c:pt>
                <c:pt idx="1">
                  <c:v>6.1055819036683827E-2</c:v>
                </c:pt>
                <c:pt idx="2">
                  <c:v>5.3921384136426061E-2</c:v>
                </c:pt>
                <c:pt idx="3">
                  <c:v>4.6487772747548617E-2</c:v>
                </c:pt>
                <c:pt idx="4">
                  <c:v>3.8753382497537861E-2</c:v>
                </c:pt>
                <c:pt idx="5">
                  <c:v>3.0716534007686112E-2</c:v>
                </c:pt>
                <c:pt idx="6">
                  <c:v>2.2375468953564872E-2</c:v>
                </c:pt>
                <c:pt idx="7">
                  <c:v>1.3728348009631051E-2</c:v>
                </c:pt>
                <c:pt idx="8">
                  <c:v>4.7732486720188493E-3</c:v>
                </c:pt>
                <c:pt idx="9">
                  <c:v>-4.4918370468752938E-3</c:v>
                </c:pt>
                <c:pt idx="10">
                  <c:v>-1.406900505890181E-2</c:v>
                </c:pt>
                <c:pt idx="11">
                  <c:v>-2.3960441783173581E-2</c:v>
                </c:pt>
                <c:pt idx="12">
                  <c:v>-3.4168426879578835E-2</c:v>
                </c:pt>
                <c:pt idx="13">
                  <c:v>-4.4695336141390554E-2</c:v>
                </c:pt>
                <c:pt idx="14">
                  <c:v>-5.554364455625093E-2</c:v>
                </c:pt>
                <c:pt idx="15">
                  <c:v>-6.67159295455301E-2</c:v>
                </c:pt>
                <c:pt idx="16">
                  <c:v>-7.8214874392851214E-2</c:v>
                </c:pt>
                <c:pt idx="17">
                  <c:v>-9.0043271873437969E-2</c:v>
                </c:pt>
                <c:pt idx="18">
                  <c:v>-0.10220402809685861</c:v>
                </c:pt>
                <c:pt idx="19">
                  <c:v>-0.11470016657678753</c:v>
                </c:pt>
                <c:pt idx="20">
                  <c:v>-0.12753483254248457</c:v>
                </c:pt>
                <c:pt idx="21">
                  <c:v>-0.14071129750794653</c:v>
                </c:pt>
                <c:pt idx="22">
                  <c:v>-0.15423296411596743</c:v>
                </c:pt>
                <c:pt idx="23">
                  <c:v>-0.16810337127585509</c:v>
                </c:pt>
                <c:pt idx="24">
                  <c:v>-0.18232619961509883</c:v>
                </c:pt>
                <c:pt idx="25">
                  <c:v>-0.19690527726706678</c:v>
                </c:pt>
                <c:pt idx="26">
                  <c:v>-0.2118445860187331</c:v>
                </c:pt>
                <c:pt idx="27">
                  <c:v>-0.22714826784454756</c:v>
                </c:pt>
                <c:pt idx="28">
                  <c:v>-0.2428206318549104</c:v>
                </c:pt>
                <c:pt idx="29">
                  <c:v>-0.25886616169029508</c:v>
                </c:pt>
                <c:pt idx="30">
                  <c:v>-0.27528952339490359</c:v>
                </c:pt>
                <c:pt idx="31">
                  <c:v>-0.29209557380691692</c:v>
                </c:pt>
                <c:pt idx="32">
                  <c:v>-0.30928936950588481</c:v>
                </c:pt>
                <c:pt idx="33">
                  <c:v>-0.32687617636169619</c:v>
                </c:pt>
                <c:pt idx="34">
                  <c:v>-0.34486147973388587</c:v>
                </c:pt>
                <c:pt idx="35">
                  <c:v>-0.36325099537485089</c:v>
                </c:pt>
                <c:pt idx="36">
                  <c:v>-0.38205068109589585</c:v>
                </c:pt>
                <c:pt idx="37">
                  <c:v>-0.40126674926104899</c:v>
                </c:pt>
                <c:pt idx="38">
                  <c:v>-0.42090568018026331</c:v>
                </c:pt>
                <c:pt idx="39">
                  <c:v>-0.44097423648115897</c:v>
                </c:pt>
                <c:pt idx="40">
                  <c:v>-0.46147947854688498</c:v>
                </c:pt>
                <c:pt idx="41">
                  <c:v>-0.48242878111718879</c:v>
                </c:pt>
                <c:pt idx="42">
                  <c:v>-0.50382985116047097</c:v>
                </c:pt>
                <c:pt idx="43">
                  <c:v>-0.52569074713669994</c:v>
                </c:pt>
                <c:pt idx="44">
                  <c:v>-0.54801989978473375</c:v>
                </c:pt>
                <c:pt idx="45">
                  <c:v>-0.57082613458310827</c:v>
                </c:pt>
                <c:pt idx="46">
                  <c:v>-0.59411869605098955</c:v>
                </c:pt>
                <c:pt idx="47">
                  <c:v>-0.61790727407605295</c:v>
                </c:pt>
                <c:pt idx="48">
                  <c:v>-0.64220203247899554</c:v>
                </c:pt>
                <c:pt idx="49">
                  <c:v>-0.66701364005061481</c:v>
                </c:pt>
                <c:pt idx="50">
                  <c:v>-0.69235330432749942</c:v>
                </c:pt>
                <c:pt idx="51">
                  <c:v>-0.71823280840699943</c:v>
                </c:pt>
                <c:pt idx="52">
                  <c:v>-0.74466455114209662</c:v>
                </c:pt>
                <c:pt idx="53">
                  <c:v>-0.77166159110297206</c:v>
                </c:pt>
                <c:pt idx="54">
                  <c:v>-0.79923769474568185</c:v>
                </c:pt>
                <c:pt idx="55">
                  <c:v>-0.82740738929067092</c:v>
                </c:pt>
                <c:pt idx="56">
                  <c:v>-0.85618602088665818</c:v>
                </c:pt>
                <c:pt idx="57">
                  <c:v>-0.88558981872060338</c:v>
                </c:pt>
                <c:pt idx="58">
                  <c:v>-0.91563596583463158</c:v>
                </c:pt>
                <c:pt idx="59">
                  <c:v>-0.94634267752883106</c:v>
                </c:pt>
                <c:pt idx="60">
                  <c:v>-0.97772928836861261</c:v>
                </c:pt>
                <c:pt idx="61">
                  <c:v>-1.0098163489813834</c:v>
                </c:pt>
                <c:pt idx="62">
                  <c:v>-1.0426257340254093</c:v>
                </c:pt>
                <c:pt idx="63">
                  <c:v>-1.0761807629511879</c:v>
                </c:pt>
                <c:pt idx="64">
                  <c:v>-1.1105063354614289</c:v>
                </c:pt>
                <c:pt idx="65">
                  <c:v>-1.1456290839213643</c:v>
                </c:pt>
                <c:pt idx="66">
                  <c:v>-1.1815775453912327</c:v>
                </c:pt>
                <c:pt idx="67">
                  <c:v>-1.2183823564660716</c:v>
                </c:pt>
                <c:pt idx="68">
                  <c:v>-1.2560764747386284</c:v>
                </c:pt>
                <c:pt idx="69">
                  <c:v>-1.2946954314806811</c:v>
                </c:pt>
                <c:pt idx="70">
                  <c:v>-1.334277621107341</c:v>
                </c:pt>
                <c:pt idx="71">
                  <c:v>-1.3748646342023352</c:v>
                </c:pt>
                <c:pt idx="72">
                  <c:v>-1.4165016424118715</c:v>
                </c:pt>
                <c:pt idx="73">
                  <c:v>-1.4592378454573427</c:v>
                </c:pt>
                <c:pt idx="74">
                  <c:v>-1.5031269930040452</c:v>
                </c:pt>
                <c:pt idx="75">
                  <c:v>-1.5482279973338953</c:v>
                </c:pt>
                <c:pt idx="76">
                  <c:v>-1.594605656953535</c:v>
                </c:pt>
                <c:pt idx="77">
                  <c:v>-1.6423315167733334</c:v>
                </c:pt>
                <c:pt idx="78">
                  <c:v>-1.6914848978113521</c:v>
                </c:pt>
                <c:pt idx="79">
                  <c:v>-1.7421541392189821</c:v>
                </c:pt>
                <c:pt idx="80">
                  <c:v>-1.7944381088265393</c:v>
                </c:pt>
                <c:pt idx="81">
                  <c:v>-1.8484480569012727</c:v>
                </c:pt>
                <c:pt idx="82">
                  <c:v>-1.9043099137090416</c:v>
                </c:pt>
                <c:pt idx="83">
                  <c:v>-1.9621671683269009</c:v>
                </c:pt>
                <c:pt idx="84">
                  <c:v>-2.0221845195398163</c:v>
                </c:pt>
                <c:pt idx="85">
                  <c:v>-2.0845525685157456</c:v>
                </c:pt>
                <c:pt idx="86">
                  <c:v>-2.1494939420173438</c:v>
                </c:pt>
                <c:pt idx="87">
                  <c:v>-2.2172714191244522</c:v>
                </c:pt>
                <c:pt idx="88">
                  <c:v>-2.288198927444653</c:v>
                </c:pt>
                <c:pt idx="89">
                  <c:v>-2.3626567557143416</c:v>
                </c:pt>
                <c:pt idx="90">
                  <c:v>-2.4411131481284425</c:v>
                </c:pt>
                <c:pt idx="91">
                  <c:v>-2.5241558983397883</c:v>
                </c:pt>
                <c:pt idx="92">
                  <c:v>-2.6125402701485037</c:v>
                </c:pt>
                <c:pt idx="93">
                  <c:v>-2.7072649331724876</c:v>
                </c:pt>
                <c:pt idx="94">
                  <c:v>-2.8096990102299229</c:v>
                </c:pt>
                <c:pt idx="95">
                  <c:v>-2.9218099250926075</c:v>
                </c:pt>
                <c:pt idx="96">
                  <c:v>-3.0466115228226176</c:v>
                </c:pt>
                <c:pt idx="97">
                  <c:v>-3.1891673505641993</c:v>
                </c:pt>
                <c:pt idx="98">
                  <c:v>-3.3593307003158013</c:v>
                </c:pt>
                <c:pt idx="99">
                  <c:v>-3.5824855818547054</c:v>
                </c:pt>
                <c:pt idx="100">
                  <c:v>-4.124999779559742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A-1A26-41F4-98CF-B65074B6BCCA}"/>
            </c:ext>
          </c:extLst>
        </c:ser>
        <c:ser>
          <c:idx val="22"/>
          <c:order val="42"/>
          <c:tx>
            <c:v>metopo 0</c:v>
          </c:tx>
          <c:spPr>
            <a:ln w="19050" cap="rnd">
              <a:solidFill>
                <a:srgbClr val="FF0000">
                  <a:alpha val="98000"/>
                </a:srgbClr>
              </a:solidFill>
              <a:round/>
            </a:ln>
            <a:effectLst/>
          </c:spPr>
          <c:marker>
            <c:symbol val="none"/>
          </c:marker>
          <c:xVal>
            <c:numRef>
              <c:f>linear!$N$198:$N$288</c:f>
              <c:numCache>
                <c:formatCode>Γενικός τύπος</c:formatCode>
                <c:ptCount val="91"/>
                <c:pt idx="0">
                  <c:v>0</c:v>
                </c:pt>
                <c:pt idx="1">
                  <c:v>1.5550957314537093</c:v>
                </c:pt>
                <c:pt idx="2">
                  <c:v>4.5438275207398862</c:v>
                </c:pt>
                <c:pt idx="3">
                  <c:v>7.1980184645323053</c:v>
                </c:pt>
                <c:pt idx="4">
                  <c:v>9.3797650598455249</c:v>
                </c:pt>
                <c:pt idx="5">
                  <c:v>11.039489381968849</c:v>
                </c:pt>
                <c:pt idx="6">
                  <c:v>12.200207692908393</c:v>
                </c:pt>
                <c:pt idx="7">
                  <c:v>12.928877743867874</c:v>
                </c:pt>
                <c:pt idx="8">
                  <c:v>13.309488703157344</c:v>
                </c:pt>
                <c:pt idx="9">
                  <c:v>13.424733342201948</c:v>
                </c:pt>
                <c:pt idx="10">
                  <c:v>13.346557855088216</c:v>
                </c:pt>
                <c:pt idx="11">
                  <c:v>13.133037684176387</c:v>
                </c:pt>
                <c:pt idx="12">
                  <c:v>12.82879600577149</c:v>
                </c:pt>
                <c:pt idx="13">
                  <c:v>12.466959996965166</c:v>
                </c:pt>
                <c:pt idx="14">
                  <c:v>12.071499329712676</c:v>
                </c:pt>
                <c:pt idx="15">
                  <c:v>11.659396529143201</c:v>
                </c:pt>
                <c:pt idx="16">
                  <c:v>11.242449747579965</c:v>
                </c:pt>
                <c:pt idx="17">
                  <c:v>10.828682577292861</c:v>
                </c:pt>
                <c:pt idx="18">
                  <c:v>10.423407592235236</c:v>
                </c:pt>
                <c:pt idx="19">
                  <c:v>10.030010814058295</c:v>
                </c:pt>
                <c:pt idx="20">
                  <c:v>9.6505220224019475</c:v>
                </c:pt>
                <c:pt idx="21">
                  <c:v>9.2860254418054424</c:v>
                </c:pt>
                <c:pt idx="22">
                  <c:v>8.9369535586146895</c:v>
                </c:pt>
                <c:pt idx="23">
                  <c:v>8.6032963118654369</c:v>
                </c:pt>
                <c:pt idx="24">
                  <c:v>8.2847494211338262</c:v>
                </c:pt>
                <c:pt idx="25">
                  <c:v>7.980819120621069</c:v>
                </c:pt>
                <c:pt idx="26">
                  <c:v>7.6908957447436137</c:v>
                </c:pt>
                <c:pt idx="27">
                  <c:v>7.4143050911452875</c:v>
                </c:pt>
                <c:pt idx="28">
                  <c:v>7.1503439471681531</c:v>
                </c:pt>
                <c:pt idx="29">
                  <c:v>6.8983043442453242</c:v>
                </c:pt>
                <c:pt idx="30">
                  <c:v>6.6574898025263121</c:v>
                </c:pt>
                <c:pt idx="31">
                  <c:v>6.4272258983979178</c:v>
                </c:pt>
                <c:pt idx="32">
                  <c:v>6.2068668238459956</c:v>
                </c:pt>
                <c:pt idx="33">
                  <c:v>5.9957991323386839</c:v>
                </c:pt>
                <c:pt idx="34">
                  <c:v>5.7934435265620898</c:v>
                </c:pt>
                <c:pt idx="35">
                  <c:v>5.5992553001359031</c:v>
                </c:pt>
                <c:pt idx="36">
                  <c:v>5.4127238708515453</c:v>
                </c:pt>
                <c:pt idx="37">
                  <c:v>5.2333717174573451</c:v>
                </c:pt>
                <c:pt idx="38">
                  <c:v>5.0607529416606383</c:v>
                </c:pt>
                <c:pt idx="39">
                  <c:v>4.894451611919485</c:v>
                </c:pt>
                <c:pt idx="40">
                  <c:v>4.7340799986829438</c:v>
                </c:pt>
                <c:pt idx="41">
                  <c:v>4.579276776943793</c:v>
                </c:pt>
                <c:pt idx="42">
                  <c:v>4.4297052476554901</c:v>
                </c:pt>
                <c:pt idx="43">
                  <c:v>4.2850516121185525</c:v>
                </c:pt>
                <c:pt idx="44">
                  <c:v>4.1450233209717195</c:v>
                </c:pt>
                <c:pt idx="45">
                  <c:v>4.0093475105631784</c:v>
                </c:pt>
                <c:pt idx="46">
                  <c:v>3.8777695332357487</c:v>
                </c:pt>
                <c:pt idx="47">
                  <c:v>3.7500515837166857</c:v>
                </c:pt>
                <c:pt idx="48">
                  <c:v>3.6259714208333995</c:v>
                </c:pt>
                <c:pt idx="49">
                  <c:v>3.5053211817984873</c:v>
                </c:pt>
                <c:pt idx="50">
                  <c:v>3.3879062850419968</c:v>
                </c:pt>
                <c:pt idx="51">
                  <c:v>3.2735444168124777</c:v>
                </c:pt>
                <c:pt idx="52">
                  <c:v>3.1620645963720433</c:v>
                </c:pt>
                <c:pt idx="53">
                  <c:v>3.0533063144665755</c:v>
                </c:pt>
                <c:pt idx="54">
                  <c:v>2.9471187397810521</c:v>
                </c:pt>
                <c:pt idx="55">
                  <c:v>2.8433599882348779</c:v>
                </c:pt>
                <c:pt idx="56">
                  <c:v>2.7418964501917165</c:v>
                </c:pt>
                <c:pt idx="57">
                  <c:v>2.6426021709228751</c:v>
                </c:pt>
                <c:pt idx="58">
                  <c:v>2.545358279951905</c:v>
                </c:pt>
                <c:pt idx="59">
                  <c:v>2.4500524652058435</c:v>
                </c:pt>
                <c:pt idx="60">
                  <c:v>2.3565784881951557</c:v>
                </c:pt>
                <c:pt idx="61">
                  <c:v>2.2648357367332363</c:v>
                </c:pt>
                <c:pt idx="62">
                  <c:v>2.1747288119826282</c:v>
                </c:pt>
                <c:pt idx="63">
                  <c:v>2.086167146876333</c:v>
                </c:pt>
                <c:pt idx="64">
                  <c:v>1.9990646532071823</c:v>
                </c:pt>
                <c:pt idx="65">
                  <c:v>1.9133393949056672</c:v>
                </c:pt>
                <c:pt idx="66">
                  <c:v>1.8289132852368064</c:v>
                </c:pt>
                <c:pt idx="67">
                  <c:v>1.7457118058401266</c:v>
                </c:pt>
                <c:pt idx="68">
                  <c:v>1.6636637457141727</c:v>
                </c:pt>
                <c:pt idx="69">
                  <c:v>1.582700958409148</c:v>
                </c:pt>
                <c:pt idx="70">
                  <c:v>1.5027581358391491</c:v>
                </c:pt>
                <c:pt idx="71">
                  <c:v>1.4237725972600679</c:v>
                </c:pt>
                <c:pt idx="72">
                  <c:v>1.3456840920814577</c:v>
                </c:pt>
                <c:pt idx="73">
                  <c:v>1.2684346152915946</c:v>
                </c:pt>
                <c:pt idx="74">
                  <c:v>1.1919682343753883</c:v>
                </c:pt>
                <c:pt idx="75">
                  <c:v>1.1162309266956516</c:v>
                </c:pt>
                <c:pt idx="76">
                  <c:v>1.0411704263902901</c:v>
                </c:pt>
                <c:pt idx="77">
                  <c:v>0.96673607991200194</c:v>
                </c:pt>
                <c:pt idx="78">
                  <c:v>0.89287870940370662</c:v>
                </c:pt>
                <c:pt idx="79">
                  <c:v>0.8195504831628172</c:v>
                </c:pt>
                <c:pt idx="80">
                  <c:v>0.74670479250123045</c:v>
                </c:pt>
                <c:pt idx="81">
                  <c:v>0.67429613435591718</c:v>
                </c:pt>
                <c:pt idx="82">
                  <c:v>0.60227999904789475</c:v>
                </c:pt>
                <c:pt idx="83">
                  <c:v>0.53061276262539292</c:v>
                </c:pt>
                <c:pt idx="84">
                  <c:v>0.45925158326065224</c:v>
                </c:pt>
                <c:pt idx="85">
                  <c:v>0.38815430119934619</c:v>
                </c:pt>
                <c:pt idx="86">
                  <c:v>0.31727934178726558</c:v>
                </c:pt>
                <c:pt idx="87">
                  <c:v>0.24658562112109045</c:v>
                </c:pt>
                <c:pt idx="88">
                  <c:v>0.1760324538887903</c:v>
                </c:pt>
                <c:pt idx="89">
                  <c:v>0.10557946298083799</c:v>
                </c:pt>
                <c:pt idx="90">
                  <c:v>3.5186490465857929E-2</c:v>
                </c:pt>
              </c:numCache>
            </c:numRef>
          </c:xVal>
          <c:yVal>
            <c:numRef>
              <c:f>linear!$O$198:$O$288</c:f>
              <c:numCache>
                <c:formatCode>Γενικός τύπος</c:formatCode>
                <c:ptCount val="91"/>
                <c:pt idx="0">
                  <c:v>23.344217656735559</c:v>
                </c:pt>
                <c:pt idx="1">
                  <c:v>23.253844830633867</c:v>
                </c:pt>
                <c:pt idx="2">
                  <c:v>22.551876823075336</c:v>
                </c:pt>
                <c:pt idx="3">
                  <c:v>21.251414389595755</c:v>
                </c:pt>
                <c:pt idx="4">
                  <c:v>19.523892044244896</c:v>
                </c:pt>
                <c:pt idx="5">
                  <c:v>17.558523464608257</c:v>
                </c:pt>
                <c:pt idx="6">
                  <c:v>15.521341490930173</c:v>
                </c:pt>
                <c:pt idx="7">
                  <c:v>13.534813193362643</c:v>
                </c:pt>
                <c:pt idx="8">
                  <c:v>11.675777258725001</c:v>
                </c:pt>
                <c:pt idx="9">
                  <c:v>9.9835908006544152</c:v>
                </c:pt>
                <c:pt idx="10">
                  <c:v>8.4712324154712046</c:v>
                </c:pt>
                <c:pt idx="11">
                  <c:v>7.135283844486068</c:v>
                </c:pt>
                <c:pt idx="12">
                  <c:v>5.9633745352982803</c:v>
                </c:pt>
                <c:pt idx="13">
                  <c:v>4.9391193649208516</c:v>
                </c:pt>
                <c:pt idx="14">
                  <c:v>4.0451072818359828</c:v>
                </c:pt>
                <c:pt idx="15">
                  <c:v>3.2645527401880186</c:v>
                </c:pt>
                <c:pt idx="16">
                  <c:v>2.5821022695897065</c:v>
                </c:pt>
                <c:pt idx="17">
                  <c:v>1.9841412740937689</c:v>
                </c:pt>
                <c:pt idx="18">
                  <c:v>1.4588240991906027</c:v>
                </c:pt>
                <c:pt idx="19">
                  <c:v>0.99596356563040556</c:v>
                </c:pt>
                <c:pt idx="20">
                  <c:v>0.5868592808588069</c:v>
                </c:pt>
                <c:pt idx="21">
                  <c:v>0.22410869530710972</c:v>
                </c:pt>
                <c:pt idx="22">
                  <c:v>-9.8576238821626014E-2</c:v>
                </c:pt>
                <c:pt idx="23">
                  <c:v>-0.38653612520698366</c:v>
                </c:pt>
                <c:pt idx="24">
                  <c:v>-0.64431098133393694</c:v>
                </c:pt>
                <c:pt idx="25">
                  <c:v>-0.87576655712857643</c:v>
                </c:pt>
                <c:pt idx="26">
                  <c:v>-1.0842015213539442</c:v>
                </c:pt>
                <c:pt idx="27">
                  <c:v>-1.272437649412016</c:v>
                </c:pt>
                <c:pt idx="28">
                  <c:v>-1.4428953262148609</c:v>
                </c:pt>
                <c:pt idx="29">
                  <c:v>-1.5976565824519477</c:v>
                </c:pt>
                <c:pt idx="30">
                  <c:v>-1.7385176636810995</c:v>
                </c:pt>
                <c:pt idx="31">
                  <c:v>-1.8670328714803139</c:v>
                </c:pt>
                <c:pt idx="32">
                  <c:v>-1.9845511568574055</c:v>
                </c:pt>
                <c:pt idx="33">
                  <c:v>-2.0922467082703249</c:v>
                </c:pt>
                <c:pt idx="34">
                  <c:v>-2.1911445677505506</c:v>
                </c:pt>
                <c:pt idx="35">
                  <c:v>-2.2821421300857887</c:v>
                </c:pt>
                <c:pt idx="36">
                  <c:v>-2.3660272299873628</c:v>
                </c:pt>
                <c:pt idx="37">
                  <c:v>-2.4434933974761086</c:v>
                </c:pt>
                <c:pt idx="38">
                  <c:v>-2.5151527588254767</c:v>
                </c:pt>
                <c:pt idx="39">
                  <c:v>-2.581546975871567</c:v>
                </c:pt>
                <c:pt idx="40">
                  <c:v>-2.6431565472391467</c:v>
                </c:pt>
                <c:pt idx="41">
                  <c:v>-2.7004087383553754</c:v>
                </c:pt>
                <c:pt idx="42">
                  <c:v>-2.7536843607559045</c:v>
                </c:pt>
                <c:pt idx="43">
                  <c:v>-2.8033235832390622</c:v>
                </c:pt>
                <c:pt idx="44">
                  <c:v>-2.8496309263350179</c:v>
                </c:pt>
                <c:pt idx="45">
                  <c:v>-2.8928795660515347</c:v>
                </c:pt>
                <c:pt idx="46">
                  <c:v>-2.9333150518994442</c:v>
                </c:pt>
                <c:pt idx="47">
                  <c:v>-2.9711585269442038</c:v>
                </c:pt>
                <c:pt idx="48">
                  <c:v>-3.0066095233925849</c:v>
                </c:pt>
                <c:pt idx="49">
                  <c:v>-3.0398483954506923</c:v>
                </c:pt>
                <c:pt idx="50">
                  <c:v>-3.0710384414320404</c:v>
                </c:pt>
                <c:pt idx="51">
                  <c:v>-3.1003277589890814</c:v>
                </c:pt>
                <c:pt idx="52">
                  <c:v>-3.1278508705910237</c:v>
                </c:pt>
                <c:pt idx="53">
                  <c:v>-3.1537301507368505</c:v>
                </c:pt>
                <c:pt idx="54">
                  <c:v>-3.1780770816770061</c:v>
                </c:pt>
                <c:pt idx="55">
                  <c:v>-3.2009933604627463</c:v>
                </c:pt>
                <c:pt idx="56">
                  <c:v>-3.2225718768167235</c:v>
                </c:pt>
                <c:pt idx="57">
                  <c:v>-3.2428975785156271</c:v>
                </c:pt>
                <c:pt idx="58">
                  <c:v>-3.2620482386081124</c:v>
                </c:pt>
                <c:pt idx="59">
                  <c:v>-3.2800951367860947</c:v>
                </c:pt>
                <c:pt idx="60">
                  <c:v>-3.2971036655258019</c:v>
                </c:pt>
                <c:pt idx="61">
                  <c:v>-3.3131338701673072</c:v>
                </c:pt>
                <c:pt idx="62">
                  <c:v>-3.3282409308670928</c:v>
                </c:pt>
                <c:pt idx="63">
                  <c:v>-3.3424755933034525</c:v>
                </c:pt>
                <c:pt idx="64">
                  <c:v>-3.3558845541114359</c:v>
                </c:pt>
                <c:pt idx="65">
                  <c:v>-3.3685108062491795</c:v>
                </c:pt>
                <c:pt idx="66">
                  <c:v>-3.3803939488305543</c:v>
                </c:pt>
                <c:pt idx="67">
                  <c:v>-3.3915704653850764</c:v>
                </c:pt>
                <c:pt idx="68">
                  <c:v>-3.4020739740095398</c:v>
                </c:pt>
                <c:pt idx="69">
                  <c:v>-3.4119354524467065</c:v>
                </c:pt>
                <c:pt idx="70">
                  <c:v>-3.4211834407540831</c:v>
                </c:pt>
                <c:pt idx="71">
                  <c:v>-3.4298442239021436</c:v>
                </c:pt>
                <c:pt idx="72">
                  <c:v>-3.4379419963596956</c:v>
                </c:pt>
                <c:pt idx="73">
                  <c:v>-3.4454990104782168</c:v>
                </c:pt>
                <c:pt idx="74">
                  <c:v>-3.4525357102718019</c:v>
                </c:pt>
                <c:pt idx="75">
                  <c:v>-3.4590708520010773</c:v>
                </c:pt>
                <c:pt idx="76">
                  <c:v>-3.4651216128035269</c:v>
                </c:pt>
                <c:pt idx="77">
                  <c:v>-3.4707036884671143</c:v>
                </c:pt>
                <c:pt idx="78">
                  <c:v>-3.4758313813149391</c:v>
                </c:pt>
                <c:pt idx="79">
                  <c:v>-3.4805176790548749</c:v>
                </c:pt>
                <c:pt idx="80">
                  <c:v>-3.4847743253464665</c:v>
                </c:pt>
                <c:pt idx="81">
                  <c:v>-3.4886118827475321</c:v>
                </c:pt>
                <c:pt idx="82">
                  <c:v>-3.4920397886210952</c:v>
                </c:pt>
                <c:pt idx="83">
                  <c:v>-3.4950664045124968</c:v>
                </c:pt>
                <c:pt idx="84">
                  <c:v>-3.4976990594380184</c:v>
                </c:pt>
                <c:pt idx="85">
                  <c:v>-3.4999440874708343</c:v>
                </c:pt>
                <c:pt idx="86">
                  <c:v>-3.5018068599517171</c:v>
                </c:pt>
                <c:pt idx="87">
                  <c:v>-3.5032918126041581</c:v>
                </c:pt>
                <c:pt idx="88">
                  <c:v>-3.5044024677889025</c:v>
                </c:pt>
                <c:pt idx="89">
                  <c:v>-3.5051414520843136</c:v>
                </c:pt>
                <c:pt idx="90">
                  <c:v>-3.505510509351176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B-1A26-41F4-98CF-B65074B6BCCA}"/>
            </c:ext>
          </c:extLst>
        </c:ser>
        <c:ser>
          <c:idx val="44"/>
          <c:order val="43"/>
          <c:tx>
            <c:v>metopo 0 kato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linear!$N$291:$N$382</c:f>
              <c:numCache>
                <c:formatCode>Γενικός τύπος</c:formatCode>
                <c:ptCount val="92"/>
                <c:pt idx="0">
                  <c:v>0</c:v>
                </c:pt>
                <c:pt idx="1">
                  <c:v>-3.5186490465857929E-2</c:v>
                </c:pt>
                <c:pt idx="2">
                  <c:v>-0.10557946298083799</c:v>
                </c:pt>
                <c:pt idx="3">
                  <c:v>-0.1760324538887903</c:v>
                </c:pt>
                <c:pt idx="4">
                  <c:v>-0.24658562112109045</c:v>
                </c:pt>
                <c:pt idx="5">
                  <c:v>-0.31727934178726558</c:v>
                </c:pt>
                <c:pt idx="6">
                  <c:v>-0.38815430119934619</c:v>
                </c:pt>
                <c:pt idx="7">
                  <c:v>-0.45925158326065224</c:v>
                </c:pt>
                <c:pt idx="8">
                  <c:v>-0.53061276262539292</c:v>
                </c:pt>
                <c:pt idx="9">
                  <c:v>-0.60227999904789475</c:v>
                </c:pt>
                <c:pt idx="10">
                  <c:v>-0.67429613435591718</c:v>
                </c:pt>
                <c:pt idx="11">
                  <c:v>-0.74670479250123045</c:v>
                </c:pt>
                <c:pt idx="12">
                  <c:v>-0.8195504831628172</c:v>
                </c:pt>
                <c:pt idx="13">
                  <c:v>-0.89287870940370662</c:v>
                </c:pt>
                <c:pt idx="14">
                  <c:v>-0.96673607991200194</c:v>
                </c:pt>
                <c:pt idx="15">
                  <c:v>-1.0411704263902901</c:v>
                </c:pt>
                <c:pt idx="16">
                  <c:v>-1.1162309266956516</c:v>
                </c:pt>
                <c:pt idx="17">
                  <c:v>-1.1919682343753883</c:v>
                </c:pt>
                <c:pt idx="18">
                  <c:v>-1.2684346152915946</c:v>
                </c:pt>
                <c:pt idx="19">
                  <c:v>-1.3456840920814577</c:v>
                </c:pt>
                <c:pt idx="20">
                  <c:v>-1.4237725972600679</c:v>
                </c:pt>
                <c:pt idx="21">
                  <c:v>-1.5027581358391491</c:v>
                </c:pt>
                <c:pt idx="22">
                  <c:v>-1.582700958409148</c:v>
                </c:pt>
                <c:pt idx="23">
                  <c:v>-1.6636637457141727</c:v>
                </c:pt>
                <c:pt idx="24">
                  <c:v>-1.7457118058401266</c:v>
                </c:pt>
                <c:pt idx="25">
                  <c:v>-1.8289132852368064</c:v>
                </c:pt>
                <c:pt idx="26">
                  <c:v>-1.9133393949056672</c:v>
                </c:pt>
                <c:pt idx="27">
                  <c:v>-1.9990646532071823</c:v>
                </c:pt>
                <c:pt idx="28">
                  <c:v>-2.086167146876333</c:v>
                </c:pt>
                <c:pt idx="29">
                  <c:v>-2.1747288119826282</c:v>
                </c:pt>
                <c:pt idx="30">
                  <c:v>-2.2648357367332363</c:v>
                </c:pt>
                <c:pt idx="31">
                  <c:v>-2.3565784881951557</c:v>
                </c:pt>
                <c:pt idx="32">
                  <c:v>-2.4500524652058435</c:v>
                </c:pt>
                <c:pt idx="33">
                  <c:v>-2.545358279951905</c:v>
                </c:pt>
                <c:pt idx="34">
                  <c:v>-2.6426021709228751</c:v>
                </c:pt>
                <c:pt idx="35">
                  <c:v>-2.7418964501917165</c:v>
                </c:pt>
                <c:pt idx="36">
                  <c:v>-2.8433599882348779</c:v>
                </c:pt>
                <c:pt idx="37">
                  <c:v>-2.9471187397810521</c:v>
                </c:pt>
                <c:pt idx="38">
                  <c:v>-3.0533063144665755</c:v>
                </c:pt>
                <c:pt idx="39">
                  <c:v>-3.1620645963720433</c:v>
                </c:pt>
                <c:pt idx="40">
                  <c:v>-3.2735444168124777</c:v>
                </c:pt>
                <c:pt idx="41">
                  <c:v>-3.3879062850419968</c:v>
                </c:pt>
                <c:pt idx="42">
                  <c:v>-3.5053211817984873</c:v>
                </c:pt>
                <c:pt idx="43">
                  <c:v>-3.6259714208333995</c:v>
                </c:pt>
                <c:pt idx="44">
                  <c:v>-3.7500515837166857</c:v>
                </c:pt>
                <c:pt idx="45">
                  <c:v>-3.8777695332357487</c:v>
                </c:pt>
                <c:pt idx="46">
                  <c:v>-4.0093475105631784</c:v>
                </c:pt>
                <c:pt idx="47">
                  <c:v>-4.1450233209717195</c:v>
                </c:pt>
                <c:pt idx="48">
                  <c:v>-4.2850516121185525</c:v>
                </c:pt>
                <c:pt idx="49">
                  <c:v>-4.4297052476554901</c:v>
                </c:pt>
                <c:pt idx="50">
                  <c:v>-4.579276776943793</c:v>
                </c:pt>
                <c:pt idx="51">
                  <c:v>-4.7340799986829438</c:v>
                </c:pt>
                <c:pt idx="52">
                  <c:v>-4.894451611919485</c:v>
                </c:pt>
                <c:pt idx="53">
                  <c:v>-5.0607529416606383</c:v>
                </c:pt>
                <c:pt idx="54">
                  <c:v>-5.2333717174573451</c:v>
                </c:pt>
                <c:pt idx="55">
                  <c:v>-5.4127238708515453</c:v>
                </c:pt>
                <c:pt idx="56">
                  <c:v>-5.5992553001359031</c:v>
                </c:pt>
                <c:pt idx="57">
                  <c:v>-5.7934435265620898</c:v>
                </c:pt>
                <c:pt idx="58">
                  <c:v>-5.9957991323386839</c:v>
                </c:pt>
                <c:pt idx="59">
                  <c:v>-6.2068668238459956</c:v>
                </c:pt>
                <c:pt idx="60">
                  <c:v>-6.4272258983979178</c:v>
                </c:pt>
                <c:pt idx="61">
                  <c:v>-6.6574898025263121</c:v>
                </c:pt>
                <c:pt idx="62">
                  <c:v>-6.8983043442453242</c:v>
                </c:pt>
                <c:pt idx="63">
                  <c:v>-7.1503439471681531</c:v>
                </c:pt>
                <c:pt idx="64">
                  <c:v>-7.4143050911452875</c:v>
                </c:pt>
                <c:pt idx="65">
                  <c:v>-7.6908957447436137</c:v>
                </c:pt>
                <c:pt idx="66">
                  <c:v>-7.980819120621069</c:v>
                </c:pt>
                <c:pt idx="67">
                  <c:v>-8.2847494211338262</c:v>
                </c:pt>
                <c:pt idx="68">
                  <c:v>-8.6032963118654369</c:v>
                </c:pt>
                <c:pt idx="69">
                  <c:v>-8.9369535586146895</c:v>
                </c:pt>
                <c:pt idx="70">
                  <c:v>-9.2860254418054424</c:v>
                </c:pt>
                <c:pt idx="71">
                  <c:v>-9.6505220224019475</c:v>
                </c:pt>
                <c:pt idx="72">
                  <c:v>-10.030010814058295</c:v>
                </c:pt>
                <c:pt idx="73">
                  <c:v>-10.423407592235236</c:v>
                </c:pt>
                <c:pt idx="74">
                  <c:v>-10.828682577292861</c:v>
                </c:pt>
                <c:pt idx="75">
                  <c:v>-11.242449747579965</c:v>
                </c:pt>
                <c:pt idx="76">
                  <c:v>-11.659396529143201</c:v>
                </c:pt>
                <c:pt idx="77">
                  <c:v>-12.071499329712676</c:v>
                </c:pt>
                <c:pt idx="78">
                  <c:v>-12.466959996965166</c:v>
                </c:pt>
                <c:pt idx="79">
                  <c:v>-12.82879600577149</c:v>
                </c:pt>
                <c:pt idx="80">
                  <c:v>-13.133037684176387</c:v>
                </c:pt>
                <c:pt idx="81">
                  <c:v>-13.346557855088216</c:v>
                </c:pt>
                <c:pt idx="82">
                  <c:v>-13.424733342201948</c:v>
                </c:pt>
                <c:pt idx="83">
                  <c:v>-13.309488703157344</c:v>
                </c:pt>
                <c:pt idx="84">
                  <c:v>-12.928877743867874</c:v>
                </c:pt>
                <c:pt idx="85">
                  <c:v>-12.200207692908393</c:v>
                </c:pt>
                <c:pt idx="86">
                  <c:v>-11.039489381968849</c:v>
                </c:pt>
                <c:pt idx="87">
                  <c:v>-9.3797650598455249</c:v>
                </c:pt>
                <c:pt idx="88">
                  <c:v>-7.1980184645323053</c:v>
                </c:pt>
                <c:pt idx="89">
                  <c:v>-4.5438275207398862</c:v>
                </c:pt>
                <c:pt idx="90">
                  <c:v>-1.5550957314537093</c:v>
                </c:pt>
                <c:pt idx="91">
                  <c:v>1.5550957314537444</c:v>
                </c:pt>
              </c:numCache>
            </c:numRef>
          </c:xVal>
          <c:yVal>
            <c:numRef>
              <c:f>linear!$O$291:$O$382</c:f>
              <c:numCache>
                <c:formatCode>Γενικός τύπος</c:formatCode>
                <c:ptCount val="92"/>
                <c:pt idx="0">
                  <c:v>-3.505556621137417</c:v>
                </c:pt>
                <c:pt idx="1">
                  <c:v>-3.505510509351176</c:v>
                </c:pt>
                <c:pt idx="2">
                  <c:v>-3.5051414520843136</c:v>
                </c:pt>
                <c:pt idx="3">
                  <c:v>-3.5044024677889025</c:v>
                </c:pt>
                <c:pt idx="4">
                  <c:v>-3.5032918126041581</c:v>
                </c:pt>
                <c:pt idx="5">
                  <c:v>-3.5018068599517171</c:v>
                </c:pt>
                <c:pt idx="6">
                  <c:v>-3.4999440874708343</c:v>
                </c:pt>
                <c:pt idx="7">
                  <c:v>-3.4976990594380184</c:v>
                </c:pt>
                <c:pt idx="8">
                  <c:v>-3.4950664045124968</c:v>
                </c:pt>
                <c:pt idx="9">
                  <c:v>-3.4920397886210952</c:v>
                </c:pt>
                <c:pt idx="10">
                  <c:v>-3.4886118827475321</c:v>
                </c:pt>
                <c:pt idx="11">
                  <c:v>-3.4847743253464665</c:v>
                </c:pt>
                <c:pt idx="12">
                  <c:v>-3.4805176790548749</c:v>
                </c:pt>
                <c:pt idx="13">
                  <c:v>-3.4758313813149391</c:v>
                </c:pt>
                <c:pt idx="14">
                  <c:v>-3.4707036884671143</c:v>
                </c:pt>
                <c:pt idx="15">
                  <c:v>-3.4651216128035269</c:v>
                </c:pt>
                <c:pt idx="16">
                  <c:v>-3.4590708520010773</c:v>
                </c:pt>
                <c:pt idx="17">
                  <c:v>-3.4525357102718019</c:v>
                </c:pt>
                <c:pt idx="18">
                  <c:v>-3.4454990104782168</c:v>
                </c:pt>
                <c:pt idx="19">
                  <c:v>-3.4379419963596956</c:v>
                </c:pt>
                <c:pt idx="20">
                  <c:v>-3.4298442239021436</c:v>
                </c:pt>
                <c:pt idx="21">
                  <c:v>-3.4211834407540831</c:v>
                </c:pt>
                <c:pt idx="22">
                  <c:v>-3.4119354524467065</c:v>
                </c:pt>
                <c:pt idx="23">
                  <c:v>-3.4020739740095398</c:v>
                </c:pt>
                <c:pt idx="24">
                  <c:v>-3.3915704653850764</c:v>
                </c:pt>
                <c:pt idx="25">
                  <c:v>-3.3803939488305543</c:v>
                </c:pt>
                <c:pt idx="26">
                  <c:v>-3.3685108062491795</c:v>
                </c:pt>
                <c:pt idx="27">
                  <c:v>-3.3558845541114359</c:v>
                </c:pt>
                <c:pt idx="28">
                  <c:v>-3.3424755933034525</c:v>
                </c:pt>
                <c:pt idx="29">
                  <c:v>-3.3282409308670928</c:v>
                </c:pt>
                <c:pt idx="30">
                  <c:v>-3.3131338701673072</c:v>
                </c:pt>
                <c:pt idx="31">
                  <c:v>-3.2971036655258019</c:v>
                </c:pt>
                <c:pt idx="32">
                  <c:v>-3.2800951367860947</c:v>
                </c:pt>
                <c:pt idx="33">
                  <c:v>-3.2620482386081124</c:v>
                </c:pt>
                <c:pt idx="34">
                  <c:v>-3.2428975785156271</c:v>
                </c:pt>
                <c:pt idx="35">
                  <c:v>-3.2225718768167235</c:v>
                </c:pt>
                <c:pt idx="36">
                  <c:v>-3.2009933604627463</c:v>
                </c:pt>
                <c:pt idx="37">
                  <c:v>-3.1780770816770061</c:v>
                </c:pt>
                <c:pt idx="38">
                  <c:v>-3.1537301507368505</c:v>
                </c:pt>
                <c:pt idx="39">
                  <c:v>-3.1278508705910237</c:v>
                </c:pt>
                <c:pt idx="40">
                  <c:v>-3.1003277589890814</c:v>
                </c:pt>
                <c:pt idx="41">
                  <c:v>-3.0710384414320404</c:v>
                </c:pt>
                <c:pt idx="42">
                  <c:v>-3.0398483954506923</c:v>
                </c:pt>
                <c:pt idx="43">
                  <c:v>-3.0066095233925849</c:v>
                </c:pt>
                <c:pt idx="44">
                  <c:v>-2.9711585269442038</c:v>
                </c:pt>
                <c:pt idx="45">
                  <c:v>-2.9333150518994442</c:v>
                </c:pt>
                <c:pt idx="46">
                  <c:v>-2.8928795660515347</c:v>
                </c:pt>
                <c:pt idx="47">
                  <c:v>-2.8496309263350179</c:v>
                </c:pt>
                <c:pt idx="48">
                  <c:v>-2.8033235832390622</c:v>
                </c:pt>
                <c:pt idx="49">
                  <c:v>-2.7536843607559045</c:v>
                </c:pt>
                <c:pt idx="50">
                  <c:v>-2.7004087383553754</c:v>
                </c:pt>
                <c:pt idx="51">
                  <c:v>-2.6431565472391467</c:v>
                </c:pt>
                <c:pt idx="52">
                  <c:v>-2.581546975871567</c:v>
                </c:pt>
                <c:pt idx="53">
                  <c:v>-2.5151527588254767</c:v>
                </c:pt>
                <c:pt idx="54">
                  <c:v>-2.4434933974761086</c:v>
                </c:pt>
                <c:pt idx="55">
                  <c:v>-2.3660272299873628</c:v>
                </c:pt>
                <c:pt idx="56">
                  <c:v>-2.2821421300857887</c:v>
                </c:pt>
                <c:pt idx="57">
                  <c:v>-2.1911445677505506</c:v>
                </c:pt>
                <c:pt idx="58">
                  <c:v>-2.0922467082703249</c:v>
                </c:pt>
                <c:pt idx="59">
                  <c:v>-1.9845511568574055</c:v>
                </c:pt>
                <c:pt idx="60">
                  <c:v>-1.8670328714803139</c:v>
                </c:pt>
                <c:pt idx="61">
                  <c:v>-1.7385176636810995</c:v>
                </c:pt>
                <c:pt idx="62">
                  <c:v>-1.5976565824519477</c:v>
                </c:pt>
                <c:pt idx="63">
                  <c:v>-1.4428953262148609</c:v>
                </c:pt>
                <c:pt idx="64">
                  <c:v>-1.272437649412016</c:v>
                </c:pt>
                <c:pt idx="65">
                  <c:v>-1.0842015213539442</c:v>
                </c:pt>
                <c:pt idx="66">
                  <c:v>-0.87576655712857643</c:v>
                </c:pt>
                <c:pt idx="67">
                  <c:v>-0.64431098133393694</c:v>
                </c:pt>
                <c:pt idx="68">
                  <c:v>-0.38653612520698366</c:v>
                </c:pt>
                <c:pt idx="69">
                  <c:v>-9.8576238821626014E-2</c:v>
                </c:pt>
                <c:pt idx="70">
                  <c:v>0.22410869530710972</c:v>
                </c:pt>
                <c:pt idx="71">
                  <c:v>0.5868592808588069</c:v>
                </c:pt>
                <c:pt idx="72">
                  <c:v>0.99596356563040556</c:v>
                </c:pt>
                <c:pt idx="73">
                  <c:v>1.4588240991906027</c:v>
                </c:pt>
                <c:pt idx="74">
                  <c:v>1.9841412740937689</c:v>
                </c:pt>
                <c:pt idx="75">
                  <c:v>2.5821022695897065</c:v>
                </c:pt>
                <c:pt idx="76">
                  <c:v>3.2645527401880186</c:v>
                </c:pt>
                <c:pt idx="77">
                  <c:v>4.0451072818359828</c:v>
                </c:pt>
                <c:pt idx="78">
                  <c:v>4.9391193649208516</c:v>
                </c:pt>
                <c:pt idx="79">
                  <c:v>5.9633745352982803</c:v>
                </c:pt>
                <c:pt idx="80">
                  <c:v>7.135283844486068</c:v>
                </c:pt>
                <c:pt idx="81">
                  <c:v>8.4712324154712046</c:v>
                </c:pt>
                <c:pt idx="82">
                  <c:v>9.9835908006544152</c:v>
                </c:pt>
                <c:pt idx="83">
                  <c:v>11.675777258725001</c:v>
                </c:pt>
                <c:pt idx="84">
                  <c:v>13.534813193362643</c:v>
                </c:pt>
                <c:pt idx="85">
                  <c:v>15.521341490930173</c:v>
                </c:pt>
                <c:pt idx="86">
                  <c:v>17.558523464608257</c:v>
                </c:pt>
                <c:pt idx="87">
                  <c:v>19.523892044244896</c:v>
                </c:pt>
                <c:pt idx="88">
                  <c:v>21.251414389595755</c:v>
                </c:pt>
                <c:pt idx="89">
                  <c:v>22.551876823075336</c:v>
                </c:pt>
                <c:pt idx="90">
                  <c:v>23.253844830633867</c:v>
                </c:pt>
                <c:pt idx="91">
                  <c:v>23.253844830634005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C-1A26-41F4-98CF-B65074B6BCCA}"/>
            </c:ext>
          </c:extLst>
        </c:ser>
        <c:ser>
          <c:idx val="45"/>
          <c:order val="44"/>
          <c:tx>
            <c:v>metopo1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linear!$S$198:$S$288</c:f>
              <c:numCache>
                <c:formatCode>Γενικός τύπος</c:formatCode>
                <c:ptCount val="91"/>
                <c:pt idx="0">
                  <c:v>0</c:v>
                </c:pt>
                <c:pt idx="1">
                  <c:v>0.89871144296289096</c:v>
                </c:pt>
                <c:pt idx="2">
                  <c:v>2.6546696465128599</c:v>
                </c:pt>
                <c:pt idx="3">
                  <c:v>4.2923415812868315</c:v>
                </c:pt>
                <c:pt idx="4">
                  <c:v>5.7514195646403952</c:v>
                </c:pt>
                <c:pt idx="5">
                  <c:v>6.9939574982924082</c:v>
                </c:pt>
                <c:pt idx="6">
                  <c:v>8.0049217633427254</c:v>
                </c:pt>
                <c:pt idx="7">
                  <c:v>8.7886057476881305</c:v>
                </c:pt>
                <c:pt idx="8">
                  <c:v>9.3629655082252246</c:v>
                </c:pt>
                <c:pt idx="9">
                  <c:v>9.7537768446565281</c:v>
                </c:pt>
                <c:pt idx="10">
                  <c:v>9.9897986684969062</c:v>
                </c:pt>
                <c:pt idx="11">
                  <c:v>10.099378587637197</c:v>
                </c:pt>
                <c:pt idx="12">
                  <c:v>10.108428266467477</c:v>
                </c:pt>
                <c:pt idx="13">
                  <c:v>10.039462174257757</c:v>
                </c:pt>
                <c:pt idx="14">
                  <c:v>9.9113517051206887</c:v>
                </c:pt>
                <c:pt idx="15">
                  <c:v>9.73950082447314</c:v>
                </c:pt>
                <c:pt idx="16">
                  <c:v>9.5362317774304337</c:v>
                </c:pt>
                <c:pt idx="17">
                  <c:v>9.3112453815494014</c:v>
                </c:pt>
                <c:pt idx="18">
                  <c:v>9.0720779941279233</c:v>
                </c:pt>
                <c:pt idx="19">
                  <c:v>8.8245159521483512</c:v>
                </c:pt>
                <c:pt idx="20">
                  <c:v>8.5729520261226799</c:v>
                </c:pt>
                <c:pt idx="21">
                  <c:v>8.3206817588534285</c:v>
                </c:pt>
                <c:pt idx="22">
                  <c:v>8.0701442562130445</c:v>
                </c:pt>
                <c:pt idx="23">
                  <c:v>7.8231147634790776</c:v>
                </c:pt>
                <c:pt idx="24">
                  <c:v>7.5808569649848909</c:v>
                </c:pt>
                <c:pt idx="25">
                  <c:v>7.3442424678552225</c:v>
                </c:pt>
                <c:pt idx="26">
                  <c:v>7.1138439959418749</c:v>
                </c:pt>
                <c:pt idx="27">
                  <c:v>6.8900077654869154</c:v>
                </c:pt>
                <c:pt idx="28">
                  <c:v>6.6729095076021574</c:v>
                </c:pt>
                <c:pt idx="29">
                  <c:v>6.4625977165145301</c:v>
                </c:pt>
                <c:pt idx="30">
                  <c:v>6.2590269574979756</c:v>
                </c:pt>
                <c:pt idx="31">
                  <c:v>6.0620834598572131</c:v>
                </c:pt>
                <c:pt idx="32">
                  <c:v>5.8716047325922665</c:v>
                </c:pt>
                <c:pt idx="33">
                  <c:v>5.6873945544344151</c:v>
                </c:pt>
                <c:pt idx="34">
                  <c:v>5.5092343871983127</c:v>
                </c:pt>
                <c:pt idx="35">
                  <c:v>5.3368920252955903</c:v>
                </c:pt>
                <c:pt idx="36">
                  <c:v>5.1701281108395971</c:v>
                </c:pt>
                <c:pt idx="37">
                  <c:v>5.0087010016255817</c:v>
                </c:pt>
                <c:pt idx="38">
                  <c:v>4.8523703692587166</c:v>
                </c:pt>
                <c:pt idx="39">
                  <c:v>4.7008998196089662</c:v>
                </c:pt>
                <c:pt idx="40">
                  <c:v>4.5540587619541189</c:v>
                </c:pt>
                <c:pt idx="41">
                  <c:v>4.4116237022442277</c:v>
                </c:pt>
                <c:pt idx="42">
                  <c:v>4.2733790964877052</c:v>
                </c:pt>
                <c:pt idx="43">
                  <c:v>4.1391178697011206</c:v>
                </c:pt>
                <c:pt idx="44">
                  <c:v>4.0086416821615689</c:v>
                </c:pt>
                <c:pt idx="45">
                  <c:v>3.8817610062966086</c:v>
                </c:pt>
                <c:pt idx="46">
                  <c:v>3.7582950632438621</c:v>
                </c:pt>
                <c:pt idx="47">
                  <c:v>3.6380716569868539</c:v>
                </c:pt>
                <c:pt idx="48">
                  <c:v>3.5209269353131454</c:v>
                </c:pt>
                <c:pt idx="49">
                  <c:v>3.4067051000952846</c:v>
                </c:pt>
                <c:pt idx="50">
                  <c:v>3.2952580841390984</c:v>
                </c:pt>
                <c:pt idx="51">
                  <c:v>3.1864452077482111</c:v>
                </c:pt>
                <c:pt idx="52">
                  <c:v>3.0801328249627367</c:v>
                </c:pt>
                <c:pt idx="53">
                  <c:v>2.976193966945794</c:v>
                </c:pt>
                <c:pt idx="54">
                  <c:v>2.8745079880591025</c:v>
                </c:pt>
                <c:pt idx="55">
                  <c:v>2.7749602186685616</c:v>
                </c:pt>
                <c:pt idx="56">
                  <c:v>2.6774416275582262</c:v>
                </c:pt>
                <c:pt idx="57">
                  <c:v>2.5818484959333494</c:v>
                </c:pt>
                <c:pt idx="58">
                  <c:v>2.4880821043026073</c:v>
                </c:pt>
                <c:pt idx="59">
                  <c:v>2.3960484330014213</c:v>
                </c:pt>
                <c:pt idx="60">
                  <c:v>2.3056578767170146</c:v>
                </c:pt>
                <c:pt idx="61">
                  <c:v>2.2168249730738903</c:v>
                </c:pt>
                <c:pt idx="62">
                  <c:v>2.1294681451139761</c:v>
                </c:pt>
                <c:pt idx="63">
                  <c:v>2.0435094573416199</c:v>
                </c:pt>
                <c:pt idx="64">
                  <c:v>1.9588743848864574</c:v>
                </c:pt>
                <c:pt idx="65">
                  <c:v>1.8754915952563336</c:v>
                </c:pt>
                <c:pt idx="66">
                  <c:v>1.7932927420995695</c:v>
                </c:pt>
                <c:pt idx="67">
                  <c:v>1.7122122703643901</c:v>
                </c:pt>
                <c:pt idx="68">
                  <c:v>1.6321872322280431</c:v>
                </c:pt>
                <c:pt idx="69">
                  <c:v>1.5531571131651101</c:v>
                </c:pt>
                <c:pt idx="70">
                  <c:v>1.4750636675304112</c:v>
                </c:pt>
                <c:pt idx="71">
                  <c:v>1.3978507630443997</c:v>
                </c:pt>
                <c:pt idx="72">
                  <c:v>1.321464233585949</c:v>
                </c:pt>
                <c:pt idx="73">
                  <c:v>1.2458517397175743</c:v>
                </c:pt>
                <c:pt idx="74">
                  <c:v>1.1709626363901553</c:v>
                </c:pt>
                <c:pt idx="75">
                  <c:v>1.0967478472972312</c:v>
                </c:pt>
                <c:pt idx="76">
                  <c:v>1.0231597453723085</c:v>
                </c:pt>
                <c:pt idx="77">
                  <c:v>0.95015203894576583</c:v>
                </c:pt>
                <c:pt idx="78">
                  <c:v>0.87767966310050061</c:v>
                </c:pt>
                <c:pt idx="79">
                  <c:v>0.80569867578709076</c:v>
                </c:pt>
                <c:pt idx="80">
                  <c:v>0.7341661582799015</c:v>
                </c:pt>
                <c:pt idx="81">
                  <c:v>0.66304011957482323</c:v>
                </c:pt>
                <c:pt idx="82">
                  <c:v>0.59227940434738091</c:v>
                </c:pt>
                <c:pt idx="83">
                  <c:v>0.52184360410649488</c:v>
                </c:pt>
                <c:pt idx="84">
                  <c:v>0.4516929711943472</c:v>
                </c:pt>
                <c:pt idx="85">
                  <c:v>0.38178833529643053</c:v>
                </c:pt>
                <c:pt idx="86">
                  <c:v>0.31209102213806811</c:v>
                </c:pt>
                <c:pt idx="87">
                  <c:v>0.24256277405441273</c:v>
                </c:pt>
                <c:pt idx="88">
                  <c:v>0.17316567213012662</c:v>
                </c:pt>
                <c:pt idx="89">
                  <c:v>0.10386205961284196</c:v>
                </c:pt>
                <c:pt idx="90">
                  <c:v>3.4614466310675121E-2</c:v>
                </c:pt>
              </c:numCache>
            </c:numRef>
          </c:xVal>
          <c:yVal>
            <c:numRef>
              <c:f>linear!$T$198:$T$288</c:f>
              <c:numCache>
                <c:formatCode>Γενικός τύπος</c:formatCode>
                <c:ptCount val="91"/>
                <c:pt idx="0">
                  <c:v>16.914452236000336</c:v>
                </c:pt>
                <c:pt idx="1">
                  <c:v>16.874449550860945</c:v>
                </c:pt>
                <c:pt idx="2">
                  <c:v>16.559892983802285</c:v>
                </c:pt>
                <c:pt idx="3">
                  <c:v>15.958584369997777</c:v>
                </c:pt>
                <c:pt idx="4">
                  <c:v>15.12024911334573</c:v>
                </c:pt>
                <c:pt idx="5">
                  <c:v>14.106966129206031</c:v>
                </c:pt>
                <c:pt idx="6">
                  <c:v>12.983077329294153</c:v>
                </c:pt>
                <c:pt idx="7">
                  <c:v>11.807169110655618</c:v>
                </c:pt>
                <c:pt idx="8">
                  <c:v>10.627314107557133</c:v>
                </c:pt>
                <c:pt idx="9">
                  <c:v>9.4794325922617695</c:v>
                </c:pt>
                <c:pt idx="10">
                  <c:v>8.3878942984158886</c:v>
                </c:pt>
                <c:pt idx="11">
                  <c:v>7.3673395387597456</c:v>
                </c:pt>
                <c:pt idx="12">
                  <c:v>6.4249057490480643</c:v>
                </c:pt>
                <c:pt idx="13">
                  <c:v>5.5623534655491804</c:v>
                </c:pt>
                <c:pt idx="14">
                  <c:v>4.7778504965694975</c:v>
                </c:pt>
                <c:pt idx="15">
                  <c:v>4.0673486643874188</c:v>
                </c:pt>
                <c:pt idx="16">
                  <c:v>3.425581851591764</c:v>
                </c:pt>
                <c:pt idx="17">
                  <c:v>2.8467525657422121</c:v>
                </c:pt>
                <c:pt idx="18">
                  <c:v>2.3249809479658907</c:v>
                </c:pt>
                <c:pt idx="19">
                  <c:v>1.8545819954677414</c:v>
                </c:pt>
                <c:pt idx="20">
                  <c:v>1.4302236425911841</c:v>
                </c:pt>
                <c:pt idx="21">
                  <c:v>1.0470052009608537</c:v>
                </c:pt>
                <c:pt idx="22">
                  <c:v>0.7004845058641449</c:v>
                </c:pt>
                <c:pt idx="23">
                  <c:v>0.38667343633579876</c:v>
                </c:pt>
                <c:pt idx="24">
                  <c:v>0.10201507372123358</c:v>
                </c:pt>
                <c:pt idx="25">
                  <c:v>-0.15664878943266786</c:v>
                </c:pt>
                <c:pt idx="26">
                  <c:v>-0.39211422857980194</c:v>
                </c:pt>
                <c:pt idx="27">
                  <c:v>-0.60685242476391399</c:v>
                </c:pt>
                <c:pt idx="28">
                  <c:v>-0.80304554513152593</c:v>
                </c:pt>
                <c:pt idx="29">
                  <c:v>-0.98262017050675865</c:v>
                </c:pt>
                <c:pt idx="30">
                  <c:v>-1.1472777587724692</c:v>
                </c:pt>
                <c:pt idx="31">
                  <c:v>-1.2985219939775563</c:v>
                </c:pt>
                <c:pt idx="32">
                  <c:v>-1.4376830854217177</c:v>
                </c:pt>
                <c:pt idx="33">
                  <c:v>-1.5659392002993291</c:v>
                </c:pt>
                <c:pt idx="34">
                  <c:v>-1.6843352724933411</c:v>
                </c:pt>
                <c:pt idx="35">
                  <c:v>-1.7937994517400935</c:v>
                </c:pt>
                <c:pt idx="36">
                  <c:v>-1.8951574566428209</c:v>
                </c:pt>
                <c:pt idx="37">
                  <c:v>-1.9891450815833456</c:v>
                </c:pt>
                <c:pt idx="38">
                  <c:v>-2.0764190876239286</c:v>
                </c:pt>
                <c:pt idx="39">
                  <c:v>-2.1575666848329633</c:v>
                </c:pt>
                <c:pt idx="40">
                  <c:v>-2.233113790418745</c:v>
                </c:pt>
                <c:pt idx="41">
                  <c:v>-2.3035322249441728</c:v>
                </c:pt>
                <c:pt idx="42">
                  <c:v>-2.3692459884264694</c:v>
                </c:pt>
                <c:pt idx="43">
                  <c:v>-2.4306367396153417</c:v>
                </c:pt>
                <c:pt idx="44">
                  <c:v>-2.488048585268662</c:v>
                </c:pt>
                <c:pt idx="45">
                  <c:v>-2.541792271746639</c:v>
                </c:pt>
                <c:pt idx="46">
                  <c:v>-2.5921488585896024</c:v>
                </c:pt>
                <c:pt idx="47">
                  <c:v>-2.6393729427601729</c:v>
                </c:pt>
                <c:pt idx="48">
                  <c:v>-2.6836954927369288</c:v>
                </c:pt>
                <c:pt idx="49">
                  <c:v>-2.7253263434652077</c:v>
                </c:pt>
                <c:pt idx="50">
                  <c:v>-2.7644563961341047</c:v>
                </c:pt>
                <c:pt idx="51">
                  <c:v>-2.8012595607048416</c:v>
                </c:pt>
                <c:pt idx="52">
                  <c:v>-2.835894473927473</c:v>
                </c:pt>
                <c:pt idx="53">
                  <c:v>-2.8685060211314011</c:v>
                </c:pt>
                <c:pt idx="54">
                  <c:v>-2.8992266862543006</c:v>
                </c:pt>
                <c:pt idx="55">
                  <c:v>-2.9281777512944345</c:v>
                </c:pt>
                <c:pt idx="56">
                  <c:v>-2.955470363553601</c:v>
                </c:pt>
                <c:pt idx="57">
                  <c:v>-2.9812064866157906</c:v>
                </c:pt>
                <c:pt idx="58">
                  <c:v>-3.0054797489224456</c:v>
                </c:pt>
                <c:pt idx="59">
                  <c:v>-3.0283762020096407</c:v>
                </c:pt>
                <c:pt idx="60">
                  <c:v>-3.0499749989244545</c:v>
                </c:pt>
                <c:pt idx="61">
                  <c:v>-3.0703490020005417</c:v>
                </c:pt>
                <c:pt idx="62">
                  <c:v>-3.0895653280174278</c:v>
                </c:pt>
                <c:pt idx="63">
                  <c:v>-3.1076858377671579</c:v>
                </c:pt>
                <c:pt idx="64">
                  <c:v>-3.1247675761845319</c:v>
                </c:pt>
                <c:pt idx="65">
                  <c:v>-3.1408631684439139</c:v>
                </c:pt>
                <c:pt idx="66">
                  <c:v>-3.1560211767707766</c:v>
                </c:pt>
                <c:pt idx="67">
                  <c:v>-3.1702864221459204</c:v>
                </c:pt>
                <c:pt idx="68">
                  <c:v>-3.1837002745828462</c:v>
                </c:pt>
                <c:pt idx="69">
                  <c:v>-3.1963009152245494</c:v>
                </c:pt>
                <c:pt idx="70">
                  <c:v>-3.208123573125703</c:v>
                </c:pt>
                <c:pt idx="71">
                  <c:v>-3.2192007392533517</c:v>
                </c:pt>
                <c:pt idx="72">
                  <c:v>-3.2295623599466232</c:v>
                </c:pt>
                <c:pt idx="73">
                  <c:v>-3.2392360118189276</c:v>
                </c:pt>
                <c:pt idx="74">
                  <c:v>-3.2482470598596853</c:v>
                </c:pt>
                <c:pt idx="75">
                  <c:v>-3.2566188002923941</c:v>
                </c:pt>
                <c:pt idx="76">
                  <c:v>-3.2643725895691129</c:v>
                </c:pt>
                <c:pt idx="77">
                  <c:v>-3.2715279607246148</c:v>
                </c:pt>
                <c:pt idx="78">
                  <c:v>-3.2781027281740465</c:v>
                </c:pt>
                <c:pt idx="79">
                  <c:v>-3.2841130819136652</c:v>
                </c:pt>
                <c:pt idx="80">
                  <c:v>-3.2895736719734785</c:v>
                </c:pt>
                <c:pt idx="81">
                  <c:v>-3.2944976838710276</c:v>
                </c:pt>
                <c:pt idx="82">
                  <c:v>-3.2988969057259836</c:v>
                </c:pt>
                <c:pt idx="83">
                  <c:v>-3.3027817876146419</c:v>
                </c:pt>
                <c:pt idx="84">
                  <c:v>-3.3061614936696788</c:v>
                </c:pt>
                <c:pt idx="85">
                  <c:v>-3.3090439473644371</c:v>
                </c:pt>
                <c:pt idx="86">
                  <c:v>-3.3114358703581384</c:v>
                </c:pt>
                <c:pt idx="87">
                  <c:v>-3.3133428152240429</c:v>
                </c:pt>
                <c:pt idx="88">
                  <c:v>-3.3147691923274532</c:v>
                </c:pt>
                <c:pt idx="89">
                  <c:v>-3.3157182910719745</c:v>
                </c:pt>
                <c:pt idx="90">
                  <c:v>-3.3161922956891989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D-1A26-41F4-98CF-B65074B6BCCA}"/>
            </c:ext>
          </c:extLst>
        </c:ser>
        <c:ser>
          <c:idx val="46"/>
          <c:order val="45"/>
          <c:tx>
            <c:v>metopo1 kato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dPt>
            <c:idx val="38"/>
            <c:marker>
              <c:symbol val="none"/>
            </c:marker>
            <c:bubble3D val="0"/>
            <c:spPr>
              <a:ln w="19050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ADB-4984-8672-78EC24547184}"/>
              </c:ext>
            </c:extLst>
          </c:dPt>
          <c:xVal>
            <c:numRef>
              <c:f>linear!$S$291:$S$382</c:f>
              <c:numCache>
                <c:formatCode>Γενικός τύπος</c:formatCode>
                <c:ptCount val="92"/>
                <c:pt idx="0">
                  <c:v>0</c:v>
                </c:pt>
                <c:pt idx="1">
                  <c:v>-3.4614466310675121E-2</c:v>
                </c:pt>
                <c:pt idx="2">
                  <c:v>-0.10386205961284196</c:v>
                </c:pt>
                <c:pt idx="3">
                  <c:v>-0.17316567213012662</c:v>
                </c:pt>
                <c:pt idx="4">
                  <c:v>-0.24256277405441273</c:v>
                </c:pt>
                <c:pt idx="5">
                  <c:v>-0.31209102213806811</c:v>
                </c:pt>
                <c:pt idx="6">
                  <c:v>-0.38178833529643053</c:v>
                </c:pt>
                <c:pt idx="7">
                  <c:v>-0.4516929711943472</c:v>
                </c:pt>
                <c:pt idx="8">
                  <c:v>-0.52184360410649488</c:v>
                </c:pt>
                <c:pt idx="9">
                  <c:v>-0.59227940434738091</c:v>
                </c:pt>
                <c:pt idx="10">
                  <c:v>-0.66304011957482323</c:v>
                </c:pt>
                <c:pt idx="11">
                  <c:v>-0.7341661582799015</c:v>
                </c:pt>
                <c:pt idx="12">
                  <c:v>-0.80569867578709076</c:v>
                </c:pt>
                <c:pt idx="13">
                  <c:v>-0.87767966310050061</c:v>
                </c:pt>
                <c:pt idx="14">
                  <c:v>-0.95015203894576583</c:v>
                </c:pt>
                <c:pt idx="15">
                  <c:v>-1.0231597453723085</c:v>
                </c:pt>
                <c:pt idx="16">
                  <c:v>-1.0967478472972312</c:v>
                </c:pt>
                <c:pt idx="17">
                  <c:v>-1.1709626363901553</c:v>
                </c:pt>
                <c:pt idx="18">
                  <c:v>-1.2458517397175743</c:v>
                </c:pt>
                <c:pt idx="19">
                  <c:v>-1.321464233585949</c:v>
                </c:pt>
                <c:pt idx="20">
                  <c:v>-1.3978507630443997</c:v>
                </c:pt>
                <c:pt idx="21">
                  <c:v>-1.4750636675304112</c:v>
                </c:pt>
                <c:pt idx="22">
                  <c:v>-1.5531571131651101</c:v>
                </c:pt>
                <c:pt idx="23">
                  <c:v>-1.6321872322280431</c:v>
                </c:pt>
                <c:pt idx="24">
                  <c:v>-1.7122122703643901</c:v>
                </c:pt>
                <c:pt idx="25">
                  <c:v>-1.7932927420995695</c:v>
                </c:pt>
                <c:pt idx="26">
                  <c:v>-1.8754915952563336</c:v>
                </c:pt>
                <c:pt idx="27">
                  <c:v>-1.9588743848864574</c:v>
                </c:pt>
                <c:pt idx="28">
                  <c:v>-2.0435094573416199</c:v>
                </c:pt>
                <c:pt idx="29">
                  <c:v>-2.1294681451139761</c:v>
                </c:pt>
                <c:pt idx="30">
                  <c:v>-2.2168249730738903</c:v>
                </c:pt>
                <c:pt idx="31">
                  <c:v>-2.3056578767170146</c:v>
                </c:pt>
                <c:pt idx="32">
                  <c:v>-2.3960484330014213</c:v>
                </c:pt>
                <c:pt idx="33">
                  <c:v>-2.4880821043026073</c:v>
                </c:pt>
                <c:pt idx="34">
                  <c:v>-2.5818484959333494</c:v>
                </c:pt>
                <c:pt idx="35">
                  <c:v>-2.6774416275582262</c:v>
                </c:pt>
                <c:pt idx="36">
                  <c:v>-2.7749602186685616</c:v>
                </c:pt>
                <c:pt idx="37">
                  <c:v>-2.8745079880591025</c:v>
                </c:pt>
                <c:pt idx="38">
                  <c:v>-2.976193966945794</c:v>
                </c:pt>
                <c:pt idx="39">
                  <c:v>-3.0801328249627367</c:v>
                </c:pt>
                <c:pt idx="40">
                  <c:v>-3.1864452077482111</c:v>
                </c:pt>
                <c:pt idx="41">
                  <c:v>-3.2952580841390984</c:v>
                </c:pt>
                <c:pt idx="42">
                  <c:v>-3.4067051000952846</c:v>
                </c:pt>
                <c:pt idx="43">
                  <c:v>-3.5209269353131454</c:v>
                </c:pt>
                <c:pt idx="44">
                  <c:v>-3.6380716569868539</c:v>
                </c:pt>
                <c:pt idx="45">
                  <c:v>-3.7582950632438621</c:v>
                </c:pt>
                <c:pt idx="46">
                  <c:v>-3.8817610062966086</c:v>
                </c:pt>
                <c:pt idx="47">
                  <c:v>-4.0086416821615689</c:v>
                </c:pt>
                <c:pt idx="48">
                  <c:v>-4.1391178697011206</c:v>
                </c:pt>
                <c:pt idx="49">
                  <c:v>-4.2733790964877052</c:v>
                </c:pt>
                <c:pt idx="50">
                  <c:v>-4.4116237022442277</c:v>
                </c:pt>
                <c:pt idx="51">
                  <c:v>-4.5540587619541189</c:v>
                </c:pt>
                <c:pt idx="52">
                  <c:v>-4.7008998196089662</c:v>
                </c:pt>
                <c:pt idx="53">
                  <c:v>-4.8523703692587166</c:v>
                </c:pt>
                <c:pt idx="54">
                  <c:v>-5.0087010016255817</c:v>
                </c:pt>
                <c:pt idx="55">
                  <c:v>-5.1701281108395971</c:v>
                </c:pt>
                <c:pt idx="56">
                  <c:v>-5.3368920252955903</c:v>
                </c:pt>
                <c:pt idx="57">
                  <c:v>-5.5092343871983127</c:v>
                </c:pt>
                <c:pt idx="58">
                  <c:v>-5.6873945544344151</c:v>
                </c:pt>
                <c:pt idx="59">
                  <c:v>-5.8716047325922665</c:v>
                </c:pt>
                <c:pt idx="60">
                  <c:v>-6.0620834598572131</c:v>
                </c:pt>
                <c:pt idx="61">
                  <c:v>-6.2590269574979756</c:v>
                </c:pt>
                <c:pt idx="62">
                  <c:v>-6.4625977165145301</c:v>
                </c:pt>
                <c:pt idx="63">
                  <c:v>-6.6729095076021574</c:v>
                </c:pt>
                <c:pt idx="64">
                  <c:v>-6.8900077654869154</c:v>
                </c:pt>
                <c:pt idx="65">
                  <c:v>-7.1138439959418749</c:v>
                </c:pt>
                <c:pt idx="66">
                  <c:v>-7.3442424678552225</c:v>
                </c:pt>
                <c:pt idx="67">
                  <c:v>-7.5808569649848909</c:v>
                </c:pt>
                <c:pt idx="68">
                  <c:v>-7.8231147634790776</c:v>
                </c:pt>
                <c:pt idx="69">
                  <c:v>-8.0701442562130445</c:v>
                </c:pt>
                <c:pt idx="70">
                  <c:v>-8.3206817588534285</c:v>
                </c:pt>
                <c:pt idx="71">
                  <c:v>-8.5729520261226799</c:v>
                </c:pt>
                <c:pt idx="72">
                  <c:v>-8.8245159521483512</c:v>
                </c:pt>
                <c:pt idx="73">
                  <c:v>-9.0720779941279233</c:v>
                </c:pt>
                <c:pt idx="74">
                  <c:v>-9.3112453815494014</c:v>
                </c:pt>
                <c:pt idx="75">
                  <c:v>-9.5362317774304337</c:v>
                </c:pt>
                <c:pt idx="76">
                  <c:v>-9.73950082447314</c:v>
                </c:pt>
                <c:pt idx="77">
                  <c:v>-9.9113517051206887</c:v>
                </c:pt>
                <c:pt idx="78">
                  <c:v>-10.039462174257757</c:v>
                </c:pt>
                <c:pt idx="79">
                  <c:v>-10.108428266467477</c:v>
                </c:pt>
                <c:pt idx="80">
                  <c:v>-10.099378587637197</c:v>
                </c:pt>
                <c:pt idx="81">
                  <c:v>-9.9897986684969062</c:v>
                </c:pt>
                <c:pt idx="82">
                  <c:v>-9.7537768446565281</c:v>
                </c:pt>
                <c:pt idx="83">
                  <c:v>-9.3629655082252246</c:v>
                </c:pt>
                <c:pt idx="84">
                  <c:v>-8.7886057476881305</c:v>
                </c:pt>
                <c:pt idx="85">
                  <c:v>-8.0049217633427254</c:v>
                </c:pt>
                <c:pt idx="86">
                  <c:v>-6.9939574982924082</c:v>
                </c:pt>
                <c:pt idx="87">
                  <c:v>-5.7514195646403952</c:v>
                </c:pt>
                <c:pt idx="88">
                  <c:v>-4.2923415812868315</c:v>
                </c:pt>
                <c:pt idx="89">
                  <c:v>-2.6546696465128599</c:v>
                </c:pt>
                <c:pt idx="90">
                  <c:v>-0.89871144296289096</c:v>
                </c:pt>
                <c:pt idx="91">
                  <c:v>0.89871144296290717</c:v>
                </c:pt>
              </c:numCache>
            </c:numRef>
          </c:xVal>
          <c:yVal>
            <c:numRef>
              <c:f>linear!$T$291:$T$382</c:f>
              <c:numCache>
                <c:formatCode>Γενικός τύπος</c:formatCode>
                <c:ptCount val="92"/>
                <c:pt idx="0">
                  <c:v>-3.316251520755622</c:v>
                </c:pt>
                <c:pt idx="1">
                  <c:v>-3.3161922956891989</c:v>
                </c:pt>
                <c:pt idx="2">
                  <c:v>-3.3157182910719745</c:v>
                </c:pt>
                <c:pt idx="3">
                  <c:v>-3.3147691923274532</c:v>
                </c:pt>
                <c:pt idx="4">
                  <c:v>-3.3133428152240429</c:v>
                </c:pt>
                <c:pt idx="5">
                  <c:v>-3.3114358703581384</c:v>
                </c:pt>
                <c:pt idx="6">
                  <c:v>-3.3090439473644371</c:v>
                </c:pt>
                <c:pt idx="7">
                  <c:v>-3.3061614936696788</c:v>
                </c:pt>
                <c:pt idx="8">
                  <c:v>-3.3027817876146419</c:v>
                </c:pt>
                <c:pt idx="9">
                  <c:v>-3.2988969057259836</c:v>
                </c:pt>
                <c:pt idx="10">
                  <c:v>-3.2944976838710276</c:v>
                </c:pt>
                <c:pt idx="11">
                  <c:v>-3.2895736719734785</c:v>
                </c:pt>
                <c:pt idx="12">
                  <c:v>-3.2841130819136652</c:v>
                </c:pt>
                <c:pt idx="13">
                  <c:v>-3.2781027281740465</c:v>
                </c:pt>
                <c:pt idx="14">
                  <c:v>-3.2715279607246148</c:v>
                </c:pt>
                <c:pt idx="15">
                  <c:v>-3.2643725895691129</c:v>
                </c:pt>
                <c:pt idx="16">
                  <c:v>-3.2566188002923941</c:v>
                </c:pt>
                <c:pt idx="17">
                  <c:v>-3.2482470598596853</c:v>
                </c:pt>
                <c:pt idx="18">
                  <c:v>-3.2392360118189276</c:v>
                </c:pt>
                <c:pt idx="19">
                  <c:v>-3.2295623599466232</c:v>
                </c:pt>
                <c:pt idx="20">
                  <c:v>-3.2192007392533517</c:v>
                </c:pt>
                <c:pt idx="21">
                  <c:v>-3.208123573125703</c:v>
                </c:pt>
                <c:pt idx="22">
                  <c:v>-3.1963009152245494</c:v>
                </c:pt>
                <c:pt idx="23">
                  <c:v>-3.1837002745828462</c:v>
                </c:pt>
                <c:pt idx="24">
                  <c:v>-3.1702864221459204</c:v>
                </c:pt>
                <c:pt idx="25">
                  <c:v>-3.1560211767707766</c:v>
                </c:pt>
                <c:pt idx="26">
                  <c:v>-3.1408631684439139</c:v>
                </c:pt>
                <c:pt idx="27">
                  <c:v>-3.1247675761845319</c:v>
                </c:pt>
                <c:pt idx="28">
                  <c:v>-3.1076858377671579</c:v>
                </c:pt>
                <c:pt idx="29">
                  <c:v>-3.0895653280174278</c:v>
                </c:pt>
                <c:pt idx="30">
                  <c:v>-3.0703490020005417</c:v>
                </c:pt>
                <c:pt idx="31">
                  <c:v>-3.0499749989244545</c:v>
                </c:pt>
                <c:pt idx="32">
                  <c:v>-3.0283762020096407</c:v>
                </c:pt>
                <c:pt idx="33">
                  <c:v>-3.0054797489224456</c:v>
                </c:pt>
                <c:pt idx="34">
                  <c:v>-2.9812064866157906</c:v>
                </c:pt>
                <c:pt idx="35">
                  <c:v>-2.955470363553601</c:v>
                </c:pt>
                <c:pt idx="36">
                  <c:v>-2.9281777512944345</c:v>
                </c:pt>
                <c:pt idx="37">
                  <c:v>-2.8992266862543006</c:v>
                </c:pt>
                <c:pt idx="38">
                  <c:v>-2.8685060211314011</c:v>
                </c:pt>
                <c:pt idx="39">
                  <c:v>-2.835894473927473</c:v>
                </c:pt>
                <c:pt idx="40">
                  <c:v>-2.8012595607048416</c:v>
                </c:pt>
                <c:pt idx="41">
                  <c:v>-2.7644563961341047</c:v>
                </c:pt>
                <c:pt idx="42">
                  <c:v>-2.7253263434652077</c:v>
                </c:pt>
                <c:pt idx="43">
                  <c:v>-2.6836954927369288</c:v>
                </c:pt>
                <c:pt idx="44">
                  <c:v>-2.6393729427601729</c:v>
                </c:pt>
                <c:pt idx="45">
                  <c:v>-2.5921488585896024</c:v>
                </c:pt>
                <c:pt idx="46">
                  <c:v>-2.541792271746639</c:v>
                </c:pt>
                <c:pt idx="47">
                  <c:v>-2.488048585268662</c:v>
                </c:pt>
                <c:pt idx="48">
                  <c:v>-2.4306367396153417</c:v>
                </c:pt>
                <c:pt idx="49">
                  <c:v>-2.3692459884264694</c:v>
                </c:pt>
                <c:pt idx="50">
                  <c:v>-2.3035322249441728</c:v>
                </c:pt>
                <c:pt idx="51">
                  <c:v>-2.233113790418745</c:v>
                </c:pt>
                <c:pt idx="52">
                  <c:v>-2.1575666848329633</c:v>
                </c:pt>
                <c:pt idx="53">
                  <c:v>-2.0764190876239286</c:v>
                </c:pt>
                <c:pt idx="54">
                  <c:v>-1.9891450815833456</c:v>
                </c:pt>
                <c:pt idx="55">
                  <c:v>-1.8951574566428209</c:v>
                </c:pt>
                <c:pt idx="56">
                  <c:v>-1.7937994517400935</c:v>
                </c:pt>
                <c:pt idx="57">
                  <c:v>-1.6843352724933411</c:v>
                </c:pt>
                <c:pt idx="58">
                  <c:v>-1.5659392002993291</c:v>
                </c:pt>
                <c:pt idx="59">
                  <c:v>-1.4376830854217177</c:v>
                </c:pt>
                <c:pt idx="60">
                  <c:v>-1.2985219939775563</c:v>
                </c:pt>
                <c:pt idx="61">
                  <c:v>-1.1472777587724692</c:v>
                </c:pt>
                <c:pt idx="62">
                  <c:v>-0.98262017050675865</c:v>
                </c:pt>
                <c:pt idx="63">
                  <c:v>-0.80304554513152593</c:v>
                </c:pt>
                <c:pt idx="64">
                  <c:v>-0.60685242476391399</c:v>
                </c:pt>
                <c:pt idx="65">
                  <c:v>-0.39211422857980194</c:v>
                </c:pt>
                <c:pt idx="66">
                  <c:v>-0.15664878943266786</c:v>
                </c:pt>
                <c:pt idx="67">
                  <c:v>0.10201507372123358</c:v>
                </c:pt>
                <c:pt idx="68">
                  <c:v>0.38667343633579876</c:v>
                </c:pt>
                <c:pt idx="69">
                  <c:v>0.7004845058641449</c:v>
                </c:pt>
                <c:pt idx="70">
                  <c:v>1.0470052009608537</c:v>
                </c:pt>
                <c:pt idx="71">
                  <c:v>1.4302236425911841</c:v>
                </c:pt>
                <c:pt idx="72">
                  <c:v>1.8545819954677414</c:v>
                </c:pt>
                <c:pt idx="73">
                  <c:v>2.3249809479658907</c:v>
                </c:pt>
                <c:pt idx="74">
                  <c:v>2.8467525657422121</c:v>
                </c:pt>
                <c:pt idx="75">
                  <c:v>3.425581851591764</c:v>
                </c:pt>
                <c:pt idx="76">
                  <c:v>4.0673486643874188</c:v>
                </c:pt>
                <c:pt idx="77">
                  <c:v>4.7778504965694975</c:v>
                </c:pt>
                <c:pt idx="78">
                  <c:v>5.5623534655491804</c:v>
                </c:pt>
                <c:pt idx="79">
                  <c:v>6.4249057490480643</c:v>
                </c:pt>
                <c:pt idx="80">
                  <c:v>7.3673395387597456</c:v>
                </c:pt>
                <c:pt idx="81">
                  <c:v>8.3878942984158886</c:v>
                </c:pt>
                <c:pt idx="82">
                  <c:v>9.4794325922617695</c:v>
                </c:pt>
                <c:pt idx="83">
                  <c:v>10.627314107557133</c:v>
                </c:pt>
                <c:pt idx="84">
                  <c:v>11.807169110655618</c:v>
                </c:pt>
                <c:pt idx="85">
                  <c:v>12.983077329294153</c:v>
                </c:pt>
                <c:pt idx="86">
                  <c:v>14.106966129206031</c:v>
                </c:pt>
                <c:pt idx="87">
                  <c:v>15.12024911334573</c:v>
                </c:pt>
                <c:pt idx="88">
                  <c:v>15.958584369997777</c:v>
                </c:pt>
                <c:pt idx="89">
                  <c:v>16.559892983802285</c:v>
                </c:pt>
                <c:pt idx="90">
                  <c:v>16.874449550860945</c:v>
                </c:pt>
                <c:pt idx="91">
                  <c:v>16.874449550861002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E-1A26-41F4-98CF-B65074B6BCCA}"/>
            </c:ext>
          </c:extLst>
        </c:ser>
        <c:ser>
          <c:idx val="47"/>
          <c:order val="46"/>
          <c:tx>
            <c:v>metopo2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linear!$X$198:$X$288</c:f>
              <c:numCache>
                <c:formatCode>Γενικός τύπος</c:formatCode>
                <c:ptCount val="91"/>
                <c:pt idx="0">
                  <c:v>0</c:v>
                </c:pt>
                <c:pt idx="1">
                  <c:v>0.51279417208680789</c:v>
                </c:pt>
                <c:pt idx="2">
                  <c:v>1.5245294533863352</c:v>
                </c:pt>
                <c:pt idx="3">
                  <c:v>2.4959035347137921</c:v>
                </c:pt>
                <c:pt idx="4">
                  <c:v>3.4037901658456584</c:v>
                </c:pt>
                <c:pt idx="5">
                  <c:v>4.2300549064245772</c:v>
                </c:pt>
                <c:pt idx="6">
                  <c:v>4.9623891316307382</c:v>
                </c:pt>
                <c:pt idx="7">
                  <c:v>5.5943589913206502</c:v>
                </c:pt>
                <c:pt idx="8">
                  <c:v>6.1248183231818505</c:v>
                </c:pt>
                <c:pt idx="9">
                  <c:v>6.5569182567566333</c:v>
                </c:pt>
                <c:pt idx="10">
                  <c:v>6.8969529207602731</c:v>
                </c:pt>
                <c:pt idx="11">
                  <c:v>7.1532337735813112</c:v>
                </c:pt>
                <c:pt idx="12">
                  <c:v>7.335115922609873</c:v>
                </c:pt>
                <c:pt idx="13">
                  <c:v>7.4522334657961444</c:v>
                </c:pt>
                <c:pt idx="14">
                  <c:v>7.5139508596898299</c:v>
                </c:pt>
                <c:pt idx="15">
                  <c:v>7.5290068202720093</c:v>
                </c:pt>
                <c:pt idx="16">
                  <c:v>7.5053133800053331</c:v>
                </c:pt>
                <c:pt idx="17">
                  <c:v>7.4498702842305535</c:v>
                </c:pt>
                <c:pt idx="18">
                  <c:v>7.3687589409919516</c:v>
                </c:pt>
                <c:pt idx="19">
                  <c:v>7.2671869208222741</c:v>
                </c:pt>
                <c:pt idx="20">
                  <c:v>7.1495612100709316</c:v>
                </c:pt>
                <c:pt idx="21">
                  <c:v>7.0195748437676855</c:v>
                </c:pt>
                <c:pt idx="22">
                  <c:v>6.8802967174888909</c:v>
                </c:pt>
                <c:pt idx="23">
                  <c:v>6.7342582632798109</c:v>
                </c:pt>
                <c:pt idx="24">
                  <c:v>6.583533435543103</c:v>
                </c:pt>
                <c:pt idx="25">
                  <c:v>6.4298103193681007</c:v>
                </c:pt>
                <c:pt idx="26">
                  <c:v>6.2744538730327344</c:v>
                </c:pt>
                <c:pt idx="27">
                  <c:v>6.1185600414141472</c:v>
                </c:pt>
                <c:pt idx="28">
                  <c:v>5.9630018787899433</c:v>
                </c:pt>
                <c:pt idx="29">
                  <c:v>5.8084685096159987</c:v>
                </c:pt>
                <c:pt idx="30">
                  <c:v>5.6554978133935991</c:v>
                </c:pt>
                <c:pt idx="31">
                  <c:v>5.5045036987342364</c:v>
                </c:pt>
                <c:pt idx="32">
                  <c:v>5.3557987679412147</c:v>
                </c:pt>
                <c:pt idx="33">
                  <c:v>5.2096130896998289</c:v>
                </c:pt>
                <c:pt idx="34">
                  <c:v>5.0661097078315054</c:v>
                </c:pt>
                <c:pt idx="35">
                  <c:v>4.9253974266850342</c:v>
                </c:pt>
                <c:pt idx="36">
                  <c:v>4.7875413329796181</c:v>
                </c:pt>
                <c:pt idx="37">
                  <c:v>4.6525714417670869</c:v>
                </c:pt>
                <c:pt idx="38">
                  <c:v>4.5204897911938797</c:v>
                </c:pt>
                <c:pt idx="39">
                  <c:v>4.3912762566425307</c:v>
                </c:pt>
                <c:pt idx="40">
                  <c:v>4.2648933089104499</c:v>
                </c:pt>
                <c:pt idx="41">
                  <c:v>4.1412899024432139</c:v>
                </c:pt>
                <c:pt idx="42">
                  <c:v>4.0204046473366022</c:v>
                </c:pt>
                <c:pt idx="43">
                  <c:v>3.9021683919475012</c:v>
                </c:pt>
                <c:pt idx="44">
                  <c:v>3.7865063206764491</c:v>
                </c:pt>
                <c:pt idx="45">
                  <c:v>3.6733396530665186</c:v>
                </c:pt>
                <c:pt idx="46">
                  <c:v>3.5625870151646217</c:v>
                </c:pt>
                <c:pt idx="47">
                  <c:v>3.4541655415658195</c:v>
                </c:pt>
                <c:pt idx="48">
                  <c:v>3.3479917562474117</c:v>
                </c:pt>
                <c:pt idx="49">
                  <c:v>3.2439822718110465</c:v>
                </c:pt>
                <c:pt idx="50">
                  <c:v>3.1420543397660401</c:v>
                </c:pt>
                <c:pt idx="51">
                  <c:v>3.0421262787392469</c:v>
                </c:pt>
                <c:pt idx="52">
                  <c:v>2.944117802765791</c:v>
                </c:pt>
                <c:pt idx="53">
                  <c:v>2.8479502679198268</c:v>
                </c:pt>
                <c:pt idx="54">
                  <c:v>2.7535468523358602</c:v>
                </c:pt>
                <c:pt idx="55">
                  <c:v>2.6608326820269497</c:v>
                </c:pt>
                <c:pt idx="56">
                  <c:v>2.5697349127255849</c:v>
                </c:pt>
                <c:pt idx="57">
                  <c:v>2.4801827761740838</c:v>
                </c:pt>
                <c:pt idx="58">
                  <c:v>2.3921075978060737</c:v>
                </c:pt>
                <c:pt idx="59">
                  <c:v>2.3054427915339351</c:v>
                </c:pt>
                <c:pt idx="60">
                  <c:v>2.2201238363430997</c:v>
                </c:pt>
                <c:pt idx="61">
                  <c:v>2.1360882385557796</c:v>
                </c:pt>
                <c:pt idx="62">
                  <c:v>2.0532754829331599</c:v>
                </c:pt>
                <c:pt idx="63">
                  <c:v>1.9716269752111777</c:v>
                </c:pt>
                <c:pt idx="64">
                  <c:v>1.891085978189885</c:v>
                </c:pt>
                <c:pt idx="65">
                  <c:v>1.8115975431031226</c:v>
                </c:pt>
                <c:pt idx="66">
                  <c:v>1.7331084376694315</c:v>
                </c:pt>
                <c:pt idx="67">
                  <c:v>1.6555670719555613</c:v>
                </c:pt>
                <c:pt idx="68">
                  <c:v>1.5789234229605891</c:v>
                </c:pt>
                <c:pt idx="69">
                  <c:v>1.5031289586439416</c:v>
                </c:pt>
                <c:pt idx="70">
                  <c:v>1.4281365619677493</c:v>
                </c:pt>
                <c:pt idx="71">
                  <c:v>1.3539004553976075</c:v>
                </c:pt>
                <c:pt idx="72">
                  <c:v>1.2803761262014373</c:v>
                </c:pt>
                <c:pt idx="73">
                  <c:v>1.2075202528000102</c:v>
                </c:pt>
                <c:pt idx="74">
                  <c:v>1.135290632351732</c:v>
                </c:pt>
                <c:pt idx="75">
                  <c:v>1.0636461096958569</c:v>
                </c:pt>
                <c:pt idx="76">
                  <c:v>0.99254650773032593</c:v>
                </c:pt>
                <c:pt idx="77">
                  <c:v>0.92195255926110198</c:v>
                </c:pt>
                <c:pt idx="78">
                  <c:v>0.85182584032769426</c:v>
                </c:pt>
                <c:pt idx="79">
                  <c:v>0.78212870498332754</c:v>
                </c:pt>
                <c:pt idx="80">
                  <c:v>0.71282422148690283</c:v>
                </c:pt>
                <c:pt idx="81">
                  <c:v>0.64387610984654953</c:v>
                </c:pt>
                <c:pt idx="82">
                  <c:v>0.57524868064072154</c:v>
                </c:pt>
                <c:pt idx="83">
                  <c:v>0.50690677503143144</c:v>
                </c:pt>
                <c:pt idx="84">
                  <c:v>0.43881570587541374</c:v>
                </c:pt>
                <c:pt idx="85">
                  <c:v>0.3709411998317132</c:v>
                </c:pt>
                <c:pt idx="86">
                  <c:v>0.30324934035874196</c:v>
                </c:pt>
                <c:pt idx="87">
                  <c:v>0.23570651148924643</c:v>
                </c:pt>
                <c:pt idx="88">
                  <c:v>0.16827934226840977</c:v>
                </c:pt>
                <c:pt idx="89">
                  <c:v>0.10093465173753746</c:v>
                </c:pt>
                <c:pt idx="90">
                  <c:v>3.3639394343924524E-2</c:v>
                </c:pt>
              </c:numCache>
            </c:numRef>
          </c:xVal>
          <c:yVal>
            <c:numRef>
              <c:f>linear!$Y$198:$Y$288</c:f>
              <c:numCache>
                <c:formatCode>Γενικός τύπος</c:formatCode>
                <c:ptCount val="91"/>
                <c:pt idx="0">
                  <c:v>11.989712691222133</c:v>
                </c:pt>
                <c:pt idx="1">
                  <c:v>11.972230329921617</c:v>
                </c:pt>
                <c:pt idx="2">
                  <c:v>11.833756616451947</c:v>
                </c:pt>
                <c:pt idx="3">
                  <c:v>11.563997134517994</c:v>
                </c:pt>
                <c:pt idx="4">
                  <c:v>11.1764188658055</c:v>
                </c:pt>
                <c:pt idx="5">
                  <c:v>10.689157551563866</c:v>
                </c:pt>
                <c:pt idx="6">
                  <c:v>10.123047947973932</c:v>
                </c:pt>
                <c:pt idx="7">
                  <c:v>9.4996606655320956</c:v>
                </c:pt>
                <c:pt idx="8">
                  <c:v>8.839637447853077</c:v>
                </c:pt>
                <c:pt idx="9">
                  <c:v>8.1614898274864327</c:v>
                </c:pt>
                <c:pt idx="10">
                  <c:v>7.4808977418793008</c:v>
                </c:pt>
                <c:pt idx="11">
                  <c:v>6.8104498305613772</c:v>
                </c:pt>
                <c:pt idx="12">
                  <c:v>6.1597174754982289</c:v>
                </c:pt>
                <c:pt idx="13">
                  <c:v>5.5355441283942834</c:v>
                </c:pt>
                <c:pt idx="14">
                  <c:v>4.9424460771790288</c:v>
                </c:pt>
                <c:pt idx="15">
                  <c:v>4.3830465497058109</c:v>
                </c:pt>
                <c:pt idx="16">
                  <c:v>3.8584919283657344</c:v>
                </c:pt>
                <c:pt idx="17">
                  <c:v>3.3688214678661224</c:v>
                </c:pt>
                <c:pt idx="18">
                  <c:v>2.9132784413457764</c:v>
                </c:pt>
                <c:pt idx="19">
                  <c:v>2.4905613608207173</c:v>
                </c:pt>
                <c:pt idx="20">
                  <c:v>2.0990200173172422</c:v>
                </c:pt>
                <c:pt idx="21">
                  <c:v>1.7368039335167034</c:v>
                </c:pt>
                <c:pt idx="22">
                  <c:v>1.4019716058938356</c:v>
                </c:pt>
                <c:pt idx="23">
                  <c:v>1.0925685252333792</c:v>
                </c:pt>
                <c:pt idx="24">
                  <c:v>0.80668100703554668</c:v>
                </c:pt>
                <c:pt idx="25">
                  <c:v>0.54247171011003237</c:v>
                </c:pt>
                <c:pt idx="26">
                  <c:v>0.29820158293045312</c:v>
                </c:pt>
                <c:pt idx="27">
                  <c:v>7.2241956886607256E-2</c:v>
                </c:pt>
                <c:pt idx="28">
                  <c:v>-0.13692035722473272</c:v>
                </c:pt>
                <c:pt idx="29">
                  <c:v>-0.33068281485407819</c:v>
                </c:pt>
                <c:pt idx="30">
                  <c:v>-0.51033012593349936</c:v>
                </c:pt>
                <c:pt idx="31">
                  <c:v>-0.67703931601285916</c:v>
                </c:pt>
                <c:pt idx="32">
                  <c:v>-0.8318860180561245</c:v>
                </c:pt>
                <c:pt idx="33">
                  <c:v>-0.9758513986192211</c:v>
                </c:pt>
                <c:pt idx="34">
                  <c:v>-1.1098293046605916</c:v>
                </c:pt>
                <c:pt idx="35">
                  <c:v>-1.2346333511684882</c:v>
                </c:pt>
                <c:pt idx="36">
                  <c:v>-1.3510037669684336</c:v>
                </c:pt>
                <c:pt idx="37">
                  <c:v>-1.459613885752687</c:v>
                </c:pt>
                <c:pt idx="38">
                  <c:v>-1.561076218664823</c:v>
                </c:pt>
                <c:pt idx="39">
                  <c:v>-1.6559480790791279</c:v>
                </c:pt>
                <c:pt idx="40">
                  <c:v>-1.7447367535983698</c:v>
                </c:pt>
                <c:pt idx="41">
                  <c:v>-1.8279042287841192</c:v>
                </c:pt>
                <c:pt idx="42">
                  <c:v>-1.9058714929741396</c:v>
                </c:pt>
                <c:pt idx="43">
                  <c:v>-1.979022438381816</c:v>
                </c:pt>
                <c:pt idx="44">
                  <c:v>-2.0477073917194337</c:v>
                </c:pt>
                <c:pt idx="45">
                  <c:v>-2.1122463027167373</c:v>
                </c:pt>
                <c:pt idx="46">
                  <c:v>-2.1729316197510111</c:v>
                </c:pt>
                <c:pt idx="47">
                  <c:v>-2.2300308808172637</c:v>
                </c:pt>
                <c:pt idx="48">
                  <c:v>-2.283789046568069</c:v>
                </c:pt>
                <c:pt idx="49">
                  <c:v>-2.3344306003672042</c:v>
                </c:pt>
                <c:pt idx="50">
                  <c:v>-2.3821614383844634</c:v>
                </c:pt>
                <c:pt idx="51">
                  <c:v>-2.4271705708165876</c:v>
                </c:pt>
                <c:pt idx="52">
                  <c:v>-2.4696316534195737</c:v>
                </c:pt>
                <c:pt idx="53">
                  <c:v>-2.5097043667250345</c:v>
                </c:pt>
                <c:pt idx="54">
                  <c:v>-2.5475356586125013</c:v>
                </c:pt>
                <c:pt idx="55">
                  <c:v>-2.5832608643346706</c:v>
                </c:pt>
                <c:pt idx="56">
                  <c:v>-2.6170047166470076</c:v>
                </c:pt>
                <c:pt idx="57">
                  <c:v>-2.6488822573768176</c:v>
                </c:pt>
                <c:pt idx="58">
                  <c:v>-2.6789996605741466</c:v>
                </c:pt>
                <c:pt idx="59">
                  <c:v>-2.7074549763114892</c:v>
                </c:pt>
                <c:pt idx="60">
                  <c:v>-2.7343388032323506</c:v>
                </c:pt>
                <c:pt idx="61">
                  <c:v>-2.7597348970819966</c:v>
                </c:pt>
                <c:pt idx="62">
                  <c:v>-2.7837207216782964</c:v>
                </c:pt>
                <c:pt idx="63">
                  <c:v>-2.8063679480876029</c:v>
                </c:pt>
                <c:pt idx="64">
                  <c:v>-2.827742907152377</c:v>
                </c:pt>
                <c:pt idx="65">
                  <c:v>-2.8479069999659483</c:v>
                </c:pt>
                <c:pt idx="66">
                  <c:v>-2.8669170703981135</c:v>
                </c:pt>
                <c:pt idx="67">
                  <c:v>-2.8848257433376037</c:v>
                </c:pt>
                <c:pt idx="68">
                  <c:v>-2.9016817319268209</c:v>
                </c:pt>
                <c:pt idx="69">
                  <c:v>-2.9175301167165459</c:v>
                </c:pt>
                <c:pt idx="70">
                  <c:v>-2.9324125993579013</c:v>
                </c:pt>
                <c:pt idx="71">
                  <c:v>-2.9463677331722531</c:v>
                </c:pt>
                <c:pt idx="72">
                  <c:v>-2.9594311326923846</c:v>
                </c:pt>
                <c:pt idx="73">
                  <c:v>-2.971635664047573</c:v>
                </c:pt>
                <c:pt idx="74">
                  <c:v>-2.9830116178675952</c:v>
                </c:pt>
                <c:pt idx="75">
                  <c:v>-2.9935868662037852</c:v>
                </c:pt>
                <c:pt idx="76">
                  <c:v>-3.0033870048065094</c:v>
                </c:pt>
                <c:pt idx="77">
                  <c:v>-3.012435481955988</c:v>
                </c:pt>
                <c:pt idx="78">
                  <c:v>-3.0207537149149024</c:v>
                </c:pt>
                <c:pt idx="79">
                  <c:v>-3.0283611949558944</c:v>
                </c:pt>
                <c:pt idx="80">
                  <c:v>-3.035275581811959</c:v>
                </c:pt>
                <c:pt idx="81">
                  <c:v>-3.0415127883032742</c:v>
                </c:pt>
                <c:pt idx="82">
                  <c:v>-3.0470870558079408</c:v>
                </c:pt>
                <c:pt idx="83">
                  <c:v>-3.0520110211646285</c:v>
                </c:pt>
                <c:pt idx="84">
                  <c:v>-3.0562957755242364</c:v>
                </c:pt>
                <c:pt idx="85">
                  <c:v>-3.0599509155996829</c:v>
                </c:pt>
                <c:pt idx="86">
                  <c:v>-3.0629845877038182</c:v>
                </c:pt>
                <c:pt idx="87">
                  <c:v>-3.0654035249044522</c:v>
                </c:pt>
                <c:pt idx="88">
                  <c:v>-3.0672130775777591</c:v>
                </c:pt>
                <c:pt idx="89">
                  <c:v>-3.068417237582131</c:v>
                </c:pt>
                <c:pt idx="90">
                  <c:v>-3.0690186562387787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0-1A26-41F4-98CF-B65074B6BCCA}"/>
            </c:ext>
          </c:extLst>
        </c:ser>
        <c:ser>
          <c:idx val="48"/>
          <c:order val="47"/>
          <c:tx>
            <c:v>metop 2 kato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linear!$X$291:$X$382</c:f>
              <c:numCache>
                <c:formatCode>Γενικός τύπος</c:formatCode>
                <c:ptCount val="92"/>
                <c:pt idx="0">
                  <c:v>0</c:v>
                </c:pt>
                <c:pt idx="1">
                  <c:v>-3.3639394343924524E-2</c:v>
                </c:pt>
                <c:pt idx="2">
                  <c:v>-0.10093465173753746</c:v>
                </c:pt>
                <c:pt idx="3">
                  <c:v>-0.16827934226840977</c:v>
                </c:pt>
                <c:pt idx="4">
                  <c:v>-0.23570651148924643</c:v>
                </c:pt>
                <c:pt idx="5">
                  <c:v>-0.30324934035874196</c:v>
                </c:pt>
                <c:pt idx="6">
                  <c:v>-0.3709411998317132</c:v>
                </c:pt>
                <c:pt idx="7">
                  <c:v>-0.43881570587541374</c:v>
                </c:pt>
                <c:pt idx="8">
                  <c:v>-0.50690677503143144</c:v>
                </c:pt>
                <c:pt idx="9">
                  <c:v>-0.57524868064072154</c:v>
                </c:pt>
                <c:pt idx="10">
                  <c:v>-0.64387610984654953</c:v>
                </c:pt>
                <c:pt idx="11">
                  <c:v>-0.71282422148690283</c:v>
                </c:pt>
                <c:pt idx="12">
                  <c:v>-0.78212870498332754</c:v>
                </c:pt>
                <c:pt idx="13">
                  <c:v>-0.85182584032769426</c:v>
                </c:pt>
                <c:pt idx="14">
                  <c:v>-0.92195255926110198</c:v>
                </c:pt>
                <c:pt idx="15">
                  <c:v>-0.99254650773032593</c:v>
                </c:pt>
                <c:pt idx="16">
                  <c:v>-1.0636461096958569</c:v>
                </c:pt>
                <c:pt idx="17">
                  <c:v>-1.135290632351732</c:v>
                </c:pt>
                <c:pt idx="18">
                  <c:v>-1.2075202528000102</c:v>
                </c:pt>
                <c:pt idx="19">
                  <c:v>-1.2803761262014373</c:v>
                </c:pt>
                <c:pt idx="20">
                  <c:v>-1.3539004553976075</c:v>
                </c:pt>
                <c:pt idx="21">
                  <c:v>-1.4281365619677493</c:v>
                </c:pt>
                <c:pt idx="22">
                  <c:v>-1.5031289586439416</c:v>
                </c:pt>
                <c:pt idx="23">
                  <c:v>-1.5789234229605891</c:v>
                </c:pt>
                <c:pt idx="24">
                  <c:v>-1.6555670719555613</c:v>
                </c:pt>
                <c:pt idx="25">
                  <c:v>-1.7331084376694315</c:v>
                </c:pt>
                <c:pt idx="26">
                  <c:v>-1.8115975431031226</c:v>
                </c:pt>
                <c:pt idx="27">
                  <c:v>-1.891085978189885</c:v>
                </c:pt>
                <c:pt idx="28">
                  <c:v>-1.9716269752111777</c:v>
                </c:pt>
                <c:pt idx="29">
                  <c:v>-2.0532754829331599</c:v>
                </c:pt>
                <c:pt idx="30">
                  <c:v>-2.1360882385557796</c:v>
                </c:pt>
                <c:pt idx="31">
                  <c:v>-2.2201238363430997</c:v>
                </c:pt>
                <c:pt idx="32">
                  <c:v>-2.3054427915339351</c:v>
                </c:pt>
                <c:pt idx="33">
                  <c:v>-2.3921075978060737</c:v>
                </c:pt>
                <c:pt idx="34">
                  <c:v>-2.4801827761740838</c:v>
                </c:pt>
                <c:pt idx="35">
                  <c:v>-2.5697349127255849</c:v>
                </c:pt>
                <c:pt idx="36">
                  <c:v>-2.6608326820269497</c:v>
                </c:pt>
                <c:pt idx="37">
                  <c:v>-2.7535468523358602</c:v>
                </c:pt>
                <c:pt idx="38">
                  <c:v>-2.8479502679198268</c:v>
                </c:pt>
                <c:pt idx="39">
                  <c:v>-2.944117802765791</c:v>
                </c:pt>
                <c:pt idx="40">
                  <c:v>-3.0421262787392469</c:v>
                </c:pt>
                <c:pt idx="41">
                  <c:v>-3.1420543397660401</c:v>
                </c:pt>
                <c:pt idx="42">
                  <c:v>-3.2439822718110465</c:v>
                </c:pt>
                <c:pt idx="43">
                  <c:v>-3.3479917562474117</c:v>
                </c:pt>
                <c:pt idx="44">
                  <c:v>-3.4541655415658195</c:v>
                </c:pt>
                <c:pt idx="45">
                  <c:v>-3.5625870151646217</c:v>
                </c:pt>
                <c:pt idx="46">
                  <c:v>-3.6733396530665186</c:v>
                </c:pt>
                <c:pt idx="47">
                  <c:v>-3.7865063206764491</c:v>
                </c:pt>
                <c:pt idx="48">
                  <c:v>-3.9021683919475012</c:v>
                </c:pt>
                <c:pt idx="49">
                  <c:v>-4.0204046473366022</c:v>
                </c:pt>
                <c:pt idx="50">
                  <c:v>-4.1412899024432139</c:v>
                </c:pt>
                <c:pt idx="51">
                  <c:v>-4.2648933089104499</c:v>
                </c:pt>
                <c:pt idx="52">
                  <c:v>-4.3912762566425307</c:v>
                </c:pt>
                <c:pt idx="53">
                  <c:v>-4.5204897911938797</c:v>
                </c:pt>
                <c:pt idx="54">
                  <c:v>-4.6525714417670869</c:v>
                </c:pt>
                <c:pt idx="55">
                  <c:v>-4.7875413329796181</c:v>
                </c:pt>
                <c:pt idx="56">
                  <c:v>-4.9253974266850342</c:v>
                </c:pt>
                <c:pt idx="57">
                  <c:v>-5.0661097078315054</c:v>
                </c:pt>
                <c:pt idx="58">
                  <c:v>-5.2096130896998289</c:v>
                </c:pt>
                <c:pt idx="59">
                  <c:v>-5.3557987679412147</c:v>
                </c:pt>
                <c:pt idx="60">
                  <c:v>-5.5045036987342364</c:v>
                </c:pt>
                <c:pt idx="61">
                  <c:v>-5.6554978133935991</c:v>
                </c:pt>
                <c:pt idx="62">
                  <c:v>-5.8084685096159987</c:v>
                </c:pt>
                <c:pt idx="63">
                  <c:v>-5.9630018787899433</c:v>
                </c:pt>
                <c:pt idx="64">
                  <c:v>-6.1185600414141472</c:v>
                </c:pt>
                <c:pt idx="65">
                  <c:v>-6.2744538730327344</c:v>
                </c:pt>
                <c:pt idx="66">
                  <c:v>-6.4298103193681007</c:v>
                </c:pt>
                <c:pt idx="67">
                  <c:v>-6.583533435543103</c:v>
                </c:pt>
                <c:pt idx="68">
                  <c:v>-6.7342582632798109</c:v>
                </c:pt>
                <c:pt idx="69">
                  <c:v>-6.8802967174888909</c:v>
                </c:pt>
                <c:pt idx="70">
                  <c:v>-7.0195748437676855</c:v>
                </c:pt>
                <c:pt idx="71">
                  <c:v>-7.1495612100709316</c:v>
                </c:pt>
                <c:pt idx="72">
                  <c:v>-7.2671869208222741</c:v>
                </c:pt>
                <c:pt idx="73">
                  <c:v>-7.3687589409919516</c:v>
                </c:pt>
                <c:pt idx="74">
                  <c:v>-7.4498702842305535</c:v>
                </c:pt>
                <c:pt idx="75">
                  <c:v>-7.5053133800053331</c:v>
                </c:pt>
                <c:pt idx="76">
                  <c:v>-7.5290068202720093</c:v>
                </c:pt>
                <c:pt idx="77">
                  <c:v>-7.5139508596898299</c:v>
                </c:pt>
                <c:pt idx="78">
                  <c:v>-7.4522334657961444</c:v>
                </c:pt>
                <c:pt idx="79">
                  <c:v>-7.335115922609873</c:v>
                </c:pt>
                <c:pt idx="80">
                  <c:v>-7.1532337735813112</c:v>
                </c:pt>
                <c:pt idx="81">
                  <c:v>-6.8969529207602731</c:v>
                </c:pt>
                <c:pt idx="82">
                  <c:v>-6.5569182567566333</c:v>
                </c:pt>
                <c:pt idx="83">
                  <c:v>-6.1248183231818505</c:v>
                </c:pt>
                <c:pt idx="84">
                  <c:v>-5.5943589913206502</c:v>
                </c:pt>
                <c:pt idx="85">
                  <c:v>-4.9623891316307382</c:v>
                </c:pt>
                <c:pt idx="86">
                  <c:v>-4.2300549064245772</c:v>
                </c:pt>
                <c:pt idx="87">
                  <c:v>-3.4037901658456584</c:v>
                </c:pt>
                <c:pt idx="88">
                  <c:v>-2.4959035347137921</c:v>
                </c:pt>
                <c:pt idx="89">
                  <c:v>-1.5245294533863352</c:v>
                </c:pt>
                <c:pt idx="90">
                  <c:v>-0.51279417208680789</c:v>
                </c:pt>
                <c:pt idx="91">
                  <c:v>0.51279417208680211</c:v>
                </c:pt>
              </c:numCache>
            </c:numRef>
          </c:xVal>
          <c:yVal>
            <c:numRef>
              <c:f>linear!$Y$291:$Y$382</c:f>
              <c:numCache>
                <c:formatCode>Γενικός τύπος</c:formatCode>
                <c:ptCount val="92"/>
                <c:pt idx="0">
                  <c:v>-3.0690938025988754</c:v>
                </c:pt>
                <c:pt idx="1">
                  <c:v>-3.0690186562387787</c:v>
                </c:pt>
                <c:pt idx="2">
                  <c:v>-3.068417237582131</c:v>
                </c:pt>
                <c:pt idx="3">
                  <c:v>-3.0672130775777591</c:v>
                </c:pt>
                <c:pt idx="4">
                  <c:v>-3.0654035249044522</c:v>
                </c:pt>
                <c:pt idx="5">
                  <c:v>-3.0629845877038182</c:v>
                </c:pt>
                <c:pt idx="6">
                  <c:v>-3.0599509155996829</c:v>
                </c:pt>
                <c:pt idx="7">
                  <c:v>-3.0562957755242364</c:v>
                </c:pt>
                <c:pt idx="8">
                  <c:v>-3.0520110211646285</c:v>
                </c:pt>
                <c:pt idx="9">
                  <c:v>-3.0470870558079408</c:v>
                </c:pt>
                <c:pt idx="10">
                  <c:v>-3.0415127883032742</c:v>
                </c:pt>
                <c:pt idx="11">
                  <c:v>-3.035275581811959</c:v>
                </c:pt>
                <c:pt idx="12">
                  <c:v>-3.0283611949558944</c:v>
                </c:pt>
                <c:pt idx="13">
                  <c:v>-3.0207537149149024</c:v>
                </c:pt>
                <c:pt idx="14">
                  <c:v>-3.012435481955988</c:v>
                </c:pt>
                <c:pt idx="15">
                  <c:v>-3.0033870048065094</c:v>
                </c:pt>
                <c:pt idx="16">
                  <c:v>-2.9935868662037852</c:v>
                </c:pt>
                <c:pt idx="17">
                  <c:v>-2.9830116178675952</c:v>
                </c:pt>
                <c:pt idx="18">
                  <c:v>-2.971635664047573</c:v>
                </c:pt>
                <c:pt idx="19">
                  <c:v>-2.9594311326923846</c:v>
                </c:pt>
                <c:pt idx="20">
                  <c:v>-2.9463677331722531</c:v>
                </c:pt>
                <c:pt idx="21">
                  <c:v>-2.9324125993579013</c:v>
                </c:pt>
                <c:pt idx="22">
                  <c:v>-2.9175301167165459</c:v>
                </c:pt>
                <c:pt idx="23">
                  <c:v>-2.9016817319268209</c:v>
                </c:pt>
                <c:pt idx="24">
                  <c:v>-2.8848257433376037</c:v>
                </c:pt>
                <c:pt idx="25">
                  <c:v>-2.8669170703981135</c:v>
                </c:pt>
                <c:pt idx="26">
                  <c:v>-2.8479069999659483</c:v>
                </c:pt>
                <c:pt idx="27">
                  <c:v>-2.827742907152377</c:v>
                </c:pt>
                <c:pt idx="28">
                  <c:v>-2.8063679480876029</c:v>
                </c:pt>
                <c:pt idx="29">
                  <c:v>-2.7837207216782964</c:v>
                </c:pt>
                <c:pt idx="30">
                  <c:v>-2.7597348970819966</c:v>
                </c:pt>
                <c:pt idx="31">
                  <c:v>-2.7343388032323506</c:v>
                </c:pt>
                <c:pt idx="32">
                  <c:v>-2.7074549763114892</c:v>
                </c:pt>
                <c:pt idx="33">
                  <c:v>-2.6789996605741466</c:v>
                </c:pt>
                <c:pt idx="34">
                  <c:v>-2.6488822573768176</c:v>
                </c:pt>
                <c:pt idx="35">
                  <c:v>-2.6170047166470076</c:v>
                </c:pt>
                <c:pt idx="36">
                  <c:v>-2.5832608643346706</c:v>
                </c:pt>
                <c:pt idx="37">
                  <c:v>-2.5475356586125013</c:v>
                </c:pt>
                <c:pt idx="38">
                  <c:v>-2.5097043667250345</c:v>
                </c:pt>
                <c:pt idx="39">
                  <c:v>-2.4696316534195737</c:v>
                </c:pt>
                <c:pt idx="40">
                  <c:v>-2.4271705708165876</c:v>
                </c:pt>
                <c:pt idx="41">
                  <c:v>-2.3821614383844634</c:v>
                </c:pt>
                <c:pt idx="42">
                  <c:v>-2.3344306003672042</c:v>
                </c:pt>
                <c:pt idx="43">
                  <c:v>-2.283789046568069</c:v>
                </c:pt>
                <c:pt idx="44">
                  <c:v>-2.2300308808172637</c:v>
                </c:pt>
                <c:pt idx="45">
                  <c:v>-2.1729316197510111</c:v>
                </c:pt>
                <c:pt idx="46">
                  <c:v>-2.1122463027167373</c:v>
                </c:pt>
                <c:pt idx="47">
                  <c:v>-2.0477073917194337</c:v>
                </c:pt>
                <c:pt idx="48">
                  <c:v>-1.979022438381816</c:v>
                </c:pt>
                <c:pt idx="49">
                  <c:v>-1.9058714929741396</c:v>
                </c:pt>
                <c:pt idx="50">
                  <c:v>-1.8279042287841192</c:v>
                </c:pt>
                <c:pt idx="51">
                  <c:v>-1.7447367535983698</c:v>
                </c:pt>
                <c:pt idx="52">
                  <c:v>-1.6559480790791279</c:v>
                </c:pt>
                <c:pt idx="53">
                  <c:v>-1.561076218664823</c:v>
                </c:pt>
                <c:pt idx="54">
                  <c:v>-1.459613885752687</c:v>
                </c:pt>
                <c:pt idx="55">
                  <c:v>-1.3510037669684336</c:v>
                </c:pt>
                <c:pt idx="56">
                  <c:v>-1.2346333511684882</c:v>
                </c:pt>
                <c:pt idx="57">
                  <c:v>-1.1098293046605916</c:v>
                </c:pt>
                <c:pt idx="58">
                  <c:v>-0.9758513986192211</c:v>
                </c:pt>
                <c:pt idx="59">
                  <c:v>-0.8318860180561245</c:v>
                </c:pt>
                <c:pt idx="60">
                  <c:v>-0.67703931601285916</c:v>
                </c:pt>
                <c:pt idx="61">
                  <c:v>-0.51033012593349936</c:v>
                </c:pt>
                <c:pt idx="62">
                  <c:v>-0.33068281485407819</c:v>
                </c:pt>
                <c:pt idx="63">
                  <c:v>-0.13692035722473272</c:v>
                </c:pt>
                <c:pt idx="64">
                  <c:v>7.2241956886607256E-2</c:v>
                </c:pt>
                <c:pt idx="65">
                  <c:v>0.29820158293045312</c:v>
                </c:pt>
                <c:pt idx="66">
                  <c:v>0.54247171011003237</c:v>
                </c:pt>
                <c:pt idx="67">
                  <c:v>0.80668100703554668</c:v>
                </c:pt>
                <c:pt idx="68">
                  <c:v>1.0925685252333792</c:v>
                </c:pt>
                <c:pt idx="69">
                  <c:v>1.4019716058938356</c:v>
                </c:pt>
                <c:pt idx="70">
                  <c:v>1.7368039335167034</c:v>
                </c:pt>
                <c:pt idx="71">
                  <c:v>2.0990200173172422</c:v>
                </c:pt>
                <c:pt idx="72">
                  <c:v>2.4905613608207173</c:v>
                </c:pt>
                <c:pt idx="73">
                  <c:v>2.9132784413457764</c:v>
                </c:pt>
                <c:pt idx="74">
                  <c:v>3.3688214678661224</c:v>
                </c:pt>
                <c:pt idx="75">
                  <c:v>3.8584919283657344</c:v>
                </c:pt>
                <c:pt idx="76">
                  <c:v>4.3830465497058109</c:v>
                </c:pt>
                <c:pt idx="77">
                  <c:v>4.9424460771790288</c:v>
                </c:pt>
                <c:pt idx="78">
                  <c:v>5.5355441283942834</c:v>
                </c:pt>
                <c:pt idx="79">
                  <c:v>6.1597174754982289</c:v>
                </c:pt>
                <c:pt idx="80">
                  <c:v>6.8104498305613772</c:v>
                </c:pt>
                <c:pt idx="81">
                  <c:v>7.4808977418793008</c:v>
                </c:pt>
                <c:pt idx="82">
                  <c:v>8.1614898274864327</c:v>
                </c:pt>
                <c:pt idx="83">
                  <c:v>8.839637447853077</c:v>
                </c:pt>
                <c:pt idx="84">
                  <c:v>9.4996606655320956</c:v>
                </c:pt>
                <c:pt idx="85">
                  <c:v>10.123047947973932</c:v>
                </c:pt>
                <c:pt idx="86">
                  <c:v>10.689157551563866</c:v>
                </c:pt>
                <c:pt idx="87">
                  <c:v>11.1764188658055</c:v>
                </c:pt>
                <c:pt idx="88">
                  <c:v>11.563997134517994</c:v>
                </c:pt>
                <c:pt idx="89">
                  <c:v>11.833756616451947</c:v>
                </c:pt>
                <c:pt idx="90">
                  <c:v>11.972230329921617</c:v>
                </c:pt>
                <c:pt idx="91">
                  <c:v>11.972230329921434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1-1A26-41F4-98CF-B65074B6BCCA}"/>
            </c:ext>
          </c:extLst>
        </c:ser>
        <c:ser>
          <c:idx val="49"/>
          <c:order val="48"/>
          <c:tx>
            <c:v>metopo3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linear!$AC$198:$AC$288</c:f>
              <c:numCache>
                <c:formatCode>Γενικός τύπος</c:formatCode>
                <c:ptCount val="91"/>
                <c:pt idx="0">
                  <c:v>0</c:v>
                </c:pt>
                <c:pt idx="1">
                  <c:v>0.28610328649212963</c:v>
                </c:pt>
                <c:pt idx="2">
                  <c:v>0.85382778294596628</c:v>
                </c:pt>
                <c:pt idx="3">
                  <c:v>1.4083285336543701</c:v>
                </c:pt>
                <c:pt idx="4">
                  <c:v>1.9415084626313601</c:v>
                </c:pt>
                <c:pt idx="5">
                  <c:v>2.446272570282825</c:v>
                </c:pt>
                <c:pt idx="6">
                  <c:v>2.9167898508305443</c:v>
                </c:pt>
                <c:pt idx="7">
                  <c:v>3.3486437212195748</c:v>
                </c:pt>
                <c:pt idx="8">
                  <c:v>3.7388707965047732</c:v>
                </c:pt>
                <c:pt idx="9">
                  <c:v>4.0859012096635929</c:v>
                </c:pt>
                <c:pt idx="10">
                  <c:v>4.3894226140906998</c:v>
                </c:pt>
                <c:pt idx="11">
                  <c:v>4.6501938969514702</c:v>
                </c:pt>
                <c:pt idx="12">
                  <c:v>4.8698340506462552</c:v>
                </c:pt>
                <c:pt idx="13">
                  <c:v>5.0506079056028748</c:v>
                </c:pt>
                <c:pt idx="14">
                  <c:v>5.1952250317017334</c:v>
                </c:pt>
                <c:pt idx="15">
                  <c:v>5.3066623854080879</c:v>
                </c:pt>
                <c:pt idx="16">
                  <c:v>5.3880161352587894</c:v>
                </c:pt>
                <c:pt idx="17">
                  <c:v>5.4423840305559104</c:v>
                </c:pt>
                <c:pt idx="18">
                  <c:v>5.4727768248967843</c:v>
                </c:pt>
                <c:pt idx="19">
                  <c:v>5.4820555312214125</c:v>
                </c:pt>
                <c:pt idx="20">
                  <c:v>5.4728904519123329</c:v>
                </c:pt>
                <c:pt idx="21">
                  <c:v>5.4477377456735976</c:v>
                </c:pt>
                <c:pt idx="22">
                  <c:v>5.4088295312260701</c:v>
                </c:pt>
                <c:pt idx="23">
                  <c:v>5.3581739996348317</c:v>
                </c:pt>
                <c:pt idx="24">
                  <c:v>5.2975625765576844</c:v>
                </c:pt>
                <c:pt idx="25">
                  <c:v>5.2285817532116594</c:v>
                </c:pt>
                <c:pt idx="26">
                  <c:v>5.1526277376086025</c:v>
                </c:pt>
                <c:pt idx="27">
                  <c:v>5.0709225394840534</c:v>
                </c:pt>
                <c:pt idx="28">
                  <c:v>4.9845304849470482</c:v>
                </c:pt>
                <c:pt idx="29">
                  <c:v>4.8943744625464891</c:v>
                </c:pt>
                <c:pt idx="30">
                  <c:v>4.8012514392250321</c:v>
                </c:pt>
                <c:pt idx="31">
                  <c:v>4.7058469629344755</c:v>
                </c:pt>
                <c:pt idx="32">
                  <c:v>4.6087484992767234</c:v>
                </c:pt>
                <c:pt idx="33">
                  <c:v>4.5104575423850042</c:v>
                </c:pt>
                <c:pt idx="34">
                  <c:v>4.4114005040326436</c:v>
                </c:pt>
                <c:pt idx="35">
                  <c:v>4.3119384268455452</c:v>
                </c:pt>
                <c:pt idx="36">
                  <c:v>4.2123755932820703</c:v>
                </c:pt>
                <c:pt idx="37">
                  <c:v>4.1129671162544783</c:v>
                </c:pt>
                <c:pt idx="38">
                  <c:v>4.0139256033649122</c:v>
                </c:pt>
                <c:pt idx="39">
                  <c:v>3.9154269873161391</c:v>
                </c:pt>
                <c:pt idx="40">
                  <c:v>3.8176156120496261</c:v>
                </c:pt>
                <c:pt idx="41">
                  <c:v>3.7206086589469924</c:v>
                </c:pt>
                <c:pt idx="42">
                  <c:v>3.6244999909879416</c:v>
                </c:pt>
                <c:pt idx="43">
                  <c:v>3.5293634857694647</c:v>
                </c:pt>
                <c:pt idx="44">
                  <c:v>3.4352559212154636</c:v>
                </c:pt>
                <c:pt idx="45">
                  <c:v>3.3422194709400195</c:v>
                </c:pt>
                <c:pt idx="46">
                  <c:v>3.2502838597529897</c:v>
                </c:pt>
                <c:pt idx="47">
                  <c:v>3.1594682238141196</c:v>
                </c:pt>
                <c:pt idx="48">
                  <c:v>3.0697827144968191</c:v>
                </c:pt>
                <c:pt idx="49">
                  <c:v>2.9812298801232688</c:v>
                </c:pt>
                <c:pt idx="50">
                  <c:v>2.8938058553629133</c:v>
                </c:pt>
                <c:pt idx="51">
                  <c:v>2.8075013842165824</c:v>
                </c:pt>
                <c:pt idx="52">
                  <c:v>2.72230269910008</c:v>
                </c:pt>
                <c:pt idx="53">
                  <c:v>2.6381922755525089</c:v>
                </c:pt>
                <c:pt idx="54">
                  <c:v>2.5551494794833114</c:v>
                </c:pt>
                <c:pt idx="55">
                  <c:v>2.4731511215968913</c:v>
                </c:pt>
                <c:pt idx="56">
                  <c:v>2.3921719316560313</c:v>
                </c:pt>
                <c:pt idx="57">
                  <c:v>2.3121849635292486</c:v>
                </c:pt>
                <c:pt idx="58">
                  <c:v>2.2331619404803451</c:v>
                </c:pt>
                <c:pt idx="59">
                  <c:v>2.1550735488715298</c:v>
                </c:pt>
                <c:pt idx="60">
                  <c:v>2.0778896873385913</c:v>
                </c:pt>
                <c:pt idx="61">
                  <c:v>2.0015796775348491</c:v>
                </c:pt>
                <c:pt idx="62">
                  <c:v>1.9261124417098014</c:v>
                </c:pt>
                <c:pt idx="63">
                  <c:v>1.8514566516708875</c:v>
                </c:pt>
                <c:pt idx="64">
                  <c:v>1.7775808530572867</c:v>
                </c:pt>
                <c:pt idx="65">
                  <c:v>1.7044535683197894</c:v>
                </c:pt>
                <c:pt idx="66">
                  <c:v>1.6320433813389159</c:v>
                </c:pt>
                <c:pt idx="67">
                  <c:v>1.5603190062146823</c:v>
                </c:pt>
                <c:pt idx="68">
                  <c:v>1.4892493424169646</c:v>
                </c:pt>
                <c:pt idx="69">
                  <c:v>1.4188035181878904</c:v>
                </c:pt>
                <c:pt idx="70">
                  <c:v>1.3489509238306139</c:v>
                </c:pt>
                <c:pt idx="71">
                  <c:v>1.2796612362966941</c:v>
                </c:pt>
                <c:pt idx="72">
                  <c:v>1.2109044362922252</c:v>
                </c:pt>
                <c:pt idx="73">
                  <c:v>1.1426508189568532</c:v>
                </c:pt>
                <c:pt idx="74">
                  <c:v>1.0748709990262151</c:v>
                </c:pt>
                <c:pt idx="75">
                  <c:v>1.0075359112641671</c:v>
                </c:pt>
                <c:pt idx="76">
                  <c:v>0.94061680684375992</c:v>
                </c:pt>
                <c:pt idx="77">
                  <c:v>0.87408524626302275</c:v>
                </c:pt>
                <c:pt idx="78">
                  <c:v>0.80791308930133199</c:v>
                </c:pt>
                <c:pt idx="79">
                  <c:v>0.74207248245266544</c:v>
                </c:pt>
                <c:pt idx="80">
                  <c:v>0.67653584421218582</c:v>
                </c:pt>
                <c:pt idx="81">
                  <c:v>0.61127584854075068</c:v>
                </c:pt>
                <c:pt idx="82">
                  <c:v>0.54626540678754032</c:v>
                </c:pt>
                <c:pt idx="83">
                  <c:v>0.48147764831255341</c:v>
                </c:pt>
                <c:pt idx="84">
                  <c:v>0.41688590001806419</c:v>
                </c:pt>
                <c:pt idx="85">
                  <c:v>0.3524636649700294</c:v>
                </c:pt>
                <c:pt idx="86">
                  <c:v>0.28818460026679649</c:v>
                </c:pt>
                <c:pt idx="87">
                  <c:v>0.22402249429252952</c:v>
                </c:pt>
                <c:pt idx="88">
                  <c:v>0.15995124347616216</c:v>
                </c:pt>
                <c:pt idx="89">
                  <c:v>9.5944828663341239E-2</c:v>
                </c:pt>
                <c:pt idx="90">
                  <c:v>3.1977291197947955E-2</c:v>
                </c:pt>
              </c:numCache>
            </c:numRef>
          </c:xVal>
          <c:yVal>
            <c:numRef>
              <c:f>linear!$AD$198:$AD$288</c:f>
              <c:numCache>
                <c:formatCode>Γενικός τύπος</c:formatCode>
                <c:ptCount val="91"/>
                <c:pt idx="0">
                  <c:v>8.2177151148114813</c:v>
                </c:pt>
                <c:pt idx="1">
                  <c:v>8.2102442995830121</c:v>
                </c:pt>
                <c:pt idx="2">
                  <c:v>8.1508153028215915</c:v>
                </c:pt>
                <c:pt idx="3">
                  <c:v>8.0337295115157907</c:v>
                </c:pt>
                <c:pt idx="4">
                  <c:v>7.8624012766642908</c:v>
                </c:pt>
                <c:pt idx="5">
                  <c:v>7.6416444650042079</c:v>
                </c:pt>
                <c:pt idx="6">
                  <c:v>7.3773485092372972</c:v>
                </c:pt>
                <c:pt idx="7">
                  <c:v>7.0761119323543582</c:v>
                </c:pt>
                <c:pt idx="8">
                  <c:v>6.7448725988323872</c:v>
                </c:pt>
                <c:pt idx="9">
                  <c:v>6.3905683078214564</c:v>
                </c:pt>
                <c:pt idx="10">
                  <c:v>6.019851776197445</c:v>
                </c:pt>
                <c:pt idx="11">
                  <c:v>5.6388731144665076</c:v>
                </c:pt>
                <c:pt idx="12">
                  <c:v>5.2531327774554724</c:v>
                </c:pt>
                <c:pt idx="13">
                  <c:v>4.8674000987619186</c:v>
                </c:pt>
                <c:pt idx="14">
                  <c:v>4.485687456983281</c:v>
                </c:pt>
                <c:pt idx="15">
                  <c:v>4.1112677429415623</c:v>
                </c:pt>
                <c:pt idx="16">
                  <c:v>3.7467225521603584</c:v>
                </c:pt>
                <c:pt idx="17">
                  <c:v>3.3940097148650867</c:v>
                </c:pt>
                <c:pt idx="18">
                  <c:v>3.0545407348864688</c:v>
                </c:pt>
                <c:pt idx="19">
                  <c:v>2.7292609185880625</c:v>
                </c:pt>
                <c:pt idx="20">
                  <c:v>2.4187270857207519</c:v>
                </c:pt>
                <c:pt idx="21">
                  <c:v>2.1231795709079697</c:v>
                </c:pt>
                <c:pt idx="22">
                  <c:v>1.8426066698532764</c:v>
                </c:pt>
                <c:pt idx="23">
                  <c:v>1.576800758236351</c:v>
                </c:pt>
                <c:pt idx="24">
                  <c:v>1.3254060566385162</c:v>
                </c:pt>
                <c:pt idx="25">
                  <c:v>1.0879584929418211</c:v>
                </c:pt>
                <c:pt idx="26">
                  <c:v>0.86391838805366772</c:v>
                </c:pt>
                <c:pt idx="27">
                  <c:v>0.6526968187595461</c:v>
                </c:pt>
                <c:pt idx="28">
                  <c:v>0.45367654018066084</c:v>
                </c:pt>
                <c:pt idx="29">
                  <c:v>0.26622831617676096</c:v>
                </c:pt>
                <c:pt idx="30">
                  <c:v>8.9723435807767551E-2</c:v>
                </c:pt>
                <c:pt idx="31">
                  <c:v>-7.6456893712786994E-2</c:v>
                </c:pt>
                <c:pt idx="32">
                  <c:v>-0.2329146799311165</c:v>
                </c:pt>
                <c:pt idx="33">
                  <c:v>-0.38023029651110501</c:v>
                </c:pt>
                <c:pt idx="34">
                  <c:v>-0.51895922888075152</c:v>
                </c:pt>
                <c:pt idx="35">
                  <c:v>-0.6496300641864593</c:v>
                </c:pt>
                <c:pt idx="36">
                  <c:v>-0.77274343997722017</c:v>
                </c:pt>
                <c:pt idx="37">
                  <c:v>-0.88877172087891099</c:v>
                </c:pt>
                <c:pt idx="38">
                  <c:v>-0.99815921850367173</c:v>
                </c:pt>
                <c:pt idx="39">
                  <c:v>-1.1013228079249175</c:v>
                </c:pt>
                <c:pt idx="40">
                  <c:v>-1.1986528252686341</c:v>
                </c:pt>
                <c:pt idx="41">
                  <c:v>-1.2905141563400444</c:v>
                </c:pt>
                <c:pt idx="42">
                  <c:v>-1.3772474466596882</c:v>
                </c:pt>
                <c:pt idx="43">
                  <c:v>-1.459170379662019</c:v>
                </c:pt>
                <c:pt idx="44">
                  <c:v>-1.5365789828396117</c:v>
                </c:pt>
                <c:pt idx="45">
                  <c:v>-1.6097489319167944</c:v>
                </c:pt>
                <c:pt idx="46">
                  <c:v>-1.6789368312285122</c:v>
                </c:pt>
                <c:pt idx="47">
                  <c:v>-1.7443814547949874</c:v>
                </c:pt>
                <c:pt idx="48">
                  <c:v>-1.8063049374757179</c:v>
                </c:pt>
                <c:pt idx="49">
                  <c:v>-1.8649139093471738</c:v>
                </c:pt>
                <c:pt idx="50">
                  <c:v>-1.920400569312247</c:v>
                </c:pt>
                <c:pt idx="51">
                  <c:v>-1.9729436961057261</c:v>
                </c:pt>
                <c:pt idx="52">
                  <c:v>-2.0227095964607407</c:v>
                </c:pt>
                <c:pt idx="53">
                  <c:v>-2.0698529913681529</c:v>
                </c:pt>
                <c:pt idx="54">
                  <c:v>-2.1145178421908395</c:v>
                </c:pt>
                <c:pt idx="55">
                  <c:v>-2.1568381189647838</c:v>
                </c:pt>
                <c:pt idx="56">
                  <c:v>-2.1969385135895001</c:v>
                </c:pt>
                <c:pt idx="57">
                  <c:v>-2.234935100829456</c:v>
                </c:pt>
                <c:pt idx="58">
                  <c:v>-2.2709359501534472</c:v>
                </c:pt>
                <c:pt idx="59">
                  <c:v>-2.3050416914596292</c:v>
                </c:pt>
                <c:pt idx="60">
                  <c:v>-2.3373460376930524</c:v>
                </c:pt>
                <c:pt idx="61">
                  <c:v>-2.3679362672777753</c:v>
                </c:pt>
                <c:pt idx="62">
                  <c:v>-2.3968936691705776</c:v>
                </c:pt>
                <c:pt idx="63">
                  <c:v>-2.4242939532083181</c:v>
                </c:pt>
                <c:pt idx="64">
                  <c:v>-2.4502076282743235</c:v>
                </c:pt>
                <c:pt idx="65">
                  <c:v>-2.4747003506562621</c:v>
                </c:pt>
                <c:pt idx="66">
                  <c:v>-2.4978332448136094</c:v>
                </c:pt>
                <c:pt idx="67">
                  <c:v>-2.5196631986201532</c:v>
                </c:pt>
                <c:pt idx="68">
                  <c:v>-2.5402431349980885</c:v>
                </c:pt>
                <c:pt idx="69">
                  <c:v>-2.5596222617169277</c:v>
                </c:pt>
                <c:pt idx="70">
                  <c:v>-2.5778463009935662</c:v>
                </c:pt>
                <c:pt idx="71">
                  <c:v>-2.5949577004002284</c:v>
                </c:pt>
                <c:pt idx="72">
                  <c:v>-2.6109958264645092</c:v>
                </c:pt>
                <c:pt idx="73">
                  <c:v>-2.6259971422310202</c:v>
                </c:pt>
                <c:pt idx="74">
                  <c:v>-2.6399953699464787</c:v>
                </c:pt>
                <c:pt idx="75">
                  <c:v>-2.6530216399298787</c:v>
                </c:pt>
                <c:pt idx="76">
                  <c:v>-2.6651046265956899</c:v>
                </c:pt>
                <c:pt idx="77">
                  <c:v>-2.6762706725110204</c:v>
                </c:pt>
                <c:pt idx="78">
                  <c:v>-2.6865439012866497</c:v>
                </c:pt>
                <c:pt idx="79">
                  <c:v>-2.6959463200263327</c:v>
                </c:pt>
                <c:pt idx="80">
                  <c:v>-2.7044979119888506</c:v>
                </c:pt>
                <c:pt idx="81">
                  <c:v>-2.7122167200514822</c:v>
                </c:pt>
                <c:pt idx="82">
                  <c:v>-2.719118921502953</c:v>
                </c:pt>
                <c:pt idx="83">
                  <c:v>-2.7252188946364622</c:v>
                </c:pt>
                <c:pt idx="84">
                  <c:v>-2.7305292775601568</c:v>
                </c:pt>
                <c:pt idx="85">
                  <c:v>-2.7350610195918192</c:v>
                </c:pt>
                <c:pt idx="86">
                  <c:v>-2.7388234255569075</c:v>
                </c:pt>
                <c:pt idx="87">
                  <c:v>-2.7418241932645717</c:v>
                </c:pt>
                <c:pt idx="88">
                  <c:v>-2.7440694443925442</c:v>
                </c:pt>
                <c:pt idx="89">
                  <c:v>-2.745563748970417</c:v>
                </c:pt>
                <c:pt idx="90">
                  <c:v>-2.7463101436101529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2-1A26-41F4-98CF-B65074B6BCCA}"/>
            </c:ext>
          </c:extLst>
        </c:ser>
        <c:ser>
          <c:idx val="50"/>
          <c:order val="49"/>
          <c:tx>
            <c:v>metopo3 kato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linear!$AC$291:$AC$382</c:f>
              <c:numCache>
                <c:formatCode>Γενικός τύπος</c:formatCode>
                <c:ptCount val="92"/>
                <c:pt idx="0">
                  <c:v>0</c:v>
                </c:pt>
                <c:pt idx="1">
                  <c:v>-3.1977291197947955E-2</c:v>
                </c:pt>
                <c:pt idx="2">
                  <c:v>-9.5944828663341239E-2</c:v>
                </c:pt>
                <c:pt idx="3">
                  <c:v>-0.15995124347616216</c:v>
                </c:pt>
                <c:pt idx="4">
                  <c:v>-0.22402249429252952</c:v>
                </c:pt>
                <c:pt idx="5">
                  <c:v>-0.28818460026679649</c:v>
                </c:pt>
                <c:pt idx="6">
                  <c:v>-0.3524636649700294</c:v>
                </c:pt>
                <c:pt idx="7">
                  <c:v>-0.41688590001806419</c:v>
                </c:pt>
                <c:pt idx="8">
                  <c:v>-0.48147764831255341</c:v>
                </c:pt>
                <c:pt idx="9">
                  <c:v>-0.54626540678754032</c:v>
                </c:pt>
                <c:pt idx="10">
                  <c:v>-0.61127584854075068</c:v>
                </c:pt>
                <c:pt idx="11">
                  <c:v>-0.67653584421218582</c:v>
                </c:pt>
                <c:pt idx="12">
                  <c:v>-0.74207248245266544</c:v>
                </c:pt>
                <c:pt idx="13">
                  <c:v>-0.80791308930133199</c:v>
                </c:pt>
                <c:pt idx="14">
                  <c:v>-0.87408524626302275</c:v>
                </c:pt>
                <c:pt idx="15">
                  <c:v>-0.94061680684375992</c:v>
                </c:pt>
                <c:pt idx="16">
                  <c:v>-1.0075359112641671</c:v>
                </c:pt>
                <c:pt idx="17">
                  <c:v>-1.0748709990262151</c:v>
                </c:pt>
                <c:pt idx="18">
                  <c:v>-1.1426508189568532</c:v>
                </c:pt>
                <c:pt idx="19">
                  <c:v>-1.2109044362922252</c:v>
                </c:pt>
                <c:pt idx="20">
                  <c:v>-1.2796612362966941</c:v>
                </c:pt>
                <c:pt idx="21">
                  <c:v>-1.3489509238306139</c:v>
                </c:pt>
                <c:pt idx="22">
                  <c:v>-1.4188035181878904</c:v>
                </c:pt>
                <c:pt idx="23">
                  <c:v>-1.4892493424169646</c:v>
                </c:pt>
                <c:pt idx="24">
                  <c:v>-1.5603190062146823</c:v>
                </c:pt>
                <c:pt idx="25">
                  <c:v>-1.6320433813389159</c:v>
                </c:pt>
                <c:pt idx="26">
                  <c:v>-1.7044535683197894</c:v>
                </c:pt>
                <c:pt idx="27">
                  <c:v>-1.7775808530572867</c:v>
                </c:pt>
                <c:pt idx="28">
                  <c:v>-1.8514566516708875</c:v>
                </c:pt>
                <c:pt idx="29">
                  <c:v>-1.9261124417098014</c:v>
                </c:pt>
                <c:pt idx="30">
                  <c:v>-2.0015796775348491</c:v>
                </c:pt>
                <c:pt idx="31">
                  <c:v>-2.0778896873385913</c:v>
                </c:pt>
                <c:pt idx="32">
                  <c:v>-2.1550735488715298</c:v>
                </c:pt>
                <c:pt idx="33">
                  <c:v>-2.2331619404803451</c:v>
                </c:pt>
                <c:pt idx="34">
                  <c:v>-2.3121849635292486</c:v>
                </c:pt>
                <c:pt idx="35">
                  <c:v>-2.3921719316560313</c:v>
                </c:pt>
                <c:pt idx="36">
                  <c:v>-2.4731511215968913</c:v>
                </c:pt>
                <c:pt idx="37">
                  <c:v>-2.5551494794833114</c:v>
                </c:pt>
                <c:pt idx="38">
                  <c:v>-2.6381922755525089</c:v>
                </c:pt>
                <c:pt idx="39">
                  <c:v>-2.72230269910008</c:v>
                </c:pt>
                <c:pt idx="40">
                  <c:v>-2.8075013842165824</c:v>
                </c:pt>
                <c:pt idx="41">
                  <c:v>-2.8938058553629133</c:v>
                </c:pt>
                <c:pt idx="42">
                  <c:v>-2.9812298801232688</c:v>
                </c:pt>
                <c:pt idx="43">
                  <c:v>-3.0697827144968191</c:v>
                </c:pt>
                <c:pt idx="44">
                  <c:v>-3.1594682238141196</c:v>
                </c:pt>
                <c:pt idx="45">
                  <c:v>-3.2502838597529897</c:v>
                </c:pt>
                <c:pt idx="46">
                  <c:v>-3.3422194709400195</c:v>
                </c:pt>
                <c:pt idx="47">
                  <c:v>-3.4352559212154636</c:v>
                </c:pt>
                <c:pt idx="48">
                  <c:v>-3.5293634857694647</c:v>
                </c:pt>
                <c:pt idx="49">
                  <c:v>-3.6244999909879416</c:v>
                </c:pt>
                <c:pt idx="50">
                  <c:v>-3.7206086589469924</c:v>
                </c:pt>
                <c:pt idx="51">
                  <c:v>-3.8176156120496261</c:v>
                </c:pt>
                <c:pt idx="52">
                  <c:v>-3.9154269873161391</c:v>
                </c:pt>
                <c:pt idx="53">
                  <c:v>-4.0139256033649122</c:v>
                </c:pt>
                <c:pt idx="54">
                  <c:v>-4.1129671162544783</c:v>
                </c:pt>
                <c:pt idx="55">
                  <c:v>-4.2123755932820703</c:v>
                </c:pt>
                <c:pt idx="56">
                  <c:v>-4.3119384268455452</c:v>
                </c:pt>
                <c:pt idx="57">
                  <c:v>-4.4114005040326436</c:v>
                </c:pt>
                <c:pt idx="58">
                  <c:v>-4.5104575423850042</c:v>
                </c:pt>
                <c:pt idx="59">
                  <c:v>-4.6087484992767234</c:v>
                </c:pt>
                <c:pt idx="60">
                  <c:v>-4.7058469629344755</c:v>
                </c:pt>
                <c:pt idx="61">
                  <c:v>-4.8012514392250321</c:v>
                </c:pt>
                <c:pt idx="62">
                  <c:v>-4.8943744625464891</c:v>
                </c:pt>
                <c:pt idx="63">
                  <c:v>-4.9845304849470482</c:v>
                </c:pt>
                <c:pt idx="64">
                  <c:v>-5.0709225394840534</c:v>
                </c:pt>
                <c:pt idx="65">
                  <c:v>-5.1526277376086025</c:v>
                </c:pt>
                <c:pt idx="66">
                  <c:v>-5.2285817532116594</c:v>
                </c:pt>
                <c:pt idx="67">
                  <c:v>-5.2975625765576844</c:v>
                </c:pt>
                <c:pt idx="68">
                  <c:v>-5.3581739996348317</c:v>
                </c:pt>
                <c:pt idx="69">
                  <c:v>-5.4088295312260701</c:v>
                </c:pt>
                <c:pt idx="70">
                  <c:v>-5.4477377456735976</c:v>
                </c:pt>
                <c:pt idx="71">
                  <c:v>-5.4728904519123329</c:v>
                </c:pt>
                <c:pt idx="72">
                  <c:v>-5.4820555312214125</c:v>
                </c:pt>
                <c:pt idx="73">
                  <c:v>-5.4727768248967843</c:v>
                </c:pt>
                <c:pt idx="74">
                  <c:v>-5.4423840305559104</c:v>
                </c:pt>
                <c:pt idx="75">
                  <c:v>-5.3880161352587894</c:v>
                </c:pt>
                <c:pt idx="76">
                  <c:v>-5.3066623854080879</c:v>
                </c:pt>
                <c:pt idx="77">
                  <c:v>-5.1952250317017334</c:v>
                </c:pt>
                <c:pt idx="78">
                  <c:v>-5.0506079056028748</c:v>
                </c:pt>
                <c:pt idx="79">
                  <c:v>-4.8698340506462552</c:v>
                </c:pt>
                <c:pt idx="80">
                  <c:v>-4.6501938969514702</c:v>
                </c:pt>
                <c:pt idx="81">
                  <c:v>-4.3894226140906998</c:v>
                </c:pt>
                <c:pt idx="82">
                  <c:v>-4.0859012096635929</c:v>
                </c:pt>
                <c:pt idx="83">
                  <c:v>-3.7388707965047732</c:v>
                </c:pt>
                <c:pt idx="84">
                  <c:v>-3.3486437212195748</c:v>
                </c:pt>
                <c:pt idx="85">
                  <c:v>-2.9167898508305443</c:v>
                </c:pt>
                <c:pt idx="86">
                  <c:v>-2.446272570282825</c:v>
                </c:pt>
                <c:pt idx="87">
                  <c:v>-1.9415084626313601</c:v>
                </c:pt>
                <c:pt idx="88">
                  <c:v>-1.4083285336543701</c:v>
                </c:pt>
                <c:pt idx="89">
                  <c:v>-0.85382778294596628</c:v>
                </c:pt>
                <c:pt idx="90">
                  <c:v>-0.28610328649212963</c:v>
                </c:pt>
                <c:pt idx="91">
                  <c:v>0.28610328649215266</c:v>
                </c:pt>
              </c:numCache>
            </c:numRef>
          </c:xVal>
          <c:yVal>
            <c:numRef>
              <c:f>linear!$AD$291:$AD$382</c:f>
              <c:numCache>
                <c:formatCode>Γενικός τύπος</c:formatCode>
                <c:ptCount val="92"/>
                <c:pt idx="0">
                  <c:v>-2.7464034074576555</c:v>
                </c:pt>
                <c:pt idx="1">
                  <c:v>-2.7463101436101529</c:v>
                </c:pt>
                <c:pt idx="2">
                  <c:v>-2.745563748970417</c:v>
                </c:pt>
                <c:pt idx="3">
                  <c:v>-2.7440694443925442</c:v>
                </c:pt>
                <c:pt idx="4">
                  <c:v>-2.7418241932645717</c:v>
                </c:pt>
                <c:pt idx="5">
                  <c:v>-2.7388234255569075</c:v>
                </c:pt>
                <c:pt idx="6">
                  <c:v>-2.7350610195918192</c:v>
                </c:pt>
                <c:pt idx="7">
                  <c:v>-2.7305292775601568</c:v>
                </c:pt>
                <c:pt idx="8">
                  <c:v>-2.7252188946364622</c:v>
                </c:pt>
                <c:pt idx="9">
                  <c:v>-2.719118921502953</c:v>
                </c:pt>
                <c:pt idx="10">
                  <c:v>-2.7122167200514822</c:v>
                </c:pt>
                <c:pt idx="11">
                  <c:v>-2.7044979119888506</c:v>
                </c:pt>
                <c:pt idx="12">
                  <c:v>-2.6959463200263327</c:v>
                </c:pt>
                <c:pt idx="13">
                  <c:v>-2.6865439012866497</c:v>
                </c:pt>
                <c:pt idx="14">
                  <c:v>-2.6762706725110204</c:v>
                </c:pt>
                <c:pt idx="15">
                  <c:v>-2.6651046265956899</c:v>
                </c:pt>
                <c:pt idx="16">
                  <c:v>-2.6530216399298787</c:v>
                </c:pt>
                <c:pt idx="17">
                  <c:v>-2.6399953699464787</c:v>
                </c:pt>
                <c:pt idx="18">
                  <c:v>-2.6259971422310202</c:v>
                </c:pt>
                <c:pt idx="19">
                  <c:v>-2.6109958264645092</c:v>
                </c:pt>
                <c:pt idx="20">
                  <c:v>-2.5949577004002284</c:v>
                </c:pt>
                <c:pt idx="21">
                  <c:v>-2.5778463009935662</c:v>
                </c:pt>
                <c:pt idx="22">
                  <c:v>-2.5596222617169277</c:v>
                </c:pt>
                <c:pt idx="23">
                  <c:v>-2.5402431349980885</c:v>
                </c:pt>
                <c:pt idx="24">
                  <c:v>-2.5196631986201532</c:v>
                </c:pt>
                <c:pt idx="25">
                  <c:v>-2.4978332448136094</c:v>
                </c:pt>
                <c:pt idx="26">
                  <c:v>-2.4747003506562621</c:v>
                </c:pt>
                <c:pt idx="27">
                  <c:v>-2.4502076282743235</c:v>
                </c:pt>
                <c:pt idx="28">
                  <c:v>-2.4242939532083181</c:v>
                </c:pt>
                <c:pt idx="29">
                  <c:v>-2.3968936691705776</c:v>
                </c:pt>
                <c:pt idx="30">
                  <c:v>-2.3679362672777753</c:v>
                </c:pt>
                <c:pt idx="31">
                  <c:v>-2.3373460376930524</c:v>
                </c:pt>
                <c:pt idx="32">
                  <c:v>-2.3050416914596292</c:v>
                </c:pt>
                <c:pt idx="33">
                  <c:v>-2.2709359501534472</c:v>
                </c:pt>
                <c:pt idx="34">
                  <c:v>-2.234935100829456</c:v>
                </c:pt>
                <c:pt idx="35">
                  <c:v>-2.1969385135895001</c:v>
                </c:pt>
                <c:pt idx="36">
                  <c:v>-2.1568381189647838</c:v>
                </c:pt>
                <c:pt idx="37">
                  <c:v>-2.1145178421908395</c:v>
                </c:pt>
                <c:pt idx="38">
                  <c:v>-2.0698529913681529</c:v>
                </c:pt>
                <c:pt idx="39">
                  <c:v>-2.0227095964607407</c:v>
                </c:pt>
                <c:pt idx="40">
                  <c:v>-1.9729436961057261</c:v>
                </c:pt>
                <c:pt idx="41">
                  <c:v>-1.920400569312247</c:v>
                </c:pt>
                <c:pt idx="42">
                  <c:v>-1.8649139093471738</c:v>
                </c:pt>
                <c:pt idx="43">
                  <c:v>-1.8063049374757179</c:v>
                </c:pt>
                <c:pt idx="44">
                  <c:v>-1.7443814547949874</c:v>
                </c:pt>
                <c:pt idx="45">
                  <c:v>-1.6789368312285122</c:v>
                </c:pt>
                <c:pt idx="46">
                  <c:v>-1.6097489319167944</c:v>
                </c:pt>
                <c:pt idx="47">
                  <c:v>-1.5365789828396117</c:v>
                </c:pt>
                <c:pt idx="48">
                  <c:v>-1.459170379662019</c:v>
                </c:pt>
                <c:pt idx="49">
                  <c:v>-1.3772474466596882</c:v>
                </c:pt>
                <c:pt idx="50">
                  <c:v>-1.2905141563400444</c:v>
                </c:pt>
                <c:pt idx="51">
                  <c:v>-1.1986528252686341</c:v>
                </c:pt>
                <c:pt idx="52">
                  <c:v>-1.1013228079249175</c:v>
                </c:pt>
                <c:pt idx="53">
                  <c:v>-0.99815921850367173</c:v>
                </c:pt>
                <c:pt idx="54">
                  <c:v>-0.88877172087891099</c:v>
                </c:pt>
                <c:pt idx="55">
                  <c:v>-0.77274343997722017</c:v>
                </c:pt>
                <c:pt idx="56">
                  <c:v>-0.6496300641864593</c:v>
                </c:pt>
                <c:pt idx="57">
                  <c:v>-0.51895922888075152</c:v>
                </c:pt>
                <c:pt idx="58">
                  <c:v>-0.38023029651110501</c:v>
                </c:pt>
                <c:pt idx="59">
                  <c:v>-0.2329146799311165</c:v>
                </c:pt>
                <c:pt idx="60">
                  <c:v>-7.6456893712786994E-2</c:v>
                </c:pt>
                <c:pt idx="61">
                  <c:v>8.9723435807767551E-2</c:v>
                </c:pt>
                <c:pt idx="62">
                  <c:v>0.26622831617676096</c:v>
                </c:pt>
                <c:pt idx="63">
                  <c:v>0.45367654018066084</c:v>
                </c:pt>
                <c:pt idx="64">
                  <c:v>0.6526968187595461</c:v>
                </c:pt>
                <c:pt idx="65">
                  <c:v>0.86391838805366772</c:v>
                </c:pt>
                <c:pt idx="66">
                  <c:v>1.0879584929418211</c:v>
                </c:pt>
                <c:pt idx="67">
                  <c:v>1.3254060566385162</c:v>
                </c:pt>
                <c:pt idx="68">
                  <c:v>1.576800758236351</c:v>
                </c:pt>
                <c:pt idx="69">
                  <c:v>1.8426066698532764</c:v>
                </c:pt>
                <c:pt idx="70">
                  <c:v>2.1231795709079697</c:v>
                </c:pt>
                <c:pt idx="71">
                  <c:v>2.4187270857207519</c:v>
                </c:pt>
                <c:pt idx="72">
                  <c:v>2.7292609185880625</c:v>
                </c:pt>
                <c:pt idx="73">
                  <c:v>3.0545407348864688</c:v>
                </c:pt>
                <c:pt idx="74">
                  <c:v>3.3940097148650867</c:v>
                </c:pt>
                <c:pt idx="75">
                  <c:v>3.7467225521603584</c:v>
                </c:pt>
                <c:pt idx="76">
                  <c:v>4.1112677429415623</c:v>
                </c:pt>
                <c:pt idx="77">
                  <c:v>4.485687456983281</c:v>
                </c:pt>
                <c:pt idx="78">
                  <c:v>4.8674000987619186</c:v>
                </c:pt>
                <c:pt idx="79">
                  <c:v>5.2531327774554724</c:v>
                </c:pt>
                <c:pt idx="80">
                  <c:v>5.6388731144665076</c:v>
                </c:pt>
                <c:pt idx="81">
                  <c:v>6.019851776197445</c:v>
                </c:pt>
                <c:pt idx="82">
                  <c:v>6.3905683078214564</c:v>
                </c:pt>
                <c:pt idx="83">
                  <c:v>6.7448725988323872</c:v>
                </c:pt>
                <c:pt idx="84">
                  <c:v>7.0761119323543582</c:v>
                </c:pt>
                <c:pt idx="85">
                  <c:v>7.3773485092372972</c:v>
                </c:pt>
                <c:pt idx="86">
                  <c:v>7.6416444650042079</c:v>
                </c:pt>
                <c:pt idx="87">
                  <c:v>7.8624012766642908</c:v>
                </c:pt>
                <c:pt idx="88">
                  <c:v>8.0337295115157907</c:v>
                </c:pt>
                <c:pt idx="89">
                  <c:v>8.1508153028215915</c:v>
                </c:pt>
                <c:pt idx="90">
                  <c:v>8.2102442995830121</c:v>
                </c:pt>
                <c:pt idx="91">
                  <c:v>8.210244299583378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3-1A26-41F4-98CF-B65074B6BCCA}"/>
            </c:ext>
          </c:extLst>
        </c:ser>
        <c:ser>
          <c:idx val="51"/>
          <c:order val="50"/>
          <c:tx>
            <c:v>metopo4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linear!$AH$198:$AH$288</c:f>
              <c:numCache>
                <c:formatCode>Γενικός τύπος</c:formatCode>
                <c:ptCount val="91"/>
                <c:pt idx="0">
                  <c:v>0</c:v>
                </c:pt>
                <c:pt idx="1">
                  <c:v>0.15301460204393771</c:v>
                </c:pt>
                <c:pt idx="2">
                  <c:v>0.45767239654402764</c:v>
                </c:pt>
                <c:pt idx="3">
                  <c:v>0.75825379536759596</c:v>
                </c:pt>
                <c:pt idx="4">
                  <c:v>1.0521651359888815</c:v>
                </c:pt>
                <c:pt idx="5">
                  <c:v>1.3369912549925276</c:v>
                </c:pt>
                <c:pt idx="6">
                  <c:v>1.6105528147661181</c:v>
                </c:pt>
                <c:pt idx="7">
                  <c:v>1.8709511586983381</c:v>
                </c:pt>
                <c:pt idx="8">
                  <c:v>2.1165991638376234</c:v>
                </c:pt>
                <c:pt idx="9">
                  <c:v>2.346237691593966</c:v>
                </c:pt>
                <c:pt idx="10">
                  <c:v>2.5589382782772643</c:v>
                </c:pt>
                <c:pt idx="11">
                  <c:v>2.7540935569376619</c:v>
                </c:pt>
                <c:pt idx="12">
                  <c:v>2.9313974994608878</c:v>
                </c:pt>
                <c:pt idx="13">
                  <c:v>3.0908178949362322</c:v>
                </c:pt>
                <c:pt idx="14">
                  <c:v>3.2325635553233627</c:v>
                </c:pt>
                <c:pt idx="15">
                  <c:v>3.3570486067114405</c:v>
                </c:pt>
                <c:pt idx="16">
                  <c:v>3.4648559419775538</c:v>
                </c:pt>
                <c:pt idx="17">
                  <c:v>3.5567015388615477</c:v>
                </c:pt>
                <c:pt idx="18">
                  <c:v>3.6334009408422308</c:v>
                </c:pt>
                <c:pt idx="19">
                  <c:v>3.6958388001119884</c:v>
                </c:pt>
                <c:pt idx="20">
                  <c:v>3.7449420227663519</c:v>
                </c:pt>
                <c:pt idx="21">
                  <c:v>3.7816567538550565</c:v>
                </c:pt>
                <c:pt idx="22">
                  <c:v>3.8069292013885012</c:v>
                </c:pt>
                <c:pt idx="23">
                  <c:v>3.8216901230229423</c:v>
                </c:pt>
                <c:pt idx="24">
                  <c:v>3.8268426809809206</c:v>
                </c:pt>
                <c:pt idx="25">
                  <c:v>3.8232533009447782</c:v>
                </c:pt>
                <c:pt idx="26">
                  <c:v>3.8117451392965949</c:v>
                </c:pt>
                <c:pt idx="27">
                  <c:v>3.7930937605134627</c:v>
                </c:pt>
                <c:pt idx="28">
                  <c:v>3.7680246441267151</c:v>
                </c:pt>
                <c:pt idx="29">
                  <c:v>3.7372121711940225</c:v>
                </c:pt>
                <c:pt idx="30">
                  <c:v>3.7012797779860551</c:v>
                </c:pt>
                <c:pt idx="31">
                  <c:v>3.6608010052668281</c:v>
                </c:pt>
                <c:pt idx="32">
                  <c:v>3.616301212098632</c:v>
                </c:pt>
                <c:pt idx="33">
                  <c:v>3.5682597615125924</c:v>
                </c:pt>
                <c:pt idx="34">
                  <c:v>3.5171125204383857</c:v>
                </c:pt>
                <c:pt idx="35">
                  <c:v>3.4632545473668936</c:v>
                </c:pt>
                <c:pt idx="36">
                  <c:v>3.4070428681381726</c:v>
                </c:pt>
                <c:pt idx="37">
                  <c:v>3.3487992631014074</c:v>
                </c:pt>
                <c:pt idx="38">
                  <c:v>3.2888130079586961</c:v>
                </c:pt>
                <c:pt idx="39">
                  <c:v>3.2273435262546819</c:v>
                </c:pt>
                <c:pt idx="40">
                  <c:v>3.1646229241250685</c:v>
                </c:pt>
                <c:pt idx="41">
                  <c:v>3.1008583879892098</c:v>
                </c:pt>
                <c:pt idx="42">
                  <c:v>3.0362344337651166</c:v>
                </c:pt>
                <c:pt idx="43">
                  <c:v>2.9709150022654405</c:v>
                </c:pt>
                <c:pt idx="44">
                  <c:v>2.9050454000253816</c:v>
                </c:pt>
                <c:pt idx="45">
                  <c:v>2.8387540882004387</c:v>
                </c:pt>
                <c:pt idx="46">
                  <c:v>2.7721543245944065</c:v>
                </c:pt>
                <c:pt idx="47">
                  <c:v>2.7053456655381134</c:v>
                </c:pt>
                <c:pt idx="48">
                  <c:v>2.638415335404936</c:v>
                </c:pt>
                <c:pt idx="49">
                  <c:v>2.5714394721571785</c:v>
                </c:pt>
                <c:pt idx="50">
                  <c:v>2.5044842575792838</c:v>
                </c:pt>
                <c:pt idx="51">
                  <c:v>2.4376069408588155</c:v>
                </c:pt>
                <c:pt idx="52">
                  <c:v>2.3708567639947913</c:v>
                </c:pt>
                <c:pt idx="53">
                  <c:v>2.3042757972011199</c:v>
                </c:pt>
                <c:pt idx="54">
                  <c:v>2.2378996920736558</c:v>
                </c:pt>
                <c:pt idx="55">
                  <c:v>2.1717583598359713</c:v>
                </c:pt>
                <c:pt idx="56">
                  <c:v>2.1058765814966054</c:v>
                </c:pt>
                <c:pt idx="57">
                  <c:v>2.0402745562579172</c:v>
                </c:pt>
                <c:pt idx="58">
                  <c:v>1.9749683940274827</c:v>
                </c:pt>
                <c:pt idx="59">
                  <c:v>1.9099705574070822</c:v>
                </c:pt>
                <c:pt idx="60">
                  <c:v>1.8452902580782498</c:v>
                </c:pt>
                <c:pt idx="61">
                  <c:v>1.7809338120716243</c:v>
                </c:pt>
                <c:pt idx="62">
                  <c:v>1.7169049580023799</c:v>
                </c:pt>
                <c:pt idx="63">
                  <c:v>1.6532051419771485</c:v>
                </c:pt>
                <c:pt idx="64">
                  <c:v>1.5898337725292688</c:v>
                </c:pt>
                <c:pt idx="65">
                  <c:v>1.5267884486185386</c:v>
                </c:pt>
                <c:pt idx="66">
                  <c:v>1.464065163437845</c:v>
                </c:pt>
                <c:pt idx="67">
                  <c:v>1.4016584865010235</c:v>
                </c:pt>
                <c:pt idx="68">
                  <c:v>1.3395617262423534</c:v>
                </c:pt>
                <c:pt idx="69">
                  <c:v>1.2777670751368837</c:v>
                </c:pt>
                <c:pt idx="70">
                  <c:v>1.2162657391504801</c:v>
                </c:pt>
                <c:pt idx="71">
                  <c:v>1.1550480531476499</c:v>
                </c:pt>
                <c:pt idx="72">
                  <c:v>1.0941035837220965</c:v>
                </c:pt>
                <c:pt idx="73">
                  <c:v>1.0334212207682347</c:v>
                </c:pt>
                <c:pt idx="74">
                  <c:v>0.97298925898001565</c:v>
                </c:pt>
                <c:pt idx="75">
                  <c:v>0.91279547034511588</c:v>
                </c:pt>
                <c:pt idx="76">
                  <c:v>0.85282716859653196</c:v>
                </c:pt>
                <c:pt idx="77">
                  <c:v>0.79307126648887494</c:v>
                </c:pt>
                <c:pt idx="78">
                  <c:v>0.73351432668196226</c:v>
                </c:pt>
                <c:pt idx="79">
                  <c:v>0.67414260693886385</c:v>
                </c:pt>
                <c:pt idx="80">
                  <c:v>0.61494210027849605</c:v>
                </c:pt>
                <c:pt idx="81">
                  <c:v>0.55589857066323867</c:v>
                </c:pt>
                <c:pt idx="82">
                  <c:v>0.49699758474947886</c:v>
                </c:pt>
                <c:pt idx="83">
                  <c:v>0.43822454018249407</c:v>
                </c:pt>
                <c:pt idx="84">
                  <c:v>0.37956469087646766</c:v>
                </c:pt>
                <c:pt idx="85">
                  <c:v>0.32100316968489329</c:v>
                </c:pt>
                <c:pt idx="86">
                  <c:v>0.26252500883597729</c:v>
                </c:pt>
                <c:pt idx="87">
                  <c:v>0.2041151584813799</c:v>
                </c:pt>
                <c:pt idx="88">
                  <c:v>0.14575850368450782</c:v>
                </c:pt>
                <c:pt idx="89">
                  <c:v>8.7439880156287383E-2</c:v>
                </c:pt>
                <c:pt idx="90">
                  <c:v>2.9144089031590457E-2</c:v>
                </c:pt>
              </c:numCache>
            </c:numRef>
          </c:xVal>
          <c:yVal>
            <c:numRef>
              <c:f>linear!$AI$198:$AI$288</c:f>
              <c:numCache>
                <c:formatCode>Γενικός τύπος</c:formatCode>
                <c:ptCount val="91"/>
                <c:pt idx="0">
                  <c:v>5.3286352787957938</c:v>
                </c:pt>
                <c:pt idx="1">
                  <c:v>5.3255749635623557</c:v>
                </c:pt>
                <c:pt idx="2">
                  <c:v>5.301169148697717</c:v>
                </c:pt>
                <c:pt idx="3">
                  <c:v>5.2527630933670189</c:v>
                </c:pt>
                <c:pt idx="4">
                  <c:v>5.1811512884642976</c:v>
                </c:pt>
                <c:pt idx="5">
                  <c:v>5.0874850889938212</c:v>
                </c:pt>
                <c:pt idx="6">
                  <c:v>4.973227642114245</c:v>
                </c:pt>
                <c:pt idx="7">
                  <c:v>4.8400990044816838</c:v>
                </c:pt>
                <c:pt idx="8">
                  <c:v>4.6900151352062522</c:v>
                </c:pt>
                <c:pt idx="9">
                  <c:v>4.5250245488621816</c:v>
                </c:pt>
                <c:pt idx="10">
                  <c:v>4.3472461631096886</c:v>
                </c:pt>
                <c:pt idx="11">
                  <c:v>4.1588113509598124</c:v>
                </c:pt>
                <c:pt idx="12">
                  <c:v>3.9618125060447182</c:v>
                </c:pt>
                <c:pt idx="13">
                  <c:v>3.7582596530608852</c:v>
                </c:pt>
                <c:pt idx="14">
                  <c:v>3.5500458764927614</c:v>
                </c:pt>
                <c:pt idx="15">
                  <c:v>3.3389216688811887</c:v>
                </c:pt>
                <c:pt idx="16">
                  <c:v>3.1264777592566846</c:v>
                </c:pt>
                <c:pt idx="17">
                  <c:v>2.914135591574857</c:v>
                </c:pt>
                <c:pt idx="18">
                  <c:v>2.7031443798294528</c:v>
                </c:pt>
                <c:pt idx="19">
                  <c:v>2.4945835540277099</c:v>
                </c:pt>
                <c:pt idx="20">
                  <c:v>2.2893694041087707</c:v>
                </c:pt>
                <c:pt idx="21">
                  <c:v>2.0882647990311951</c:v>
                </c:pt>
                <c:pt idx="22">
                  <c:v>1.891890978704353</c:v>
                </c:pt>
                <c:pt idx="23">
                  <c:v>1.7007405639564965</c:v>
                </c:pt>
                <c:pt idx="24">
                  <c:v>1.5151910859843152</c:v>
                </c:pt>
                <c:pt idx="25">
                  <c:v>1.3355184884640714</c:v>
                </c:pt>
                <c:pt idx="26">
                  <c:v>1.1619101940963612</c:v>
                </c:pt>
                <c:pt idx="27">
                  <c:v>0.99447744800228133</c:v>
                </c:pt>
                <c:pt idx="28">
                  <c:v>0.83326675120127025</c:v>
                </c:pt>
                <c:pt idx="29">
                  <c:v>0.67827027854237831</c:v>
                </c:pt>
                <c:pt idx="30">
                  <c:v>0.52943523840211559</c:v>
                </c:pt>
                <c:pt idx="31">
                  <c:v>0.38667217839776841</c:v>
                </c:pt>
                <c:pt idx="32">
                  <c:v>0.24986227478521195</c:v>
                </c:pt>
                <c:pt idx="33">
                  <c:v>0.11886366560911205</c:v>
                </c:pt>
                <c:pt idx="34">
                  <c:v>-6.4830986308175948E-3</c:v>
                </c:pt>
                <c:pt idx="35">
                  <c:v>-0.12635040599637537</c:v>
                </c:pt>
                <c:pt idx="36">
                  <c:v>-0.24091965289697545</c:v>
                </c:pt>
                <c:pt idx="37">
                  <c:v>-0.35037795112470199</c:v>
                </c:pt>
                <c:pt idx="38">
                  <c:v>-0.45491539438358719</c:v>
                </c:pt>
                <c:pt idx="39">
                  <c:v>-0.55472281182097638</c:v>
                </c:pt>
                <c:pt idx="40">
                  <c:v>-0.64998994216679018</c:v>
                </c:pt>
                <c:pt idx="41">
                  <c:v>-0.74090396853571749</c:v>
                </c:pt>
                <c:pt idx="42">
                  <c:v>-0.82764836040481082</c:v>
                </c:pt>
                <c:pt idx="43">
                  <c:v>-0.91040197551201774</c:v>
                </c:pt>
                <c:pt idx="44">
                  <c:v>-0.98933838028108256</c:v>
                </c:pt>
                <c:pt idx="45">
                  <c:v>-1.0646253527787248</c:v>
                </c:pt>
                <c:pt idx="46">
                  <c:v>-1.136424537110341</c:v>
                </c:pt>
                <c:pt idx="47">
                  <c:v>-1.2048912225514012</c:v>
                </c:pt>
                <c:pt idx="48">
                  <c:v>-1.2701742246062024</c:v>
                </c:pt>
                <c:pt idx="49">
                  <c:v>-1.3324158486099327</c:v>
                </c:pt>
                <c:pt idx="50">
                  <c:v>-1.3917519194790406</c:v>
                </c:pt>
                <c:pt idx="51">
                  <c:v>-1.4483118638074877</c:v>
                </c:pt>
                <c:pt idx="52">
                  <c:v>-1.5022188327427011</c:v>
                </c:pt>
                <c:pt idx="53">
                  <c:v>-1.5535898559944752</c:v>
                </c:pt>
                <c:pt idx="54">
                  <c:v>-1.6025360189701927</c:v>
                </c:pt>
                <c:pt idx="55">
                  <c:v>-1.6491626564255206</c:v>
                </c:pt>
                <c:pt idx="56">
                  <c:v>-1.693569557202961</c:v>
                </c:pt>
                <c:pt idx="57">
                  <c:v>-1.7358511756301829</c:v>
                </c:pt>
                <c:pt idx="58">
                  <c:v>-1.7760968459912021</c:v>
                </c:pt>
                <c:pt idx="59">
                  <c:v>-1.8143909971891954</c:v>
                </c:pt>
                <c:pt idx="60">
                  <c:v>-1.8508133653093044</c:v>
                </c:pt>
                <c:pt idx="61">
                  <c:v>-1.8854392022809106</c:v>
                </c:pt>
                <c:pt idx="62">
                  <c:v>-1.9183394792460806</c:v>
                </c:pt>
                <c:pt idx="63">
                  <c:v>-1.9495810835772742</c:v>
                </c:pt>
                <c:pt idx="64">
                  <c:v>-1.9792270087638903</c:v>
                </c:pt>
                <c:pt idx="65">
                  <c:v>-2.007336536613388</c:v>
                </c:pt>
                <c:pt idx="66">
                  <c:v>-2.0339654113963634</c:v>
                </c:pt>
                <c:pt idx="67">
                  <c:v>-2.0591660057133834</c:v>
                </c:pt>
                <c:pt idx="68">
                  <c:v>-2.082987477979827</c:v>
                </c:pt>
                <c:pt idx="69">
                  <c:v>-2.1054759215189867</c:v>
                </c:pt>
                <c:pt idx="70">
                  <c:v>-2.126674505326883</c:v>
                </c:pt>
                <c:pt idx="71">
                  <c:v>-2.1466236066285465</c:v>
                </c:pt>
                <c:pt idx="72">
                  <c:v>-2.1653609353876266</c:v>
                </c:pt>
                <c:pt idx="73">
                  <c:v>-2.1829216509616951</c:v>
                </c:pt>
                <c:pt idx="74">
                  <c:v>-2.1993384711165391</c:v>
                </c:pt>
                <c:pt idx="75">
                  <c:v>-2.2146417736259436</c:v>
                </c:pt>
                <c:pt idx="76">
                  <c:v>-2.2288596906900846</c:v>
                </c:pt>
                <c:pt idx="77">
                  <c:v>-2.2420181964074457</c:v>
                </c:pt>
                <c:pt idx="78">
                  <c:v>-2.2541411875323933</c:v>
                </c:pt>
                <c:pt idx="79">
                  <c:v>-2.2652505577447637</c:v>
                </c:pt>
                <c:pt idx="80">
                  <c:v>-2.2753662656492128</c:v>
                </c:pt>
                <c:pt idx="81">
                  <c:v>-2.2845063967113481</c:v>
                </c:pt>
                <c:pt idx="82">
                  <c:v>-2.2926872193253565</c:v>
                </c:pt>
                <c:pt idx="83">
                  <c:v>-2.299923235194183</c:v>
                </c:pt>
                <c:pt idx="84">
                  <c:v>-2.3062272241887678</c:v>
                </c:pt>
                <c:pt idx="85">
                  <c:v>-2.3116102838375032</c:v>
                </c:pt>
                <c:pt idx="86">
                  <c:v>-2.3160818635811093</c:v>
                </c:pt>
                <c:pt idx="87">
                  <c:v>-2.3196497939115783</c:v>
                </c:pt>
                <c:pt idx="88">
                  <c:v>-2.3223203104980668</c:v>
                </c:pt>
                <c:pt idx="89">
                  <c:v>-2.3240980733842553</c:v>
                </c:pt>
                <c:pt idx="90">
                  <c:v>-2.3249861813275929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4-1A26-41F4-98CF-B65074B6BCCA}"/>
            </c:ext>
          </c:extLst>
        </c:ser>
        <c:ser>
          <c:idx val="52"/>
          <c:order val="51"/>
          <c:tx>
            <c:v>metopo4 kato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linear!$AH$291:$AH$382</c:f>
              <c:numCache>
                <c:formatCode>Γενικός τύπος</c:formatCode>
                <c:ptCount val="92"/>
                <c:pt idx="0">
                  <c:v>0</c:v>
                </c:pt>
                <c:pt idx="1">
                  <c:v>-2.9144089031590457E-2</c:v>
                </c:pt>
                <c:pt idx="2">
                  <c:v>-8.7439880156287383E-2</c:v>
                </c:pt>
                <c:pt idx="3">
                  <c:v>-0.14575850368450782</c:v>
                </c:pt>
                <c:pt idx="4">
                  <c:v>-0.2041151584813799</c:v>
                </c:pt>
                <c:pt idx="5">
                  <c:v>-0.26252500883597729</c:v>
                </c:pt>
                <c:pt idx="6">
                  <c:v>-0.32100316968489329</c:v>
                </c:pt>
                <c:pt idx="7">
                  <c:v>-0.37956469087646766</c:v>
                </c:pt>
                <c:pt idx="8">
                  <c:v>-0.43822454018249407</c:v>
                </c:pt>
                <c:pt idx="9">
                  <c:v>-0.49699758474947886</c:v>
                </c:pt>
                <c:pt idx="10">
                  <c:v>-0.55589857066323867</c:v>
                </c:pt>
                <c:pt idx="11">
                  <c:v>-0.61494210027849605</c:v>
                </c:pt>
                <c:pt idx="12">
                  <c:v>-0.67414260693886385</c:v>
                </c:pt>
                <c:pt idx="13">
                  <c:v>-0.73351432668196226</c:v>
                </c:pt>
                <c:pt idx="14">
                  <c:v>-0.79307126648887494</c:v>
                </c:pt>
                <c:pt idx="15">
                  <c:v>-0.85282716859653196</c:v>
                </c:pt>
                <c:pt idx="16">
                  <c:v>-0.91279547034511588</c:v>
                </c:pt>
                <c:pt idx="17">
                  <c:v>-0.97298925898001565</c:v>
                </c:pt>
                <c:pt idx="18">
                  <c:v>-1.0334212207682347</c:v>
                </c:pt>
                <c:pt idx="19">
                  <c:v>-1.0941035837220965</c:v>
                </c:pt>
                <c:pt idx="20">
                  <c:v>-1.1550480531476499</c:v>
                </c:pt>
                <c:pt idx="21">
                  <c:v>-1.2162657391504801</c:v>
                </c:pt>
                <c:pt idx="22">
                  <c:v>-1.2777670751368837</c:v>
                </c:pt>
                <c:pt idx="23">
                  <c:v>-1.3395617262423534</c:v>
                </c:pt>
                <c:pt idx="24">
                  <c:v>-1.4016584865010235</c:v>
                </c:pt>
                <c:pt idx="25">
                  <c:v>-1.464065163437845</c:v>
                </c:pt>
                <c:pt idx="26">
                  <c:v>-1.5267884486185386</c:v>
                </c:pt>
                <c:pt idx="27">
                  <c:v>-1.5898337725292688</c:v>
                </c:pt>
                <c:pt idx="28">
                  <c:v>-1.6532051419771485</c:v>
                </c:pt>
                <c:pt idx="29">
                  <c:v>-1.7169049580023799</c:v>
                </c:pt>
                <c:pt idx="30">
                  <c:v>-1.7809338120716243</c:v>
                </c:pt>
                <c:pt idx="31">
                  <c:v>-1.8452902580782498</c:v>
                </c:pt>
                <c:pt idx="32">
                  <c:v>-1.9099705574070822</c:v>
                </c:pt>
                <c:pt idx="33">
                  <c:v>-1.9749683940274827</c:v>
                </c:pt>
                <c:pt idx="34">
                  <c:v>-2.0402745562579172</c:v>
                </c:pt>
                <c:pt idx="35">
                  <c:v>-2.1058765814966054</c:v>
                </c:pt>
                <c:pt idx="36">
                  <c:v>-2.1717583598359713</c:v>
                </c:pt>
                <c:pt idx="37">
                  <c:v>-2.2378996920736558</c:v>
                </c:pt>
                <c:pt idx="38">
                  <c:v>-2.3042757972011199</c:v>
                </c:pt>
                <c:pt idx="39">
                  <c:v>-2.3708567639947913</c:v>
                </c:pt>
                <c:pt idx="40">
                  <c:v>-2.4376069408588155</c:v>
                </c:pt>
                <c:pt idx="41">
                  <c:v>-2.5044842575792838</c:v>
                </c:pt>
                <c:pt idx="42">
                  <c:v>-2.5714394721571785</c:v>
                </c:pt>
                <c:pt idx="43">
                  <c:v>-2.638415335404936</c:v>
                </c:pt>
                <c:pt idx="44">
                  <c:v>-2.7053456655381134</c:v>
                </c:pt>
                <c:pt idx="45">
                  <c:v>-2.7721543245944065</c:v>
                </c:pt>
                <c:pt idx="46">
                  <c:v>-2.8387540882004387</c:v>
                </c:pt>
                <c:pt idx="47">
                  <c:v>-2.9050454000253816</c:v>
                </c:pt>
                <c:pt idx="48">
                  <c:v>-2.9709150022654405</c:v>
                </c:pt>
                <c:pt idx="49">
                  <c:v>-3.0362344337651166</c:v>
                </c:pt>
                <c:pt idx="50">
                  <c:v>-3.1008583879892098</c:v>
                </c:pt>
                <c:pt idx="51">
                  <c:v>-3.1646229241250685</c:v>
                </c:pt>
                <c:pt idx="52">
                  <c:v>-3.2273435262546819</c:v>
                </c:pt>
                <c:pt idx="53">
                  <c:v>-3.2888130079586961</c:v>
                </c:pt>
                <c:pt idx="54">
                  <c:v>-3.3487992631014074</c:v>
                </c:pt>
                <c:pt idx="55">
                  <c:v>-3.4070428681381726</c:v>
                </c:pt>
                <c:pt idx="56">
                  <c:v>-3.4632545473668936</c:v>
                </c:pt>
                <c:pt idx="57">
                  <c:v>-3.5171125204383857</c:v>
                </c:pt>
                <c:pt idx="58">
                  <c:v>-3.5682597615125924</c:v>
                </c:pt>
                <c:pt idx="59">
                  <c:v>-3.616301212098632</c:v>
                </c:pt>
                <c:pt idx="60">
                  <c:v>-3.6608010052668281</c:v>
                </c:pt>
                <c:pt idx="61">
                  <c:v>-3.7012797779860551</c:v>
                </c:pt>
                <c:pt idx="62">
                  <c:v>-3.7372121711940225</c:v>
                </c:pt>
                <c:pt idx="63">
                  <c:v>-3.7680246441267151</c:v>
                </c:pt>
                <c:pt idx="64">
                  <c:v>-3.7930937605134627</c:v>
                </c:pt>
                <c:pt idx="65">
                  <c:v>-3.8117451392965949</c:v>
                </c:pt>
                <c:pt idx="66">
                  <c:v>-3.8232533009447782</c:v>
                </c:pt>
                <c:pt idx="67">
                  <c:v>-3.8268426809809206</c:v>
                </c:pt>
                <c:pt idx="68">
                  <c:v>-3.8216901230229423</c:v>
                </c:pt>
                <c:pt idx="69">
                  <c:v>-3.8069292013885012</c:v>
                </c:pt>
                <c:pt idx="70">
                  <c:v>-3.7816567538550565</c:v>
                </c:pt>
                <c:pt idx="71">
                  <c:v>-3.7449420227663519</c:v>
                </c:pt>
                <c:pt idx="72">
                  <c:v>-3.6958388001119884</c:v>
                </c:pt>
                <c:pt idx="73">
                  <c:v>-3.6334009408422308</c:v>
                </c:pt>
                <c:pt idx="74">
                  <c:v>-3.5567015388615477</c:v>
                </c:pt>
                <c:pt idx="75">
                  <c:v>-3.4648559419775538</c:v>
                </c:pt>
                <c:pt idx="76">
                  <c:v>-3.3570486067114405</c:v>
                </c:pt>
                <c:pt idx="77">
                  <c:v>-3.2325635553233627</c:v>
                </c:pt>
                <c:pt idx="78">
                  <c:v>-3.0908178949362322</c:v>
                </c:pt>
                <c:pt idx="79">
                  <c:v>-2.9313974994608878</c:v>
                </c:pt>
                <c:pt idx="80">
                  <c:v>-2.7540935569376619</c:v>
                </c:pt>
                <c:pt idx="81">
                  <c:v>-2.5589382782772643</c:v>
                </c:pt>
                <c:pt idx="82">
                  <c:v>-2.346237691593966</c:v>
                </c:pt>
                <c:pt idx="83">
                  <c:v>-2.1165991638376234</c:v>
                </c:pt>
                <c:pt idx="84">
                  <c:v>-1.8709511586983381</c:v>
                </c:pt>
                <c:pt idx="85">
                  <c:v>-1.6105528147661181</c:v>
                </c:pt>
                <c:pt idx="86">
                  <c:v>-1.3369912549925276</c:v>
                </c:pt>
                <c:pt idx="87">
                  <c:v>-1.0521651359888815</c:v>
                </c:pt>
                <c:pt idx="88">
                  <c:v>-0.75825379536759596</c:v>
                </c:pt>
                <c:pt idx="89">
                  <c:v>-0.45767239654402764</c:v>
                </c:pt>
                <c:pt idx="90">
                  <c:v>-0.15301460204393771</c:v>
                </c:pt>
                <c:pt idx="91">
                  <c:v>0.15301460204393599</c:v>
                </c:pt>
              </c:numCache>
            </c:numRef>
          </c:xVal>
          <c:yVal>
            <c:numRef>
              <c:f>linear!$AI$291:$AI$382</c:f>
              <c:numCache>
                <c:formatCode>Γενικός τύπος</c:formatCode>
                <c:ptCount val="92"/>
                <c:pt idx="0">
                  <c:v>-2.3250971585855962</c:v>
                </c:pt>
                <c:pt idx="1">
                  <c:v>-2.3249861813275929</c:v>
                </c:pt>
                <c:pt idx="2">
                  <c:v>-2.3240980733842553</c:v>
                </c:pt>
                <c:pt idx="3">
                  <c:v>-2.3223203104980668</c:v>
                </c:pt>
                <c:pt idx="4">
                  <c:v>-2.3196497939115783</c:v>
                </c:pt>
                <c:pt idx="5">
                  <c:v>-2.3160818635811093</c:v>
                </c:pt>
                <c:pt idx="6">
                  <c:v>-2.3116102838375032</c:v>
                </c:pt>
                <c:pt idx="7">
                  <c:v>-2.3062272241887678</c:v>
                </c:pt>
                <c:pt idx="8">
                  <c:v>-2.299923235194183</c:v>
                </c:pt>
                <c:pt idx="9">
                  <c:v>-2.2926872193253565</c:v>
                </c:pt>
                <c:pt idx="10">
                  <c:v>-2.2845063967113481</c:v>
                </c:pt>
                <c:pt idx="11">
                  <c:v>-2.2753662656492128</c:v>
                </c:pt>
                <c:pt idx="12">
                  <c:v>-2.2652505577447637</c:v>
                </c:pt>
                <c:pt idx="13">
                  <c:v>-2.2541411875323933</c:v>
                </c:pt>
                <c:pt idx="14">
                  <c:v>-2.2420181964074457</c:v>
                </c:pt>
                <c:pt idx="15">
                  <c:v>-2.2288596906900846</c:v>
                </c:pt>
                <c:pt idx="16">
                  <c:v>-2.2146417736259436</c:v>
                </c:pt>
                <c:pt idx="17">
                  <c:v>-2.1993384711165391</c:v>
                </c:pt>
                <c:pt idx="18">
                  <c:v>-2.1829216509616951</c:v>
                </c:pt>
                <c:pt idx="19">
                  <c:v>-2.1653609353876266</c:v>
                </c:pt>
                <c:pt idx="20">
                  <c:v>-2.1466236066285465</c:v>
                </c:pt>
                <c:pt idx="21">
                  <c:v>-2.126674505326883</c:v>
                </c:pt>
                <c:pt idx="22">
                  <c:v>-2.1054759215189867</c:v>
                </c:pt>
                <c:pt idx="23">
                  <c:v>-2.082987477979827</c:v>
                </c:pt>
                <c:pt idx="24">
                  <c:v>-2.0591660057133834</c:v>
                </c:pt>
                <c:pt idx="25">
                  <c:v>-2.0339654113963634</c:v>
                </c:pt>
                <c:pt idx="26">
                  <c:v>-2.007336536613388</c:v>
                </c:pt>
                <c:pt idx="27">
                  <c:v>-1.9792270087638903</c:v>
                </c:pt>
                <c:pt idx="28">
                  <c:v>-1.9495810835772742</c:v>
                </c:pt>
                <c:pt idx="29">
                  <c:v>-1.9183394792460806</c:v>
                </c:pt>
                <c:pt idx="30">
                  <c:v>-1.8854392022809106</c:v>
                </c:pt>
                <c:pt idx="31">
                  <c:v>-1.8508133653093044</c:v>
                </c:pt>
                <c:pt idx="32">
                  <c:v>-1.8143909971891954</c:v>
                </c:pt>
                <c:pt idx="33">
                  <c:v>-1.7760968459912021</c:v>
                </c:pt>
                <c:pt idx="34">
                  <c:v>-1.7358511756301829</c:v>
                </c:pt>
                <c:pt idx="35">
                  <c:v>-1.693569557202961</c:v>
                </c:pt>
                <c:pt idx="36">
                  <c:v>-1.6491626564255206</c:v>
                </c:pt>
                <c:pt idx="37">
                  <c:v>-1.6025360189701927</c:v>
                </c:pt>
                <c:pt idx="38">
                  <c:v>-1.5535898559944752</c:v>
                </c:pt>
                <c:pt idx="39">
                  <c:v>-1.5022188327427011</c:v>
                </c:pt>
                <c:pt idx="40">
                  <c:v>-1.4483118638074877</c:v>
                </c:pt>
                <c:pt idx="41">
                  <c:v>-1.3917519194790406</c:v>
                </c:pt>
                <c:pt idx="42">
                  <c:v>-1.3324158486099327</c:v>
                </c:pt>
                <c:pt idx="43">
                  <c:v>-1.2701742246062024</c:v>
                </c:pt>
                <c:pt idx="44">
                  <c:v>-1.2048912225514012</c:v>
                </c:pt>
                <c:pt idx="45">
                  <c:v>-1.136424537110341</c:v>
                </c:pt>
                <c:pt idx="46">
                  <c:v>-1.0646253527787248</c:v>
                </c:pt>
                <c:pt idx="47">
                  <c:v>-0.98933838028108256</c:v>
                </c:pt>
                <c:pt idx="48">
                  <c:v>-0.91040197551201774</c:v>
                </c:pt>
                <c:pt idx="49">
                  <c:v>-0.82764836040481082</c:v>
                </c:pt>
                <c:pt idx="50">
                  <c:v>-0.74090396853571749</c:v>
                </c:pt>
                <c:pt idx="51">
                  <c:v>-0.64998994216679018</c:v>
                </c:pt>
                <c:pt idx="52">
                  <c:v>-0.55472281182097638</c:v>
                </c:pt>
                <c:pt idx="53">
                  <c:v>-0.45491539438358719</c:v>
                </c:pt>
                <c:pt idx="54">
                  <c:v>-0.35037795112470199</c:v>
                </c:pt>
                <c:pt idx="55">
                  <c:v>-0.24091965289697545</c:v>
                </c:pt>
                <c:pt idx="56">
                  <c:v>-0.12635040599637537</c:v>
                </c:pt>
                <c:pt idx="57">
                  <c:v>-6.4830986308175948E-3</c:v>
                </c:pt>
                <c:pt idx="58">
                  <c:v>0.11886366560911205</c:v>
                </c:pt>
                <c:pt idx="59">
                  <c:v>0.24986227478521195</c:v>
                </c:pt>
                <c:pt idx="60">
                  <c:v>0.38667217839776841</c:v>
                </c:pt>
                <c:pt idx="61">
                  <c:v>0.52943523840211559</c:v>
                </c:pt>
                <c:pt idx="62">
                  <c:v>0.67827027854237831</c:v>
                </c:pt>
                <c:pt idx="63">
                  <c:v>0.83326675120127025</c:v>
                </c:pt>
                <c:pt idx="64">
                  <c:v>0.99447744800228133</c:v>
                </c:pt>
                <c:pt idx="65">
                  <c:v>1.1619101940963612</c:v>
                </c:pt>
                <c:pt idx="66">
                  <c:v>1.3355184884640714</c:v>
                </c:pt>
                <c:pt idx="67">
                  <c:v>1.5151910859843152</c:v>
                </c:pt>
                <c:pt idx="68">
                  <c:v>1.7007405639564965</c:v>
                </c:pt>
                <c:pt idx="69">
                  <c:v>1.891890978704353</c:v>
                </c:pt>
                <c:pt idx="70">
                  <c:v>2.0882647990311951</c:v>
                </c:pt>
                <c:pt idx="71">
                  <c:v>2.2893694041087707</c:v>
                </c:pt>
                <c:pt idx="72">
                  <c:v>2.4945835540277099</c:v>
                </c:pt>
                <c:pt idx="73">
                  <c:v>2.7031443798294528</c:v>
                </c:pt>
                <c:pt idx="74">
                  <c:v>2.914135591574857</c:v>
                </c:pt>
                <c:pt idx="75">
                  <c:v>3.1264777592566846</c:v>
                </c:pt>
                <c:pt idx="76">
                  <c:v>3.3389216688811887</c:v>
                </c:pt>
                <c:pt idx="77">
                  <c:v>3.5500458764927614</c:v>
                </c:pt>
                <c:pt idx="78">
                  <c:v>3.7582596530608852</c:v>
                </c:pt>
                <c:pt idx="79">
                  <c:v>3.9618125060447182</c:v>
                </c:pt>
                <c:pt idx="80">
                  <c:v>4.1588113509598124</c:v>
                </c:pt>
                <c:pt idx="81">
                  <c:v>4.3472461631096886</c:v>
                </c:pt>
                <c:pt idx="82">
                  <c:v>4.5250245488621816</c:v>
                </c:pt>
                <c:pt idx="83">
                  <c:v>4.6900151352062522</c:v>
                </c:pt>
                <c:pt idx="84">
                  <c:v>4.8400990044816838</c:v>
                </c:pt>
                <c:pt idx="85">
                  <c:v>4.973227642114245</c:v>
                </c:pt>
                <c:pt idx="86">
                  <c:v>5.0874850889938212</c:v>
                </c:pt>
                <c:pt idx="87">
                  <c:v>5.1811512884642976</c:v>
                </c:pt>
                <c:pt idx="88">
                  <c:v>5.2527630933670189</c:v>
                </c:pt>
                <c:pt idx="89">
                  <c:v>5.301169148697717</c:v>
                </c:pt>
                <c:pt idx="90">
                  <c:v>5.3255749635623557</c:v>
                </c:pt>
                <c:pt idx="91">
                  <c:v>5.3255749635622482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5-1A26-41F4-98CF-B65074B6BCCA}"/>
            </c:ext>
          </c:extLst>
        </c:ser>
        <c:ser>
          <c:idx val="53"/>
          <c:order val="52"/>
          <c:tx>
            <c:v>xronosmiden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linear!$DF$94:$DF$110</c:f>
              <c:numCache>
                <c:formatCode>Γενικός τύπος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xVal>
          <c:yVal>
            <c:numRef>
              <c:f>linear!$DG$94:$DG$110</c:f>
              <c:numCache>
                <c:formatCode>Γενικός τύπος</c:formatCode>
                <c:ptCount val="17"/>
                <c:pt idx="0">
                  <c:v>23.344217656735559</c:v>
                </c:pt>
                <c:pt idx="1">
                  <c:v>16.914452236000336</c:v>
                </c:pt>
                <c:pt idx="2">
                  <c:v>11.989712691222133</c:v>
                </c:pt>
                <c:pt idx="3">
                  <c:v>8.2177151148114813</c:v>
                </c:pt>
                <c:pt idx="4">
                  <c:v>5.3286352787957938</c:v>
                </c:pt>
                <c:pt idx="5">
                  <c:v>3.1158071605934845</c:v>
                </c:pt>
                <c:pt idx="6">
                  <c:v>1.4209393969322166</c:v>
                </c:pt>
                <c:pt idx="7">
                  <c:v>0.1227921469633351</c:v>
                </c:pt>
                <c:pt idx="8">
                  <c:v>-0.87149561915796903</c:v>
                </c:pt>
                <c:pt idx="9">
                  <c:v>-1.6330487957195581</c:v>
                </c:pt>
                <c:pt idx="10">
                  <c:v>-2.2163439548196959</c:v>
                </c:pt>
                <c:pt idx="11">
                  <c:v>-2.6631062468054081</c:v>
                </c:pt>
                <c:pt idx="12">
                  <c:v>-3.0052941467500069</c:v>
                </c:pt>
                <c:pt idx="13">
                  <c:v>-3.2673855563630614</c:v>
                </c:pt>
                <c:pt idx="14">
                  <c:v>-3.4681287942276371</c:v>
                </c:pt>
                <c:pt idx="15">
                  <c:v>-3.6218837288431907</c:v>
                </c:pt>
                <c:pt idx="16">
                  <c:v>-3.739648990428647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6-1A26-41F4-98CF-B65074B6BCCA}"/>
            </c:ext>
          </c:extLst>
        </c:ser>
        <c:ser>
          <c:idx val="54"/>
          <c:order val="53"/>
          <c:tx>
            <c:v>METOP5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linear!$AM$198:$AM$288</c:f>
              <c:numCache>
                <c:formatCode>Γενικός τύπος</c:formatCode>
                <c:ptCount val="91"/>
                <c:pt idx="0">
                  <c:v>0</c:v>
                </c:pt>
                <c:pt idx="1">
                  <c:v>7.4903721831035219E-2</c:v>
                </c:pt>
                <c:pt idx="2">
                  <c:v>0.22433557418354375</c:v>
                </c:pt>
                <c:pt idx="3">
                  <c:v>0.37264607900106439</c:v>
                </c:pt>
                <c:pt idx="4">
                  <c:v>0.51910559488013264</c:v>
                </c:pt>
                <c:pt idx="5">
                  <c:v>0.6630107990760663</c:v>
                </c:pt>
                <c:pt idx="6">
                  <c:v>0.80369411130492296</c:v>
                </c:pt>
                <c:pt idx="7">
                  <c:v>0.94053208124242371</c:v>
                </c:pt>
                <c:pt idx="8">
                  <c:v>1.0729525340443615</c:v>
                </c:pt>
                <c:pt idx="9">
                  <c:v>1.2004403265236763</c:v>
                </c:pt>
                <c:pt idx="10">
                  <c:v>1.3225416285914871</c:v>
                </c:pt>
                <c:pt idx="11">
                  <c:v>1.438866706174101</c:v>
                </c:pt>
                <c:pt idx="12">
                  <c:v>1.5490912394082261</c:v>
                </c:pt>
                <c:pt idx="13">
                  <c:v>1.6529562604988066</c:v>
                </c:pt>
                <c:pt idx="14">
                  <c:v>1.7502668370396797</c:v>
                </c:pt>
                <c:pt idx="15">
                  <c:v>1.8408896575930316</c:v>
                </c:pt>
                <c:pt idx="16">
                  <c:v>1.9247496965273811</c:v>
                </c:pt>
                <c:pt idx="17">
                  <c:v>2.0018261449282089</c:v>
                </c:pt>
                <c:pt idx="18">
                  <c:v>2.0721477948406868</c:v>
                </c:pt>
                <c:pt idx="19">
                  <c:v>2.1357880566300178</c:v>
                </c:pt>
                <c:pt idx="20">
                  <c:v>2.1928597755440862</c:v>
                </c:pt>
                <c:pt idx="21">
                  <c:v>2.2435099953979938</c:v>
                </c:pt>
                <c:pt idx="22">
                  <c:v>2.2879147963627124</c:v>
                </c:pt>
                <c:pt idx="23">
                  <c:v>2.3262743116485214</c:v>
                </c:pt>
                <c:pt idx="24">
                  <c:v>2.3588080057055283</c:v>
                </c:pt>
                <c:pt idx="25">
                  <c:v>2.3857502754239928</c:v>
                </c:pt>
                <c:pt idx="26">
                  <c:v>2.4073464164380565</c:v>
                </c:pt>
                <c:pt idx="27">
                  <c:v>2.4238489794929157</c:v>
                </c:pt>
                <c:pt idx="28">
                  <c:v>2.4355145271794791</c:v>
                </c:pt>
                <c:pt idx="29">
                  <c:v>2.4426007892406156</c:v>
                </c:pt>
                <c:pt idx="30">
                  <c:v>2.4453642050369142</c:v>
                </c:pt>
                <c:pt idx="31">
                  <c:v>2.444057834452281</c:v>
                </c:pt>
                <c:pt idx="32">
                  <c:v>2.4389296132828324</c:v>
                </c:pt>
                <c:pt idx="33">
                  <c:v>2.4302209257108935</c:v>
                </c:pt>
                <c:pt idx="34">
                  <c:v>2.4181654645339856</c:v>
                </c:pt>
                <c:pt idx="35">
                  <c:v>2.4029883491170878</c:v>
                </c:pt>
                <c:pt idx="36">
                  <c:v>2.3849054713042031</c:v>
                </c:pt>
                <c:pt idx="37">
                  <c:v>2.3641230405277254</c:v>
                </c:pt>
                <c:pt idx="38">
                  <c:v>2.3408373008873427</c:v>
                </c:pt>
                <c:pt idx="39">
                  <c:v>2.3152343948612386</c:v>
                </c:pt>
                <c:pt idx="40">
                  <c:v>2.2874903504192279</c:v>
                </c:pt>
                <c:pt idx="41">
                  <c:v>2.2577711705162931</c:v>
                </c:pt>
                <c:pt idx="42">
                  <c:v>2.2262330061676696</c:v>
                </c:pt>
                <c:pt idx="43">
                  <c:v>2.1930223964770308</c:v>
                </c:pt>
                <c:pt idx="44">
                  <c:v>2.1582765610598651</c:v>
                </c:pt>
                <c:pt idx="45">
                  <c:v>2.122123732242895</c:v>
                </c:pt>
                <c:pt idx="46">
                  <c:v>2.0846835162077322</c:v>
                </c:pt>
                <c:pt idx="47">
                  <c:v>2.0460672738727901</c:v>
                </c:pt>
                <c:pt idx="48">
                  <c:v>2.0063785137695715</c:v>
                </c:pt>
                <c:pt idx="49">
                  <c:v>1.9657132904704857</c:v>
                </c:pt>
                <c:pt idx="50">
                  <c:v>1.9241606032723533</c:v>
                </c:pt>
                <c:pt idx="51">
                  <c:v>1.8818027908421675</c:v>
                </c:pt>
                <c:pt idx="52">
                  <c:v>1.8387159184003643</c:v>
                </c:pt>
                <c:pt idx="53">
                  <c:v>1.7949701547638472</c:v>
                </c:pt>
                <c:pt idx="54">
                  <c:v>1.7506301372081847</c:v>
                </c:pt>
                <c:pt idx="55">
                  <c:v>1.7057553226476321</c:v>
                </c:pt>
                <c:pt idx="56">
                  <c:v>1.6604003240843315</c:v>
                </c:pt>
                <c:pt idx="57">
                  <c:v>1.6146152316547047</c:v>
                </c:pt>
                <c:pt idx="58">
                  <c:v>1.5684459179116255</c:v>
                </c:pt>
                <c:pt idx="59">
                  <c:v>1.5219343272343433</c:v>
                </c:pt>
                <c:pt idx="60">
                  <c:v>1.4751187494623799</c:v>
                </c:pt>
                <c:pt idx="61">
                  <c:v>1.4280340780119705</c:v>
                </c:pt>
                <c:pt idx="62">
                  <c:v>1.3807120528604806</c:v>
                </c:pt>
                <c:pt idx="63">
                  <c:v>1.3331814888811309</c:v>
                </c:pt>
                <c:pt idx="64">
                  <c:v>1.2854684900822955</c:v>
                </c:pt>
                <c:pt idx="65">
                  <c:v>1.2375966503567659</c:v>
                </c:pt>
                <c:pt idx="66">
                  <c:v>1.1895872413804387</c:v>
                </c:pt>
                <c:pt idx="67">
                  <c:v>1.1414593883199788</c:v>
                </c:pt>
                <c:pt idx="68">
                  <c:v>1.0932302340178577</c:v>
                </c:pt>
                <c:pt idx="69">
                  <c:v>1.0449150923229913</c:v>
                </c:pt>
                <c:pt idx="70">
                  <c:v>0.99652759122803281</c:v>
                </c:pt>
                <c:pt idx="71">
                  <c:v>0.94807980646171142</c:v>
                </c:pt>
                <c:pt idx="72">
                  <c:v>0.8995823861678871</c:v>
                </c:pt>
                <c:pt idx="73">
                  <c:v>0.85104466728335726</c:v>
                </c:pt>
                <c:pt idx="74">
                  <c:v>0.80247478420469553</c:v>
                </c:pt>
                <c:pt idx="75">
                  <c:v>0.75387977031154407</c:v>
                </c:pt>
                <c:pt idx="76">
                  <c:v>0.70526565289014687</c:v>
                </c:pt>
                <c:pt idx="77">
                  <c:v>0.65663754197727597</c:v>
                </c:pt>
                <c:pt idx="78">
                  <c:v>0.60799971362132699</c:v>
                </c:pt>
                <c:pt idx="79">
                  <c:v>0.55935568803455549</c:v>
                </c:pt>
                <c:pt idx="80">
                  <c:v>0.51070830308861093</c:v>
                </c:pt>
                <c:pt idx="81">
                  <c:v>0.4620597835846762</c:v>
                </c:pt>
                <c:pt idx="82">
                  <c:v>0.41341180671000316</c:v>
                </c:pt>
                <c:pt idx="83">
                  <c:v>0.36476556407439836</c:v>
                </c:pt>
                <c:pt idx="84">
                  <c:v>0.31612182070349848</c:v>
                </c:pt>
                <c:pt idx="85">
                  <c:v>0.26748097135035792</c:v>
                </c:pt>
                <c:pt idx="86">
                  <c:v>0.21884309447324526</c:v>
                </c:pt>
                <c:pt idx="87">
                  <c:v>0.170208004215365</c:v>
                </c:pt>
                <c:pt idx="88">
                  <c:v>0.12157530071169095</c:v>
                </c:pt>
                <c:pt idx="89">
                  <c:v>7.2944419039315117E-2</c:v>
                </c:pt>
                <c:pt idx="90">
                  <c:v>2.4314677120186451E-2</c:v>
                </c:pt>
              </c:numCache>
            </c:numRef>
          </c:xVal>
          <c:yVal>
            <c:numRef>
              <c:f>linear!$AN$198:$AN$288</c:f>
              <c:numCache>
                <c:formatCode>Γενικός τύπος</c:formatCode>
                <c:ptCount val="91"/>
                <c:pt idx="0">
                  <c:v>3.1158071605934845</c:v>
                </c:pt>
                <c:pt idx="1">
                  <c:v>3.1146597342339164</c:v>
                </c:pt>
                <c:pt idx="2">
                  <c:v>3.105495489813618</c:v>
                </c:pt>
                <c:pt idx="3">
                  <c:v>3.0872475228159026</c:v>
                </c:pt>
                <c:pt idx="4">
                  <c:v>3.0600751359985243</c:v>
                </c:pt>
                <c:pt idx="5">
                  <c:v>3.0242130010817339</c:v>
                </c:pt>
                <c:pt idx="6">
                  <c:v>2.9799662110975955</c:v>
                </c:pt>
                <c:pt idx="7">
                  <c:v>2.9277039892520178</c:v>
                </c:pt>
                <c:pt idx="8">
                  <c:v>2.8678522915749669</c:v>
                </c:pt>
                <c:pt idx="9">
                  <c:v>2.8008855716466403</c:v>
                </c:pt>
                <c:pt idx="10">
                  <c:v>2.7273179916070855</c:v>
                </c:pt>
                <c:pt idx="11">
                  <c:v>2.6476943646354183</c:v>
                </c:pt>
                <c:pt idx="12">
                  <c:v>2.5625811013543314</c:v>
                </c:pt>
                <c:pt idx="13">
                  <c:v>2.4725574082668618</c:v>
                </c:pt>
                <c:pt idx="14">
                  <c:v>2.3782069530426857</c:v>
                </c:pt>
                <c:pt idx="15">
                  <c:v>2.280110172202543</c:v>
                </c:pt>
                <c:pt idx="16">
                  <c:v>2.1788373544685236</c:v>
                </c:pt>
                <c:pt idx="17">
                  <c:v>2.074942590485922</c:v>
                </c:pt>
                <c:pt idx="18">
                  <c:v>1.9689586391007319</c:v>
                </c:pt>
                <c:pt idx="19">
                  <c:v>1.8613927236985253</c:v>
                </c:pt>
                <c:pt idx="20">
                  <c:v>1.752723240521918</c:v>
                </c:pt>
                <c:pt idx="21">
                  <c:v>1.6433973350897157</c:v>
                </c:pt>
                <c:pt idx="22">
                  <c:v>1.5338292830642064</c:v>
                </c:pt>
                <c:pt idx="23">
                  <c:v>1.4243995979803528</c:v>
                </c:pt>
                <c:pt idx="24">
                  <c:v>1.3154547796904581</c:v>
                </c:pt>
                <c:pt idx="25">
                  <c:v>1.2073076135193197</c:v>
                </c:pt>
                <c:pt idx="26">
                  <c:v>1.1002379301873979</c:v>
                </c:pt>
                <c:pt idx="27">
                  <c:v>0.99449373972857302</c:v>
                </c:pt>
                <c:pt idx="28">
                  <c:v>0.89029265811457226</c:v>
                </c:pt>
                <c:pt idx="29">
                  <c:v>0.78782355237663748</c:v>
                </c:pt>
                <c:pt idx="30">
                  <c:v>0.68724833805481234</c:v>
                </c:pt>
                <c:pt idx="31">
                  <c:v>0.58870387127975832</c:v>
                </c:pt>
                <c:pt idx="32">
                  <c:v>0.49230388628158439</c:v>
                </c:pt>
                <c:pt idx="33">
                  <c:v>0.39814093730716277</c:v>
                </c:pt>
                <c:pt idx="34">
                  <c:v>0.30628831158564662</c:v>
                </c:pt>
                <c:pt idx="35">
                  <c:v>0.21680188696441449</c:v>
                </c:pt>
                <c:pt idx="36">
                  <c:v>0.12972191406234096</c:v>
                </c:pt>
                <c:pt idx="37">
                  <c:v>4.5074708223510548E-2</c:v>
                </c:pt>
                <c:pt idx="38">
                  <c:v>-3.7125758789280996E-2</c:v>
                </c:pt>
                <c:pt idx="39">
                  <c:v>-0.11687637350951272</c:v>
                </c:pt>
                <c:pt idx="40">
                  <c:v>-0.19418350481516033</c:v>
                </c:pt>
                <c:pt idx="41">
                  <c:v>-0.26906173763427166</c:v>
                </c:pt>
                <c:pt idx="42">
                  <c:v>-0.34153271458296808</c:v>
                </c:pt>
                <c:pt idx="43">
                  <c:v>-0.41162408224143765</c:v>
                </c:pt>
                <c:pt idx="44">
                  <c:v>-0.47936853761370424</c:v>
                </c:pt>
                <c:pt idx="45">
                  <c:v>-0.54480296950145801</c:v>
                </c:pt>
                <c:pt idx="46">
                  <c:v>-0.60796768899151488</c:v>
                </c:pt>
                <c:pt idx="47">
                  <c:v>-0.66890574295695848</c:v>
                </c:pt>
                <c:pt idx="48">
                  <c:v>-0.72766230435728396</c:v>
                </c:pt>
                <c:pt idx="49">
                  <c:v>-0.78428413315222734</c:v>
                </c:pt>
                <c:pt idx="50">
                  <c:v>-0.83881910178348418</c:v>
                </c:pt>
                <c:pt idx="51">
                  <c:v>-0.89131577939919737</c:v>
                </c:pt>
                <c:pt idx="52">
                  <c:v>-0.94182306927443615</c:v>
                </c:pt>
                <c:pt idx="53">
                  <c:v>-0.99038989419739909</c:v>
                </c:pt>
                <c:pt idx="54">
                  <c:v>-1.0370649249304229</c:v>
                </c:pt>
                <c:pt idx="55">
                  <c:v>-1.0818963472046823</c:v>
                </c:pt>
                <c:pt idx="56">
                  <c:v>-1.1249316630584272</c:v>
                </c:pt>
                <c:pt idx="57">
                  <c:v>-1.1662175226733402</c:v>
                </c:pt>
                <c:pt idx="58">
                  <c:v>-1.2057995831970991</c:v>
                </c:pt>
                <c:pt idx="59">
                  <c:v>-1.2437223913585072</c:v>
                </c:pt>
                <c:pt idx="60">
                  <c:v>-1.2800292869823104</c:v>
                </c:pt>
                <c:pt idx="61">
                  <c:v>-1.3147623247924334</c:v>
                </c:pt>
                <c:pt idx="62">
                  <c:v>-1.3479622121541601</c:v>
                </c:pt>
                <c:pt idx="63">
                  <c:v>-1.3796682606475517</c:v>
                </c:pt>
                <c:pt idx="64">
                  <c:v>-1.4099183495865206</c:v>
                </c:pt>
                <c:pt idx="65">
                  <c:v>-1.4387488998009115</c:v>
                </c:pt>
                <c:pt idx="66">
                  <c:v>-1.4661948561837441</c:v>
                </c:pt>
                <c:pt idx="67">
                  <c:v>-1.4922896776732277</c:v>
                </c:pt>
                <c:pt idx="68">
                  <c:v>-1.5170653334905162</c:v>
                </c:pt>
                <c:pt idx="69">
                  <c:v>-1.5405523045904219</c:v>
                </c:pt>
                <c:pt idx="70">
                  <c:v>-1.5627795894047662</c:v>
                </c:pt>
                <c:pt idx="71">
                  <c:v>-1.5837747130676112</c:v>
                </c:pt>
                <c:pt idx="72">
                  <c:v>-1.6035637394096143</c:v>
                </c:pt>
                <c:pt idx="73">
                  <c:v>-1.6221712850961227</c:v>
                </c:pt>
                <c:pt idx="74">
                  <c:v>-1.6396205353611641</c:v>
                </c:pt>
                <c:pt idx="75">
                  <c:v>-1.6559332608586976</c:v>
                </c:pt>
                <c:pt idx="76">
                  <c:v>-1.6711298352134076</c:v>
                </c:pt>
                <c:pt idx="77">
                  <c:v>-1.685229252907527</c:v>
                </c:pt>
                <c:pt idx="78">
                  <c:v>-1.6982491471879384</c:v>
                </c:pt>
                <c:pt idx="79">
                  <c:v>-1.710205807719914</c:v>
                </c:pt>
                <c:pt idx="80">
                  <c:v>-1.7211141977509645</c:v>
                </c:pt>
                <c:pt idx="81">
                  <c:v>-1.7309879705810465</c:v>
                </c:pt>
                <c:pt idx="82">
                  <c:v>-1.739839485163948</c:v>
                </c:pt>
                <c:pt idx="83">
                  <c:v>-1.7476798206901611</c:v>
                </c:pt>
                <c:pt idx="84">
                  <c:v>-1.7545187900235897</c:v>
                </c:pt>
                <c:pt idx="85">
                  <c:v>-1.760364951884239</c:v>
                </c:pt>
                <c:pt idx="86">
                  <c:v>-1.7652256216861166</c:v>
                </c:pt>
                <c:pt idx="87">
                  <c:v>-1.7691068809552584</c:v>
                </c:pt>
                <c:pt idx="88">
                  <c:v>-1.772013585265817</c:v>
                </c:pt>
                <c:pt idx="89">
                  <c:v>-1.7739493706453839</c:v>
                </c:pt>
                <c:pt idx="90">
                  <c:v>-1.7749166584106086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319-4881-BB5A-D104FA14EC5F}"/>
            </c:ext>
          </c:extLst>
        </c:ser>
        <c:ser>
          <c:idx val="55"/>
          <c:order val="54"/>
          <c:tx>
            <c:v>METOP5 KATO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linear!$AM$291:$AM$382</c:f>
              <c:numCache>
                <c:formatCode>Γενικός τύπος</c:formatCode>
                <c:ptCount val="92"/>
                <c:pt idx="0">
                  <c:v>0</c:v>
                </c:pt>
                <c:pt idx="1">
                  <c:v>-2.4314677120186451E-2</c:v>
                </c:pt>
                <c:pt idx="2">
                  <c:v>-7.2944419039315117E-2</c:v>
                </c:pt>
                <c:pt idx="3">
                  <c:v>-0.12157530071169095</c:v>
                </c:pt>
                <c:pt idx="4">
                  <c:v>-0.170208004215365</c:v>
                </c:pt>
                <c:pt idx="5">
                  <c:v>-0.21884309447324526</c:v>
                </c:pt>
                <c:pt idx="6">
                  <c:v>-0.26748097135035792</c:v>
                </c:pt>
                <c:pt idx="7">
                  <c:v>-0.31612182070349848</c:v>
                </c:pt>
                <c:pt idx="8">
                  <c:v>-0.36476556407439836</c:v>
                </c:pt>
                <c:pt idx="9">
                  <c:v>-0.41341180671000316</c:v>
                </c:pt>
                <c:pt idx="10">
                  <c:v>-0.4620597835846762</c:v>
                </c:pt>
                <c:pt idx="11">
                  <c:v>-0.51070830308861093</c:v>
                </c:pt>
                <c:pt idx="12">
                  <c:v>-0.55935568803455549</c:v>
                </c:pt>
                <c:pt idx="13">
                  <c:v>-0.60799971362132699</c:v>
                </c:pt>
                <c:pt idx="14">
                  <c:v>-0.65663754197727597</c:v>
                </c:pt>
                <c:pt idx="15">
                  <c:v>-0.70526565289014687</c:v>
                </c:pt>
                <c:pt idx="16">
                  <c:v>-0.75387977031154407</c:v>
                </c:pt>
                <c:pt idx="17">
                  <c:v>-0.80247478420469553</c:v>
                </c:pt>
                <c:pt idx="18">
                  <c:v>-0.85104466728335726</c:v>
                </c:pt>
                <c:pt idx="19">
                  <c:v>-0.8995823861678871</c:v>
                </c:pt>
                <c:pt idx="20">
                  <c:v>-0.94807980646171142</c:v>
                </c:pt>
                <c:pt idx="21">
                  <c:v>-0.99652759122803281</c:v>
                </c:pt>
                <c:pt idx="22">
                  <c:v>-1.0449150923229913</c:v>
                </c:pt>
                <c:pt idx="23">
                  <c:v>-1.0932302340178577</c:v>
                </c:pt>
                <c:pt idx="24">
                  <c:v>-1.1414593883199788</c:v>
                </c:pt>
                <c:pt idx="25">
                  <c:v>-1.1895872413804387</c:v>
                </c:pt>
                <c:pt idx="26">
                  <c:v>-1.2375966503567659</c:v>
                </c:pt>
                <c:pt idx="27">
                  <c:v>-1.2854684900822955</c:v>
                </c:pt>
                <c:pt idx="28">
                  <c:v>-1.3331814888811309</c:v>
                </c:pt>
                <c:pt idx="29">
                  <c:v>-1.3807120528604806</c:v>
                </c:pt>
                <c:pt idx="30">
                  <c:v>-1.4280340780119705</c:v>
                </c:pt>
                <c:pt idx="31">
                  <c:v>-1.4751187494623799</c:v>
                </c:pt>
                <c:pt idx="32">
                  <c:v>-1.5219343272343433</c:v>
                </c:pt>
                <c:pt idx="33">
                  <c:v>-1.5684459179116255</c:v>
                </c:pt>
                <c:pt idx="34">
                  <c:v>-1.6146152316547047</c:v>
                </c:pt>
                <c:pt idx="35">
                  <c:v>-1.6604003240843315</c:v>
                </c:pt>
                <c:pt idx="36">
                  <c:v>-1.7057553226476321</c:v>
                </c:pt>
                <c:pt idx="37">
                  <c:v>-1.7506301372081847</c:v>
                </c:pt>
                <c:pt idx="38">
                  <c:v>-1.7949701547638472</c:v>
                </c:pt>
                <c:pt idx="39">
                  <c:v>-1.8387159184003643</c:v>
                </c:pt>
                <c:pt idx="40">
                  <c:v>-1.8818027908421675</c:v>
                </c:pt>
                <c:pt idx="41">
                  <c:v>-1.9241606032723533</c:v>
                </c:pt>
                <c:pt idx="42">
                  <c:v>-1.9657132904704857</c:v>
                </c:pt>
                <c:pt idx="43">
                  <c:v>-2.0063785137695715</c:v>
                </c:pt>
                <c:pt idx="44">
                  <c:v>-2.0460672738727901</c:v>
                </c:pt>
                <c:pt idx="45">
                  <c:v>-2.0846835162077322</c:v>
                </c:pt>
                <c:pt idx="46">
                  <c:v>-2.122123732242895</c:v>
                </c:pt>
                <c:pt idx="47">
                  <c:v>-2.1582765610598651</c:v>
                </c:pt>
                <c:pt idx="48">
                  <c:v>-2.1930223964770308</c:v>
                </c:pt>
                <c:pt idx="49">
                  <c:v>-2.2262330061676696</c:v>
                </c:pt>
                <c:pt idx="50">
                  <c:v>-2.2577711705162931</c:v>
                </c:pt>
                <c:pt idx="51">
                  <c:v>-2.2874903504192279</c:v>
                </c:pt>
                <c:pt idx="52">
                  <c:v>-2.3152343948612386</c:v>
                </c:pt>
                <c:pt idx="53">
                  <c:v>-2.3408373008873427</c:v>
                </c:pt>
                <c:pt idx="54">
                  <c:v>-2.3641230405277254</c:v>
                </c:pt>
                <c:pt idx="55">
                  <c:v>-2.3849054713042031</c:v>
                </c:pt>
                <c:pt idx="56">
                  <c:v>-2.4029883491170878</c:v>
                </c:pt>
                <c:pt idx="57">
                  <c:v>-2.4181654645339856</c:v>
                </c:pt>
                <c:pt idx="58">
                  <c:v>-2.4302209257108935</c:v>
                </c:pt>
                <c:pt idx="59">
                  <c:v>-2.4389296132828324</c:v>
                </c:pt>
                <c:pt idx="60">
                  <c:v>-2.444057834452281</c:v>
                </c:pt>
                <c:pt idx="61">
                  <c:v>-2.4453642050369142</c:v>
                </c:pt>
                <c:pt idx="62">
                  <c:v>-2.4426007892406156</c:v>
                </c:pt>
                <c:pt idx="63">
                  <c:v>-2.4355145271794791</c:v>
                </c:pt>
                <c:pt idx="64">
                  <c:v>-2.4238489794929157</c:v>
                </c:pt>
                <c:pt idx="65">
                  <c:v>-2.4073464164380565</c:v>
                </c:pt>
                <c:pt idx="66">
                  <c:v>-2.3857502754239928</c:v>
                </c:pt>
                <c:pt idx="67">
                  <c:v>-2.3588080057055283</c:v>
                </c:pt>
                <c:pt idx="68">
                  <c:v>-2.3262743116485214</c:v>
                </c:pt>
                <c:pt idx="69">
                  <c:v>-2.2879147963627124</c:v>
                </c:pt>
                <c:pt idx="70">
                  <c:v>-2.2435099953979938</c:v>
                </c:pt>
                <c:pt idx="71">
                  <c:v>-2.1928597755440862</c:v>
                </c:pt>
                <c:pt idx="72">
                  <c:v>-2.1357880566300178</c:v>
                </c:pt>
                <c:pt idx="73">
                  <c:v>-2.0721477948406868</c:v>
                </c:pt>
                <c:pt idx="74">
                  <c:v>-2.0018261449282089</c:v>
                </c:pt>
                <c:pt idx="75">
                  <c:v>-1.9247496965273811</c:v>
                </c:pt>
                <c:pt idx="76">
                  <c:v>-1.8408896575930316</c:v>
                </c:pt>
                <c:pt idx="77">
                  <c:v>-1.7502668370396797</c:v>
                </c:pt>
                <c:pt idx="78">
                  <c:v>-1.6529562604988066</c:v>
                </c:pt>
                <c:pt idx="79">
                  <c:v>-1.5490912394082261</c:v>
                </c:pt>
                <c:pt idx="80">
                  <c:v>-1.438866706174101</c:v>
                </c:pt>
                <c:pt idx="81">
                  <c:v>-1.3225416285914871</c:v>
                </c:pt>
                <c:pt idx="82">
                  <c:v>-1.2004403265236763</c:v>
                </c:pt>
                <c:pt idx="83">
                  <c:v>-1.0729525340443615</c:v>
                </c:pt>
                <c:pt idx="84">
                  <c:v>-0.94053208124242371</c:v>
                </c:pt>
                <c:pt idx="85">
                  <c:v>-0.80369411130492296</c:v>
                </c:pt>
                <c:pt idx="86">
                  <c:v>-0.6630107990760663</c:v>
                </c:pt>
                <c:pt idx="87">
                  <c:v>-0.51910559488013264</c:v>
                </c:pt>
                <c:pt idx="88">
                  <c:v>-0.37264607900106439</c:v>
                </c:pt>
                <c:pt idx="89">
                  <c:v>-0.22433557418354375</c:v>
                </c:pt>
                <c:pt idx="90">
                  <c:v>-7.4903721831035219E-2</c:v>
                </c:pt>
                <c:pt idx="91">
                  <c:v>7.4903721831034387E-2</c:v>
                </c:pt>
              </c:numCache>
            </c:numRef>
          </c:xVal>
          <c:yVal>
            <c:numRef>
              <c:f>linear!$AN$291:$AN$382</c:f>
              <c:numCache>
                <c:formatCode>Γενικός τύπος</c:formatCode>
                <c:ptCount val="92"/>
                <c:pt idx="0">
                  <c:v>-1.775037541034951</c:v>
                </c:pt>
                <c:pt idx="1">
                  <c:v>-1.7749166584106086</c:v>
                </c:pt>
                <c:pt idx="2">
                  <c:v>-1.7739493706453839</c:v>
                </c:pt>
                <c:pt idx="3">
                  <c:v>-1.772013585265817</c:v>
                </c:pt>
                <c:pt idx="4">
                  <c:v>-1.7691068809552584</c:v>
                </c:pt>
                <c:pt idx="5">
                  <c:v>-1.7652256216861166</c:v>
                </c:pt>
                <c:pt idx="6">
                  <c:v>-1.760364951884239</c:v>
                </c:pt>
                <c:pt idx="7">
                  <c:v>-1.7545187900235897</c:v>
                </c:pt>
                <c:pt idx="8">
                  <c:v>-1.7476798206901611</c:v>
                </c:pt>
                <c:pt idx="9">
                  <c:v>-1.739839485163948</c:v>
                </c:pt>
                <c:pt idx="10">
                  <c:v>-1.7309879705810465</c:v>
                </c:pt>
                <c:pt idx="11">
                  <c:v>-1.7211141977509645</c:v>
                </c:pt>
                <c:pt idx="12">
                  <c:v>-1.710205807719914</c:v>
                </c:pt>
                <c:pt idx="13">
                  <c:v>-1.6982491471879384</c:v>
                </c:pt>
                <c:pt idx="14">
                  <c:v>-1.685229252907527</c:v>
                </c:pt>
                <c:pt idx="15">
                  <c:v>-1.6711298352134076</c:v>
                </c:pt>
                <c:pt idx="16">
                  <c:v>-1.6559332608586976</c:v>
                </c:pt>
                <c:pt idx="17">
                  <c:v>-1.6396205353611641</c:v>
                </c:pt>
                <c:pt idx="18">
                  <c:v>-1.6221712850961227</c:v>
                </c:pt>
                <c:pt idx="19">
                  <c:v>-1.6035637394096143</c:v>
                </c:pt>
                <c:pt idx="20">
                  <c:v>-1.5837747130676112</c:v>
                </c:pt>
                <c:pt idx="21">
                  <c:v>-1.5627795894047662</c:v>
                </c:pt>
                <c:pt idx="22">
                  <c:v>-1.5405523045904219</c:v>
                </c:pt>
                <c:pt idx="23">
                  <c:v>-1.5170653334905162</c:v>
                </c:pt>
                <c:pt idx="24">
                  <c:v>-1.4922896776732277</c:v>
                </c:pt>
                <c:pt idx="25">
                  <c:v>-1.4661948561837441</c:v>
                </c:pt>
                <c:pt idx="26">
                  <c:v>-1.4387488998009115</c:v>
                </c:pt>
                <c:pt idx="27">
                  <c:v>-1.4099183495865206</c:v>
                </c:pt>
                <c:pt idx="28">
                  <c:v>-1.3796682606475517</c:v>
                </c:pt>
                <c:pt idx="29">
                  <c:v>-1.3479622121541601</c:v>
                </c:pt>
                <c:pt idx="30">
                  <c:v>-1.3147623247924334</c:v>
                </c:pt>
                <c:pt idx="31">
                  <c:v>-1.2800292869823104</c:v>
                </c:pt>
                <c:pt idx="32">
                  <c:v>-1.2437223913585072</c:v>
                </c:pt>
                <c:pt idx="33">
                  <c:v>-1.2057995831970991</c:v>
                </c:pt>
                <c:pt idx="34">
                  <c:v>-1.1662175226733402</c:v>
                </c:pt>
                <c:pt idx="35">
                  <c:v>-1.1249316630584272</c:v>
                </c:pt>
                <c:pt idx="36">
                  <c:v>-1.0818963472046823</c:v>
                </c:pt>
                <c:pt idx="37">
                  <c:v>-1.0370649249304229</c:v>
                </c:pt>
                <c:pt idx="38">
                  <c:v>-0.99038989419739909</c:v>
                </c:pt>
                <c:pt idx="39">
                  <c:v>-0.94182306927443615</c:v>
                </c:pt>
                <c:pt idx="40">
                  <c:v>-0.89131577939919737</c:v>
                </c:pt>
                <c:pt idx="41">
                  <c:v>-0.83881910178348418</c:v>
                </c:pt>
                <c:pt idx="42">
                  <c:v>-0.78428413315222734</c:v>
                </c:pt>
                <c:pt idx="43">
                  <c:v>-0.72766230435728396</c:v>
                </c:pt>
                <c:pt idx="44">
                  <c:v>-0.66890574295695848</c:v>
                </c:pt>
                <c:pt idx="45">
                  <c:v>-0.60796768899151488</c:v>
                </c:pt>
                <c:pt idx="46">
                  <c:v>-0.54480296950145801</c:v>
                </c:pt>
                <c:pt idx="47">
                  <c:v>-0.47936853761370424</c:v>
                </c:pt>
                <c:pt idx="48">
                  <c:v>-0.41162408224143765</c:v>
                </c:pt>
                <c:pt idx="49">
                  <c:v>-0.34153271458296808</c:v>
                </c:pt>
                <c:pt idx="50">
                  <c:v>-0.26906173763427166</c:v>
                </c:pt>
                <c:pt idx="51">
                  <c:v>-0.19418350481516033</c:v>
                </c:pt>
                <c:pt idx="52">
                  <c:v>-0.11687637350951272</c:v>
                </c:pt>
                <c:pt idx="53">
                  <c:v>-3.7125758789280996E-2</c:v>
                </c:pt>
                <c:pt idx="54">
                  <c:v>4.5074708223510548E-2</c:v>
                </c:pt>
                <c:pt idx="55">
                  <c:v>0.12972191406234096</c:v>
                </c:pt>
                <c:pt idx="56">
                  <c:v>0.21680188696441449</c:v>
                </c:pt>
                <c:pt idx="57">
                  <c:v>0.30628831158564662</c:v>
                </c:pt>
                <c:pt idx="58">
                  <c:v>0.39814093730716277</c:v>
                </c:pt>
                <c:pt idx="59">
                  <c:v>0.49230388628158439</c:v>
                </c:pt>
                <c:pt idx="60">
                  <c:v>0.58870387127975832</c:v>
                </c:pt>
                <c:pt idx="61">
                  <c:v>0.68724833805481234</c:v>
                </c:pt>
                <c:pt idx="62">
                  <c:v>0.78782355237663748</c:v>
                </c:pt>
                <c:pt idx="63">
                  <c:v>0.89029265811457226</c:v>
                </c:pt>
                <c:pt idx="64">
                  <c:v>0.99449373972857302</c:v>
                </c:pt>
                <c:pt idx="65">
                  <c:v>1.1002379301873979</c:v>
                </c:pt>
                <c:pt idx="66">
                  <c:v>1.2073076135193197</c:v>
                </c:pt>
                <c:pt idx="67">
                  <c:v>1.3154547796904581</c:v>
                </c:pt>
                <c:pt idx="68">
                  <c:v>1.4243995979803528</c:v>
                </c:pt>
                <c:pt idx="69">
                  <c:v>1.5338292830642064</c:v>
                </c:pt>
                <c:pt idx="70">
                  <c:v>1.6433973350897157</c:v>
                </c:pt>
                <c:pt idx="71">
                  <c:v>1.752723240521918</c:v>
                </c:pt>
                <c:pt idx="72">
                  <c:v>1.8613927236985253</c:v>
                </c:pt>
                <c:pt idx="73">
                  <c:v>1.9689586391007319</c:v>
                </c:pt>
                <c:pt idx="74">
                  <c:v>2.074942590485922</c:v>
                </c:pt>
                <c:pt idx="75">
                  <c:v>2.1788373544685236</c:v>
                </c:pt>
                <c:pt idx="76">
                  <c:v>2.280110172202543</c:v>
                </c:pt>
                <c:pt idx="77">
                  <c:v>2.3782069530426857</c:v>
                </c:pt>
                <c:pt idx="78">
                  <c:v>2.4725574082668618</c:v>
                </c:pt>
                <c:pt idx="79">
                  <c:v>2.5625811013543314</c:v>
                </c:pt>
                <c:pt idx="80">
                  <c:v>2.6476943646354183</c:v>
                </c:pt>
                <c:pt idx="81">
                  <c:v>2.7273179916070855</c:v>
                </c:pt>
                <c:pt idx="82">
                  <c:v>2.8008855716466403</c:v>
                </c:pt>
                <c:pt idx="83">
                  <c:v>2.8678522915749669</c:v>
                </c:pt>
                <c:pt idx="84">
                  <c:v>2.9277039892520178</c:v>
                </c:pt>
                <c:pt idx="85">
                  <c:v>2.9799662110975955</c:v>
                </c:pt>
                <c:pt idx="86">
                  <c:v>3.0242130010817339</c:v>
                </c:pt>
                <c:pt idx="87">
                  <c:v>3.0600751359985243</c:v>
                </c:pt>
                <c:pt idx="88">
                  <c:v>3.0872475228159026</c:v>
                </c:pt>
                <c:pt idx="89">
                  <c:v>3.105495489813618</c:v>
                </c:pt>
                <c:pt idx="90">
                  <c:v>3.1146597342339164</c:v>
                </c:pt>
                <c:pt idx="91">
                  <c:v>3.1146597342338342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319-4881-BB5A-D104FA14EC5F}"/>
            </c:ext>
          </c:extLst>
        </c:ser>
        <c:ser>
          <c:idx val="56"/>
          <c:order val="55"/>
          <c:tx>
            <c:v>METOP6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linear!$AR$198:$AR$288</c:f>
              <c:numCache>
                <c:formatCode>Γενικός τύπος</c:formatCode>
                <c:ptCount val="91"/>
                <c:pt idx="0">
                  <c:v>0</c:v>
                </c:pt>
                <c:pt idx="1">
                  <c:v>2.9068249468876515E-2</c:v>
                </c:pt>
                <c:pt idx="2">
                  <c:v>8.7126478937733245E-2</c:v>
                </c:pt>
                <c:pt idx="3">
                  <c:v>0.14495041423053373</c:v>
                </c:pt>
                <c:pt idx="4">
                  <c:v>0.20238556620772083</c:v>
                </c:pt>
                <c:pt idx="5">
                  <c:v>0.2592799814317891</c:v>
                </c:pt>
                <c:pt idx="6">
                  <c:v>0.31548520752009568</c:v>
                </c:pt>
                <c:pt idx="7">
                  <c:v>0.37085721095152047</c:v>
                </c:pt>
                <c:pt idx="8">
                  <c:v>0.42525723566075296</c:v>
                </c:pt>
                <c:pt idx="9">
                  <c:v>0.47855259209858297</c:v>
                </c:pt>
                <c:pt idx="10">
                  <c:v>0.5306173679817604</c:v>
                </c:pt>
                <c:pt idx="11">
                  <c:v>0.58133305364922816</c:v>
                </c:pt>
                <c:pt idx="12">
                  <c:v>0.63058907672946285</c:v>
                </c:pt>
                <c:pt idx="13">
                  <c:v>0.67828324265027629</c:v>
                </c:pt>
                <c:pt idx="14">
                  <c:v>0.72432207933487447</c:v>
                </c:pt>
                <c:pt idx="15">
                  <c:v>0.76862108617615432</c:v>
                </c:pt>
                <c:pt idx="16">
                  <c:v>0.81110488902138145</c:v>
                </c:pt>
                <c:pt idx="17">
                  <c:v>0.85170730439383924</c:v>
                </c:pt>
                <c:pt idx="18">
                  <c:v>0.89037131749761933</c:v>
                </c:pt>
                <c:pt idx="19">
                  <c:v>0.92704897967493205</c:v>
                </c:pt>
                <c:pt idx="20">
                  <c:v>0.96170123189920875</c:v>
                </c:pt>
                <c:pt idx="21">
                  <c:v>0.99429766158691191</c:v>
                </c:pt>
                <c:pt idx="22">
                  <c:v>1.0248162004984194</c:v>
                </c:pt>
                <c:pt idx="23">
                  <c:v>1.0532427717823019</c:v>
                </c:pt>
                <c:pt idx="24">
                  <c:v>1.0795708943118445</c:v>
                </c:pt>
                <c:pt idx="25">
                  <c:v>1.1038012523855023</c:v>
                </c:pt>
                <c:pt idx="26">
                  <c:v>1.1259412386355838</c:v>
                </c:pt>
                <c:pt idx="27">
                  <c:v>1.1460044776344185</c:v>
                </c:pt>
                <c:pt idx="28">
                  <c:v>1.164010337228452</c:v>
                </c:pt>
                <c:pt idx="29">
                  <c:v>1.1799834340914153</c:v>
                </c:pt>
                <c:pt idx="30">
                  <c:v>1.1939531393908973</c:v>
                </c:pt>
                <c:pt idx="31">
                  <c:v>1.2059530898289723</c:v>
                </c:pt>
                <c:pt idx="32">
                  <c:v>1.2160207086663966</c:v>
                </c:pt>
                <c:pt idx="33">
                  <c:v>1.224196740687779</c:v>
                </c:pt>
                <c:pt idx="34">
                  <c:v>1.230524804426621</c:v>
                </c:pt>
                <c:pt idx="35">
                  <c:v>1.235050964355795</c:v>
                </c:pt>
                <c:pt idx="36">
                  <c:v>1.2378233251700324</c:v>
                </c:pt>
                <c:pt idx="37">
                  <c:v>1.2388916497500622</c:v>
                </c:pt>
                <c:pt idx="38">
                  <c:v>1.2383070019061551</c:v>
                </c:pt>
                <c:pt idx="39">
                  <c:v>1.2361214145597101</c:v>
                </c:pt>
                <c:pt idx="40">
                  <c:v>1.2323875836252502</c:v>
                </c:pt>
                <c:pt idx="41">
                  <c:v>1.2271585875212634</c:v>
                </c:pt>
                <c:pt idx="42">
                  <c:v>1.220487631940536</c:v>
                </c:pt>
                <c:pt idx="43">
                  <c:v>1.2124278192697662</c:v>
                </c:pt>
                <c:pt idx="44">
                  <c:v>1.2030319418457329</c:v>
                </c:pt>
                <c:pt idx="45">
                  <c:v>1.1923522980761574</c:v>
                </c:pt>
                <c:pt idx="46">
                  <c:v>1.1804405303300278</c:v>
                </c:pt>
                <c:pt idx="47">
                  <c:v>1.1673474834129383</c:v>
                </c:pt>
                <c:pt idx="48">
                  <c:v>1.1531230823824841</c:v>
                </c:pt>
                <c:pt idx="49">
                  <c:v>1.1378162284244837</c:v>
                </c:pt>
                <c:pt idx="50">
                  <c:v>1.1214747114983106</c:v>
                </c:pt>
                <c:pt idx="51">
                  <c:v>1.1041451384659571</c:v>
                </c:pt>
                <c:pt idx="52">
                  <c:v>1.0858728754412221</c:v>
                </c:pt>
                <c:pt idx="53">
                  <c:v>1.0667020031299181</c:v>
                </c:pt>
                <c:pt idx="54">
                  <c:v>1.0466752839764715</c:v>
                </c:pt>
                <c:pt idx="55">
                  <c:v>1.0258341399845243</c:v>
                </c:pt>
                <c:pt idx="56">
                  <c:v>1.0042186401370323</c:v>
                </c:pt>
                <c:pt idx="57">
                  <c:v>0.98186749640318949</c:v>
                </c:pt>
                <c:pt idx="58">
                  <c:v>0.95881806738366759</c:v>
                </c:pt>
                <c:pt idx="59">
                  <c:v>0.93510636871101382</c:v>
                </c:pt>
                <c:pt idx="60">
                  <c:v>0.91076708938736373</c:v>
                </c:pt>
                <c:pt idx="61">
                  <c:v>0.88583361330611932</c:v>
                </c:pt>
                <c:pt idx="62">
                  <c:v>0.86033804526723812</c:v>
                </c:pt>
                <c:pt idx="63">
                  <c:v>0.83431124085661379</c:v>
                </c:pt>
                <c:pt idx="64">
                  <c:v>0.80778283961837405</c:v>
                </c:pt>
                <c:pt idx="65">
                  <c:v>0.78078130100450649</c:v>
                </c:pt>
                <c:pt idx="66">
                  <c:v>0.7533339426386565</c:v>
                </c:pt>
                <c:pt idx="67">
                  <c:v>0.72546698048037839</c:v>
                </c:pt>
                <c:pt idx="68">
                  <c:v>0.69720557052223109</c:v>
                </c:pt>
                <c:pt idx="69">
                  <c:v>0.66857385169507222</c:v>
                </c:pt>
                <c:pt idx="70">
                  <c:v>0.63959498969671269</c:v>
                </c:pt>
                <c:pt idx="71">
                  <c:v>0.61029122149578374</c:v>
                </c:pt>
                <c:pt idx="72">
                  <c:v>0.5806839002964167</c:v>
                </c:pt>
                <c:pt idx="73">
                  <c:v>0.55079354078021825</c:v>
                </c:pt>
                <c:pt idx="74">
                  <c:v>0.52063986447021526</c:v>
                </c:pt>
                <c:pt idx="75">
                  <c:v>0.4902418450870592</c:v>
                </c:pt>
                <c:pt idx="76">
                  <c:v>0.45961775379101127</c:v>
                </c:pt>
                <c:pt idx="77">
                  <c:v>0.42878520422419852</c:v>
                </c:pt>
                <c:pt idx="78">
                  <c:v>0.39776119728654574</c:v>
                </c:pt>
                <c:pt idx="79">
                  <c:v>0.36656216559567267</c:v>
                </c:pt>
                <c:pt idx="80">
                  <c:v>0.33520401759628354</c:v>
                </c:pt>
                <c:pt idx="81">
                  <c:v>0.30370218129796483</c:v>
                </c:pt>
                <c:pt idx="82">
                  <c:v>0.27207164763237685</c:v>
                </c:pt>
                <c:pt idx="83">
                  <c:v>0.24032701343128518</c:v>
                </c:pt>
                <c:pt idx="84">
                  <c:v>0.20848252403624259</c:v>
                </c:pt>
                <c:pt idx="85">
                  <c:v>0.17655211555868316</c:v>
                </c:pt>
                <c:pt idx="86">
                  <c:v>0.1445494568163169</c:v>
                </c:pt>
                <c:pt idx="87">
                  <c:v>0.1124879909775289</c:v>
                </c:pt>
                <c:pt idx="88">
                  <c:v>8.0380976950616648E-2</c:v>
                </c:pt>
                <c:pt idx="89">
                  <c:v>4.8241530558812917E-2</c:v>
                </c:pt>
                <c:pt idx="90">
                  <c:v>1.6082665545224348E-2</c:v>
                </c:pt>
              </c:numCache>
            </c:numRef>
          </c:xVal>
          <c:yVal>
            <c:numRef>
              <c:f>linear!$AS$198:$AS$288</c:f>
              <c:numCache>
                <c:formatCode>Γενικός τύπος</c:formatCode>
                <c:ptCount val="91"/>
                <c:pt idx="0">
                  <c:v>1.4209393969322166</c:v>
                </c:pt>
                <c:pt idx="1">
                  <c:v>1.4205983387744119</c:v>
                </c:pt>
                <c:pt idx="2">
                  <c:v>1.4178720055538419</c:v>
                </c:pt>
                <c:pt idx="3">
                  <c:v>1.4124306866181291</c:v>
                </c:pt>
                <c:pt idx="4">
                  <c:v>1.40429696517875</c:v>
                </c:pt>
                <c:pt idx="5">
                  <c:v>1.3935044386156157</c:v>
                </c:pt>
                <c:pt idx="6">
                  <c:v>1.3800973912621675</c:v>
                </c:pt>
                <c:pt idx="7">
                  <c:v>1.3641303674554897</c:v>
                </c:pt>
                <c:pt idx="8">
                  <c:v>1.3456676525026625</c:v>
                </c:pt>
                <c:pt idx="9">
                  <c:v>1.3247826707050359</c:v>
                </c:pt>
                <c:pt idx="10">
                  <c:v>1.3015573108187974</c:v>
                </c:pt>
                <c:pt idx="11">
                  <c:v>1.2760811902840172</c:v>
                </c:pt>
                <c:pt idx="12">
                  <c:v>1.2484508702121933</c:v>
                </c:pt>
                <c:pt idx="13">
                  <c:v>1.218769033477735</c:v>
                </c:pt>
                <c:pt idx="14">
                  <c:v>1.1871436383188736</c:v>
                </c:pt>
                <c:pt idx="15">
                  <c:v>1.153687059633387</c:v>
                </c:pt>
                <c:pt idx="16">
                  <c:v>1.1185152296788041</c:v>
                </c:pt>
                <c:pt idx="17">
                  <c:v>1.0817467891857102</c:v>
                </c:pt>
                <c:pt idx="18">
                  <c:v>1.0435022590031153</c:v>
                </c:pt>
                <c:pt idx="19">
                  <c:v>1.0039032413547266</c:v>
                </c:pt>
                <c:pt idx="20">
                  <c:v>0.96307165863546029</c:v>
                </c:pt>
                <c:pt idx="21">
                  <c:v>0.92112903645805577</c:v>
                </c:pt>
                <c:pt idx="22">
                  <c:v>0.87819583640879373</c:v>
                </c:pt>
                <c:pt idx="23">
                  <c:v>0.83439084272376385</c:v>
                </c:pt>
                <c:pt idx="24">
                  <c:v>0.78983060588433007</c:v>
                </c:pt>
                <c:pt idx="25">
                  <c:v>0.74462894497849563</c:v>
                </c:pt>
                <c:pt idx="26">
                  <c:v>0.69889650960545902</c:v>
                </c:pt>
                <c:pt idx="27">
                  <c:v>0.65274040113001863</c:v>
                </c:pt>
                <c:pt idx="28">
                  <c:v>0.60626385223301249</c:v>
                </c:pt>
                <c:pt idx="29">
                  <c:v>0.55956596296031569</c:v>
                </c:pt>
                <c:pt idx="30">
                  <c:v>0.51274149084866572</c:v>
                </c:pt>
                <c:pt idx="31">
                  <c:v>0.46588069220045497</c:v>
                </c:pt>
                <c:pt idx="32">
                  <c:v>0.41906921118738621</c:v>
                </c:pt>
                <c:pt idx="33">
                  <c:v>0.37238801317787051</c:v>
                </c:pt>
                <c:pt idx="34">
                  <c:v>0.32591335849662606</c:v>
                </c:pt>
                <c:pt idx="35">
                  <c:v>0.27971681272732851</c:v>
                </c:pt>
                <c:pt idx="36">
                  <c:v>0.23386528964971764</c:v>
                </c:pt>
                <c:pt idx="37">
                  <c:v>0.18842112295040025</c:v>
                </c:pt>
                <c:pt idx="38">
                  <c:v>0.14344216295082296</c:v>
                </c:pt>
                <c:pt idx="39">
                  <c:v>9.8981894746049418E-2</c:v>
                </c:pt>
                <c:pt idx="40">
                  <c:v>5.508957433419763E-2</c:v>
                </c:pt>
                <c:pt idx="41">
                  <c:v>1.1810379529541245E-2</c:v>
                </c:pt>
                <c:pt idx="42">
                  <c:v>-3.0814427315739312E-2</c:v>
                </c:pt>
                <c:pt idx="43">
                  <c:v>-7.2747327512800747E-2</c:v>
                </c:pt>
                <c:pt idx="44">
                  <c:v>-0.11395436764325033</c:v>
                </c:pt>
                <c:pt idx="45">
                  <c:v>-0.15440497680644952</c:v>
                </c:pt>
                <c:pt idx="46">
                  <c:v>-0.19407178149708809</c:v>
                </c:pt>
                <c:pt idx="47">
                  <c:v>-0.2329304198670086</c:v>
                </c:pt>
                <c:pt idx="48">
                  <c:v>-0.27095935689972467</c:v>
                </c:pt>
                <c:pt idx="49">
                  <c:v>-0.30813970181345701</c:v>
                </c:pt>
                <c:pt idx="50">
                  <c:v>-0.3444550288100211</c:v>
                </c:pt>
                <c:pt idx="51">
                  <c:v>-0.37989120210351746</c:v>
                </c:pt>
                <c:pt idx="52">
                  <c:v>-0.41443620599493974</c:v>
                </c:pt>
                <c:pt idx="53">
                  <c:v>-0.44807998060656623</c:v>
                </c:pt>
                <c:pt idx="54">
                  <c:v>-0.48081426375311498</c:v>
                </c:pt>
                <c:pt idx="55">
                  <c:v>-0.51263243930468616</c:v>
                </c:pt>
                <c:pt idx="56">
                  <c:v>-0.54352939228870711</c:v>
                </c:pt>
                <c:pt idx="57">
                  <c:v>-0.5735013708838318</c:v>
                </c:pt>
                <c:pt idx="58">
                  <c:v>-0.60254585537696181</c:v>
                </c:pt>
                <c:pt idx="59">
                  <c:v>-0.6306614340844422</c:v>
                </c:pt>
                <c:pt idx="60">
                  <c:v>-0.65784768617904255</c:v>
                </c:pt>
                <c:pt idx="61">
                  <c:v>-0.68410507131457032</c:v>
                </c:pt>
                <c:pt idx="62">
                  <c:v>-0.70943482589902118</c:v>
                </c:pt>
                <c:pt idx="63">
                  <c:v>-0.73383886583402125</c:v>
                </c:pt>
                <c:pt idx="64">
                  <c:v>-0.75731969551222222</c:v>
                </c:pt>
                <c:pt idx="65">
                  <c:v>-0.77988032284439079</c:v>
                </c:pt>
                <c:pt idx="66">
                  <c:v>-0.80152418007335313</c:v>
                </c:pt>
                <c:pt idx="67">
                  <c:v>-0.82225505012224809</c:v>
                </c:pt>
                <c:pt idx="68">
                  <c:v>-0.84207699821875748</c:v>
                </c:pt>
                <c:pt idx="69">
                  <c:v>-0.86099430853480674</c:v>
                </c:pt>
                <c:pt idx="70">
                  <c:v>-0.87901142558198264</c:v>
                </c:pt>
                <c:pt idx="71">
                  <c:v>-0.89613290010617641</c:v>
                </c:pt>
                <c:pt idx="72">
                  <c:v>-0.91236333923033697</c:v>
                </c:pt>
                <c:pt idx="73">
                  <c:v>-0.92770736060127512</c:v>
                </c:pt>
                <c:pt idx="74">
                  <c:v>-0.94216955030497063</c:v>
                </c:pt>
                <c:pt idx="75">
                  <c:v>-0.95575442432442748</c:v>
                </c:pt>
                <c:pt idx="76">
                  <c:v>-0.96846639332460549</c:v>
                </c:pt>
                <c:pt idx="77">
                  <c:v>-0.98030973056012227</c:v>
                </c:pt>
                <c:pt idx="78">
                  <c:v>-0.99128854271311995</c:v>
                </c:pt>
                <c:pt idx="79">
                  <c:v>-1.0014067434806042</c:v>
                </c:pt>
                <c:pt idx="80">
                  <c:v>-1.0106680297429953</c:v>
                </c:pt>
                <c:pt idx="81">
                  <c:v>-1.0190758601577852</c:v>
                </c:pt>
                <c:pt idx="82">
                  <c:v>-1.0266334360348905</c:v>
                </c:pt>
                <c:pt idx="83">
                  <c:v>-1.0333436843625041</c:v>
                </c:pt>
                <c:pt idx="84">
                  <c:v>-1.039209242864898</c:v>
                </c:pt>
                <c:pt idx="85">
                  <c:v>-1.0442324469855639</c:v>
                </c:pt>
                <c:pt idx="86">
                  <c:v>-1.0484153187018646</c:v>
                </c:pt>
                <c:pt idx="87">
                  <c:v>-1.051759557088652</c:v>
                </c:pt>
                <c:pt idx="88">
                  <c:v>-1.0542665305614041</c:v>
                </c:pt>
                <c:pt idx="89">
                  <c:v>-1.0559372707401562</c:v>
                </c:pt>
                <c:pt idx="90">
                  <c:v>-1.056772467886919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319-4881-BB5A-D104FA14EC5F}"/>
            </c:ext>
          </c:extLst>
        </c:ser>
        <c:ser>
          <c:idx val="57"/>
          <c:order val="56"/>
          <c:tx>
            <c:v>METOP6KATO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linear!$AR$291:$AR$382</c:f>
              <c:numCache>
                <c:formatCode>Γενικός τύπος</c:formatCode>
                <c:ptCount val="92"/>
                <c:pt idx="0">
                  <c:v>0</c:v>
                </c:pt>
                <c:pt idx="1">
                  <c:v>-1.6082665545224348E-2</c:v>
                </c:pt>
                <c:pt idx="2">
                  <c:v>-4.8241530558812917E-2</c:v>
                </c:pt>
                <c:pt idx="3">
                  <c:v>-8.0380976950616648E-2</c:v>
                </c:pt>
                <c:pt idx="4">
                  <c:v>-0.1124879909775289</c:v>
                </c:pt>
                <c:pt idx="5">
                  <c:v>-0.1445494568163169</c:v>
                </c:pt>
                <c:pt idx="6">
                  <c:v>-0.17655211555868316</c:v>
                </c:pt>
                <c:pt idx="7">
                  <c:v>-0.20848252403624259</c:v>
                </c:pt>
                <c:pt idx="8">
                  <c:v>-0.24032701343128518</c:v>
                </c:pt>
                <c:pt idx="9">
                  <c:v>-0.27207164763237685</c:v>
                </c:pt>
                <c:pt idx="10">
                  <c:v>-0.30370218129796483</c:v>
                </c:pt>
                <c:pt idx="11">
                  <c:v>-0.33520401759628354</c:v>
                </c:pt>
                <c:pt idx="12">
                  <c:v>-0.36656216559567267</c:v>
                </c:pt>
                <c:pt idx="13">
                  <c:v>-0.39776119728654574</c:v>
                </c:pt>
                <c:pt idx="14">
                  <c:v>-0.42878520422419852</c:v>
                </c:pt>
                <c:pt idx="15">
                  <c:v>-0.45961775379101127</c:v>
                </c:pt>
                <c:pt idx="16">
                  <c:v>-0.4902418450870592</c:v>
                </c:pt>
                <c:pt idx="17">
                  <c:v>-0.52063986447021526</c:v>
                </c:pt>
                <c:pt idx="18">
                  <c:v>-0.55079354078021825</c:v>
                </c:pt>
                <c:pt idx="19">
                  <c:v>-0.5806839002964167</c:v>
                </c:pt>
                <c:pt idx="20">
                  <c:v>-0.61029122149578374</c:v>
                </c:pt>
                <c:pt idx="21">
                  <c:v>-0.63959498969671269</c:v>
                </c:pt>
                <c:pt idx="22">
                  <c:v>-0.66857385169507222</c:v>
                </c:pt>
                <c:pt idx="23">
                  <c:v>-0.69720557052223109</c:v>
                </c:pt>
                <c:pt idx="24">
                  <c:v>-0.72546698048037839</c:v>
                </c:pt>
                <c:pt idx="25">
                  <c:v>-0.7533339426386565</c:v>
                </c:pt>
                <c:pt idx="26">
                  <c:v>-0.78078130100450649</c:v>
                </c:pt>
                <c:pt idx="27">
                  <c:v>-0.80778283961837405</c:v>
                </c:pt>
                <c:pt idx="28">
                  <c:v>-0.83431124085661379</c:v>
                </c:pt>
                <c:pt idx="29">
                  <c:v>-0.86033804526723812</c:v>
                </c:pt>
                <c:pt idx="30">
                  <c:v>-0.88583361330611932</c:v>
                </c:pt>
                <c:pt idx="31">
                  <c:v>-0.91076708938736373</c:v>
                </c:pt>
                <c:pt idx="32">
                  <c:v>-0.93510636871101382</c:v>
                </c:pt>
                <c:pt idx="33">
                  <c:v>-0.95881806738366759</c:v>
                </c:pt>
                <c:pt idx="34">
                  <c:v>-0.98186749640318949</c:v>
                </c:pt>
                <c:pt idx="35">
                  <c:v>-1.0042186401370323</c:v>
                </c:pt>
                <c:pt idx="36">
                  <c:v>-1.0258341399845243</c:v>
                </c:pt>
                <c:pt idx="37">
                  <c:v>-1.0466752839764715</c:v>
                </c:pt>
                <c:pt idx="38">
                  <c:v>-1.0667020031299181</c:v>
                </c:pt>
                <c:pt idx="39">
                  <c:v>-1.0858728754412221</c:v>
                </c:pt>
                <c:pt idx="40">
                  <c:v>-1.1041451384659571</c:v>
                </c:pt>
                <c:pt idx="41">
                  <c:v>-1.1214747114983106</c:v>
                </c:pt>
                <c:pt idx="42">
                  <c:v>-1.1378162284244837</c:v>
                </c:pt>
                <c:pt idx="43">
                  <c:v>-1.1531230823824841</c:v>
                </c:pt>
                <c:pt idx="44">
                  <c:v>-1.1673474834129383</c:v>
                </c:pt>
                <c:pt idx="45">
                  <c:v>-1.1804405303300278</c:v>
                </c:pt>
                <c:pt idx="46">
                  <c:v>-1.1923522980761574</c:v>
                </c:pt>
                <c:pt idx="47">
                  <c:v>-1.2030319418457329</c:v>
                </c:pt>
                <c:pt idx="48">
                  <c:v>-1.2124278192697662</c:v>
                </c:pt>
                <c:pt idx="49">
                  <c:v>-1.220487631940536</c:v>
                </c:pt>
                <c:pt idx="50">
                  <c:v>-1.2271585875212634</c:v>
                </c:pt>
                <c:pt idx="51">
                  <c:v>-1.2323875836252502</c:v>
                </c:pt>
                <c:pt idx="52">
                  <c:v>-1.2361214145597101</c:v>
                </c:pt>
                <c:pt idx="53">
                  <c:v>-1.2383070019061551</c:v>
                </c:pt>
                <c:pt idx="54">
                  <c:v>-1.2388916497500622</c:v>
                </c:pt>
                <c:pt idx="55">
                  <c:v>-1.2378233251700324</c:v>
                </c:pt>
                <c:pt idx="56">
                  <c:v>-1.235050964355795</c:v>
                </c:pt>
                <c:pt idx="57">
                  <c:v>-1.230524804426621</c:v>
                </c:pt>
                <c:pt idx="58">
                  <c:v>-1.224196740687779</c:v>
                </c:pt>
                <c:pt idx="59">
                  <c:v>-1.2160207086663966</c:v>
                </c:pt>
                <c:pt idx="60">
                  <c:v>-1.2059530898289723</c:v>
                </c:pt>
                <c:pt idx="61">
                  <c:v>-1.1939531393908973</c:v>
                </c:pt>
                <c:pt idx="62">
                  <c:v>-1.1799834340914153</c:v>
                </c:pt>
                <c:pt idx="63">
                  <c:v>-1.164010337228452</c:v>
                </c:pt>
                <c:pt idx="64">
                  <c:v>-1.1460044776344185</c:v>
                </c:pt>
                <c:pt idx="65">
                  <c:v>-1.1259412386355838</c:v>
                </c:pt>
                <c:pt idx="66">
                  <c:v>-1.1038012523855023</c:v>
                </c:pt>
                <c:pt idx="67">
                  <c:v>-1.0795708943118445</c:v>
                </c:pt>
                <c:pt idx="68">
                  <c:v>-1.0532427717823019</c:v>
                </c:pt>
                <c:pt idx="69">
                  <c:v>-1.0248162004984194</c:v>
                </c:pt>
                <c:pt idx="70">
                  <c:v>-0.99429766158691191</c:v>
                </c:pt>
                <c:pt idx="71">
                  <c:v>-0.96170123189920875</c:v>
                </c:pt>
                <c:pt idx="72">
                  <c:v>-0.92704897967493205</c:v>
                </c:pt>
                <c:pt idx="73">
                  <c:v>-0.89037131749761933</c:v>
                </c:pt>
                <c:pt idx="74">
                  <c:v>-0.85170730439383924</c:v>
                </c:pt>
                <c:pt idx="75">
                  <c:v>-0.81110488902138145</c:v>
                </c:pt>
                <c:pt idx="76">
                  <c:v>-0.76862108617615432</c:v>
                </c:pt>
                <c:pt idx="77">
                  <c:v>-0.72432207933487447</c:v>
                </c:pt>
                <c:pt idx="78">
                  <c:v>-0.67828324265027629</c:v>
                </c:pt>
                <c:pt idx="79">
                  <c:v>-0.63058907672946285</c:v>
                </c:pt>
                <c:pt idx="80">
                  <c:v>-0.58133305364922816</c:v>
                </c:pt>
                <c:pt idx="81">
                  <c:v>-0.5306173679817604</c:v>
                </c:pt>
                <c:pt idx="82">
                  <c:v>-0.47855259209858297</c:v>
                </c:pt>
                <c:pt idx="83">
                  <c:v>-0.42525723566075296</c:v>
                </c:pt>
                <c:pt idx="84">
                  <c:v>-0.37085721095152047</c:v>
                </c:pt>
                <c:pt idx="85">
                  <c:v>-0.31548520752009568</c:v>
                </c:pt>
                <c:pt idx="86">
                  <c:v>-0.2592799814317891</c:v>
                </c:pt>
                <c:pt idx="87">
                  <c:v>-0.20238556620772083</c:v>
                </c:pt>
                <c:pt idx="88">
                  <c:v>-0.14495041423053373</c:v>
                </c:pt>
                <c:pt idx="89">
                  <c:v>-8.7126478937733245E-2</c:v>
                </c:pt>
                <c:pt idx="90">
                  <c:v>-2.9068249468876515E-2</c:v>
                </c:pt>
                <c:pt idx="91">
                  <c:v>2.9068249468876189E-2</c:v>
                </c:pt>
              </c:numCache>
            </c:numRef>
          </c:xVal>
          <c:yVal>
            <c:numRef>
              <c:f>linear!$AS$291:$AS$382</c:f>
              <c:numCache>
                <c:formatCode>Γενικός τύπος</c:formatCode>
                <c:ptCount val="92"/>
                <c:pt idx="0">
                  <c:v>-1.0568768594167586</c:v>
                </c:pt>
                <c:pt idx="1">
                  <c:v>-1.056772467886919</c:v>
                </c:pt>
                <c:pt idx="2">
                  <c:v>-1.0559372707401562</c:v>
                </c:pt>
                <c:pt idx="3">
                  <c:v>-1.0542665305614041</c:v>
                </c:pt>
                <c:pt idx="4">
                  <c:v>-1.051759557088652</c:v>
                </c:pt>
                <c:pt idx="5">
                  <c:v>-1.0484153187018646</c:v>
                </c:pt>
                <c:pt idx="6">
                  <c:v>-1.0442324469855639</c:v>
                </c:pt>
                <c:pt idx="7">
                  <c:v>-1.039209242864898</c:v>
                </c:pt>
                <c:pt idx="8">
                  <c:v>-1.0333436843625041</c:v>
                </c:pt>
                <c:pt idx="9">
                  <c:v>-1.0266334360348905</c:v>
                </c:pt>
                <c:pt idx="10">
                  <c:v>-1.0190758601577852</c:v>
                </c:pt>
                <c:pt idx="11">
                  <c:v>-1.0106680297429953</c:v>
                </c:pt>
                <c:pt idx="12">
                  <c:v>-1.0014067434806042</c:v>
                </c:pt>
                <c:pt idx="13">
                  <c:v>-0.99128854271311995</c:v>
                </c:pt>
                <c:pt idx="14">
                  <c:v>-0.98030973056012227</c:v>
                </c:pt>
                <c:pt idx="15">
                  <c:v>-0.96846639332460549</c:v>
                </c:pt>
                <c:pt idx="16">
                  <c:v>-0.95575442432442748</c:v>
                </c:pt>
                <c:pt idx="17">
                  <c:v>-0.94216955030497063</c:v>
                </c:pt>
                <c:pt idx="18">
                  <c:v>-0.92770736060127512</c:v>
                </c:pt>
                <c:pt idx="19">
                  <c:v>-0.91236333923033697</c:v>
                </c:pt>
                <c:pt idx="20">
                  <c:v>-0.89613290010617641</c:v>
                </c:pt>
                <c:pt idx="21">
                  <c:v>-0.87901142558198264</c:v>
                </c:pt>
                <c:pt idx="22">
                  <c:v>-0.86099430853480674</c:v>
                </c:pt>
                <c:pt idx="23">
                  <c:v>-0.84207699821875748</c:v>
                </c:pt>
                <c:pt idx="24">
                  <c:v>-0.82225505012224809</c:v>
                </c:pt>
                <c:pt idx="25">
                  <c:v>-0.80152418007335313</c:v>
                </c:pt>
                <c:pt idx="26">
                  <c:v>-0.77988032284439079</c:v>
                </c:pt>
                <c:pt idx="27">
                  <c:v>-0.75731969551222222</c:v>
                </c:pt>
                <c:pt idx="28">
                  <c:v>-0.73383886583402125</c:v>
                </c:pt>
                <c:pt idx="29">
                  <c:v>-0.70943482589902118</c:v>
                </c:pt>
                <c:pt idx="30">
                  <c:v>-0.68410507131457032</c:v>
                </c:pt>
                <c:pt idx="31">
                  <c:v>-0.65784768617904255</c:v>
                </c:pt>
                <c:pt idx="32">
                  <c:v>-0.6306614340844422</c:v>
                </c:pt>
                <c:pt idx="33">
                  <c:v>-0.60254585537696181</c:v>
                </c:pt>
                <c:pt idx="34">
                  <c:v>-0.5735013708838318</c:v>
                </c:pt>
                <c:pt idx="35">
                  <c:v>-0.54352939228870711</c:v>
                </c:pt>
                <c:pt idx="36">
                  <c:v>-0.51263243930468616</c:v>
                </c:pt>
                <c:pt idx="37">
                  <c:v>-0.48081426375311498</c:v>
                </c:pt>
                <c:pt idx="38">
                  <c:v>-0.44807998060656623</c:v>
                </c:pt>
                <c:pt idx="39">
                  <c:v>-0.41443620599493974</c:v>
                </c:pt>
                <c:pt idx="40">
                  <c:v>-0.37989120210351746</c:v>
                </c:pt>
                <c:pt idx="41">
                  <c:v>-0.3444550288100211</c:v>
                </c:pt>
                <c:pt idx="42">
                  <c:v>-0.30813970181345701</c:v>
                </c:pt>
                <c:pt idx="43">
                  <c:v>-0.27095935689972467</c:v>
                </c:pt>
                <c:pt idx="44">
                  <c:v>-0.2329304198670086</c:v>
                </c:pt>
                <c:pt idx="45">
                  <c:v>-0.19407178149708809</c:v>
                </c:pt>
                <c:pt idx="46">
                  <c:v>-0.15440497680644952</c:v>
                </c:pt>
                <c:pt idx="47">
                  <c:v>-0.11395436764325033</c:v>
                </c:pt>
                <c:pt idx="48">
                  <c:v>-7.2747327512800747E-2</c:v>
                </c:pt>
                <c:pt idx="49">
                  <c:v>-3.0814427315739312E-2</c:v>
                </c:pt>
                <c:pt idx="50">
                  <c:v>1.1810379529541245E-2</c:v>
                </c:pt>
                <c:pt idx="51">
                  <c:v>5.508957433419763E-2</c:v>
                </c:pt>
                <c:pt idx="52">
                  <c:v>9.8981894746049418E-2</c:v>
                </c:pt>
                <c:pt idx="53">
                  <c:v>0.14344216295082296</c:v>
                </c:pt>
                <c:pt idx="54">
                  <c:v>0.18842112295040025</c:v>
                </c:pt>
                <c:pt idx="55">
                  <c:v>0.23386528964971764</c:v>
                </c:pt>
                <c:pt idx="56">
                  <c:v>0.27971681272732851</c:v>
                </c:pt>
                <c:pt idx="57">
                  <c:v>0.32591335849662606</c:v>
                </c:pt>
                <c:pt idx="58">
                  <c:v>0.37238801317787051</c:v>
                </c:pt>
                <c:pt idx="59">
                  <c:v>0.41906921118738621</c:v>
                </c:pt>
                <c:pt idx="60">
                  <c:v>0.46588069220045497</c:v>
                </c:pt>
                <c:pt idx="61">
                  <c:v>0.51274149084866572</c:v>
                </c:pt>
                <c:pt idx="62">
                  <c:v>0.55956596296031569</c:v>
                </c:pt>
                <c:pt idx="63">
                  <c:v>0.60626385223301249</c:v>
                </c:pt>
                <c:pt idx="64">
                  <c:v>0.65274040113001863</c:v>
                </c:pt>
                <c:pt idx="65">
                  <c:v>0.69889650960545902</c:v>
                </c:pt>
                <c:pt idx="66">
                  <c:v>0.74462894497849563</c:v>
                </c:pt>
                <c:pt idx="67">
                  <c:v>0.78983060588433007</c:v>
                </c:pt>
                <c:pt idx="68">
                  <c:v>0.83439084272376385</c:v>
                </c:pt>
                <c:pt idx="69">
                  <c:v>0.87819583640879373</c:v>
                </c:pt>
                <c:pt idx="70">
                  <c:v>0.92112903645805577</c:v>
                </c:pt>
                <c:pt idx="71">
                  <c:v>0.96307165863546029</c:v>
                </c:pt>
                <c:pt idx="72">
                  <c:v>1.0039032413547266</c:v>
                </c:pt>
                <c:pt idx="73">
                  <c:v>1.0435022590031153</c:v>
                </c:pt>
                <c:pt idx="74">
                  <c:v>1.0817467891857102</c:v>
                </c:pt>
                <c:pt idx="75">
                  <c:v>1.1185152296788041</c:v>
                </c:pt>
                <c:pt idx="76">
                  <c:v>1.153687059633387</c:v>
                </c:pt>
                <c:pt idx="77">
                  <c:v>1.1871436383188736</c:v>
                </c:pt>
                <c:pt idx="78">
                  <c:v>1.218769033477735</c:v>
                </c:pt>
                <c:pt idx="79">
                  <c:v>1.2484508702121933</c:v>
                </c:pt>
                <c:pt idx="80">
                  <c:v>1.2760811902840172</c:v>
                </c:pt>
                <c:pt idx="81">
                  <c:v>1.3015573108187974</c:v>
                </c:pt>
                <c:pt idx="82">
                  <c:v>1.3247826707050359</c:v>
                </c:pt>
                <c:pt idx="83">
                  <c:v>1.3456676525026625</c:v>
                </c:pt>
                <c:pt idx="84">
                  <c:v>1.3641303674554897</c:v>
                </c:pt>
                <c:pt idx="85">
                  <c:v>1.3800973912621675</c:v>
                </c:pt>
                <c:pt idx="86">
                  <c:v>1.3935044386156157</c:v>
                </c:pt>
                <c:pt idx="87">
                  <c:v>1.40429696517875</c:v>
                </c:pt>
                <c:pt idx="88">
                  <c:v>1.4124306866181291</c:v>
                </c:pt>
                <c:pt idx="89">
                  <c:v>1.4178720055538419</c:v>
                </c:pt>
                <c:pt idx="90">
                  <c:v>1.4205983387744119</c:v>
                </c:pt>
                <c:pt idx="91">
                  <c:v>1.420598338774349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319-4881-BB5A-D104FA14EC5F}"/>
            </c:ext>
          </c:extLst>
        </c:ser>
        <c:ser>
          <c:idx val="58"/>
          <c:order val="57"/>
          <c:tx>
            <c:v>METOP7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linear!$AW$198:$AW$288</c:f>
              <c:numCache>
                <c:formatCode>Γενικός τύπος</c:formatCode>
                <c:ptCount val="91"/>
                <c:pt idx="0">
                  <c:v>0</c:v>
                </c:pt>
                <c:pt idx="1">
                  <c:v>2.1749049139408437E-3</c:v>
                </c:pt>
                <c:pt idx="2">
                  <c:v>6.5218249422363027E-3</c:v>
                </c:pt>
                <c:pt idx="3">
                  <c:v>1.0860080350191356E-2</c:v>
                </c:pt>
                <c:pt idx="4">
                  <c:v>1.5183910638723302E-2</c:v>
                </c:pt>
                <c:pt idx="5">
                  <c:v>1.9487579135210362E-2</c:v>
                </c:pt>
                <c:pt idx="6">
                  <c:v>2.3765382433474674E-2</c:v>
                </c:pt>
                <c:pt idx="7">
                  <c:v>2.8011659743864995E-2</c:v>
                </c:pt>
                <c:pt idx="8">
                  <c:v>3.2220802128386621E-2</c:v>
                </c:pt>
                <c:pt idx="9">
                  <c:v>3.6387261596455812E-2</c:v>
                </c:pt>
                <c:pt idx="10">
                  <c:v>4.0505560037611903E-2</c:v>
                </c:pt>
                <c:pt idx="11">
                  <c:v>4.4570297968188122E-2</c:v>
                </c:pt>
                <c:pt idx="12">
                  <c:v>4.8576163069917279E-2</c:v>
                </c:pt>
                <c:pt idx="13">
                  <c:v>5.2517938499353607E-2</c:v>
                </c:pt>
                <c:pt idx="14">
                  <c:v>5.639051094816333E-2</c:v>
                </c:pt>
                <c:pt idx="15">
                  <c:v>6.0188878435383709E-2</c:v>
                </c:pt>
                <c:pt idx="16">
                  <c:v>6.3908157814072539E-2</c:v>
                </c:pt>
                <c:pt idx="17">
                  <c:v>6.754359197604709E-2</c:v>
                </c:pt>
                <c:pt idx="18">
                  <c:v>7.1090556739701272E-2</c:v>
                </c:pt>
                <c:pt idx="19">
                  <c:v>7.4544567407421047E-2</c:v>
                </c:pt>
                <c:pt idx="20">
                  <c:v>7.790128498040895E-2</c:v>
                </c:pt>
                <c:pt idx="21">
                  <c:v>8.1156522020350869E-2</c:v>
                </c:pt>
                <c:pt idx="22">
                  <c:v>8.4306248148710433E-2</c:v>
                </c:pt>
                <c:pt idx="23">
                  <c:v>8.7346595176042111E-2</c:v>
                </c:pt>
                <c:pt idx="24">
                  <c:v>9.0273861855151696E-2</c:v>
                </c:pt>
                <c:pt idx="25">
                  <c:v>9.3084518253452306E-2</c:v>
                </c:pt>
                <c:pt idx="26">
                  <c:v>9.5775209741318174E-2</c:v>
                </c:pt>
                <c:pt idx="27">
                  <c:v>9.8342760594738912E-2</c:v>
                </c:pt>
                <c:pt idx="28">
                  <c:v>0.10078417721190015</c:v>
                </c:pt>
                <c:pt idx="29">
                  <c:v>0.1030966509448029</c:v>
                </c:pt>
                <c:pt idx="30">
                  <c:v>0.10527756054826741</c:v>
                </c:pt>
                <c:pt idx="31">
                  <c:v>0.10732447425000054</c:v>
                </c:pt>
                <c:pt idx="32">
                  <c:v>0.10923515144660927</c:v>
                </c:pt>
                <c:pt idx="33">
                  <c:v>0.11100754403155154</c:v>
                </c:pt>
                <c:pt idx="34">
                  <c:v>0.11263979736217758</c:v>
                </c:pt>
                <c:pt idx="35">
                  <c:v>0.11413025087391568</c:v>
                </c:pt>
                <c:pt idx="36">
                  <c:v>0.11547743835072953</c:v>
                </c:pt>
                <c:pt idx="37">
                  <c:v>0.11668008786165834</c:v>
                </c:pt>
                <c:pt idx="38">
                  <c:v>0.11773712137416117</c:v>
                </c:pt>
                <c:pt idx="39">
                  <c:v>0.1186476540556602</c:v>
                </c:pt>
                <c:pt idx="40">
                  <c:v>0.11941099327516912</c:v>
                </c:pt>
                <c:pt idx="41">
                  <c:v>0.12002663731762066</c:v>
                </c:pt>
                <c:pt idx="42">
                  <c:v>0.12049427382373265</c:v>
                </c:pt>
                <c:pt idx="43">
                  <c:v>0.12081377796883652</c:v>
                </c:pt>
                <c:pt idx="44">
                  <c:v>0.12098521039412034</c:v>
                </c:pt>
                <c:pt idx="45">
                  <c:v>0.12100881490449403</c:v>
                </c:pt>
                <c:pt idx="46">
                  <c:v>0.120885015945865</c:v>
                </c:pt>
                <c:pt idx="47">
                  <c:v>0.12061441587830635</c:v>
                </c:pt>
                <c:pt idx="48">
                  <c:v>0.12019779205562879</c:v>
                </c:pt>
                <c:pt idx="49">
                  <c:v>0.1196360937284428</c:v>
                </c:pt>
                <c:pt idx="50">
                  <c:v>0.1189304387827884</c:v>
                </c:pt>
                <c:pt idx="51">
                  <c:v>0.11808211032840014</c:v>
                </c:pt>
                <c:pt idx="52">
                  <c:v>0.11709255314996277</c:v>
                </c:pt>
                <c:pt idx="53">
                  <c:v>0.11596337003437113</c:v>
                </c:pt>
                <c:pt idx="54">
                  <c:v>0.11469631798677059</c:v>
                </c:pt>
                <c:pt idx="55">
                  <c:v>0.11329330434763013</c:v>
                </c:pt>
                <c:pt idx="56">
                  <c:v>0.11175638282279333</c:v>
                </c:pt>
                <c:pt idx="57">
                  <c:v>0.11008774943794346</c:v>
                </c:pt>
                <c:pt idx="58">
                  <c:v>0.10828973842843226</c:v>
                </c:pt>
                <c:pt idx="59">
                  <c:v>0.1063648180749214</c:v>
                </c:pt>
                <c:pt idx="60">
                  <c:v>0.10431558649471592</c:v>
                </c:pt>
                <c:pt idx="61">
                  <c:v>0.10214476739816801</c:v>
                </c:pt>
                <c:pt idx="62">
                  <c:v>9.9855205818907028E-2</c:v>
                </c:pt>
                <c:pt idx="63">
                  <c:v>9.7449863826077496E-2</c:v>
                </c:pt>
                <c:pt idx="64">
                  <c:v>9.4931816226223875E-2</c:v>
                </c:pt>
                <c:pt idx="65">
                  <c:v>9.2304246261820364E-2</c:v>
                </c:pt>
                <c:pt idx="66">
                  <c:v>8.9570441312842045E-2</c:v>
                </c:pt>
                <c:pt idx="67">
                  <c:v>8.6733788607240264E-2</c:v>
                </c:pt>
                <c:pt idx="68">
                  <c:v>8.379777094552876E-2</c:v>
                </c:pt>
                <c:pt idx="69">
                  <c:v>8.0765962444144815E-2</c:v>
                </c:pt>
                <c:pt idx="70">
                  <c:v>7.7642024301661755E-2</c:v>
                </c:pt>
                <c:pt idx="71">
                  <c:v>7.4429700591369177E-2</c:v>
                </c:pt>
                <c:pt idx="72">
                  <c:v>7.1132814083197646E-2</c:v>
                </c:pt>
                <c:pt idx="73">
                  <c:v>6.7755262097399405E-2</c:v>
                </c:pt>
                <c:pt idx="74">
                  <c:v>6.4301012391939735E-2</c:v>
                </c:pt>
                <c:pt idx="75">
                  <c:v>6.0774099084966143E-2</c:v>
                </c:pt>
                <c:pt idx="76">
                  <c:v>5.717861861334593E-2</c:v>
                </c:pt>
                <c:pt idx="77">
                  <c:v>5.3518725727694449E-2</c:v>
                </c:pt>
                <c:pt idx="78">
                  <c:v>4.9798629524006988E-2</c:v>
                </c:pt>
                <c:pt idx="79">
                  <c:v>4.6022589511437957E-2</c:v>
                </c:pt>
                <c:pt idx="80">
                  <c:v>4.2194911715535716E-2</c:v>
                </c:pt>
                <c:pt idx="81">
                  <c:v>3.8319944815764201E-2</c:v>
                </c:pt>
                <c:pt idx="82">
                  <c:v>3.4402076315847525E-2</c:v>
                </c:pt>
                <c:pt idx="83">
                  <c:v>3.0445728745164012E-2</c:v>
                </c:pt>
                <c:pt idx="84">
                  <c:v>2.6455355889102219E-2</c:v>
                </c:pt>
                <c:pt idx="85">
                  <c:v>2.2435439046042865E-2</c:v>
                </c:pt>
                <c:pt idx="86">
                  <c:v>1.8390483308394063E-2</c:v>
                </c:pt>
                <c:pt idx="87">
                  <c:v>1.4325013864895335E-2</c:v>
                </c:pt>
                <c:pt idx="88">
                  <c:v>1.024357232123275E-2</c:v>
                </c:pt>
                <c:pt idx="89">
                  <c:v>6.1507130358445048E-3</c:v>
                </c:pt>
                <c:pt idx="90">
                  <c:v>2.0509994676192285E-3</c:v>
                </c:pt>
              </c:numCache>
            </c:numRef>
          </c:xVal>
          <c:yVal>
            <c:numRef>
              <c:f>linear!$AX$198:$AX$288</c:f>
              <c:numCache>
                <c:formatCode>Γενικός τύπος</c:formatCode>
                <c:ptCount val="91"/>
                <c:pt idx="0">
                  <c:v>0.1227921469633351</c:v>
                </c:pt>
                <c:pt idx="1">
                  <c:v>0.12277260186004815</c:v>
                </c:pt>
                <c:pt idx="2">
                  <c:v>0.12261628322336476</c:v>
                </c:pt>
                <c:pt idx="3">
                  <c:v>0.1223038708782646</c:v>
                </c:pt>
                <c:pt idx="4">
                  <c:v>0.12183581421939482</c:v>
                </c:pt>
                <c:pt idx="5">
                  <c:v>0.12121278618822821</c:v>
                </c:pt>
                <c:pt idx="6">
                  <c:v>0.12043568189663692</c:v>
                </c:pt>
                <c:pt idx="7">
                  <c:v>0.11950561680001437</c:v>
                </c:pt>
                <c:pt idx="8">
                  <c:v>0.1184239244260346</c:v>
                </c:pt>
                <c:pt idx="9">
                  <c:v>0.1171921536676591</c:v>
                </c:pt>
                <c:pt idx="10">
                  <c:v>0.11581206565011661</c:v>
                </c:pt>
                <c:pt idx="11">
                  <c:v>0.11428563018315235</c:v>
                </c:pt>
                <c:pt idx="12">
                  <c:v>0.1126150218113675</c:v>
                </c:pt>
                <c:pt idx="13">
                  <c:v>0.11080261547661654</c:v>
                </c:pt>
                <c:pt idx="14">
                  <c:v>0.10885098180790657</c:v>
                </c:pt>
                <c:pt idx="15">
                  <c:v>0.10676288205522827</c:v>
                </c:pt>
                <c:pt idx="16">
                  <c:v>0.104541262684907</c:v>
                </c:pt>
                <c:pt idx="17">
                  <c:v>0.10218924965506047</c:v>
                </c:pt>
                <c:pt idx="18">
                  <c:v>9.9710142390465648E-2</c:v>
                </c:pt>
                <c:pt idx="19">
                  <c:v>9.7107407477116867E-2</c:v>
                </c:pt>
                <c:pt idx="20">
                  <c:v>9.4384672097159672E-2</c:v>
                </c:pt>
                <c:pt idx="21">
                  <c:v>9.1545717225627363E-2</c:v>
                </c:pt>
                <c:pt idx="22">
                  <c:v>8.85944706106533E-2</c:v>
                </c:pt>
                <c:pt idx="23">
                  <c:v>8.5534999559260208E-2</c:v>
                </c:pt>
                <c:pt idx="24">
                  <c:v>8.2371503550929384E-2</c:v>
                </c:pt>
                <c:pt idx="25">
                  <c:v>7.9108306701299022E-2</c:v>
                </c:pt>
                <c:pt idx="26">
                  <c:v>7.5749850098252428E-2</c:v>
                </c:pt>
                <c:pt idx="27">
                  <c:v>7.2300684032579818E-2</c:v>
                </c:pt>
                <c:pt idx="28">
                  <c:v>6.8765460145097448E-2</c:v>
                </c:pt>
                <c:pt idx="29">
                  <c:v>6.5148923511844828E-2</c:v>
                </c:pt>
                <c:pt idx="30">
                  <c:v>6.1455904688491693E-2</c:v>
                </c:pt>
                <c:pt idx="31">
                  <c:v>5.7691311734615072E-2</c:v>
                </c:pt>
                <c:pt idx="32">
                  <c:v>5.3860122237905005E-2</c:v>
                </c:pt>
                <c:pt idx="33">
                  <c:v>4.9967375357672206E-2</c:v>
                </c:pt>
                <c:pt idx="34">
                  <c:v>4.6018163906336639E-2</c:v>
                </c:pt>
                <c:pt idx="35">
                  <c:v>4.2017626486717655E-2</c:v>
                </c:pt>
                <c:pt idx="36">
                  <c:v>3.7970939702182085E-2</c:v>
                </c:pt>
                <c:pt idx="37">
                  <c:v>3.3883310455710983E-2</c:v>
                </c:pt>
                <c:pt idx="38">
                  <c:v>2.9759968353086447E-2</c:v>
                </c:pt>
                <c:pt idx="39">
                  <c:v>2.5606158224403514E-2</c:v>
                </c:pt>
                <c:pt idx="40">
                  <c:v>2.1427132777086359E-2</c:v>
                </c:pt>
                <c:pt idx="41">
                  <c:v>1.7228145392624225E-2</c:v>
                </c:pt>
                <c:pt idx="42">
                  <c:v>1.3014443078162054E-2</c:v>
                </c:pt>
                <c:pt idx="43">
                  <c:v>8.7912595830825554E-3</c:v>
                </c:pt>
                <c:pt idx="44">
                  <c:v>4.5638086896516248E-3</c:v>
                </c:pt>
                <c:pt idx="45">
                  <c:v>3.3727768579265674E-4</c:v>
                </c:pt>
                <c:pt idx="46">
                  <c:v>-3.8831789729921536E-3</c:v>
                </c:pt>
                <c:pt idx="47">
                  <c:v>-8.0924458065269964E-3</c:v>
                </c:pt>
                <c:pt idx="48">
                  <c:v>-1.2285452252635127E-2</c:v>
                </c:pt>
                <c:pt idx="49">
                  <c:v>-1.6457178405515256E-2</c:v>
                </c:pt>
                <c:pt idx="50">
                  <c:v>-2.0602660546668955E-2</c:v>
                </c:pt>
                <c:pt idx="51">
                  <c:v>-2.4716996466106918E-2</c:v>
                </c:pt>
                <c:pt idx="52">
                  <c:v>-2.8795350572462467E-2</c:v>
                </c:pt>
                <c:pt idx="53">
                  <c:v>-3.2832958791419738E-2</c:v>
                </c:pt>
                <c:pt idx="54">
                  <c:v>-3.6825133252688526E-2</c:v>
                </c:pt>
                <c:pt idx="55">
                  <c:v>-4.0767266766460017E-2</c:v>
                </c:pt>
                <c:pt idx="56">
                  <c:v>-4.4654837090987755E-2</c:v>
                </c:pt>
                <c:pt idx="57">
                  <c:v>-4.8483410993586273E-2</c:v>
                </c:pt>
                <c:pt idx="58">
                  <c:v>-5.22486481079317E-2</c:v>
                </c:pt>
                <c:pt idx="59">
                  <c:v>-5.594630459110967E-2</c:v>
                </c:pt>
                <c:pt idx="60">
                  <c:v>-5.9572236584339633E-2</c:v>
                </c:pt>
                <c:pt idx="61">
                  <c:v>-6.3122403481791711E-2</c:v>
                </c:pt>
                <c:pt idx="62">
                  <c:v>-6.6592871012285698E-2</c:v>
                </c:pt>
                <c:pt idx="63">
                  <c:v>-6.9979814139032953E-2</c:v>
                </c:pt>
                <c:pt idx="64">
                  <c:v>-7.327951978290051E-2</c:v>
                </c:pt>
                <c:pt idx="65">
                  <c:v>-7.6488389374938986E-2</c:v>
                </c:pt>
                <c:pt idx="66">
                  <c:v>-7.960294124410798E-2</c:v>
                </c:pt>
                <c:pt idx="67">
                  <c:v>-8.2619812846360385E-2</c:v>
                </c:pt>
                <c:pt idx="68">
                  <c:v>-8.5535762841320861E-2</c:v>
                </c:pt>
                <c:pt idx="69">
                  <c:v>-8.8347673022928605E-2</c:v>
                </c:pt>
                <c:pt idx="70">
                  <c:v>-9.1052550110441346E-2</c:v>
                </c:pt>
                <c:pt idx="71">
                  <c:v>-9.3647527406208214E-2</c:v>
                </c:pt>
                <c:pt idx="72">
                  <c:v>-9.612986632662078E-2</c:v>
                </c:pt>
                <c:pt idx="73">
                  <c:v>-9.8496957812533967E-2</c:v>
                </c:pt>
                <c:pt idx="74">
                  <c:v>-0.10074632362544901</c:v>
                </c:pt>
                <c:pt idx="75">
                  <c:v>-0.10287561753549523</c:v>
                </c:pt>
                <c:pt idx="76">
                  <c:v>-0.10488262640724376</c:v>
                </c:pt>
                <c:pt idx="77">
                  <c:v>-0.10676527118903799</c:v>
                </c:pt>
                <c:pt idx="78">
                  <c:v>-0.10852160781151382</c:v>
                </c:pt>
                <c:pt idx="79">
                  <c:v>-0.11014982800050939</c:v>
                </c:pt>
                <c:pt idx="80">
                  <c:v>-0.11164826000953973</c:v>
                </c:pt>
                <c:pt idx="81">
                  <c:v>-0.1130153692765969</c:v>
                </c:pt>
                <c:pt idx="82">
                  <c:v>-0.11424975900972018</c:v>
                </c:pt>
                <c:pt idx="83">
                  <c:v>-0.11535017070564373</c:v>
                </c:pt>
                <c:pt idx="84">
                  <c:v>-0.11631548460520899</c:v>
                </c:pt>
                <c:pt idx="85">
                  <c:v>-0.11714472008922616</c:v>
                </c:pt>
                <c:pt idx="86">
                  <c:v>-0.1178370360177792</c:v>
                </c:pt>
                <c:pt idx="87">
                  <c:v>-0.11839173101579228</c:v>
                </c:pt>
                <c:pt idx="88">
                  <c:v>-0.11880824370751904</c:v>
                </c:pt>
                <c:pt idx="89">
                  <c:v>-0.1190861529012994</c:v>
                </c:pt>
                <c:pt idx="90">
                  <c:v>-0.1192251777264587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3319-4881-BB5A-D104FA14EC5F}"/>
            </c:ext>
          </c:extLst>
        </c:ser>
        <c:ser>
          <c:idx val="59"/>
          <c:order val="58"/>
          <c:tx>
            <c:v>METOP8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linear!$BB$198:$BB$288</c:f>
              <c:numCache>
                <c:formatCode>Γενικός τύπος</c:formatCod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xVal>
          <c:yVal>
            <c:numRef>
              <c:f>linear!$BC$198:$BC$238</c:f>
              <c:numCache>
                <c:formatCode>Γενικός τύπος</c:formatCode>
                <c:ptCount val="41"/>
                <c:pt idx="0">
                  <c:v>-0.87149561915796903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3319-4881-BB5A-D104FA14EC5F}"/>
            </c:ext>
          </c:extLst>
        </c:ser>
        <c:ser>
          <c:idx val="60"/>
          <c:order val="59"/>
          <c:tx>
            <c:v>METOP8IAT9</c:v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linear!$BB$291:$BB$381</c:f>
              <c:numCache>
                <c:formatCode>Γενικός τύπος</c:formatCod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xVal>
          <c:yVal>
            <c:numRef>
              <c:f>linear!$BC$291:$BC$381</c:f>
              <c:numCache>
                <c:formatCode>Γενικός τύπος</c:formatCod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3319-4881-BB5A-D104FA14EC5F}"/>
            </c:ext>
          </c:extLst>
        </c:ser>
        <c:ser>
          <c:idx val="61"/>
          <c:order val="60"/>
          <c:tx>
            <c:v>termatika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linear!$C$411:$C$486</c:f>
              <c:numCache>
                <c:formatCode>Γενικός τύπος</c:formatCode>
                <c:ptCount val="76"/>
                <c:pt idx="0">
                  <c:v>-0.18010138949761165</c:v>
                </c:pt>
                <c:pt idx="41">
                  <c:v>-0.54306655254800751</c:v>
                </c:pt>
                <c:pt idx="42">
                  <c:v>-0.91449048340212735</c:v>
                </c:pt>
                <c:pt idx="43">
                  <c:v>-1.3006075041258069</c:v>
                </c:pt>
                <c:pt idx="44">
                  <c:v>-1.7086309447890171</c:v>
                </c:pt>
                <c:pt idx="45">
                  <c:v>-2.1473390835259534</c:v>
                </c:pt>
                <c:pt idx="46">
                  <c:v>-2.6279148258309091</c:v>
                </c:pt>
                <c:pt idx="47">
                  <c:v>-3.1652238254132117</c:v>
                </c:pt>
                <c:pt idx="48">
                  <c:v>-3.7798660928218712</c:v>
                </c:pt>
                <c:pt idx="49">
                  <c:v>-4.5016475669107443</c:v>
                </c:pt>
                <c:pt idx="50">
                  <c:v>-5.3758046629699736</c:v>
                </c:pt>
                <c:pt idx="51">
                  <c:v>-6.4749530056096454</c:v>
                </c:pt>
                <c:pt idx="52">
                  <c:v>-7.9240512737560609</c:v>
                </c:pt>
                <c:pt idx="53">
                  <c:v>-9.9586309447890162</c:v>
                </c:pt>
                <c:pt idx="54">
                  <c:v>-13.082828559748256</c:v>
                </c:pt>
                <c:pt idx="55">
                  <c:v>-18.606672577605984</c:v>
                </c:pt>
                <c:pt idx="56">
                  <c:v>-31.332485714991215</c:v>
                </c:pt>
                <c:pt idx="57">
                  <c:v>-94.478032887278673</c:v>
                </c:pt>
                <c:pt idx="58">
                  <c:v>94.478032887278943</c:v>
                </c:pt>
                <c:pt idx="59">
                  <c:v>31.33248571499124</c:v>
                </c:pt>
                <c:pt idx="60">
                  <c:v>18.606672577605995</c:v>
                </c:pt>
                <c:pt idx="61">
                  <c:v>13.082828559748252</c:v>
                </c:pt>
                <c:pt idx="62">
                  <c:v>9.9586309447890198</c:v>
                </c:pt>
                <c:pt idx="63">
                  <c:v>7.9240512737560627</c:v>
                </c:pt>
                <c:pt idx="64">
                  <c:v>6.4749530056096454</c:v>
                </c:pt>
                <c:pt idx="65">
                  <c:v>5.3758046629699736</c:v>
                </c:pt>
                <c:pt idx="66">
                  <c:v>4.5016475669107443</c:v>
                </c:pt>
                <c:pt idx="67">
                  <c:v>3.7798660928218721</c:v>
                </c:pt>
                <c:pt idx="68">
                  <c:v>3.165223825413213</c:v>
                </c:pt>
                <c:pt idx="69">
                  <c:v>2.6279148258309086</c:v>
                </c:pt>
                <c:pt idx="70">
                  <c:v>2.1473390835259538</c:v>
                </c:pt>
                <c:pt idx="71">
                  <c:v>1.7086309447890176</c:v>
                </c:pt>
                <c:pt idx="72">
                  <c:v>1.3006075041258076</c:v>
                </c:pt>
                <c:pt idx="73">
                  <c:v>0.9144904834021268</c:v>
                </c:pt>
                <c:pt idx="74">
                  <c:v>0.54306655254800762</c:v>
                </c:pt>
                <c:pt idx="75">
                  <c:v>0.18010138949761134</c:v>
                </c:pt>
              </c:numCache>
            </c:numRef>
          </c:xVal>
          <c:yVal>
            <c:numRef>
              <c:f>linear!$D$411:$D$486</c:f>
              <c:numCache>
                <c:formatCode>Γενικός τύπος</c:formatCode>
                <c:ptCount val="76"/>
                <c:pt idx="0">
                  <c:v>-4.125</c:v>
                </c:pt>
                <c:pt idx="41">
                  <c:v>-4.125</c:v>
                </c:pt>
                <c:pt idx="42">
                  <c:v>-4.125</c:v>
                </c:pt>
                <c:pt idx="43">
                  <c:v>-4.125</c:v>
                </c:pt>
                <c:pt idx="44">
                  <c:v>-4.125</c:v>
                </c:pt>
                <c:pt idx="45">
                  <c:v>-4.125</c:v>
                </c:pt>
                <c:pt idx="46">
                  <c:v>-4.125</c:v>
                </c:pt>
                <c:pt idx="47">
                  <c:v>-4.125</c:v>
                </c:pt>
                <c:pt idx="48">
                  <c:v>-4.125</c:v>
                </c:pt>
                <c:pt idx="49">
                  <c:v>-4.125</c:v>
                </c:pt>
                <c:pt idx="50">
                  <c:v>-4.125</c:v>
                </c:pt>
                <c:pt idx="51">
                  <c:v>-4.125</c:v>
                </c:pt>
                <c:pt idx="52">
                  <c:v>-4.125</c:v>
                </c:pt>
                <c:pt idx="53">
                  <c:v>-4.125</c:v>
                </c:pt>
                <c:pt idx="54">
                  <c:v>-4.125</c:v>
                </c:pt>
                <c:pt idx="55">
                  <c:v>-4.125</c:v>
                </c:pt>
                <c:pt idx="56">
                  <c:v>-4.125</c:v>
                </c:pt>
                <c:pt idx="57">
                  <c:v>-4.125</c:v>
                </c:pt>
                <c:pt idx="58">
                  <c:v>-4.125</c:v>
                </c:pt>
                <c:pt idx="59">
                  <c:v>-4.125</c:v>
                </c:pt>
                <c:pt idx="60">
                  <c:v>-4.125</c:v>
                </c:pt>
                <c:pt idx="61">
                  <c:v>-4.125</c:v>
                </c:pt>
                <c:pt idx="62">
                  <c:v>-4.125</c:v>
                </c:pt>
                <c:pt idx="63">
                  <c:v>-4.125</c:v>
                </c:pt>
                <c:pt idx="64">
                  <c:v>-4.125</c:v>
                </c:pt>
                <c:pt idx="65">
                  <c:v>-4.125</c:v>
                </c:pt>
                <c:pt idx="66">
                  <c:v>-4.125</c:v>
                </c:pt>
                <c:pt idx="67">
                  <c:v>-4.125</c:v>
                </c:pt>
                <c:pt idx="68">
                  <c:v>-4.125</c:v>
                </c:pt>
                <c:pt idx="69">
                  <c:v>-4.125</c:v>
                </c:pt>
                <c:pt idx="70">
                  <c:v>-4.125</c:v>
                </c:pt>
                <c:pt idx="71">
                  <c:v>-4.125</c:v>
                </c:pt>
                <c:pt idx="72">
                  <c:v>-4.125</c:v>
                </c:pt>
                <c:pt idx="73">
                  <c:v>-4.125</c:v>
                </c:pt>
                <c:pt idx="74">
                  <c:v>-4.125</c:v>
                </c:pt>
                <c:pt idx="75">
                  <c:v>-4.125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723-48D1-AA68-08DE3A4CF206}"/>
            </c:ext>
          </c:extLst>
        </c:ser>
        <c:ser>
          <c:idx val="62"/>
          <c:order val="61"/>
          <c:tx>
            <c:v>maxima of rays</c:v>
          </c:tx>
          <c:spPr>
            <a:ln w="1905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linear!$E$411:$E$486</c:f>
              <c:numCache>
                <c:formatCode>Γενικός τύπος</c:formatCode>
                <c:ptCount val="76"/>
                <c:pt idx="0">
                  <c:v>47.148965748890539</c:v>
                </c:pt>
                <c:pt idx="41">
                  <c:v>15.394709581221621</c:v>
                </c:pt>
                <c:pt idx="42">
                  <c:v>8.846091047101929</c:v>
                </c:pt>
                <c:pt idx="43">
                  <c:v>5.8911105278112226</c:v>
                </c:pt>
                <c:pt idx="44">
                  <c:v>4.125</c:v>
                </c:pt>
                <c:pt idx="45">
                  <c:v>2.8883560951150531</c:v>
                </c:pt>
                <c:pt idx="46">
                  <c:v>1.9235190898893693</c:v>
                </c:pt>
                <c:pt idx="47">
                  <c:v>1.1052904187783812</c:v>
                </c:pt>
                <c:pt idx="48">
                  <c:v>0.36089073704443636</c:v>
                </c:pt>
                <c:pt idx="49">
                  <c:v>-0.36089073704443675</c:v>
                </c:pt>
                <c:pt idx="50">
                  <c:v>-1.1052904187783814</c:v>
                </c:pt>
                <c:pt idx="51">
                  <c:v>-1.9235190898893684</c:v>
                </c:pt>
                <c:pt idx="52">
                  <c:v>-2.8883560951150535</c:v>
                </c:pt>
                <c:pt idx="53">
                  <c:v>-4.1249999999999991</c:v>
                </c:pt>
                <c:pt idx="54">
                  <c:v>-5.8911105278112235</c:v>
                </c:pt>
                <c:pt idx="55">
                  <c:v>-8.846091047101929</c:v>
                </c:pt>
                <c:pt idx="56">
                  <c:v>-15.394709581221603</c:v>
                </c:pt>
                <c:pt idx="57">
                  <c:v>-47.148965748890532</c:v>
                </c:pt>
              </c:numCache>
            </c:numRef>
          </c:xVal>
          <c:yVal>
            <c:numRef>
              <c:f>linear!$F$411:$F$486</c:f>
              <c:numCache>
                <c:formatCode>Γενικός τύπος</c:formatCode>
                <c:ptCount val="76"/>
                <c:pt idx="0">
                  <c:v>43.204067138388154</c:v>
                </c:pt>
                <c:pt idx="41">
                  <c:v>11.81277613376963</c:v>
                </c:pt>
                <c:pt idx="42">
                  <c:v>5.635581530504056</c:v>
                </c:pt>
                <c:pt idx="43">
                  <c:v>3.0667180319370297</c:v>
                </c:pt>
                <c:pt idx="44">
                  <c:v>1.7086309447890176</c:v>
                </c:pt>
                <c:pt idx="45">
                  <c:v>0.91069517864100624</c:v>
                </c:pt>
                <c:pt idx="46">
                  <c:v>0.42643391572027833</c:v>
                </c:pt>
                <c:pt idx="47">
                  <c:v>0.1455142441915922</c:v>
                </c:pt>
                <c:pt idx="48">
                  <c:v>1.5756829866307859E-2</c:v>
                </c:pt>
                <c:pt idx="49">
                  <c:v>1.5756829866307859E-2</c:v>
                </c:pt>
                <c:pt idx="50">
                  <c:v>0.1455142441915922</c:v>
                </c:pt>
                <c:pt idx="51">
                  <c:v>0.42643391572027833</c:v>
                </c:pt>
                <c:pt idx="52">
                  <c:v>0.91069517864100713</c:v>
                </c:pt>
                <c:pt idx="53">
                  <c:v>1.7086309447890167</c:v>
                </c:pt>
                <c:pt idx="54">
                  <c:v>3.066718031937032</c:v>
                </c:pt>
                <c:pt idx="55">
                  <c:v>5.6355815305040542</c:v>
                </c:pt>
                <c:pt idx="56">
                  <c:v>11.81277613376961</c:v>
                </c:pt>
                <c:pt idx="57">
                  <c:v>43.20406713838814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723-48D1-AA68-08DE3A4CF206}"/>
            </c:ext>
          </c:extLst>
        </c:ser>
        <c:ser>
          <c:idx val="21"/>
          <c:order val="62"/>
          <c:tx>
            <c:v>METOPO 7 KATO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linear!$AW$291:$AW$382</c:f>
              <c:numCache>
                <c:formatCode>Γενικός τύπος</c:formatCode>
                <c:ptCount val="92"/>
                <c:pt idx="0">
                  <c:v>0</c:v>
                </c:pt>
                <c:pt idx="1">
                  <c:v>-2.0509994676192285E-3</c:v>
                </c:pt>
                <c:pt idx="2">
                  <c:v>-6.1507130358445048E-3</c:v>
                </c:pt>
                <c:pt idx="3">
                  <c:v>-1.024357232123275E-2</c:v>
                </c:pt>
                <c:pt idx="4">
                  <c:v>-1.4325013864895335E-2</c:v>
                </c:pt>
                <c:pt idx="5">
                  <c:v>-1.8390483308394063E-2</c:v>
                </c:pt>
                <c:pt idx="6">
                  <c:v>-2.2435439046042865E-2</c:v>
                </c:pt>
                <c:pt idx="7">
                  <c:v>-2.6455355889102219E-2</c:v>
                </c:pt>
                <c:pt idx="8">
                  <c:v>-3.0445728745164012E-2</c:v>
                </c:pt>
                <c:pt idx="9">
                  <c:v>-3.4402076315847525E-2</c:v>
                </c:pt>
                <c:pt idx="10">
                  <c:v>-3.8319944815764201E-2</c:v>
                </c:pt>
                <c:pt idx="11">
                  <c:v>-4.2194911715535716E-2</c:v>
                </c:pt>
                <c:pt idx="12">
                  <c:v>-4.6022589511437957E-2</c:v>
                </c:pt>
                <c:pt idx="13">
                  <c:v>-4.9798629524006988E-2</c:v>
                </c:pt>
                <c:pt idx="14">
                  <c:v>-5.3518725727694449E-2</c:v>
                </c:pt>
                <c:pt idx="15">
                  <c:v>-5.717861861334593E-2</c:v>
                </c:pt>
                <c:pt idx="16">
                  <c:v>-6.0774099084966143E-2</c:v>
                </c:pt>
                <c:pt idx="17">
                  <c:v>-6.4301012391939735E-2</c:v>
                </c:pt>
                <c:pt idx="18">
                  <c:v>-6.7755262097399405E-2</c:v>
                </c:pt>
                <c:pt idx="19">
                  <c:v>-7.1132814083197646E-2</c:v>
                </c:pt>
                <c:pt idx="20">
                  <c:v>-7.4429700591369177E-2</c:v>
                </c:pt>
                <c:pt idx="21">
                  <c:v>-7.7642024301661755E-2</c:v>
                </c:pt>
                <c:pt idx="22">
                  <c:v>-8.0765962444144815E-2</c:v>
                </c:pt>
                <c:pt idx="23">
                  <c:v>-8.379777094552876E-2</c:v>
                </c:pt>
                <c:pt idx="24">
                  <c:v>-8.6733788607240264E-2</c:v>
                </c:pt>
                <c:pt idx="25">
                  <c:v>-8.9570441312842045E-2</c:v>
                </c:pt>
                <c:pt idx="26">
                  <c:v>-9.2304246261820364E-2</c:v>
                </c:pt>
                <c:pt idx="27">
                  <c:v>-9.4931816226223875E-2</c:v>
                </c:pt>
                <c:pt idx="28">
                  <c:v>-9.7449863826077496E-2</c:v>
                </c:pt>
                <c:pt idx="29">
                  <c:v>-9.9855205818907028E-2</c:v>
                </c:pt>
                <c:pt idx="30">
                  <c:v>-0.10214476739816801</c:v>
                </c:pt>
                <c:pt idx="31">
                  <c:v>-0.10431558649471592</c:v>
                </c:pt>
                <c:pt idx="32">
                  <c:v>-0.1063648180749214</c:v>
                </c:pt>
                <c:pt idx="33">
                  <c:v>-0.10828973842843226</c:v>
                </c:pt>
                <c:pt idx="34">
                  <c:v>-0.11008774943794346</c:v>
                </c:pt>
                <c:pt idx="35">
                  <c:v>-0.11175638282279333</c:v>
                </c:pt>
                <c:pt idx="36">
                  <c:v>-0.11329330434763013</c:v>
                </c:pt>
                <c:pt idx="37">
                  <c:v>-0.11469631798677059</c:v>
                </c:pt>
                <c:pt idx="38">
                  <c:v>-0.11596337003437113</c:v>
                </c:pt>
                <c:pt idx="39">
                  <c:v>-0.11709255314996277</c:v>
                </c:pt>
                <c:pt idx="40">
                  <c:v>-0.11808211032840014</c:v>
                </c:pt>
                <c:pt idx="41">
                  <c:v>-0.1189304387827884</c:v>
                </c:pt>
                <c:pt idx="42">
                  <c:v>-0.1196360937284428</c:v>
                </c:pt>
                <c:pt idx="43">
                  <c:v>-0.12019779205562879</c:v>
                </c:pt>
                <c:pt idx="44">
                  <c:v>-0.12061441587830635</c:v>
                </c:pt>
                <c:pt idx="45">
                  <c:v>-0.120885015945865</c:v>
                </c:pt>
                <c:pt idx="46">
                  <c:v>-0.12100881490449403</c:v>
                </c:pt>
                <c:pt idx="47">
                  <c:v>-0.12098521039412034</c:v>
                </c:pt>
                <c:pt idx="48">
                  <c:v>-0.12081377796883652</c:v>
                </c:pt>
                <c:pt idx="49">
                  <c:v>-0.12049427382373265</c:v>
                </c:pt>
                <c:pt idx="50">
                  <c:v>-0.12002663731762066</c:v>
                </c:pt>
                <c:pt idx="51">
                  <c:v>-0.11941099327516912</c:v>
                </c:pt>
                <c:pt idx="52">
                  <c:v>-0.1186476540556602</c:v>
                </c:pt>
                <c:pt idx="53">
                  <c:v>-0.11773712137416117</c:v>
                </c:pt>
                <c:pt idx="54">
                  <c:v>-0.11668008786165834</c:v>
                </c:pt>
                <c:pt idx="55">
                  <c:v>-0.11547743835072953</c:v>
                </c:pt>
                <c:pt idx="56">
                  <c:v>-0.11413025087391568</c:v>
                </c:pt>
                <c:pt idx="57">
                  <c:v>-0.11263979736217758</c:v>
                </c:pt>
                <c:pt idx="58">
                  <c:v>-0.11100754403155154</c:v>
                </c:pt>
                <c:pt idx="59">
                  <c:v>-0.10923515144660927</c:v>
                </c:pt>
                <c:pt idx="60">
                  <c:v>-0.10732447425000054</c:v>
                </c:pt>
                <c:pt idx="61">
                  <c:v>-0.10527756054826741</c:v>
                </c:pt>
                <c:pt idx="62">
                  <c:v>-0.1030966509448029</c:v>
                </c:pt>
                <c:pt idx="63">
                  <c:v>-0.10078417721190015</c:v>
                </c:pt>
                <c:pt idx="64">
                  <c:v>-9.8342760594738912E-2</c:v>
                </c:pt>
                <c:pt idx="65">
                  <c:v>-9.5775209741318174E-2</c:v>
                </c:pt>
                <c:pt idx="66">
                  <c:v>-9.3084518253452306E-2</c:v>
                </c:pt>
                <c:pt idx="67">
                  <c:v>-9.0273861855151696E-2</c:v>
                </c:pt>
                <c:pt idx="68">
                  <c:v>-8.7346595176042111E-2</c:v>
                </c:pt>
                <c:pt idx="69">
                  <c:v>-8.4306248148710433E-2</c:v>
                </c:pt>
                <c:pt idx="70">
                  <c:v>-8.1156522020350869E-2</c:v>
                </c:pt>
                <c:pt idx="71">
                  <c:v>-7.790128498040895E-2</c:v>
                </c:pt>
                <c:pt idx="72">
                  <c:v>-7.4544567407421047E-2</c:v>
                </c:pt>
                <c:pt idx="73">
                  <c:v>-7.1090556739701272E-2</c:v>
                </c:pt>
                <c:pt idx="74">
                  <c:v>-6.754359197604709E-2</c:v>
                </c:pt>
                <c:pt idx="75">
                  <c:v>-6.3908157814072539E-2</c:v>
                </c:pt>
                <c:pt idx="76">
                  <c:v>-6.0188878435383709E-2</c:v>
                </c:pt>
                <c:pt idx="77">
                  <c:v>-5.639051094816333E-2</c:v>
                </c:pt>
                <c:pt idx="78">
                  <c:v>-5.2517938499353607E-2</c:v>
                </c:pt>
                <c:pt idx="79">
                  <c:v>-4.8576163069917279E-2</c:v>
                </c:pt>
                <c:pt idx="80">
                  <c:v>-4.4570297968188122E-2</c:v>
                </c:pt>
                <c:pt idx="81">
                  <c:v>-4.0505560037611903E-2</c:v>
                </c:pt>
                <c:pt idx="82">
                  <c:v>-3.6387261596455812E-2</c:v>
                </c:pt>
                <c:pt idx="83">
                  <c:v>-3.2220802128386621E-2</c:v>
                </c:pt>
                <c:pt idx="84">
                  <c:v>-2.8011659743864995E-2</c:v>
                </c:pt>
                <c:pt idx="85">
                  <c:v>-2.3765382433474674E-2</c:v>
                </c:pt>
                <c:pt idx="86">
                  <c:v>-1.9487579135210362E-2</c:v>
                </c:pt>
                <c:pt idx="87">
                  <c:v>-1.5183910638723302E-2</c:v>
                </c:pt>
                <c:pt idx="88">
                  <c:v>-1.0860080350191356E-2</c:v>
                </c:pt>
                <c:pt idx="89">
                  <c:v>-6.5218249422363027E-3</c:v>
                </c:pt>
                <c:pt idx="90">
                  <c:v>-2.1749049139408437E-3</c:v>
                </c:pt>
                <c:pt idx="91">
                  <c:v>2.1749049139408194E-3</c:v>
                </c:pt>
              </c:numCache>
            </c:numRef>
          </c:xVal>
          <c:yVal>
            <c:numRef>
              <c:f>linear!$AX$291:$AX$382</c:f>
              <c:numCache>
                <c:formatCode>Γενικός τύπος</c:formatCode>
                <c:ptCount val="92"/>
                <c:pt idx="0">
                  <c:v>-0.11924255912235623</c:v>
                </c:pt>
                <c:pt idx="1">
                  <c:v>-0.1192251777264587</c:v>
                </c:pt>
                <c:pt idx="2">
                  <c:v>-0.1190861529012994</c:v>
                </c:pt>
                <c:pt idx="3">
                  <c:v>-0.11880824370751904</c:v>
                </c:pt>
                <c:pt idx="4">
                  <c:v>-0.11839173101579228</c:v>
                </c:pt>
                <c:pt idx="5">
                  <c:v>-0.1178370360177792</c:v>
                </c:pt>
                <c:pt idx="6">
                  <c:v>-0.11714472008922616</c:v>
                </c:pt>
                <c:pt idx="7">
                  <c:v>-0.11631548460520899</c:v>
                </c:pt>
                <c:pt idx="8">
                  <c:v>-0.11535017070564373</c:v>
                </c:pt>
                <c:pt idx="9">
                  <c:v>-0.11424975900972018</c:v>
                </c:pt>
                <c:pt idx="10">
                  <c:v>-0.1130153692765969</c:v>
                </c:pt>
                <c:pt idx="11">
                  <c:v>-0.11164826000953973</c:v>
                </c:pt>
                <c:pt idx="12">
                  <c:v>-0.11014982800050939</c:v>
                </c:pt>
                <c:pt idx="13">
                  <c:v>-0.10852160781151382</c:v>
                </c:pt>
                <c:pt idx="14">
                  <c:v>-0.10676527118903799</c:v>
                </c:pt>
                <c:pt idx="15">
                  <c:v>-0.10488262640724376</c:v>
                </c:pt>
                <c:pt idx="16">
                  <c:v>-0.10287561753549523</c:v>
                </c:pt>
                <c:pt idx="17">
                  <c:v>-0.10074632362544901</c:v>
                </c:pt>
                <c:pt idx="18">
                  <c:v>-9.8496957812533967E-2</c:v>
                </c:pt>
                <c:pt idx="19">
                  <c:v>-9.612986632662078E-2</c:v>
                </c:pt>
                <c:pt idx="20">
                  <c:v>-9.3647527406208214E-2</c:v>
                </c:pt>
                <c:pt idx="21">
                  <c:v>-9.1052550110441346E-2</c:v>
                </c:pt>
                <c:pt idx="22">
                  <c:v>-8.8347673022928605E-2</c:v>
                </c:pt>
                <c:pt idx="23">
                  <c:v>-8.5535762841320861E-2</c:v>
                </c:pt>
                <c:pt idx="24">
                  <c:v>-8.2619812846360385E-2</c:v>
                </c:pt>
                <c:pt idx="25">
                  <c:v>-7.960294124410798E-2</c:v>
                </c:pt>
                <c:pt idx="26">
                  <c:v>-7.6488389374938986E-2</c:v>
                </c:pt>
                <c:pt idx="27">
                  <c:v>-7.327951978290051E-2</c:v>
                </c:pt>
                <c:pt idx="28">
                  <c:v>-6.9979814139032953E-2</c:v>
                </c:pt>
                <c:pt idx="29">
                  <c:v>-6.6592871012285698E-2</c:v>
                </c:pt>
                <c:pt idx="30">
                  <c:v>-6.3122403481791711E-2</c:v>
                </c:pt>
                <c:pt idx="31">
                  <c:v>-5.9572236584339633E-2</c:v>
                </c:pt>
                <c:pt idx="32">
                  <c:v>-5.594630459110967E-2</c:v>
                </c:pt>
                <c:pt idx="33">
                  <c:v>-5.22486481079317E-2</c:v>
                </c:pt>
                <c:pt idx="34">
                  <c:v>-4.8483410993586273E-2</c:v>
                </c:pt>
                <c:pt idx="35">
                  <c:v>-4.4654837090987755E-2</c:v>
                </c:pt>
                <c:pt idx="36">
                  <c:v>-4.0767266766460017E-2</c:v>
                </c:pt>
                <c:pt idx="37">
                  <c:v>-3.6825133252688526E-2</c:v>
                </c:pt>
                <c:pt idx="38">
                  <c:v>-3.2832958791419738E-2</c:v>
                </c:pt>
                <c:pt idx="39">
                  <c:v>-2.8795350572462467E-2</c:v>
                </c:pt>
                <c:pt idx="40">
                  <c:v>-2.4716996466106918E-2</c:v>
                </c:pt>
                <c:pt idx="41">
                  <c:v>-2.0602660546668955E-2</c:v>
                </c:pt>
                <c:pt idx="42">
                  <c:v>-1.6457178405515256E-2</c:v>
                </c:pt>
                <c:pt idx="43">
                  <c:v>-1.2285452252635127E-2</c:v>
                </c:pt>
                <c:pt idx="44">
                  <c:v>-8.0924458065269964E-3</c:v>
                </c:pt>
                <c:pt idx="45">
                  <c:v>-3.8831789729921536E-3</c:v>
                </c:pt>
                <c:pt idx="46">
                  <c:v>3.3727768579265674E-4</c:v>
                </c:pt>
                <c:pt idx="47">
                  <c:v>4.5638086896516248E-3</c:v>
                </c:pt>
                <c:pt idx="48">
                  <c:v>8.7912595830825554E-3</c:v>
                </c:pt>
                <c:pt idx="49">
                  <c:v>1.3014443078162054E-2</c:v>
                </c:pt>
                <c:pt idx="50">
                  <c:v>1.7228145392624225E-2</c:v>
                </c:pt>
                <c:pt idx="51">
                  <c:v>2.1427132777086359E-2</c:v>
                </c:pt>
                <c:pt idx="52">
                  <c:v>2.5606158224403514E-2</c:v>
                </c:pt>
                <c:pt idx="53">
                  <c:v>2.9759968353086447E-2</c:v>
                </c:pt>
                <c:pt idx="54">
                  <c:v>3.3883310455710983E-2</c:v>
                </c:pt>
                <c:pt idx="55">
                  <c:v>3.7970939702182085E-2</c:v>
                </c:pt>
                <c:pt idx="56">
                  <c:v>4.2017626486717655E-2</c:v>
                </c:pt>
                <c:pt idx="57">
                  <c:v>4.6018163906336639E-2</c:v>
                </c:pt>
                <c:pt idx="58">
                  <c:v>4.9967375357672206E-2</c:v>
                </c:pt>
                <c:pt idx="59">
                  <c:v>5.3860122237905005E-2</c:v>
                </c:pt>
                <c:pt idx="60">
                  <c:v>5.7691311734615072E-2</c:v>
                </c:pt>
                <c:pt idx="61">
                  <c:v>6.1455904688491693E-2</c:v>
                </c:pt>
                <c:pt idx="62">
                  <c:v>6.5148923511844828E-2</c:v>
                </c:pt>
                <c:pt idx="63">
                  <c:v>6.8765460145097448E-2</c:v>
                </c:pt>
                <c:pt idx="64">
                  <c:v>7.2300684032579818E-2</c:v>
                </c:pt>
                <c:pt idx="65">
                  <c:v>7.5749850098252428E-2</c:v>
                </c:pt>
                <c:pt idx="66">
                  <c:v>7.9108306701299022E-2</c:v>
                </c:pt>
                <c:pt idx="67">
                  <c:v>8.2371503550929384E-2</c:v>
                </c:pt>
                <c:pt idx="68">
                  <c:v>8.5534999559260208E-2</c:v>
                </c:pt>
                <c:pt idx="69">
                  <c:v>8.85944706106533E-2</c:v>
                </c:pt>
                <c:pt idx="70">
                  <c:v>9.1545717225627363E-2</c:v>
                </c:pt>
                <c:pt idx="71">
                  <c:v>9.4384672097159672E-2</c:v>
                </c:pt>
                <c:pt idx="72">
                  <c:v>9.7107407477116867E-2</c:v>
                </c:pt>
                <c:pt idx="73">
                  <c:v>9.9710142390465648E-2</c:v>
                </c:pt>
                <c:pt idx="74">
                  <c:v>0.10218924965506047</c:v>
                </c:pt>
                <c:pt idx="75">
                  <c:v>0.104541262684907</c:v>
                </c:pt>
                <c:pt idx="76">
                  <c:v>0.10676288205522827</c:v>
                </c:pt>
                <c:pt idx="77">
                  <c:v>0.10885098180790657</c:v>
                </c:pt>
                <c:pt idx="78">
                  <c:v>0.11080261547661654</c:v>
                </c:pt>
                <c:pt idx="79">
                  <c:v>0.1126150218113675</c:v>
                </c:pt>
                <c:pt idx="80">
                  <c:v>0.11428563018315235</c:v>
                </c:pt>
                <c:pt idx="81">
                  <c:v>0.11581206565011661</c:v>
                </c:pt>
                <c:pt idx="82">
                  <c:v>0.1171921536676591</c:v>
                </c:pt>
                <c:pt idx="83">
                  <c:v>0.1184239244260346</c:v>
                </c:pt>
                <c:pt idx="84">
                  <c:v>0.11950561680001437</c:v>
                </c:pt>
                <c:pt idx="85">
                  <c:v>0.12043568189663692</c:v>
                </c:pt>
                <c:pt idx="86">
                  <c:v>0.12121278618822821</c:v>
                </c:pt>
                <c:pt idx="87">
                  <c:v>0.12183581421939482</c:v>
                </c:pt>
                <c:pt idx="88">
                  <c:v>0.1223038708782646</c:v>
                </c:pt>
                <c:pt idx="89">
                  <c:v>0.12261628322336476</c:v>
                </c:pt>
                <c:pt idx="90">
                  <c:v>0.12277260186004815</c:v>
                </c:pt>
                <c:pt idx="91">
                  <c:v>0.12277260186000002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BEC-432D-8E79-2DF556C10C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1727544"/>
        <c:axId val="401734432"/>
      </c:scatterChart>
      <c:valAx>
        <c:axId val="401727544"/>
        <c:scaling>
          <c:orientation val="minMax"/>
          <c:max val="15"/>
          <c:min val="-1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401734432"/>
        <c:crosses val="autoZero"/>
        <c:crossBetween val="midCat"/>
        <c:majorUnit val="10"/>
        <c:minorUnit val="10"/>
      </c:valAx>
      <c:valAx>
        <c:axId val="401734432"/>
        <c:scaling>
          <c:orientation val="minMax"/>
          <c:max val="20"/>
          <c:min val="-10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401727544"/>
        <c:crosses val="autoZero"/>
        <c:crossBetween val="midCat"/>
        <c:majorUnit val="10"/>
      </c:valAx>
      <c:spPr>
        <a:noFill/>
        <a:ln>
          <a:solidFill>
            <a:schemeClr val="accent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incoming ray</a:t>
            </a:r>
          </a:p>
          <a:p>
            <a:pPr>
              <a:defRPr/>
            </a:pPr>
            <a:endParaRPr lang="el-G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>
        <c:manualLayout>
          <c:layoutTarget val="inner"/>
          <c:xMode val="edge"/>
          <c:yMode val="edge"/>
          <c:x val="4.1244029799356999E-2"/>
          <c:y val="1.2764877236924013E-2"/>
          <c:w val="0.94144357765465025"/>
          <c:h val="0.87416467763759387"/>
        </c:manualLayout>
      </c:layout>
      <c:scatterChart>
        <c:scatterStyle val="smoothMarker"/>
        <c:varyColors val="0"/>
        <c:ser>
          <c:idx val="6"/>
          <c:order val="0"/>
          <c:tx>
            <c:v>linear</c:v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linear!$IC$30:$IC$149</c:f>
              <c:numCache>
                <c:formatCode>Γενικός τύπος</c:formatCode>
                <c:ptCount val="120"/>
                <c:pt idx="0">
                  <c:v>1.4598729704197353</c:v>
                </c:pt>
                <c:pt idx="1">
                  <c:v>1.4515902638562417</c:v>
                </c:pt>
                <c:pt idx="2">
                  <c:v>1.4432874498279948</c:v>
                </c:pt>
                <c:pt idx="3">
                  <c:v>1.4349643550556348</c:v>
                </c:pt>
                <c:pt idx="4">
                  <c:v>1.4266208034260708</c:v>
                </c:pt>
                <c:pt idx="5">
                  <c:v>1.4182566159325696</c:v>
                </c:pt>
                <c:pt idx="6">
                  <c:v>1.4098716106131559</c:v>
                </c:pt>
                <c:pt idx="7">
                  <c:v>1.4014656024873386</c:v>
                </c:pt>
                <c:pt idx="8">
                  <c:v>1.3930384034910961</c:v>
                </c:pt>
                <c:pt idx="9">
                  <c:v>1.3845898224100224</c:v>
                </c:pt>
                <c:pt idx="10">
                  <c:v>1.3761196648106195</c:v>
                </c:pt>
                <c:pt idx="11">
                  <c:v>1.3676277329696589</c:v>
                </c:pt>
                <c:pt idx="12">
                  <c:v>1.359113825801525</c:v>
                </c:pt>
                <c:pt idx="13">
                  <c:v>1.3505777387834936</c:v>
                </c:pt>
                <c:pt idx="14">
                  <c:v>1.3420192638788504</c:v>
                </c:pt>
                <c:pt idx="15">
                  <c:v>1.333438189457822</c:v>
                </c:pt>
                <c:pt idx="16">
                  <c:v>1.3248343002161469</c:v>
                </c:pt>
                <c:pt idx="17">
                  <c:v>1.3162073770913352</c:v>
                </c:pt>
                <c:pt idx="18">
                  <c:v>1.3075571971764111</c:v>
                </c:pt>
                <c:pt idx="19">
                  <c:v>1.29888353363109</c:v>
                </c:pt>
                <c:pt idx="20">
                  <c:v>1.2901861555903611</c:v>
                </c:pt>
                <c:pt idx="21">
                  <c:v>1.2814648280702579</c:v>
                </c:pt>
                <c:pt idx="22">
                  <c:v>1.2727193118708129</c:v>
                </c:pt>
                <c:pt idx="23">
                  <c:v>1.2639493634760661</c:v>
                </c:pt>
                <c:pt idx="24">
                  <c:v>1.2551547349509709</c:v>
                </c:pt>
                <c:pt idx="25">
                  <c:v>1.2463351738351491</c:v>
                </c:pt>
                <c:pt idx="26">
                  <c:v>1.2374904230333437</c:v>
                </c:pt>
                <c:pt idx="27">
                  <c:v>1.2286202207024157</c:v>
                </c:pt>
                <c:pt idx="28">
                  <c:v>1.2197243001348277</c:v>
                </c:pt>
                <c:pt idx="29">
                  <c:v>1.2108023896383746</c:v>
                </c:pt>
                <c:pt idx="30">
                  <c:v>1.2018542124121137</c:v>
                </c:pt>
                <c:pt idx="31">
                  <c:v>1.1928794864183028</c:v>
                </c:pt>
                <c:pt idx="32">
                  <c:v>1.1838779242501454</c:v>
                </c:pt>
                <c:pt idx="33">
                  <c:v>1.174849232995286</c:v>
                </c:pt>
                <c:pt idx="34">
                  <c:v>1.1657931140947493</c:v>
                </c:pt>
                <c:pt idx="35">
                  <c:v>1.1567092631972624</c:v>
                </c:pt>
                <c:pt idx="36">
                  <c:v>1.1475973700086968</c:v>
                </c:pt>
                <c:pt idx="37">
                  <c:v>1.1384571181364322</c:v>
                </c:pt>
                <c:pt idx="38">
                  <c:v>1.1292881849284975</c:v>
                </c:pt>
                <c:pt idx="39">
                  <c:v>1.1200902413071887</c:v>
                </c:pt>
                <c:pt idx="40">
                  <c:v>1.110862951596975</c:v>
                </c:pt>
                <c:pt idx="41">
                  <c:v>1.1016059733464565</c:v>
                </c:pt>
                <c:pt idx="42">
                  <c:v>1.092318957144115</c:v>
                </c:pt>
                <c:pt idx="43">
                  <c:v>1.083001546427572</c:v>
                </c:pt>
                <c:pt idx="44">
                  <c:v>1.0736533772860861</c:v>
                </c:pt>
                <c:pt idx="45">
                  <c:v>1.0642740782560118</c:v>
                </c:pt>
                <c:pt idx="46">
                  <c:v>1.0548632701089038</c:v>
                </c:pt>
                <c:pt idx="47">
                  <c:v>1.0454205656318829</c:v>
                </c:pt>
                <c:pt idx="48">
                  <c:v>1.0359455694000541</c:v>
                </c:pt>
                <c:pt idx="49">
                  <c:v>1.026437877540437</c:v>
                </c:pt>
                <c:pt idx="50">
                  <c:v>1.0168970774872041</c:v>
                </c:pt>
                <c:pt idx="51">
                  <c:v>1.0073227477277018</c:v>
                </c:pt>
                <c:pt idx="52">
                  <c:v>0.99771445753888532</c:v>
                </c:pt>
                <c:pt idx="53">
                  <c:v>0.98807176671369756</c:v>
                </c:pt>
                <c:pt idx="54">
                  <c:v>0.97839422527696074</c:v>
                </c:pt>
                <c:pt idx="55">
                  <c:v>0.96868137319023473</c:v>
                </c:pt>
                <c:pt idx="56">
                  <c:v>0.95893274004513795</c:v>
                </c:pt>
                <c:pt idx="57">
                  <c:v>0.94914784474460401</c:v>
                </c:pt>
                <c:pt idx="58">
                  <c:v>0.93932619517141747</c:v>
                </c:pt>
                <c:pt idx="59">
                  <c:v>0.92946728784349142</c:v>
                </c:pt>
                <c:pt idx="60">
                  <c:v>0.91957060755516207</c:v>
                </c:pt>
                <c:pt idx="61">
                  <c:v>0.9096356270038406</c:v>
                </c:pt>
                <c:pt idx="62">
                  <c:v>0.89966180640129856</c:v>
                </c:pt>
                <c:pt idx="63">
                  <c:v>0.88964859306872779</c:v>
                </c:pt>
                <c:pt idx="64">
                  <c:v>0.87959542101488575</c:v>
                </c:pt>
                <c:pt idx="65">
                  <c:v>0.86950171049628389</c:v>
                </c:pt>
                <c:pt idx="66">
                  <c:v>0.85936686755861025</c:v>
                </c:pt>
                <c:pt idx="67">
                  <c:v>0.84919028355836834</c:v>
                </c:pt>
                <c:pt idx="68">
                  <c:v>0.83897133466362006</c:v>
                </c:pt>
                <c:pt idx="69">
                  <c:v>0.82870938133278138</c:v>
                </c:pt>
                <c:pt idx="70">
                  <c:v>0.81840376777025381</c:v>
                </c:pt>
                <c:pt idx="71">
                  <c:v>0.80805382135762494</c:v>
                </c:pt>
                <c:pt idx="72">
                  <c:v>0.79765885205908682</c:v>
                </c:pt>
                <c:pt idx="73">
                  <c:v>0.78721815179960175</c:v>
                </c:pt>
                <c:pt idx="74">
                  <c:v>0.77673099381436117</c:v>
                </c:pt>
                <c:pt idx="75">
                  <c:v>0.76619663196778676</c:v>
                </c:pt>
                <c:pt idx="76">
                  <c:v>0.75561430004042551</c:v>
                </c:pt>
                <c:pt idx="77">
                  <c:v>0.74498321098179165</c:v>
                </c:pt>
                <c:pt idx="78">
                  <c:v>0.73430255612719886</c:v>
                </c:pt>
                <c:pt idx="79">
                  <c:v>0.72357150437640161</c:v>
                </c:pt>
                <c:pt idx="80">
                  <c:v>0.71278920133180468</c:v>
                </c:pt>
                <c:pt idx="81">
                  <c:v>0.70195476839371895</c:v>
                </c:pt>
                <c:pt idx="82">
                  <c:v>0.69106730181007203</c:v>
                </c:pt>
                <c:pt idx="83">
                  <c:v>0.68012587167774619</c:v>
                </c:pt>
                <c:pt idx="84">
                  <c:v>0.66912952089240796</c:v>
                </c:pt>
                <c:pt idx="85">
                  <c:v>0.65807726404373934</c:v>
                </c:pt>
                <c:pt idx="86">
                  <c:v>0.6469680862523558</c:v>
                </c:pt>
                <c:pt idx="87">
                  <c:v>0.63580094194476378</c:v>
                </c:pt>
                <c:pt idx="88">
                  <c:v>0.62457475356220726</c:v>
                </c:pt>
                <c:pt idx="89">
                  <c:v>0.6132884101990087</c:v>
                </c:pt>
                <c:pt idx="90">
                  <c:v>0.60194076616567249</c:v>
                </c:pt>
                <c:pt idx="91">
                  <c:v>0.59053063947158246</c:v>
                </c:pt>
                <c:pt idx="92">
                  <c:v>0.57905681022173827</c:v>
                </c:pt>
                <c:pt idx="93">
                  <c:v>0.56751801892154352</c:v>
                </c:pt>
                <c:pt idx="94">
                  <c:v>0.55591296468310547</c:v>
                </c:pt>
                <c:pt idx="95">
                  <c:v>0.54424030332591833</c:v>
                </c:pt>
                <c:pt idx="96">
                  <c:v>0.53249864536436342</c:v>
                </c:pt>
                <c:pt idx="97">
                  <c:v>0.52068655387354745</c:v>
                </c:pt>
                <c:pt idx="98">
                  <c:v>0.50880254222451005</c:v>
                </c:pt>
                <c:pt idx="99">
                  <c:v>0.4968450716787387</c:v>
                </c:pt>
                <c:pt idx="100">
                  <c:v>0.48481254883141189</c:v>
                </c:pt>
                <c:pt idx="101">
                  <c:v>0.47270332289133121</c:v>
                </c:pt>
                <c:pt idx="102">
                  <c:v>0.46051568278484695</c:v>
                </c:pt>
                <c:pt idx="103">
                  <c:v>0.448247854069518</c:v>
                </c:pt>
                <c:pt idx="104">
                  <c:v>0.43589799564214199</c:v>
                </c:pt>
                <c:pt idx="105">
                  <c:v>0.4234641962240604</c:v>
                </c:pt>
                <c:pt idx="106">
                  <c:v>0.41094447060522499</c:v>
                </c:pt>
                <c:pt idx="107">
                  <c:v>0.39833675562628645</c:v>
                </c:pt>
                <c:pt idx="108">
                  <c:v>0.38563890587630539</c:v>
                </c:pt>
                <c:pt idx="109">
                  <c:v>0.37284868908083513</c:v>
                </c:pt>
                <c:pt idx="110">
                  <c:v>0.3599637811530656</c:v>
                </c:pt>
                <c:pt idx="111">
                  <c:v>0.346981760877139</c:v>
                </c:pt>
                <c:pt idx="112">
                  <c:v>0.33390010418997051</c:v>
                </c:pt>
                <c:pt idx="113">
                  <c:v>0.32071617802383373</c:v>
                </c:pt>
                <c:pt idx="114">
                  <c:v>0.30742723366774488</c:v>
                </c:pt>
                <c:pt idx="115">
                  <c:v>0.29403039960104849</c:v>
                </c:pt>
                <c:pt idx="116">
                  <c:v>0.28052267374699069</c:v>
                </c:pt>
                <c:pt idx="117">
                  <c:v>0.26690091508793012</c:v>
                </c:pt>
                <c:pt idx="118">
                  <c:v>0.2531618345767721</c:v>
                </c:pt>
                <c:pt idx="119">
                  <c:v>0.23930198527114793</c:v>
                </c:pt>
              </c:numCache>
            </c:numRef>
          </c:xVal>
          <c:yVal>
            <c:numRef>
              <c:f>linear!$ID$30:$ID$149</c:f>
              <c:numCache>
                <c:formatCode>Γενικός τύπος</c:formatCode>
                <c:ptCount val="120"/>
                <c:pt idx="0">
                  <c:v>5.7165348691526283</c:v>
                </c:pt>
                <c:pt idx="1">
                  <c:v>5.712462260710498</c:v>
                </c:pt>
                <c:pt idx="2">
                  <c:v>5.7083847158642476</c:v>
                </c:pt>
                <c:pt idx="3">
                  <c:v>5.7043021972946004</c:v>
                </c:pt>
                <c:pt idx="4">
                  <c:v>5.7002146669716085</c:v>
                </c:pt>
                <c:pt idx="5">
                  <c:v>5.696122086139753</c:v>
                </c:pt>
                <c:pt idx="6">
                  <c:v>5.6920244153026154</c:v>
                </c:pt>
                <c:pt idx="7">
                  <c:v>5.6879216142071307</c:v>
                </c:pt>
                <c:pt idx="8">
                  <c:v>5.6838136418274159</c:v>
                </c:pt>
                <c:pt idx="9">
                  <c:v>5.6797004563481321</c:v>
                </c:pt>
                <c:pt idx="10">
                  <c:v>5.6755820151473895</c:v>
                </c:pt>
                <c:pt idx="11">
                  <c:v>5.671458274779174</c:v>
                </c:pt>
                <c:pt idx="12">
                  <c:v>5.6673291909552699</c:v>
                </c:pt>
                <c:pt idx="13">
                  <c:v>5.6631947185266664</c:v>
                </c:pt>
                <c:pt idx="14">
                  <c:v>5.6590548114644292</c:v>
                </c:pt>
                <c:pt idx="15">
                  <c:v>5.6549094228400314</c:v>
                </c:pt>
                <c:pt idx="16">
                  <c:v>5.6507585048050872</c:v>
                </c:pt>
                <c:pt idx="17">
                  <c:v>5.6466020085705235</c:v>
                </c:pt>
                <c:pt idx="18">
                  <c:v>5.6424398843851176</c:v>
                </c:pt>
                <c:pt idx="19">
                  <c:v>5.6382720815133913</c:v>
                </c:pt>
                <c:pt idx="20">
                  <c:v>5.6340985482128758</c:v>
                </c:pt>
                <c:pt idx="21">
                  <c:v>5.6299192317106597</c:v>
                </c:pt>
                <c:pt idx="22">
                  <c:v>5.6257340781792466</c:v>
                </c:pt>
                <c:pt idx="23">
                  <c:v>5.6215430327116778</c:v>
                </c:pt>
                <c:pt idx="24">
                  <c:v>5.6173460392958798</c:v>
                </c:pt>
                <c:pt idx="25">
                  <c:v>5.6131430407882297</c:v>
                </c:pt>
                <c:pt idx="26">
                  <c:v>5.6089339788863013</c:v>
                </c:pt>
                <c:pt idx="27">
                  <c:v>5.6047187941007461</c:v>
                </c:pt>
                <c:pt idx="28">
                  <c:v>5.6004974257263083</c:v>
                </c:pt>
                <c:pt idx="29">
                  <c:v>5.5962698118118919</c:v>
                </c:pt>
                <c:pt idx="30">
                  <c:v>5.5920358891296971</c:v>
                </c:pt>
                <c:pt idx="31">
                  <c:v>5.5877955931433556</c:v>
                </c:pt>
                <c:pt idx="32">
                  <c:v>5.5835488579750194</c:v>
                </c:pt>
                <c:pt idx="33">
                  <c:v>5.579295616371402</c:v>
                </c:pt>
                <c:pt idx="34">
                  <c:v>5.5750357996686724</c:v>
                </c:pt>
                <c:pt idx="35">
                  <c:v>5.5707693377562126</c:v>
                </c:pt>
                <c:pt idx="36">
                  <c:v>5.5664961590391542</c:v>
                </c:pt>
                <c:pt idx="37">
                  <c:v>5.5622161903996457</c:v>
                </c:pt>
                <c:pt idx="38">
                  <c:v>5.5579293571568327</c:v>
                </c:pt>
                <c:pt idx="39">
                  <c:v>5.5536355830254527</c:v>
                </c:pt>
                <c:pt idx="40">
                  <c:v>5.5493347900730106</c:v>
                </c:pt>
                <c:pt idx="41">
                  <c:v>5.5450268986754754</c:v>
                </c:pt>
                <c:pt idx="42">
                  <c:v>5.5407118274714318</c:v>
                </c:pt>
                <c:pt idx="43">
                  <c:v>5.5363894933146129</c:v>
                </c:pt>
                <c:pt idx="44">
                  <c:v>5.5320598112247499</c:v>
                </c:pt>
                <c:pt idx="45">
                  <c:v>5.5277226943366715</c:v>
                </c:pt>
                <c:pt idx="46">
                  <c:v>5.5233780538475745</c:v>
                </c:pt>
                <c:pt idx="47">
                  <c:v>5.5190257989623568</c:v>
                </c:pt>
                <c:pt idx="48">
                  <c:v>5.514665836836989</c:v>
                </c:pt>
                <c:pt idx="49">
                  <c:v>5.5102980725197535</c:v>
                </c:pt>
                <c:pt idx="50">
                  <c:v>5.505922408890334</c:v>
                </c:pt>
                <c:pt idx="51">
                  <c:v>5.5015387465966041</c:v>
                </c:pt>
                <c:pt idx="52">
                  <c:v>5.4971469839890288</c:v>
                </c:pt>
                <c:pt idx="53">
                  <c:v>5.4927470170525599</c:v>
                </c:pt>
                <c:pt idx="54">
                  <c:v>5.4883387393359246</c:v>
                </c:pt>
                <c:pt idx="55">
                  <c:v>5.4839220418781629</c:v>
                </c:pt>
                <c:pt idx="56">
                  <c:v>5.4794968131322905</c:v>
                </c:pt>
                <c:pt idx="57">
                  <c:v>5.4750629388859648</c:v>
                </c:pt>
                <c:pt idx="58">
                  <c:v>5.4706203021789701</c:v>
                </c:pt>
                <c:pt idx="59">
                  <c:v>5.4661687832174124</c:v>
                </c:pt>
                <c:pt idx="60">
                  <c:v>5.4617082592844239</c:v>
                </c:pt>
                <c:pt idx="61">
                  <c:v>5.4572386046472223</c:v>
                </c:pt>
                <c:pt idx="62">
                  <c:v>5.452759690460347</c:v>
                </c:pt>
                <c:pt idx="63">
                  <c:v>5.4482713846648432</c:v>
                </c:pt>
                <c:pt idx="64">
                  <c:v>5.4437735518832442</c:v>
                </c:pt>
                <c:pt idx="65">
                  <c:v>5.4392660533100727</c:v>
                </c:pt>
                <c:pt idx="66">
                  <c:v>5.4347487465976654</c:v>
                </c:pt>
                <c:pt idx="67">
                  <c:v>5.4302214857370812</c:v>
                </c:pt>
                <c:pt idx="68">
                  <c:v>5.425684120933786</c:v>
                </c:pt>
                <c:pt idx="69">
                  <c:v>5.4211364984778827</c:v>
                </c:pt>
                <c:pt idx="70">
                  <c:v>5.4165784606085632</c:v>
                </c:pt>
                <c:pt idx="71">
                  <c:v>5.4120098453724754</c:v>
                </c:pt>
                <c:pt idx="72">
                  <c:v>5.4074304864756666</c:v>
                </c:pt>
                <c:pt idx="73">
                  <c:v>5.4028402131287292</c:v>
                </c:pt>
                <c:pt idx="74">
                  <c:v>5.3982388498848044</c:v>
                </c:pt>
                <c:pt idx="75">
                  <c:v>5.3936262164699844</c:v>
                </c:pt>
                <c:pt idx="76">
                  <c:v>5.3890021276057203</c:v>
                </c:pt>
                <c:pt idx="77">
                  <c:v>5.3843663928227388</c:v>
                </c:pt>
                <c:pt idx="78">
                  <c:v>5.3797188162659895</c:v>
                </c:pt>
                <c:pt idx="79">
                  <c:v>5.3750591964900662</c:v>
                </c:pt>
                <c:pt idx="80">
                  <c:v>5.3703873262445541</c:v>
                </c:pt>
                <c:pt idx="81">
                  <c:v>5.3657029922486714</c:v>
                </c:pt>
                <c:pt idx="82">
                  <c:v>5.361005974954554</c:v>
                </c:pt>
                <c:pt idx="83">
                  <c:v>5.3562960482984874</c:v>
                </c:pt>
                <c:pt idx="84">
                  <c:v>5.3515729794392861</c:v>
                </c:pt>
                <c:pt idx="85">
                  <c:v>5.3468365284830757</c:v>
                </c:pt>
                <c:pt idx="86">
                  <c:v>5.3420864481935251</c:v>
                </c:pt>
                <c:pt idx="87">
                  <c:v>5.3373224836866351</c:v>
                </c:pt>
                <c:pt idx="88">
                  <c:v>5.3325443721090409</c:v>
                </c:pt>
                <c:pt idx="89">
                  <c:v>5.3277518422987331</c:v>
                </c:pt>
                <c:pt idx="90">
                  <c:v>5.3229446144270192</c:v>
                </c:pt>
                <c:pt idx="91">
                  <c:v>5.3181223996204325</c:v>
                </c:pt>
                <c:pt idx="92">
                  <c:v>5.3132848995611983</c:v>
                </c:pt>
                <c:pt idx="93">
                  <c:v>5.3084318060647737</c:v>
                </c:pt>
                <c:pt idx="94">
                  <c:v>5.3035628006328226</c:v>
                </c:pt>
                <c:pt idx="95">
                  <c:v>5.2986775539798403</c:v>
                </c:pt>
                <c:pt idx="96">
                  <c:v>5.2937757255315505</c:v>
                </c:pt>
                <c:pt idx="97">
                  <c:v>5.2888569628929485</c:v>
                </c:pt>
                <c:pt idx="98">
                  <c:v>5.2839209012837651</c:v>
                </c:pt>
                <c:pt idx="99">
                  <c:v>5.2789671629388097</c:v>
                </c:pt>
                <c:pt idx="100">
                  <c:v>5.2739953564705946</c:v>
                </c:pt>
                <c:pt idx="101">
                  <c:v>5.2690050761911902</c:v>
                </c:pt>
                <c:pt idx="102">
                  <c:v>5.2639959013901745</c:v>
                </c:pt>
                <c:pt idx="103">
                  <c:v>5.2589673955650929</c:v>
                </c:pt>
                <c:pt idx="104">
                  <c:v>5.2539191056006072</c:v>
                </c:pt>
                <c:pt idx="105">
                  <c:v>5.2488505608920475</c:v>
                </c:pt>
                <c:pt idx="106">
                  <c:v>5.2437612724087659</c:v>
                </c:pt>
                <c:pt idx="107">
                  <c:v>5.2386507316920783</c:v>
                </c:pt>
                <c:pt idx="108">
                  <c:v>5.2335184097822376</c:v>
                </c:pt>
                <c:pt idx="109">
                  <c:v>5.2283637560680836</c:v>
                </c:pt>
                <c:pt idx="110">
                  <c:v>5.2231861970525992</c:v>
                </c:pt>
                <c:pt idx="111">
                  <c:v>5.2179851350265984</c:v>
                </c:pt>
                <c:pt idx="112">
                  <c:v>5.2127599466421728</c:v>
                </c:pt>
                <c:pt idx="113">
                  <c:v>5.2075099813764529</c:v>
                </c:pt>
                <c:pt idx="114">
                  <c:v>5.2022345598751807</c:v>
                </c:pt>
                <c:pt idx="115">
                  <c:v>5.1969329721644648</c:v>
                </c:pt>
                <c:pt idx="116">
                  <c:v>5.191604475717658</c:v>
                </c:pt>
                <c:pt idx="117">
                  <c:v>5.1862482933627598</c:v>
                </c:pt>
                <c:pt idx="118">
                  <c:v>5.1808636110140016</c:v>
                </c:pt>
                <c:pt idx="119">
                  <c:v>5.1754495752092264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F405-4AF7-948F-D2727F74A289}"/>
            </c:ext>
          </c:extLst>
        </c:ser>
        <c:ser>
          <c:idx val="0"/>
          <c:order val="1"/>
          <c:tx>
            <c:v>square root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squareroot!$Q$2:$Q$173</c:f>
              <c:numCache>
                <c:formatCode>Γενικός τύπος</c:formatCode>
                <c:ptCount val="172"/>
                <c:pt idx="0">
                  <c:v>1.4598729704197353</c:v>
                </c:pt>
                <c:pt idx="1">
                  <c:v>1.4667228502063121</c:v>
                </c:pt>
                <c:pt idx="2">
                  <c:v>1.4463982905026833</c:v>
                </c:pt>
                <c:pt idx="3">
                  <c:v>1.4396589574148084</c:v>
                </c:pt>
                <c:pt idx="4">
                  <c:v>1.4329708379332196</c:v>
                </c:pt>
                <c:pt idx="5">
                  <c:v>1.4263330755961274</c:v>
                </c:pt>
                <c:pt idx="6">
                  <c:v>1.4197448319810815</c:v>
                </c:pt>
                <c:pt idx="7">
                  <c:v>1.4132052861767266</c:v>
                </c:pt>
                <c:pt idx="8">
                  <c:v>1.4067136342738751</c:v>
                </c:pt>
                <c:pt idx="9">
                  <c:v>1.4002690888750446</c:v>
                </c:pt>
                <c:pt idx="10">
                  <c:v>1.3938708786216367</c:v>
                </c:pt>
                <c:pt idx="11">
                  <c:v>1.3875182477379653</c:v>
                </c:pt>
                <c:pt idx="12">
                  <c:v>1.3812104555914027</c:v>
                </c:pt>
                <c:pt idx="13">
                  <c:v>1.3749467762679179</c:v>
                </c:pt>
                <c:pt idx="14">
                  <c:v>1.3687264981623828</c:v>
                </c:pt>
                <c:pt idx="15">
                  <c:v>1.3625489235829693</c:v>
                </c:pt>
                <c:pt idx="16">
                  <c:v>1.3564133683690718</c:v>
                </c:pt>
                <c:pt idx="17">
                  <c:v>1.3503191615221375</c:v>
                </c:pt>
                <c:pt idx="18">
                  <c:v>1.3442656448489501</c:v>
                </c:pt>
                <c:pt idx="19">
                  <c:v>1.3382521726167453</c:v>
                </c:pt>
                <c:pt idx="20">
                  <c:v>1.3322781112197351</c:v>
                </c:pt>
                <c:pt idx="21">
                  <c:v>1.3263428388565779</c:v>
                </c:pt>
                <c:pt idx="22">
                  <c:v>1.3204457452183074</c:v>
                </c:pt>
                <c:pt idx="23">
                  <c:v>1.3145862311863432</c:v>
                </c:pt>
                <c:pt idx="24">
                  <c:v>1.3087637085401356</c:v>
                </c:pt>
                <c:pt idx="25">
                  <c:v>1.3029775996741191</c:v>
                </c:pt>
                <c:pt idx="26">
                  <c:v>1.2972273373235563</c:v>
                </c:pt>
                <c:pt idx="27">
                  <c:v>1.2915123642989341</c:v>
                </c:pt>
                <c:pt idx="28">
                  <c:v>1.2858321332286291</c:v>
                </c:pt>
                <c:pt idx="29">
                  <c:v>1.2801861063094386</c:v>
                </c:pt>
                <c:pt idx="30">
                  <c:v>1.2745737550647549</c:v>
                </c:pt>
                <c:pt idx="31">
                  <c:v>1.2689945601100492</c:v>
                </c:pt>
                <c:pt idx="32">
                  <c:v>1.2634480109253952</c:v>
                </c:pt>
                <c:pt idx="33">
                  <c:v>1.2579336056347821</c:v>
                </c:pt>
                <c:pt idx="34">
                  <c:v>1.252450850791947</c:v>
                </c:pt>
                <c:pt idx="35">
                  <c:v>1.2469992611724972</c:v>
                </c:pt>
                <c:pt idx="36">
                  <c:v>1.2415783595720957</c:v>
                </c:pt>
                <c:pt idx="37">
                  <c:v>1.2361876766104554</c:v>
                </c:pt>
                <c:pt idx="38">
                  <c:v>1.2308267505409911</c:v>
                </c:pt>
                <c:pt idx="39">
                  <c:v>1.2254951270658574</c:v>
                </c:pt>
                <c:pt idx="40">
                  <c:v>1.2201923591562274</c:v>
                </c:pt>
                <c:pt idx="41">
                  <c:v>1.2149180068776226</c:v>
                </c:pt>
                <c:pt idx="42">
                  <c:v>1.2096716372200738</c:v>
                </c:pt>
                <c:pt idx="43">
                  <c:v>1.2044528239329879</c:v>
                </c:pt>
                <c:pt idx="44">
                  <c:v>1.1992611473645454</c:v>
                </c:pt>
                <c:pt idx="45">
                  <c:v>1.1940961943054624</c:v>
                </c:pt>
                <c:pt idx="46">
                  <c:v>1.1889575578369469</c:v>
                </c:pt>
                <c:pt idx="47">
                  <c:v>1.183844837182761</c:v>
                </c:pt>
                <c:pt idx="48">
                  <c:v>1.1787576375651969</c:v>
                </c:pt>
                <c:pt idx="49">
                  <c:v>1.1736955700648404</c:v>
                </c:pt>
                <c:pt idx="50">
                  <c:v>1.1686582514840302</c:v>
                </c:pt>
                <c:pt idx="51">
                  <c:v>1.1636453042138342</c:v>
                </c:pt>
                <c:pt idx="52">
                  <c:v>1.1586563561044776</c:v>
                </c:pt>
                <c:pt idx="53">
                  <c:v>1.1536910403390632</c:v>
                </c:pt>
                <c:pt idx="54">
                  <c:v>1.1487489953105052</c:v>
                </c:pt>
                <c:pt idx="55">
                  <c:v>1.1438298645015585</c:v>
                </c:pt>
                <c:pt idx="56">
                  <c:v>1.1389332963678296</c:v>
                </c:pt>
                <c:pt idx="57">
                  <c:v>1.1340589442237119</c:v>
                </c:pt>
                <c:pt idx="58">
                  <c:v>1.1292064661310834</c:v>
                </c:pt>
                <c:pt idx="59">
                  <c:v>1.1243755247907525</c:v>
                </c:pt>
                <c:pt idx="60">
                  <c:v>1.1195657874365004</c:v>
                </c:pt>
                <c:pt idx="61">
                  <c:v>1.1147769257316755</c:v>
                </c:pt>
                <c:pt idx="62">
                  <c:v>1.1100086156682369</c:v>
                </c:pt>
                <c:pt idx="63">
                  <c:v>1.1052605374681757</c:v>
                </c:pt>
                <c:pt idx="64">
                  <c:v>1.1005323754872538</c:v>
                </c:pt>
                <c:pt idx="65">
                  <c:v>1.0958238181209459</c:v>
                </c:pt>
                <c:pt idx="66">
                  <c:v>1.0911345577125544</c:v>
                </c:pt>
                <c:pt idx="67">
                  <c:v>1.0864642904634183</c:v>
                </c:pt>
                <c:pt idx="68">
                  <c:v>1.0818127163451301</c:v>
                </c:pt>
                <c:pt idx="69">
                  <c:v>1.0771795390137338</c:v>
                </c:pt>
                <c:pt idx="70">
                  <c:v>1.0725644657257993</c:v>
                </c:pt>
                <c:pt idx="71">
                  <c:v>1.0679672072563489</c:v>
                </c:pt>
                <c:pt idx="72">
                  <c:v>1.0633874778185668</c:v>
                </c:pt>
                <c:pt idx="73">
                  <c:v>1.0588249949852278</c:v>
                </c:pt>
                <c:pt idx="74">
                  <c:v>1.0542794796118</c:v>
                </c:pt>
                <c:pt idx="75">
                  <c:v>1.0497506557611644</c:v>
                </c:pt>
                <c:pt idx="76">
                  <c:v>1.045238250629918</c:v>
                </c:pt>
                <c:pt idx="77">
                  <c:v>1.0407419944761764</c:v>
                </c:pt>
                <c:pt idx="78">
                  <c:v>1.0362616205488686</c:v>
                </c:pt>
                <c:pt idx="79">
                  <c:v>1.0317968650184473</c:v>
                </c:pt>
                <c:pt idx="80">
                  <c:v>1.0273474669089848</c:v>
                </c:pt>
                <c:pt idx="81">
                  <c:v>1.0229131680316181</c:v>
                </c:pt>
                <c:pt idx="82">
                  <c:v>1.018493712919279</c:v>
                </c:pt>
                <c:pt idx="83">
                  <c:v>1.0140888487626907</c:v>
                </c:pt>
                <c:pt idx="84">
                  <c:v>1.009698325347582</c:v>
                </c:pt>
                <c:pt idx="85">
                  <c:v>1.0053218949930784</c:v>
                </c:pt>
                <c:pt idx="86">
                  <c:v>1.0009593124912417</c:v>
                </c:pt>
                <c:pt idx="87">
                  <c:v>0.99661033504771401</c:v>
                </c:pt>
                <c:pt idx="88">
                  <c:v>0.99227472222343416</c:v>
                </c:pt>
                <c:pt idx="89">
                  <c:v>0.98795223587739311</c:v>
                </c:pt>
                <c:pt idx="90">
                  <c:v>0.98364264011040126</c:v>
                </c:pt>
                <c:pt idx="91">
                  <c:v>0.97934570120981235</c:v>
                </c:pt>
                <c:pt idx="92">
                  <c:v>0.97506118759521365</c:v>
                </c:pt>
                <c:pt idx="93">
                  <c:v>0.97078886976500511</c:v>
                </c:pt>
                <c:pt idx="94">
                  <c:v>0.96652852024387792</c:v>
                </c:pt>
                <c:pt idx="95">
                  <c:v>0.96227991353113285</c:v>
                </c:pt>
                <c:pt idx="96">
                  <c:v>0.95804282604983815</c:v>
                </c:pt>
                <c:pt idx="97">
                  <c:v>0.95381703609676827</c:v>
                </c:pt>
                <c:pt idx="98">
                  <c:v>0.94960232379312848</c:v>
                </c:pt>
                <c:pt idx="99">
                  <c:v>0.94539847103601904</c:v>
                </c:pt>
                <c:pt idx="100">
                  <c:v>0.94120526145061112</c:v>
                </c:pt>
                <c:pt idx="101">
                  <c:v>0.93702248034303692</c:v>
                </c:pt>
                <c:pt idx="102">
                  <c:v>0.93284991465392753</c:v>
                </c:pt>
                <c:pt idx="103">
                  <c:v>0.92868735291261095</c:v>
                </c:pt>
                <c:pt idx="104">
                  <c:v>0.92453458519192977</c:v>
                </c:pt>
                <c:pt idx="105">
                  <c:v>0.92039140306365996</c:v>
                </c:pt>
                <c:pt idx="106">
                  <c:v>0.9162575995545077</c:v>
                </c:pt>
                <c:pt idx="107">
                  <c:v>0.91213296910266184</c:v>
                </c:pt>
                <c:pt idx="108">
                  <c:v>0.90801730751488063</c:v>
                </c:pt>
                <c:pt idx="109">
                  <c:v>0.90391041192409582</c:v>
                </c:pt>
                <c:pt idx="110">
                  <c:v>0.89981208074750896</c:v>
                </c:pt>
                <c:pt idx="111">
                  <c:v>0.89572211364515619</c:v>
                </c:pt>
                <c:pt idx="112">
                  <c:v>0.89164031147893552</c:v>
                </c:pt>
                <c:pt idx="113">
                  <c:v>0.88756647627206064</c:v>
                </c:pt>
                <c:pt idx="114">
                  <c:v>0.8835004111689333</c:v>
                </c:pt>
                <c:pt idx="115">
                  <c:v>0.87944192039540325</c:v>
                </c:pt>
                <c:pt idx="116">
                  <c:v>0.87539080921942869</c:v>
                </c:pt>
                <c:pt idx="117">
                  <c:v>0.87134688391206139</c:v>
                </c:pt>
                <c:pt idx="118">
                  <c:v>0.86730995170880398</c:v>
                </c:pt>
                <c:pt idx="119">
                  <c:v>0.86327982077126653</c:v>
                </c:pt>
                <c:pt idx="120">
                  <c:v>0.85925630014914822</c:v>
                </c:pt>
                <c:pt idx="121">
                  <c:v>0.85523919974249452</c:v>
                </c:pt>
                <c:pt idx="122">
                  <c:v>0.85122833026422839</c:v>
                </c:pt>
                <c:pt idx="123">
                  <c:v>0.84722350320293316</c:v>
                </c:pt>
                <c:pt idx="124">
                  <c:v>0.84322453078588389</c:v>
                </c:pt>
                <c:pt idx="125">
                  <c:v>0.83923122594227828</c:v>
                </c:pt>
                <c:pt idx="126">
                  <c:v>0.83524340226668892</c:v>
                </c:pt>
                <c:pt idx="127">
                  <c:v>0.83126087398269888</c:v>
                </c:pt>
                <c:pt idx="128">
                  <c:v>0.82728345590670216</c:v>
                </c:pt>
                <c:pt idx="129">
                  <c:v>0.82331096341186316</c:v>
                </c:pt>
                <c:pt idx="130">
                  <c:v>0.81934321239221397</c:v>
                </c:pt>
                <c:pt idx="131">
                  <c:v>0.81538001922687686</c:v>
                </c:pt>
                <c:pt idx="132">
                  <c:v>0.81142120074438184</c:v>
                </c:pt>
                <c:pt idx="133">
                  <c:v>0.80746657418709389</c:v>
                </c:pt>
                <c:pt idx="134">
                  <c:v>0.80351595717569235</c:v>
                </c:pt>
                <c:pt idx="135">
                  <c:v>0.79956916767372677</c:v>
                </c:pt>
                <c:pt idx="136">
                  <c:v>0.79562602395220361</c:v>
                </c:pt>
                <c:pt idx="137">
                  <c:v>0.79168634455419806</c:v>
                </c:pt>
                <c:pt idx="138">
                  <c:v>0.78774994825949229</c:v>
                </c:pt>
                <c:pt idx="139">
                  <c:v>0.78381665404918455</c:v>
                </c:pt>
                <c:pt idx="140">
                  <c:v>0.77988628107029334</c:v>
                </c:pt>
                <c:pt idx="141">
                  <c:v>0.77595864860031649</c:v>
                </c:pt>
                <c:pt idx="142">
                  <c:v>0.77203357601173328</c:v>
                </c:pt>
                <c:pt idx="143">
                  <c:v>0.76811088273644801</c:v>
                </c:pt>
                <c:pt idx="144">
                  <c:v>0.76419038823012342</c:v>
                </c:pt>
                <c:pt idx="145">
                  <c:v>0.76027191193643362</c:v>
                </c:pt>
                <c:pt idx="146">
                  <c:v>0.75635527325118213</c:v>
                </c:pt>
                <c:pt idx="147">
                  <c:v>0.75244029148628544</c:v>
                </c:pt>
                <c:pt idx="148">
                  <c:v>0.74852678583359789</c:v>
                </c:pt>
                <c:pt idx="149">
                  <c:v>0.744614575328578</c:v>
                </c:pt>
                <c:pt idx="150">
                  <c:v>0.74070347881374288</c:v>
                </c:pt>
                <c:pt idx="151">
                  <c:v>0.73679331490193456</c:v>
                </c:pt>
                <c:pt idx="152">
                  <c:v>0.73288390193935227</c:v>
                </c:pt>
                <c:pt idx="153">
                  <c:v>0.72897505796833539</c:v>
                </c:pt>
                <c:pt idx="154">
                  <c:v>0.72506660068989903</c:v>
                </c:pt>
                <c:pt idx="155">
                  <c:v>0.72115834742597629</c:v>
                </c:pt>
                <c:pt idx="156">
                  <c:v>0.71725011508135839</c:v>
                </c:pt>
                <c:pt idx="157">
                  <c:v>0.71334172010533092</c:v>
                </c:pt>
                <c:pt idx="158">
                  <c:v>0.70943297845295195</c:v>
                </c:pt>
                <c:pt idx="159">
                  <c:v>0.7055237055459822</c:v>
                </c:pt>
                <c:pt idx="160">
                  <c:v>0.70161371623342772</c:v>
                </c:pt>
                <c:pt idx="161">
                  <c:v>0.6977028247516941</c:v>
                </c:pt>
                <c:pt idx="162">
                  <c:v>0.69379084468429919</c:v>
                </c:pt>
                <c:pt idx="163">
                  <c:v>0.68987758892115825</c:v>
                </c:pt>
                <c:pt idx="164">
                  <c:v>0.68596286961739494</c:v>
                </c:pt>
                <c:pt idx="165">
                  <c:v>0.68204649815166252</c:v>
                </c:pt>
                <c:pt idx="166">
                  <c:v>0.67812828508395362</c:v>
                </c:pt>
                <c:pt idx="167">
                  <c:v>0.67420804011287527</c:v>
                </c:pt>
                <c:pt idx="168">
                  <c:v>0.67028557203235917</c:v>
                </c:pt>
                <c:pt idx="169">
                  <c:v>0.66636068868778664</c:v>
                </c:pt>
                <c:pt idx="170">
                  <c:v>0.66243319693150338</c:v>
                </c:pt>
                <c:pt idx="171">
                  <c:v>0.65850290257769695</c:v>
                </c:pt>
              </c:numCache>
            </c:numRef>
          </c:xVal>
          <c:yVal>
            <c:numRef>
              <c:f>squareroot!$R$2:$R$173</c:f>
              <c:numCache>
                <c:formatCode>Γενικός τύπος</c:formatCode>
                <c:ptCount val="172"/>
                <c:pt idx="0">
                  <c:v>5.7165348691526283</c:v>
                </c:pt>
                <c:pt idx="1">
                  <c:v>5.7199417407700635</c:v>
                </c:pt>
                <c:pt idx="2">
                  <c:v>5.709676060516097</c:v>
                </c:pt>
                <c:pt idx="3">
                  <c:v>5.7062530596933838</c:v>
                </c:pt>
                <c:pt idx="4">
                  <c:v>5.7028208405075187</c:v>
                </c:pt>
                <c:pt idx="5">
                  <c:v>5.6993795665173099</c:v>
                </c:pt>
                <c:pt idx="6">
                  <c:v>5.6959293937520119</c:v>
                </c:pt>
                <c:pt idx="7">
                  <c:v>5.6924704709631007</c:v>
                </c:pt>
                <c:pt idx="8">
                  <c:v>5.6890029398653974</c:v>
                </c:pt>
                <c:pt idx="9">
                  <c:v>5.6855269353680509</c:v>
                </c:pt>
                <c:pt idx="10">
                  <c:v>5.6820425857958563</c:v>
                </c:pt>
                <c:pt idx="11">
                  <c:v>5.678550013101364</c:v>
                </c:pt>
                <c:pt idx="12">
                  <c:v>5.6750493330682055</c:v>
                </c:pt>
                <c:pt idx="13">
                  <c:v>5.6715406555060301</c:v>
                </c:pt>
                <c:pt idx="14">
                  <c:v>5.668024084437457</c:v>
                </c:pt>
                <c:pt idx="15">
                  <c:v>5.66449971827738</c:v>
                </c:pt>
                <c:pt idx="16">
                  <c:v>5.6609676500049924</c:v>
                </c:pt>
                <c:pt idx="17">
                  <c:v>5.6574279673288181</c:v>
                </c:pt>
                <c:pt idx="18">
                  <c:v>5.6538807528451231</c:v>
                </c:pt>
                <c:pt idx="19">
                  <c:v>5.6503260841899232</c:v>
                </c:pt>
                <c:pt idx="20">
                  <c:v>5.6467640341849119</c:v>
                </c:pt>
                <c:pt idx="21">
                  <c:v>5.6431946709775724</c:v>
                </c:pt>
                <c:pt idx="22">
                  <c:v>5.6396180581756941</c:v>
                </c:pt>
                <c:pt idx="23">
                  <c:v>5.6360342549765612</c:v>
                </c:pt>
                <c:pt idx="24">
                  <c:v>5.6324433162910115</c:v>
                </c:pt>
                <c:pt idx="25">
                  <c:v>5.628845292862608</c:v>
                </c:pt>
                <c:pt idx="26">
                  <c:v>5.6252402313821053</c:v>
                </c:pt>
                <c:pt idx="27">
                  <c:v>5.6216281745973982</c:v>
                </c:pt>
                <c:pt idx="28">
                  <c:v>5.6180091614191783</c:v>
                </c:pt>
                <c:pt idx="29">
                  <c:v>5.6143832270224134</c:v>
                </c:pt>
                <c:pt idx="30">
                  <c:v>5.6107504029438662</c:v>
                </c:pt>
                <c:pt idx="31">
                  <c:v>5.6071107171757877</c:v>
                </c:pt>
                <c:pt idx="32">
                  <c:v>5.6034641942559364</c:v>
                </c:pt>
                <c:pt idx="33">
                  <c:v>5.5998108553540789</c:v>
                </c:pt>
                <c:pt idx="34">
                  <c:v>5.5961507183550943</c:v>
                </c:pt>
                <c:pt idx="35">
                  <c:v>5.592483797938824</c:v>
                </c:pt>
                <c:pt idx="36">
                  <c:v>5.5888101056567967</c:v>
                </c:pt>
                <c:pt idx="37">
                  <c:v>5.5851296500059151</c:v>
                </c:pt>
                <c:pt idx="38">
                  <c:v>5.5814424364992732</c:v>
                </c:pt>
                <c:pt idx="39">
                  <c:v>5.5777484677341533</c:v>
                </c:pt>
                <c:pt idx="40">
                  <c:v>5.5740477434573439</c:v>
                </c:pt>
                <c:pt idx="41">
                  <c:v>5.5703402606278773</c:v>
                </c:pt>
                <c:pt idx="42">
                  <c:v>5.5666260134772489</c:v>
                </c:pt>
                <c:pt idx="43">
                  <c:v>5.5629049935672388</c:v>
                </c:pt>
                <c:pt idx="44">
                  <c:v>5.5591771898454168</c:v>
                </c:pt>
                <c:pt idx="45">
                  <c:v>5.5554425886984067</c:v>
                </c:pt>
                <c:pt idx="46">
                  <c:v>5.5517011740029716</c:v>
                </c:pt>
                <c:pt idx="47">
                  <c:v>5.5479529271750376</c:v>
                </c:pt>
                <c:pt idx="48">
                  <c:v>5.5441978272166903</c:v>
                </c:pt>
                <c:pt idx="49">
                  <c:v>5.540435850761213</c:v>
                </c:pt>
                <c:pt idx="50">
                  <c:v>5.5366669721162696</c:v>
                </c:pt>
                <c:pt idx="51">
                  <c:v>5.5328911633052389</c:v>
                </c:pt>
                <c:pt idx="52">
                  <c:v>5.5291083941068147</c:v>
                </c:pt>
                <c:pt idx="53">
                  <c:v>5.5253186320928815</c:v>
                </c:pt>
                <c:pt idx="54">
                  <c:v>5.5215218426647574</c:v>
                </c:pt>
                <c:pt idx="55">
                  <c:v>5.5177179890878367</c:v>
                </c:pt>
                <c:pt idx="56">
                  <c:v>5.513907032524676</c:v>
                </c:pt>
                <c:pt idx="57">
                  <c:v>5.5100889320666049</c:v>
                </c:pt>
                <c:pt idx="58">
                  <c:v>5.5062636447638562</c:v>
                </c:pt>
                <c:pt idx="59">
                  <c:v>5.5024311256543097</c:v>
                </c:pt>
                <c:pt idx="60">
                  <c:v>5.4985913277908525</c:v>
                </c:pt>
                <c:pt idx="61">
                  <c:v>5.494744202267424</c:v>
                </c:pt>
                <c:pt idx="62">
                  <c:v>5.4908896982437598</c:v>
                </c:pt>
                <c:pt idx="63">
                  <c:v>5.4870277629688875</c:v>
                </c:pt>
                <c:pt idx="64">
                  <c:v>5.4831583418034171</c:v>
                </c:pt>
                <c:pt idx="65">
                  <c:v>5.4792813782406213</c:v>
                </c:pt>
                <c:pt idx="66">
                  <c:v>5.4753968139263796</c:v>
                </c:pt>
                <c:pt idx="67">
                  <c:v>5.4715045886780009</c:v>
                </c:pt>
                <c:pt idx="68">
                  <c:v>5.4676046405019409</c:v>
                </c:pt>
                <c:pt idx="69">
                  <c:v>5.4636969056104698</c:v>
                </c:pt>
                <c:pt idx="70">
                  <c:v>5.459781318437285</c:v>
                </c:pt>
                <c:pt idx="71">
                  <c:v>5.4558578116521179</c:v>
                </c:pt>
                <c:pt idx="72">
                  <c:v>5.4519263161743545</c:v>
                </c:pt>
                <c:pt idx="73">
                  <c:v>5.4479867611856827</c:v>
                </c:pt>
                <c:pt idx="74">
                  <c:v>5.4440390741417986</c:v>
                </c:pt>
                <c:pt idx="75">
                  <c:v>5.4400831807831826</c:v>
                </c:pt>
                <c:pt idx="76">
                  <c:v>5.4361190051449872</c:v>
                </c:pt>
                <c:pt idx="77">
                  <c:v>5.432146469566022</c:v>
                </c:pt>
                <c:pt idx="78">
                  <c:v>5.4281654946968851</c:v>
                </c:pt>
                <c:pt idx="79">
                  <c:v>5.4241759995072378</c:v>
                </c:pt>
                <c:pt idx="80">
                  <c:v>5.4201779012922469</c:v>
                </c:pt>
                <c:pt idx="81">
                  <c:v>5.4161711156782166</c:v>
                </c:pt>
                <c:pt idx="82">
                  <c:v>5.4121555566274075</c:v>
                </c:pt>
                <c:pt idx="83">
                  <c:v>5.4081311364420701</c:v>
                </c:pt>
                <c:pt idx="84">
                  <c:v>5.4040977657677072</c:v>
                </c:pt>
                <c:pt idx="85">
                  <c:v>5.4000553535955644</c:v>
                </c:pt>
                <c:pt idx="86">
                  <c:v>5.3960038072643748</c:v>
                </c:pt>
                <c:pt idx="87">
                  <c:v>5.3919430324613611</c:v>
                </c:pt>
                <c:pt idx="88">
                  <c:v>5.3878729332225053</c:v>
                </c:pt>
                <c:pt idx="89">
                  <c:v>5.3837934119320989</c:v>
                </c:pt>
                <c:pt idx="90">
                  <c:v>5.3797043693215869</c:v>
                </c:pt>
                <c:pt idx="91">
                  <c:v>5.3756057044676915</c:v>
                </c:pt>
                <c:pt idx="92">
                  <c:v>5.371497314789865</c:v>
                </c:pt>
                <c:pt idx="93">
                  <c:v>5.3673790960470296</c:v>
                </c:pt>
                <c:pt idx="94">
                  <c:v>5.3632509423336563</c:v>
                </c:pt>
                <c:pt idx="95">
                  <c:v>5.3591127460751498</c:v>
                </c:pt>
                <c:pt idx="96">
                  <c:v>5.3549643980225827</c:v>
                </c:pt>
                <c:pt idx="97">
                  <c:v>5.3508057872467463</c:v>
                </c:pt>
                <c:pt idx="98">
                  <c:v>5.3466368011315524</c:v>
                </c:pt>
                <c:pt idx="99">
                  <c:v>5.3424573253667784</c:v>
                </c:pt>
                <c:pt idx="100">
                  <c:v>5.33826724394015</c:v>
                </c:pt>
                <c:pt idx="101">
                  <c:v>5.334066439128792</c:v>
                </c:pt>
                <c:pt idx="102">
                  <c:v>5.3298547914900105</c:v>
                </c:pt>
                <c:pt idx="103">
                  <c:v>5.3256321798514463</c:v>
                </c:pt>
                <c:pt idx="104">
                  <c:v>5.3213984813005757</c:v>
                </c:pt>
                <c:pt idx="105">
                  <c:v>5.3171535711735745</c:v>
                </c:pt>
                <c:pt idx="106">
                  <c:v>5.3128973230435346</c:v>
                </c:pt>
                <c:pt idx="107">
                  <c:v>5.3086296087080456</c:v>
                </c:pt>
                <c:pt idx="108">
                  <c:v>5.3043502981761268</c:v>
                </c:pt>
                <c:pt idx="109">
                  <c:v>5.300059259654522</c:v>
                </c:pt>
                <c:pt idx="110">
                  <c:v>5.2957563595333541</c:v>
                </c:pt>
                <c:pt idx="111">
                  <c:v>5.2914414623711217</c:v>
                </c:pt>
                <c:pt idx="112">
                  <c:v>5.2871144308790639</c:v>
                </c:pt>
                <c:pt idx="113">
                  <c:v>5.2827751259048661</c:v>
                </c:pt>
                <c:pt idx="114">
                  <c:v>5.2784234064157172</c:v>
                </c:pt>
                <c:pt idx="115">
                  <c:v>5.2740591294807002</c:v>
                </c:pt>
                <c:pt idx="116">
                  <c:v>5.2696821502525548</c:v>
                </c:pt>
                <c:pt idx="117">
                  <c:v>5.2652923219487313</c:v>
                </c:pt>
                <c:pt idx="118">
                  <c:v>5.2608894958318171</c:v>
                </c:pt>
                <c:pt idx="119">
                  <c:v>5.2564735211892604</c:v>
                </c:pt>
                <c:pt idx="120">
                  <c:v>5.2520442453124385</c:v>
                </c:pt>
                <c:pt idx="121">
                  <c:v>5.2476015134750282</c:v>
                </c:pt>
                <c:pt idx="122">
                  <c:v>5.2431451689106883</c:v>
                </c:pt>
                <c:pt idx="123">
                  <c:v>5.2386750527900432</c:v>
                </c:pt>
                <c:pt idx="124">
                  <c:v>5.234191004196977</c:v>
                </c:pt>
                <c:pt idx="125">
                  <c:v>5.2296928601041879</c:v>
                </c:pt>
                <c:pt idx="126">
                  <c:v>5.2251804553480454</c:v>
                </c:pt>
                <c:pt idx="127">
                  <c:v>5.2206536226027165</c:v>
                </c:pt>
                <c:pt idx="128">
                  <c:v>5.2161121923535436</c:v>
                </c:pt>
                <c:pt idx="129">
                  <c:v>5.211555992869684</c:v>
                </c:pt>
                <c:pt idx="130">
                  <c:v>5.2069848501759912</c:v>
                </c:pt>
                <c:pt idx="131">
                  <c:v>5.2023985880241312</c:v>
                </c:pt>
                <c:pt idx="132">
                  <c:v>5.1977970278629098</c:v>
                </c:pt>
                <c:pt idx="133">
                  <c:v>5.1931799888078354</c:v>
                </c:pt>
                <c:pt idx="134">
                  <c:v>5.1885472876098486</c:v>
                </c:pt>
                <c:pt idx="135">
                  <c:v>5.1838987386232684</c:v>
                </c:pt>
                <c:pt idx="136">
                  <c:v>5.1792341537728932</c:v>
                </c:pt>
                <c:pt idx="137">
                  <c:v>5.1745533425202623</c:v>
                </c:pt>
                <c:pt idx="138">
                  <c:v>5.1698561118290884</c:v>
                </c:pt>
                <c:pt idx="139">
                  <c:v>5.1651422661297852</c:v>
                </c:pt>
                <c:pt idx="140">
                  <c:v>5.1604116072831445</c:v>
                </c:pt>
                <c:pt idx="141">
                  <c:v>5.1556639345430986</c:v>
                </c:pt>
                <c:pt idx="142">
                  <c:v>5.1508990445185683</c:v>
                </c:pt>
                <c:pt idx="143">
                  <c:v>5.1461167311343967</c:v>
                </c:pt>
                <c:pt idx="144">
                  <c:v>5.1413167855913064</c:v>
                </c:pt>
                <c:pt idx="145">
                  <c:v>5.1364989963249199</c:v>
                </c:pt>
                <c:pt idx="146">
                  <c:v>5.131663148963777</c:v>
                </c:pt>
                <c:pt idx="147">
                  <c:v>5.1268090262863559</c:v>
                </c:pt>
                <c:pt idx="148">
                  <c:v>5.1219364081770618</c:v>
                </c:pt>
                <c:pt idx="149">
                  <c:v>5.1170450715811944</c:v>
                </c:pt>
                <c:pt idx="150">
                  <c:v>5.1121347904588159</c:v>
                </c:pt>
                <c:pt idx="151">
                  <c:v>5.1072053357375635</c:v>
                </c:pt>
                <c:pt idx="152">
                  <c:v>5.1022564752643369</c:v>
                </c:pt>
                <c:pt idx="153">
                  <c:v>5.0972879737558445</c:v>
                </c:pt>
                <c:pt idx="154">
                  <c:v>5.0922995927480184</c:v>
                </c:pt>
                <c:pt idx="155">
                  <c:v>5.0872910905442215</c:v>
                </c:pt>
                <c:pt idx="156">
                  <c:v>5.0822622221622522</c:v>
                </c:pt>
                <c:pt idx="157">
                  <c:v>5.0772127392801334</c:v>
                </c:pt>
                <c:pt idx="158">
                  <c:v>5.0721423901806091</c:v>
                </c:pt>
                <c:pt idx="159">
                  <c:v>5.0670509196943749</c:v>
                </c:pt>
                <c:pt idx="160">
                  <c:v>5.0619380691419718</c:v>
                </c:pt>
                <c:pt idx="161">
                  <c:v>5.0568035762743486</c:v>
                </c:pt>
                <c:pt idx="162">
                  <c:v>5.05164717521202</c:v>
                </c:pt>
                <c:pt idx="163">
                  <c:v>5.0464685963828311</c:v>
                </c:pt>
                <c:pt idx="164">
                  <c:v>5.0412675664582656</c:v>
                </c:pt>
                <c:pt idx="165">
                  <c:v>5.0360438082882739</c:v>
                </c:pt>
                <c:pt idx="166">
                  <c:v>5.0307970408345861</c:v>
                </c:pt>
                <c:pt idx="167">
                  <c:v>5.0255269791024713</c:v>
                </c:pt>
                <c:pt idx="168">
                  <c:v>5.020233334070908</c:v>
                </c:pt>
                <c:pt idx="169">
                  <c:v>5.01491581262112</c:v>
                </c:pt>
                <c:pt idx="170">
                  <c:v>5.0095741174634494</c:v>
                </c:pt>
                <c:pt idx="171">
                  <c:v>5.0042079470625174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1B1-41A9-B001-6AA35C9146E5}"/>
            </c:ext>
          </c:extLst>
        </c:ser>
        <c:ser>
          <c:idx val="1"/>
          <c:order val="2"/>
          <c:tx>
            <c:strRef>
              <c:f>linear!$HQ$25</c:f>
              <c:strCache>
                <c:ptCount val="1"/>
                <c:pt idx="0">
                  <c:v>n=1.1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BEDF-4217-9A54-231FC32A9E6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linear!$HQ$26</c:f>
              <c:numCache>
                <c:formatCode>Γενικός τύπος</c:formatCode>
                <c:ptCount val="1"/>
                <c:pt idx="0">
                  <c:v>0.5</c:v>
                </c:pt>
              </c:numCache>
            </c:numRef>
          </c:xVal>
          <c:yVal>
            <c:numRef>
              <c:f>linear!$HR$26</c:f>
              <c:numCache>
                <c:formatCode>Γενικός τύπος</c:formatCode>
                <c:ptCount val="1"/>
                <c:pt idx="0">
                  <c:v>5.9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EDF-4217-9A54-231FC32A9E66}"/>
            </c:ext>
          </c:extLst>
        </c:ser>
        <c:ser>
          <c:idx val="2"/>
          <c:order val="3"/>
          <c:tx>
            <c:strRef>
              <c:f>linear!$DU$4</c:f>
              <c:strCache>
                <c:ptCount val="1"/>
                <c:pt idx="0">
                  <c:v>fia = 63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0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FA9-4FFD-8478-C319F35C8C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linear!$DU$5:$DU$6</c:f>
              <c:numCache>
                <c:formatCode>Γενικός τύπος</c:formatCode>
                <c:ptCount val="2"/>
                <c:pt idx="0">
                  <c:v>2.75</c:v>
                </c:pt>
                <c:pt idx="1">
                  <c:v>2.75</c:v>
                </c:pt>
              </c:numCache>
            </c:numRef>
          </c:xVal>
          <c:yVal>
            <c:numRef>
              <c:f>linear!$DV$5:$DV$6</c:f>
              <c:numCache>
                <c:formatCode>Γενικός τύπος</c:formatCode>
                <c:ptCount val="2"/>
                <c:pt idx="0">
                  <c:v>5.5</c:v>
                </c:pt>
                <c:pt idx="1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FA9-4FFD-8478-C319F35C8C3A}"/>
            </c:ext>
          </c:extLst>
        </c:ser>
        <c:ser>
          <c:idx val="3"/>
          <c:order val="4"/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yVal>
            <c:numLit>
              <c:formatCode>Γενικός τύπος</c:formatCode>
              <c:ptCount val="1"/>
              <c:pt idx="0">
                <c:v>1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2-9FA9-4FFD-8478-C319F35C8C3A}"/>
            </c:ext>
          </c:extLst>
        </c:ser>
        <c:ser>
          <c:idx val="4"/>
          <c:order val="5"/>
          <c:tx>
            <c:strRef>
              <c:f>linear!$DU$8</c:f>
              <c:strCache>
                <c:ptCount val="1"/>
                <c:pt idx="0">
                  <c:v>"CHANGE ANGLE FIA FOR POSITION OF CELESTIAL BODY"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0.21965890829296977"/>
                  <c:y val="1.4597157051781485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FA9-4FFD-8478-C319F35C8C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linear!$DU$9:$DU$10</c:f>
              <c:numCache>
                <c:formatCode>Γενικός τύπος</c:formatCode>
                <c:ptCount val="2"/>
                <c:pt idx="0">
                  <c:v>2.75</c:v>
                </c:pt>
                <c:pt idx="1">
                  <c:v>2.75</c:v>
                </c:pt>
              </c:numCache>
            </c:numRef>
          </c:xVal>
          <c:yVal>
            <c:numRef>
              <c:f>linear!$DV$9:$DV$10</c:f>
              <c:numCache>
                <c:formatCode>Γενικός τύπος</c:formatCode>
                <c:ptCount val="2"/>
                <c:pt idx="0">
                  <c:v>6</c:v>
                </c:pt>
                <c:pt idx="1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9FA9-4FFD-8478-C319F35C8C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7527120"/>
        <c:axId val="637526464"/>
      </c:scatterChart>
      <c:valAx>
        <c:axId val="637527120"/>
        <c:scaling>
          <c:orientation val="minMax"/>
          <c:max val="3.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37526464"/>
        <c:crosses val="autoZero"/>
        <c:crossBetween val="midCat"/>
      </c:valAx>
      <c:valAx>
        <c:axId val="637526464"/>
        <c:scaling>
          <c:orientation val="minMax"/>
          <c:min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3752712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l"/>
      <c:legendEntry>
        <c:idx val="4"/>
        <c:delete val="1"/>
      </c:legendEntry>
      <c:legendEntry>
        <c:idx val="5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>
        <c:manualLayout>
          <c:layoutTarget val="inner"/>
          <c:xMode val="edge"/>
          <c:yMode val="edge"/>
          <c:x val="5.6718579263532076E-2"/>
          <c:y val="0.15186267491964575"/>
          <c:w val="0.89957608098945663"/>
          <c:h val="0.82855614973262037"/>
        </c:manualLayout>
      </c:layout>
      <c:scatterChart>
        <c:scatterStyle val="smoothMarker"/>
        <c:varyColors val="0"/>
        <c:ser>
          <c:idx val="0"/>
          <c:order val="0"/>
          <c:tx>
            <c:strRef>
              <c:f>linear!$E$7</c:f>
              <c:strCache>
                <c:ptCount val="1"/>
                <c:pt idx="0">
                  <c:v>-100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square"/>
            <c:size val="3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linear!$F$10:$F$88</c:f>
              <c:numCache>
                <c:formatCode>Γενικός τύπος</c:formatCode>
                <c:ptCount val="79"/>
                <c:pt idx="0">
                  <c:v>-1.4546975908448343</c:v>
                </c:pt>
                <c:pt idx="1">
                  <c:v>1.4261577653049249</c:v>
                </c:pt>
                <c:pt idx="2">
                  <c:v>1.3975510403376936</c:v>
                </c:pt>
                <c:pt idx="3">
                  <c:v>1.3688800072528402</c:v>
                </c:pt>
                <c:pt idx="4">
                  <c:v>1.3401472817164339</c:v>
                </c:pt>
                <c:pt idx="5">
                  <c:v>1.3113555028383508</c:v>
                </c:pt>
                <c:pt idx="6">
                  <c:v>1.2825073322410419</c:v>
                </c:pt>
                <c:pt idx="7">
                  <c:v>1.2536054531103245</c:v>
                </c:pt>
                <c:pt idx="8">
                  <c:v>1.224652569228712</c:v>
                </c:pt>
                <c:pt idx="9">
                  <c:v>1.1956514039923232</c:v>
                </c:pt>
                <c:pt idx="10">
                  <c:v>1.1666046994116825</c:v>
                </c:pt>
                <c:pt idx="11">
                  <c:v>1.1375152150975856</c:v>
                </c:pt>
                <c:pt idx="12">
                  <c:v>1.1083857272324591</c:v>
                </c:pt>
                <c:pt idx="13">
                  <c:v>1.0792190275282878</c:v>
                </c:pt>
                <c:pt idx="14">
                  <c:v>1.0500179221716608</c:v>
                </c:pt>
                <c:pt idx="15">
                  <c:v>1.020785230757064</c:v>
                </c:pt>
                <c:pt idx="16">
                  <c:v>0.99152378520899886</c:v>
                </c:pt>
                <c:pt idx="17">
                  <c:v>0.96223642869390558</c:v>
                </c:pt>
                <c:pt idx="18">
                  <c:v>0.93292601452286672</c:v>
                </c:pt>
                <c:pt idx="19">
                  <c:v>0.90359540504581704</c:v>
                </c:pt>
                <c:pt idx="20">
                  <c:v>0.87424747053821128</c:v>
                </c:pt>
                <c:pt idx="21">
                  <c:v>0.84488508808119533</c:v>
                </c:pt>
                <c:pt idx="22">
                  <c:v>0.8155111404359997</c:v>
                </c:pt>
                <c:pt idx="23">
                  <c:v>0.78612851491353186</c:v>
                </c:pt>
                <c:pt idx="24">
                  <c:v>0.7567401022406598</c:v>
                </c:pt>
                <c:pt idx="25">
                  <c:v>-0.72734879542241793</c:v>
                </c:pt>
                <c:pt idx="26">
                  <c:v>-0.7567401022406598</c:v>
                </c:pt>
                <c:pt idx="27">
                  <c:v>-0.78612851491353186</c:v>
                </c:pt>
                <c:pt idx="28">
                  <c:v>-0.8155111404359997</c:v>
                </c:pt>
                <c:pt idx="29">
                  <c:v>-0.84488508808122842</c:v>
                </c:pt>
                <c:pt idx="30">
                  <c:v>-0.87424747053822449</c:v>
                </c:pt>
                <c:pt idx="31">
                  <c:v>-0.90359540504580582</c:v>
                </c:pt>
                <c:pt idx="32">
                  <c:v>-0.93292601452286672</c:v>
                </c:pt>
                <c:pt idx="33">
                  <c:v>-0.96223642869391379</c:v>
                </c:pt>
                <c:pt idx="34">
                  <c:v>-0.99152378520898399</c:v>
                </c:pt>
                <c:pt idx="35">
                  <c:v>-1.020785230757064</c:v>
                </c:pt>
                <c:pt idx="36">
                  <c:v>-1.0500179221716608</c:v>
                </c:pt>
                <c:pt idx="37">
                  <c:v>-1.0792190275282878</c:v>
                </c:pt>
                <c:pt idx="38">
                  <c:v>-1.1083857272324642</c:v>
                </c:pt>
                <c:pt idx="39">
                  <c:v>-1.1375152150975905</c:v>
                </c:pt>
                <c:pt idx="40">
                  <c:v>-1.1666046994116959</c:v>
                </c:pt>
                <c:pt idx="41">
                  <c:v>-1.1956514039923274</c:v>
                </c:pt>
                <c:pt idx="42">
                  <c:v>-1.2246525692287198</c:v>
                </c:pt>
                <c:pt idx="43">
                  <c:v>-1.2536054531103209</c:v>
                </c:pt>
                <c:pt idx="44">
                  <c:v>-1.2825073322410456</c:v>
                </c:pt>
                <c:pt idx="45">
                  <c:v>-1.3113555028383508</c:v>
                </c:pt>
                <c:pt idx="46">
                  <c:v>-1.3401472817164339</c:v>
                </c:pt>
                <c:pt idx="47">
                  <c:v>-1.3688800072528462</c:v>
                </c:pt>
                <c:pt idx="48">
                  <c:v>-1.3975510403376936</c:v>
                </c:pt>
                <c:pt idx="49">
                  <c:v>-1.4261577653049222</c:v>
                </c:pt>
                <c:pt idx="50">
                  <c:v>-1.4546975908448396</c:v>
                </c:pt>
                <c:pt idx="51">
                  <c:v>-1.483167950897333</c:v>
                </c:pt>
                <c:pt idx="52">
                  <c:v>-1.5115663055252277</c:v>
                </c:pt>
                <c:pt idx="53">
                  <c:v>-1.5398901417669988</c:v>
                </c:pt>
                <c:pt idx="54">
                  <c:v>-1.5681369744685512</c:v>
                </c:pt>
                <c:pt idx="55">
                  <c:v>-1.5963043470932758</c:v>
                </c:pt>
                <c:pt idx="56">
                  <c:v>-1.6243898325100845</c:v>
                </c:pt>
                <c:pt idx="57">
                  <c:v>-1.6523910337587933</c:v>
                </c:pt>
                <c:pt idx="58">
                  <c:v>-1.680305584792573</c:v>
                </c:pt>
                <c:pt idx="59">
                  <c:v>-1.708131151196856</c:v>
                </c:pt>
                <c:pt idx="60">
                  <c:v>-1.7358654308844796</c:v>
                </c:pt>
                <c:pt idx="61">
                  <c:v>-1.7635061547666562</c:v>
                </c:pt>
                <c:pt idx="62">
                  <c:v>-1.7910510873993732</c:v>
                </c:pt>
                <c:pt idx="63">
                  <c:v>-1.8184980276050724</c:v>
                </c:pt>
                <c:pt idx="64">
                  <c:v>-1.8458448090691821</c:v>
                </c:pt>
                <c:pt idx="65">
                  <c:v>-1.8730893009114045</c:v>
                </c:pt>
                <c:pt idx="66">
                  <c:v>-1.9002294082314446</c:v>
                </c:pt>
                <c:pt idx="67">
                  <c:v>-1.9272630726290998</c:v>
                </c:pt>
                <c:pt idx="68">
                  <c:v>-1.9541882726984681</c:v>
                </c:pt>
                <c:pt idx="69">
                  <c:v>-1.9810030244962427</c:v>
                </c:pt>
                <c:pt idx="70">
                  <c:v>-2.0077053819839525</c:v>
                </c:pt>
                <c:pt idx="71">
                  <c:v>-2.0342934374441213</c:v>
                </c:pt>
                <c:pt idx="72">
                  <c:v>-2.0607653218703001</c:v>
                </c:pt>
                <c:pt idx="73">
                  <c:v>-2.0871192053309549</c:v>
                </c:pt>
                <c:pt idx="74">
                  <c:v>-2.1133532973072904</c:v>
                </c:pt>
                <c:pt idx="75">
                  <c:v>-2.1394658470050154</c:v>
                </c:pt>
                <c:pt idx="76">
                  <c:v>-2.1654551436401261</c:v>
                </c:pt>
                <c:pt idx="78">
                  <c:v>25.050410651773159</c:v>
                </c:pt>
              </c:numCache>
            </c:numRef>
          </c:xVal>
          <c:yVal>
            <c:numRef>
              <c:f>linear!$G$10:$G$88</c:f>
              <c:numCache>
                <c:formatCode>Γενικός τύπος</c:formatCode>
                <c:ptCount val="79"/>
                <c:pt idx="0">
                  <c:v>-0.54962102171245808</c:v>
                </c:pt>
                <c:pt idx="1">
                  <c:v>4.9306645286665007E-3</c:v>
                </c:pt>
                <c:pt idx="2">
                  <c:v>9.6693000907543611E-3</c:v>
                </c:pt>
                <c:pt idx="3">
                  <c:v>1.4214777521194835E-2</c:v>
                </c:pt>
                <c:pt idx="4">
                  <c:v>1.8566010744634771E-2</c:v>
                </c:pt>
                <c:pt idx="5">
                  <c:v>2.2721957399705624E-2</c:v>
                </c:pt>
                <c:pt idx="6">
                  <c:v>2.6681619440470577E-2</c:v>
                </c:pt>
                <c:pt idx="7">
                  <c:v>3.0444043714413598E-2</c:v>
                </c:pt>
                <c:pt idx="8">
                  <c:v>3.4008322516373771E-2</c:v>
                </c:pt>
                <c:pt idx="9">
                  <c:v>3.7373594117792036E-2</c:v>
                </c:pt>
                <c:pt idx="10">
                  <c:v>4.0539043270752743E-2</c:v>
                </c:pt>
                <c:pt idx="11">
                  <c:v>4.3503901686227059E-2</c:v>
                </c:pt>
                <c:pt idx="12">
                  <c:v>4.6267448486039336E-2</c:v>
                </c:pt>
                <c:pt idx="13">
                  <c:v>4.8829010628035505E-2</c:v>
                </c:pt>
                <c:pt idx="14">
                  <c:v>5.1187963304013644E-2</c:v>
                </c:pt>
                <c:pt idx="15">
                  <c:v>5.3343730309958662E-2</c:v>
                </c:pt>
                <c:pt idx="16">
                  <c:v>5.5295784388193665E-2</c:v>
                </c:pt>
                <c:pt idx="17">
                  <c:v>5.7043647541063495E-2</c:v>
                </c:pt>
                <c:pt idx="18">
                  <c:v>5.858689131579653E-2</c:v>
                </c:pt>
                <c:pt idx="19">
                  <c:v>5.9925137060243827E-2</c:v>
                </c:pt>
                <c:pt idx="20">
                  <c:v>6.105805614920596E-2</c:v>
                </c:pt>
                <c:pt idx="21">
                  <c:v>6.1985370181089433E-2</c:v>
                </c:pt>
                <c:pt idx="22">
                  <c:v>6.270685114468709E-2</c:v>
                </c:pt>
                <c:pt idx="23">
                  <c:v>6.3222321555887709E-2</c:v>
                </c:pt>
                <c:pt idx="24">
                  <c:v>6.3531654564157686E-2</c:v>
                </c:pt>
                <c:pt idx="25">
                  <c:v>-0.19708500736170781</c:v>
                </c:pt>
                <c:pt idx="26">
                  <c:v>-0.20809542954699578</c:v>
                </c:pt>
                <c:pt idx="27">
                  <c:v>-0.21935694138587419</c:v>
                </c:pt>
                <c:pt idx="28">
                  <c:v>-0.23087050953291963</c:v>
                </c:pt>
                <c:pt idx="29">
                  <c:v>-0.24263707443965421</c:v>
                </c:pt>
                <c:pt idx="30">
                  <c:v>-0.25465755118964023</c:v>
                </c:pt>
                <c:pt idx="31">
                  <c:v>-0.266932830397906</c:v>
                </c:pt>
                <c:pt idx="32">
                  <c:v>-0.27946377917674597</c:v>
                </c:pt>
                <c:pt idx="33">
                  <c:v>-0.2922512421696345</c:v>
                </c:pt>
                <c:pt idx="34">
                  <c:v>-0.30529604265513943</c:v>
                </c:pt>
                <c:pt idx="35">
                  <c:v>-0.31859898372281864</c:v>
                </c:pt>
                <c:pt idx="36">
                  <c:v>-0.33216084952297315</c:v>
                </c:pt>
                <c:pt idx="37">
                  <c:v>-0.34598240659274104</c:v>
                </c:pt>
                <c:pt idx="38">
                  <c:v>-0.36006440526062944</c:v>
                </c:pt>
                <c:pt idx="39">
                  <c:v>-0.37440758113205885</c:v>
                </c:pt>
                <c:pt idx="40">
                  <c:v>-0.38901265665847135</c:v>
                </c:pt>
                <c:pt idx="41">
                  <c:v>-0.40388034279287194</c:v>
                </c:pt>
                <c:pt idx="42">
                  <c:v>-0.4190113407347642</c:v>
                </c:pt>
                <c:pt idx="43">
                  <c:v>-0.43440634376764048</c:v>
                </c:pt>
                <c:pt idx="44">
                  <c:v>-0.45006603919253119</c:v>
                </c:pt>
                <c:pt idx="45">
                  <c:v>-0.46599111036123486</c:v>
                </c:pt>
                <c:pt idx="46">
                  <c:v>-0.48218223881321465</c:v>
                </c:pt>
                <c:pt idx="47">
                  <c:v>-0.49864010652044199</c:v>
                </c:pt>
                <c:pt idx="48">
                  <c:v>-0.51536539824470662</c:v>
                </c:pt>
                <c:pt idx="49">
                  <c:v>-0.53235880401246505</c:v>
                </c:pt>
                <c:pt idx="50">
                  <c:v>-0.54962102171246086</c:v>
                </c:pt>
                <c:pt idx="51">
                  <c:v>-0.56715275982197588</c:v>
                </c:pt>
                <c:pt idx="52">
                  <c:v>-0.58495474026799521</c:v>
                </c:pt>
                <c:pt idx="53">
                  <c:v>-0.60302770142997175</c:v>
                </c:pt>
                <c:pt idx="54">
                  <c:v>-0.62137240129169768</c:v>
                </c:pt>
                <c:pt idx="55">
                  <c:v>-0.63998962075012134</c:v>
                </c:pt>
                <c:pt idx="56">
                  <c:v>-0.65888016708992059</c:v>
                </c:pt>
                <c:pt idx="57">
                  <c:v>-0.67804487763315613</c:v>
                </c:pt>
                <c:pt idx="58">
                  <c:v>-0.69748462357438712</c:v>
                </c:pt>
                <c:pt idx="59">
                  <c:v>-0.71720031401230588</c:v>
                </c:pt>
                <c:pt idx="60">
                  <c:v>-0.73719290019019013</c:v>
                </c:pt>
                <c:pt idx="61">
                  <c:v>-0.75746337995842594</c:v>
                </c:pt>
                <c:pt idx="62">
                  <c:v>-0.77801280247359883</c:v>
                </c:pt>
                <c:pt idx="63">
                  <c:v>-0.79884227315010259</c:v>
                </c:pt>
                <c:pt idx="64">
                  <c:v>-0.81995295888152742</c:v>
                </c:pt>
                <c:pt idx="65">
                  <c:v>-0.84134609355094014</c:v>
                </c:pt>
                <c:pt idx="66">
                  <c:v>-0.86302298385080833</c:v>
                </c:pt>
                <c:pt idx="67">
                  <c:v>-0.88498501543550323</c:v>
                </c:pt>
                <c:pt idx="68">
                  <c:v>-0.90723365943142353</c:v>
                </c:pt>
                <c:pt idx="69">
                  <c:v>-0.92977047933239654</c:v>
                </c:pt>
                <c:pt idx="70">
                  <c:v>-0.95259713831070825</c:v>
                </c:pt>
                <c:pt idx="71">
                  <c:v>-0.97571540697726777</c:v>
                </c:pt>
                <c:pt idx="72">
                  <c:v>-0.99912717162781972</c:v>
                </c:pt>
                <c:pt idx="73">
                  <c:v>-1.0228344430160152</c:v>
                </c:pt>
                <c:pt idx="74">
                  <c:v>-1.0468393656984858</c:v>
                </c:pt>
                <c:pt idx="75">
                  <c:v>-1.0711442280019001</c:v>
                </c:pt>
                <c:pt idx="76">
                  <c:v>-1.0957514726674087</c:v>
                </c:pt>
                <c:pt idx="77">
                  <c:v>0</c:v>
                </c:pt>
                <c:pt idx="78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807-47D5-917F-4307E72F2214}"/>
            </c:ext>
          </c:extLst>
        </c:ser>
        <c:ser>
          <c:idx val="1"/>
          <c:order val="1"/>
          <c:tx>
            <c:strRef>
              <c:f>linear!$I$7</c:f>
              <c:strCache>
                <c:ptCount val="1"/>
                <c:pt idx="0">
                  <c:v>-175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strRef>
              <c:f>linear!$J$10:$J$88</c:f>
              <c:strCache>
                <c:ptCount val="79"/>
                <c:pt idx="0">
                  <c:v>0</c:v>
                </c:pt>
                <c:pt idx="1">
                  <c:v>0.093054156</c:v>
                </c:pt>
                <c:pt idx="2">
                  <c:v>0.233976488</c:v>
                </c:pt>
                <c:pt idx="3">
                  <c:v>0.447118234</c:v>
                </c:pt>
                <c:pt idx="4">
                  <c:v>0.768867479</c:v>
                </c:pt>
                <c:pt idx="5">
                  <c:v>1.25315094</c:v>
                </c:pt>
                <c:pt idx="6">
                  <c:v>1.978882863</c:v>
                </c:pt>
                <c:pt idx="7">
                  <c:v>3.059322221</c:v>
                </c:pt>
                <c:pt idx="8">
                  <c:v>4.652208546</c:v>
                </c:pt>
                <c:pt idx="9">
                  <c:v>6.967111904</c:v>
                </c:pt>
                <c:pt idx="10">
                  <c:v>10.26204879</c:v>
                </c:pt>
                <c:pt idx="11">
                  <c:v>14.8156903</c:v>
                </c:pt>
                <c:pt idx="12">
                  <c:v>20.85900624</c:v>
                </c:pt>
                <c:pt idx="13">
                  <c:v>28.46212454</c:v>
                </c:pt>
                <c:pt idx="14">
                  <c:v>37.40992106</c:v>
                </c:pt>
                <c:pt idx="15">
                  <c:v>47.14896575</c:v>
                </c:pt>
                <c:pt idx="16">
                  <c:v>56.88801044</c:v>
                </c:pt>
                <c:pt idx="17">
                  <c:v>65.83580696</c:v>
                </c:pt>
                <c:pt idx="18">
                  <c:v>73.43892526</c:v>
                </c:pt>
                <c:pt idx="19">
                  <c:v>79.4822412</c:v>
                </c:pt>
                <c:pt idx="20">
                  <c:v>84.03588271</c:v>
                </c:pt>
                <c:pt idx="21">
                  <c:v>87.33081959</c:v>
                </c:pt>
                <c:pt idx="22">
                  <c:v>89.64572295</c:v>
                </c:pt>
                <c:pt idx="23">
                  <c:v>91.23860928</c:v>
                </c:pt>
                <c:pt idx="24">
                  <c:v>92.31904863</c:v>
                </c:pt>
                <c:pt idx="25">
                  <c:v>93.04478056</c:v>
                </c:pt>
                <c:pt idx="26">
                  <c:v>93.52906402</c:v>
                </c:pt>
                <c:pt idx="27">
                  <c:v>93.85081326</c:v>
                </c:pt>
                <c:pt idx="28">
                  <c:v>94.06395501</c:v>
                </c:pt>
                <c:pt idx="29">
                  <c:v>94.20487734</c:v>
                </c:pt>
                <c:pt idx="30">
                  <c:v>94.2979315</c:v>
                </c:pt>
                <c:pt idx="31">
                  <c:v>94.35932536</c:v>
                </c:pt>
                <c:pt idx="32">
                  <c:v>94.3998083</c:v>
                </c:pt>
                <c:pt idx="33">
                  <c:v>94.42649283</c:v>
                </c:pt>
                <c:pt idx="34">
                  <c:v>94.44407781</c:v>
                </c:pt>
                <c:pt idx="35">
                  <c:v>94.45566438</c:v>
                </c:pt>
                <c:pt idx="36">
                  <c:v>94.46329786</c:v>
                </c:pt>
                <c:pt idx="37">
                  <c:v>94.4683266</c:v>
                </c:pt>
                <c:pt idx="38">
                  <c:v>94.47163926</c:v>
                </c:pt>
                <c:pt idx="39">
                  <c:v>94.47382139</c:v>
                </c:pt>
                <c:pt idx="40">
                  <c:v>94.47525879</c:v>
                </c:pt>
                <c:pt idx="41">
                  <c:v>94.4762056</c:v>
                </c:pt>
                <c:pt idx="42">
                  <c:v>94.47682927</c:v>
                </c:pt>
                <c:pt idx="43">
                  <c:v>94.47724008</c:v>
                </c:pt>
                <c:pt idx="44">
                  <c:v>94.47751067</c:v>
                </c:pt>
                <c:pt idx="45">
                  <c:v>94.47768891</c:v>
                </c:pt>
                <c:pt idx="46">
                  <c:v>94.47780631</c:v>
                </c:pt>
                <c:pt idx="47">
                  <c:v>94.47788365</c:v>
                </c:pt>
                <c:pt idx="48">
                  <c:v>94.47793458</c:v>
                </c:pt>
                <c:pt idx="49">
                  <c:v>94.47796814</c:v>
                </c:pt>
                <c:pt idx="50">
                  <c:v>94.47799024</c:v>
                </c:pt>
                <c:pt idx="51">
                  <c:v>94.47800479</c:v>
                </c:pt>
                <c:pt idx="52">
                  <c:v>94.47801438</c:v>
                </c:pt>
                <c:pt idx="53">
                  <c:v>94.4780207</c:v>
                </c:pt>
                <c:pt idx="54">
                  <c:v>94.47802486</c:v>
                </c:pt>
                <c:pt idx="55">
                  <c:v>94.4780276</c:v>
                </c:pt>
                <c:pt idx="56">
                  <c:v>94.4780294</c:v>
                </c:pt>
                <c:pt idx="57">
                  <c:v>94.47803059</c:v>
                </c:pt>
                <c:pt idx="58">
                  <c:v>94.47803138</c:v>
                </c:pt>
                <c:pt idx="59">
                  <c:v>94.47803189</c:v>
                </c:pt>
                <c:pt idx="60">
                  <c:v>94.47803223</c:v>
                </c:pt>
                <c:pt idx="61">
                  <c:v>94.47803246</c:v>
                </c:pt>
                <c:pt idx="62">
                  <c:v>94.4780326</c:v>
                </c:pt>
                <c:pt idx="63">
                  <c:v>94.4780327</c:v>
                </c:pt>
                <c:pt idx="64">
                  <c:v>94.47803276</c:v>
                </c:pt>
                <c:pt idx="65">
                  <c:v>94.47803281</c:v>
                </c:pt>
                <c:pt idx="66">
                  <c:v>94.47803283</c:v>
                </c:pt>
                <c:pt idx="67">
                  <c:v>94.47803285</c:v>
                </c:pt>
                <c:pt idx="68">
                  <c:v>94.47803286</c:v>
                </c:pt>
                <c:pt idx="69">
                  <c:v>94.47803287</c:v>
                </c:pt>
                <c:pt idx="70">
                  <c:v>94.47803288</c:v>
                </c:pt>
                <c:pt idx="71">
                  <c:v>94.47803288</c:v>
                </c:pt>
                <c:pt idx="72">
                  <c:v>94.47803288</c:v>
                </c:pt>
                <c:pt idx="73">
                  <c:v>94.47803288</c:v>
                </c:pt>
                <c:pt idx="74">
                  <c:v>94.47803289</c:v>
                </c:pt>
                <c:pt idx="75">
                  <c:v>94.47803289</c:v>
                </c:pt>
                <c:pt idx="76">
                  <c:v>94.47803289</c:v>
                </c:pt>
                <c:pt idx="77">
                  <c:v>ymax</c:v>
                </c:pt>
                <c:pt idx="78">
                  <c:v>tmax</c:v>
                </c:pt>
              </c:strCache>
            </c:strRef>
          </c:xVal>
          <c:yVal>
            <c:numRef>
              <c:f>linear!$K$10:$K$88</c:f>
              <c:numCache>
                <c:formatCode>Γενικός τύπος</c:formatCode>
                <c:ptCount val="79"/>
                <c:pt idx="0">
                  <c:v>-1.0509164014213677E-14</c:v>
                </c:pt>
                <c:pt idx="1">
                  <c:v>0.95257622924910801</c:v>
                </c:pt>
                <c:pt idx="2">
                  <c:v>2.1219495648820224</c:v>
                </c:pt>
                <c:pt idx="3">
                  <c:v>3.5547158080383197</c:v>
                </c:pt>
                <c:pt idx="4">
                  <c:v>5.3051156243638582</c:v>
                </c:pt>
                <c:pt idx="5">
                  <c:v>7.4341859217188473</c:v>
                </c:pt>
                <c:pt idx="6">
                  <c:v>10.00667393846874</c:v>
                </c:pt>
                <c:pt idx="7">
                  <c:v>13.083832898533165</c:v>
                </c:pt>
                <c:pt idx="8">
                  <c:v>16.709256007777164</c:v>
                </c:pt>
                <c:pt idx="9">
                  <c:v>20.884182669795024</c:v>
                </c:pt>
                <c:pt idx="10">
                  <c:v>25.529610998214608</c:v>
                </c:pt>
                <c:pt idx="11">
                  <c:v>30.437984464025764</c:v>
                </c:pt>
                <c:pt idx="12">
                  <c:v>35.230795319724223</c:v>
                </c:pt>
                <c:pt idx="13">
                  <c:v>39.358819541106797</c:v>
                </c:pt>
                <c:pt idx="14">
                  <c:v>42.191213194203023</c:v>
                </c:pt>
                <c:pt idx="15">
                  <c:v>43.204067138388147</c:v>
                </c:pt>
                <c:pt idx="16">
                  <c:v>42.191213194203044</c:v>
                </c:pt>
                <c:pt idx="17">
                  <c:v>39.35881954110684</c:v>
                </c:pt>
                <c:pt idx="18">
                  <c:v>35.230795319724265</c:v>
                </c:pt>
                <c:pt idx="19">
                  <c:v>30.437984464025831</c:v>
                </c:pt>
                <c:pt idx="20">
                  <c:v>25.529610998214658</c:v>
                </c:pt>
                <c:pt idx="21">
                  <c:v>20.884182669795052</c:v>
                </c:pt>
                <c:pt idx="22">
                  <c:v>16.709256007777178</c:v>
                </c:pt>
                <c:pt idx="23">
                  <c:v>13.083832898533151</c:v>
                </c:pt>
                <c:pt idx="24">
                  <c:v>10.006673938468792</c:v>
                </c:pt>
                <c:pt idx="25">
                  <c:v>7.4341859217188277</c:v>
                </c:pt>
                <c:pt idx="26">
                  <c:v>5.3051156243638324</c:v>
                </c:pt>
                <c:pt idx="27">
                  <c:v>3.5547158080381895</c:v>
                </c:pt>
                <c:pt idx="28">
                  <c:v>2.1219495648820619</c:v>
                </c:pt>
                <c:pt idx="29">
                  <c:v>0.95257622924910801</c:v>
                </c:pt>
                <c:pt idx="30">
                  <c:v>-1.3136455017767097E-13</c:v>
                </c:pt>
                <c:pt idx="31">
                  <c:v>-0.77499376115841734</c:v>
                </c:pt>
                <c:pt idx="32">
                  <c:v>-1.4049863282012853</c:v>
                </c:pt>
                <c:pt idx="33">
                  <c:v>-1.9168267671839401</c:v>
                </c:pt>
                <c:pt idx="34">
                  <c:v>-2.3325237967840078</c:v>
                </c:pt>
                <c:pt idx="35">
                  <c:v>-2.6700565464080168</c:v>
                </c:pt>
                <c:pt idx="36">
                  <c:v>-2.9440794368227245</c:v>
                </c:pt>
                <c:pt idx="37">
                  <c:v>-3.1665194581444727</c:v>
                </c:pt>
                <c:pt idx="38">
                  <c:v>-3.3470744398440728</c:v>
                </c:pt>
                <c:pt idx="39">
                  <c:v>-3.4936246907906208</c:v>
                </c:pt>
                <c:pt idx="40">
                  <c:v>-3.6125709644912387</c:v>
                </c:pt>
                <c:pt idx="41">
                  <c:v>-3.7091108265553925</c:v>
                </c:pt>
                <c:pt idx="42">
                  <c:v>-3.7874640640902304</c:v>
                </c:pt>
                <c:pt idx="43">
                  <c:v>-3.8510562209888484</c:v>
                </c:pt>
                <c:pt idx="44">
                  <c:v>-3.9026678720269783</c:v>
                </c:pt>
                <c:pt idx="45">
                  <c:v>-3.9445559429133166</c:v>
                </c:pt>
                <c:pt idx="46">
                  <c:v>-3.978552263866554</c:v>
                </c:pt>
                <c:pt idx="47">
                  <c:v>-4.0061436038072662</c:v>
                </c:pt>
                <c:pt idx="48">
                  <c:v>-4.0285366517094143</c:v>
                </c:pt>
                <c:pt idx="49">
                  <c:v>-4.0467107690218471</c:v>
                </c:pt>
                <c:pt idx="50">
                  <c:v>-4.0614608107254089</c:v>
                </c:pt>
                <c:pt idx="51">
                  <c:v>-4.073431882619805</c:v>
                </c:pt>
                <c:pt idx="52">
                  <c:v>-4.0831475524060004</c:v>
                </c:pt>
                <c:pt idx="53">
                  <c:v>-4.0910327466009262</c:v>
                </c:pt>
                <c:pt idx="54">
                  <c:v>-4.0974323344645072</c:v>
                </c:pt>
                <c:pt idx="55">
                  <c:v>-4.1026262106998743</c:v>
                </c:pt>
                <c:pt idx="56">
                  <c:v>-4.1068415366864768</c:v>
                </c:pt>
                <c:pt idx="57">
                  <c:v>-4.1102626757357283</c:v>
                </c:pt>
                <c:pt idx="58">
                  <c:v>-4.1130392563548082</c:v>
                </c:pt>
                <c:pt idx="59">
                  <c:v>-4.1152927162780948</c:v>
                </c:pt>
                <c:pt idx="60">
                  <c:v>-4.1171216138073428</c:v>
                </c:pt>
                <c:pt idx="61">
                  <c:v>-4.1186059383959135</c:v>
                </c:pt>
                <c:pt idx="62">
                  <c:v>-4.1198106096058362</c:v>
                </c:pt>
                <c:pt idx="63">
                  <c:v>-4.1207883150803521</c:v>
                </c:pt>
                <c:pt idx="64">
                  <c:v>-4.1215818162283684</c:v>
                </c:pt>
                <c:pt idx="65">
                  <c:v>-4.1222258177846198</c:v>
                </c:pt>
                <c:pt idx="66">
                  <c:v>-4.1227484866504369</c:v>
                </c:pt>
                <c:pt idx="67">
                  <c:v>-4.1231726827668114</c:v>
                </c:pt>
                <c:pt idx="68">
                  <c:v>-4.1235169575027752</c:v>
                </c:pt>
                <c:pt idx="69">
                  <c:v>-4.1237963697273274</c:v>
                </c:pt>
                <c:pt idx="70">
                  <c:v>-4.1240231394280089</c:v>
                </c:pt>
                <c:pt idx="71">
                  <c:v>-4.1242071845369228</c:v>
                </c:pt>
                <c:pt idx="72">
                  <c:v>-4.1243565549201566</c:v>
                </c:pt>
                <c:pt idx="73">
                  <c:v>-4.1244777822423222</c:v>
                </c:pt>
                <c:pt idx="74">
                  <c:v>-4.1245761721785632</c:v>
                </c:pt>
                <c:pt idx="75">
                  <c:v>-4.1246560234408349</c:v>
                </c:pt>
                <c:pt idx="76">
                  <c:v>-4.1247208300314933</c:v>
                </c:pt>
                <c:pt idx="77">
                  <c:v>5.635581530504056</c:v>
                </c:pt>
                <c:pt idx="78">
                  <c:v>12.05163389865556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2807-47D5-917F-4307E72F2214}"/>
            </c:ext>
          </c:extLst>
        </c:ser>
        <c:ser>
          <c:idx val="2"/>
          <c:order val="2"/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linear!$L$10:$L$89</c:f>
              <c:numCache>
                <c:formatCode>Γενικός τύπος</c:formatCode>
                <c:ptCount val="80"/>
                <c:pt idx="78">
                  <c:v>12.05163389865556</c:v>
                </c:pt>
              </c:numCache>
            </c:numRef>
          </c:xVal>
          <c:yVal>
            <c:numRef>
              <c:f>linear!$M$10:$M$89</c:f>
              <c:numCache>
                <c:formatCode>Γενικός τύπος</c:formatCode>
                <c:ptCount val="80"/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2807-47D5-917F-4307E72F2214}"/>
            </c:ext>
          </c:extLst>
        </c:ser>
        <c:ser>
          <c:idx val="3"/>
          <c:order val="3"/>
          <c:tx>
            <c:v>5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multiLvlStrRef>
              <c:f>linear!$A$10:$B$88</c:f>
              <c:multiLvlStrCache>
                <c:ptCount val="79"/>
                <c:lvl>
                  <c:pt idx="0">
                    <c:v>0</c:v>
                  </c:pt>
                  <c:pt idx="1">
                    <c:v>0.129957606</c:v>
                  </c:pt>
                  <c:pt idx="2">
                    <c:v>0.166154213</c:v>
                  </c:pt>
                  <c:pt idx="3">
                    <c:v>0.176223142</c:v>
                  </c:pt>
                  <c:pt idx="4">
                    <c:v>0.17902306</c:v>
                  </c:pt>
                  <c:pt idx="5">
                    <c:v>0.179801571</c:v>
                  </c:pt>
                  <c:pt idx="6">
                    <c:v>0.180018029</c:v>
                  </c:pt>
                  <c:pt idx="7">
                    <c:v>0.180078212</c:v>
                  </c:pt>
                  <c:pt idx="8">
                    <c:v>0.180094945</c:v>
                  </c:pt>
                  <c:pt idx="9">
                    <c:v>0.180099598</c:v>
                  </c:pt>
                  <c:pt idx="10">
                    <c:v>0.180100891</c:v>
                  </c:pt>
                  <c:pt idx="11">
                    <c:v>0.180101251</c:v>
                  </c:pt>
                  <c:pt idx="12">
                    <c:v>0.180101351</c:v>
                  </c:pt>
                  <c:pt idx="13">
                    <c:v>0.180101379</c:v>
                  </c:pt>
                  <c:pt idx="14">
                    <c:v>0.180101387</c:v>
                  </c:pt>
                  <c:pt idx="15">
                    <c:v>0.180101389</c:v>
                  </c:pt>
                  <c:pt idx="16">
                    <c:v>0.180101389</c:v>
                  </c:pt>
                  <c:pt idx="17">
                    <c:v>0.180101389</c:v>
                  </c:pt>
                  <c:pt idx="18">
                    <c:v>0.180101389</c:v>
                  </c:pt>
                  <c:pt idx="19">
                    <c:v>0.180101389</c:v>
                  </c:pt>
                  <c:pt idx="20">
                    <c:v>0.180101389</c:v>
                  </c:pt>
                  <c:pt idx="21">
                    <c:v>0.180101389</c:v>
                  </c:pt>
                  <c:pt idx="22">
                    <c:v>0.180101389</c:v>
                  </c:pt>
                  <c:pt idx="23">
                    <c:v>0.180101389</c:v>
                  </c:pt>
                  <c:pt idx="24">
                    <c:v>0.180101389</c:v>
                  </c:pt>
                  <c:pt idx="25">
                    <c:v>0.180101389</c:v>
                  </c:pt>
                  <c:pt idx="26">
                    <c:v>0.180101389</c:v>
                  </c:pt>
                  <c:pt idx="27">
                    <c:v>0.180101389</c:v>
                  </c:pt>
                  <c:pt idx="28">
                    <c:v>0.180101389</c:v>
                  </c:pt>
                  <c:pt idx="29">
                    <c:v>0.180101389</c:v>
                  </c:pt>
                  <c:pt idx="30">
                    <c:v>0.180101389</c:v>
                  </c:pt>
                  <c:pt idx="31">
                    <c:v>0.180101389</c:v>
                  </c:pt>
                  <c:pt idx="32">
                    <c:v>0.180101389</c:v>
                  </c:pt>
                  <c:pt idx="33">
                    <c:v>0.180101389</c:v>
                  </c:pt>
                  <c:pt idx="34">
                    <c:v>0.180101389</c:v>
                  </c:pt>
                  <c:pt idx="35">
                    <c:v>0.180101389</c:v>
                  </c:pt>
                  <c:pt idx="36">
                    <c:v>0.180101389</c:v>
                  </c:pt>
                  <c:pt idx="37">
                    <c:v>0.180101389</c:v>
                  </c:pt>
                  <c:pt idx="38">
                    <c:v>0.180101389</c:v>
                  </c:pt>
                  <c:pt idx="39">
                    <c:v>0.180101389</c:v>
                  </c:pt>
                  <c:pt idx="40">
                    <c:v>0.180101389</c:v>
                  </c:pt>
                  <c:pt idx="41">
                    <c:v>0.180101389</c:v>
                  </c:pt>
                  <c:pt idx="42">
                    <c:v>0.180101389</c:v>
                  </c:pt>
                  <c:pt idx="43">
                    <c:v>0.180101389</c:v>
                  </c:pt>
                  <c:pt idx="44">
                    <c:v>0.180101389</c:v>
                  </c:pt>
                  <c:pt idx="45">
                    <c:v>0.180101389</c:v>
                  </c:pt>
                  <c:pt idx="46">
                    <c:v>0.180101389</c:v>
                  </c:pt>
                  <c:pt idx="47">
                    <c:v>0.180101389</c:v>
                  </c:pt>
                  <c:pt idx="48">
                    <c:v>0.180101389</c:v>
                  </c:pt>
                  <c:pt idx="49">
                    <c:v>0.180101389</c:v>
                  </c:pt>
                  <c:pt idx="50">
                    <c:v>0.180101389</c:v>
                  </c:pt>
                  <c:pt idx="51">
                    <c:v>0.180101389</c:v>
                  </c:pt>
                  <c:pt idx="52">
                    <c:v>0.180101389</c:v>
                  </c:pt>
                  <c:pt idx="53">
                    <c:v>0.180101389</c:v>
                  </c:pt>
                  <c:pt idx="54">
                    <c:v>0.180101389</c:v>
                  </c:pt>
                  <c:pt idx="55">
                    <c:v>0.180101389</c:v>
                  </c:pt>
                  <c:pt idx="56">
                    <c:v>0.180101389</c:v>
                  </c:pt>
                  <c:pt idx="57">
                    <c:v>0.180101389</c:v>
                  </c:pt>
                  <c:pt idx="58">
                    <c:v>0.180101389</c:v>
                  </c:pt>
                  <c:pt idx="59">
                    <c:v>0.180101389</c:v>
                  </c:pt>
                  <c:pt idx="60">
                    <c:v>0.180101389</c:v>
                  </c:pt>
                  <c:pt idx="61">
                    <c:v>0.180101389</c:v>
                  </c:pt>
                  <c:pt idx="62">
                    <c:v>0.180101389</c:v>
                  </c:pt>
                  <c:pt idx="63">
                    <c:v>0.180101389</c:v>
                  </c:pt>
                  <c:pt idx="64">
                    <c:v>0.180101389</c:v>
                  </c:pt>
                  <c:pt idx="65">
                    <c:v>0.180101389</c:v>
                  </c:pt>
                  <c:pt idx="66">
                    <c:v>0.180101389</c:v>
                  </c:pt>
                  <c:pt idx="67">
                    <c:v>0.180101389</c:v>
                  </c:pt>
                  <c:pt idx="68">
                    <c:v>0.180101389</c:v>
                  </c:pt>
                  <c:pt idx="69">
                    <c:v>0.180101389</c:v>
                  </c:pt>
                  <c:pt idx="70">
                    <c:v>0.180101389</c:v>
                  </c:pt>
                  <c:pt idx="71">
                    <c:v>0.180101389</c:v>
                  </c:pt>
                  <c:pt idx="72">
                    <c:v>0.180101389</c:v>
                  </c:pt>
                  <c:pt idx="73">
                    <c:v>0.180101389</c:v>
                  </c:pt>
                  <c:pt idx="74">
                    <c:v>0.180101389</c:v>
                  </c:pt>
                  <c:pt idx="75">
                    <c:v>0.180101389</c:v>
                  </c:pt>
                  <c:pt idx="76">
                    <c:v>0.180101389</c:v>
                  </c:pt>
                  <c:pt idx="77">
                    <c:v>43.20406714</c:v>
                  </c:pt>
                  <c:pt idx="78">
                    <c:v>#ΑΡΙΘ!</c:v>
                  </c:pt>
                </c:lvl>
                <c:lvl>
                  <c:pt idx="0">
                    <c:v>0</c:v>
                  </c:pt>
                  <c:pt idx="1">
                    <c:v>0.08</c:v>
                  </c:pt>
                  <c:pt idx="2">
                    <c:v>0.16</c:v>
                  </c:pt>
                  <c:pt idx="3">
                    <c:v>0.24</c:v>
                  </c:pt>
                  <c:pt idx="4">
                    <c:v>0.32</c:v>
                  </c:pt>
                  <c:pt idx="5">
                    <c:v>0.4</c:v>
                  </c:pt>
                  <c:pt idx="6">
                    <c:v>0.48</c:v>
                  </c:pt>
                  <c:pt idx="7">
                    <c:v>0.56</c:v>
                  </c:pt>
                  <c:pt idx="8">
                    <c:v>0.64</c:v>
                  </c:pt>
                  <c:pt idx="9">
                    <c:v>0.72</c:v>
                  </c:pt>
                  <c:pt idx="10">
                    <c:v>0.8</c:v>
                  </c:pt>
                  <c:pt idx="11">
                    <c:v>0.88</c:v>
                  </c:pt>
                  <c:pt idx="12">
                    <c:v>0.96</c:v>
                  </c:pt>
                  <c:pt idx="13">
                    <c:v>1.04</c:v>
                  </c:pt>
                  <c:pt idx="14">
                    <c:v>1.12</c:v>
                  </c:pt>
                  <c:pt idx="15">
                    <c:v>1.2</c:v>
                  </c:pt>
                  <c:pt idx="16">
                    <c:v>1.28</c:v>
                  </c:pt>
                  <c:pt idx="17">
                    <c:v>1.36</c:v>
                  </c:pt>
                  <c:pt idx="18">
                    <c:v>1.44</c:v>
                  </c:pt>
                  <c:pt idx="19">
                    <c:v>1.52</c:v>
                  </c:pt>
                  <c:pt idx="20">
                    <c:v>1.6</c:v>
                  </c:pt>
                  <c:pt idx="21">
                    <c:v>1.68</c:v>
                  </c:pt>
                  <c:pt idx="22">
                    <c:v>1.76</c:v>
                  </c:pt>
                  <c:pt idx="23">
                    <c:v>1.84</c:v>
                  </c:pt>
                  <c:pt idx="24">
                    <c:v>1.92</c:v>
                  </c:pt>
                  <c:pt idx="25">
                    <c:v>2</c:v>
                  </c:pt>
                  <c:pt idx="26">
                    <c:v>2.08</c:v>
                  </c:pt>
                  <c:pt idx="27">
                    <c:v>2.16</c:v>
                  </c:pt>
                  <c:pt idx="28">
                    <c:v>2.24</c:v>
                  </c:pt>
                  <c:pt idx="29">
                    <c:v>2.32</c:v>
                  </c:pt>
                  <c:pt idx="30">
                    <c:v>2.4</c:v>
                  </c:pt>
                  <c:pt idx="31">
                    <c:v>2.48</c:v>
                  </c:pt>
                  <c:pt idx="32">
                    <c:v>2.56</c:v>
                  </c:pt>
                  <c:pt idx="33">
                    <c:v>2.64</c:v>
                  </c:pt>
                  <c:pt idx="34">
                    <c:v>2.72</c:v>
                  </c:pt>
                  <c:pt idx="35">
                    <c:v>2.8</c:v>
                  </c:pt>
                  <c:pt idx="36">
                    <c:v>2.88</c:v>
                  </c:pt>
                  <c:pt idx="37">
                    <c:v>2.96</c:v>
                  </c:pt>
                  <c:pt idx="38">
                    <c:v>3.04</c:v>
                  </c:pt>
                  <c:pt idx="39">
                    <c:v>3.12</c:v>
                  </c:pt>
                  <c:pt idx="40">
                    <c:v>3.2</c:v>
                  </c:pt>
                  <c:pt idx="41">
                    <c:v>3.28</c:v>
                  </c:pt>
                  <c:pt idx="42">
                    <c:v>3.36</c:v>
                  </c:pt>
                  <c:pt idx="43">
                    <c:v>3.44</c:v>
                  </c:pt>
                  <c:pt idx="44">
                    <c:v>3.52</c:v>
                  </c:pt>
                  <c:pt idx="45">
                    <c:v>3.6</c:v>
                  </c:pt>
                  <c:pt idx="46">
                    <c:v>3.68</c:v>
                  </c:pt>
                  <c:pt idx="47">
                    <c:v>3.76</c:v>
                  </c:pt>
                  <c:pt idx="48">
                    <c:v>3.84</c:v>
                  </c:pt>
                  <c:pt idx="49">
                    <c:v>3.92</c:v>
                  </c:pt>
                  <c:pt idx="50">
                    <c:v>4</c:v>
                  </c:pt>
                  <c:pt idx="51">
                    <c:v>4.08</c:v>
                  </c:pt>
                  <c:pt idx="52">
                    <c:v>4.16</c:v>
                  </c:pt>
                  <c:pt idx="53">
                    <c:v>4.24</c:v>
                  </c:pt>
                  <c:pt idx="54">
                    <c:v>4.32</c:v>
                  </c:pt>
                  <c:pt idx="55">
                    <c:v>4.4</c:v>
                  </c:pt>
                  <c:pt idx="56">
                    <c:v>4.48</c:v>
                  </c:pt>
                  <c:pt idx="57">
                    <c:v>4.56</c:v>
                  </c:pt>
                  <c:pt idx="58">
                    <c:v>4.64</c:v>
                  </c:pt>
                  <c:pt idx="59">
                    <c:v>4.72</c:v>
                  </c:pt>
                  <c:pt idx="60">
                    <c:v>4.8</c:v>
                  </c:pt>
                  <c:pt idx="61">
                    <c:v>4.88</c:v>
                  </c:pt>
                  <c:pt idx="62">
                    <c:v>4.96</c:v>
                  </c:pt>
                  <c:pt idx="63">
                    <c:v>5.04</c:v>
                  </c:pt>
                  <c:pt idx="64">
                    <c:v>5.12</c:v>
                  </c:pt>
                  <c:pt idx="65">
                    <c:v>5.2</c:v>
                  </c:pt>
                  <c:pt idx="66">
                    <c:v>5.28</c:v>
                  </c:pt>
                  <c:pt idx="67">
                    <c:v>5.36</c:v>
                  </c:pt>
                  <c:pt idx="68">
                    <c:v>5.44</c:v>
                  </c:pt>
                  <c:pt idx="69">
                    <c:v>5.52</c:v>
                  </c:pt>
                  <c:pt idx="70">
                    <c:v>5.6</c:v>
                  </c:pt>
                  <c:pt idx="71">
                    <c:v>5.68</c:v>
                  </c:pt>
                  <c:pt idx="72">
                    <c:v>5.76</c:v>
                  </c:pt>
                  <c:pt idx="73">
                    <c:v>5.84</c:v>
                  </c:pt>
                  <c:pt idx="74">
                    <c:v>5.92</c:v>
                  </c:pt>
                  <c:pt idx="75">
                    <c:v>6</c:v>
                  </c:pt>
                  <c:pt idx="76">
                    <c:v>6.08</c:v>
                  </c:pt>
                  <c:pt idx="77">
                    <c:v>ymax</c:v>
                  </c:pt>
                  <c:pt idx="78">
                    <c:v>tmax</c:v>
                  </c:pt>
                </c:lvl>
              </c:multiLvlStrCache>
            </c:multiLvlStrRef>
          </c:xVal>
          <c:yVal>
            <c:numRef>
              <c:f>linear!$C$10:$C$88</c:f>
              <c:numCache>
                <c:formatCode>Γενικός τύπος</c:formatCode>
                <c:ptCount val="79"/>
                <c:pt idx="0">
                  <c:v>-9.7699626167013776E-15</c:v>
                </c:pt>
                <c:pt idx="1">
                  <c:v>-1.9469268558528294</c:v>
                </c:pt>
                <c:pt idx="2">
                  <c:v>-2.9760791280436605</c:v>
                </c:pt>
                <c:pt idx="3">
                  <c:v>-3.5191182771988858</c:v>
                </c:pt>
                <c:pt idx="4">
                  <c:v>-3.8055137074225476</c:v>
                </c:pt>
                <c:pt idx="5">
                  <c:v>-3.9565359128088695</c:v>
                </c:pt>
                <c:pt idx="6">
                  <c:v>-4.0361699599703682</c:v>
                </c:pt>
                <c:pt idx="7">
                  <c:v>-4.0781605630832827</c:v>
                </c:pt>
                <c:pt idx="8">
                  <c:v>-4.1003019154059066</c:v>
                </c:pt>
                <c:pt idx="9">
                  <c:v>-4.1119768864579225</c:v>
                </c:pt>
                <c:pt idx="10">
                  <c:v>-4.1181330108037768</c:v>
                </c:pt>
                <c:pt idx="11">
                  <c:v>-4.1213790885705839</c:v>
                </c:pt>
                <c:pt idx="12">
                  <c:v>-4.1230907208040071</c:v>
                </c:pt>
                <c:pt idx="13">
                  <c:v>-4.1239932515939239</c:v>
                </c:pt>
                <c:pt idx="14">
                  <c:v>-4.1244691491157761</c:v>
                </c:pt>
                <c:pt idx="15">
                  <c:v>-4.1247200862839</c:v>
                </c:pt>
                <c:pt idx="16">
                  <c:v>-4.1248524037929997</c:v>
                </c:pt>
                <c:pt idx="17">
                  <c:v>-4.1249221719691898</c:v>
                </c:pt>
                <c:pt idx="18">
                  <c:v>-4.1249589614947366</c:v>
                </c:pt>
                <c:pt idx="19">
                  <c:v>-4.1249783656989392</c:v>
                </c:pt>
                <c:pt idx="20">
                  <c:v>-4.1249885844010477</c:v>
                </c:pt>
                <c:pt idx="21">
                  <c:v>-4.1249939742725061</c:v>
                </c:pt>
                <c:pt idx="22">
                  <c:v>-4.1249968459900783</c:v>
                </c:pt>
                <c:pt idx="23">
                  <c:v>-4.1249982724776197</c:v>
                </c:pt>
                <c:pt idx="24">
                  <c:v>-4.1249990026144889</c:v>
                </c:pt>
                <c:pt idx="25">
                  <c:v>-4.125</c:v>
                </c:pt>
                <c:pt idx="26">
                  <c:v>-4.125</c:v>
                </c:pt>
                <c:pt idx="27">
                  <c:v>-4.125</c:v>
                </c:pt>
                <c:pt idx="28">
                  <c:v>-4.125</c:v>
                </c:pt>
                <c:pt idx="29">
                  <c:v>-4.125</c:v>
                </c:pt>
                <c:pt idx="30">
                  <c:v>-4.125</c:v>
                </c:pt>
                <c:pt idx="31">
                  <c:v>-4.125</c:v>
                </c:pt>
                <c:pt idx="32">
                  <c:v>-4.125</c:v>
                </c:pt>
                <c:pt idx="33">
                  <c:v>-4.125</c:v>
                </c:pt>
                <c:pt idx="34">
                  <c:v>-4.125</c:v>
                </c:pt>
                <c:pt idx="35">
                  <c:v>-4.125</c:v>
                </c:pt>
                <c:pt idx="36">
                  <c:v>-4.125</c:v>
                </c:pt>
                <c:pt idx="37">
                  <c:v>-4.125</c:v>
                </c:pt>
                <c:pt idx="38">
                  <c:v>-4.125</c:v>
                </c:pt>
                <c:pt idx="39">
                  <c:v>-4.125</c:v>
                </c:pt>
                <c:pt idx="40">
                  <c:v>-4.125</c:v>
                </c:pt>
                <c:pt idx="41">
                  <c:v>-4.125</c:v>
                </c:pt>
                <c:pt idx="42">
                  <c:v>-4.125</c:v>
                </c:pt>
                <c:pt idx="43">
                  <c:v>-4.125</c:v>
                </c:pt>
                <c:pt idx="44">
                  <c:v>-4.125</c:v>
                </c:pt>
                <c:pt idx="45">
                  <c:v>-4.125</c:v>
                </c:pt>
                <c:pt idx="46">
                  <c:v>-4.125</c:v>
                </c:pt>
                <c:pt idx="47">
                  <c:v>-4.125</c:v>
                </c:pt>
                <c:pt idx="48">
                  <c:v>-4.125</c:v>
                </c:pt>
                <c:pt idx="49">
                  <c:v>-4.125</c:v>
                </c:pt>
                <c:pt idx="50">
                  <c:v>-4.125</c:v>
                </c:pt>
                <c:pt idx="51">
                  <c:v>-4.125</c:v>
                </c:pt>
                <c:pt idx="52">
                  <c:v>-4.125</c:v>
                </c:pt>
                <c:pt idx="53">
                  <c:v>-4.125</c:v>
                </c:pt>
                <c:pt idx="54">
                  <c:v>-4.125</c:v>
                </c:pt>
                <c:pt idx="55">
                  <c:v>-4.125</c:v>
                </c:pt>
                <c:pt idx="56">
                  <c:v>-4.125</c:v>
                </c:pt>
                <c:pt idx="57">
                  <c:v>-4.125</c:v>
                </c:pt>
                <c:pt idx="58">
                  <c:v>-4.125</c:v>
                </c:pt>
                <c:pt idx="59">
                  <c:v>-4.125</c:v>
                </c:pt>
                <c:pt idx="60">
                  <c:v>-4.125</c:v>
                </c:pt>
                <c:pt idx="61">
                  <c:v>-4.125</c:v>
                </c:pt>
                <c:pt idx="62">
                  <c:v>-4.125</c:v>
                </c:pt>
                <c:pt idx="63">
                  <c:v>-4.125</c:v>
                </c:pt>
                <c:pt idx="64">
                  <c:v>-4.125</c:v>
                </c:pt>
                <c:pt idx="65">
                  <c:v>-4.125</c:v>
                </c:pt>
                <c:pt idx="66">
                  <c:v>-4.125</c:v>
                </c:pt>
                <c:pt idx="67">
                  <c:v>-4.125</c:v>
                </c:pt>
                <c:pt idx="68">
                  <c:v>-4.125</c:v>
                </c:pt>
                <c:pt idx="69">
                  <c:v>-4.125</c:v>
                </c:pt>
                <c:pt idx="70">
                  <c:v>-4.125</c:v>
                </c:pt>
                <c:pt idx="71">
                  <c:v>-4.125</c:v>
                </c:pt>
                <c:pt idx="72">
                  <c:v>-4.125</c:v>
                </c:pt>
                <c:pt idx="73">
                  <c:v>-4.125</c:v>
                </c:pt>
                <c:pt idx="74">
                  <c:v>-4.125</c:v>
                </c:pt>
                <c:pt idx="75">
                  <c:v>-4.125</c:v>
                </c:pt>
                <c:pt idx="76">
                  <c:v>-4.125</c:v>
                </c:pt>
                <c:pt idx="78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485-4618-A7FF-D38CE128A3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0242992"/>
        <c:axId val="580238728"/>
      </c:scatterChart>
      <c:valAx>
        <c:axId val="580242992"/>
        <c:scaling>
          <c:orientation val="minMax"/>
          <c:max val="3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80238728"/>
        <c:crosses val="autoZero"/>
        <c:crossBetween val="midCat"/>
      </c:valAx>
      <c:valAx>
        <c:axId val="580238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802429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z vs t</a:t>
            </a:r>
            <a:endParaRPr lang="el-G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strRef>
              <c:f>linear!$D$10:$D$88</c:f>
              <c:strCache>
                <c:ptCount val="79"/>
                <c:pt idx="0">
                  <c:v>0</c:v>
                </c:pt>
                <c:pt idx="1">
                  <c:v>0.000877129</c:v>
                </c:pt>
                <c:pt idx="2">
                  <c:v>0.001754258</c:v>
                </c:pt>
                <c:pt idx="3">
                  <c:v>0.002631387</c:v>
                </c:pt>
                <c:pt idx="4">
                  <c:v>0.003508517</c:v>
                </c:pt>
                <c:pt idx="5">
                  <c:v>0.004385646</c:v>
                </c:pt>
                <c:pt idx="6">
                  <c:v>0.005262775</c:v>
                </c:pt>
                <c:pt idx="7">
                  <c:v>0.006139904</c:v>
                </c:pt>
                <c:pt idx="8">
                  <c:v>0.007017033</c:v>
                </c:pt>
                <c:pt idx="9">
                  <c:v>0.007894162</c:v>
                </c:pt>
                <c:pt idx="10">
                  <c:v>0.008771291</c:v>
                </c:pt>
                <c:pt idx="11">
                  <c:v>0.009648421</c:v>
                </c:pt>
                <c:pt idx="12">
                  <c:v>0.01052555</c:v>
                </c:pt>
                <c:pt idx="13">
                  <c:v>0.011402679</c:v>
                </c:pt>
                <c:pt idx="14">
                  <c:v>0.012279808</c:v>
                </c:pt>
                <c:pt idx="15">
                  <c:v>0.013156937</c:v>
                </c:pt>
                <c:pt idx="16">
                  <c:v>0.014034066</c:v>
                </c:pt>
                <c:pt idx="17">
                  <c:v>0.014911196</c:v>
                </c:pt>
                <c:pt idx="18">
                  <c:v>0.015788325</c:v>
                </c:pt>
                <c:pt idx="19">
                  <c:v>0.016665454</c:v>
                </c:pt>
                <c:pt idx="20">
                  <c:v>0.017542583</c:v>
                </c:pt>
                <c:pt idx="21">
                  <c:v>0.018419712</c:v>
                </c:pt>
                <c:pt idx="22">
                  <c:v>0.019296841</c:v>
                </c:pt>
                <c:pt idx="23">
                  <c:v>0.02017397</c:v>
                </c:pt>
                <c:pt idx="24">
                  <c:v>0.0210511</c:v>
                </c:pt>
                <c:pt idx="25">
                  <c:v>0.021928229</c:v>
                </c:pt>
                <c:pt idx="26">
                  <c:v>0.022805358</c:v>
                </c:pt>
                <c:pt idx="27">
                  <c:v>0.023682487</c:v>
                </c:pt>
                <c:pt idx="28">
                  <c:v>0.024559616</c:v>
                </c:pt>
                <c:pt idx="29">
                  <c:v>0.025436745</c:v>
                </c:pt>
                <c:pt idx="30">
                  <c:v>0.026313874</c:v>
                </c:pt>
                <c:pt idx="31">
                  <c:v>0.027191004</c:v>
                </c:pt>
                <c:pt idx="32">
                  <c:v>0.028068133</c:v>
                </c:pt>
                <c:pt idx="33">
                  <c:v>0.028945262</c:v>
                </c:pt>
                <c:pt idx="34">
                  <c:v>0.029822391</c:v>
                </c:pt>
                <c:pt idx="35">
                  <c:v>0.03069952</c:v>
                </c:pt>
                <c:pt idx="36">
                  <c:v>0.031576649</c:v>
                </c:pt>
                <c:pt idx="37">
                  <c:v>0.032453778</c:v>
                </c:pt>
                <c:pt idx="38">
                  <c:v>0.033330908</c:v>
                </c:pt>
                <c:pt idx="39">
                  <c:v>0.034208037</c:v>
                </c:pt>
                <c:pt idx="40">
                  <c:v>0.035085166</c:v>
                </c:pt>
                <c:pt idx="41">
                  <c:v>0.035962295</c:v>
                </c:pt>
                <c:pt idx="42">
                  <c:v>0.036839424</c:v>
                </c:pt>
                <c:pt idx="43">
                  <c:v>0.037716553</c:v>
                </c:pt>
                <c:pt idx="44">
                  <c:v>0.038593683</c:v>
                </c:pt>
                <c:pt idx="45">
                  <c:v>0.039470812</c:v>
                </c:pt>
                <c:pt idx="46">
                  <c:v>0.040347941</c:v>
                </c:pt>
                <c:pt idx="47">
                  <c:v>0.04122507</c:v>
                </c:pt>
                <c:pt idx="48">
                  <c:v>0.042102199</c:v>
                </c:pt>
                <c:pt idx="49">
                  <c:v>0.042979328</c:v>
                </c:pt>
                <c:pt idx="50">
                  <c:v>0.043856457</c:v>
                </c:pt>
                <c:pt idx="51">
                  <c:v>0.044733587</c:v>
                </c:pt>
                <c:pt idx="52">
                  <c:v>0.045610716</c:v>
                </c:pt>
                <c:pt idx="53">
                  <c:v>0.046487845</c:v>
                </c:pt>
                <c:pt idx="54">
                  <c:v>0.047364974</c:v>
                </c:pt>
                <c:pt idx="55">
                  <c:v>0.048242103</c:v>
                </c:pt>
                <c:pt idx="56">
                  <c:v>0.049119232</c:v>
                </c:pt>
                <c:pt idx="57">
                  <c:v>0.049996361</c:v>
                </c:pt>
                <c:pt idx="58">
                  <c:v>0.050873491</c:v>
                </c:pt>
                <c:pt idx="59">
                  <c:v>0.05175062</c:v>
                </c:pt>
                <c:pt idx="60">
                  <c:v>0.052627749</c:v>
                </c:pt>
                <c:pt idx="61">
                  <c:v>0.053504878</c:v>
                </c:pt>
                <c:pt idx="62">
                  <c:v>0.054382007</c:v>
                </c:pt>
                <c:pt idx="63">
                  <c:v>0.055259136</c:v>
                </c:pt>
                <c:pt idx="64">
                  <c:v>0.056136265</c:v>
                </c:pt>
                <c:pt idx="65">
                  <c:v>0.057013395</c:v>
                </c:pt>
                <c:pt idx="66">
                  <c:v>0.057890524</c:v>
                </c:pt>
                <c:pt idx="67">
                  <c:v>0.058767653</c:v>
                </c:pt>
                <c:pt idx="68">
                  <c:v>0.059644782</c:v>
                </c:pt>
                <c:pt idx="69">
                  <c:v>0.060521911</c:v>
                </c:pt>
                <c:pt idx="70">
                  <c:v>0.06139904</c:v>
                </c:pt>
                <c:pt idx="71">
                  <c:v>0.06227617</c:v>
                </c:pt>
                <c:pt idx="72">
                  <c:v>0.063153299</c:v>
                </c:pt>
                <c:pt idx="73">
                  <c:v>0.064030428</c:v>
                </c:pt>
                <c:pt idx="74">
                  <c:v>0.064907557</c:v>
                </c:pt>
                <c:pt idx="75">
                  <c:v>0.065784686</c:v>
                </c:pt>
                <c:pt idx="76">
                  <c:v>0.066661815</c:v>
                </c:pt>
                <c:pt idx="77">
                  <c:v>ymax</c:v>
                </c:pt>
                <c:pt idx="78">
                  <c:v>tmax</c:v>
                </c:pt>
              </c:strCache>
            </c:strRef>
          </c:xVal>
          <c:yVal>
            <c:numRef>
              <c:f>linear!$E$10:$E$88</c:f>
              <c:numCache>
                <c:formatCode>Γενικός τύπος</c:formatCode>
                <c:ptCount val="79"/>
                <c:pt idx="0">
                  <c:v>0.98480775301220813</c:v>
                </c:pt>
                <c:pt idx="1">
                  <c:v>0.98598490614077361</c:v>
                </c:pt>
                <c:pt idx="2">
                  <c:v>0.98711621402931748</c:v>
                </c:pt>
                <c:pt idx="3">
                  <c:v>0.98820140709953319</c:v>
                </c:pt>
                <c:pt idx="4">
                  <c:v>0.98924022606040785</c:v>
                </c:pt>
                <c:pt idx="5">
                  <c:v>0.99023242205726092</c:v>
                </c:pt>
                <c:pt idx="6">
                  <c:v>0.99117775681533449</c:v>
                </c:pt>
                <c:pt idx="7">
                  <c:v>0.99207600277778307</c:v>
                </c:pt>
                <c:pt idx="8">
                  <c:v>0.99292694323792063</c:v>
                </c:pt>
                <c:pt idx="9">
                  <c:v>0.99373037246557361</c:v>
                </c:pt>
                <c:pt idx="10">
                  <c:v>0.99448609582741643</c:v>
                </c:pt>
                <c:pt idx="11">
                  <c:v>0.99519392990114797</c:v>
                </c:pt>
                <c:pt idx="12">
                  <c:v>0.99585370258339456</c:v>
                </c:pt>
                <c:pt idx="13">
                  <c:v>0.99646525319121526</c:v>
                </c:pt>
                <c:pt idx="14">
                  <c:v>0.99702843255710427</c:v>
                </c:pt>
                <c:pt idx="15">
                  <c:v>0.99754310311738126</c:v>
                </c:pt>
                <c:pt idx="16">
                  <c:v>0.998009138993877</c:v>
                </c:pt>
                <c:pt idx="17">
                  <c:v>0.99842642606882259</c:v>
                </c:pt>
                <c:pt idx="18">
                  <c:v>0.99879486205285772</c:v>
                </c:pt>
                <c:pt idx="19">
                  <c:v>0.99911435654608616</c:v>
                </c:pt>
                <c:pt idx="20">
                  <c:v>0.99938483109210929</c:v>
                </c:pt>
                <c:pt idx="21">
                  <c:v>0.99960621922497617</c:v>
                </c:pt>
                <c:pt idx="22">
                  <c:v>0.99977846650900082</c:v>
                </c:pt>
                <c:pt idx="23">
                  <c:v>0.99990153057140052</c:v>
                </c:pt>
                <c:pt idx="24">
                  <c:v>0.99997538112771733</c:v>
                </c:pt>
                <c:pt idx="25">
                  <c:v>1</c:v>
                </c:pt>
                <c:pt idx="26">
                  <c:v>0.99997538112771733</c:v>
                </c:pt>
                <c:pt idx="27">
                  <c:v>0.99990153057140052</c:v>
                </c:pt>
                <c:pt idx="28">
                  <c:v>0.99977846650900082</c:v>
                </c:pt>
                <c:pt idx="29">
                  <c:v>0.99960621922497594</c:v>
                </c:pt>
                <c:pt idx="30">
                  <c:v>0.99938483109210918</c:v>
                </c:pt>
                <c:pt idx="31">
                  <c:v>0.99911435654608627</c:v>
                </c:pt>
                <c:pt idx="32">
                  <c:v>0.99879486205285772</c:v>
                </c:pt>
                <c:pt idx="33">
                  <c:v>0.99842642606882248</c:v>
                </c:pt>
                <c:pt idx="34">
                  <c:v>0.99800913899387722</c:v>
                </c:pt>
                <c:pt idx="35">
                  <c:v>0.99754310311738126</c:v>
                </c:pt>
                <c:pt idx="36">
                  <c:v>0.99702843255710427</c:v>
                </c:pt>
                <c:pt idx="37">
                  <c:v>0.99646525319121526</c:v>
                </c:pt>
                <c:pt idx="38">
                  <c:v>0.99585370258339445</c:v>
                </c:pt>
                <c:pt idx="39">
                  <c:v>0.99519392990114786</c:v>
                </c:pt>
                <c:pt idx="40">
                  <c:v>0.99448609582741609</c:v>
                </c:pt>
                <c:pt idx="41">
                  <c:v>0.9937303724655735</c:v>
                </c:pt>
                <c:pt idx="42">
                  <c:v>0.99292694323792041</c:v>
                </c:pt>
                <c:pt idx="43">
                  <c:v>0.99207600277778318</c:v>
                </c:pt>
                <c:pt idx="44">
                  <c:v>0.99117775681533438</c:v>
                </c:pt>
                <c:pt idx="45">
                  <c:v>0.99023242205726092</c:v>
                </c:pt>
                <c:pt idx="46">
                  <c:v>0.98924022606040785</c:v>
                </c:pt>
                <c:pt idx="47">
                  <c:v>0.98820140709953297</c:v>
                </c:pt>
                <c:pt idx="48">
                  <c:v>0.98711621402931748</c:v>
                </c:pt>
                <c:pt idx="49">
                  <c:v>0.98598490614077372</c:v>
                </c:pt>
                <c:pt idx="50">
                  <c:v>0.98480775301220791</c:v>
                </c:pt>
                <c:pt idx="51">
                  <c:v>0.98358503435489242</c:v>
                </c:pt>
                <c:pt idx="52">
                  <c:v>0.98231703985360641</c:v>
                </c:pt>
                <c:pt idx="53">
                  <c:v>0.98100406900221948</c:v>
                </c:pt>
                <c:pt idx="54">
                  <c:v>0.97964643093447745</c:v>
                </c:pt>
                <c:pt idx="55">
                  <c:v>0.97824444425017554</c:v>
                </c:pt>
                <c:pt idx="56">
                  <c:v>0.97679843683688772</c:v>
                </c:pt>
                <c:pt idx="57">
                  <c:v>0.9753087456874413</c:v>
                </c:pt>
                <c:pt idx="58">
                  <c:v>0.97377571671331153</c:v>
                </c:pt>
                <c:pt idx="59">
                  <c:v>0.97219970455413462</c:v>
                </c:pt>
                <c:pt idx="60">
                  <c:v>0.97058107238351887</c:v>
                </c:pt>
                <c:pt idx="61">
                  <c:v>0.96892019171134847</c:v>
                </c:pt>
                <c:pt idx="62">
                  <c:v>0.96721744218277739</c:v>
                </c:pt>
                <c:pt idx="63">
                  <c:v>0.96547321137410014</c:v>
                </c:pt>
                <c:pt idx="64">
                  <c:v>0.96368789458570425</c:v>
                </c:pt>
                <c:pt idx="65">
                  <c:v>0.96186189463229421</c:v>
                </c:pt>
                <c:pt idx="66">
                  <c:v>0.95999562163059093</c:v>
                </c:pt>
                <c:pt idx="67">
                  <c:v>0.9580894927846989</c:v>
                </c:pt>
                <c:pt idx="68">
                  <c:v>0.95614393216934579</c:v>
                </c:pt>
                <c:pt idx="69">
                  <c:v>0.95415937051118749</c:v>
                </c:pt>
                <c:pt idx="70">
                  <c:v>0.95213624496837934</c:v>
                </c:pt>
                <c:pt idx="71">
                  <c:v>0.95007499890860936</c:v>
                </c:pt>
                <c:pt idx="72">
                  <c:v>0.94797608168578995</c:v>
                </c:pt>
                <c:pt idx="73">
                  <c:v>0.94583994841560526</c:v>
                </c:pt>
                <c:pt idx="74">
                  <c:v>0.94366705975010312</c:v>
                </c:pt>
                <c:pt idx="75">
                  <c:v>0.94145788165152722</c:v>
                </c:pt>
                <c:pt idx="76">
                  <c:v>0.93921288516557977</c:v>
                </c:pt>
                <c:pt idx="77">
                  <c:v>43.204067138388154</c:v>
                </c:pt>
                <c:pt idx="78">
                  <c:v>25.050410651773159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9EC-4642-B56E-5AF256A908FF}"/>
            </c:ext>
          </c:extLst>
        </c:ser>
        <c:ser>
          <c:idx val="1"/>
          <c:order val="1"/>
          <c:tx>
            <c:strRef>
              <c:f>linear!$I$7</c:f>
              <c:strCache>
                <c:ptCount val="1"/>
                <c:pt idx="0">
                  <c:v>-175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linear!$H$10:$H$88</c:f>
              <c:numCache>
                <c:formatCode>Γενικός τύπος</c:formatCode>
                <c:ptCount val="79"/>
                <c:pt idx="0">
                  <c:v>0</c:v>
                </c:pt>
                <c:pt idx="1">
                  <c:v>2.6094177762263707E-2</c:v>
                </c:pt>
                <c:pt idx="2">
                  <c:v>5.2188355524527413E-2</c:v>
                </c:pt>
                <c:pt idx="3">
                  <c:v>7.828253328679112E-2</c:v>
                </c:pt>
                <c:pt idx="4">
                  <c:v>0.10437671104905483</c:v>
                </c:pt>
                <c:pt idx="5">
                  <c:v>0.13047088881131852</c:v>
                </c:pt>
                <c:pt idx="6">
                  <c:v>0.15656506657358221</c:v>
                </c:pt>
                <c:pt idx="7">
                  <c:v>0.18265924433584591</c:v>
                </c:pt>
                <c:pt idx="8">
                  <c:v>0.2087534220981096</c:v>
                </c:pt>
                <c:pt idx="9">
                  <c:v>0.23484759986037329</c:v>
                </c:pt>
                <c:pt idx="10">
                  <c:v>0.26094177762263698</c:v>
                </c:pt>
                <c:pt idx="11">
                  <c:v>0.28703595538490068</c:v>
                </c:pt>
                <c:pt idx="12">
                  <c:v>0.31313013314716437</c:v>
                </c:pt>
                <c:pt idx="13">
                  <c:v>0.33922431090942806</c:v>
                </c:pt>
                <c:pt idx="14">
                  <c:v>0.36531848867169175</c:v>
                </c:pt>
                <c:pt idx="15">
                  <c:v>0.39141266643395545</c:v>
                </c:pt>
                <c:pt idx="16">
                  <c:v>0.41750684419621914</c:v>
                </c:pt>
                <c:pt idx="17">
                  <c:v>0.44360102195848283</c:v>
                </c:pt>
                <c:pt idx="18">
                  <c:v>0.46969519972074653</c:v>
                </c:pt>
                <c:pt idx="19">
                  <c:v>0.49578937748301022</c:v>
                </c:pt>
                <c:pt idx="20">
                  <c:v>0.52188355524527397</c:v>
                </c:pt>
                <c:pt idx="21">
                  <c:v>0.54797773300753772</c:v>
                </c:pt>
                <c:pt idx="22">
                  <c:v>0.57407191076980146</c:v>
                </c:pt>
                <c:pt idx="23">
                  <c:v>0.60016608853206521</c:v>
                </c:pt>
                <c:pt idx="24">
                  <c:v>0.62626026629432896</c:v>
                </c:pt>
                <c:pt idx="25">
                  <c:v>0.65235444405659271</c:v>
                </c:pt>
                <c:pt idx="26">
                  <c:v>0.67844862181885646</c:v>
                </c:pt>
                <c:pt idx="27">
                  <c:v>0.7045427995811202</c:v>
                </c:pt>
                <c:pt idx="28">
                  <c:v>0.73063697734338395</c:v>
                </c:pt>
                <c:pt idx="29">
                  <c:v>0.7567311551056477</c:v>
                </c:pt>
                <c:pt idx="30">
                  <c:v>0.78282533286791145</c:v>
                </c:pt>
                <c:pt idx="31">
                  <c:v>0.8089195106301752</c:v>
                </c:pt>
                <c:pt idx="32">
                  <c:v>0.83501368839243895</c:v>
                </c:pt>
                <c:pt idx="33">
                  <c:v>0.86110786615470269</c:v>
                </c:pt>
                <c:pt idx="34">
                  <c:v>0.88720204391696644</c:v>
                </c:pt>
                <c:pt idx="35">
                  <c:v>0.91329622167923019</c:v>
                </c:pt>
                <c:pt idx="36">
                  <c:v>0.93939039944149394</c:v>
                </c:pt>
                <c:pt idx="37">
                  <c:v>0.96548457720375769</c:v>
                </c:pt>
                <c:pt idx="38">
                  <c:v>0.99157875496602144</c:v>
                </c:pt>
                <c:pt idx="39">
                  <c:v>1.0176729327282852</c:v>
                </c:pt>
                <c:pt idx="40">
                  <c:v>1.0437671104905488</c:v>
                </c:pt>
                <c:pt idx="41">
                  <c:v>1.0698612882528125</c:v>
                </c:pt>
                <c:pt idx="42">
                  <c:v>1.0959554660150761</c:v>
                </c:pt>
                <c:pt idx="43">
                  <c:v>1.1220496437773397</c:v>
                </c:pt>
                <c:pt idx="44">
                  <c:v>1.1481438215396034</c:v>
                </c:pt>
                <c:pt idx="45">
                  <c:v>1.174237999301867</c:v>
                </c:pt>
                <c:pt idx="46">
                  <c:v>1.2003321770641306</c:v>
                </c:pt>
                <c:pt idx="47">
                  <c:v>1.2264263548263943</c:v>
                </c:pt>
                <c:pt idx="48">
                  <c:v>1.2525205325886579</c:v>
                </c:pt>
                <c:pt idx="49">
                  <c:v>1.2786147103509216</c:v>
                </c:pt>
                <c:pt idx="50">
                  <c:v>1.3047088881131852</c:v>
                </c:pt>
                <c:pt idx="51">
                  <c:v>1.3308030658754488</c:v>
                </c:pt>
                <c:pt idx="52">
                  <c:v>1.3568972436377125</c:v>
                </c:pt>
                <c:pt idx="53">
                  <c:v>1.3829914213999761</c:v>
                </c:pt>
                <c:pt idx="54">
                  <c:v>1.4090855991622397</c:v>
                </c:pt>
                <c:pt idx="55">
                  <c:v>1.4351797769245034</c:v>
                </c:pt>
                <c:pt idx="56">
                  <c:v>1.461273954686767</c:v>
                </c:pt>
                <c:pt idx="57">
                  <c:v>1.4873681324490307</c:v>
                </c:pt>
                <c:pt idx="58">
                  <c:v>1.5134623102112943</c:v>
                </c:pt>
                <c:pt idx="59">
                  <c:v>1.5395564879735579</c:v>
                </c:pt>
                <c:pt idx="60">
                  <c:v>1.5656506657358216</c:v>
                </c:pt>
                <c:pt idx="61">
                  <c:v>1.5917448434980852</c:v>
                </c:pt>
                <c:pt idx="62">
                  <c:v>1.6178390212603488</c:v>
                </c:pt>
                <c:pt idx="63">
                  <c:v>1.6439331990226125</c:v>
                </c:pt>
                <c:pt idx="64">
                  <c:v>1.6700273767848761</c:v>
                </c:pt>
                <c:pt idx="65">
                  <c:v>1.6961215545471398</c:v>
                </c:pt>
                <c:pt idx="66">
                  <c:v>1.7222157323094034</c:v>
                </c:pt>
                <c:pt idx="67">
                  <c:v>1.748309910071667</c:v>
                </c:pt>
                <c:pt idx="68">
                  <c:v>1.7744040878339307</c:v>
                </c:pt>
                <c:pt idx="69">
                  <c:v>1.8004982655961943</c:v>
                </c:pt>
                <c:pt idx="70">
                  <c:v>1.8265924433584579</c:v>
                </c:pt>
                <c:pt idx="71">
                  <c:v>1.8526866211207216</c:v>
                </c:pt>
                <c:pt idx="72">
                  <c:v>1.8787807988829852</c:v>
                </c:pt>
                <c:pt idx="73">
                  <c:v>1.9048749766452489</c:v>
                </c:pt>
                <c:pt idx="74">
                  <c:v>1.9309691544075125</c:v>
                </c:pt>
                <c:pt idx="75">
                  <c:v>1.9570633321697761</c:v>
                </c:pt>
                <c:pt idx="76">
                  <c:v>1.9831575099320398</c:v>
                </c:pt>
                <c:pt idx="77">
                  <c:v>11.81277613376963</c:v>
                </c:pt>
                <c:pt idx="78">
                  <c:v>16.220715374401056</c:v>
                </c:pt>
              </c:numCache>
            </c:numRef>
          </c:xVal>
          <c:yVal>
            <c:numRef>
              <c:f>linear!$I$10:$I$88</c:f>
              <c:numCache>
                <c:formatCode>Γενικός τύπος</c:formatCode>
                <c:ptCount val="79"/>
                <c:pt idx="0">
                  <c:v>8.7155742747658166E-2</c:v>
                </c:pt>
                <c:pt idx="1">
                  <c:v>0.10728240669528673</c:v>
                </c:pt>
                <c:pt idx="2">
                  <c:v>0.13198970405683652</c:v>
                </c:pt>
                <c:pt idx="3">
                  <c:v>0.16226214190073029</c:v>
                </c:pt>
                <c:pt idx="4">
                  <c:v>0.19924575307581299</c:v>
                </c:pt>
                <c:pt idx="5">
                  <c:v>0.24423016595531666</c:v>
                </c:pt>
                <c:pt idx="6">
                  <c:v>0.29858340324241639</c:v>
                </c:pt>
                <c:pt idx="7">
                  <c:v>0.36359966377987729</c:v>
                </c:pt>
                <c:pt idx="8">
                  <c:v>0.44020001380671003</c:v>
                </c:pt>
                <c:pt idx="9">
                  <c:v>0.52841064026614459</c:v>
                </c:pt>
                <c:pt idx="10">
                  <c:v>0.62656233877388312</c:v>
                </c:pt>
                <c:pt idx="11">
                  <c:v>0.73026971697889387</c:v>
                </c:pt>
                <c:pt idx="12">
                  <c:v>0.83153541151887866</c:v>
                </c:pt>
                <c:pt idx="13">
                  <c:v>0.91875505202673857</c:v>
                </c:pt>
                <c:pt idx="14">
                  <c:v>0.97859974841203656</c:v>
                </c:pt>
                <c:pt idx="15">
                  <c:v>1</c:v>
                </c:pt>
                <c:pt idx="16">
                  <c:v>0.97859974841203701</c:v>
                </c:pt>
                <c:pt idx="17">
                  <c:v>0.91875505202673957</c:v>
                </c:pt>
                <c:pt idx="18">
                  <c:v>0.83153541151887966</c:v>
                </c:pt>
                <c:pt idx="19">
                  <c:v>0.7302697169788952</c:v>
                </c:pt>
                <c:pt idx="20">
                  <c:v>0.62656233877388412</c:v>
                </c:pt>
                <c:pt idx="21">
                  <c:v>0.52841064026614548</c:v>
                </c:pt>
                <c:pt idx="22">
                  <c:v>0.44020001380671042</c:v>
                </c:pt>
                <c:pt idx="23">
                  <c:v>0.36359966377987762</c:v>
                </c:pt>
                <c:pt idx="24">
                  <c:v>0.29858340324241661</c:v>
                </c:pt>
                <c:pt idx="25">
                  <c:v>0.24423016595531666</c:v>
                </c:pt>
                <c:pt idx="26">
                  <c:v>0.19924575307581294</c:v>
                </c:pt>
                <c:pt idx="27">
                  <c:v>0.16226214190073013</c:v>
                </c:pt>
                <c:pt idx="28">
                  <c:v>0.13198970405683635</c:v>
                </c:pt>
                <c:pt idx="29">
                  <c:v>0.1072824066952866</c:v>
                </c:pt>
                <c:pt idx="30">
                  <c:v>8.7155742747658027E-2</c:v>
                </c:pt>
                <c:pt idx="31">
                  <c:v>7.0781159261942186E-2</c:v>
                </c:pt>
                <c:pt idx="32">
                  <c:v>5.7470257418040217E-2</c:v>
                </c:pt>
                <c:pt idx="33">
                  <c:v>4.6655752296141245E-2</c:v>
                </c:pt>
                <c:pt idx="34">
                  <c:v>3.7872629054255889E-2</c:v>
                </c:pt>
                <c:pt idx="35">
                  <c:v>3.0741012691794686E-2</c:v>
                </c:pt>
                <c:pt idx="36">
                  <c:v>2.4951274862947365E-2</c:v>
                </c:pt>
                <c:pt idx="37">
                  <c:v>2.0251414190202766E-2</c:v>
                </c:pt>
                <c:pt idx="38">
                  <c:v>1.6436528484305886E-2</c:v>
                </c:pt>
                <c:pt idx="39">
                  <c:v>1.3340117339796613E-2</c:v>
                </c:pt>
                <c:pt idx="40">
                  <c:v>1.08269413806948E-2</c:v>
                </c:pt>
                <c:pt idx="41">
                  <c:v>8.7871829847863923E-3</c:v>
                </c:pt>
                <c:pt idx="42">
                  <c:v>7.1316836844260286E-3</c:v>
                </c:pt>
                <c:pt idx="43">
                  <c:v>5.7880663105592716E-3</c:v>
                </c:pt>
                <c:pt idx="44">
                  <c:v>4.6975810303607783E-3</c:v>
                </c:pt>
                <c:pt idx="45">
                  <c:v>3.8125420169411589E-3</c:v>
                </c:pt>
                <c:pt idx="46">
                  <c:v>3.094245143472743E-3</c:v>
                </c:pt>
                <c:pt idx="47">
                  <c:v>2.5112769675139043E-3</c:v>
                </c:pt>
                <c:pt idx="48">
                  <c:v>2.0381417620898017E-3</c:v>
                </c:pt>
                <c:pt idx="49">
                  <c:v>1.6541469272992196E-3</c:v>
                </c:pt>
                <c:pt idx="50">
                  <c:v>1.3424982388179337E-3</c:v>
                </c:pt>
                <c:pt idx="51">
                  <c:v>1.0895654720042061E-3</c:v>
                </c:pt>
                <c:pt idx="52">
                  <c:v>8.8428634105013819E-4</c:v>
                </c:pt>
                <c:pt idx="53">
                  <c:v>7.1768271482916589E-4</c:v>
                </c:pt>
                <c:pt idx="54">
                  <c:v>5.8246796713260223E-4</c:v>
                </c:pt>
                <c:pt idx="55">
                  <c:v>4.7272829710979223E-4</c:v>
                </c:pt>
                <c:pt idx="56">
                  <c:v>3.8366408676578491E-4</c:v>
                </c:pt>
                <c:pt idx="57">
                  <c:v>3.1137998595760807E-4</c:v>
                </c:pt>
                <c:pt idx="58">
                  <c:v>2.5271454531134742E-4</c:v>
                </c:pt>
                <c:pt idx="59">
                  <c:v>2.0510194653383277E-4</c:v>
                </c:pt>
                <c:pt idx="60">
                  <c:v>1.6645978308014415E-4</c:v>
                </c:pt>
                <c:pt idx="61">
                  <c:v>1.3509798330739244E-4</c:v>
                </c:pt>
                <c:pt idx="62">
                  <c:v>1.0964489284603042E-4</c:v>
                </c:pt>
                <c:pt idx="63">
                  <c:v>8.8987283351766889E-5</c:v>
                </c:pt>
                <c:pt idx="64">
                  <c:v>7.2221663864226177E-5</c:v>
                </c:pt>
                <c:pt idx="65">
                  <c:v>5.8614765319844849E-5</c:v>
                </c:pt>
                <c:pt idx="66">
                  <c:v>4.7571469960004495E-5</c:v>
                </c:pt>
                <c:pt idx="67">
                  <c:v>3.8608782984634493E-5</c:v>
                </c:pt>
                <c:pt idx="68">
                  <c:v>3.133470806577145E-5</c:v>
                </c:pt>
                <c:pt idx="69">
                  <c:v>2.5431102811897973E-5</c:v>
                </c:pt>
                <c:pt idx="70">
                  <c:v>2.0639764342253447E-5</c:v>
                </c:pt>
                <c:pt idx="71">
                  <c:v>1.6751136403586417E-5</c:v>
                </c:pt>
                <c:pt idx="72">
                  <c:v>1.3595144118658128E-5</c:v>
                </c:pt>
                <c:pt idx="73">
                  <c:v>1.1033755510820308E-5</c:v>
                </c:pt>
                <c:pt idx="74">
                  <c:v>8.9549444720354E-6</c:v>
                </c:pt>
                <c:pt idx="75">
                  <c:v>7.2677911358751145E-6</c:v>
                </c:pt>
                <c:pt idx="76">
                  <c:v>5.8985053631020137E-6</c:v>
                </c:pt>
                <c:pt idx="78">
                  <c:v>16.220715374401056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9EC-4642-B56E-5AF256A90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9590688"/>
        <c:axId val="509593312"/>
      </c:scatterChart>
      <c:valAx>
        <c:axId val="509590688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09593312"/>
        <c:crosses val="autoZero"/>
        <c:crossBetween val="midCat"/>
      </c:valAx>
      <c:valAx>
        <c:axId val="50959331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095906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3"/>
            <c:spPr>
              <a:noFill/>
              <a:ln w="9525">
                <a:noFill/>
              </a:ln>
              <a:effectLst/>
            </c:spPr>
          </c:marker>
          <c:xVal>
            <c:numRef>
              <c:f>linear!$N$198:$N$288</c:f>
              <c:numCache>
                <c:formatCode>Γενικός τύπος</c:formatCode>
                <c:ptCount val="91"/>
                <c:pt idx="0">
                  <c:v>0</c:v>
                </c:pt>
                <c:pt idx="1">
                  <c:v>1.5550957314537093</c:v>
                </c:pt>
                <c:pt idx="2">
                  <c:v>4.5438275207398862</c:v>
                </c:pt>
                <c:pt idx="3">
                  <c:v>7.1980184645323053</c:v>
                </c:pt>
                <c:pt idx="4">
                  <c:v>9.3797650598455249</c:v>
                </c:pt>
                <c:pt idx="5">
                  <c:v>11.039489381968849</c:v>
                </c:pt>
                <c:pt idx="6">
                  <c:v>12.200207692908393</c:v>
                </c:pt>
                <c:pt idx="7">
                  <c:v>12.928877743867874</c:v>
                </c:pt>
                <c:pt idx="8">
                  <c:v>13.309488703157344</c:v>
                </c:pt>
                <c:pt idx="9">
                  <c:v>13.424733342201948</c:v>
                </c:pt>
                <c:pt idx="10">
                  <c:v>13.346557855088216</c:v>
                </c:pt>
                <c:pt idx="11">
                  <c:v>13.133037684176387</c:v>
                </c:pt>
                <c:pt idx="12">
                  <c:v>12.82879600577149</c:v>
                </c:pt>
                <c:pt idx="13">
                  <c:v>12.466959996965166</c:v>
                </c:pt>
                <c:pt idx="14">
                  <c:v>12.071499329712676</c:v>
                </c:pt>
                <c:pt idx="15">
                  <c:v>11.659396529143201</c:v>
                </c:pt>
                <c:pt idx="16">
                  <c:v>11.242449747579965</c:v>
                </c:pt>
                <c:pt idx="17">
                  <c:v>10.828682577292861</c:v>
                </c:pt>
                <c:pt idx="18">
                  <c:v>10.423407592235236</c:v>
                </c:pt>
                <c:pt idx="19">
                  <c:v>10.030010814058295</c:v>
                </c:pt>
                <c:pt idx="20">
                  <c:v>9.6505220224019475</c:v>
                </c:pt>
                <c:pt idx="21">
                  <c:v>9.2860254418054424</c:v>
                </c:pt>
                <c:pt idx="22">
                  <c:v>8.9369535586146895</c:v>
                </c:pt>
                <c:pt idx="23">
                  <c:v>8.6032963118654369</c:v>
                </c:pt>
                <c:pt idx="24">
                  <c:v>8.2847494211338262</c:v>
                </c:pt>
                <c:pt idx="25">
                  <c:v>7.980819120621069</c:v>
                </c:pt>
                <c:pt idx="26">
                  <c:v>7.6908957447436137</c:v>
                </c:pt>
                <c:pt idx="27">
                  <c:v>7.4143050911452875</c:v>
                </c:pt>
                <c:pt idx="28">
                  <c:v>7.1503439471681531</c:v>
                </c:pt>
                <c:pt idx="29">
                  <c:v>6.8983043442453242</c:v>
                </c:pt>
                <c:pt idx="30">
                  <c:v>6.6574898025263121</c:v>
                </c:pt>
                <c:pt idx="31">
                  <c:v>6.4272258983979178</c:v>
                </c:pt>
                <c:pt idx="32">
                  <c:v>6.2068668238459956</c:v>
                </c:pt>
                <c:pt idx="33">
                  <c:v>5.9957991323386839</c:v>
                </c:pt>
                <c:pt idx="34">
                  <c:v>5.7934435265620898</c:v>
                </c:pt>
                <c:pt idx="35">
                  <c:v>5.5992553001359031</c:v>
                </c:pt>
                <c:pt idx="36">
                  <c:v>5.4127238708515453</c:v>
                </c:pt>
                <c:pt idx="37">
                  <c:v>5.2333717174573451</c:v>
                </c:pt>
                <c:pt idx="38">
                  <c:v>5.0607529416606383</c:v>
                </c:pt>
                <c:pt idx="39">
                  <c:v>4.894451611919485</c:v>
                </c:pt>
                <c:pt idx="40">
                  <c:v>4.7340799986829438</c:v>
                </c:pt>
                <c:pt idx="41">
                  <c:v>4.579276776943793</c:v>
                </c:pt>
                <c:pt idx="42">
                  <c:v>4.4297052476554901</c:v>
                </c:pt>
                <c:pt idx="43">
                  <c:v>4.2850516121185525</c:v>
                </c:pt>
                <c:pt idx="44">
                  <c:v>4.1450233209717195</c:v>
                </c:pt>
                <c:pt idx="45">
                  <c:v>4.0093475105631784</c:v>
                </c:pt>
                <c:pt idx="46">
                  <c:v>3.8777695332357487</c:v>
                </c:pt>
                <c:pt idx="47">
                  <c:v>3.7500515837166857</c:v>
                </c:pt>
                <c:pt idx="48">
                  <c:v>3.6259714208333995</c:v>
                </c:pt>
                <c:pt idx="49">
                  <c:v>3.5053211817984873</c:v>
                </c:pt>
                <c:pt idx="50">
                  <c:v>3.3879062850419968</c:v>
                </c:pt>
                <c:pt idx="51">
                  <c:v>3.2735444168124777</c:v>
                </c:pt>
                <c:pt idx="52">
                  <c:v>3.1620645963720433</c:v>
                </c:pt>
                <c:pt idx="53">
                  <c:v>3.0533063144665755</c:v>
                </c:pt>
                <c:pt idx="54">
                  <c:v>2.9471187397810521</c:v>
                </c:pt>
                <c:pt idx="55">
                  <c:v>2.8433599882348779</c:v>
                </c:pt>
                <c:pt idx="56">
                  <c:v>2.7418964501917165</c:v>
                </c:pt>
                <c:pt idx="57">
                  <c:v>2.6426021709228751</c:v>
                </c:pt>
                <c:pt idx="58">
                  <c:v>2.545358279951905</c:v>
                </c:pt>
                <c:pt idx="59">
                  <c:v>2.4500524652058435</c:v>
                </c:pt>
                <c:pt idx="60">
                  <c:v>2.3565784881951557</c:v>
                </c:pt>
                <c:pt idx="61">
                  <c:v>2.2648357367332363</c:v>
                </c:pt>
                <c:pt idx="62">
                  <c:v>2.1747288119826282</c:v>
                </c:pt>
                <c:pt idx="63">
                  <c:v>2.086167146876333</c:v>
                </c:pt>
                <c:pt idx="64">
                  <c:v>1.9990646532071823</c:v>
                </c:pt>
                <c:pt idx="65">
                  <c:v>1.9133393949056672</c:v>
                </c:pt>
                <c:pt idx="66">
                  <c:v>1.8289132852368064</c:v>
                </c:pt>
                <c:pt idx="67">
                  <c:v>1.7457118058401266</c:v>
                </c:pt>
                <c:pt idx="68">
                  <c:v>1.6636637457141727</c:v>
                </c:pt>
                <c:pt idx="69">
                  <c:v>1.582700958409148</c:v>
                </c:pt>
                <c:pt idx="70">
                  <c:v>1.5027581358391491</c:v>
                </c:pt>
                <c:pt idx="71">
                  <c:v>1.4237725972600679</c:v>
                </c:pt>
                <c:pt idx="72">
                  <c:v>1.3456840920814577</c:v>
                </c:pt>
                <c:pt idx="73">
                  <c:v>1.2684346152915946</c:v>
                </c:pt>
                <c:pt idx="74">
                  <c:v>1.1919682343753883</c:v>
                </c:pt>
                <c:pt idx="75">
                  <c:v>1.1162309266956516</c:v>
                </c:pt>
                <c:pt idx="76">
                  <c:v>1.0411704263902901</c:v>
                </c:pt>
                <c:pt idx="77">
                  <c:v>0.96673607991200194</c:v>
                </c:pt>
                <c:pt idx="78">
                  <c:v>0.89287870940370662</c:v>
                </c:pt>
                <c:pt idx="79">
                  <c:v>0.8195504831628172</c:v>
                </c:pt>
                <c:pt idx="80">
                  <c:v>0.74670479250123045</c:v>
                </c:pt>
                <c:pt idx="81">
                  <c:v>0.67429613435591718</c:v>
                </c:pt>
                <c:pt idx="82">
                  <c:v>0.60227999904789475</c:v>
                </c:pt>
                <c:pt idx="83">
                  <c:v>0.53061276262539292</c:v>
                </c:pt>
                <c:pt idx="84">
                  <c:v>0.45925158326065224</c:v>
                </c:pt>
                <c:pt idx="85">
                  <c:v>0.38815430119934619</c:v>
                </c:pt>
                <c:pt idx="86">
                  <c:v>0.31727934178726558</c:v>
                </c:pt>
                <c:pt idx="87">
                  <c:v>0.24658562112109045</c:v>
                </c:pt>
                <c:pt idx="88">
                  <c:v>0.1760324538887903</c:v>
                </c:pt>
                <c:pt idx="89">
                  <c:v>0.10557946298083799</c:v>
                </c:pt>
                <c:pt idx="90">
                  <c:v>3.5186490465857929E-2</c:v>
                </c:pt>
              </c:numCache>
            </c:numRef>
          </c:xVal>
          <c:yVal>
            <c:numRef>
              <c:f>linear!$O$198:$O$288</c:f>
              <c:numCache>
                <c:formatCode>Γενικός τύπος</c:formatCode>
                <c:ptCount val="91"/>
                <c:pt idx="0">
                  <c:v>23.344217656735559</c:v>
                </c:pt>
                <c:pt idx="1">
                  <c:v>23.253844830633867</c:v>
                </c:pt>
                <c:pt idx="2">
                  <c:v>22.551876823075336</c:v>
                </c:pt>
                <c:pt idx="3">
                  <c:v>21.251414389595755</c:v>
                </c:pt>
                <c:pt idx="4">
                  <c:v>19.523892044244896</c:v>
                </c:pt>
                <c:pt idx="5">
                  <c:v>17.558523464608257</c:v>
                </c:pt>
                <c:pt idx="6">
                  <c:v>15.521341490930173</c:v>
                </c:pt>
                <c:pt idx="7">
                  <c:v>13.534813193362643</c:v>
                </c:pt>
                <c:pt idx="8">
                  <c:v>11.675777258725001</c:v>
                </c:pt>
                <c:pt idx="9">
                  <c:v>9.9835908006544152</c:v>
                </c:pt>
                <c:pt idx="10">
                  <c:v>8.4712324154712046</c:v>
                </c:pt>
                <c:pt idx="11">
                  <c:v>7.135283844486068</c:v>
                </c:pt>
                <c:pt idx="12">
                  <c:v>5.9633745352982803</c:v>
                </c:pt>
                <c:pt idx="13">
                  <c:v>4.9391193649208516</c:v>
                </c:pt>
                <c:pt idx="14">
                  <c:v>4.0451072818359828</c:v>
                </c:pt>
                <c:pt idx="15">
                  <c:v>3.2645527401880186</c:v>
                </c:pt>
                <c:pt idx="16">
                  <c:v>2.5821022695897065</c:v>
                </c:pt>
                <c:pt idx="17">
                  <c:v>1.9841412740937689</c:v>
                </c:pt>
                <c:pt idx="18">
                  <c:v>1.4588240991906027</c:v>
                </c:pt>
                <c:pt idx="19">
                  <c:v>0.99596356563040556</c:v>
                </c:pt>
                <c:pt idx="20">
                  <c:v>0.5868592808588069</c:v>
                </c:pt>
                <c:pt idx="21">
                  <c:v>0.22410869530710972</c:v>
                </c:pt>
                <c:pt idx="22">
                  <c:v>-9.8576238821626014E-2</c:v>
                </c:pt>
                <c:pt idx="23">
                  <c:v>-0.38653612520698366</c:v>
                </c:pt>
                <c:pt idx="24">
                  <c:v>-0.64431098133393694</c:v>
                </c:pt>
                <c:pt idx="25">
                  <c:v>-0.87576655712857643</c:v>
                </c:pt>
                <c:pt idx="26">
                  <c:v>-1.0842015213539442</c:v>
                </c:pt>
                <c:pt idx="27">
                  <c:v>-1.272437649412016</c:v>
                </c:pt>
                <c:pt idx="28">
                  <c:v>-1.4428953262148609</c:v>
                </c:pt>
                <c:pt idx="29">
                  <c:v>-1.5976565824519477</c:v>
                </c:pt>
                <c:pt idx="30">
                  <c:v>-1.7385176636810995</c:v>
                </c:pt>
                <c:pt idx="31">
                  <c:v>-1.8670328714803139</c:v>
                </c:pt>
                <c:pt idx="32">
                  <c:v>-1.9845511568574055</c:v>
                </c:pt>
                <c:pt idx="33">
                  <c:v>-2.0922467082703249</c:v>
                </c:pt>
                <c:pt idx="34">
                  <c:v>-2.1911445677505506</c:v>
                </c:pt>
                <c:pt idx="35">
                  <c:v>-2.2821421300857887</c:v>
                </c:pt>
                <c:pt idx="36">
                  <c:v>-2.3660272299873628</c:v>
                </c:pt>
                <c:pt idx="37">
                  <c:v>-2.4434933974761086</c:v>
                </c:pt>
                <c:pt idx="38">
                  <c:v>-2.5151527588254767</c:v>
                </c:pt>
                <c:pt idx="39">
                  <c:v>-2.581546975871567</c:v>
                </c:pt>
                <c:pt idx="40">
                  <c:v>-2.6431565472391467</c:v>
                </c:pt>
                <c:pt idx="41">
                  <c:v>-2.7004087383553754</c:v>
                </c:pt>
                <c:pt idx="42">
                  <c:v>-2.7536843607559045</c:v>
                </c:pt>
                <c:pt idx="43">
                  <c:v>-2.8033235832390622</c:v>
                </c:pt>
                <c:pt idx="44">
                  <c:v>-2.8496309263350179</c:v>
                </c:pt>
                <c:pt idx="45">
                  <c:v>-2.8928795660515347</c:v>
                </c:pt>
                <c:pt idx="46">
                  <c:v>-2.9333150518994442</c:v>
                </c:pt>
                <c:pt idx="47">
                  <c:v>-2.9711585269442038</c:v>
                </c:pt>
                <c:pt idx="48">
                  <c:v>-3.0066095233925849</c:v>
                </c:pt>
                <c:pt idx="49">
                  <c:v>-3.0398483954506923</c:v>
                </c:pt>
                <c:pt idx="50">
                  <c:v>-3.0710384414320404</c:v>
                </c:pt>
                <c:pt idx="51">
                  <c:v>-3.1003277589890814</c:v>
                </c:pt>
                <c:pt idx="52">
                  <c:v>-3.1278508705910237</c:v>
                </c:pt>
                <c:pt idx="53">
                  <c:v>-3.1537301507368505</c:v>
                </c:pt>
                <c:pt idx="54">
                  <c:v>-3.1780770816770061</c:v>
                </c:pt>
                <c:pt idx="55">
                  <c:v>-3.2009933604627463</c:v>
                </c:pt>
                <c:pt idx="56">
                  <c:v>-3.2225718768167235</c:v>
                </c:pt>
                <c:pt idx="57">
                  <c:v>-3.2428975785156271</c:v>
                </c:pt>
                <c:pt idx="58">
                  <c:v>-3.2620482386081124</c:v>
                </c:pt>
                <c:pt idx="59">
                  <c:v>-3.2800951367860947</c:v>
                </c:pt>
                <c:pt idx="60">
                  <c:v>-3.2971036655258019</c:v>
                </c:pt>
                <c:pt idx="61">
                  <c:v>-3.3131338701673072</c:v>
                </c:pt>
                <c:pt idx="62">
                  <c:v>-3.3282409308670928</c:v>
                </c:pt>
                <c:pt idx="63">
                  <c:v>-3.3424755933034525</c:v>
                </c:pt>
                <c:pt idx="64">
                  <c:v>-3.3558845541114359</c:v>
                </c:pt>
                <c:pt idx="65">
                  <c:v>-3.3685108062491795</c:v>
                </c:pt>
                <c:pt idx="66">
                  <c:v>-3.3803939488305543</c:v>
                </c:pt>
                <c:pt idx="67">
                  <c:v>-3.3915704653850764</c:v>
                </c:pt>
                <c:pt idx="68">
                  <c:v>-3.4020739740095398</c:v>
                </c:pt>
                <c:pt idx="69">
                  <c:v>-3.4119354524467065</c:v>
                </c:pt>
                <c:pt idx="70">
                  <c:v>-3.4211834407540831</c:v>
                </c:pt>
                <c:pt idx="71">
                  <c:v>-3.4298442239021436</c:v>
                </c:pt>
                <c:pt idx="72">
                  <c:v>-3.4379419963596956</c:v>
                </c:pt>
                <c:pt idx="73">
                  <c:v>-3.4454990104782168</c:v>
                </c:pt>
                <c:pt idx="74">
                  <c:v>-3.4525357102718019</c:v>
                </c:pt>
                <c:pt idx="75">
                  <c:v>-3.4590708520010773</c:v>
                </c:pt>
                <c:pt idx="76">
                  <c:v>-3.4651216128035269</c:v>
                </c:pt>
                <c:pt idx="77">
                  <c:v>-3.4707036884671143</c:v>
                </c:pt>
                <c:pt idx="78">
                  <c:v>-3.4758313813149391</c:v>
                </c:pt>
                <c:pt idx="79">
                  <c:v>-3.4805176790548749</c:v>
                </c:pt>
                <c:pt idx="80">
                  <c:v>-3.4847743253464665</c:v>
                </c:pt>
                <c:pt idx="81">
                  <c:v>-3.4886118827475321</c:v>
                </c:pt>
                <c:pt idx="82">
                  <c:v>-3.4920397886210952</c:v>
                </c:pt>
                <c:pt idx="83">
                  <c:v>-3.4950664045124968</c:v>
                </c:pt>
                <c:pt idx="84">
                  <c:v>-3.4976990594380184</c:v>
                </c:pt>
                <c:pt idx="85">
                  <c:v>-3.4999440874708343</c:v>
                </c:pt>
                <c:pt idx="86">
                  <c:v>-3.5018068599517171</c:v>
                </c:pt>
                <c:pt idx="87">
                  <c:v>-3.5032918126041581</c:v>
                </c:pt>
                <c:pt idx="88">
                  <c:v>-3.5044024677889025</c:v>
                </c:pt>
                <c:pt idx="89">
                  <c:v>-3.5051414520843136</c:v>
                </c:pt>
                <c:pt idx="90">
                  <c:v>-3.505510509351176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B6C-4994-B86D-3DCEC89B5DB7}"/>
            </c:ext>
          </c:extLst>
        </c:ser>
        <c:ser>
          <c:idx val="1"/>
          <c:order val="1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noFill/>
              <a:ln w="9525">
                <a:noFill/>
              </a:ln>
              <a:effectLst/>
            </c:spPr>
          </c:marker>
          <c:xVal>
            <c:numRef>
              <c:f>linear!$N$291:$N$382</c:f>
              <c:numCache>
                <c:formatCode>Γενικός τύπος</c:formatCode>
                <c:ptCount val="92"/>
                <c:pt idx="0">
                  <c:v>0</c:v>
                </c:pt>
                <c:pt idx="1">
                  <c:v>-3.5186490465857929E-2</c:v>
                </c:pt>
                <c:pt idx="2">
                  <c:v>-0.10557946298083799</c:v>
                </c:pt>
                <c:pt idx="3">
                  <c:v>-0.1760324538887903</c:v>
                </c:pt>
                <c:pt idx="4">
                  <c:v>-0.24658562112109045</c:v>
                </c:pt>
                <c:pt idx="5">
                  <c:v>-0.31727934178726558</c:v>
                </c:pt>
                <c:pt idx="6">
                  <c:v>-0.38815430119934619</c:v>
                </c:pt>
                <c:pt idx="7">
                  <c:v>-0.45925158326065224</c:v>
                </c:pt>
                <c:pt idx="8">
                  <c:v>-0.53061276262539292</c:v>
                </c:pt>
                <c:pt idx="9">
                  <c:v>-0.60227999904789475</c:v>
                </c:pt>
                <c:pt idx="10">
                  <c:v>-0.67429613435591718</c:v>
                </c:pt>
                <c:pt idx="11">
                  <c:v>-0.74670479250123045</c:v>
                </c:pt>
                <c:pt idx="12">
                  <c:v>-0.8195504831628172</c:v>
                </c:pt>
                <c:pt idx="13">
                  <c:v>-0.89287870940370662</c:v>
                </c:pt>
                <c:pt idx="14">
                  <c:v>-0.96673607991200194</c:v>
                </c:pt>
                <c:pt idx="15">
                  <c:v>-1.0411704263902901</c:v>
                </c:pt>
                <c:pt idx="16">
                  <c:v>-1.1162309266956516</c:v>
                </c:pt>
                <c:pt idx="17">
                  <c:v>-1.1919682343753883</c:v>
                </c:pt>
                <c:pt idx="18">
                  <c:v>-1.2684346152915946</c:v>
                </c:pt>
                <c:pt idx="19">
                  <c:v>-1.3456840920814577</c:v>
                </c:pt>
                <c:pt idx="20">
                  <c:v>-1.4237725972600679</c:v>
                </c:pt>
                <c:pt idx="21">
                  <c:v>-1.5027581358391491</c:v>
                </c:pt>
                <c:pt idx="22">
                  <c:v>-1.582700958409148</c:v>
                </c:pt>
                <c:pt idx="23">
                  <c:v>-1.6636637457141727</c:v>
                </c:pt>
                <c:pt idx="24">
                  <c:v>-1.7457118058401266</c:v>
                </c:pt>
                <c:pt idx="25">
                  <c:v>-1.8289132852368064</c:v>
                </c:pt>
                <c:pt idx="26">
                  <c:v>-1.9133393949056672</c:v>
                </c:pt>
                <c:pt idx="27">
                  <c:v>-1.9990646532071823</c:v>
                </c:pt>
                <c:pt idx="28">
                  <c:v>-2.086167146876333</c:v>
                </c:pt>
                <c:pt idx="29">
                  <c:v>-2.1747288119826282</c:v>
                </c:pt>
                <c:pt idx="30">
                  <c:v>-2.2648357367332363</c:v>
                </c:pt>
                <c:pt idx="31">
                  <c:v>-2.3565784881951557</c:v>
                </c:pt>
                <c:pt idx="32">
                  <c:v>-2.4500524652058435</c:v>
                </c:pt>
                <c:pt idx="33">
                  <c:v>-2.545358279951905</c:v>
                </c:pt>
                <c:pt idx="34">
                  <c:v>-2.6426021709228751</c:v>
                </c:pt>
                <c:pt idx="35">
                  <c:v>-2.7418964501917165</c:v>
                </c:pt>
                <c:pt idx="36">
                  <c:v>-2.8433599882348779</c:v>
                </c:pt>
                <c:pt idx="37">
                  <c:v>-2.9471187397810521</c:v>
                </c:pt>
                <c:pt idx="38">
                  <c:v>-3.0533063144665755</c:v>
                </c:pt>
                <c:pt idx="39">
                  <c:v>-3.1620645963720433</c:v>
                </c:pt>
                <c:pt idx="40">
                  <c:v>-3.2735444168124777</c:v>
                </c:pt>
                <c:pt idx="41">
                  <c:v>-3.3879062850419968</c:v>
                </c:pt>
                <c:pt idx="42">
                  <c:v>-3.5053211817984873</c:v>
                </c:pt>
                <c:pt idx="43">
                  <c:v>-3.6259714208333995</c:v>
                </c:pt>
                <c:pt idx="44">
                  <c:v>-3.7500515837166857</c:v>
                </c:pt>
                <c:pt idx="45">
                  <c:v>-3.8777695332357487</c:v>
                </c:pt>
                <c:pt idx="46">
                  <c:v>-4.0093475105631784</c:v>
                </c:pt>
                <c:pt idx="47">
                  <c:v>-4.1450233209717195</c:v>
                </c:pt>
                <c:pt idx="48">
                  <c:v>-4.2850516121185525</c:v>
                </c:pt>
                <c:pt idx="49">
                  <c:v>-4.4297052476554901</c:v>
                </c:pt>
                <c:pt idx="50">
                  <c:v>-4.579276776943793</c:v>
                </c:pt>
                <c:pt idx="51">
                  <c:v>-4.7340799986829438</c:v>
                </c:pt>
                <c:pt idx="52">
                  <c:v>-4.894451611919485</c:v>
                </c:pt>
                <c:pt idx="53">
                  <c:v>-5.0607529416606383</c:v>
                </c:pt>
                <c:pt idx="54">
                  <c:v>-5.2333717174573451</c:v>
                </c:pt>
                <c:pt idx="55">
                  <c:v>-5.4127238708515453</c:v>
                </c:pt>
                <c:pt idx="56">
                  <c:v>-5.5992553001359031</c:v>
                </c:pt>
                <c:pt idx="57">
                  <c:v>-5.7934435265620898</c:v>
                </c:pt>
                <c:pt idx="58">
                  <c:v>-5.9957991323386839</c:v>
                </c:pt>
                <c:pt idx="59">
                  <c:v>-6.2068668238459956</c:v>
                </c:pt>
                <c:pt idx="60">
                  <c:v>-6.4272258983979178</c:v>
                </c:pt>
                <c:pt idx="61">
                  <c:v>-6.6574898025263121</c:v>
                </c:pt>
                <c:pt idx="62">
                  <c:v>-6.8983043442453242</c:v>
                </c:pt>
                <c:pt idx="63">
                  <c:v>-7.1503439471681531</c:v>
                </c:pt>
                <c:pt idx="64">
                  <c:v>-7.4143050911452875</c:v>
                </c:pt>
                <c:pt idx="65">
                  <c:v>-7.6908957447436137</c:v>
                </c:pt>
                <c:pt idx="66">
                  <c:v>-7.980819120621069</c:v>
                </c:pt>
                <c:pt idx="67">
                  <c:v>-8.2847494211338262</c:v>
                </c:pt>
                <c:pt idx="68">
                  <c:v>-8.6032963118654369</c:v>
                </c:pt>
                <c:pt idx="69">
                  <c:v>-8.9369535586146895</c:v>
                </c:pt>
                <c:pt idx="70">
                  <c:v>-9.2860254418054424</c:v>
                </c:pt>
                <c:pt idx="71">
                  <c:v>-9.6505220224019475</c:v>
                </c:pt>
                <c:pt idx="72">
                  <c:v>-10.030010814058295</c:v>
                </c:pt>
                <c:pt idx="73">
                  <c:v>-10.423407592235236</c:v>
                </c:pt>
                <c:pt idx="74">
                  <c:v>-10.828682577292861</c:v>
                </c:pt>
                <c:pt idx="75">
                  <c:v>-11.242449747579965</c:v>
                </c:pt>
                <c:pt idx="76">
                  <c:v>-11.659396529143201</c:v>
                </c:pt>
                <c:pt idx="77">
                  <c:v>-12.071499329712676</c:v>
                </c:pt>
                <c:pt idx="78">
                  <c:v>-12.466959996965166</c:v>
                </c:pt>
                <c:pt idx="79">
                  <c:v>-12.82879600577149</c:v>
                </c:pt>
                <c:pt idx="80">
                  <c:v>-13.133037684176387</c:v>
                </c:pt>
                <c:pt idx="81">
                  <c:v>-13.346557855088216</c:v>
                </c:pt>
                <c:pt idx="82">
                  <c:v>-13.424733342201948</c:v>
                </c:pt>
                <c:pt idx="83">
                  <c:v>-13.309488703157344</c:v>
                </c:pt>
                <c:pt idx="84">
                  <c:v>-12.928877743867874</c:v>
                </c:pt>
                <c:pt idx="85">
                  <c:v>-12.200207692908393</c:v>
                </c:pt>
                <c:pt idx="86">
                  <c:v>-11.039489381968849</c:v>
                </c:pt>
                <c:pt idx="87">
                  <c:v>-9.3797650598455249</c:v>
                </c:pt>
                <c:pt idx="88">
                  <c:v>-7.1980184645323053</c:v>
                </c:pt>
                <c:pt idx="89">
                  <c:v>-4.5438275207398862</c:v>
                </c:pt>
                <c:pt idx="90">
                  <c:v>-1.5550957314537093</c:v>
                </c:pt>
                <c:pt idx="91">
                  <c:v>1.5550957314537444</c:v>
                </c:pt>
              </c:numCache>
            </c:numRef>
          </c:xVal>
          <c:yVal>
            <c:numRef>
              <c:f>linear!$O$291:$O$382</c:f>
              <c:numCache>
                <c:formatCode>Γενικός τύπος</c:formatCode>
                <c:ptCount val="92"/>
                <c:pt idx="0">
                  <c:v>-3.505556621137417</c:v>
                </c:pt>
                <c:pt idx="1">
                  <c:v>-3.505510509351176</c:v>
                </c:pt>
                <c:pt idx="2">
                  <c:v>-3.5051414520843136</c:v>
                </c:pt>
                <c:pt idx="3">
                  <c:v>-3.5044024677889025</c:v>
                </c:pt>
                <c:pt idx="4">
                  <c:v>-3.5032918126041581</c:v>
                </c:pt>
                <c:pt idx="5">
                  <c:v>-3.5018068599517171</c:v>
                </c:pt>
                <c:pt idx="6">
                  <c:v>-3.4999440874708343</c:v>
                </c:pt>
                <c:pt idx="7">
                  <c:v>-3.4976990594380184</c:v>
                </c:pt>
                <c:pt idx="8">
                  <c:v>-3.4950664045124968</c:v>
                </c:pt>
                <c:pt idx="9">
                  <c:v>-3.4920397886210952</c:v>
                </c:pt>
                <c:pt idx="10">
                  <c:v>-3.4886118827475321</c:v>
                </c:pt>
                <c:pt idx="11">
                  <c:v>-3.4847743253464665</c:v>
                </c:pt>
                <c:pt idx="12">
                  <c:v>-3.4805176790548749</c:v>
                </c:pt>
                <c:pt idx="13">
                  <c:v>-3.4758313813149391</c:v>
                </c:pt>
                <c:pt idx="14">
                  <c:v>-3.4707036884671143</c:v>
                </c:pt>
                <c:pt idx="15">
                  <c:v>-3.4651216128035269</c:v>
                </c:pt>
                <c:pt idx="16">
                  <c:v>-3.4590708520010773</c:v>
                </c:pt>
                <c:pt idx="17">
                  <c:v>-3.4525357102718019</c:v>
                </c:pt>
                <c:pt idx="18">
                  <c:v>-3.4454990104782168</c:v>
                </c:pt>
                <c:pt idx="19">
                  <c:v>-3.4379419963596956</c:v>
                </c:pt>
                <c:pt idx="20">
                  <c:v>-3.4298442239021436</c:v>
                </c:pt>
                <c:pt idx="21">
                  <c:v>-3.4211834407540831</c:v>
                </c:pt>
                <c:pt idx="22">
                  <c:v>-3.4119354524467065</c:v>
                </c:pt>
                <c:pt idx="23">
                  <c:v>-3.4020739740095398</c:v>
                </c:pt>
                <c:pt idx="24">
                  <c:v>-3.3915704653850764</c:v>
                </c:pt>
                <c:pt idx="25">
                  <c:v>-3.3803939488305543</c:v>
                </c:pt>
                <c:pt idx="26">
                  <c:v>-3.3685108062491795</c:v>
                </c:pt>
                <c:pt idx="27">
                  <c:v>-3.3558845541114359</c:v>
                </c:pt>
                <c:pt idx="28">
                  <c:v>-3.3424755933034525</c:v>
                </c:pt>
                <c:pt idx="29">
                  <c:v>-3.3282409308670928</c:v>
                </c:pt>
                <c:pt idx="30">
                  <c:v>-3.3131338701673072</c:v>
                </c:pt>
                <c:pt idx="31">
                  <c:v>-3.2971036655258019</c:v>
                </c:pt>
                <c:pt idx="32">
                  <c:v>-3.2800951367860947</c:v>
                </c:pt>
                <c:pt idx="33">
                  <c:v>-3.2620482386081124</c:v>
                </c:pt>
                <c:pt idx="34">
                  <c:v>-3.2428975785156271</c:v>
                </c:pt>
                <c:pt idx="35">
                  <c:v>-3.2225718768167235</c:v>
                </c:pt>
                <c:pt idx="36">
                  <c:v>-3.2009933604627463</c:v>
                </c:pt>
                <c:pt idx="37">
                  <c:v>-3.1780770816770061</c:v>
                </c:pt>
                <c:pt idx="38">
                  <c:v>-3.1537301507368505</c:v>
                </c:pt>
                <c:pt idx="39">
                  <c:v>-3.1278508705910237</c:v>
                </c:pt>
                <c:pt idx="40">
                  <c:v>-3.1003277589890814</c:v>
                </c:pt>
                <c:pt idx="41">
                  <c:v>-3.0710384414320404</c:v>
                </c:pt>
                <c:pt idx="42">
                  <c:v>-3.0398483954506923</c:v>
                </c:pt>
                <c:pt idx="43">
                  <c:v>-3.0066095233925849</c:v>
                </c:pt>
                <c:pt idx="44">
                  <c:v>-2.9711585269442038</c:v>
                </c:pt>
                <c:pt idx="45">
                  <c:v>-2.9333150518994442</c:v>
                </c:pt>
                <c:pt idx="46">
                  <c:v>-2.8928795660515347</c:v>
                </c:pt>
                <c:pt idx="47">
                  <c:v>-2.8496309263350179</c:v>
                </c:pt>
                <c:pt idx="48">
                  <c:v>-2.8033235832390622</c:v>
                </c:pt>
                <c:pt idx="49">
                  <c:v>-2.7536843607559045</c:v>
                </c:pt>
                <c:pt idx="50">
                  <c:v>-2.7004087383553754</c:v>
                </c:pt>
                <c:pt idx="51">
                  <c:v>-2.6431565472391467</c:v>
                </c:pt>
                <c:pt idx="52">
                  <c:v>-2.581546975871567</c:v>
                </c:pt>
                <c:pt idx="53">
                  <c:v>-2.5151527588254767</c:v>
                </c:pt>
                <c:pt idx="54">
                  <c:v>-2.4434933974761086</c:v>
                </c:pt>
                <c:pt idx="55">
                  <c:v>-2.3660272299873628</c:v>
                </c:pt>
                <c:pt idx="56">
                  <c:v>-2.2821421300857887</c:v>
                </c:pt>
                <c:pt idx="57">
                  <c:v>-2.1911445677505506</c:v>
                </c:pt>
                <c:pt idx="58">
                  <c:v>-2.0922467082703249</c:v>
                </c:pt>
                <c:pt idx="59">
                  <c:v>-1.9845511568574055</c:v>
                </c:pt>
                <c:pt idx="60">
                  <c:v>-1.8670328714803139</c:v>
                </c:pt>
                <c:pt idx="61">
                  <c:v>-1.7385176636810995</c:v>
                </c:pt>
                <c:pt idx="62">
                  <c:v>-1.5976565824519477</c:v>
                </c:pt>
                <c:pt idx="63">
                  <c:v>-1.4428953262148609</c:v>
                </c:pt>
                <c:pt idx="64">
                  <c:v>-1.272437649412016</c:v>
                </c:pt>
                <c:pt idx="65">
                  <c:v>-1.0842015213539442</c:v>
                </c:pt>
                <c:pt idx="66">
                  <c:v>-0.87576655712857643</c:v>
                </c:pt>
                <c:pt idx="67">
                  <c:v>-0.64431098133393694</c:v>
                </c:pt>
                <c:pt idx="68">
                  <c:v>-0.38653612520698366</c:v>
                </c:pt>
                <c:pt idx="69">
                  <c:v>-9.8576238821626014E-2</c:v>
                </c:pt>
                <c:pt idx="70">
                  <c:v>0.22410869530710972</c:v>
                </c:pt>
                <c:pt idx="71">
                  <c:v>0.5868592808588069</c:v>
                </c:pt>
                <c:pt idx="72">
                  <c:v>0.99596356563040556</c:v>
                </c:pt>
                <c:pt idx="73">
                  <c:v>1.4588240991906027</c:v>
                </c:pt>
                <c:pt idx="74">
                  <c:v>1.9841412740937689</c:v>
                </c:pt>
                <c:pt idx="75">
                  <c:v>2.5821022695897065</c:v>
                </c:pt>
                <c:pt idx="76">
                  <c:v>3.2645527401880186</c:v>
                </c:pt>
                <c:pt idx="77">
                  <c:v>4.0451072818359828</c:v>
                </c:pt>
                <c:pt idx="78">
                  <c:v>4.9391193649208516</c:v>
                </c:pt>
                <c:pt idx="79">
                  <c:v>5.9633745352982803</c:v>
                </c:pt>
                <c:pt idx="80">
                  <c:v>7.135283844486068</c:v>
                </c:pt>
                <c:pt idx="81">
                  <c:v>8.4712324154712046</c:v>
                </c:pt>
                <c:pt idx="82">
                  <c:v>9.9835908006544152</c:v>
                </c:pt>
                <c:pt idx="83">
                  <c:v>11.675777258725001</c:v>
                </c:pt>
                <c:pt idx="84">
                  <c:v>13.534813193362643</c:v>
                </c:pt>
                <c:pt idx="85">
                  <c:v>15.521341490930173</c:v>
                </c:pt>
                <c:pt idx="86">
                  <c:v>17.558523464608257</c:v>
                </c:pt>
                <c:pt idx="87">
                  <c:v>19.523892044244896</c:v>
                </c:pt>
                <c:pt idx="88">
                  <c:v>21.251414389595755</c:v>
                </c:pt>
                <c:pt idx="89">
                  <c:v>22.551876823075336</c:v>
                </c:pt>
                <c:pt idx="90">
                  <c:v>23.253844830633867</c:v>
                </c:pt>
                <c:pt idx="91">
                  <c:v>23.253844830634005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EB6C-4994-B86D-3DCEC89B5DB7}"/>
            </c:ext>
          </c:extLst>
        </c:ser>
        <c:ser>
          <c:idx val="2"/>
          <c:order val="2"/>
          <c:spPr>
            <a:ln w="19050" cap="rnd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2"/>
            <c:spPr>
              <a:noFill/>
              <a:ln w="9525">
                <a:noFill/>
              </a:ln>
              <a:effectLst/>
            </c:spPr>
          </c:marker>
          <c:xVal>
            <c:numRef>
              <c:f>linear!$S$198:$S$288</c:f>
              <c:numCache>
                <c:formatCode>Γενικός τύπος</c:formatCode>
                <c:ptCount val="91"/>
                <c:pt idx="0">
                  <c:v>0</c:v>
                </c:pt>
                <c:pt idx="1">
                  <c:v>0.89871144296289096</c:v>
                </c:pt>
                <c:pt idx="2">
                  <c:v>2.6546696465128599</c:v>
                </c:pt>
                <c:pt idx="3">
                  <c:v>4.2923415812868315</c:v>
                </c:pt>
                <c:pt idx="4">
                  <c:v>5.7514195646403952</c:v>
                </c:pt>
                <c:pt idx="5">
                  <c:v>6.9939574982924082</c:v>
                </c:pt>
                <c:pt idx="6">
                  <c:v>8.0049217633427254</c:v>
                </c:pt>
                <c:pt idx="7">
                  <c:v>8.7886057476881305</c:v>
                </c:pt>
                <c:pt idx="8">
                  <c:v>9.3629655082252246</c:v>
                </c:pt>
                <c:pt idx="9">
                  <c:v>9.7537768446565281</c:v>
                </c:pt>
                <c:pt idx="10">
                  <c:v>9.9897986684969062</c:v>
                </c:pt>
                <c:pt idx="11">
                  <c:v>10.099378587637197</c:v>
                </c:pt>
                <c:pt idx="12">
                  <c:v>10.108428266467477</c:v>
                </c:pt>
                <c:pt idx="13">
                  <c:v>10.039462174257757</c:v>
                </c:pt>
                <c:pt idx="14">
                  <c:v>9.9113517051206887</c:v>
                </c:pt>
                <c:pt idx="15">
                  <c:v>9.73950082447314</c:v>
                </c:pt>
                <c:pt idx="16">
                  <c:v>9.5362317774304337</c:v>
                </c:pt>
                <c:pt idx="17">
                  <c:v>9.3112453815494014</c:v>
                </c:pt>
                <c:pt idx="18">
                  <c:v>9.0720779941279233</c:v>
                </c:pt>
                <c:pt idx="19">
                  <c:v>8.8245159521483512</c:v>
                </c:pt>
                <c:pt idx="20">
                  <c:v>8.5729520261226799</c:v>
                </c:pt>
                <c:pt idx="21">
                  <c:v>8.3206817588534285</c:v>
                </c:pt>
                <c:pt idx="22">
                  <c:v>8.0701442562130445</c:v>
                </c:pt>
                <c:pt idx="23">
                  <c:v>7.8231147634790776</c:v>
                </c:pt>
                <c:pt idx="24">
                  <c:v>7.5808569649848909</c:v>
                </c:pt>
                <c:pt idx="25">
                  <c:v>7.3442424678552225</c:v>
                </c:pt>
                <c:pt idx="26">
                  <c:v>7.1138439959418749</c:v>
                </c:pt>
                <c:pt idx="27">
                  <c:v>6.8900077654869154</c:v>
                </c:pt>
                <c:pt idx="28">
                  <c:v>6.6729095076021574</c:v>
                </c:pt>
                <c:pt idx="29">
                  <c:v>6.4625977165145301</c:v>
                </c:pt>
                <c:pt idx="30">
                  <c:v>6.2590269574979756</c:v>
                </c:pt>
                <c:pt idx="31">
                  <c:v>6.0620834598572131</c:v>
                </c:pt>
                <c:pt idx="32">
                  <c:v>5.8716047325922665</c:v>
                </c:pt>
                <c:pt idx="33">
                  <c:v>5.6873945544344151</c:v>
                </c:pt>
                <c:pt idx="34">
                  <c:v>5.5092343871983127</c:v>
                </c:pt>
                <c:pt idx="35">
                  <c:v>5.3368920252955903</c:v>
                </c:pt>
                <c:pt idx="36">
                  <c:v>5.1701281108395971</c:v>
                </c:pt>
                <c:pt idx="37">
                  <c:v>5.0087010016255817</c:v>
                </c:pt>
                <c:pt idx="38">
                  <c:v>4.8523703692587166</c:v>
                </c:pt>
                <c:pt idx="39">
                  <c:v>4.7008998196089662</c:v>
                </c:pt>
                <c:pt idx="40">
                  <c:v>4.5540587619541189</c:v>
                </c:pt>
                <c:pt idx="41">
                  <c:v>4.4116237022442277</c:v>
                </c:pt>
                <c:pt idx="42">
                  <c:v>4.2733790964877052</c:v>
                </c:pt>
                <c:pt idx="43">
                  <c:v>4.1391178697011206</c:v>
                </c:pt>
                <c:pt idx="44">
                  <c:v>4.0086416821615689</c:v>
                </c:pt>
                <c:pt idx="45">
                  <c:v>3.8817610062966086</c:v>
                </c:pt>
                <c:pt idx="46">
                  <c:v>3.7582950632438621</c:v>
                </c:pt>
                <c:pt idx="47">
                  <c:v>3.6380716569868539</c:v>
                </c:pt>
                <c:pt idx="48">
                  <c:v>3.5209269353131454</c:v>
                </c:pt>
                <c:pt idx="49">
                  <c:v>3.4067051000952846</c:v>
                </c:pt>
                <c:pt idx="50">
                  <c:v>3.2952580841390984</c:v>
                </c:pt>
                <c:pt idx="51">
                  <c:v>3.1864452077482111</c:v>
                </c:pt>
                <c:pt idx="52">
                  <c:v>3.0801328249627367</c:v>
                </c:pt>
                <c:pt idx="53">
                  <c:v>2.976193966945794</c:v>
                </c:pt>
                <c:pt idx="54">
                  <c:v>2.8745079880591025</c:v>
                </c:pt>
                <c:pt idx="55">
                  <c:v>2.7749602186685616</c:v>
                </c:pt>
                <c:pt idx="56">
                  <c:v>2.6774416275582262</c:v>
                </c:pt>
                <c:pt idx="57">
                  <c:v>2.5818484959333494</c:v>
                </c:pt>
                <c:pt idx="58">
                  <c:v>2.4880821043026073</c:v>
                </c:pt>
                <c:pt idx="59">
                  <c:v>2.3960484330014213</c:v>
                </c:pt>
                <c:pt idx="60">
                  <c:v>2.3056578767170146</c:v>
                </c:pt>
                <c:pt idx="61">
                  <c:v>2.2168249730738903</c:v>
                </c:pt>
                <c:pt idx="62">
                  <c:v>2.1294681451139761</c:v>
                </c:pt>
                <c:pt idx="63">
                  <c:v>2.0435094573416199</c:v>
                </c:pt>
                <c:pt idx="64">
                  <c:v>1.9588743848864574</c:v>
                </c:pt>
                <c:pt idx="65">
                  <c:v>1.8754915952563336</c:v>
                </c:pt>
                <c:pt idx="66">
                  <c:v>1.7932927420995695</c:v>
                </c:pt>
                <c:pt idx="67">
                  <c:v>1.7122122703643901</c:v>
                </c:pt>
                <c:pt idx="68">
                  <c:v>1.6321872322280431</c:v>
                </c:pt>
                <c:pt idx="69">
                  <c:v>1.5531571131651101</c:v>
                </c:pt>
                <c:pt idx="70">
                  <c:v>1.4750636675304112</c:v>
                </c:pt>
                <c:pt idx="71">
                  <c:v>1.3978507630443997</c:v>
                </c:pt>
                <c:pt idx="72">
                  <c:v>1.321464233585949</c:v>
                </c:pt>
                <c:pt idx="73">
                  <c:v>1.2458517397175743</c:v>
                </c:pt>
                <c:pt idx="74">
                  <c:v>1.1709626363901553</c:v>
                </c:pt>
                <c:pt idx="75">
                  <c:v>1.0967478472972312</c:v>
                </c:pt>
                <c:pt idx="76">
                  <c:v>1.0231597453723085</c:v>
                </c:pt>
                <c:pt idx="77">
                  <c:v>0.95015203894576583</c:v>
                </c:pt>
                <c:pt idx="78">
                  <c:v>0.87767966310050061</c:v>
                </c:pt>
                <c:pt idx="79">
                  <c:v>0.80569867578709076</c:v>
                </c:pt>
                <c:pt idx="80">
                  <c:v>0.7341661582799015</c:v>
                </c:pt>
                <c:pt idx="81">
                  <c:v>0.66304011957482323</c:v>
                </c:pt>
                <c:pt idx="82">
                  <c:v>0.59227940434738091</c:v>
                </c:pt>
                <c:pt idx="83">
                  <c:v>0.52184360410649488</c:v>
                </c:pt>
                <c:pt idx="84">
                  <c:v>0.4516929711943472</c:v>
                </c:pt>
                <c:pt idx="85">
                  <c:v>0.38178833529643053</c:v>
                </c:pt>
                <c:pt idx="86">
                  <c:v>0.31209102213806811</c:v>
                </c:pt>
                <c:pt idx="87">
                  <c:v>0.24256277405441273</c:v>
                </c:pt>
                <c:pt idx="88">
                  <c:v>0.17316567213012662</c:v>
                </c:pt>
                <c:pt idx="89">
                  <c:v>0.10386205961284196</c:v>
                </c:pt>
                <c:pt idx="90">
                  <c:v>3.4614466310675121E-2</c:v>
                </c:pt>
              </c:numCache>
            </c:numRef>
          </c:xVal>
          <c:yVal>
            <c:numRef>
              <c:f>linear!$T$198:$T$288</c:f>
              <c:numCache>
                <c:formatCode>Γενικός τύπος</c:formatCode>
                <c:ptCount val="91"/>
                <c:pt idx="0">
                  <c:v>16.914452236000336</c:v>
                </c:pt>
                <c:pt idx="1">
                  <c:v>16.874449550860945</c:v>
                </c:pt>
                <c:pt idx="2">
                  <c:v>16.559892983802285</c:v>
                </c:pt>
                <c:pt idx="3">
                  <c:v>15.958584369997777</c:v>
                </c:pt>
                <c:pt idx="4">
                  <c:v>15.12024911334573</c:v>
                </c:pt>
                <c:pt idx="5">
                  <c:v>14.106966129206031</c:v>
                </c:pt>
                <c:pt idx="6">
                  <c:v>12.983077329294153</c:v>
                </c:pt>
                <c:pt idx="7">
                  <c:v>11.807169110655618</c:v>
                </c:pt>
                <c:pt idx="8">
                  <c:v>10.627314107557133</c:v>
                </c:pt>
                <c:pt idx="9">
                  <c:v>9.4794325922617695</c:v>
                </c:pt>
                <c:pt idx="10">
                  <c:v>8.3878942984158886</c:v>
                </c:pt>
                <c:pt idx="11">
                  <c:v>7.3673395387597456</c:v>
                </c:pt>
                <c:pt idx="12">
                  <c:v>6.4249057490480643</c:v>
                </c:pt>
                <c:pt idx="13">
                  <c:v>5.5623534655491804</c:v>
                </c:pt>
                <c:pt idx="14">
                  <c:v>4.7778504965694975</c:v>
                </c:pt>
                <c:pt idx="15">
                  <c:v>4.0673486643874188</c:v>
                </c:pt>
                <c:pt idx="16">
                  <c:v>3.425581851591764</c:v>
                </c:pt>
                <c:pt idx="17">
                  <c:v>2.8467525657422121</c:v>
                </c:pt>
                <c:pt idx="18">
                  <c:v>2.3249809479658907</c:v>
                </c:pt>
                <c:pt idx="19">
                  <c:v>1.8545819954677414</c:v>
                </c:pt>
                <c:pt idx="20">
                  <c:v>1.4302236425911841</c:v>
                </c:pt>
                <c:pt idx="21">
                  <c:v>1.0470052009608537</c:v>
                </c:pt>
                <c:pt idx="22">
                  <c:v>0.7004845058641449</c:v>
                </c:pt>
                <c:pt idx="23">
                  <c:v>0.38667343633579876</c:v>
                </c:pt>
                <c:pt idx="24">
                  <c:v>0.10201507372123358</c:v>
                </c:pt>
                <c:pt idx="25">
                  <c:v>-0.15664878943266786</c:v>
                </c:pt>
                <c:pt idx="26">
                  <c:v>-0.39211422857980194</c:v>
                </c:pt>
                <c:pt idx="27">
                  <c:v>-0.60685242476391399</c:v>
                </c:pt>
                <c:pt idx="28">
                  <c:v>-0.80304554513152593</c:v>
                </c:pt>
                <c:pt idx="29">
                  <c:v>-0.98262017050675865</c:v>
                </c:pt>
                <c:pt idx="30">
                  <c:v>-1.1472777587724692</c:v>
                </c:pt>
                <c:pt idx="31">
                  <c:v>-1.2985219939775563</c:v>
                </c:pt>
                <c:pt idx="32">
                  <c:v>-1.4376830854217177</c:v>
                </c:pt>
                <c:pt idx="33">
                  <c:v>-1.5659392002993291</c:v>
                </c:pt>
                <c:pt idx="34">
                  <c:v>-1.6843352724933411</c:v>
                </c:pt>
                <c:pt idx="35">
                  <c:v>-1.7937994517400935</c:v>
                </c:pt>
                <c:pt idx="36">
                  <c:v>-1.8951574566428209</c:v>
                </c:pt>
                <c:pt idx="37">
                  <c:v>-1.9891450815833456</c:v>
                </c:pt>
                <c:pt idx="38">
                  <c:v>-2.0764190876239286</c:v>
                </c:pt>
                <c:pt idx="39">
                  <c:v>-2.1575666848329633</c:v>
                </c:pt>
                <c:pt idx="40">
                  <c:v>-2.233113790418745</c:v>
                </c:pt>
                <c:pt idx="41">
                  <c:v>-2.3035322249441728</c:v>
                </c:pt>
                <c:pt idx="42">
                  <c:v>-2.3692459884264694</c:v>
                </c:pt>
                <c:pt idx="43">
                  <c:v>-2.4306367396153417</c:v>
                </c:pt>
                <c:pt idx="44">
                  <c:v>-2.488048585268662</c:v>
                </c:pt>
                <c:pt idx="45">
                  <c:v>-2.541792271746639</c:v>
                </c:pt>
                <c:pt idx="46">
                  <c:v>-2.5921488585896024</c:v>
                </c:pt>
                <c:pt idx="47">
                  <c:v>-2.6393729427601729</c:v>
                </c:pt>
                <c:pt idx="48">
                  <c:v>-2.6836954927369288</c:v>
                </c:pt>
                <c:pt idx="49">
                  <c:v>-2.7253263434652077</c:v>
                </c:pt>
                <c:pt idx="50">
                  <c:v>-2.7644563961341047</c:v>
                </c:pt>
                <c:pt idx="51">
                  <c:v>-2.8012595607048416</c:v>
                </c:pt>
                <c:pt idx="52">
                  <c:v>-2.835894473927473</c:v>
                </c:pt>
                <c:pt idx="53">
                  <c:v>-2.8685060211314011</c:v>
                </c:pt>
                <c:pt idx="54">
                  <c:v>-2.8992266862543006</c:v>
                </c:pt>
                <c:pt idx="55">
                  <c:v>-2.9281777512944345</c:v>
                </c:pt>
                <c:pt idx="56">
                  <c:v>-2.955470363553601</c:v>
                </c:pt>
                <c:pt idx="57">
                  <c:v>-2.9812064866157906</c:v>
                </c:pt>
                <c:pt idx="58">
                  <c:v>-3.0054797489224456</c:v>
                </c:pt>
                <c:pt idx="59">
                  <c:v>-3.0283762020096407</c:v>
                </c:pt>
                <c:pt idx="60">
                  <c:v>-3.0499749989244545</c:v>
                </c:pt>
                <c:pt idx="61">
                  <c:v>-3.0703490020005417</c:v>
                </c:pt>
                <c:pt idx="62">
                  <c:v>-3.0895653280174278</c:v>
                </c:pt>
                <c:pt idx="63">
                  <c:v>-3.1076858377671579</c:v>
                </c:pt>
                <c:pt idx="64">
                  <c:v>-3.1247675761845319</c:v>
                </c:pt>
                <c:pt idx="65">
                  <c:v>-3.1408631684439139</c:v>
                </c:pt>
                <c:pt idx="66">
                  <c:v>-3.1560211767707766</c:v>
                </c:pt>
                <c:pt idx="67">
                  <c:v>-3.1702864221459204</c:v>
                </c:pt>
                <c:pt idx="68">
                  <c:v>-3.1837002745828462</c:v>
                </c:pt>
                <c:pt idx="69">
                  <c:v>-3.1963009152245494</c:v>
                </c:pt>
                <c:pt idx="70">
                  <c:v>-3.208123573125703</c:v>
                </c:pt>
                <c:pt idx="71">
                  <c:v>-3.2192007392533517</c:v>
                </c:pt>
                <c:pt idx="72">
                  <c:v>-3.2295623599466232</c:v>
                </c:pt>
                <c:pt idx="73">
                  <c:v>-3.2392360118189276</c:v>
                </c:pt>
                <c:pt idx="74">
                  <c:v>-3.2482470598596853</c:v>
                </c:pt>
                <c:pt idx="75">
                  <c:v>-3.2566188002923941</c:v>
                </c:pt>
                <c:pt idx="76">
                  <c:v>-3.2643725895691129</c:v>
                </c:pt>
                <c:pt idx="77">
                  <c:v>-3.2715279607246148</c:v>
                </c:pt>
                <c:pt idx="78">
                  <c:v>-3.2781027281740465</c:v>
                </c:pt>
                <c:pt idx="79">
                  <c:v>-3.2841130819136652</c:v>
                </c:pt>
                <c:pt idx="80">
                  <c:v>-3.2895736719734785</c:v>
                </c:pt>
                <c:pt idx="81">
                  <c:v>-3.2944976838710276</c:v>
                </c:pt>
                <c:pt idx="82">
                  <c:v>-3.2988969057259836</c:v>
                </c:pt>
                <c:pt idx="83">
                  <c:v>-3.3027817876146419</c:v>
                </c:pt>
                <c:pt idx="84">
                  <c:v>-3.3061614936696788</c:v>
                </c:pt>
                <c:pt idx="85">
                  <c:v>-3.3090439473644371</c:v>
                </c:pt>
                <c:pt idx="86">
                  <c:v>-3.3114358703581384</c:v>
                </c:pt>
                <c:pt idx="87">
                  <c:v>-3.3133428152240429</c:v>
                </c:pt>
                <c:pt idx="88">
                  <c:v>-3.3147691923274532</c:v>
                </c:pt>
                <c:pt idx="89">
                  <c:v>-3.3157182910719745</c:v>
                </c:pt>
                <c:pt idx="90">
                  <c:v>-3.3161922956891989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2FBA-4064-9AC9-8E07FE1558AD}"/>
            </c:ext>
          </c:extLst>
        </c:ser>
        <c:ser>
          <c:idx val="3"/>
          <c:order val="3"/>
          <c:tx>
            <c:v>delt1 kato</c:v>
          </c:tx>
          <c:spPr>
            <a:ln w="19050" cap="rnd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2"/>
            <c:spPr>
              <a:noFill/>
              <a:ln w="9525">
                <a:noFill/>
              </a:ln>
              <a:effectLst/>
            </c:spPr>
          </c:marker>
          <c:xVal>
            <c:numRef>
              <c:f>linear!$S$291:$S$382</c:f>
              <c:numCache>
                <c:formatCode>Γενικός τύπος</c:formatCode>
                <c:ptCount val="92"/>
                <c:pt idx="0">
                  <c:v>0</c:v>
                </c:pt>
                <c:pt idx="1">
                  <c:v>-3.4614466310675121E-2</c:v>
                </c:pt>
                <c:pt idx="2">
                  <c:v>-0.10386205961284196</c:v>
                </c:pt>
                <c:pt idx="3">
                  <c:v>-0.17316567213012662</c:v>
                </c:pt>
                <c:pt idx="4">
                  <c:v>-0.24256277405441273</c:v>
                </c:pt>
                <c:pt idx="5">
                  <c:v>-0.31209102213806811</c:v>
                </c:pt>
                <c:pt idx="6">
                  <c:v>-0.38178833529643053</c:v>
                </c:pt>
                <c:pt idx="7">
                  <c:v>-0.4516929711943472</c:v>
                </c:pt>
                <c:pt idx="8">
                  <c:v>-0.52184360410649488</c:v>
                </c:pt>
                <c:pt idx="9">
                  <c:v>-0.59227940434738091</c:v>
                </c:pt>
                <c:pt idx="10">
                  <c:v>-0.66304011957482323</c:v>
                </c:pt>
                <c:pt idx="11">
                  <c:v>-0.7341661582799015</c:v>
                </c:pt>
                <c:pt idx="12">
                  <c:v>-0.80569867578709076</c:v>
                </c:pt>
                <c:pt idx="13">
                  <c:v>-0.87767966310050061</c:v>
                </c:pt>
                <c:pt idx="14">
                  <c:v>-0.95015203894576583</c:v>
                </c:pt>
                <c:pt idx="15">
                  <c:v>-1.0231597453723085</c:v>
                </c:pt>
                <c:pt idx="16">
                  <c:v>-1.0967478472972312</c:v>
                </c:pt>
                <c:pt idx="17">
                  <c:v>-1.1709626363901553</c:v>
                </c:pt>
                <c:pt idx="18">
                  <c:v>-1.2458517397175743</c:v>
                </c:pt>
                <c:pt idx="19">
                  <c:v>-1.321464233585949</c:v>
                </c:pt>
                <c:pt idx="20">
                  <c:v>-1.3978507630443997</c:v>
                </c:pt>
                <c:pt idx="21">
                  <c:v>-1.4750636675304112</c:v>
                </c:pt>
                <c:pt idx="22">
                  <c:v>-1.5531571131651101</c:v>
                </c:pt>
                <c:pt idx="23">
                  <c:v>-1.6321872322280431</c:v>
                </c:pt>
                <c:pt idx="24">
                  <c:v>-1.7122122703643901</c:v>
                </c:pt>
                <c:pt idx="25">
                  <c:v>-1.7932927420995695</c:v>
                </c:pt>
                <c:pt idx="26">
                  <c:v>-1.8754915952563336</c:v>
                </c:pt>
                <c:pt idx="27">
                  <c:v>-1.9588743848864574</c:v>
                </c:pt>
                <c:pt idx="28">
                  <c:v>-2.0435094573416199</c:v>
                </c:pt>
                <c:pt idx="29">
                  <c:v>-2.1294681451139761</c:v>
                </c:pt>
                <c:pt idx="30">
                  <c:v>-2.2168249730738903</c:v>
                </c:pt>
                <c:pt idx="31">
                  <c:v>-2.3056578767170146</c:v>
                </c:pt>
                <c:pt idx="32">
                  <c:v>-2.3960484330014213</c:v>
                </c:pt>
                <c:pt idx="33">
                  <c:v>-2.4880821043026073</c:v>
                </c:pt>
                <c:pt idx="34">
                  <c:v>-2.5818484959333494</c:v>
                </c:pt>
                <c:pt idx="35">
                  <c:v>-2.6774416275582262</c:v>
                </c:pt>
                <c:pt idx="36">
                  <c:v>-2.7749602186685616</c:v>
                </c:pt>
                <c:pt idx="37">
                  <c:v>-2.8745079880591025</c:v>
                </c:pt>
                <c:pt idx="38">
                  <c:v>-2.976193966945794</c:v>
                </c:pt>
                <c:pt idx="39">
                  <c:v>-3.0801328249627367</c:v>
                </c:pt>
                <c:pt idx="40">
                  <c:v>-3.1864452077482111</c:v>
                </c:pt>
                <c:pt idx="41">
                  <c:v>-3.2952580841390984</c:v>
                </c:pt>
                <c:pt idx="42">
                  <c:v>-3.4067051000952846</c:v>
                </c:pt>
                <c:pt idx="43">
                  <c:v>-3.5209269353131454</c:v>
                </c:pt>
                <c:pt idx="44">
                  <c:v>-3.6380716569868539</c:v>
                </c:pt>
                <c:pt idx="45">
                  <c:v>-3.7582950632438621</c:v>
                </c:pt>
                <c:pt idx="46">
                  <c:v>-3.8817610062966086</c:v>
                </c:pt>
                <c:pt idx="47">
                  <c:v>-4.0086416821615689</c:v>
                </c:pt>
                <c:pt idx="48">
                  <c:v>-4.1391178697011206</c:v>
                </c:pt>
                <c:pt idx="49">
                  <c:v>-4.2733790964877052</c:v>
                </c:pt>
                <c:pt idx="50">
                  <c:v>-4.4116237022442277</c:v>
                </c:pt>
                <c:pt idx="51">
                  <c:v>-4.5540587619541189</c:v>
                </c:pt>
                <c:pt idx="52">
                  <c:v>-4.7008998196089662</c:v>
                </c:pt>
                <c:pt idx="53">
                  <c:v>-4.8523703692587166</c:v>
                </c:pt>
                <c:pt idx="54">
                  <c:v>-5.0087010016255817</c:v>
                </c:pt>
                <c:pt idx="55">
                  <c:v>-5.1701281108395971</c:v>
                </c:pt>
                <c:pt idx="56">
                  <c:v>-5.3368920252955903</c:v>
                </c:pt>
                <c:pt idx="57">
                  <c:v>-5.5092343871983127</c:v>
                </c:pt>
                <c:pt idx="58">
                  <c:v>-5.6873945544344151</c:v>
                </c:pt>
                <c:pt idx="59">
                  <c:v>-5.8716047325922665</c:v>
                </c:pt>
                <c:pt idx="60">
                  <c:v>-6.0620834598572131</c:v>
                </c:pt>
                <c:pt idx="61">
                  <c:v>-6.2590269574979756</c:v>
                </c:pt>
                <c:pt idx="62">
                  <c:v>-6.4625977165145301</c:v>
                </c:pt>
                <c:pt idx="63">
                  <c:v>-6.6729095076021574</c:v>
                </c:pt>
                <c:pt idx="64">
                  <c:v>-6.8900077654869154</c:v>
                </c:pt>
                <c:pt idx="65">
                  <c:v>-7.1138439959418749</c:v>
                </c:pt>
                <c:pt idx="66">
                  <c:v>-7.3442424678552225</c:v>
                </c:pt>
                <c:pt idx="67">
                  <c:v>-7.5808569649848909</c:v>
                </c:pt>
                <c:pt idx="68">
                  <c:v>-7.8231147634790776</c:v>
                </c:pt>
                <c:pt idx="69">
                  <c:v>-8.0701442562130445</c:v>
                </c:pt>
                <c:pt idx="70">
                  <c:v>-8.3206817588534285</c:v>
                </c:pt>
                <c:pt idx="71">
                  <c:v>-8.5729520261226799</c:v>
                </c:pt>
                <c:pt idx="72">
                  <c:v>-8.8245159521483512</c:v>
                </c:pt>
                <c:pt idx="73">
                  <c:v>-9.0720779941279233</c:v>
                </c:pt>
                <c:pt idx="74">
                  <c:v>-9.3112453815494014</c:v>
                </c:pt>
                <c:pt idx="75">
                  <c:v>-9.5362317774304337</c:v>
                </c:pt>
                <c:pt idx="76">
                  <c:v>-9.73950082447314</c:v>
                </c:pt>
                <c:pt idx="77">
                  <c:v>-9.9113517051206887</c:v>
                </c:pt>
                <c:pt idx="78">
                  <c:v>-10.039462174257757</c:v>
                </c:pt>
                <c:pt idx="79">
                  <c:v>-10.108428266467477</c:v>
                </c:pt>
                <c:pt idx="80">
                  <c:v>-10.099378587637197</c:v>
                </c:pt>
                <c:pt idx="81">
                  <c:v>-9.9897986684969062</c:v>
                </c:pt>
                <c:pt idx="82">
                  <c:v>-9.7537768446565281</c:v>
                </c:pt>
                <c:pt idx="83">
                  <c:v>-9.3629655082252246</c:v>
                </c:pt>
                <c:pt idx="84">
                  <c:v>-8.7886057476881305</c:v>
                </c:pt>
                <c:pt idx="85">
                  <c:v>-8.0049217633427254</c:v>
                </c:pt>
                <c:pt idx="86">
                  <c:v>-6.9939574982924082</c:v>
                </c:pt>
                <c:pt idx="87">
                  <c:v>-5.7514195646403952</c:v>
                </c:pt>
                <c:pt idx="88">
                  <c:v>-4.2923415812868315</c:v>
                </c:pt>
                <c:pt idx="89">
                  <c:v>-2.6546696465128599</c:v>
                </c:pt>
                <c:pt idx="90">
                  <c:v>-0.89871144296289096</c:v>
                </c:pt>
                <c:pt idx="91">
                  <c:v>0.89871144296290717</c:v>
                </c:pt>
              </c:numCache>
            </c:numRef>
          </c:xVal>
          <c:yVal>
            <c:numRef>
              <c:f>linear!$T$291:$T$382</c:f>
              <c:numCache>
                <c:formatCode>Γενικός τύπος</c:formatCode>
                <c:ptCount val="92"/>
                <c:pt idx="0">
                  <c:v>-3.316251520755622</c:v>
                </c:pt>
                <c:pt idx="1">
                  <c:v>-3.3161922956891989</c:v>
                </c:pt>
                <c:pt idx="2">
                  <c:v>-3.3157182910719745</c:v>
                </c:pt>
                <c:pt idx="3">
                  <c:v>-3.3147691923274532</c:v>
                </c:pt>
                <c:pt idx="4">
                  <c:v>-3.3133428152240429</c:v>
                </c:pt>
                <c:pt idx="5">
                  <c:v>-3.3114358703581384</c:v>
                </c:pt>
                <c:pt idx="6">
                  <c:v>-3.3090439473644371</c:v>
                </c:pt>
                <c:pt idx="7">
                  <c:v>-3.3061614936696788</c:v>
                </c:pt>
                <c:pt idx="8">
                  <c:v>-3.3027817876146419</c:v>
                </c:pt>
                <c:pt idx="9">
                  <c:v>-3.2988969057259836</c:v>
                </c:pt>
                <c:pt idx="10">
                  <c:v>-3.2944976838710276</c:v>
                </c:pt>
                <c:pt idx="11">
                  <c:v>-3.2895736719734785</c:v>
                </c:pt>
                <c:pt idx="12">
                  <c:v>-3.2841130819136652</c:v>
                </c:pt>
                <c:pt idx="13">
                  <c:v>-3.2781027281740465</c:v>
                </c:pt>
                <c:pt idx="14">
                  <c:v>-3.2715279607246148</c:v>
                </c:pt>
                <c:pt idx="15">
                  <c:v>-3.2643725895691129</c:v>
                </c:pt>
                <c:pt idx="16">
                  <c:v>-3.2566188002923941</c:v>
                </c:pt>
                <c:pt idx="17">
                  <c:v>-3.2482470598596853</c:v>
                </c:pt>
                <c:pt idx="18">
                  <c:v>-3.2392360118189276</c:v>
                </c:pt>
                <c:pt idx="19">
                  <c:v>-3.2295623599466232</c:v>
                </c:pt>
                <c:pt idx="20">
                  <c:v>-3.2192007392533517</c:v>
                </c:pt>
                <c:pt idx="21">
                  <c:v>-3.208123573125703</c:v>
                </c:pt>
                <c:pt idx="22">
                  <c:v>-3.1963009152245494</c:v>
                </c:pt>
                <c:pt idx="23">
                  <c:v>-3.1837002745828462</c:v>
                </c:pt>
                <c:pt idx="24">
                  <c:v>-3.1702864221459204</c:v>
                </c:pt>
                <c:pt idx="25">
                  <c:v>-3.1560211767707766</c:v>
                </c:pt>
                <c:pt idx="26">
                  <c:v>-3.1408631684439139</c:v>
                </c:pt>
                <c:pt idx="27">
                  <c:v>-3.1247675761845319</c:v>
                </c:pt>
                <c:pt idx="28">
                  <c:v>-3.1076858377671579</c:v>
                </c:pt>
                <c:pt idx="29">
                  <c:v>-3.0895653280174278</c:v>
                </c:pt>
                <c:pt idx="30">
                  <c:v>-3.0703490020005417</c:v>
                </c:pt>
                <c:pt idx="31">
                  <c:v>-3.0499749989244545</c:v>
                </c:pt>
                <c:pt idx="32">
                  <c:v>-3.0283762020096407</c:v>
                </c:pt>
                <c:pt idx="33">
                  <c:v>-3.0054797489224456</c:v>
                </c:pt>
                <c:pt idx="34">
                  <c:v>-2.9812064866157906</c:v>
                </c:pt>
                <c:pt idx="35">
                  <c:v>-2.955470363553601</c:v>
                </c:pt>
                <c:pt idx="36">
                  <c:v>-2.9281777512944345</c:v>
                </c:pt>
                <c:pt idx="37">
                  <c:v>-2.8992266862543006</c:v>
                </c:pt>
                <c:pt idx="38">
                  <c:v>-2.8685060211314011</c:v>
                </c:pt>
                <c:pt idx="39">
                  <c:v>-2.835894473927473</c:v>
                </c:pt>
                <c:pt idx="40">
                  <c:v>-2.8012595607048416</c:v>
                </c:pt>
                <c:pt idx="41">
                  <c:v>-2.7644563961341047</c:v>
                </c:pt>
                <c:pt idx="42">
                  <c:v>-2.7253263434652077</c:v>
                </c:pt>
                <c:pt idx="43">
                  <c:v>-2.6836954927369288</c:v>
                </c:pt>
                <c:pt idx="44">
                  <c:v>-2.6393729427601729</c:v>
                </c:pt>
                <c:pt idx="45">
                  <c:v>-2.5921488585896024</c:v>
                </c:pt>
                <c:pt idx="46">
                  <c:v>-2.541792271746639</c:v>
                </c:pt>
                <c:pt idx="47">
                  <c:v>-2.488048585268662</c:v>
                </c:pt>
                <c:pt idx="48">
                  <c:v>-2.4306367396153417</c:v>
                </c:pt>
                <c:pt idx="49">
                  <c:v>-2.3692459884264694</c:v>
                </c:pt>
                <c:pt idx="50">
                  <c:v>-2.3035322249441728</c:v>
                </c:pt>
                <c:pt idx="51">
                  <c:v>-2.233113790418745</c:v>
                </c:pt>
                <c:pt idx="52">
                  <c:v>-2.1575666848329633</c:v>
                </c:pt>
                <c:pt idx="53">
                  <c:v>-2.0764190876239286</c:v>
                </c:pt>
                <c:pt idx="54">
                  <c:v>-1.9891450815833456</c:v>
                </c:pt>
                <c:pt idx="55">
                  <c:v>-1.8951574566428209</c:v>
                </c:pt>
                <c:pt idx="56">
                  <c:v>-1.7937994517400935</c:v>
                </c:pt>
                <c:pt idx="57">
                  <c:v>-1.6843352724933411</c:v>
                </c:pt>
                <c:pt idx="58">
                  <c:v>-1.5659392002993291</c:v>
                </c:pt>
                <c:pt idx="59">
                  <c:v>-1.4376830854217177</c:v>
                </c:pt>
                <c:pt idx="60">
                  <c:v>-1.2985219939775563</c:v>
                </c:pt>
                <c:pt idx="61">
                  <c:v>-1.1472777587724692</c:v>
                </c:pt>
                <c:pt idx="62">
                  <c:v>-0.98262017050675865</c:v>
                </c:pt>
                <c:pt idx="63">
                  <c:v>-0.80304554513152593</c:v>
                </c:pt>
                <c:pt idx="64">
                  <c:v>-0.60685242476391399</c:v>
                </c:pt>
                <c:pt idx="65">
                  <c:v>-0.39211422857980194</c:v>
                </c:pt>
                <c:pt idx="66">
                  <c:v>-0.15664878943266786</c:v>
                </c:pt>
                <c:pt idx="67">
                  <c:v>0.10201507372123358</c:v>
                </c:pt>
                <c:pt idx="68">
                  <c:v>0.38667343633579876</c:v>
                </c:pt>
                <c:pt idx="69">
                  <c:v>0.7004845058641449</c:v>
                </c:pt>
                <c:pt idx="70">
                  <c:v>1.0470052009608537</c:v>
                </c:pt>
                <c:pt idx="71">
                  <c:v>1.4302236425911841</c:v>
                </c:pt>
                <c:pt idx="72">
                  <c:v>1.8545819954677414</c:v>
                </c:pt>
                <c:pt idx="73">
                  <c:v>2.3249809479658907</c:v>
                </c:pt>
                <c:pt idx="74">
                  <c:v>2.8467525657422121</c:v>
                </c:pt>
                <c:pt idx="75">
                  <c:v>3.425581851591764</c:v>
                </c:pt>
                <c:pt idx="76">
                  <c:v>4.0673486643874188</c:v>
                </c:pt>
                <c:pt idx="77">
                  <c:v>4.7778504965694975</c:v>
                </c:pt>
                <c:pt idx="78">
                  <c:v>5.5623534655491804</c:v>
                </c:pt>
                <c:pt idx="79">
                  <c:v>6.4249057490480643</c:v>
                </c:pt>
                <c:pt idx="80">
                  <c:v>7.3673395387597456</c:v>
                </c:pt>
                <c:pt idx="81">
                  <c:v>8.3878942984158886</c:v>
                </c:pt>
                <c:pt idx="82">
                  <c:v>9.4794325922617695</c:v>
                </c:pt>
                <c:pt idx="83">
                  <c:v>10.627314107557133</c:v>
                </c:pt>
                <c:pt idx="84">
                  <c:v>11.807169110655618</c:v>
                </c:pt>
                <c:pt idx="85">
                  <c:v>12.983077329294153</c:v>
                </c:pt>
                <c:pt idx="86">
                  <c:v>14.106966129206031</c:v>
                </c:pt>
                <c:pt idx="87">
                  <c:v>15.12024911334573</c:v>
                </c:pt>
                <c:pt idx="88">
                  <c:v>15.958584369997777</c:v>
                </c:pt>
                <c:pt idx="89">
                  <c:v>16.559892983802285</c:v>
                </c:pt>
                <c:pt idx="90">
                  <c:v>16.874449550860945</c:v>
                </c:pt>
                <c:pt idx="91">
                  <c:v>16.874449550861002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2FBA-4064-9AC9-8E07FE1558AD}"/>
            </c:ext>
          </c:extLst>
        </c:ser>
        <c:ser>
          <c:idx val="4"/>
          <c:order val="4"/>
          <c:spPr>
            <a:ln w="19050" cap="rnd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2"/>
            <c:spPr>
              <a:noFill/>
              <a:ln w="9525">
                <a:noFill/>
              </a:ln>
              <a:effectLst/>
            </c:spPr>
          </c:marker>
          <c:xVal>
            <c:numRef>
              <c:f>linear!$X$198:$X$288</c:f>
              <c:numCache>
                <c:formatCode>Γενικός τύπος</c:formatCode>
                <c:ptCount val="91"/>
                <c:pt idx="0">
                  <c:v>0</c:v>
                </c:pt>
                <c:pt idx="1">
                  <c:v>0.51279417208680789</c:v>
                </c:pt>
                <c:pt idx="2">
                  <c:v>1.5245294533863352</c:v>
                </c:pt>
                <c:pt idx="3">
                  <c:v>2.4959035347137921</c:v>
                </c:pt>
                <c:pt idx="4">
                  <c:v>3.4037901658456584</c:v>
                </c:pt>
                <c:pt idx="5">
                  <c:v>4.2300549064245772</c:v>
                </c:pt>
                <c:pt idx="6">
                  <c:v>4.9623891316307382</c:v>
                </c:pt>
                <c:pt idx="7">
                  <c:v>5.5943589913206502</c:v>
                </c:pt>
                <c:pt idx="8">
                  <c:v>6.1248183231818505</c:v>
                </c:pt>
                <c:pt idx="9">
                  <c:v>6.5569182567566333</c:v>
                </c:pt>
                <c:pt idx="10">
                  <c:v>6.8969529207602731</c:v>
                </c:pt>
                <c:pt idx="11">
                  <c:v>7.1532337735813112</c:v>
                </c:pt>
                <c:pt idx="12">
                  <c:v>7.335115922609873</c:v>
                </c:pt>
                <c:pt idx="13">
                  <c:v>7.4522334657961444</c:v>
                </c:pt>
                <c:pt idx="14">
                  <c:v>7.5139508596898299</c:v>
                </c:pt>
                <c:pt idx="15">
                  <c:v>7.5290068202720093</c:v>
                </c:pt>
                <c:pt idx="16">
                  <c:v>7.5053133800053331</c:v>
                </c:pt>
                <c:pt idx="17">
                  <c:v>7.4498702842305535</c:v>
                </c:pt>
                <c:pt idx="18">
                  <c:v>7.3687589409919516</c:v>
                </c:pt>
                <c:pt idx="19">
                  <c:v>7.2671869208222741</c:v>
                </c:pt>
                <c:pt idx="20">
                  <c:v>7.1495612100709316</c:v>
                </c:pt>
                <c:pt idx="21">
                  <c:v>7.0195748437676855</c:v>
                </c:pt>
                <c:pt idx="22">
                  <c:v>6.8802967174888909</c:v>
                </c:pt>
                <c:pt idx="23">
                  <c:v>6.7342582632798109</c:v>
                </c:pt>
                <c:pt idx="24">
                  <c:v>6.583533435543103</c:v>
                </c:pt>
                <c:pt idx="25">
                  <c:v>6.4298103193681007</c:v>
                </c:pt>
                <c:pt idx="26">
                  <c:v>6.2744538730327344</c:v>
                </c:pt>
                <c:pt idx="27">
                  <c:v>6.1185600414141472</c:v>
                </c:pt>
                <c:pt idx="28">
                  <c:v>5.9630018787899433</c:v>
                </c:pt>
                <c:pt idx="29">
                  <c:v>5.8084685096159987</c:v>
                </c:pt>
                <c:pt idx="30">
                  <c:v>5.6554978133935991</c:v>
                </c:pt>
                <c:pt idx="31">
                  <c:v>5.5045036987342364</c:v>
                </c:pt>
                <c:pt idx="32">
                  <c:v>5.3557987679412147</c:v>
                </c:pt>
                <c:pt idx="33">
                  <c:v>5.2096130896998289</c:v>
                </c:pt>
                <c:pt idx="34">
                  <c:v>5.0661097078315054</c:v>
                </c:pt>
                <c:pt idx="35">
                  <c:v>4.9253974266850342</c:v>
                </c:pt>
                <c:pt idx="36">
                  <c:v>4.7875413329796181</c:v>
                </c:pt>
                <c:pt idx="37">
                  <c:v>4.6525714417670869</c:v>
                </c:pt>
                <c:pt idx="38">
                  <c:v>4.5204897911938797</c:v>
                </c:pt>
                <c:pt idx="39">
                  <c:v>4.3912762566425307</c:v>
                </c:pt>
                <c:pt idx="40">
                  <c:v>4.2648933089104499</c:v>
                </c:pt>
                <c:pt idx="41">
                  <c:v>4.1412899024432139</c:v>
                </c:pt>
                <c:pt idx="42">
                  <c:v>4.0204046473366022</c:v>
                </c:pt>
                <c:pt idx="43">
                  <c:v>3.9021683919475012</c:v>
                </c:pt>
                <c:pt idx="44">
                  <c:v>3.7865063206764491</c:v>
                </c:pt>
                <c:pt idx="45">
                  <c:v>3.6733396530665186</c:v>
                </c:pt>
                <c:pt idx="46">
                  <c:v>3.5625870151646217</c:v>
                </c:pt>
                <c:pt idx="47">
                  <c:v>3.4541655415658195</c:v>
                </c:pt>
                <c:pt idx="48">
                  <c:v>3.3479917562474117</c:v>
                </c:pt>
                <c:pt idx="49">
                  <c:v>3.2439822718110465</c:v>
                </c:pt>
                <c:pt idx="50">
                  <c:v>3.1420543397660401</c:v>
                </c:pt>
                <c:pt idx="51">
                  <c:v>3.0421262787392469</c:v>
                </c:pt>
                <c:pt idx="52">
                  <c:v>2.944117802765791</c:v>
                </c:pt>
                <c:pt idx="53">
                  <c:v>2.8479502679198268</c:v>
                </c:pt>
                <c:pt idx="54">
                  <c:v>2.7535468523358602</c:v>
                </c:pt>
                <c:pt idx="55">
                  <c:v>2.6608326820269497</c:v>
                </c:pt>
                <c:pt idx="56">
                  <c:v>2.5697349127255849</c:v>
                </c:pt>
                <c:pt idx="57">
                  <c:v>2.4801827761740838</c:v>
                </c:pt>
                <c:pt idx="58">
                  <c:v>2.3921075978060737</c:v>
                </c:pt>
                <c:pt idx="59">
                  <c:v>2.3054427915339351</c:v>
                </c:pt>
                <c:pt idx="60">
                  <c:v>2.2201238363430997</c:v>
                </c:pt>
                <c:pt idx="61">
                  <c:v>2.1360882385557796</c:v>
                </c:pt>
                <c:pt idx="62">
                  <c:v>2.0532754829331599</c:v>
                </c:pt>
                <c:pt idx="63">
                  <c:v>1.9716269752111777</c:v>
                </c:pt>
                <c:pt idx="64">
                  <c:v>1.891085978189885</c:v>
                </c:pt>
                <c:pt idx="65">
                  <c:v>1.8115975431031226</c:v>
                </c:pt>
                <c:pt idx="66">
                  <c:v>1.7331084376694315</c:v>
                </c:pt>
                <c:pt idx="67">
                  <c:v>1.6555670719555613</c:v>
                </c:pt>
                <c:pt idx="68">
                  <c:v>1.5789234229605891</c:v>
                </c:pt>
                <c:pt idx="69">
                  <c:v>1.5031289586439416</c:v>
                </c:pt>
                <c:pt idx="70">
                  <c:v>1.4281365619677493</c:v>
                </c:pt>
                <c:pt idx="71">
                  <c:v>1.3539004553976075</c:v>
                </c:pt>
                <c:pt idx="72">
                  <c:v>1.2803761262014373</c:v>
                </c:pt>
                <c:pt idx="73">
                  <c:v>1.2075202528000102</c:v>
                </c:pt>
                <c:pt idx="74">
                  <c:v>1.135290632351732</c:v>
                </c:pt>
                <c:pt idx="75">
                  <c:v>1.0636461096958569</c:v>
                </c:pt>
                <c:pt idx="76">
                  <c:v>0.99254650773032593</c:v>
                </c:pt>
                <c:pt idx="77">
                  <c:v>0.92195255926110198</c:v>
                </c:pt>
                <c:pt idx="78">
                  <c:v>0.85182584032769426</c:v>
                </c:pt>
                <c:pt idx="79">
                  <c:v>0.78212870498332754</c:v>
                </c:pt>
                <c:pt idx="80">
                  <c:v>0.71282422148690283</c:v>
                </c:pt>
                <c:pt idx="81">
                  <c:v>0.64387610984654953</c:v>
                </c:pt>
                <c:pt idx="82">
                  <c:v>0.57524868064072154</c:v>
                </c:pt>
                <c:pt idx="83">
                  <c:v>0.50690677503143144</c:v>
                </c:pt>
                <c:pt idx="84">
                  <c:v>0.43881570587541374</c:v>
                </c:pt>
                <c:pt idx="85">
                  <c:v>0.3709411998317132</c:v>
                </c:pt>
                <c:pt idx="86">
                  <c:v>0.30324934035874196</c:v>
                </c:pt>
                <c:pt idx="87">
                  <c:v>0.23570651148924643</c:v>
                </c:pt>
                <c:pt idx="88">
                  <c:v>0.16827934226840977</c:v>
                </c:pt>
                <c:pt idx="89">
                  <c:v>0.10093465173753746</c:v>
                </c:pt>
                <c:pt idx="90">
                  <c:v>3.3639394343924524E-2</c:v>
                </c:pt>
              </c:numCache>
            </c:numRef>
          </c:xVal>
          <c:yVal>
            <c:numRef>
              <c:f>linear!$Y$198:$Y$288</c:f>
              <c:numCache>
                <c:formatCode>Γενικός τύπος</c:formatCode>
                <c:ptCount val="91"/>
                <c:pt idx="0">
                  <c:v>11.989712691222133</c:v>
                </c:pt>
                <c:pt idx="1">
                  <c:v>11.972230329921617</c:v>
                </c:pt>
                <c:pt idx="2">
                  <c:v>11.833756616451947</c:v>
                </c:pt>
                <c:pt idx="3">
                  <c:v>11.563997134517994</c:v>
                </c:pt>
                <c:pt idx="4">
                  <c:v>11.1764188658055</c:v>
                </c:pt>
                <c:pt idx="5">
                  <c:v>10.689157551563866</c:v>
                </c:pt>
                <c:pt idx="6">
                  <c:v>10.123047947973932</c:v>
                </c:pt>
                <c:pt idx="7">
                  <c:v>9.4996606655320956</c:v>
                </c:pt>
                <c:pt idx="8">
                  <c:v>8.839637447853077</c:v>
                </c:pt>
                <c:pt idx="9">
                  <c:v>8.1614898274864327</c:v>
                </c:pt>
                <c:pt idx="10">
                  <c:v>7.4808977418793008</c:v>
                </c:pt>
                <c:pt idx="11">
                  <c:v>6.8104498305613772</c:v>
                </c:pt>
                <c:pt idx="12">
                  <c:v>6.1597174754982289</c:v>
                </c:pt>
                <c:pt idx="13">
                  <c:v>5.5355441283942834</c:v>
                </c:pt>
                <c:pt idx="14">
                  <c:v>4.9424460771790288</c:v>
                </c:pt>
                <c:pt idx="15">
                  <c:v>4.3830465497058109</c:v>
                </c:pt>
                <c:pt idx="16">
                  <c:v>3.8584919283657344</c:v>
                </c:pt>
                <c:pt idx="17">
                  <c:v>3.3688214678661224</c:v>
                </c:pt>
                <c:pt idx="18">
                  <c:v>2.9132784413457764</c:v>
                </c:pt>
                <c:pt idx="19">
                  <c:v>2.4905613608207173</c:v>
                </c:pt>
                <c:pt idx="20">
                  <c:v>2.0990200173172422</c:v>
                </c:pt>
                <c:pt idx="21">
                  <c:v>1.7368039335167034</c:v>
                </c:pt>
                <c:pt idx="22">
                  <c:v>1.4019716058938356</c:v>
                </c:pt>
                <c:pt idx="23">
                  <c:v>1.0925685252333792</c:v>
                </c:pt>
                <c:pt idx="24">
                  <c:v>0.80668100703554668</c:v>
                </c:pt>
                <c:pt idx="25">
                  <c:v>0.54247171011003237</c:v>
                </c:pt>
                <c:pt idx="26">
                  <c:v>0.29820158293045312</c:v>
                </c:pt>
                <c:pt idx="27">
                  <c:v>7.2241956886607256E-2</c:v>
                </c:pt>
                <c:pt idx="28">
                  <c:v>-0.13692035722473272</c:v>
                </c:pt>
                <c:pt idx="29">
                  <c:v>-0.33068281485407819</c:v>
                </c:pt>
                <c:pt idx="30">
                  <c:v>-0.51033012593349936</c:v>
                </c:pt>
                <c:pt idx="31">
                  <c:v>-0.67703931601285916</c:v>
                </c:pt>
                <c:pt idx="32">
                  <c:v>-0.8318860180561245</c:v>
                </c:pt>
                <c:pt idx="33">
                  <c:v>-0.9758513986192211</c:v>
                </c:pt>
                <c:pt idx="34">
                  <c:v>-1.1098293046605916</c:v>
                </c:pt>
                <c:pt idx="35">
                  <c:v>-1.2346333511684882</c:v>
                </c:pt>
                <c:pt idx="36">
                  <c:v>-1.3510037669684336</c:v>
                </c:pt>
                <c:pt idx="37">
                  <c:v>-1.459613885752687</c:v>
                </c:pt>
                <c:pt idx="38">
                  <c:v>-1.561076218664823</c:v>
                </c:pt>
                <c:pt idx="39">
                  <c:v>-1.6559480790791279</c:v>
                </c:pt>
                <c:pt idx="40">
                  <c:v>-1.7447367535983698</c:v>
                </c:pt>
                <c:pt idx="41">
                  <c:v>-1.8279042287841192</c:v>
                </c:pt>
                <c:pt idx="42">
                  <c:v>-1.9058714929741396</c:v>
                </c:pt>
                <c:pt idx="43">
                  <c:v>-1.979022438381816</c:v>
                </c:pt>
                <c:pt idx="44">
                  <c:v>-2.0477073917194337</c:v>
                </c:pt>
                <c:pt idx="45">
                  <c:v>-2.1122463027167373</c:v>
                </c:pt>
                <c:pt idx="46">
                  <c:v>-2.1729316197510111</c:v>
                </c:pt>
                <c:pt idx="47">
                  <c:v>-2.2300308808172637</c:v>
                </c:pt>
                <c:pt idx="48">
                  <c:v>-2.283789046568069</c:v>
                </c:pt>
                <c:pt idx="49">
                  <c:v>-2.3344306003672042</c:v>
                </c:pt>
                <c:pt idx="50">
                  <c:v>-2.3821614383844634</c:v>
                </c:pt>
                <c:pt idx="51">
                  <c:v>-2.4271705708165876</c:v>
                </c:pt>
                <c:pt idx="52">
                  <c:v>-2.4696316534195737</c:v>
                </c:pt>
                <c:pt idx="53">
                  <c:v>-2.5097043667250345</c:v>
                </c:pt>
                <c:pt idx="54">
                  <c:v>-2.5475356586125013</c:v>
                </c:pt>
                <c:pt idx="55">
                  <c:v>-2.5832608643346706</c:v>
                </c:pt>
                <c:pt idx="56">
                  <c:v>-2.6170047166470076</c:v>
                </c:pt>
                <c:pt idx="57">
                  <c:v>-2.6488822573768176</c:v>
                </c:pt>
                <c:pt idx="58">
                  <c:v>-2.6789996605741466</c:v>
                </c:pt>
                <c:pt idx="59">
                  <c:v>-2.7074549763114892</c:v>
                </c:pt>
                <c:pt idx="60">
                  <c:v>-2.7343388032323506</c:v>
                </c:pt>
                <c:pt idx="61">
                  <c:v>-2.7597348970819966</c:v>
                </c:pt>
                <c:pt idx="62">
                  <c:v>-2.7837207216782964</c:v>
                </c:pt>
                <c:pt idx="63">
                  <c:v>-2.8063679480876029</c:v>
                </c:pt>
                <c:pt idx="64">
                  <c:v>-2.827742907152377</c:v>
                </c:pt>
                <c:pt idx="65">
                  <c:v>-2.8479069999659483</c:v>
                </c:pt>
                <c:pt idx="66">
                  <c:v>-2.8669170703981135</c:v>
                </c:pt>
                <c:pt idx="67">
                  <c:v>-2.8848257433376037</c:v>
                </c:pt>
                <c:pt idx="68">
                  <c:v>-2.9016817319268209</c:v>
                </c:pt>
                <c:pt idx="69">
                  <c:v>-2.9175301167165459</c:v>
                </c:pt>
                <c:pt idx="70">
                  <c:v>-2.9324125993579013</c:v>
                </c:pt>
                <c:pt idx="71">
                  <c:v>-2.9463677331722531</c:v>
                </c:pt>
                <c:pt idx="72">
                  <c:v>-2.9594311326923846</c:v>
                </c:pt>
                <c:pt idx="73">
                  <c:v>-2.971635664047573</c:v>
                </c:pt>
                <c:pt idx="74">
                  <c:v>-2.9830116178675952</c:v>
                </c:pt>
                <c:pt idx="75">
                  <c:v>-2.9935868662037852</c:v>
                </c:pt>
                <c:pt idx="76">
                  <c:v>-3.0033870048065094</c:v>
                </c:pt>
                <c:pt idx="77">
                  <c:v>-3.012435481955988</c:v>
                </c:pt>
                <c:pt idx="78">
                  <c:v>-3.0207537149149024</c:v>
                </c:pt>
                <c:pt idx="79">
                  <c:v>-3.0283611949558944</c:v>
                </c:pt>
                <c:pt idx="80">
                  <c:v>-3.035275581811959</c:v>
                </c:pt>
                <c:pt idx="81">
                  <c:v>-3.0415127883032742</c:v>
                </c:pt>
                <c:pt idx="82">
                  <c:v>-3.0470870558079408</c:v>
                </c:pt>
                <c:pt idx="83">
                  <c:v>-3.0520110211646285</c:v>
                </c:pt>
                <c:pt idx="84">
                  <c:v>-3.0562957755242364</c:v>
                </c:pt>
                <c:pt idx="85">
                  <c:v>-3.0599509155996829</c:v>
                </c:pt>
                <c:pt idx="86">
                  <c:v>-3.0629845877038182</c:v>
                </c:pt>
                <c:pt idx="87">
                  <c:v>-3.0654035249044522</c:v>
                </c:pt>
                <c:pt idx="88">
                  <c:v>-3.0672130775777591</c:v>
                </c:pt>
                <c:pt idx="89">
                  <c:v>-3.068417237582131</c:v>
                </c:pt>
                <c:pt idx="90">
                  <c:v>-3.0690186562387787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717-4BAF-9DE2-5E9324D2FE5E}"/>
            </c:ext>
          </c:extLst>
        </c:ser>
        <c:ser>
          <c:idx val="5"/>
          <c:order val="5"/>
          <c:tx>
            <c:v>3 kato</c:v>
          </c:tx>
          <c:spPr>
            <a:ln w="19050" cap="rnd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2"/>
            <c:spPr>
              <a:noFill/>
              <a:ln w="9525">
                <a:noFill/>
              </a:ln>
              <a:effectLst/>
            </c:spPr>
          </c:marker>
          <c:xVal>
            <c:numRef>
              <c:f>linear!$X$291:$X$382</c:f>
              <c:numCache>
                <c:formatCode>Γενικός τύπος</c:formatCode>
                <c:ptCount val="92"/>
                <c:pt idx="0">
                  <c:v>0</c:v>
                </c:pt>
                <c:pt idx="1">
                  <c:v>-3.3639394343924524E-2</c:v>
                </c:pt>
                <c:pt idx="2">
                  <c:v>-0.10093465173753746</c:v>
                </c:pt>
                <c:pt idx="3">
                  <c:v>-0.16827934226840977</c:v>
                </c:pt>
                <c:pt idx="4">
                  <c:v>-0.23570651148924643</c:v>
                </c:pt>
                <c:pt idx="5">
                  <c:v>-0.30324934035874196</c:v>
                </c:pt>
                <c:pt idx="6">
                  <c:v>-0.3709411998317132</c:v>
                </c:pt>
                <c:pt idx="7">
                  <c:v>-0.43881570587541374</c:v>
                </c:pt>
                <c:pt idx="8">
                  <c:v>-0.50690677503143144</c:v>
                </c:pt>
                <c:pt idx="9">
                  <c:v>-0.57524868064072154</c:v>
                </c:pt>
                <c:pt idx="10">
                  <c:v>-0.64387610984654953</c:v>
                </c:pt>
                <c:pt idx="11">
                  <c:v>-0.71282422148690283</c:v>
                </c:pt>
                <c:pt idx="12">
                  <c:v>-0.78212870498332754</c:v>
                </c:pt>
                <c:pt idx="13">
                  <c:v>-0.85182584032769426</c:v>
                </c:pt>
                <c:pt idx="14">
                  <c:v>-0.92195255926110198</c:v>
                </c:pt>
                <c:pt idx="15">
                  <c:v>-0.99254650773032593</c:v>
                </c:pt>
                <c:pt idx="16">
                  <c:v>-1.0636461096958569</c:v>
                </c:pt>
                <c:pt idx="17">
                  <c:v>-1.135290632351732</c:v>
                </c:pt>
                <c:pt idx="18">
                  <c:v>-1.2075202528000102</c:v>
                </c:pt>
                <c:pt idx="19">
                  <c:v>-1.2803761262014373</c:v>
                </c:pt>
                <c:pt idx="20">
                  <c:v>-1.3539004553976075</c:v>
                </c:pt>
                <c:pt idx="21">
                  <c:v>-1.4281365619677493</c:v>
                </c:pt>
                <c:pt idx="22">
                  <c:v>-1.5031289586439416</c:v>
                </c:pt>
                <c:pt idx="23">
                  <c:v>-1.5789234229605891</c:v>
                </c:pt>
                <c:pt idx="24">
                  <c:v>-1.6555670719555613</c:v>
                </c:pt>
                <c:pt idx="25">
                  <c:v>-1.7331084376694315</c:v>
                </c:pt>
                <c:pt idx="26">
                  <c:v>-1.8115975431031226</c:v>
                </c:pt>
                <c:pt idx="27">
                  <c:v>-1.891085978189885</c:v>
                </c:pt>
                <c:pt idx="28">
                  <c:v>-1.9716269752111777</c:v>
                </c:pt>
                <c:pt idx="29">
                  <c:v>-2.0532754829331599</c:v>
                </c:pt>
                <c:pt idx="30">
                  <c:v>-2.1360882385557796</c:v>
                </c:pt>
                <c:pt idx="31">
                  <c:v>-2.2201238363430997</c:v>
                </c:pt>
                <c:pt idx="32">
                  <c:v>-2.3054427915339351</c:v>
                </c:pt>
                <c:pt idx="33">
                  <c:v>-2.3921075978060737</c:v>
                </c:pt>
                <c:pt idx="34">
                  <c:v>-2.4801827761740838</c:v>
                </c:pt>
                <c:pt idx="35">
                  <c:v>-2.5697349127255849</c:v>
                </c:pt>
                <c:pt idx="36">
                  <c:v>-2.6608326820269497</c:v>
                </c:pt>
                <c:pt idx="37">
                  <c:v>-2.7535468523358602</c:v>
                </c:pt>
                <c:pt idx="38">
                  <c:v>-2.8479502679198268</c:v>
                </c:pt>
                <c:pt idx="39">
                  <c:v>-2.944117802765791</c:v>
                </c:pt>
                <c:pt idx="40">
                  <c:v>-3.0421262787392469</c:v>
                </c:pt>
                <c:pt idx="41">
                  <c:v>-3.1420543397660401</c:v>
                </c:pt>
                <c:pt idx="42">
                  <c:v>-3.2439822718110465</c:v>
                </c:pt>
                <c:pt idx="43">
                  <c:v>-3.3479917562474117</c:v>
                </c:pt>
                <c:pt idx="44">
                  <c:v>-3.4541655415658195</c:v>
                </c:pt>
                <c:pt idx="45">
                  <c:v>-3.5625870151646217</c:v>
                </c:pt>
                <c:pt idx="46">
                  <c:v>-3.6733396530665186</c:v>
                </c:pt>
                <c:pt idx="47">
                  <c:v>-3.7865063206764491</c:v>
                </c:pt>
                <c:pt idx="48">
                  <c:v>-3.9021683919475012</c:v>
                </c:pt>
                <c:pt idx="49">
                  <c:v>-4.0204046473366022</c:v>
                </c:pt>
                <c:pt idx="50">
                  <c:v>-4.1412899024432139</c:v>
                </c:pt>
                <c:pt idx="51">
                  <c:v>-4.2648933089104499</c:v>
                </c:pt>
                <c:pt idx="52">
                  <c:v>-4.3912762566425307</c:v>
                </c:pt>
                <c:pt idx="53">
                  <c:v>-4.5204897911938797</c:v>
                </c:pt>
                <c:pt idx="54">
                  <c:v>-4.6525714417670869</c:v>
                </c:pt>
                <c:pt idx="55">
                  <c:v>-4.7875413329796181</c:v>
                </c:pt>
                <c:pt idx="56">
                  <c:v>-4.9253974266850342</c:v>
                </c:pt>
                <c:pt idx="57">
                  <c:v>-5.0661097078315054</c:v>
                </c:pt>
                <c:pt idx="58">
                  <c:v>-5.2096130896998289</c:v>
                </c:pt>
                <c:pt idx="59">
                  <c:v>-5.3557987679412147</c:v>
                </c:pt>
                <c:pt idx="60">
                  <c:v>-5.5045036987342364</c:v>
                </c:pt>
                <c:pt idx="61">
                  <c:v>-5.6554978133935991</c:v>
                </c:pt>
                <c:pt idx="62">
                  <c:v>-5.8084685096159987</c:v>
                </c:pt>
                <c:pt idx="63">
                  <c:v>-5.9630018787899433</c:v>
                </c:pt>
                <c:pt idx="64">
                  <c:v>-6.1185600414141472</c:v>
                </c:pt>
                <c:pt idx="65">
                  <c:v>-6.2744538730327344</c:v>
                </c:pt>
                <c:pt idx="66">
                  <c:v>-6.4298103193681007</c:v>
                </c:pt>
                <c:pt idx="67">
                  <c:v>-6.583533435543103</c:v>
                </c:pt>
                <c:pt idx="68">
                  <c:v>-6.7342582632798109</c:v>
                </c:pt>
                <c:pt idx="69">
                  <c:v>-6.8802967174888909</c:v>
                </c:pt>
                <c:pt idx="70">
                  <c:v>-7.0195748437676855</c:v>
                </c:pt>
                <c:pt idx="71">
                  <c:v>-7.1495612100709316</c:v>
                </c:pt>
                <c:pt idx="72">
                  <c:v>-7.2671869208222741</c:v>
                </c:pt>
                <c:pt idx="73">
                  <c:v>-7.3687589409919516</c:v>
                </c:pt>
                <c:pt idx="74">
                  <c:v>-7.4498702842305535</c:v>
                </c:pt>
                <c:pt idx="75">
                  <c:v>-7.5053133800053331</c:v>
                </c:pt>
                <c:pt idx="76">
                  <c:v>-7.5290068202720093</c:v>
                </c:pt>
                <c:pt idx="77">
                  <c:v>-7.5139508596898299</c:v>
                </c:pt>
                <c:pt idx="78">
                  <c:v>-7.4522334657961444</c:v>
                </c:pt>
                <c:pt idx="79">
                  <c:v>-7.335115922609873</c:v>
                </c:pt>
                <c:pt idx="80">
                  <c:v>-7.1532337735813112</c:v>
                </c:pt>
                <c:pt idx="81">
                  <c:v>-6.8969529207602731</c:v>
                </c:pt>
                <c:pt idx="82">
                  <c:v>-6.5569182567566333</c:v>
                </c:pt>
                <c:pt idx="83">
                  <c:v>-6.1248183231818505</c:v>
                </c:pt>
                <c:pt idx="84">
                  <c:v>-5.5943589913206502</c:v>
                </c:pt>
                <c:pt idx="85">
                  <c:v>-4.9623891316307382</c:v>
                </c:pt>
                <c:pt idx="86">
                  <c:v>-4.2300549064245772</c:v>
                </c:pt>
                <c:pt idx="87">
                  <c:v>-3.4037901658456584</c:v>
                </c:pt>
                <c:pt idx="88">
                  <c:v>-2.4959035347137921</c:v>
                </c:pt>
                <c:pt idx="89">
                  <c:v>-1.5245294533863352</c:v>
                </c:pt>
                <c:pt idx="90">
                  <c:v>-0.51279417208680789</c:v>
                </c:pt>
                <c:pt idx="91">
                  <c:v>0.51279417208680211</c:v>
                </c:pt>
              </c:numCache>
            </c:numRef>
          </c:xVal>
          <c:yVal>
            <c:numRef>
              <c:f>linear!$Y$291:$Y$382</c:f>
              <c:numCache>
                <c:formatCode>Γενικός τύπος</c:formatCode>
                <c:ptCount val="92"/>
                <c:pt idx="0">
                  <c:v>-3.0690938025988754</c:v>
                </c:pt>
                <c:pt idx="1">
                  <c:v>-3.0690186562387787</c:v>
                </c:pt>
                <c:pt idx="2">
                  <c:v>-3.068417237582131</c:v>
                </c:pt>
                <c:pt idx="3">
                  <c:v>-3.0672130775777591</c:v>
                </c:pt>
                <c:pt idx="4">
                  <c:v>-3.0654035249044522</c:v>
                </c:pt>
                <c:pt idx="5">
                  <c:v>-3.0629845877038182</c:v>
                </c:pt>
                <c:pt idx="6">
                  <c:v>-3.0599509155996829</c:v>
                </c:pt>
                <c:pt idx="7">
                  <c:v>-3.0562957755242364</c:v>
                </c:pt>
                <c:pt idx="8">
                  <c:v>-3.0520110211646285</c:v>
                </c:pt>
                <c:pt idx="9">
                  <c:v>-3.0470870558079408</c:v>
                </c:pt>
                <c:pt idx="10">
                  <c:v>-3.0415127883032742</c:v>
                </c:pt>
                <c:pt idx="11">
                  <c:v>-3.035275581811959</c:v>
                </c:pt>
                <c:pt idx="12">
                  <c:v>-3.0283611949558944</c:v>
                </c:pt>
                <c:pt idx="13">
                  <c:v>-3.0207537149149024</c:v>
                </c:pt>
                <c:pt idx="14">
                  <c:v>-3.012435481955988</c:v>
                </c:pt>
                <c:pt idx="15">
                  <c:v>-3.0033870048065094</c:v>
                </c:pt>
                <c:pt idx="16">
                  <c:v>-2.9935868662037852</c:v>
                </c:pt>
                <c:pt idx="17">
                  <c:v>-2.9830116178675952</c:v>
                </c:pt>
                <c:pt idx="18">
                  <c:v>-2.971635664047573</c:v>
                </c:pt>
                <c:pt idx="19">
                  <c:v>-2.9594311326923846</c:v>
                </c:pt>
                <c:pt idx="20">
                  <c:v>-2.9463677331722531</c:v>
                </c:pt>
                <c:pt idx="21">
                  <c:v>-2.9324125993579013</c:v>
                </c:pt>
                <c:pt idx="22">
                  <c:v>-2.9175301167165459</c:v>
                </c:pt>
                <c:pt idx="23">
                  <c:v>-2.9016817319268209</c:v>
                </c:pt>
                <c:pt idx="24">
                  <c:v>-2.8848257433376037</c:v>
                </c:pt>
                <c:pt idx="25">
                  <c:v>-2.8669170703981135</c:v>
                </c:pt>
                <c:pt idx="26">
                  <c:v>-2.8479069999659483</c:v>
                </c:pt>
                <c:pt idx="27">
                  <c:v>-2.827742907152377</c:v>
                </c:pt>
                <c:pt idx="28">
                  <c:v>-2.8063679480876029</c:v>
                </c:pt>
                <c:pt idx="29">
                  <c:v>-2.7837207216782964</c:v>
                </c:pt>
                <c:pt idx="30">
                  <c:v>-2.7597348970819966</c:v>
                </c:pt>
                <c:pt idx="31">
                  <c:v>-2.7343388032323506</c:v>
                </c:pt>
                <c:pt idx="32">
                  <c:v>-2.7074549763114892</c:v>
                </c:pt>
                <c:pt idx="33">
                  <c:v>-2.6789996605741466</c:v>
                </c:pt>
                <c:pt idx="34">
                  <c:v>-2.6488822573768176</c:v>
                </c:pt>
                <c:pt idx="35">
                  <c:v>-2.6170047166470076</c:v>
                </c:pt>
                <c:pt idx="36">
                  <c:v>-2.5832608643346706</c:v>
                </c:pt>
                <c:pt idx="37">
                  <c:v>-2.5475356586125013</c:v>
                </c:pt>
                <c:pt idx="38">
                  <c:v>-2.5097043667250345</c:v>
                </c:pt>
                <c:pt idx="39">
                  <c:v>-2.4696316534195737</c:v>
                </c:pt>
                <c:pt idx="40">
                  <c:v>-2.4271705708165876</c:v>
                </c:pt>
                <c:pt idx="41">
                  <c:v>-2.3821614383844634</c:v>
                </c:pt>
                <c:pt idx="42">
                  <c:v>-2.3344306003672042</c:v>
                </c:pt>
                <c:pt idx="43">
                  <c:v>-2.283789046568069</c:v>
                </c:pt>
                <c:pt idx="44">
                  <c:v>-2.2300308808172637</c:v>
                </c:pt>
                <c:pt idx="45">
                  <c:v>-2.1729316197510111</c:v>
                </c:pt>
                <c:pt idx="46">
                  <c:v>-2.1122463027167373</c:v>
                </c:pt>
                <c:pt idx="47">
                  <c:v>-2.0477073917194337</c:v>
                </c:pt>
                <c:pt idx="48">
                  <c:v>-1.979022438381816</c:v>
                </c:pt>
                <c:pt idx="49">
                  <c:v>-1.9058714929741396</c:v>
                </c:pt>
                <c:pt idx="50">
                  <c:v>-1.8279042287841192</c:v>
                </c:pt>
                <c:pt idx="51">
                  <c:v>-1.7447367535983698</c:v>
                </c:pt>
                <c:pt idx="52">
                  <c:v>-1.6559480790791279</c:v>
                </c:pt>
                <c:pt idx="53">
                  <c:v>-1.561076218664823</c:v>
                </c:pt>
                <c:pt idx="54">
                  <c:v>-1.459613885752687</c:v>
                </c:pt>
                <c:pt idx="55">
                  <c:v>-1.3510037669684336</c:v>
                </c:pt>
                <c:pt idx="56">
                  <c:v>-1.2346333511684882</c:v>
                </c:pt>
                <c:pt idx="57">
                  <c:v>-1.1098293046605916</c:v>
                </c:pt>
                <c:pt idx="58">
                  <c:v>-0.9758513986192211</c:v>
                </c:pt>
                <c:pt idx="59">
                  <c:v>-0.8318860180561245</c:v>
                </c:pt>
                <c:pt idx="60">
                  <c:v>-0.67703931601285916</c:v>
                </c:pt>
                <c:pt idx="61">
                  <c:v>-0.51033012593349936</c:v>
                </c:pt>
                <c:pt idx="62">
                  <c:v>-0.33068281485407819</c:v>
                </c:pt>
                <c:pt idx="63">
                  <c:v>-0.13692035722473272</c:v>
                </c:pt>
                <c:pt idx="64">
                  <c:v>7.2241956886607256E-2</c:v>
                </c:pt>
                <c:pt idx="65">
                  <c:v>0.29820158293045312</c:v>
                </c:pt>
                <c:pt idx="66">
                  <c:v>0.54247171011003237</c:v>
                </c:pt>
                <c:pt idx="67">
                  <c:v>0.80668100703554668</c:v>
                </c:pt>
                <c:pt idx="68">
                  <c:v>1.0925685252333792</c:v>
                </c:pt>
                <c:pt idx="69">
                  <c:v>1.4019716058938356</c:v>
                </c:pt>
                <c:pt idx="70">
                  <c:v>1.7368039335167034</c:v>
                </c:pt>
                <c:pt idx="71">
                  <c:v>2.0990200173172422</c:v>
                </c:pt>
                <c:pt idx="72">
                  <c:v>2.4905613608207173</c:v>
                </c:pt>
                <c:pt idx="73">
                  <c:v>2.9132784413457764</c:v>
                </c:pt>
                <c:pt idx="74">
                  <c:v>3.3688214678661224</c:v>
                </c:pt>
                <c:pt idx="75">
                  <c:v>3.8584919283657344</c:v>
                </c:pt>
                <c:pt idx="76">
                  <c:v>4.3830465497058109</c:v>
                </c:pt>
                <c:pt idx="77">
                  <c:v>4.9424460771790288</c:v>
                </c:pt>
                <c:pt idx="78">
                  <c:v>5.5355441283942834</c:v>
                </c:pt>
                <c:pt idx="79">
                  <c:v>6.1597174754982289</c:v>
                </c:pt>
                <c:pt idx="80">
                  <c:v>6.8104498305613772</c:v>
                </c:pt>
                <c:pt idx="81">
                  <c:v>7.4808977418793008</c:v>
                </c:pt>
                <c:pt idx="82">
                  <c:v>8.1614898274864327</c:v>
                </c:pt>
                <c:pt idx="83">
                  <c:v>8.839637447853077</c:v>
                </c:pt>
                <c:pt idx="84">
                  <c:v>9.4996606655320956</c:v>
                </c:pt>
                <c:pt idx="85">
                  <c:v>10.123047947973932</c:v>
                </c:pt>
                <c:pt idx="86">
                  <c:v>10.689157551563866</c:v>
                </c:pt>
                <c:pt idx="87">
                  <c:v>11.1764188658055</c:v>
                </c:pt>
                <c:pt idx="88">
                  <c:v>11.563997134517994</c:v>
                </c:pt>
                <c:pt idx="89">
                  <c:v>11.833756616451947</c:v>
                </c:pt>
                <c:pt idx="90">
                  <c:v>11.972230329921617</c:v>
                </c:pt>
                <c:pt idx="91">
                  <c:v>11.972230329921434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0717-4BAF-9DE2-5E9324D2FE5E}"/>
            </c:ext>
          </c:extLst>
        </c:ser>
        <c:ser>
          <c:idx val="6"/>
          <c:order val="6"/>
          <c:spPr>
            <a:ln w="19050" cap="rnd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2"/>
            <c:spPr>
              <a:noFill/>
              <a:ln w="9525">
                <a:noFill/>
              </a:ln>
              <a:effectLst/>
            </c:spPr>
          </c:marker>
          <c:xVal>
            <c:numRef>
              <c:f>linear!$AC$198:$AC$288</c:f>
              <c:numCache>
                <c:formatCode>Γενικός τύπος</c:formatCode>
                <c:ptCount val="91"/>
                <c:pt idx="0">
                  <c:v>0</c:v>
                </c:pt>
                <c:pt idx="1">
                  <c:v>0.28610328649212963</c:v>
                </c:pt>
                <c:pt idx="2">
                  <c:v>0.85382778294596628</c:v>
                </c:pt>
                <c:pt idx="3">
                  <c:v>1.4083285336543701</c:v>
                </c:pt>
                <c:pt idx="4">
                  <c:v>1.9415084626313601</c:v>
                </c:pt>
                <c:pt idx="5">
                  <c:v>2.446272570282825</c:v>
                </c:pt>
                <c:pt idx="6">
                  <c:v>2.9167898508305443</c:v>
                </c:pt>
                <c:pt idx="7">
                  <c:v>3.3486437212195748</c:v>
                </c:pt>
                <c:pt idx="8">
                  <c:v>3.7388707965047732</c:v>
                </c:pt>
                <c:pt idx="9">
                  <c:v>4.0859012096635929</c:v>
                </c:pt>
                <c:pt idx="10">
                  <c:v>4.3894226140906998</c:v>
                </c:pt>
                <c:pt idx="11">
                  <c:v>4.6501938969514702</c:v>
                </c:pt>
                <c:pt idx="12">
                  <c:v>4.8698340506462552</c:v>
                </c:pt>
                <c:pt idx="13">
                  <c:v>5.0506079056028748</c:v>
                </c:pt>
                <c:pt idx="14">
                  <c:v>5.1952250317017334</c:v>
                </c:pt>
                <c:pt idx="15">
                  <c:v>5.3066623854080879</c:v>
                </c:pt>
                <c:pt idx="16">
                  <c:v>5.3880161352587894</c:v>
                </c:pt>
                <c:pt idx="17">
                  <c:v>5.4423840305559104</c:v>
                </c:pt>
                <c:pt idx="18">
                  <c:v>5.4727768248967843</c:v>
                </c:pt>
                <c:pt idx="19">
                  <c:v>5.4820555312214125</c:v>
                </c:pt>
                <c:pt idx="20">
                  <c:v>5.4728904519123329</c:v>
                </c:pt>
                <c:pt idx="21">
                  <c:v>5.4477377456735976</c:v>
                </c:pt>
                <c:pt idx="22">
                  <c:v>5.4088295312260701</c:v>
                </c:pt>
                <c:pt idx="23">
                  <c:v>5.3581739996348317</c:v>
                </c:pt>
                <c:pt idx="24">
                  <c:v>5.2975625765576844</c:v>
                </c:pt>
                <c:pt idx="25">
                  <c:v>5.2285817532116594</c:v>
                </c:pt>
                <c:pt idx="26">
                  <c:v>5.1526277376086025</c:v>
                </c:pt>
                <c:pt idx="27">
                  <c:v>5.0709225394840534</c:v>
                </c:pt>
                <c:pt idx="28">
                  <c:v>4.9845304849470482</c:v>
                </c:pt>
                <c:pt idx="29">
                  <c:v>4.8943744625464891</c:v>
                </c:pt>
                <c:pt idx="30">
                  <c:v>4.8012514392250321</c:v>
                </c:pt>
                <c:pt idx="31">
                  <c:v>4.7058469629344755</c:v>
                </c:pt>
                <c:pt idx="32">
                  <c:v>4.6087484992767234</c:v>
                </c:pt>
                <c:pt idx="33">
                  <c:v>4.5104575423850042</c:v>
                </c:pt>
                <c:pt idx="34">
                  <c:v>4.4114005040326436</c:v>
                </c:pt>
                <c:pt idx="35">
                  <c:v>4.3119384268455452</c:v>
                </c:pt>
                <c:pt idx="36">
                  <c:v>4.2123755932820703</c:v>
                </c:pt>
                <c:pt idx="37">
                  <c:v>4.1129671162544783</c:v>
                </c:pt>
                <c:pt idx="38">
                  <c:v>4.0139256033649122</c:v>
                </c:pt>
                <c:pt idx="39">
                  <c:v>3.9154269873161391</c:v>
                </c:pt>
                <c:pt idx="40">
                  <c:v>3.8176156120496261</c:v>
                </c:pt>
                <c:pt idx="41">
                  <c:v>3.7206086589469924</c:v>
                </c:pt>
                <c:pt idx="42">
                  <c:v>3.6244999909879416</c:v>
                </c:pt>
                <c:pt idx="43">
                  <c:v>3.5293634857694647</c:v>
                </c:pt>
                <c:pt idx="44">
                  <c:v>3.4352559212154636</c:v>
                </c:pt>
                <c:pt idx="45">
                  <c:v>3.3422194709400195</c:v>
                </c:pt>
                <c:pt idx="46">
                  <c:v>3.2502838597529897</c:v>
                </c:pt>
                <c:pt idx="47">
                  <c:v>3.1594682238141196</c:v>
                </c:pt>
                <c:pt idx="48">
                  <c:v>3.0697827144968191</c:v>
                </c:pt>
                <c:pt idx="49">
                  <c:v>2.9812298801232688</c:v>
                </c:pt>
                <c:pt idx="50">
                  <c:v>2.8938058553629133</c:v>
                </c:pt>
                <c:pt idx="51">
                  <c:v>2.8075013842165824</c:v>
                </c:pt>
                <c:pt idx="52">
                  <c:v>2.72230269910008</c:v>
                </c:pt>
                <c:pt idx="53">
                  <c:v>2.6381922755525089</c:v>
                </c:pt>
                <c:pt idx="54">
                  <c:v>2.5551494794833114</c:v>
                </c:pt>
                <c:pt idx="55">
                  <c:v>2.4731511215968913</c:v>
                </c:pt>
                <c:pt idx="56">
                  <c:v>2.3921719316560313</c:v>
                </c:pt>
                <c:pt idx="57">
                  <c:v>2.3121849635292486</c:v>
                </c:pt>
                <c:pt idx="58">
                  <c:v>2.2331619404803451</c:v>
                </c:pt>
                <c:pt idx="59">
                  <c:v>2.1550735488715298</c:v>
                </c:pt>
                <c:pt idx="60">
                  <c:v>2.0778896873385913</c:v>
                </c:pt>
                <c:pt idx="61">
                  <c:v>2.0015796775348491</c:v>
                </c:pt>
                <c:pt idx="62">
                  <c:v>1.9261124417098014</c:v>
                </c:pt>
                <c:pt idx="63">
                  <c:v>1.8514566516708875</c:v>
                </c:pt>
                <c:pt idx="64">
                  <c:v>1.7775808530572867</c:v>
                </c:pt>
                <c:pt idx="65">
                  <c:v>1.7044535683197894</c:v>
                </c:pt>
                <c:pt idx="66">
                  <c:v>1.6320433813389159</c:v>
                </c:pt>
                <c:pt idx="67">
                  <c:v>1.5603190062146823</c:v>
                </c:pt>
                <c:pt idx="68">
                  <c:v>1.4892493424169646</c:v>
                </c:pt>
                <c:pt idx="69">
                  <c:v>1.4188035181878904</c:v>
                </c:pt>
                <c:pt idx="70">
                  <c:v>1.3489509238306139</c:v>
                </c:pt>
                <c:pt idx="71">
                  <c:v>1.2796612362966941</c:v>
                </c:pt>
                <c:pt idx="72">
                  <c:v>1.2109044362922252</c:v>
                </c:pt>
                <c:pt idx="73">
                  <c:v>1.1426508189568532</c:v>
                </c:pt>
                <c:pt idx="74">
                  <c:v>1.0748709990262151</c:v>
                </c:pt>
                <c:pt idx="75">
                  <c:v>1.0075359112641671</c:v>
                </c:pt>
                <c:pt idx="76">
                  <c:v>0.94061680684375992</c:v>
                </c:pt>
                <c:pt idx="77">
                  <c:v>0.87408524626302275</c:v>
                </c:pt>
                <c:pt idx="78">
                  <c:v>0.80791308930133199</c:v>
                </c:pt>
                <c:pt idx="79">
                  <c:v>0.74207248245266544</c:v>
                </c:pt>
                <c:pt idx="80">
                  <c:v>0.67653584421218582</c:v>
                </c:pt>
                <c:pt idx="81">
                  <c:v>0.61127584854075068</c:v>
                </c:pt>
                <c:pt idx="82">
                  <c:v>0.54626540678754032</c:v>
                </c:pt>
                <c:pt idx="83">
                  <c:v>0.48147764831255341</c:v>
                </c:pt>
                <c:pt idx="84">
                  <c:v>0.41688590001806419</c:v>
                </c:pt>
                <c:pt idx="85">
                  <c:v>0.3524636649700294</c:v>
                </c:pt>
                <c:pt idx="86">
                  <c:v>0.28818460026679649</c:v>
                </c:pt>
                <c:pt idx="87">
                  <c:v>0.22402249429252952</c:v>
                </c:pt>
                <c:pt idx="88">
                  <c:v>0.15995124347616216</c:v>
                </c:pt>
                <c:pt idx="89">
                  <c:v>9.5944828663341239E-2</c:v>
                </c:pt>
                <c:pt idx="90">
                  <c:v>3.1977291197947955E-2</c:v>
                </c:pt>
              </c:numCache>
            </c:numRef>
          </c:xVal>
          <c:yVal>
            <c:numRef>
              <c:f>linear!$AD$198:$AD$288</c:f>
              <c:numCache>
                <c:formatCode>Γενικός τύπος</c:formatCode>
                <c:ptCount val="91"/>
                <c:pt idx="0">
                  <c:v>8.2177151148114813</c:v>
                </c:pt>
                <c:pt idx="1">
                  <c:v>8.2102442995830121</c:v>
                </c:pt>
                <c:pt idx="2">
                  <c:v>8.1508153028215915</c:v>
                </c:pt>
                <c:pt idx="3">
                  <c:v>8.0337295115157907</c:v>
                </c:pt>
                <c:pt idx="4">
                  <c:v>7.8624012766642908</c:v>
                </c:pt>
                <c:pt idx="5">
                  <c:v>7.6416444650042079</c:v>
                </c:pt>
                <c:pt idx="6">
                  <c:v>7.3773485092372972</c:v>
                </c:pt>
                <c:pt idx="7">
                  <c:v>7.0761119323543582</c:v>
                </c:pt>
                <c:pt idx="8">
                  <c:v>6.7448725988323872</c:v>
                </c:pt>
                <c:pt idx="9">
                  <c:v>6.3905683078214564</c:v>
                </c:pt>
                <c:pt idx="10">
                  <c:v>6.019851776197445</c:v>
                </c:pt>
                <c:pt idx="11">
                  <c:v>5.6388731144665076</c:v>
                </c:pt>
                <c:pt idx="12">
                  <c:v>5.2531327774554724</c:v>
                </c:pt>
                <c:pt idx="13">
                  <c:v>4.8674000987619186</c:v>
                </c:pt>
                <c:pt idx="14">
                  <c:v>4.485687456983281</c:v>
                </c:pt>
                <c:pt idx="15">
                  <c:v>4.1112677429415623</c:v>
                </c:pt>
                <c:pt idx="16">
                  <c:v>3.7467225521603584</c:v>
                </c:pt>
                <c:pt idx="17">
                  <c:v>3.3940097148650867</c:v>
                </c:pt>
                <c:pt idx="18">
                  <c:v>3.0545407348864688</c:v>
                </c:pt>
                <c:pt idx="19">
                  <c:v>2.7292609185880625</c:v>
                </c:pt>
                <c:pt idx="20">
                  <c:v>2.4187270857207519</c:v>
                </c:pt>
                <c:pt idx="21">
                  <c:v>2.1231795709079697</c:v>
                </c:pt>
                <c:pt idx="22">
                  <c:v>1.8426066698532764</c:v>
                </c:pt>
                <c:pt idx="23">
                  <c:v>1.576800758236351</c:v>
                </c:pt>
                <c:pt idx="24">
                  <c:v>1.3254060566385162</c:v>
                </c:pt>
                <c:pt idx="25">
                  <c:v>1.0879584929418211</c:v>
                </c:pt>
                <c:pt idx="26">
                  <c:v>0.86391838805366772</c:v>
                </c:pt>
                <c:pt idx="27">
                  <c:v>0.6526968187595461</c:v>
                </c:pt>
                <c:pt idx="28">
                  <c:v>0.45367654018066084</c:v>
                </c:pt>
                <c:pt idx="29">
                  <c:v>0.26622831617676096</c:v>
                </c:pt>
                <c:pt idx="30">
                  <c:v>8.9723435807767551E-2</c:v>
                </c:pt>
                <c:pt idx="31">
                  <c:v>-7.6456893712786994E-2</c:v>
                </c:pt>
                <c:pt idx="32">
                  <c:v>-0.2329146799311165</c:v>
                </c:pt>
                <c:pt idx="33">
                  <c:v>-0.38023029651110501</c:v>
                </c:pt>
                <c:pt idx="34">
                  <c:v>-0.51895922888075152</c:v>
                </c:pt>
                <c:pt idx="35">
                  <c:v>-0.6496300641864593</c:v>
                </c:pt>
                <c:pt idx="36">
                  <c:v>-0.77274343997722017</c:v>
                </c:pt>
                <c:pt idx="37">
                  <c:v>-0.88877172087891099</c:v>
                </c:pt>
                <c:pt idx="38">
                  <c:v>-0.99815921850367173</c:v>
                </c:pt>
                <c:pt idx="39">
                  <c:v>-1.1013228079249175</c:v>
                </c:pt>
                <c:pt idx="40">
                  <c:v>-1.1986528252686341</c:v>
                </c:pt>
                <c:pt idx="41">
                  <c:v>-1.2905141563400444</c:v>
                </c:pt>
                <c:pt idx="42">
                  <c:v>-1.3772474466596882</c:v>
                </c:pt>
                <c:pt idx="43">
                  <c:v>-1.459170379662019</c:v>
                </c:pt>
                <c:pt idx="44">
                  <c:v>-1.5365789828396117</c:v>
                </c:pt>
                <c:pt idx="45">
                  <c:v>-1.6097489319167944</c:v>
                </c:pt>
                <c:pt idx="46">
                  <c:v>-1.6789368312285122</c:v>
                </c:pt>
                <c:pt idx="47">
                  <c:v>-1.7443814547949874</c:v>
                </c:pt>
                <c:pt idx="48">
                  <c:v>-1.8063049374757179</c:v>
                </c:pt>
                <c:pt idx="49">
                  <c:v>-1.8649139093471738</c:v>
                </c:pt>
                <c:pt idx="50">
                  <c:v>-1.920400569312247</c:v>
                </c:pt>
                <c:pt idx="51">
                  <c:v>-1.9729436961057261</c:v>
                </c:pt>
                <c:pt idx="52">
                  <c:v>-2.0227095964607407</c:v>
                </c:pt>
                <c:pt idx="53">
                  <c:v>-2.0698529913681529</c:v>
                </c:pt>
                <c:pt idx="54">
                  <c:v>-2.1145178421908395</c:v>
                </c:pt>
                <c:pt idx="55">
                  <c:v>-2.1568381189647838</c:v>
                </c:pt>
                <c:pt idx="56">
                  <c:v>-2.1969385135895001</c:v>
                </c:pt>
                <c:pt idx="57">
                  <c:v>-2.234935100829456</c:v>
                </c:pt>
                <c:pt idx="58">
                  <c:v>-2.2709359501534472</c:v>
                </c:pt>
                <c:pt idx="59">
                  <c:v>-2.3050416914596292</c:v>
                </c:pt>
                <c:pt idx="60">
                  <c:v>-2.3373460376930524</c:v>
                </c:pt>
                <c:pt idx="61">
                  <c:v>-2.3679362672777753</c:v>
                </c:pt>
                <c:pt idx="62">
                  <c:v>-2.3968936691705776</c:v>
                </c:pt>
                <c:pt idx="63">
                  <c:v>-2.4242939532083181</c:v>
                </c:pt>
                <c:pt idx="64">
                  <c:v>-2.4502076282743235</c:v>
                </c:pt>
                <c:pt idx="65">
                  <c:v>-2.4747003506562621</c:v>
                </c:pt>
                <c:pt idx="66">
                  <c:v>-2.4978332448136094</c:v>
                </c:pt>
                <c:pt idx="67">
                  <c:v>-2.5196631986201532</c:v>
                </c:pt>
                <c:pt idx="68">
                  <c:v>-2.5402431349980885</c:v>
                </c:pt>
                <c:pt idx="69">
                  <c:v>-2.5596222617169277</c:v>
                </c:pt>
                <c:pt idx="70">
                  <c:v>-2.5778463009935662</c:v>
                </c:pt>
                <c:pt idx="71">
                  <c:v>-2.5949577004002284</c:v>
                </c:pt>
                <c:pt idx="72">
                  <c:v>-2.6109958264645092</c:v>
                </c:pt>
                <c:pt idx="73">
                  <c:v>-2.6259971422310202</c:v>
                </c:pt>
                <c:pt idx="74">
                  <c:v>-2.6399953699464787</c:v>
                </c:pt>
                <c:pt idx="75">
                  <c:v>-2.6530216399298787</c:v>
                </c:pt>
                <c:pt idx="76">
                  <c:v>-2.6651046265956899</c:v>
                </c:pt>
                <c:pt idx="77">
                  <c:v>-2.6762706725110204</c:v>
                </c:pt>
                <c:pt idx="78">
                  <c:v>-2.6865439012866497</c:v>
                </c:pt>
                <c:pt idx="79">
                  <c:v>-2.6959463200263327</c:v>
                </c:pt>
                <c:pt idx="80">
                  <c:v>-2.7044979119888506</c:v>
                </c:pt>
                <c:pt idx="81">
                  <c:v>-2.7122167200514822</c:v>
                </c:pt>
                <c:pt idx="82">
                  <c:v>-2.719118921502953</c:v>
                </c:pt>
                <c:pt idx="83">
                  <c:v>-2.7252188946364622</c:v>
                </c:pt>
                <c:pt idx="84">
                  <c:v>-2.7305292775601568</c:v>
                </c:pt>
                <c:pt idx="85">
                  <c:v>-2.7350610195918192</c:v>
                </c:pt>
                <c:pt idx="86">
                  <c:v>-2.7388234255569075</c:v>
                </c:pt>
                <c:pt idx="87">
                  <c:v>-2.7418241932645717</c:v>
                </c:pt>
                <c:pt idx="88">
                  <c:v>-2.7440694443925442</c:v>
                </c:pt>
                <c:pt idx="89">
                  <c:v>-2.745563748970417</c:v>
                </c:pt>
                <c:pt idx="90">
                  <c:v>-2.7463101436101529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0717-4BAF-9DE2-5E9324D2FE5E}"/>
            </c:ext>
          </c:extLst>
        </c:ser>
        <c:ser>
          <c:idx val="7"/>
          <c:order val="7"/>
          <c:tx>
            <c:v>4 kato</c:v>
          </c:tx>
          <c:spPr>
            <a:ln w="19050" cap="rnd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2"/>
            <c:spPr>
              <a:noFill/>
              <a:ln w="9525">
                <a:noFill/>
              </a:ln>
              <a:effectLst/>
            </c:spPr>
          </c:marker>
          <c:xVal>
            <c:numRef>
              <c:f>linear!$AC$291:$AC$382</c:f>
              <c:numCache>
                <c:formatCode>Γενικός τύπος</c:formatCode>
                <c:ptCount val="92"/>
                <c:pt idx="0">
                  <c:v>0</c:v>
                </c:pt>
                <c:pt idx="1">
                  <c:v>-3.1977291197947955E-2</c:v>
                </c:pt>
                <c:pt idx="2">
                  <c:v>-9.5944828663341239E-2</c:v>
                </c:pt>
                <c:pt idx="3">
                  <c:v>-0.15995124347616216</c:v>
                </c:pt>
                <c:pt idx="4">
                  <c:v>-0.22402249429252952</c:v>
                </c:pt>
                <c:pt idx="5">
                  <c:v>-0.28818460026679649</c:v>
                </c:pt>
                <c:pt idx="6">
                  <c:v>-0.3524636649700294</c:v>
                </c:pt>
                <c:pt idx="7">
                  <c:v>-0.41688590001806419</c:v>
                </c:pt>
                <c:pt idx="8">
                  <c:v>-0.48147764831255341</c:v>
                </c:pt>
                <c:pt idx="9">
                  <c:v>-0.54626540678754032</c:v>
                </c:pt>
                <c:pt idx="10">
                  <c:v>-0.61127584854075068</c:v>
                </c:pt>
                <c:pt idx="11">
                  <c:v>-0.67653584421218582</c:v>
                </c:pt>
                <c:pt idx="12">
                  <c:v>-0.74207248245266544</c:v>
                </c:pt>
                <c:pt idx="13">
                  <c:v>-0.80791308930133199</c:v>
                </c:pt>
                <c:pt idx="14">
                  <c:v>-0.87408524626302275</c:v>
                </c:pt>
                <c:pt idx="15">
                  <c:v>-0.94061680684375992</c:v>
                </c:pt>
                <c:pt idx="16">
                  <c:v>-1.0075359112641671</c:v>
                </c:pt>
                <c:pt idx="17">
                  <c:v>-1.0748709990262151</c:v>
                </c:pt>
                <c:pt idx="18">
                  <c:v>-1.1426508189568532</c:v>
                </c:pt>
                <c:pt idx="19">
                  <c:v>-1.2109044362922252</c:v>
                </c:pt>
                <c:pt idx="20">
                  <c:v>-1.2796612362966941</c:v>
                </c:pt>
                <c:pt idx="21">
                  <c:v>-1.3489509238306139</c:v>
                </c:pt>
                <c:pt idx="22">
                  <c:v>-1.4188035181878904</c:v>
                </c:pt>
                <c:pt idx="23">
                  <c:v>-1.4892493424169646</c:v>
                </c:pt>
                <c:pt idx="24">
                  <c:v>-1.5603190062146823</c:v>
                </c:pt>
                <c:pt idx="25">
                  <c:v>-1.6320433813389159</c:v>
                </c:pt>
                <c:pt idx="26">
                  <c:v>-1.7044535683197894</c:v>
                </c:pt>
                <c:pt idx="27">
                  <c:v>-1.7775808530572867</c:v>
                </c:pt>
                <c:pt idx="28">
                  <c:v>-1.8514566516708875</c:v>
                </c:pt>
                <c:pt idx="29">
                  <c:v>-1.9261124417098014</c:v>
                </c:pt>
                <c:pt idx="30">
                  <c:v>-2.0015796775348491</c:v>
                </c:pt>
                <c:pt idx="31">
                  <c:v>-2.0778896873385913</c:v>
                </c:pt>
                <c:pt idx="32">
                  <c:v>-2.1550735488715298</c:v>
                </c:pt>
                <c:pt idx="33">
                  <c:v>-2.2331619404803451</c:v>
                </c:pt>
                <c:pt idx="34">
                  <c:v>-2.3121849635292486</c:v>
                </c:pt>
                <c:pt idx="35">
                  <c:v>-2.3921719316560313</c:v>
                </c:pt>
                <c:pt idx="36">
                  <c:v>-2.4731511215968913</c:v>
                </c:pt>
                <c:pt idx="37">
                  <c:v>-2.5551494794833114</c:v>
                </c:pt>
                <c:pt idx="38">
                  <c:v>-2.6381922755525089</c:v>
                </c:pt>
                <c:pt idx="39">
                  <c:v>-2.72230269910008</c:v>
                </c:pt>
                <c:pt idx="40">
                  <c:v>-2.8075013842165824</c:v>
                </c:pt>
                <c:pt idx="41">
                  <c:v>-2.8938058553629133</c:v>
                </c:pt>
                <c:pt idx="42">
                  <c:v>-2.9812298801232688</c:v>
                </c:pt>
                <c:pt idx="43">
                  <c:v>-3.0697827144968191</c:v>
                </c:pt>
                <c:pt idx="44">
                  <c:v>-3.1594682238141196</c:v>
                </c:pt>
                <c:pt idx="45">
                  <c:v>-3.2502838597529897</c:v>
                </c:pt>
                <c:pt idx="46">
                  <c:v>-3.3422194709400195</c:v>
                </c:pt>
                <c:pt idx="47">
                  <c:v>-3.4352559212154636</c:v>
                </c:pt>
                <c:pt idx="48">
                  <c:v>-3.5293634857694647</c:v>
                </c:pt>
                <c:pt idx="49">
                  <c:v>-3.6244999909879416</c:v>
                </c:pt>
                <c:pt idx="50">
                  <c:v>-3.7206086589469924</c:v>
                </c:pt>
                <c:pt idx="51">
                  <c:v>-3.8176156120496261</c:v>
                </c:pt>
                <c:pt idx="52">
                  <c:v>-3.9154269873161391</c:v>
                </c:pt>
                <c:pt idx="53">
                  <c:v>-4.0139256033649122</c:v>
                </c:pt>
                <c:pt idx="54">
                  <c:v>-4.1129671162544783</c:v>
                </c:pt>
                <c:pt idx="55">
                  <c:v>-4.2123755932820703</c:v>
                </c:pt>
                <c:pt idx="56">
                  <c:v>-4.3119384268455452</c:v>
                </c:pt>
                <c:pt idx="57">
                  <c:v>-4.4114005040326436</c:v>
                </c:pt>
                <c:pt idx="58">
                  <c:v>-4.5104575423850042</c:v>
                </c:pt>
                <c:pt idx="59">
                  <c:v>-4.6087484992767234</c:v>
                </c:pt>
                <c:pt idx="60">
                  <c:v>-4.7058469629344755</c:v>
                </c:pt>
                <c:pt idx="61">
                  <c:v>-4.8012514392250321</c:v>
                </c:pt>
                <c:pt idx="62">
                  <c:v>-4.8943744625464891</c:v>
                </c:pt>
                <c:pt idx="63">
                  <c:v>-4.9845304849470482</c:v>
                </c:pt>
                <c:pt idx="64">
                  <c:v>-5.0709225394840534</c:v>
                </c:pt>
                <c:pt idx="65">
                  <c:v>-5.1526277376086025</c:v>
                </c:pt>
                <c:pt idx="66">
                  <c:v>-5.2285817532116594</c:v>
                </c:pt>
                <c:pt idx="67">
                  <c:v>-5.2975625765576844</c:v>
                </c:pt>
                <c:pt idx="68">
                  <c:v>-5.3581739996348317</c:v>
                </c:pt>
                <c:pt idx="69">
                  <c:v>-5.4088295312260701</c:v>
                </c:pt>
                <c:pt idx="70">
                  <c:v>-5.4477377456735976</c:v>
                </c:pt>
                <c:pt idx="71">
                  <c:v>-5.4728904519123329</c:v>
                </c:pt>
                <c:pt idx="72">
                  <c:v>-5.4820555312214125</c:v>
                </c:pt>
                <c:pt idx="73">
                  <c:v>-5.4727768248967843</c:v>
                </c:pt>
                <c:pt idx="74">
                  <c:v>-5.4423840305559104</c:v>
                </c:pt>
                <c:pt idx="75">
                  <c:v>-5.3880161352587894</c:v>
                </c:pt>
                <c:pt idx="76">
                  <c:v>-5.3066623854080879</c:v>
                </c:pt>
                <c:pt idx="77">
                  <c:v>-5.1952250317017334</c:v>
                </c:pt>
                <c:pt idx="78">
                  <c:v>-5.0506079056028748</c:v>
                </c:pt>
                <c:pt idx="79">
                  <c:v>-4.8698340506462552</c:v>
                </c:pt>
                <c:pt idx="80">
                  <c:v>-4.6501938969514702</c:v>
                </c:pt>
                <c:pt idx="81">
                  <c:v>-4.3894226140906998</c:v>
                </c:pt>
                <c:pt idx="82">
                  <c:v>-4.0859012096635929</c:v>
                </c:pt>
                <c:pt idx="83">
                  <c:v>-3.7388707965047732</c:v>
                </c:pt>
                <c:pt idx="84">
                  <c:v>-3.3486437212195748</c:v>
                </c:pt>
                <c:pt idx="85">
                  <c:v>-2.9167898508305443</c:v>
                </c:pt>
                <c:pt idx="86">
                  <c:v>-2.446272570282825</c:v>
                </c:pt>
                <c:pt idx="87">
                  <c:v>-1.9415084626313601</c:v>
                </c:pt>
                <c:pt idx="88">
                  <c:v>-1.4083285336543701</c:v>
                </c:pt>
                <c:pt idx="89">
                  <c:v>-0.85382778294596628</c:v>
                </c:pt>
                <c:pt idx="90">
                  <c:v>-0.28610328649212963</c:v>
                </c:pt>
                <c:pt idx="91">
                  <c:v>0.28610328649215266</c:v>
                </c:pt>
              </c:numCache>
            </c:numRef>
          </c:xVal>
          <c:yVal>
            <c:numRef>
              <c:f>linear!$AD$291:$AD$382</c:f>
              <c:numCache>
                <c:formatCode>Γενικός τύπος</c:formatCode>
                <c:ptCount val="92"/>
                <c:pt idx="0">
                  <c:v>-2.7464034074576555</c:v>
                </c:pt>
                <c:pt idx="1">
                  <c:v>-2.7463101436101529</c:v>
                </c:pt>
                <c:pt idx="2">
                  <c:v>-2.745563748970417</c:v>
                </c:pt>
                <c:pt idx="3">
                  <c:v>-2.7440694443925442</c:v>
                </c:pt>
                <c:pt idx="4">
                  <c:v>-2.7418241932645717</c:v>
                </c:pt>
                <c:pt idx="5">
                  <c:v>-2.7388234255569075</c:v>
                </c:pt>
                <c:pt idx="6">
                  <c:v>-2.7350610195918192</c:v>
                </c:pt>
                <c:pt idx="7">
                  <c:v>-2.7305292775601568</c:v>
                </c:pt>
                <c:pt idx="8">
                  <c:v>-2.7252188946364622</c:v>
                </c:pt>
                <c:pt idx="9">
                  <c:v>-2.719118921502953</c:v>
                </c:pt>
                <c:pt idx="10">
                  <c:v>-2.7122167200514822</c:v>
                </c:pt>
                <c:pt idx="11">
                  <c:v>-2.7044979119888506</c:v>
                </c:pt>
                <c:pt idx="12">
                  <c:v>-2.6959463200263327</c:v>
                </c:pt>
                <c:pt idx="13">
                  <c:v>-2.6865439012866497</c:v>
                </c:pt>
                <c:pt idx="14">
                  <c:v>-2.6762706725110204</c:v>
                </c:pt>
                <c:pt idx="15">
                  <c:v>-2.6651046265956899</c:v>
                </c:pt>
                <c:pt idx="16">
                  <c:v>-2.6530216399298787</c:v>
                </c:pt>
                <c:pt idx="17">
                  <c:v>-2.6399953699464787</c:v>
                </c:pt>
                <c:pt idx="18">
                  <c:v>-2.6259971422310202</c:v>
                </c:pt>
                <c:pt idx="19">
                  <c:v>-2.6109958264645092</c:v>
                </c:pt>
                <c:pt idx="20">
                  <c:v>-2.5949577004002284</c:v>
                </c:pt>
                <c:pt idx="21">
                  <c:v>-2.5778463009935662</c:v>
                </c:pt>
                <c:pt idx="22">
                  <c:v>-2.5596222617169277</c:v>
                </c:pt>
                <c:pt idx="23">
                  <c:v>-2.5402431349980885</c:v>
                </c:pt>
                <c:pt idx="24">
                  <c:v>-2.5196631986201532</c:v>
                </c:pt>
                <c:pt idx="25">
                  <c:v>-2.4978332448136094</c:v>
                </c:pt>
                <c:pt idx="26">
                  <c:v>-2.4747003506562621</c:v>
                </c:pt>
                <c:pt idx="27">
                  <c:v>-2.4502076282743235</c:v>
                </c:pt>
                <c:pt idx="28">
                  <c:v>-2.4242939532083181</c:v>
                </c:pt>
                <c:pt idx="29">
                  <c:v>-2.3968936691705776</c:v>
                </c:pt>
                <c:pt idx="30">
                  <c:v>-2.3679362672777753</c:v>
                </c:pt>
                <c:pt idx="31">
                  <c:v>-2.3373460376930524</c:v>
                </c:pt>
                <c:pt idx="32">
                  <c:v>-2.3050416914596292</c:v>
                </c:pt>
                <c:pt idx="33">
                  <c:v>-2.2709359501534472</c:v>
                </c:pt>
                <c:pt idx="34">
                  <c:v>-2.234935100829456</c:v>
                </c:pt>
                <c:pt idx="35">
                  <c:v>-2.1969385135895001</c:v>
                </c:pt>
                <c:pt idx="36">
                  <c:v>-2.1568381189647838</c:v>
                </c:pt>
                <c:pt idx="37">
                  <c:v>-2.1145178421908395</c:v>
                </c:pt>
                <c:pt idx="38">
                  <c:v>-2.0698529913681529</c:v>
                </c:pt>
                <c:pt idx="39">
                  <c:v>-2.0227095964607407</c:v>
                </c:pt>
                <c:pt idx="40">
                  <c:v>-1.9729436961057261</c:v>
                </c:pt>
                <c:pt idx="41">
                  <c:v>-1.920400569312247</c:v>
                </c:pt>
                <c:pt idx="42">
                  <c:v>-1.8649139093471738</c:v>
                </c:pt>
                <c:pt idx="43">
                  <c:v>-1.8063049374757179</c:v>
                </c:pt>
                <c:pt idx="44">
                  <c:v>-1.7443814547949874</c:v>
                </c:pt>
                <c:pt idx="45">
                  <c:v>-1.6789368312285122</c:v>
                </c:pt>
                <c:pt idx="46">
                  <c:v>-1.6097489319167944</c:v>
                </c:pt>
                <c:pt idx="47">
                  <c:v>-1.5365789828396117</c:v>
                </c:pt>
                <c:pt idx="48">
                  <c:v>-1.459170379662019</c:v>
                </c:pt>
                <c:pt idx="49">
                  <c:v>-1.3772474466596882</c:v>
                </c:pt>
                <c:pt idx="50">
                  <c:v>-1.2905141563400444</c:v>
                </c:pt>
                <c:pt idx="51">
                  <c:v>-1.1986528252686341</c:v>
                </c:pt>
                <c:pt idx="52">
                  <c:v>-1.1013228079249175</c:v>
                </c:pt>
                <c:pt idx="53">
                  <c:v>-0.99815921850367173</c:v>
                </c:pt>
                <c:pt idx="54">
                  <c:v>-0.88877172087891099</c:v>
                </c:pt>
                <c:pt idx="55">
                  <c:v>-0.77274343997722017</c:v>
                </c:pt>
                <c:pt idx="56">
                  <c:v>-0.6496300641864593</c:v>
                </c:pt>
                <c:pt idx="57">
                  <c:v>-0.51895922888075152</c:v>
                </c:pt>
                <c:pt idx="58">
                  <c:v>-0.38023029651110501</c:v>
                </c:pt>
                <c:pt idx="59">
                  <c:v>-0.2329146799311165</c:v>
                </c:pt>
                <c:pt idx="60">
                  <c:v>-7.6456893712786994E-2</c:v>
                </c:pt>
                <c:pt idx="61">
                  <c:v>8.9723435807767551E-2</c:v>
                </c:pt>
                <c:pt idx="62">
                  <c:v>0.26622831617676096</c:v>
                </c:pt>
                <c:pt idx="63">
                  <c:v>0.45367654018066084</c:v>
                </c:pt>
                <c:pt idx="64">
                  <c:v>0.6526968187595461</c:v>
                </c:pt>
                <c:pt idx="65">
                  <c:v>0.86391838805366772</c:v>
                </c:pt>
                <c:pt idx="66">
                  <c:v>1.0879584929418211</c:v>
                </c:pt>
                <c:pt idx="67">
                  <c:v>1.3254060566385162</c:v>
                </c:pt>
                <c:pt idx="68">
                  <c:v>1.576800758236351</c:v>
                </c:pt>
                <c:pt idx="69">
                  <c:v>1.8426066698532764</c:v>
                </c:pt>
                <c:pt idx="70">
                  <c:v>2.1231795709079697</c:v>
                </c:pt>
                <c:pt idx="71">
                  <c:v>2.4187270857207519</c:v>
                </c:pt>
                <c:pt idx="72">
                  <c:v>2.7292609185880625</c:v>
                </c:pt>
                <c:pt idx="73">
                  <c:v>3.0545407348864688</c:v>
                </c:pt>
                <c:pt idx="74">
                  <c:v>3.3940097148650867</c:v>
                </c:pt>
                <c:pt idx="75">
                  <c:v>3.7467225521603584</c:v>
                </c:pt>
                <c:pt idx="76">
                  <c:v>4.1112677429415623</c:v>
                </c:pt>
                <c:pt idx="77">
                  <c:v>4.485687456983281</c:v>
                </c:pt>
                <c:pt idx="78">
                  <c:v>4.8674000987619186</c:v>
                </c:pt>
                <c:pt idx="79">
                  <c:v>5.2531327774554724</c:v>
                </c:pt>
                <c:pt idx="80">
                  <c:v>5.6388731144665076</c:v>
                </c:pt>
                <c:pt idx="81">
                  <c:v>6.019851776197445</c:v>
                </c:pt>
                <c:pt idx="82">
                  <c:v>6.3905683078214564</c:v>
                </c:pt>
                <c:pt idx="83">
                  <c:v>6.7448725988323872</c:v>
                </c:pt>
                <c:pt idx="84">
                  <c:v>7.0761119323543582</c:v>
                </c:pt>
                <c:pt idx="85">
                  <c:v>7.3773485092372972</c:v>
                </c:pt>
                <c:pt idx="86">
                  <c:v>7.6416444650042079</c:v>
                </c:pt>
                <c:pt idx="87">
                  <c:v>7.8624012766642908</c:v>
                </c:pt>
                <c:pt idx="88">
                  <c:v>8.0337295115157907</c:v>
                </c:pt>
                <c:pt idx="89">
                  <c:v>8.1508153028215915</c:v>
                </c:pt>
                <c:pt idx="90">
                  <c:v>8.2102442995830121</c:v>
                </c:pt>
                <c:pt idx="91">
                  <c:v>8.210244299583378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0717-4BAF-9DE2-5E9324D2FE5E}"/>
            </c:ext>
          </c:extLst>
        </c:ser>
        <c:ser>
          <c:idx val="8"/>
          <c:order val="8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xVal>
            <c:numRef>
              <c:f>linear!$AH$198:$AH$288</c:f>
              <c:numCache>
                <c:formatCode>Γενικός τύπος</c:formatCode>
                <c:ptCount val="91"/>
                <c:pt idx="0">
                  <c:v>0</c:v>
                </c:pt>
                <c:pt idx="1">
                  <c:v>0.15301460204393771</c:v>
                </c:pt>
                <c:pt idx="2">
                  <c:v>0.45767239654402764</c:v>
                </c:pt>
                <c:pt idx="3">
                  <c:v>0.75825379536759596</c:v>
                </c:pt>
                <c:pt idx="4">
                  <c:v>1.0521651359888815</c:v>
                </c:pt>
                <c:pt idx="5">
                  <c:v>1.3369912549925276</c:v>
                </c:pt>
                <c:pt idx="6">
                  <c:v>1.6105528147661181</c:v>
                </c:pt>
                <c:pt idx="7">
                  <c:v>1.8709511586983381</c:v>
                </c:pt>
                <c:pt idx="8">
                  <c:v>2.1165991638376234</c:v>
                </c:pt>
                <c:pt idx="9">
                  <c:v>2.346237691593966</c:v>
                </c:pt>
                <c:pt idx="10">
                  <c:v>2.5589382782772643</c:v>
                </c:pt>
                <c:pt idx="11">
                  <c:v>2.7540935569376619</c:v>
                </c:pt>
                <c:pt idx="12">
                  <c:v>2.9313974994608878</c:v>
                </c:pt>
                <c:pt idx="13">
                  <c:v>3.0908178949362322</c:v>
                </c:pt>
                <c:pt idx="14">
                  <c:v>3.2325635553233627</c:v>
                </c:pt>
                <c:pt idx="15">
                  <c:v>3.3570486067114405</c:v>
                </c:pt>
                <c:pt idx="16">
                  <c:v>3.4648559419775538</c:v>
                </c:pt>
                <c:pt idx="17">
                  <c:v>3.5567015388615477</c:v>
                </c:pt>
                <c:pt idx="18">
                  <c:v>3.6334009408422308</c:v>
                </c:pt>
                <c:pt idx="19">
                  <c:v>3.6958388001119884</c:v>
                </c:pt>
                <c:pt idx="20">
                  <c:v>3.7449420227663519</c:v>
                </c:pt>
                <c:pt idx="21">
                  <c:v>3.7816567538550565</c:v>
                </c:pt>
                <c:pt idx="22">
                  <c:v>3.8069292013885012</c:v>
                </c:pt>
                <c:pt idx="23">
                  <c:v>3.8216901230229423</c:v>
                </c:pt>
                <c:pt idx="24">
                  <c:v>3.8268426809809206</c:v>
                </c:pt>
                <c:pt idx="25">
                  <c:v>3.8232533009447782</c:v>
                </c:pt>
                <c:pt idx="26">
                  <c:v>3.8117451392965949</c:v>
                </c:pt>
                <c:pt idx="27">
                  <c:v>3.7930937605134627</c:v>
                </c:pt>
                <c:pt idx="28">
                  <c:v>3.7680246441267151</c:v>
                </c:pt>
                <c:pt idx="29">
                  <c:v>3.7372121711940225</c:v>
                </c:pt>
                <c:pt idx="30">
                  <c:v>3.7012797779860551</c:v>
                </c:pt>
                <c:pt idx="31">
                  <c:v>3.6608010052668281</c:v>
                </c:pt>
                <c:pt idx="32">
                  <c:v>3.616301212098632</c:v>
                </c:pt>
                <c:pt idx="33">
                  <c:v>3.5682597615125924</c:v>
                </c:pt>
                <c:pt idx="34">
                  <c:v>3.5171125204383857</c:v>
                </c:pt>
                <c:pt idx="35">
                  <c:v>3.4632545473668936</c:v>
                </c:pt>
                <c:pt idx="36">
                  <c:v>3.4070428681381726</c:v>
                </c:pt>
                <c:pt idx="37">
                  <c:v>3.3487992631014074</c:v>
                </c:pt>
                <c:pt idx="38">
                  <c:v>3.2888130079586961</c:v>
                </c:pt>
                <c:pt idx="39">
                  <c:v>3.2273435262546819</c:v>
                </c:pt>
                <c:pt idx="40">
                  <c:v>3.1646229241250685</c:v>
                </c:pt>
                <c:pt idx="41">
                  <c:v>3.1008583879892098</c:v>
                </c:pt>
                <c:pt idx="42">
                  <c:v>3.0362344337651166</c:v>
                </c:pt>
                <c:pt idx="43">
                  <c:v>2.9709150022654405</c:v>
                </c:pt>
                <c:pt idx="44">
                  <c:v>2.9050454000253816</c:v>
                </c:pt>
                <c:pt idx="45">
                  <c:v>2.8387540882004387</c:v>
                </c:pt>
                <c:pt idx="46">
                  <c:v>2.7721543245944065</c:v>
                </c:pt>
                <c:pt idx="47">
                  <c:v>2.7053456655381134</c:v>
                </c:pt>
                <c:pt idx="48">
                  <c:v>2.638415335404936</c:v>
                </c:pt>
                <c:pt idx="49">
                  <c:v>2.5714394721571785</c:v>
                </c:pt>
                <c:pt idx="50">
                  <c:v>2.5044842575792838</c:v>
                </c:pt>
                <c:pt idx="51">
                  <c:v>2.4376069408588155</c:v>
                </c:pt>
                <c:pt idx="52">
                  <c:v>2.3708567639947913</c:v>
                </c:pt>
                <c:pt idx="53">
                  <c:v>2.3042757972011199</c:v>
                </c:pt>
                <c:pt idx="54">
                  <c:v>2.2378996920736558</c:v>
                </c:pt>
                <c:pt idx="55">
                  <c:v>2.1717583598359713</c:v>
                </c:pt>
                <c:pt idx="56">
                  <c:v>2.1058765814966054</c:v>
                </c:pt>
                <c:pt idx="57">
                  <c:v>2.0402745562579172</c:v>
                </c:pt>
                <c:pt idx="58">
                  <c:v>1.9749683940274827</c:v>
                </c:pt>
                <c:pt idx="59">
                  <c:v>1.9099705574070822</c:v>
                </c:pt>
                <c:pt idx="60">
                  <c:v>1.8452902580782498</c:v>
                </c:pt>
                <c:pt idx="61">
                  <c:v>1.7809338120716243</c:v>
                </c:pt>
                <c:pt idx="62">
                  <c:v>1.7169049580023799</c:v>
                </c:pt>
                <c:pt idx="63">
                  <c:v>1.6532051419771485</c:v>
                </c:pt>
                <c:pt idx="64">
                  <c:v>1.5898337725292688</c:v>
                </c:pt>
                <c:pt idx="65">
                  <c:v>1.5267884486185386</c:v>
                </c:pt>
                <c:pt idx="66">
                  <c:v>1.464065163437845</c:v>
                </c:pt>
                <c:pt idx="67">
                  <c:v>1.4016584865010235</c:v>
                </c:pt>
                <c:pt idx="68">
                  <c:v>1.3395617262423534</c:v>
                </c:pt>
                <c:pt idx="69">
                  <c:v>1.2777670751368837</c:v>
                </c:pt>
                <c:pt idx="70">
                  <c:v>1.2162657391504801</c:v>
                </c:pt>
                <c:pt idx="71">
                  <c:v>1.1550480531476499</c:v>
                </c:pt>
                <c:pt idx="72">
                  <c:v>1.0941035837220965</c:v>
                </c:pt>
                <c:pt idx="73">
                  <c:v>1.0334212207682347</c:v>
                </c:pt>
                <c:pt idx="74">
                  <c:v>0.97298925898001565</c:v>
                </c:pt>
                <c:pt idx="75">
                  <c:v>0.91279547034511588</c:v>
                </c:pt>
                <c:pt idx="76">
                  <c:v>0.85282716859653196</c:v>
                </c:pt>
                <c:pt idx="77">
                  <c:v>0.79307126648887494</c:v>
                </c:pt>
                <c:pt idx="78">
                  <c:v>0.73351432668196226</c:v>
                </c:pt>
                <c:pt idx="79">
                  <c:v>0.67414260693886385</c:v>
                </c:pt>
                <c:pt idx="80">
                  <c:v>0.61494210027849605</c:v>
                </c:pt>
                <c:pt idx="81">
                  <c:v>0.55589857066323867</c:v>
                </c:pt>
                <c:pt idx="82">
                  <c:v>0.49699758474947886</c:v>
                </c:pt>
                <c:pt idx="83">
                  <c:v>0.43822454018249407</c:v>
                </c:pt>
                <c:pt idx="84">
                  <c:v>0.37956469087646766</c:v>
                </c:pt>
                <c:pt idx="85">
                  <c:v>0.32100316968489329</c:v>
                </c:pt>
                <c:pt idx="86">
                  <c:v>0.26252500883597729</c:v>
                </c:pt>
                <c:pt idx="87">
                  <c:v>0.2041151584813799</c:v>
                </c:pt>
                <c:pt idx="88">
                  <c:v>0.14575850368450782</c:v>
                </c:pt>
                <c:pt idx="89">
                  <c:v>8.7439880156287383E-2</c:v>
                </c:pt>
                <c:pt idx="90">
                  <c:v>2.9144089031590457E-2</c:v>
                </c:pt>
              </c:numCache>
            </c:numRef>
          </c:xVal>
          <c:yVal>
            <c:numRef>
              <c:f>linear!$AI$198:$AI$288</c:f>
              <c:numCache>
                <c:formatCode>Γενικός τύπος</c:formatCode>
                <c:ptCount val="91"/>
                <c:pt idx="0">
                  <c:v>5.3286352787957938</c:v>
                </c:pt>
                <c:pt idx="1">
                  <c:v>5.3255749635623557</c:v>
                </c:pt>
                <c:pt idx="2">
                  <c:v>5.301169148697717</c:v>
                </c:pt>
                <c:pt idx="3">
                  <c:v>5.2527630933670189</c:v>
                </c:pt>
                <c:pt idx="4">
                  <c:v>5.1811512884642976</c:v>
                </c:pt>
                <c:pt idx="5">
                  <c:v>5.0874850889938212</c:v>
                </c:pt>
                <c:pt idx="6">
                  <c:v>4.973227642114245</c:v>
                </c:pt>
                <c:pt idx="7">
                  <c:v>4.8400990044816838</c:v>
                </c:pt>
                <c:pt idx="8">
                  <c:v>4.6900151352062522</c:v>
                </c:pt>
                <c:pt idx="9">
                  <c:v>4.5250245488621816</c:v>
                </c:pt>
                <c:pt idx="10">
                  <c:v>4.3472461631096886</c:v>
                </c:pt>
                <c:pt idx="11">
                  <c:v>4.1588113509598124</c:v>
                </c:pt>
                <c:pt idx="12">
                  <c:v>3.9618125060447182</c:v>
                </c:pt>
                <c:pt idx="13">
                  <c:v>3.7582596530608852</c:v>
                </c:pt>
                <c:pt idx="14">
                  <c:v>3.5500458764927614</c:v>
                </c:pt>
                <c:pt idx="15">
                  <c:v>3.3389216688811887</c:v>
                </c:pt>
                <c:pt idx="16">
                  <c:v>3.1264777592566846</c:v>
                </c:pt>
                <c:pt idx="17">
                  <c:v>2.914135591574857</c:v>
                </c:pt>
                <c:pt idx="18">
                  <c:v>2.7031443798294528</c:v>
                </c:pt>
                <c:pt idx="19">
                  <c:v>2.4945835540277099</c:v>
                </c:pt>
                <c:pt idx="20">
                  <c:v>2.2893694041087707</c:v>
                </c:pt>
                <c:pt idx="21">
                  <c:v>2.0882647990311951</c:v>
                </c:pt>
                <c:pt idx="22">
                  <c:v>1.891890978704353</c:v>
                </c:pt>
                <c:pt idx="23">
                  <c:v>1.7007405639564965</c:v>
                </c:pt>
                <c:pt idx="24">
                  <c:v>1.5151910859843152</c:v>
                </c:pt>
                <c:pt idx="25">
                  <c:v>1.3355184884640714</c:v>
                </c:pt>
                <c:pt idx="26">
                  <c:v>1.1619101940963612</c:v>
                </c:pt>
                <c:pt idx="27">
                  <c:v>0.99447744800228133</c:v>
                </c:pt>
                <c:pt idx="28">
                  <c:v>0.83326675120127025</c:v>
                </c:pt>
                <c:pt idx="29">
                  <c:v>0.67827027854237831</c:v>
                </c:pt>
                <c:pt idx="30">
                  <c:v>0.52943523840211559</c:v>
                </c:pt>
                <c:pt idx="31">
                  <c:v>0.38667217839776841</c:v>
                </c:pt>
                <c:pt idx="32">
                  <c:v>0.24986227478521195</c:v>
                </c:pt>
                <c:pt idx="33">
                  <c:v>0.11886366560911205</c:v>
                </c:pt>
                <c:pt idx="34">
                  <c:v>-6.4830986308175948E-3</c:v>
                </c:pt>
                <c:pt idx="35">
                  <c:v>-0.12635040599637537</c:v>
                </c:pt>
                <c:pt idx="36">
                  <c:v>-0.24091965289697545</c:v>
                </c:pt>
                <c:pt idx="37">
                  <c:v>-0.35037795112470199</c:v>
                </c:pt>
                <c:pt idx="38">
                  <c:v>-0.45491539438358719</c:v>
                </c:pt>
                <c:pt idx="39">
                  <c:v>-0.55472281182097638</c:v>
                </c:pt>
                <c:pt idx="40">
                  <c:v>-0.64998994216679018</c:v>
                </c:pt>
                <c:pt idx="41">
                  <c:v>-0.74090396853571749</c:v>
                </c:pt>
                <c:pt idx="42">
                  <c:v>-0.82764836040481082</c:v>
                </c:pt>
                <c:pt idx="43">
                  <c:v>-0.91040197551201774</c:v>
                </c:pt>
                <c:pt idx="44">
                  <c:v>-0.98933838028108256</c:v>
                </c:pt>
                <c:pt idx="45">
                  <c:v>-1.0646253527787248</c:v>
                </c:pt>
                <c:pt idx="46">
                  <c:v>-1.136424537110341</c:v>
                </c:pt>
                <c:pt idx="47">
                  <c:v>-1.2048912225514012</c:v>
                </c:pt>
                <c:pt idx="48">
                  <c:v>-1.2701742246062024</c:v>
                </c:pt>
                <c:pt idx="49">
                  <c:v>-1.3324158486099327</c:v>
                </c:pt>
                <c:pt idx="50">
                  <c:v>-1.3917519194790406</c:v>
                </c:pt>
                <c:pt idx="51">
                  <c:v>-1.4483118638074877</c:v>
                </c:pt>
                <c:pt idx="52">
                  <c:v>-1.5022188327427011</c:v>
                </c:pt>
                <c:pt idx="53">
                  <c:v>-1.5535898559944752</c:v>
                </c:pt>
                <c:pt idx="54">
                  <c:v>-1.6025360189701927</c:v>
                </c:pt>
                <c:pt idx="55">
                  <c:v>-1.6491626564255206</c:v>
                </c:pt>
                <c:pt idx="56">
                  <c:v>-1.693569557202961</c:v>
                </c:pt>
                <c:pt idx="57">
                  <c:v>-1.7358511756301829</c:v>
                </c:pt>
                <c:pt idx="58">
                  <c:v>-1.7760968459912021</c:v>
                </c:pt>
                <c:pt idx="59">
                  <c:v>-1.8143909971891954</c:v>
                </c:pt>
                <c:pt idx="60">
                  <c:v>-1.8508133653093044</c:v>
                </c:pt>
                <c:pt idx="61">
                  <c:v>-1.8854392022809106</c:v>
                </c:pt>
                <c:pt idx="62">
                  <c:v>-1.9183394792460806</c:v>
                </c:pt>
                <c:pt idx="63">
                  <c:v>-1.9495810835772742</c:v>
                </c:pt>
                <c:pt idx="64">
                  <c:v>-1.9792270087638903</c:v>
                </c:pt>
                <c:pt idx="65">
                  <c:v>-2.007336536613388</c:v>
                </c:pt>
                <c:pt idx="66">
                  <c:v>-2.0339654113963634</c:v>
                </c:pt>
                <c:pt idx="67">
                  <c:v>-2.0591660057133834</c:v>
                </c:pt>
                <c:pt idx="68">
                  <c:v>-2.082987477979827</c:v>
                </c:pt>
                <c:pt idx="69">
                  <c:v>-2.1054759215189867</c:v>
                </c:pt>
                <c:pt idx="70">
                  <c:v>-2.126674505326883</c:v>
                </c:pt>
                <c:pt idx="71">
                  <c:v>-2.1466236066285465</c:v>
                </c:pt>
                <c:pt idx="72">
                  <c:v>-2.1653609353876266</c:v>
                </c:pt>
                <c:pt idx="73">
                  <c:v>-2.1829216509616951</c:v>
                </c:pt>
                <c:pt idx="74">
                  <c:v>-2.1993384711165391</c:v>
                </c:pt>
                <c:pt idx="75">
                  <c:v>-2.2146417736259436</c:v>
                </c:pt>
                <c:pt idx="76">
                  <c:v>-2.2288596906900846</c:v>
                </c:pt>
                <c:pt idx="77">
                  <c:v>-2.2420181964074457</c:v>
                </c:pt>
                <c:pt idx="78">
                  <c:v>-2.2541411875323933</c:v>
                </c:pt>
                <c:pt idx="79">
                  <c:v>-2.2652505577447637</c:v>
                </c:pt>
                <c:pt idx="80">
                  <c:v>-2.2753662656492128</c:v>
                </c:pt>
                <c:pt idx="81">
                  <c:v>-2.2845063967113481</c:v>
                </c:pt>
                <c:pt idx="82">
                  <c:v>-2.2926872193253565</c:v>
                </c:pt>
                <c:pt idx="83">
                  <c:v>-2.299923235194183</c:v>
                </c:pt>
                <c:pt idx="84">
                  <c:v>-2.3062272241887678</c:v>
                </c:pt>
                <c:pt idx="85">
                  <c:v>-2.3116102838375032</c:v>
                </c:pt>
                <c:pt idx="86">
                  <c:v>-2.3160818635811093</c:v>
                </c:pt>
                <c:pt idx="87">
                  <c:v>-2.3196497939115783</c:v>
                </c:pt>
                <c:pt idx="88">
                  <c:v>-2.3223203104980668</c:v>
                </c:pt>
                <c:pt idx="89">
                  <c:v>-2.3240980733842553</c:v>
                </c:pt>
                <c:pt idx="90">
                  <c:v>-2.3249861813275929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0717-4BAF-9DE2-5E9324D2FE5E}"/>
            </c:ext>
          </c:extLst>
        </c:ser>
        <c:ser>
          <c:idx val="9"/>
          <c:order val="9"/>
          <c:tx>
            <c:v>4 kato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xVal>
            <c:numRef>
              <c:f>linear!$AH$291:$AH$382</c:f>
              <c:numCache>
                <c:formatCode>Γενικός τύπος</c:formatCode>
                <c:ptCount val="92"/>
                <c:pt idx="0">
                  <c:v>0</c:v>
                </c:pt>
                <c:pt idx="1">
                  <c:v>-2.9144089031590457E-2</c:v>
                </c:pt>
                <c:pt idx="2">
                  <c:v>-8.7439880156287383E-2</c:v>
                </c:pt>
                <c:pt idx="3">
                  <c:v>-0.14575850368450782</c:v>
                </c:pt>
                <c:pt idx="4">
                  <c:v>-0.2041151584813799</c:v>
                </c:pt>
                <c:pt idx="5">
                  <c:v>-0.26252500883597729</c:v>
                </c:pt>
                <c:pt idx="6">
                  <c:v>-0.32100316968489329</c:v>
                </c:pt>
                <c:pt idx="7">
                  <c:v>-0.37956469087646766</c:v>
                </c:pt>
                <c:pt idx="8">
                  <c:v>-0.43822454018249407</c:v>
                </c:pt>
                <c:pt idx="9">
                  <c:v>-0.49699758474947886</c:v>
                </c:pt>
                <c:pt idx="10">
                  <c:v>-0.55589857066323867</c:v>
                </c:pt>
                <c:pt idx="11">
                  <c:v>-0.61494210027849605</c:v>
                </c:pt>
                <c:pt idx="12">
                  <c:v>-0.67414260693886385</c:v>
                </c:pt>
                <c:pt idx="13">
                  <c:v>-0.73351432668196226</c:v>
                </c:pt>
                <c:pt idx="14">
                  <c:v>-0.79307126648887494</c:v>
                </c:pt>
                <c:pt idx="15">
                  <c:v>-0.85282716859653196</c:v>
                </c:pt>
                <c:pt idx="16">
                  <c:v>-0.91279547034511588</c:v>
                </c:pt>
                <c:pt idx="17">
                  <c:v>-0.97298925898001565</c:v>
                </c:pt>
                <c:pt idx="18">
                  <c:v>-1.0334212207682347</c:v>
                </c:pt>
                <c:pt idx="19">
                  <c:v>-1.0941035837220965</c:v>
                </c:pt>
                <c:pt idx="20">
                  <c:v>-1.1550480531476499</c:v>
                </c:pt>
                <c:pt idx="21">
                  <c:v>-1.2162657391504801</c:v>
                </c:pt>
                <c:pt idx="22">
                  <c:v>-1.2777670751368837</c:v>
                </c:pt>
                <c:pt idx="23">
                  <c:v>-1.3395617262423534</c:v>
                </c:pt>
                <c:pt idx="24">
                  <c:v>-1.4016584865010235</c:v>
                </c:pt>
                <c:pt idx="25">
                  <c:v>-1.464065163437845</c:v>
                </c:pt>
                <c:pt idx="26">
                  <c:v>-1.5267884486185386</c:v>
                </c:pt>
                <c:pt idx="27">
                  <c:v>-1.5898337725292688</c:v>
                </c:pt>
                <c:pt idx="28">
                  <c:v>-1.6532051419771485</c:v>
                </c:pt>
                <c:pt idx="29">
                  <c:v>-1.7169049580023799</c:v>
                </c:pt>
                <c:pt idx="30">
                  <c:v>-1.7809338120716243</c:v>
                </c:pt>
                <c:pt idx="31">
                  <c:v>-1.8452902580782498</c:v>
                </c:pt>
                <c:pt idx="32">
                  <c:v>-1.9099705574070822</c:v>
                </c:pt>
                <c:pt idx="33">
                  <c:v>-1.9749683940274827</c:v>
                </c:pt>
                <c:pt idx="34">
                  <c:v>-2.0402745562579172</c:v>
                </c:pt>
                <c:pt idx="35">
                  <c:v>-2.1058765814966054</c:v>
                </c:pt>
                <c:pt idx="36">
                  <c:v>-2.1717583598359713</c:v>
                </c:pt>
                <c:pt idx="37">
                  <c:v>-2.2378996920736558</c:v>
                </c:pt>
                <c:pt idx="38">
                  <c:v>-2.3042757972011199</c:v>
                </c:pt>
                <c:pt idx="39">
                  <c:v>-2.3708567639947913</c:v>
                </c:pt>
                <c:pt idx="40">
                  <c:v>-2.4376069408588155</c:v>
                </c:pt>
                <c:pt idx="41">
                  <c:v>-2.5044842575792838</c:v>
                </c:pt>
                <c:pt idx="42">
                  <c:v>-2.5714394721571785</c:v>
                </c:pt>
                <c:pt idx="43">
                  <c:v>-2.638415335404936</c:v>
                </c:pt>
                <c:pt idx="44">
                  <c:v>-2.7053456655381134</c:v>
                </c:pt>
                <c:pt idx="45">
                  <c:v>-2.7721543245944065</c:v>
                </c:pt>
                <c:pt idx="46">
                  <c:v>-2.8387540882004387</c:v>
                </c:pt>
                <c:pt idx="47">
                  <c:v>-2.9050454000253816</c:v>
                </c:pt>
                <c:pt idx="48">
                  <c:v>-2.9709150022654405</c:v>
                </c:pt>
                <c:pt idx="49">
                  <c:v>-3.0362344337651166</c:v>
                </c:pt>
                <c:pt idx="50">
                  <c:v>-3.1008583879892098</c:v>
                </c:pt>
                <c:pt idx="51">
                  <c:v>-3.1646229241250685</c:v>
                </c:pt>
                <c:pt idx="52">
                  <c:v>-3.2273435262546819</c:v>
                </c:pt>
                <c:pt idx="53">
                  <c:v>-3.2888130079586961</c:v>
                </c:pt>
                <c:pt idx="54">
                  <c:v>-3.3487992631014074</c:v>
                </c:pt>
                <c:pt idx="55">
                  <c:v>-3.4070428681381726</c:v>
                </c:pt>
                <c:pt idx="56">
                  <c:v>-3.4632545473668936</c:v>
                </c:pt>
                <c:pt idx="57">
                  <c:v>-3.5171125204383857</c:v>
                </c:pt>
                <c:pt idx="58">
                  <c:v>-3.5682597615125924</c:v>
                </c:pt>
                <c:pt idx="59">
                  <c:v>-3.616301212098632</c:v>
                </c:pt>
                <c:pt idx="60">
                  <c:v>-3.6608010052668281</c:v>
                </c:pt>
                <c:pt idx="61">
                  <c:v>-3.7012797779860551</c:v>
                </c:pt>
                <c:pt idx="62">
                  <c:v>-3.7372121711940225</c:v>
                </c:pt>
                <c:pt idx="63">
                  <c:v>-3.7680246441267151</c:v>
                </c:pt>
                <c:pt idx="64">
                  <c:v>-3.7930937605134627</c:v>
                </c:pt>
                <c:pt idx="65">
                  <c:v>-3.8117451392965949</c:v>
                </c:pt>
                <c:pt idx="66">
                  <c:v>-3.8232533009447782</c:v>
                </c:pt>
                <c:pt idx="67">
                  <c:v>-3.8268426809809206</c:v>
                </c:pt>
                <c:pt idx="68">
                  <c:v>-3.8216901230229423</c:v>
                </c:pt>
                <c:pt idx="69">
                  <c:v>-3.8069292013885012</c:v>
                </c:pt>
                <c:pt idx="70">
                  <c:v>-3.7816567538550565</c:v>
                </c:pt>
                <c:pt idx="71">
                  <c:v>-3.7449420227663519</c:v>
                </c:pt>
                <c:pt idx="72">
                  <c:v>-3.6958388001119884</c:v>
                </c:pt>
                <c:pt idx="73">
                  <c:v>-3.6334009408422308</c:v>
                </c:pt>
                <c:pt idx="74">
                  <c:v>-3.5567015388615477</c:v>
                </c:pt>
                <c:pt idx="75">
                  <c:v>-3.4648559419775538</c:v>
                </c:pt>
                <c:pt idx="76">
                  <c:v>-3.3570486067114405</c:v>
                </c:pt>
                <c:pt idx="77">
                  <c:v>-3.2325635553233627</c:v>
                </c:pt>
                <c:pt idx="78">
                  <c:v>-3.0908178949362322</c:v>
                </c:pt>
                <c:pt idx="79">
                  <c:v>-2.9313974994608878</c:v>
                </c:pt>
                <c:pt idx="80">
                  <c:v>-2.7540935569376619</c:v>
                </c:pt>
                <c:pt idx="81">
                  <c:v>-2.5589382782772643</c:v>
                </c:pt>
                <c:pt idx="82">
                  <c:v>-2.346237691593966</c:v>
                </c:pt>
                <c:pt idx="83">
                  <c:v>-2.1165991638376234</c:v>
                </c:pt>
                <c:pt idx="84">
                  <c:v>-1.8709511586983381</c:v>
                </c:pt>
                <c:pt idx="85">
                  <c:v>-1.6105528147661181</c:v>
                </c:pt>
                <c:pt idx="86">
                  <c:v>-1.3369912549925276</c:v>
                </c:pt>
                <c:pt idx="87">
                  <c:v>-1.0521651359888815</c:v>
                </c:pt>
                <c:pt idx="88">
                  <c:v>-0.75825379536759596</c:v>
                </c:pt>
                <c:pt idx="89">
                  <c:v>-0.45767239654402764</c:v>
                </c:pt>
                <c:pt idx="90">
                  <c:v>-0.15301460204393771</c:v>
                </c:pt>
                <c:pt idx="91">
                  <c:v>0.15301460204393599</c:v>
                </c:pt>
              </c:numCache>
            </c:numRef>
          </c:xVal>
          <c:yVal>
            <c:numRef>
              <c:f>linear!$AI$291:$AI$382</c:f>
              <c:numCache>
                <c:formatCode>Γενικός τύπος</c:formatCode>
                <c:ptCount val="92"/>
                <c:pt idx="0">
                  <c:v>-2.3250971585855962</c:v>
                </c:pt>
                <c:pt idx="1">
                  <c:v>-2.3249861813275929</c:v>
                </c:pt>
                <c:pt idx="2">
                  <c:v>-2.3240980733842553</c:v>
                </c:pt>
                <c:pt idx="3">
                  <c:v>-2.3223203104980668</c:v>
                </c:pt>
                <c:pt idx="4">
                  <c:v>-2.3196497939115783</c:v>
                </c:pt>
                <c:pt idx="5">
                  <c:v>-2.3160818635811093</c:v>
                </c:pt>
                <c:pt idx="6">
                  <c:v>-2.3116102838375032</c:v>
                </c:pt>
                <c:pt idx="7">
                  <c:v>-2.3062272241887678</c:v>
                </c:pt>
                <c:pt idx="8">
                  <c:v>-2.299923235194183</c:v>
                </c:pt>
                <c:pt idx="9">
                  <c:v>-2.2926872193253565</c:v>
                </c:pt>
                <c:pt idx="10">
                  <c:v>-2.2845063967113481</c:v>
                </c:pt>
                <c:pt idx="11">
                  <c:v>-2.2753662656492128</c:v>
                </c:pt>
                <c:pt idx="12">
                  <c:v>-2.2652505577447637</c:v>
                </c:pt>
                <c:pt idx="13">
                  <c:v>-2.2541411875323933</c:v>
                </c:pt>
                <c:pt idx="14">
                  <c:v>-2.2420181964074457</c:v>
                </c:pt>
                <c:pt idx="15">
                  <c:v>-2.2288596906900846</c:v>
                </c:pt>
                <c:pt idx="16">
                  <c:v>-2.2146417736259436</c:v>
                </c:pt>
                <c:pt idx="17">
                  <c:v>-2.1993384711165391</c:v>
                </c:pt>
                <c:pt idx="18">
                  <c:v>-2.1829216509616951</c:v>
                </c:pt>
                <c:pt idx="19">
                  <c:v>-2.1653609353876266</c:v>
                </c:pt>
                <c:pt idx="20">
                  <c:v>-2.1466236066285465</c:v>
                </c:pt>
                <c:pt idx="21">
                  <c:v>-2.126674505326883</c:v>
                </c:pt>
                <c:pt idx="22">
                  <c:v>-2.1054759215189867</c:v>
                </c:pt>
                <c:pt idx="23">
                  <c:v>-2.082987477979827</c:v>
                </c:pt>
                <c:pt idx="24">
                  <c:v>-2.0591660057133834</c:v>
                </c:pt>
                <c:pt idx="25">
                  <c:v>-2.0339654113963634</c:v>
                </c:pt>
                <c:pt idx="26">
                  <c:v>-2.007336536613388</c:v>
                </c:pt>
                <c:pt idx="27">
                  <c:v>-1.9792270087638903</c:v>
                </c:pt>
                <c:pt idx="28">
                  <c:v>-1.9495810835772742</c:v>
                </c:pt>
                <c:pt idx="29">
                  <c:v>-1.9183394792460806</c:v>
                </c:pt>
                <c:pt idx="30">
                  <c:v>-1.8854392022809106</c:v>
                </c:pt>
                <c:pt idx="31">
                  <c:v>-1.8508133653093044</c:v>
                </c:pt>
                <c:pt idx="32">
                  <c:v>-1.8143909971891954</c:v>
                </c:pt>
                <c:pt idx="33">
                  <c:v>-1.7760968459912021</c:v>
                </c:pt>
                <c:pt idx="34">
                  <c:v>-1.7358511756301829</c:v>
                </c:pt>
                <c:pt idx="35">
                  <c:v>-1.693569557202961</c:v>
                </c:pt>
                <c:pt idx="36">
                  <c:v>-1.6491626564255206</c:v>
                </c:pt>
                <c:pt idx="37">
                  <c:v>-1.6025360189701927</c:v>
                </c:pt>
                <c:pt idx="38">
                  <c:v>-1.5535898559944752</c:v>
                </c:pt>
                <c:pt idx="39">
                  <c:v>-1.5022188327427011</c:v>
                </c:pt>
                <c:pt idx="40">
                  <c:v>-1.4483118638074877</c:v>
                </c:pt>
                <c:pt idx="41">
                  <c:v>-1.3917519194790406</c:v>
                </c:pt>
                <c:pt idx="42">
                  <c:v>-1.3324158486099327</c:v>
                </c:pt>
                <c:pt idx="43">
                  <c:v>-1.2701742246062024</c:v>
                </c:pt>
                <c:pt idx="44">
                  <c:v>-1.2048912225514012</c:v>
                </c:pt>
                <c:pt idx="45">
                  <c:v>-1.136424537110341</c:v>
                </c:pt>
                <c:pt idx="46">
                  <c:v>-1.0646253527787248</c:v>
                </c:pt>
                <c:pt idx="47">
                  <c:v>-0.98933838028108256</c:v>
                </c:pt>
                <c:pt idx="48">
                  <c:v>-0.91040197551201774</c:v>
                </c:pt>
                <c:pt idx="49">
                  <c:v>-0.82764836040481082</c:v>
                </c:pt>
                <c:pt idx="50">
                  <c:v>-0.74090396853571749</c:v>
                </c:pt>
                <c:pt idx="51">
                  <c:v>-0.64998994216679018</c:v>
                </c:pt>
                <c:pt idx="52">
                  <c:v>-0.55472281182097638</c:v>
                </c:pt>
                <c:pt idx="53">
                  <c:v>-0.45491539438358719</c:v>
                </c:pt>
                <c:pt idx="54">
                  <c:v>-0.35037795112470199</c:v>
                </c:pt>
                <c:pt idx="55">
                  <c:v>-0.24091965289697545</c:v>
                </c:pt>
                <c:pt idx="56">
                  <c:v>-0.12635040599637537</c:v>
                </c:pt>
                <c:pt idx="57">
                  <c:v>-6.4830986308175948E-3</c:v>
                </c:pt>
                <c:pt idx="58">
                  <c:v>0.11886366560911205</c:v>
                </c:pt>
                <c:pt idx="59">
                  <c:v>0.24986227478521195</c:v>
                </c:pt>
                <c:pt idx="60">
                  <c:v>0.38667217839776841</c:v>
                </c:pt>
                <c:pt idx="61">
                  <c:v>0.52943523840211559</c:v>
                </c:pt>
                <c:pt idx="62">
                  <c:v>0.67827027854237831</c:v>
                </c:pt>
                <c:pt idx="63">
                  <c:v>0.83326675120127025</c:v>
                </c:pt>
                <c:pt idx="64">
                  <c:v>0.99447744800228133</c:v>
                </c:pt>
                <c:pt idx="65">
                  <c:v>1.1619101940963612</c:v>
                </c:pt>
                <c:pt idx="66">
                  <c:v>1.3355184884640714</c:v>
                </c:pt>
                <c:pt idx="67">
                  <c:v>1.5151910859843152</c:v>
                </c:pt>
                <c:pt idx="68">
                  <c:v>1.7007405639564965</c:v>
                </c:pt>
                <c:pt idx="69">
                  <c:v>1.891890978704353</c:v>
                </c:pt>
                <c:pt idx="70">
                  <c:v>2.0882647990311951</c:v>
                </c:pt>
                <c:pt idx="71">
                  <c:v>2.2893694041087707</c:v>
                </c:pt>
                <c:pt idx="72">
                  <c:v>2.4945835540277099</c:v>
                </c:pt>
                <c:pt idx="73">
                  <c:v>2.7031443798294528</c:v>
                </c:pt>
                <c:pt idx="74">
                  <c:v>2.914135591574857</c:v>
                </c:pt>
                <c:pt idx="75">
                  <c:v>3.1264777592566846</c:v>
                </c:pt>
                <c:pt idx="76">
                  <c:v>3.3389216688811887</c:v>
                </c:pt>
                <c:pt idx="77">
                  <c:v>3.5500458764927614</c:v>
                </c:pt>
                <c:pt idx="78">
                  <c:v>3.7582596530608852</c:v>
                </c:pt>
                <c:pt idx="79">
                  <c:v>3.9618125060447182</c:v>
                </c:pt>
                <c:pt idx="80">
                  <c:v>4.1588113509598124</c:v>
                </c:pt>
                <c:pt idx="81">
                  <c:v>4.3472461631096886</c:v>
                </c:pt>
                <c:pt idx="82">
                  <c:v>4.5250245488621816</c:v>
                </c:pt>
                <c:pt idx="83">
                  <c:v>4.6900151352062522</c:v>
                </c:pt>
                <c:pt idx="84">
                  <c:v>4.8400990044816838</c:v>
                </c:pt>
                <c:pt idx="85">
                  <c:v>4.973227642114245</c:v>
                </c:pt>
                <c:pt idx="86">
                  <c:v>5.0874850889938212</c:v>
                </c:pt>
                <c:pt idx="87">
                  <c:v>5.1811512884642976</c:v>
                </c:pt>
                <c:pt idx="88">
                  <c:v>5.2527630933670189</c:v>
                </c:pt>
                <c:pt idx="89">
                  <c:v>5.301169148697717</c:v>
                </c:pt>
                <c:pt idx="90">
                  <c:v>5.3255749635623557</c:v>
                </c:pt>
                <c:pt idx="91">
                  <c:v>5.3255749635622482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0717-4BAF-9DE2-5E9324D2FE5E}"/>
            </c:ext>
          </c:extLst>
        </c:ser>
        <c:ser>
          <c:idx val="10"/>
          <c:order val="10"/>
          <c:tx>
            <c:v>pano 7</c:v>
          </c:tx>
          <c:spPr>
            <a:ln w="19050" cap="rnd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linear!$AH$198:$AH$288</c:f>
              <c:numCache>
                <c:formatCode>Γενικός τύπος</c:formatCode>
                <c:ptCount val="91"/>
                <c:pt idx="0">
                  <c:v>0</c:v>
                </c:pt>
                <c:pt idx="1">
                  <c:v>0.15301460204393771</c:v>
                </c:pt>
                <c:pt idx="2">
                  <c:v>0.45767239654402764</c:v>
                </c:pt>
                <c:pt idx="3">
                  <c:v>0.75825379536759596</c:v>
                </c:pt>
                <c:pt idx="4">
                  <c:v>1.0521651359888815</c:v>
                </c:pt>
                <c:pt idx="5">
                  <c:v>1.3369912549925276</c:v>
                </c:pt>
                <c:pt idx="6">
                  <c:v>1.6105528147661181</c:v>
                </c:pt>
                <c:pt idx="7">
                  <c:v>1.8709511586983381</c:v>
                </c:pt>
                <c:pt idx="8">
                  <c:v>2.1165991638376234</c:v>
                </c:pt>
                <c:pt idx="9">
                  <c:v>2.346237691593966</c:v>
                </c:pt>
                <c:pt idx="10">
                  <c:v>2.5589382782772643</c:v>
                </c:pt>
                <c:pt idx="11">
                  <c:v>2.7540935569376619</c:v>
                </c:pt>
                <c:pt idx="12">
                  <c:v>2.9313974994608878</c:v>
                </c:pt>
                <c:pt idx="13">
                  <c:v>3.0908178949362322</c:v>
                </c:pt>
                <c:pt idx="14">
                  <c:v>3.2325635553233627</c:v>
                </c:pt>
                <c:pt idx="15">
                  <c:v>3.3570486067114405</c:v>
                </c:pt>
                <c:pt idx="16">
                  <c:v>3.4648559419775538</c:v>
                </c:pt>
                <c:pt idx="17">
                  <c:v>3.5567015388615477</c:v>
                </c:pt>
                <c:pt idx="18">
                  <c:v>3.6334009408422308</c:v>
                </c:pt>
                <c:pt idx="19">
                  <c:v>3.6958388001119884</c:v>
                </c:pt>
                <c:pt idx="20">
                  <c:v>3.7449420227663519</c:v>
                </c:pt>
                <c:pt idx="21">
                  <c:v>3.7816567538550565</c:v>
                </c:pt>
                <c:pt idx="22">
                  <c:v>3.8069292013885012</c:v>
                </c:pt>
                <c:pt idx="23">
                  <c:v>3.8216901230229423</c:v>
                </c:pt>
                <c:pt idx="24">
                  <c:v>3.8268426809809206</c:v>
                </c:pt>
                <c:pt idx="25">
                  <c:v>3.8232533009447782</c:v>
                </c:pt>
                <c:pt idx="26">
                  <c:v>3.8117451392965949</c:v>
                </c:pt>
                <c:pt idx="27">
                  <c:v>3.7930937605134627</c:v>
                </c:pt>
                <c:pt idx="28">
                  <c:v>3.7680246441267151</c:v>
                </c:pt>
                <c:pt idx="29">
                  <c:v>3.7372121711940225</c:v>
                </c:pt>
                <c:pt idx="30">
                  <c:v>3.7012797779860551</c:v>
                </c:pt>
                <c:pt idx="31">
                  <c:v>3.6608010052668281</c:v>
                </c:pt>
                <c:pt idx="32">
                  <c:v>3.616301212098632</c:v>
                </c:pt>
                <c:pt idx="33">
                  <c:v>3.5682597615125924</c:v>
                </c:pt>
                <c:pt idx="34">
                  <c:v>3.5171125204383857</c:v>
                </c:pt>
                <c:pt idx="35">
                  <c:v>3.4632545473668936</c:v>
                </c:pt>
                <c:pt idx="36">
                  <c:v>3.4070428681381726</c:v>
                </c:pt>
                <c:pt idx="37">
                  <c:v>3.3487992631014074</c:v>
                </c:pt>
                <c:pt idx="38">
                  <c:v>3.2888130079586961</c:v>
                </c:pt>
                <c:pt idx="39">
                  <c:v>3.2273435262546819</c:v>
                </c:pt>
                <c:pt idx="40">
                  <c:v>3.1646229241250685</c:v>
                </c:pt>
                <c:pt idx="41">
                  <c:v>3.1008583879892098</c:v>
                </c:pt>
                <c:pt idx="42">
                  <c:v>3.0362344337651166</c:v>
                </c:pt>
                <c:pt idx="43">
                  <c:v>2.9709150022654405</c:v>
                </c:pt>
                <c:pt idx="44">
                  <c:v>2.9050454000253816</c:v>
                </c:pt>
                <c:pt idx="45">
                  <c:v>2.8387540882004387</c:v>
                </c:pt>
                <c:pt idx="46">
                  <c:v>2.7721543245944065</c:v>
                </c:pt>
                <c:pt idx="47">
                  <c:v>2.7053456655381134</c:v>
                </c:pt>
                <c:pt idx="48">
                  <c:v>2.638415335404936</c:v>
                </c:pt>
                <c:pt idx="49">
                  <c:v>2.5714394721571785</c:v>
                </c:pt>
                <c:pt idx="50">
                  <c:v>2.5044842575792838</c:v>
                </c:pt>
                <c:pt idx="51">
                  <c:v>2.4376069408588155</c:v>
                </c:pt>
                <c:pt idx="52">
                  <c:v>2.3708567639947913</c:v>
                </c:pt>
                <c:pt idx="53">
                  <c:v>2.3042757972011199</c:v>
                </c:pt>
                <c:pt idx="54">
                  <c:v>2.2378996920736558</c:v>
                </c:pt>
                <c:pt idx="55">
                  <c:v>2.1717583598359713</c:v>
                </c:pt>
                <c:pt idx="56">
                  <c:v>2.1058765814966054</c:v>
                </c:pt>
                <c:pt idx="57">
                  <c:v>2.0402745562579172</c:v>
                </c:pt>
                <c:pt idx="58">
                  <c:v>1.9749683940274827</c:v>
                </c:pt>
                <c:pt idx="59">
                  <c:v>1.9099705574070822</c:v>
                </c:pt>
                <c:pt idx="60">
                  <c:v>1.8452902580782498</c:v>
                </c:pt>
                <c:pt idx="61">
                  <c:v>1.7809338120716243</c:v>
                </c:pt>
                <c:pt idx="62">
                  <c:v>1.7169049580023799</c:v>
                </c:pt>
                <c:pt idx="63">
                  <c:v>1.6532051419771485</c:v>
                </c:pt>
                <c:pt idx="64">
                  <c:v>1.5898337725292688</c:v>
                </c:pt>
                <c:pt idx="65">
                  <c:v>1.5267884486185386</c:v>
                </c:pt>
                <c:pt idx="66">
                  <c:v>1.464065163437845</c:v>
                </c:pt>
                <c:pt idx="67">
                  <c:v>1.4016584865010235</c:v>
                </c:pt>
                <c:pt idx="68">
                  <c:v>1.3395617262423534</c:v>
                </c:pt>
                <c:pt idx="69">
                  <c:v>1.2777670751368837</c:v>
                </c:pt>
                <c:pt idx="70">
                  <c:v>1.2162657391504801</c:v>
                </c:pt>
                <c:pt idx="71">
                  <c:v>1.1550480531476499</c:v>
                </c:pt>
                <c:pt idx="72">
                  <c:v>1.0941035837220965</c:v>
                </c:pt>
                <c:pt idx="73">
                  <c:v>1.0334212207682347</c:v>
                </c:pt>
                <c:pt idx="74">
                  <c:v>0.97298925898001565</c:v>
                </c:pt>
                <c:pt idx="75">
                  <c:v>0.91279547034511588</c:v>
                </c:pt>
                <c:pt idx="76">
                  <c:v>0.85282716859653196</c:v>
                </c:pt>
                <c:pt idx="77">
                  <c:v>0.79307126648887494</c:v>
                </c:pt>
                <c:pt idx="78">
                  <c:v>0.73351432668196226</c:v>
                </c:pt>
                <c:pt idx="79">
                  <c:v>0.67414260693886385</c:v>
                </c:pt>
                <c:pt idx="80">
                  <c:v>0.61494210027849605</c:v>
                </c:pt>
                <c:pt idx="81">
                  <c:v>0.55589857066323867</c:v>
                </c:pt>
                <c:pt idx="82">
                  <c:v>0.49699758474947886</c:v>
                </c:pt>
                <c:pt idx="83">
                  <c:v>0.43822454018249407</c:v>
                </c:pt>
                <c:pt idx="84">
                  <c:v>0.37956469087646766</c:v>
                </c:pt>
                <c:pt idx="85">
                  <c:v>0.32100316968489329</c:v>
                </c:pt>
                <c:pt idx="86">
                  <c:v>0.26252500883597729</c:v>
                </c:pt>
                <c:pt idx="87">
                  <c:v>0.2041151584813799</c:v>
                </c:pt>
                <c:pt idx="88">
                  <c:v>0.14575850368450782</c:v>
                </c:pt>
                <c:pt idx="89">
                  <c:v>8.7439880156287383E-2</c:v>
                </c:pt>
                <c:pt idx="90">
                  <c:v>2.9144089031590457E-2</c:v>
                </c:pt>
              </c:numCache>
            </c:numRef>
          </c:xVal>
          <c:yVal>
            <c:numRef>
              <c:f>linear!$AI$198:$AI$288</c:f>
              <c:numCache>
                <c:formatCode>Γενικός τύπος</c:formatCode>
                <c:ptCount val="91"/>
                <c:pt idx="0">
                  <c:v>5.3286352787957938</c:v>
                </c:pt>
                <c:pt idx="1">
                  <c:v>5.3255749635623557</c:v>
                </c:pt>
                <c:pt idx="2">
                  <c:v>5.301169148697717</c:v>
                </c:pt>
                <c:pt idx="3">
                  <c:v>5.2527630933670189</c:v>
                </c:pt>
                <c:pt idx="4">
                  <c:v>5.1811512884642976</c:v>
                </c:pt>
                <c:pt idx="5">
                  <c:v>5.0874850889938212</c:v>
                </c:pt>
                <c:pt idx="6">
                  <c:v>4.973227642114245</c:v>
                </c:pt>
                <c:pt idx="7">
                  <c:v>4.8400990044816838</c:v>
                </c:pt>
                <c:pt idx="8">
                  <c:v>4.6900151352062522</c:v>
                </c:pt>
                <c:pt idx="9">
                  <c:v>4.5250245488621816</c:v>
                </c:pt>
                <c:pt idx="10">
                  <c:v>4.3472461631096886</c:v>
                </c:pt>
                <c:pt idx="11">
                  <c:v>4.1588113509598124</c:v>
                </c:pt>
                <c:pt idx="12">
                  <c:v>3.9618125060447182</c:v>
                </c:pt>
                <c:pt idx="13">
                  <c:v>3.7582596530608852</c:v>
                </c:pt>
                <c:pt idx="14">
                  <c:v>3.5500458764927614</c:v>
                </c:pt>
                <c:pt idx="15">
                  <c:v>3.3389216688811887</c:v>
                </c:pt>
                <c:pt idx="16">
                  <c:v>3.1264777592566846</c:v>
                </c:pt>
                <c:pt idx="17">
                  <c:v>2.914135591574857</c:v>
                </c:pt>
                <c:pt idx="18">
                  <c:v>2.7031443798294528</c:v>
                </c:pt>
                <c:pt idx="19">
                  <c:v>2.4945835540277099</c:v>
                </c:pt>
                <c:pt idx="20">
                  <c:v>2.2893694041087707</c:v>
                </c:pt>
                <c:pt idx="21">
                  <c:v>2.0882647990311951</c:v>
                </c:pt>
                <c:pt idx="22">
                  <c:v>1.891890978704353</c:v>
                </c:pt>
                <c:pt idx="23">
                  <c:v>1.7007405639564965</c:v>
                </c:pt>
                <c:pt idx="24">
                  <c:v>1.5151910859843152</c:v>
                </c:pt>
                <c:pt idx="25">
                  <c:v>1.3355184884640714</c:v>
                </c:pt>
                <c:pt idx="26">
                  <c:v>1.1619101940963612</c:v>
                </c:pt>
                <c:pt idx="27">
                  <c:v>0.99447744800228133</c:v>
                </c:pt>
                <c:pt idx="28">
                  <c:v>0.83326675120127025</c:v>
                </c:pt>
                <c:pt idx="29">
                  <c:v>0.67827027854237831</c:v>
                </c:pt>
                <c:pt idx="30">
                  <c:v>0.52943523840211559</c:v>
                </c:pt>
                <c:pt idx="31">
                  <c:v>0.38667217839776841</c:v>
                </c:pt>
                <c:pt idx="32">
                  <c:v>0.24986227478521195</c:v>
                </c:pt>
                <c:pt idx="33">
                  <c:v>0.11886366560911205</c:v>
                </c:pt>
                <c:pt idx="34">
                  <c:v>-6.4830986308175948E-3</c:v>
                </c:pt>
                <c:pt idx="35">
                  <c:v>-0.12635040599637537</c:v>
                </c:pt>
                <c:pt idx="36">
                  <c:v>-0.24091965289697545</c:v>
                </c:pt>
                <c:pt idx="37">
                  <c:v>-0.35037795112470199</c:v>
                </c:pt>
                <c:pt idx="38">
                  <c:v>-0.45491539438358719</c:v>
                </c:pt>
                <c:pt idx="39">
                  <c:v>-0.55472281182097638</c:v>
                </c:pt>
                <c:pt idx="40">
                  <c:v>-0.64998994216679018</c:v>
                </c:pt>
                <c:pt idx="41">
                  <c:v>-0.74090396853571749</c:v>
                </c:pt>
                <c:pt idx="42">
                  <c:v>-0.82764836040481082</c:v>
                </c:pt>
                <c:pt idx="43">
                  <c:v>-0.91040197551201774</c:v>
                </c:pt>
                <c:pt idx="44">
                  <c:v>-0.98933838028108256</c:v>
                </c:pt>
                <c:pt idx="45">
                  <c:v>-1.0646253527787248</c:v>
                </c:pt>
                <c:pt idx="46">
                  <c:v>-1.136424537110341</c:v>
                </c:pt>
                <c:pt idx="47">
                  <c:v>-1.2048912225514012</c:v>
                </c:pt>
                <c:pt idx="48">
                  <c:v>-1.2701742246062024</c:v>
                </c:pt>
                <c:pt idx="49">
                  <c:v>-1.3324158486099327</c:v>
                </c:pt>
                <c:pt idx="50">
                  <c:v>-1.3917519194790406</c:v>
                </c:pt>
                <c:pt idx="51">
                  <c:v>-1.4483118638074877</c:v>
                </c:pt>
                <c:pt idx="52">
                  <c:v>-1.5022188327427011</c:v>
                </c:pt>
                <c:pt idx="53">
                  <c:v>-1.5535898559944752</c:v>
                </c:pt>
                <c:pt idx="54">
                  <c:v>-1.6025360189701927</c:v>
                </c:pt>
                <c:pt idx="55">
                  <c:v>-1.6491626564255206</c:v>
                </c:pt>
                <c:pt idx="56">
                  <c:v>-1.693569557202961</c:v>
                </c:pt>
                <c:pt idx="57">
                  <c:v>-1.7358511756301829</c:v>
                </c:pt>
                <c:pt idx="58">
                  <c:v>-1.7760968459912021</c:v>
                </c:pt>
                <c:pt idx="59">
                  <c:v>-1.8143909971891954</c:v>
                </c:pt>
                <c:pt idx="60">
                  <c:v>-1.8508133653093044</c:v>
                </c:pt>
                <c:pt idx="61">
                  <c:v>-1.8854392022809106</c:v>
                </c:pt>
                <c:pt idx="62">
                  <c:v>-1.9183394792460806</c:v>
                </c:pt>
                <c:pt idx="63">
                  <c:v>-1.9495810835772742</c:v>
                </c:pt>
                <c:pt idx="64">
                  <c:v>-1.9792270087638903</c:v>
                </c:pt>
                <c:pt idx="65">
                  <c:v>-2.007336536613388</c:v>
                </c:pt>
                <c:pt idx="66">
                  <c:v>-2.0339654113963634</c:v>
                </c:pt>
                <c:pt idx="67">
                  <c:v>-2.0591660057133834</c:v>
                </c:pt>
                <c:pt idx="68">
                  <c:v>-2.082987477979827</c:v>
                </c:pt>
                <c:pt idx="69">
                  <c:v>-2.1054759215189867</c:v>
                </c:pt>
                <c:pt idx="70">
                  <c:v>-2.126674505326883</c:v>
                </c:pt>
                <c:pt idx="71">
                  <c:v>-2.1466236066285465</c:v>
                </c:pt>
                <c:pt idx="72">
                  <c:v>-2.1653609353876266</c:v>
                </c:pt>
                <c:pt idx="73">
                  <c:v>-2.1829216509616951</c:v>
                </c:pt>
                <c:pt idx="74">
                  <c:v>-2.1993384711165391</c:v>
                </c:pt>
                <c:pt idx="75">
                  <c:v>-2.2146417736259436</c:v>
                </c:pt>
                <c:pt idx="76">
                  <c:v>-2.2288596906900846</c:v>
                </c:pt>
                <c:pt idx="77">
                  <c:v>-2.2420181964074457</c:v>
                </c:pt>
                <c:pt idx="78">
                  <c:v>-2.2541411875323933</c:v>
                </c:pt>
                <c:pt idx="79">
                  <c:v>-2.2652505577447637</c:v>
                </c:pt>
                <c:pt idx="80">
                  <c:v>-2.2753662656492128</c:v>
                </c:pt>
                <c:pt idx="81">
                  <c:v>-2.2845063967113481</c:v>
                </c:pt>
                <c:pt idx="82">
                  <c:v>-2.2926872193253565</c:v>
                </c:pt>
                <c:pt idx="83">
                  <c:v>-2.299923235194183</c:v>
                </c:pt>
                <c:pt idx="84">
                  <c:v>-2.3062272241887678</c:v>
                </c:pt>
                <c:pt idx="85">
                  <c:v>-2.3116102838375032</c:v>
                </c:pt>
                <c:pt idx="86">
                  <c:v>-2.3160818635811093</c:v>
                </c:pt>
                <c:pt idx="87">
                  <c:v>-2.3196497939115783</c:v>
                </c:pt>
                <c:pt idx="88">
                  <c:v>-2.3223203104980668</c:v>
                </c:pt>
                <c:pt idx="89">
                  <c:v>-2.3240980733842553</c:v>
                </c:pt>
                <c:pt idx="90">
                  <c:v>-2.3249861813275929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541-4A22-91CA-6AF5B99F2CEE}"/>
            </c:ext>
          </c:extLst>
        </c:ser>
        <c:ser>
          <c:idx val="11"/>
          <c:order val="11"/>
          <c:tx>
            <c:v>kato 7</c:v>
          </c:tx>
          <c:spPr>
            <a:ln w="19050" cap="rnd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linear!$AH$291:$AH$382</c:f>
              <c:numCache>
                <c:formatCode>Γενικός τύπος</c:formatCode>
                <c:ptCount val="92"/>
                <c:pt idx="0">
                  <c:v>0</c:v>
                </c:pt>
                <c:pt idx="1">
                  <c:v>-2.9144089031590457E-2</c:v>
                </c:pt>
                <c:pt idx="2">
                  <c:v>-8.7439880156287383E-2</c:v>
                </c:pt>
                <c:pt idx="3">
                  <c:v>-0.14575850368450782</c:v>
                </c:pt>
                <c:pt idx="4">
                  <c:v>-0.2041151584813799</c:v>
                </c:pt>
                <c:pt idx="5">
                  <c:v>-0.26252500883597729</c:v>
                </c:pt>
                <c:pt idx="6">
                  <c:v>-0.32100316968489329</c:v>
                </c:pt>
                <c:pt idx="7">
                  <c:v>-0.37956469087646766</c:v>
                </c:pt>
                <c:pt idx="8">
                  <c:v>-0.43822454018249407</c:v>
                </c:pt>
                <c:pt idx="9">
                  <c:v>-0.49699758474947886</c:v>
                </c:pt>
                <c:pt idx="10">
                  <c:v>-0.55589857066323867</c:v>
                </c:pt>
                <c:pt idx="11">
                  <c:v>-0.61494210027849605</c:v>
                </c:pt>
                <c:pt idx="12">
                  <c:v>-0.67414260693886385</c:v>
                </c:pt>
                <c:pt idx="13">
                  <c:v>-0.73351432668196226</c:v>
                </c:pt>
                <c:pt idx="14">
                  <c:v>-0.79307126648887494</c:v>
                </c:pt>
                <c:pt idx="15">
                  <c:v>-0.85282716859653196</c:v>
                </c:pt>
                <c:pt idx="16">
                  <c:v>-0.91279547034511588</c:v>
                </c:pt>
                <c:pt idx="17">
                  <c:v>-0.97298925898001565</c:v>
                </c:pt>
                <c:pt idx="18">
                  <c:v>-1.0334212207682347</c:v>
                </c:pt>
                <c:pt idx="19">
                  <c:v>-1.0941035837220965</c:v>
                </c:pt>
                <c:pt idx="20">
                  <c:v>-1.1550480531476499</c:v>
                </c:pt>
                <c:pt idx="21">
                  <c:v>-1.2162657391504801</c:v>
                </c:pt>
                <c:pt idx="22">
                  <c:v>-1.2777670751368837</c:v>
                </c:pt>
                <c:pt idx="23">
                  <c:v>-1.3395617262423534</c:v>
                </c:pt>
                <c:pt idx="24">
                  <c:v>-1.4016584865010235</c:v>
                </c:pt>
                <c:pt idx="25">
                  <c:v>-1.464065163437845</c:v>
                </c:pt>
                <c:pt idx="26">
                  <c:v>-1.5267884486185386</c:v>
                </c:pt>
                <c:pt idx="27">
                  <c:v>-1.5898337725292688</c:v>
                </c:pt>
                <c:pt idx="28">
                  <c:v>-1.6532051419771485</c:v>
                </c:pt>
                <c:pt idx="29">
                  <c:v>-1.7169049580023799</c:v>
                </c:pt>
                <c:pt idx="30">
                  <c:v>-1.7809338120716243</c:v>
                </c:pt>
                <c:pt idx="31">
                  <c:v>-1.8452902580782498</c:v>
                </c:pt>
                <c:pt idx="32">
                  <c:v>-1.9099705574070822</c:v>
                </c:pt>
                <c:pt idx="33">
                  <c:v>-1.9749683940274827</c:v>
                </c:pt>
                <c:pt idx="34">
                  <c:v>-2.0402745562579172</c:v>
                </c:pt>
                <c:pt idx="35">
                  <c:v>-2.1058765814966054</c:v>
                </c:pt>
                <c:pt idx="36">
                  <c:v>-2.1717583598359713</c:v>
                </c:pt>
                <c:pt idx="37">
                  <c:v>-2.2378996920736558</c:v>
                </c:pt>
                <c:pt idx="38">
                  <c:v>-2.3042757972011199</c:v>
                </c:pt>
                <c:pt idx="39">
                  <c:v>-2.3708567639947913</c:v>
                </c:pt>
                <c:pt idx="40">
                  <c:v>-2.4376069408588155</c:v>
                </c:pt>
                <c:pt idx="41">
                  <c:v>-2.5044842575792838</c:v>
                </c:pt>
                <c:pt idx="42">
                  <c:v>-2.5714394721571785</c:v>
                </c:pt>
                <c:pt idx="43">
                  <c:v>-2.638415335404936</c:v>
                </c:pt>
                <c:pt idx="44">
                  <c:v>-2.7053456655381134</c:v>
                </c:pt>
                <c:pt idx="45">
                  <c:v>-2.7721543245944065</c:v>
                </c:pt>
                <c:pt idx="46">
                  <c:v>-2.8387540882004387</c:v>
                </c:pt>
                <c:pt idx="47">
                  <c:v>-2.9050454000253816</c:v>
                </c:pt>
                <c:pt idx="48">
                  <c:v>-2.9709150022654405</c:v>
                </c:pt>
                <c:pt idx="49">
                  <c:v>-3.0362344337651166</c:v>
                </c:pt>
                <c:pt idx="50">
                  <c:v>-3.1008583879892098</c:v>
                </c:pt>
                <c:pt idx="51">
                  <c:v>-3.1646229241250685</c:v>
                </c:pt>
                <c:pt idx="52">
                  <c:v>-3.2273435262546819</c:v>
                </c:pt>
                <c:pt idx="53">
                  <c:v>-3.2888130079586961</c:v>
                </c:pt>
                <c:pt idx="54">
                  <c:v>-3.3487992631014074</c:v>
                </c:pt>
                <c:pt idx="55">
                  <c:v>-3.4070428681381726</c:v>
                </c:pt>
                <c:pt idx="56">
                  <c:v>-3.4632545473668936</c:v>
                </c:pt>
                <c:pt idx="57">
                  <c:v>-3.5171125204383857</c:v>
                </c:pt>
                <c:pt idx="58">
                  <c:v>-3.5682597615125924</c:v>
                </c:pt>
                <c:pt idx="59">
                  <c:v>-3.616301212098632</c:v>
                </c:pt>
                <c:pt idx="60">
                  <c:v>-3.6608010052668281</c:v>
                </c:pt>
                <c:pt idx="61">
                  <c:v>-3.7012797779860551</c:v>
                </c:pt>
                <c:pt idx="62">
                  <c:v>-3.7372121711940225</c:v>
                </c:pt>
                <c:pt idx="63">
                  <c:v>-3.7680246441267151</c:v>
                </c:pt>
                <c:pt idx="64">
                  <c:v>-3.7930937605134627</c:v>
                </c:pt>
                <c:pt idx="65">
                  <c:v>-3.8117451392965949</c:v>
                </c:pt>
                <c:pt idx="66">
                  <c:v>-3.8232533009447782</c:v>
                </c:pt>
                <c:pt idx="67">
                  <c:v>-3.8268426809809206</c:v>
                </c:pt>
                <c:pt idx="68">
                  <c:v>-3.8216901230229423</c:v>
                </c:pt>
                <c:pt idx="69">
                  <c:v>-3.8069292013885012</c:v>
                </c:pt>
                <c:pt idx="70">
                  <c:v>-3.7816567538550565</c:v>
                </c:pt>
                <c:pt idx="71">
                  <c:v>-3.7449420227663519</c:v>
                </c:pt>
                <c:pt idx="72">
                  <c:v>-3.6958388001119884</c:v>
                </c:pt>
                <c:pt idx="73">
                  <c:v>-3.6334009408422308</c:v>
                </c:pt>
                <c:pt idx="74">
                  <c:v>-3.5567015388615477</c:v>
                </c:pt>
                <c:pt idx="75">
                  <c:v>-3.4648559419775538</c:v>
                </c:pt>
                <c:pt idx="76">
                  <c:v>-3.3570486067114405</c:v>
                </c:pt>
                <c:pt idx="77">
                  <c:v>-3.2325635553233627</c:v>
                </c:pt>
                <c:pt idx="78">
                  <c:v>-3.0908178949362322</c:v>
                </c:pt>
                <c:pt idx="79">
                  <c:v>-2.9313974994608878</c:v>
                </c:pt>
                <c:pt idx="80">
                  <c:v>-2.7540935569376619</c:v>
                </c:pt>
                <c:pt idx="81">
                  <c:v>-2.5589382782772643</c:v>
                </c:pt>
                <c:pt idx="82">
                  <c:v>-2.346237691593966</c:v>
                </c:pt>
                <c:pt idx="83">
                  <c:v>-2.1165991638376234</c:v>
                </c:pt>
                <c:pt idx="84">
                  <c:v>-1.8709511586983381</c:v>
                </c:pt>
                <c:pt idx="85">
                  <c:v>-1.6105528147661181</c:v>
                </c:pt>
                <c:pt idx="86">
                  <c:v>-1.3369912549925276</c:v>
                </c:pt>
                <c:pt idx="87">
                  <c:v>-1.0521651359888815</c:v>
                </c:pt>
                <c:pt idx="88">
                  <c:v>-0.75825379536759596</c:v>
                </c:pt>
                <c:pt idx="89">
                  <c:v>-0.45767239654402764</c:v>
                </c:pt>
                <c:pt idx="90">
                  <c:v>-0.15301460204393771</c:v>
                </c:pt>
                <c:pt idx="91">
                  <c:v>0.15301460204393599</c:v>
                </c:pt>
              </c:numCache>
            </c:numRef>
          </c:xVal>
          <c:yVal>
            <c:numRef>
              <c:f>linear!$AI$291:$AI$382</c:f>
              <c:numCache>
                <c:formatCode>Γενικός τύπος</c:formatCode>
                <c:ptCount val="92"/>
                <c:pt idx="0">
                  <c:v>-2.3250971585855962</c:v>
                </c:pt>
                <c:pt idx="1">
                  <c:v>-2.3249861813275929</c:v>
                </c:pt>
                <c:pt idx="2">
                  <c:v>-2.3240980733842553</c:v>
                </c:pt>
                <c:pt idx="3">
                  <c:v>-2.3223203104980668</c:v>
                </c:pt>
                <c:pt idx="4">
                  <c:v>-2.3196497939115783</c:v>
                </c:pt>
                <c:pt idx="5">
                  <c:v>-2.3160818635811093</c:v>
                </c:pt>
                <c:pt idx="6">
                  <c:v>-2.3116102838375032</c:v>
                </c:pt>
                <c:pt idx="7">
                  <c:v>-2.3062272241887678</c:v>
                </c:pt>
                <c:pt idx="8">
                  <c:v>-2.299923235194183</c:v>
                </c:pt>
                <c:pt idx="9">
                  <c:v>-2.2926872193253565</c:v>
                </c:pt>
                <c:pt idx="10">
                  <c:v>-2.2845063967113481</c:v>
                </c:pt>
                <c:pt idx="11">
                  <c:v>-2.2753662656492128</c:v>
                </c:pt>
                <c:pt idx="12">
                  <c:v>-2.2652505577447637</c:v>
                </c:pt>
                <c:pt idx="13">
                  <c:v>-2.2541411875323933</c:v>
                </c:pt>
                <c:pt idx="14">
                  <c:v>-2.2420181964074457</c:v>
                </c:pt>
                <c:pt idx="15">
                  <c:v>-2.2288596906900846</c:v>
                </c:pt>
                <c:pt idx="16">
                  <c:v>-2.2146417736259436</c:v>
                </c:pt>
                <c:pt idx="17">
                  <c:v>-2.1993384711165391</c:v>
                </c:pt>
                <c:pt idx="18">
                  <c:v>-2.1829216509616951</c:v>
                </c:pt>
                <c:pt idx="19">
                  <c:v>-2.1653609353876266</c:v>
                </c:pt>
                <c:pt idx="20">
                  <c:v>-2.1466236066285465</c:v>
                </c:pt>
                <c:pt idx="21">
                  <c:v>-2.126674505326883</c:v>
                </c:pt>
                <c:pt idx="22">
                  <c:v>-2.1054759215189867</c:v>
                </c:pt>
                <c:pt idx="23">
                  <c:v>-2.082987477979827</c:v>
                </c:pt>
                <c:pt idx="24">
                  <c:v>-2.0591660057133834</c:v>
                </c:pt>
                <c:pt idx="25">
                  <c:v>-2.0339654113963634</c:v>
                </c:pt>
                <c:pt idx="26">
                  <c:v>-2.007336536613388</c:v>
                </c:pt>
                <c:pt idx="27">
                  <c:v>-1.9792270087638903</c:v>
                </c:pt>
                <c:pt idx="28">
                  <c:v>-1.9495810835772742</c:v>
                </c:pt>
                <c:pt idx="29">
                  <c:v>-1.9183394792460806</c:v>
                </c:pt>
                <c:pt idx="30">
                  <c:v>-1.8854392022809106</c:v>
                </c:pt>
                <c:pt idx="31">
                  <c:v>-1.8508133653093044</c:v>
                </c:pt>
                <c:pt idx="32">
                  <c:v>-1.8143909971891954</c:v>
                </c:pt>
                <c:pt idx="33">
                  <c:v>-1.7760968459912021</c:v>
                </c:pt>
                <c:pt idx="34">
                  <c:v>-1.7358511756301829</c:v>
                </c:pt>
                <c:pt idx="35">
                  <c:v>-1.693569557202961</c:v>
                </c:pt>
                <c:pt idx="36">
                  <c:v>-1.6491626564255206</c:v>
                </c:pt>
                <c:pt idx="37">
                  <c:v>-1.6025360189701927</c:v>
                </c:pt>
                <c:pt idx="38">
                  <c:v>-1.5535898559944752</c:v>
                </c:pt>
                <c:pt idx="39">
                  <c:v>-1.5022188327427011</c:v>
                </c:pt>
                <c:pt idx="40">
                  <c:v>-1.4483118638074877</c:v>
                </c:pt>
                <c:pt idx="41">
                  <c:v>-1.3917519194790406</c:v>
                </c:pt>
                <c:pt idx="42">
                  <c:v>-1.3324158486099327</c:v>
                </c:pt>
                <c:pt idx="43">
                  <c:v>-1.2701742246062024</c:v>
                </c:pt>
                <c:pt idx="44">
                  <c:v>-1.2048912225514012</c:v>
                </c:pt>
                <c:pt idx="45">
                  <c:v>-1.136424537110341</c:v>
                </c:pt>
                <c:pt idx="46">
                  <c:v>-1.0646253527787248</c:v>
                </c:pt>
                <c:pt idx="47">
                  <c:v>-0.98933838028108256</c:v>
                </c:pt>
                <c:pt idx="48">
                  <c:v>-0.91040197551201774</c:v>
                </c:pt>
                <c:pt idx="49">
                  <c:v>-0.82764836040481082</c:v>
                </c:pt>
                <c:pt idx="50">
                  <c:v>-0.74090396853571749</c:v>
                </c:pt>
                <c:pt idx="51">
                  <c:v>-0.64998994216679018</c:v>
                </c:pt>
                <c:pt idx="52">
                  <c:v>-0.55472281182097638</c:v>
                </c:pt>
                <c:pt idx="53">
                  <c:v>-0.45491539438358719</c:v>
                </c:pt>
                <c:pt idx="54">
                  <c:v>-0.35037795112470199</c:v>
                </c:pt>
                <c:pt idx="55">
                  <c:v>-0.24091965289697545</c:v>
                </c:pt>
                <c:pt idx="56">
                  <c:v>-0.12635040599637537</c:v>
                </c:pt>
                <c:pt idx="57">
                  <c:v>-6.4830986308175948E-3</c:v>
                </c:pt>
                <c:pt idx="58">
                  <c:v>0.11886366560911205</c:v>
                </c:pt>
                <c:pt idx="59">
                  <c:v>0.24986227478521195</c:v>
                </c:pt>
                <c:pt idx="60">
                  <c:v>0.38667217839776841</c:v>
                </c:pt>
                <c:pt idx="61">
                  <c:v>0.52943523840211559</c:v>
                </c:pt>
                <c:pt idx="62">
                  <c:v>0.67827027854237831</c:v>
                </c:pt>
                <c:pt idx="63">
                  <c:v>0.83326675120127025</c:v>
                </c:pt>
                <c:pt idx="64">
                  <c:v>0.99447744800228133</c:v>
                </c:pt>
                <c:pt idx="65">
                  <c:v>1.1619101940963612</c:v>
                </c:pt>
                <c:pt idx="66">
                  <c:v>1.3355184884640714</c:v>
                </c:pt>
                <c:pt idx="67">
                  <c:v>1.5151910859843152</c:v>
                </c:pt>
                <c:pt idx="68">
                  <c:v>1.7007405639564965</c:v>
                </c:pt>
                <c:pt idx="69">
                  <c:v>1.891890978704353</c:v>
                </c:pt>
                <c:pt idx="70">
                  <c:v>2.0882647990311951</c:v>
                </c:pt>
                <c:pt idx="71">
                  <c:v>2.2893694041087707</c:v>
                </c:pt>
                <c:pt idx="72">
                  <c:v>2.4945835540277099</c:v>
                </c:pt>
                <c:pt idx="73">
                  <c:v>2.7031443798294528</c:v>
                </c:pt>
                <c:pt idx="74">
                  <c:v>2.914135591574857</c:v>
                </c:pt>
                <c:pt idx="75">
                  <c:v>3.1264777592566846</c:v>
                </c:pt>
                <c:pt idx="76">
                  <c:v>3.3389216688811887</c:v>
                </c:pt>
                <c:pt idx="77">
                  <c:v>3.5500458764927614</c:v>
                </c:pt>
                <c:pt idx="78">
                  <c:v>3.7582596530608852</c:v>
                </c:pt>
                <c:pt idx="79">
                  <c:v>3.9618125060447182</c:v>
                </c:pt>
                <c:pt idx="80">
                  <c:v>4.1588113509598124</c:v>
                </c:pt>
                <c:pt idx="81">
                  <c:v>4.3472461631096886</c:v>
                </c:pt>
                <c:pt idx="82">
                  <c:v>4.5250245488621816</c:v>
                </c:pt>
                <c:pt idx="83">
                  <c:v>4.6900151352062522</c:v>
                </c:pt>
                <c:pt idx="84">
                  <c:v>4.8400990044816838</c:v>
                </c:pt>
                <c:pt idx="85">
                  <c:v>4.973227642114245</c:v>
                </c:pt>
                <c:pt idx="86">
                  <c:v>5.0874850889938212</c:v>
                </c:pt>
                <c:pt idx="87">
                  <c:v>5.1811512884642976</c:v>
                </c:pt>
                <c:pt idx="88">
                  <c:v>5.2527630933670189</c:v>
                </c:pt>
                <c:pt idx="89">
                  <c:v>5.301169148697717</c:v>
                </c:pt>
                <c:pt idx="90">
                  <c:v>5.3255749635623557</c:v>
                </c:pt>
                <c:pt idx="91">
                  <c:v>5.3255749635622482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541-4A22-91CA-6AF5B99F2CEE}"/>
            </c:ext>
          </c:extLst>
        </c:ser>
        <c:ser>
          <c:idx val="12"/>
          <c:order val="12"/>
          <c:tx>
            <c:v>pano 8</c:v>
          </c:tx>
          <c:spPr>
            <a:ln w="19050" cap="rnd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linear!$AM$198:$AM$288</c:f>
              <c:numCache>
                <c:formatCode>Γενικός τύπος</c:formatCode>
                <c:ptCount val="91"/>
                <c:pt idx="0">
                  <c:v>0</c:v>
                </c:pt>
                <c:pt idx="1">
                  <c:v>7.4903721831035219E-2</c:v>
                </c:pt>
                <c:pt idx="2">
                  <c:v>0.22433557418354375</c:v>
                </c:pt>
                <c:pt idx="3">
                  <c:v>0.37264607900106439</c:v>
                </c:pt>
                <c:pt idx="4">
                  <c:v>0.51910559488013264</c:v>
                </c:pt>
                <c:pt idx="5">
                  <c:v>0.6630107990760663</c:v>
                </c:pt>
                <c:pt idx="6">
                  <c:v>0.80369411130492296</c:v>
                </c:pt>
                <c:pt idx="7">
                  <c:v>0.94053208124242371</c:v>
                </c:pt>
                <c:pt idx="8">
                  <c:v>1.0729525340443615</c:v>
                </c:pt>
                <c:pt idx="9">
                  <c:v>1.2004403265236763</c:v>
                </c:pt>
                <c:pt idx="10">
                  <c:v>1.3225416285914871</c:v>
                </c:pt>
                <c:pt idx="11">
                  <c:v>1.438866706174101</c:v>
                </c:pt>
                <c:pt idx="12">
                  <c:v>1.5490912394082261</c:v>
                </c:pt>
                <c:pt idx="13">
                  <c:v>1.6529562604988066</c:v>
                </c:pt>
                <c:pt idx="14">
                  <c:v>1.7502668370396797</c:v>
                </c:pt>
                <c:pt idx="15">
                  <c:v>1.8408896575930316</c:v>
                </c:pt>
                <c:pt idx="16">
                  <c:v>1.9247496965273811</c:v>
                </c:pt>
                <c:pt idx="17">
                  <c:v>2.0018261449282089</c:v>
                </c:pt>
                <c:pt idx="18">
                  <c:v>2.0721477948406868</c:v>
                </c:pt>
                <c:pt idx="19">
                  <c:v>2.1357880566300178</c:v>
                </c:pt>
                <c:pt idx="20">
                  <c:v>2.1928597755440862</c:v>
                </c:pt>
                <c:pt idx="21">
                  <c:v>2.2435099953979938</c:v>
                </c:pt>
                <c:pt idx="22">
                  <c:v>2.2879147963627124</c:v>
                </c:pt>
                <c:pt idx="23">
                  <c:v>2.3262743116485214</c:v>
                </c:pt>
                <c:pt idx="24">
                  <c:v>2.3588080057055283</c:v>
                </c:pt>
                <c:pt idx="25">
                  <c:v>2.3857502754239928</c:v>
                </c:pt>
                <c:pt idx="26">
                  <c:v>2.4073464164380565</c:v>
                </c:pt>
                <c:pt idx="27">
                  <c:v>2.4238489794929157</c:v>
                </c:pt>
                <c:pt idx="28">
                  <c:v>2.4355145271794791</c:v>
                </c:pt>
                <c:pt idx="29">
                  <c:v>2.4426007892406156</c:v>
                </c:pt>
                <c:pt idx="30">
                  <c:v>2.4453642050369142</c:v>
                </c:pt>
                <c:pt idx="31">
                  <c:v>2.444057834452281</c:v>
                </c:pt>
                <c:pt idx="32">
                  <c:v>2.4389296132828324</c:v>
                </c:pt>
                <c:pt idx="33">
                  <c:v>2.4302209257108935</c:v>
                </c:pt>
                <c:pt idx="34">
                  <c:v>2.4181654645339856</c:v>
                </c:pt>
                <c:pt idx="35">
                  <c:v>2.4029883491170878</c:v>
                </c:pt>
                <c:pt idx="36">
                  <c:v>2.3849054713042031</c:v>
                </c:pt>
                <c:pt idx="37">
                  <c:v>2.3641230405277254</c:v>
                </c:pt>
                <c:pt idx="38">
                  <c:v>2.3408373008873427</c:v>
                </c:pt>
                <c:pt idx="39">
                  <c:v>2.3152343948612386</c:v>
                </c:pt>
                <c:pt idx="40">
                  <c:v>2.2874903504192279</c:v>
                </c:pt>
                <c:pt idx="41">
                  <c:v>2.2577711705162931</c:v>
                </c:pt>
                <c:pt idx="42">
                  <c:v>2.2262330061676696</c:v>
                </c:pt>
                <c:pt idx="43">
                  <c:v>2.1930223964770308</c:v>
                </c:pt>
                <c:pt idx="44">
                  <c:v>2.1582765610598651</c:v>
                </c:pt>
                <c:pt idx="45">
                  <c:v>2.122123732242895</c:v>
                </c:pt>
                <c:pt idx="46">
                  <c:v>2.0846835162077322</c:v>
                </c:pt>
                <c:pt idx="47">
                  <c:v>2.0460672738727901</c:v>
                </c:pt>
                <c:pt idx="48">
                  <c:v>2.0063785137695715</c:v>
                </c:pt>
                <c:pt idx="49">
                  <c:v>1.9657132904704857</c:v>
                </c:pt>
                <c:pt idx="50">
                  <c:v>1.9241606032723533</c:v>
                </c:pt>
                <c:pt idx="51">
                  <c:v>1.8818027908421675</c:v>
                </c:pt>
                <c:pt idx="52">
                  <c:v>1.8387159184003643</c:v>
                </c:pt>
                <c:pt idx="53">
                  <c:v>1.7949701547638472</c:v>
                </c:pt>
                <c:pt idx="54">
                  <c:v>1.7506301372081847</c:v>
                </c:pt>
                <c:pt idx="55">
                  <c:v>1.7057553226476321</c:v>
                </c:pt>
                <c:pt idx="56">
                  <c:v>1.6604003240843315</c:v>
                </c:pt>
                <c:pt idx="57">
                  <c:v>1.6146152316547047</c:v>
                </c:pt>
                <c:pt idx="58">
                  <c:v>1.5684459179116255</c:v>
                </c:pt>
                <c:pt idx="59">
                  <c:v>1.5219343272343433</c:v>
                </c:pt>
                <c:pt idx="60">
                  <c:v>1.4751187494623799</c:v>
                </c:pt>
                <c:pt idx="61">
                  <c:v>1.4280340780119705</c:v>
                </c:pt>
                <c:pt idx="62">
                  <c:v>1.3807120528604806</c:v>
                </c:pt>
                <c:pt idx="63">
                  <c:v>1.3331814888811309</c:v>
                </c:pt>
                <c:pt idx="64">
                  <c:v>1.2854684900822955</c:v>
                </c:pt>
                <c:pt idx="65">
                  <c:v>1.2375966503567659</c:v>
                </c:pt>
                <c:pt idx="66">
                  <c:v>1.1895872413804387</c:v>
                </c:pt>
                <c:pt idx="67">
                  <c:v>1.1414593883199788</c:v>
                </c:pt>
                <c:pt idx="68">
                  <c:v>1.0932302340178577</c:v>
                </c:pt>
                <c:pt idx="69">
                  <c:v>1.0449150923229913</c:v>
                </c:pt>
                <c:pt idx="70">
                  <c:v>0.99652759122803281</c:v>
                </c:pt>
                <c:pt idx="71">
                  <c:v>0.94807980646171142</c:v>
                </c:pt>
                <c:pt idx="72">
                  <c:v>0.8995823861678871</c:v>
                </c:pt>
                <c:pt idx="73">
                  <c:v>0.85104466728335726</c:v>
                </c:pt>
                <c:pt idx="74">
                  <c:v>0.80247478420469553</c:v>
                </c:pt>
                <c:pt idx="75">
                  <c:v>0.75387977031154407</c:v>
                </c:pt>
                <c:pt idx="76">
                  <c:v>0.70526565289014687</c:v>
                </c:pt>
                <c:pt idx="77">
                  <c:v>0.65663754197727597</c:v>
                </c:pt>
                <c:pt idx="78">
                  <c:v>0.60799971362132699</c:v>
                </c:pt>
                <c:pt idx="79">
                  <c:v>0.55935568803455549</c:v>
                </c:pt>
                <c:pt idx="80">
                  <c:v>0.51070830308861093</c:v>
                </c:pt>
                <c:pt idx="81">
                  <c:v>0.4620597835846762</c:v>
                </c:pt>
                <c:pt idx="82">
                  <c:v>0.41341180671000316</c:v>
                </c:pt>
                <c:pt idx="83">
                  <c:v>0.36476556407439836</c:v>
                </c:pt>
                <c:pt idx="84">
                  <c:v>0.31612182070349848</c:v>
                </c:pt>
                <c:pt idx="85">
                  <c:v>0.26748097135035792</c:v>
                </c:pt>
                <c:pt idx="86">
                  <c:v>0.21884309447324526</c:v>
                </c:pt>
                <c:pt idx="87">
                  <c:v>0.170208004215365</c:v>
                </c:pt>
                <c:pt idx="88">
                  <c:v>0.12157530071169095</c:v>
                </c:pt>
                <c:pt idx="89">
                  <c:v>7.2944419039315117E-2</c:v>
                </c:pt>
                <c:pt idx="90">
                  <c:v>2.4314677120186451E-2</c:v>
                </c:pt>
              </c:numCache>
            </c:numRef>
          </c:xVal>
          <c:yVal>
            <c:numRef>
              <c:f>linear!$AN$198:$AN$288</c:f>
              <c:numCache>
                <c:formatCode>Γενικός τύπος</c:formatCode>
                <c:ptCount val="91"/>
                <c:pt idx="0">
                  <c:v>3.1158071605934845</c:v>
                </c:pt>
                <c:pt idx="1">
                  <c:v>3.1146597342339164</c:v>
                </c:pt>
                <c:pt idx="2">
                  <c:v>3.105495489813618</c:v>
                </c:pt>
                <c:pt idx="3">
                  <c:v>3.0872475228159026</c:v>
                </c:pt>
                <c:pt idx="4">
                  <c:v>3.0600751359985243</c:v>
                </c:pt>
                <c:pt idx="5">
                  <c:v>3.0242130010817339</c:v>
                </c:pt>
                <c:pt idx="6">
                  <c:v>2.9799662110975955</c:v>
                </c:pt>
                <c:pt idx="7">
                  <c:v>2.9277039892520178</c:v>
                </c:pt>
                <c:pt idx="8">
                  <c:v>2.8678522915749669</c:v>
                </c:pt>
                <c:pt idx="9">
                  <c:v>2.8008855716466403</c:v>
                </c:pt>
                <c:pt idx="10">
                  <c:v>2.7273179916070855</c:v>
                </c:pt>
                <c:pt idx="11">
                  <c:v>2.6476943646354183</c:v>
                </c:pt>
                <c:pt idx="12">
                  <c:v>2.5625811013543314</c:v>
                </c:pt>
                <c:pt idx="13">
                  <c:v>2.4725574082668618</c:v>
                </c:pt>
                <c:pt idx="14">
                  <c:v>2.3782069530426857</c:v>
                </c:pt>
                <c:pt idx="15">
                  <c:v>2.280110172202543</c:v>
                </c:pt>
                <c:pt idx="16">
                  <c:v>2.1788373544685236</c:v>
                </c:pt>
                <c:pt idx="17">
                  <c:v>2.074942590485922</c:v>
                </c:pt>
                <c:pt idx="18">
                  <c:v>1.9689586391007319</c:v>
                </c:pt>
                <c:pt idx="19">
                  <c:v>1.8613927236985253</c:v>
                </c:pt>
                <c:pt idx="20">
                  <c:v>1.752723240521918</c:v>
                </c:pt>
                <c:pt idx="21">
                  <c:v>1.6433973350897157</c:v>
                </c:pt>
                <c:pt idx="22">
                  <c:v>1.5338292830642064</c:v>
                </c:pt>
                <c:pt idx="23">
                  <c:v>1.4243995979803528</c:v>
                </c:pt>
                <c:pt idx="24">
                  <c:v>1.3154547796904581</c:v>
                </c:pt>
                <c:pt idx="25">
                  <c:v>1.2073076135193197</c:v>
                </c:pt>
                <c:pt idx="26">
                  <c:v>1.1002379301873979</c:v>
                </c:pt>
                <c:pt idx="27">
                  <c:v>0.99449373972857302</c:v>
                </c:pt>
                <c:pt idx="28">
                  <c:v>0.89029265811457226</c:v>
                </c:pt>
                <c:pt idx="29">
                  <c:v>0.78782355237663748</c:v>
                </c:pt>
                <c:pt idx="30">
                  <c:v>0.68724833805481234</c:v>
                </c:pt>
                <c:pt idx="31">
                  <c:v>0.58870387127975832</c:v>
                </c:pt>
                <c:pt idx="32">
                  <c:v>0.49230388628158439</c:v>
                </c:pt>
                <c:pt idx="33">
                  <c:v>0.39814093730716277</c:v>
                </c:pt>
                <c:pt idx="34">
                  <c:v>0.30628831158564662</c:v>
                </c:pt>
                <c:pt idx="35">
                  <c:v>0.21680188696441449</c:v>
                </c:pt>
                <c:pt idx="36">
                  <c:v>0.12972191406234096</c:v>
                </c:pt>
                <c:pt idx="37">
                  <c:v>4.5074708223510548E-2</c:v>
                </c:pt>
                <c:pt idx="38">
                  <c:v>-3.7125758789280996E-2</c:v>
                </c:pt>
                <c:pt idx="39">
                  <c:v>-0.11687637350951272</c:v>
                </c:pt>
                <c:pt idx="40">
                  <c:v>-0.19418350481516033</c:v>
                </c:pt>
                <c:pt idx="41">
                  <c:v>-0.26906173763427166</c:v>
                </c:pt>
                <c:pt idx="42">
                  <c:v>-0.34153271458296808</c:v>
                </c:pt>
                <c:pt idx="43">
                  <c:v>-0.41162408224143765</c:v>
                </c:pt>
                <c:pt idx="44">
                  <c:v>-0.47936853761370424</c:v>
                </c:pt>
                <c:pt idx="45">
                  <c:v>-0.54480296950145801</c:v>
                </c:pt>
                <c:pt idx="46">
                  <c:v>-0.60796768899151488</c:v>
                </c:pt>
                <c:pt idx="47">
                  <c:v>-0.66890574295695848</c:v>
                </c:pt>
                <c:pt idx="48">
                  <c:v>-0.72766230435728396</c:v>
                </c:pt>
                <c:pt idx="49">
                  <c:v>-0.78428413315222734</c:v>
                </c:pt>
                <c:pt idx="50">
                  <c:v>-0.83881910178348418</c:v>
                </c:pt>
                <c:pt idx="51">
                  <c:v>-0.89131577939919737</c:v>
                </c:pt>
                <c:pt idx="52">
                  <c:v>-0.94182306927443615</c:v>
                </c:pt>
                <c:pt idx="53">
                  <c:v>-0.99038989419739909</c:v>
                </c:pt>
                <c:pt idx="54">
                  <c:v>-1.0370649249304229</c:v>
                </c:pt>
                <c:pt idx="55">
                  <c:v>-1.0818963472046823</c:v>
                </c:pt>
                <c:pt idx="56">
                  <c:v>-1.1249316630584272</c:v>
                </c:pt>
                <c:pt idx="57">
                  <c:v>-1.1662175226733402</c:v>
                </c:pt>
                <c:pt idx="58">
                  <c:v>-1.2057995831970991</c:v>
                </c:pt>
                <c:pt idx="59">
                  <c:v>-1.2437223913585072</c:v>
                </c:pt>
                <c:pt idx="60">
                  <c:v>-1.2800292869823104</c:v>
                </c:pt>
                <c:pt idx="61">
                  <c:v>-1.3147623247924334</c:v>
                </c:pt>
                <c:pt idx="62">
                  <c:v>-1.3479622121541601</c:v>
                </c:pt>
                <c:pt idx="63">
                  <c:v>-1.3796682606475517</c:v>
                </c:pt>
                <c:pt idx="64">
                  <c:v>-1.4099183495865206</c:v>
                </c:pt>
                <c:pt idx="65">
                  <c:v>-1.4387488998009115</c:v>
                </c:pt>
                <c:pt idx="66">
                  <c:v>-1.4661948561837441</c:v>
                </c:pt>
                <c:pt idx="67">
                  <c:v>-1.4922896776732277</c:v>
                </c:pt>
                <c:pt idx="68">
                  <c:v>-1.5170653334905162</c:v>
                </c:pt>
                <c:pt idx="69">
                  <c:v>-1.5405523045904219</c:v>
                </c:pt>
                <c:pt idx="70">
                  <c:v>-1.5627795894047662</c:v>
                </c:pt>
                <c:pt idx="71">
                  <c:v>-1.5837747130676112</c:v>
                </c:pt>
                <c:pt idx="72">
                  <c:v>-1.6035637394096143</c:v>
                </c:pt>
                <c:pt idx="73">
                  <c:v>-1.6221712850961227</c:v>
                </c:pt>
                <c:pt idx="74">
                  <c:v>-1.6396205353611641</c:v>
                </c:pt>
                <c:pt idx="75">
                  <c:v>-1.6559332608586976</c:v>
                </c:pt>
                <c:pt idx="76">
                  <c:v>-1.6711298352134076</c:v>
                </c:pt>
                <c:pt idx="77">
                  <c:v>-1.685229252907527</c:v>
                </c:pt>
                <c:pt idx="78">
                  <c:v>-1.6982491471879384</c:v>
                </c:pt>
                <c:pt idx="79">
                  <c:v>-1.710205807719914</c:v>
                </c:pt>
                <c:pt idx="80">
                  <c:v>-1.7211141977509645</c:v>
                </c:pt>
                <c:pt idx="81">
                  <c:v>-1.7309879705810465</c:v>
                </c:pt>
                <c:pt idx="82">
                  <c:v>-1.739839485163948</c:v>
                </c:pt>
                <c:pt idx="83">
                  <c:v>-1.7476798206901611</c:v>
                </c:pt>
                <c:pt idx="84">
                  <c:v>-1.7545187900235897</c:v>
                </c:pt>
                <c:pt idx="85">
                  <c:v>-1.760364951884239</c:v>
                </c:pt>
                <c:pt idx="86">
                  <c:v>-1.7652256216861166</c:v>
                </c:pt>
                <c:pt idx="87">
                  <c:v>-1.7691068809552584</c:v>
                </c:pt>
                <c:pt idx="88">
                  <c:v>-1.772013585265817</c:v>
                </c:pt>
                <c:pt idx="89">
                  <c:v>-1.7739493706453839</c:v>
                </c:pt>
                <c:pt idx="90">
                  <c:v>-1.7749166584106086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541-4A22-91CA-6AF5B99F2CEE}"/>
            </c:ext>
          </c:extLst>
        </c:ser>
        <c:ser>
          <c:idx val="13"/>
          <c:order val="13"/>
          <c:tx>
            <c:v>kato 8</c:v>
          </c:tx>
          <c:spPr>
            <a:ln w="19050" cap="rnd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linear!$AM$291:$AM$382</c:f>
              <c:numCache>
                <c:formatCode>Γενικός τύπος</c:formatCode>
                <c:ptCount val="92"/>
                <c:pt idx="0">
                  <c:v>0</c:v>
                </c:pt>
                <c:pt idx="1">
                  <c:v>-2.4314677120186451E-2</c:v>
                </c:pt>
                <c:pt idx="2">
                  <c:v>-7.2944419039315117E-2</c:v>
                </c:pt>
                <c:pt idx="3">
                  <c:v>-0.12157530071169095</c:v>
                </c:pt>
                <c:pt idx="4">
                  <c:v>-0.170208004215365</c:v>
                </c:pt>
                <c:pt idx="5">
                  <c:v>-0.21884309447324526</c:v>
                </c:pt>
                <c:pt idx="6">
                  <c:v>-0.26748097135035792</c:v>
                </c:pt>
                <c:pt idx="7">
                  <c:v>-0.31612182070349848</c:v>
                </c:pt>
                <c:pt idx="8">
                  <c:v>-0.36476556407439836</c:v>
                </c:pt>
                <c:pt idx="9">
                  <c:v>-0.41341180671000316</c:v>
                </c:pt>
                <c:pt idx="10">
                  <c:v>-0.4620597835846762</c:v>
                </c:pt>
                <c:pt idx="11">
                  <c:v>-0.51070830308861093</c:v>
                </c:pt>
                <c:pt idx="12">
                  <c:v>-0.55935568803455549</c:v>
                </c:pt>
                <c:pt idx="13">
                  <c:v>-0.60799971362132699</c:v>
                </c:pt>
                <c:pt idx="14">
                  <c:v>-0.65663754197727597</c:v>
                </c:pt>
                <c:pt idx="15">
                  <c:v>-0.70526565289014687</c:v>
                </c:pt>
                <c:pt idx="16">
                  <c:v>-0.75387977031154407</c:v>
                </c:pt>
                <c:pt idx="17">
                  <c:v>-0.80247478420469553</c:v>
                </c:pt>
                <c:pt idx="18">
                  <c:v>-0.85104466728335726</c:v>
                </c:pt>
                <c:pt idx="19">
                  <c:v>-0.8995823861678871</c:v>
                </c:pt>
                <c:pt idx="20">
                  <c:v>-0.94807980646171142</c:v>
                </c:pt>
                <c:pt idx="21">
                  <c:v>-0.99652759122803281</c:v>
                </c:pt>
                <c:pt idx="22">
                  <c:v>-1.0449150923229913</c:v>
                </c:pt>
                <c:pt idx="23">
                  <c:v>-1.0932302340178577</c:v>
                </c:pt>
                <c:pt idx="24">
                  <c:v>-1.1414593883199788</c:v>
                </c:pt>
                <c:pt idx="25">
                  <c:v>-1.1895872413804387</c:v>
                </c:pt>
                <c:pt idx="26">
                  <c:v>-1.2375966503567659</c:v>
                </c:pt>
                <c:pt idx="27">
                  <c:v>-1.2854684900822955</c:v>
                </c:pt>
                <c:pt idx="28">
                  <c:v>-1.3331814888811309</c:v>
                </c:pt>
                <c:pt idx="29">
                  <c:v>-1.3807120528604806</c:v>
                </c:pt>
                <c:pt idx="30">
                  <c:v>-1.4280340780119705</c:v>
                </c:pt>
                <c:pt idx="31">
                  <c:v>-1.4751187494623799</c:v>
                </c:pt>
                <c:pt idx="32">
                  <c:v>-1.5219343272343433</c:v>
                </c:pt>
                <c:pt idx="33">
                  <c:v>-1.5684459179116255</c:v>
                </c:pt>
                <c:pt idx="34">
                  <c:v>-1.6146152316547047</c:v>
                </c:pt>
                <c:pt idx="35">
                  <c:v>-1.6604003240843315</c:v>
                </c:pt>
                <c:pt idx="36">
                  <c:v>-1.7057553226476321</c:v>
                </c:pt>
                <c:pt idx="37">
                  <c:v>-1.7506301372081847</c:v>
                </c:pt>
                <c:pt idx="38">
                  <c:v>-1.7949701547638472</c:v>
                </c:pt>
                <c:pt idx="39">
                  <c:v>-1.8387159184003643</c:v>
                </c:pt>
                <c:pt idx="40">
                  <c:v>-1.8818027908421675</c:v>
                </c:pt>
                <c:pt idx="41">
                  <c:v>-1.9241606032723533</c:v>
                </c:pt>
                <c:pt idx="42">
                  <c:v>-1.9657132904704857</c:v>
                </c:pt>
                <c:pt idx="43">
                  <c:v>-2.0063785137695715</c:v>
                </c:pt>
                <c:pt idx="44">
                  <c:v>-2.0460672738727901</c:v>
                </c:pt>
                <c:pt idx="45">
                  <c:v>-2.0846835162077322</c:v>
                </c:pt>
                <c:pt idx="46">
                  <c:v>-2.122123732242895</c:v>
                </c:pt>
                <c:pt idx="47">
                  <c:v>-2.1582765610598651</c:v>
                </c:pt>
                <c:pt idx="48">
                  <c:v>-2.1930223964770308</c:v>
                </c:pt>
                <c:pt idx="49">
                  <c:v>-2.2262330061676696</c:v>
                </c:pt>
                <c:pt idx="50">
                  <c:v>-2.2577711705162931</c:v>
                </c:pt>
                <c:pt idx="51">
                  <c:v>-2.2874903504192279</c:v>
                </c:pt>
                <c:pt idx="52">
                  <c:v>-2.3152343948612386</c:v>
                </c:pt>
                <c:pt idx="53">
                  <c:v>-2.3408373008873427</c:v>
                </c:pt>
                <c:pt idx="54">
                  <c:v>-2.3641230405277254</c:v>
                </c:pt>
                <c:pt idx="55">
                  <c:v>-2.3849054713042031</c:v>
                </c:pt>
                <c:pt idx="56">
                  <c:v>-2.4029883491170878</c:v>
                </c:pt>
                <c:pt idx="57">
                  <c:v>-2.4181654645339856</c:v>
                </c:pt>
                <c:pt idx="58">
                  <c:v>-2.4302209257108935</c:v>
                </c:pt>
                <c:pt idx="59">
                  <c:v>-2.4389296132828324</c:v>
                </c:pt>
                <c:pt idx="60">
                  <c:v>-2.444057834452281</c:v>
                </c:pt>
                <c:pt idx="61">
                  <c:v>-2.4453642050369142</c:v>
                </c:pt>
                <c:pt idx="62">
                  <c:v>-2.4426007892406156</c:v>
                </c:pt>
                <c:pt idx="63">
                  <c:v>-2.4355145271794791</c:v>
                </c:pt>
                <c:pt idx="64">
                  <c:v>-2.4238489794929157</c:v>
                </c:pt>
                <c:pt idx="65">
                  <c:v>-2.4073464164380565</c:v>
                </c:pt>
                <c:pt idx="66">
                  <c:v>-2.3857502754239928</c:v>
                </c:pt>
                <c:pt idx="67">
                  <c:v>-2.3588080057055283</c:v>
                </c:pt>
                <c:pt idx="68">
                  <c:v>-2.3262743116485214</c:v>
                </c:pt>
                <c:pt idx="69">
                  <c:v>-2.2879147963627124</c:v>
                </c:pt>
                <c:pt idx="70">
                  <c:v>-2.2435099953979938</c:v>
                </c:pt>
                <c:pt idx="71">
                  <c:v>-2.1928597755440862</c:v>
                </c:pt>
                <c:pt idx="72">
                  <c:v>-2.1357880566300178</c:v>
                </c:pt>
                <c:pt idx="73">
                  <c:v>-2.0721477948406868</c:v>
                </c:pt>
                <c:pt idx="74">
                  <c:v>-2.0018261449282089</c:v>
                </c:pt>
                <c:pt idx="75">
                  <c:v>-1.9247496965273811</c:v>
                </c:pt>
                <c:pt idx="76">
                  <c:v>-1.8408896575930316</c:v>
                </c:pt>
                <c:pt idx="77">
                  <c:v>-1.7502668370396797</c:v>
                </c:pt>
                <c:pt idx="78">
                  <c:v>-1.6529562604988066</c:v>
                </c:pt>
                <c:pt idx="79">
                  <c:v>-1.5490912394082261</c:v>
                </c:pt>
                <c:pt idx="80">
                  <c:v>-1.438866706174101</c:v>
                </c:pt>
                <c:pt idx="81">
                  <c:v>-1.3225416285914871</c:v>
                </c:pt>
                <c:pt idx="82">
                  <c:v>-1.2004403265236763</c:v>
                </c:pt>
                <c:pt idx="83">
                  <c:v>-1.0729525340443615</c:v>
                </c:pt>
                <c:pt idx="84">
                  <c:v>-0.94053208124242371</c:v>
                </c:pt>
                <c:pt idx="85">
                  <c:v>-0.80369411130492296</c:v>
                </c:pt>
                <c:pt idx="86">
                  <c:v>-0.6630107990760663</c:v>
                </c:pt>
                <c:pt idx="87">
                  <c:v>-0.51910559488013264</c:v>
                </c:pt>
                <c:pt idx="88">
                  <c:v>-0.37264607900106439</c:v>
                </c:pt>
                <c:pt idx="89">
                  <c:v>-0.22433557418354375</c:v>
                </c:pt>
                <c:pt idx="90">
                  <c:v>-7.4903721831035219E-2</c:v>
                </c:pt>
                <c:pt idx="91">
                  <c:v>7.4903721831034387E-2</c:v>
                </c:pt>
              </c:numCache>
            </c:numRef>
          </c:xVal>
          <c:yVal>
            <c:numRef>
              <c:f>linear!$AN$291:$AN$382</c:f>
              <c:numCache>
                <c:formatCode>Γενικός τύπος</c:formatCode>
                <c:ptCount val="92"/>
                <c:pt idx="0">
                  <c:v>-1.775037541034951</c:v>
                </c:pt>
                <c:pt idx="1">
                  <c:v>-1.7749166584106086</c:v>
                </c:pt>
                <c:pt idx="2">
                  <c:v>-1.7739493706453839</c:v>
                </c:pt>
                <c:pt idx="3">
                  <c:v>-1.772013585265817</c:v>
                </c:pt>
                <c:pt idx="4">
                  <c:v>-1.7691068809552584</c:v>
                </c:pt>
                <c:pt idx="5">
                  <c:v>-1.7652256216861166</c:v>
                </c:pt>
                <c:pt idx="6">
                  <c:v>-1.760364951884239</c:v>
                </c:pt>
                <c:pt idx="7">
                  <c:v>-1.7545187900235897</c:v>
                </c:pt>
                <c:pt idx="8">
                  <c:v>-1.7476798206901611</c:v>
                </c:pt>
                <c:pt idx="9">
                  <c:v>-1.739839485163948</c:v>
                </c:pt>
                <c:pt idx="10">
                  <c:v>-1.7309879705810465</c:v>
                </c:pt>
                <c:pt idx="11">
                  <c:v>-1.7211141977509645</c:v>
                </c:pt>
                <c:pt idx="12">
                  <c:v>-1.710205807719914</c:v>
                </c:pt>
                <c:pt idx="13">
                  <c:v>-1.6982491471879384</c:v>
                </c:pt>
                <c:pt idx="14">
                  <c:v>-1.685229252907527</c:v>
                </c:pt>
                <c:pt idx="15">
                  <c:v>-1.6711298352134076</c:v>
                </c:pt>
                <c:pt idx="16">
                  <c:v>-1.6559332608586976</c:v>
                </c:pt>
                <c:pt idx="17">
                  <c:v>-1.6396205353611641</c:v>
                </c:pt>
                <c:pt idx="18">
                  <c:v>-1.6221712850961227</c:v>
                </c:pt>
                <c:pt idx="19">
                  <c:v>-1.6035637394096143</c:v>
                </c:pt>
                <c:pt idx="20">
                  <c:v>-1.5837747130676112</c:v>
                </c:pt>
                <c:pt idx="21">
                  <c:v>-1.5627795894047662</c:v>
                </c:pt>
                <c:pt idx="22">
                  <c:v>-1.5405523045904219</c:v>
                </c:pt>
                <c:pt idx="23">
                  <c:v>-1.5170653334905162</c:v>
                </c:pt>
                <c:pt idx="24">
                  <c:v>-1.4922896776732277</c:v>
                </c:pt>
                <c:pt idx="25">
                  <c:v>-1.4661948561837441</c:v>
                </c:pt>
                <c:pt idx="26">
                  <c:v>-1.4387488998009115</c:v>
                </c:pt>
                <c:pt idx="27">
                  <c:v>-1.4099183495865206</c:v>
                </c:pt>
                <c:pt idx="28">
                  <c:v>-1.3796682606475517</c:v>
                </c:pt>
                <c:pt idx="29">
                  <c:v>-1.3479622121541601</c:v>
                </c:pt>
                <c:pt idx="30">
                  <c:v>-1.3147623247924334</c:v>
                </c:pt>
                <c:pt idx="31">
                  <c:v>-1.2800292869823104</c:v>
                </c:pt>
                <c:pt idx="32">
                  <c:v>-1.2437223913585072</c:v>
                </c:pt>
                <c:pt idx="33">
                  <c:v>-1.2057995831970991</c:v>
                </c:pt>
                <c:pt idx="34">
                  <c:v>-1.1662175226733402</c:v>
                </c:pt>
                <c:pt idx="35">
                  <c:v>-1.1249316630584272</c:v>
                </c:pt>
                <c:pt idx="36">
                  <c:v>-1.0818963472046823</c:v>
                </c:pt>
                <c:pt idx="37">
                  <c:v>-1.0370649249304229</c:v>
                </c:pt>
                <c:pt idx="38">
                  <c:v>-0.99038989419739909</c:v>
                </c:pt>
                <c:pt idx="39">
                  <c:v>-0.94182306927443615</c:v>
                </c:pt>
                <c:pt idx="40">
                  <c:v>-0.89131577939919737</c:v>
                </c:pt>
                <c:pt idx="41">
                  <c:v>-0.83881910178348418</c:v>
                </c:pt>
                <c:pt idx="42">
                  <c:v>-0.78428413315222734</c:v>
                </c:pt>
                <c:pt idx="43">
                  <c:v>-0.72766230435728396</c:v>
                </c:pt>
                <c:pt idx="44">
                  <c:v>-0.66890574295695848</c:v>
                </c:pt>
                <c:pt idx="45">
                  <c:v>-0.60796768899151488</c:v>
                </c:pt>
                <c:pt idx="46">
                  <c:v>-0.54480296950145801</c:v>
                </c:pt>
                <c:pt idx="47">
                  <c:v>-0.47936853761370424</c:v>
                </c:pt>
                <c:pt idx="48">
                  <c:v>-0.41162408224143765</c:v>
                </c:pt>
                <c:pt idx="49">
                  <c:v>-0.34153271458296808</c:v>
                </c:pt>
                <c:pt idx="50">
                  <c:v>-0.26906173763427166</c:v>
                </c:pt>
                <c:pt idx="51">
                  <c:v>-0.19418350481516033</c:v>
                </c:pt>
                <c:pt idx="52">
                  <c:v>-0.11687637350951272</c:v>
                </c:pt>
                <c:pt idx="53">
                  <c:v>-3.7125758789280996E-2</c:v>
                </c:pt>
                <c:pt idx="54">
                  <c:v>4.5074708223510548E-2</c:v>
                </c:pt>
                <c:pt idx="55">
                  <c:v>0.12972191406234096</c:v>
                </c:pt>
                <c:pt idx="56">
                  <c:v>0.21680188696441449</c:v>
                </c:pt>
                <c:pt idx="57">
                  <c:v>0.30628831158564662</c:v>
                </c:pt>
                <c:pt idx="58">
                  <c:v>0.39814093730716277</c:v>
                </c:pt>
                <c:pt idx="59">
                  <c:v>0.49230388628158439</c:v>
                </c:pt>
                <c:pt idx="60">
                  <c:v>0.58870387127975832</c:v>
                </c:pt>
                <c:pt idx="61">
                  <c:v>0.68724833805481234</c:v>
                </c:pt>
                <c:pt idx="62">
                  <c:v>0.78782355237663748</c:v>
                </c:pt>
                <c:pt idx="63">
                  <c:v>0.89029265811457226</c:v>
                </c:pt>
                <c:pt idx="64">
                  <c:v>0.99449373972857302</c:v>
                </c:pt>
                <c:pt idx="65">
                  <c:v>1.1002379301873979</c:v>
                </c:pt>
                <c:pt idx="66">
                  <c:v>1.2073076135193197</c:v>
                </c:pt>
                <c:pt idx="67">
                  <c:v>1.3154547796904581</c:v>
                </c:pt>
                <c:pt idx="68">
                  <c:v>1.4243995979803528</c:v>
                </c:pt>
                <c:pt idx="69">
                  <c:v>1.5338292830642064</c:v>
                </c:pt>
                <c:pt idx="70">
                  <c:v>1.6433973350897157</c:v>
                </c:pt>
                <c:pt idx="71">
                  <c:v>1.752723240521918</c:v>
                </c:pt>
                <c:pt idx="72">
                  <c:v>1.8613927236985253</c:v>
                </c:pt>
                <c:pt idx="73">
                  <c:v>1.9689586391007319</c:v>
                </c:pt>
                <c:pt idx="74">
                  <c:v>2.074942590485922</c:v>
                </c:pt>
                <c:pt idx="75">
                  <c:v>2.1788373544685236</c:v>
                </c:pt>
                <c:pt idx="76">
                  <c:v>2.280110172202543</c:v>
                </c:pt>
                <c:pt idx="77">
                  <c:v>2.3782069530426857</c:v>
                </c:pt>
                <c:pt idx="78">
                  <c:v>2.4725574082668618</c:v>
                </c:pt>
                <c:pt idx="79">
                  <c:v>2.5625811013543314</c:v>
                </c:pt>
                <c:pt idx="80">
                  <c:v>2.6476943646354183</c:v>
                </c:pt>
                <c:pt idx="81">
                  <c:v>2.7273179916070855</c:v>
                </c:pt>
                <c:pt idx="82">
                  <c:v>2.8008855716466403</c:v>
                </c:pt>
                <c:pt idx="83">
                  <c:v>2.8678522915749669</c:v>
                </c:pt>
                <c:pt idx="84">
                  <c:v>2.9277039892520178</c:v>
                </c:pt>
                <c:pt idx="85">
                  <c:v>2.9799662110975955</c:v>
                </c:pt>
                <c:pt idx="86">
                  <c:v>3.0242130010817339</c:v>
                </c:pt>
                <c:pt idx="87">
                  <c:v>3.0600751359985243</c:v>
                </c:pt>
                <c:pt idx="88">
                  <c:v>3.0872475228159026</c:v>
                </c:pt>
                <c:pt idx="89">
                  <c:v>3.105495489813618</c:v>
                </c:pt>
                <c:pt idx="90">
                  <c:v>3.1146597342339164</c:v>
                </c:pt>
                <c:pt idx="91">
                  <c:v>3.1146597342338342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541-4A22-91CA-6AF5B99F2CEE}"/>
            </c:ext>
          </c:extLst>
        </c:ser>
        <c:ser>
          <c:idx val="14"/>
          <c:order val="14"/>
          <c:tx>
            <c:v>pano9</c:v>
          </c:tx>
          <c:spPr>
            <a:ln w="19050" cap="rnd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linear!$AR$198:$AR$288</c:f>
              <c:numCache>
                <c:formatCode>Γενικός τύπος</c:formatCode>
                <c:ptCount val="91"/>
                <c:pt idx="0">
                  <c:v>0</c:v>
                </c:pt>
                <c:pt idx="1">
                  <c:v>2.9068249468876515E-2</c:v>
                </c:pt>
                <c:pt idx="2">
                  <c:v>8.7126478937733245E-2</c:v>
                </c:pt>
                <c:pt idx="3">
                  <c:v>0.14495041423053373</c:v>
                </c:pt>
                <c:pt idx="4">
                  <c:v>0.20238556620772083</c:v>
                </c:pt>
                <c:pt idx="5">
                  <c:v>0.2592799814317891</c:v>
                </c:pt>
                <c:pt idx="6">
                  <c:v>0.31548520752009568</c:v>
                </c:pt>
                <c:pt idx="7">
                  <c:v>0.37085721095152047</c:v>
                </c:pt>
                <c:pt idx="8">
                  <c:v>0.42525723566075296</c:v>
                </c:pt>
                <c:pt idx="9">
                  <c:v>0.47855259209858297</c:v>
                </c:pt>
                <c:pt idx="10">
                  <c:v>0.5306173679817604</c:v>
                </c:pt>
                <c:pt idx="11">
                  <c:v>0.58133305364922816</c:v>
                </c:pt>
                <c:pt idx="12">
                  <c:v>0.63058907672946285</c:v>
                </c:pt>
                <c:pt idx="13">
                  <c:v>0.67828324265027629</c:v>
                </c:pt>
                <c:pt idx="14">
                  <c:v>0.72432207933487447</c:v>
                </c:pt>
                <c:pt idx="15">
                  <c:v>0.76862108617615432</c:v>
                </c:pt>
                <c:pt idx="16">
                  <c:v>0.81110488902138145</c:v>
                </c:pt>
                <c:pt idx="17">
                  <c:v>0.85170730439383924</c:v>
                </c:pt>
                <c:pt idx="18">
                  <c:v>0.89037131749761933</c:v>
                </c:pt>
                <c:pt idx="19">
                  <c:v>0.92704897967493205</c:v>
                </c:pt>
                <c:pt idx="20">
                  <c:v>0.96170123189920875</c:v>
                </c:pt>
                <c:pt idx="21">
                  <c:v>0.99429766158691191</c:v>
                </c:pt>
                <c:pt idx="22">
                  <c:v>1.0248162004984194</c:v>
                </c:pt>
                <c:pt idx="23">
                  <c:v>1.0532427717823019</c:v>
                </c:pt>
                <c:pt idx="24">
                  <c:v>1.0795708943118445</c:v>
                </c:pt>
                <c:pt idx="25">
                  <c:v>1.1038012523855023</c:v>
                </c:pt>
                <c:pt idx="26">
                  <c:v>1.1259412386355838</c:v>
                </c:pt>
                <c:pt idx="27">
                  <c:v>1.1460044776344185</c:v>
                </c:pt>
                <c:pt idx="28">
                  <c:v>1.164010337228452</c:v>
                </c:pt>
                <c:pt idx="29">
                  <c:v>1.1799834340914153</c:v>
                </c:pt>
                <c:pt idx="30">
                  <c:v>1.1939531393908973</c:v>
                </c:pt>
                <c:pt idx="31">
                  <c:v>1.2059530898289723</c:v>
                </c:pt>
                <c:pt idx="32">
                  <c:v>1.2160207086663966</c:v>
                </c:pt>
                <c:pt idx="33">
                  <c:v>1.224196740687779</c:v>
                </c:pt>
                <c:pt idx="34">
                  <c:v>1.230524804426621</c:v>
                </c:pt>
                <c:pt idx="35">
                  <c:v>1.235050964355795</c:v>
                </c:pt>
                <c:pt idx="36">
                  <c:v>1.2378233251700324</c:v>
                </c:pt>
                <c:pt idx="37">
                  <c:v>1.2388916497500622</c:v>
                </c:pt>
                <c:pt idx="38">
                  <c:v>1.2383070019061551</c:v>
                </c:pt>
                <c:pt idx="39">
                  <c:v>1.2361214145597101</c:v>
                </c:pt>
                <c:pt idx="40">
                  <c:v>1.2323875836252502</c:v>
                </c:pt>
                <c:pt idx="41">
                  <c:v>1.2271585875212634</c:v>
                </c:pt>
                <c:pt idx="42">
                  <c:v>1.220487631940536</c:v>
                </c:pt>
                <c:pt idx="43">
                  <c:v>1.2124278192697662</c:v>
                </c:pt>
                <c:pt idx="44">
                  <c:v>1.2030319418457329</c:v>
                </c:pt>
                <c:pt idx="45">
                  <c:v>1.1923522980761574</c:v>
                </c:pt>
                <c:pt idx="46">
                  <c:v>1.1804405303300278</c:v>
                </c:pt>
                <c:pt idx="47">
                  <c:v>1.1673474834129383</c:v>
                </c:pt>
                <c:pt idx="48">
                  <c:v>1.1531230823824841</c:v>
                </c:pt>
                <c:pt idx="49">
                  <c:v>1.1378162284244837</c:v>
                </c:pt>
                <c:pt idx="50">
                  <c:v>1.1214747114983106</c:v>
                </c:pt>
                <c:pt idx="51">
                  <c:v>1.1041451384659571</c:v>
                </c:pt>
                <c:pt idx="52">
                  <c:v>1.0858728754412221</c:v>
                </c:pt>
                <c:pt idx="53">
                  <c:v>1.0667020031299181</c:v>
                </c:pt>
                <c:pt idx="54">
                  <c:v>1.0466752839764715</c:v>
                </c:pt>
                <c:pt idx="55">
                  <c:v>1.0258341399845243</c:v>
                </c:pt>
                <c:pt idx="56">
                  <c:v>1.0042186401370323</c:v>
                </c:pt>
                <c:pt idx="57">
                  <c:v>0.98186749640318949</c:v>
                </c:pt>
                <c:pt idx="58">
                  <c:v>0.95881806738366759</c:v>
                </c:pt>
                <c:pt idx="59">
                  <c:v>0.93510636871101382</c:v>
                </c:pt>
                <c:pt idx="60">
                  <c:v>0.91076708938736373</c:v>
                </c:pt>
                <c:pt idx="61">
                  <c:v>0.88583361330611932</c:v>
                </c:pt>
                <c:pt idx="62">
                  <c:v>0.86033804526723812</c:v>
                </c:pt>
                <c:pt idx="63">
                  <c:v>0.83431124085661379</c:v>
                </c:pt>
                <c:pt idx="64">
                  <c:v>0.80778283961837405</c:v>
                </c:pt>
                <c:pt idx="65">
                  <c:v>0.78078130100450649</c:v>
                </c:pt>
                <c:pt idx="66">
                  <c:v>0.7533339426386565</c:v>
                </c:pt>
                <c:pt idx="67">
                  <c:v>0.72546698048037839</c:v>
                </c:pt>
                <c:pt idx="68">
                  <c:v>0.69720557052223109</c:v>
                </c:pt>
                <c:pt idx="69">
                  <c:v>0.66857385169507222</c:v>
                </c:pt>
                <c:pt idx="70">
                  <c:v>0.63959498969671269</c:v>
                </c:pt>
                <c:pt idx="71">
                  <c:v>0.61029122149578374</c:v>
                </c:pt>
                <c:pt idx="72">
                  <c:v>0.5806839002964167</c:v>
                </c:pt>
                <c:pt idx="73">
                  <c:v>0.55079354078021825</c:v>
                </c:pt>
                <c:pt idx="74">
                  <c:v>0.52063986447021526</c:v>
                </c:pt>
                <c:pt idx="75">
                  <c:v>0.4902418450870592</c:v>
                </c:pt>
                <c:pt idx="76">
                  <c:v>0.45961775379101127</c:v>
                </c:pt>
                <c:pt idx="77">
                  <c:v>0.42878520422419852</c:v>
                </c:pt>
                <c:pt idx="78">
                  <c:v>0.39776119728654574</c:v>
                </c:pt>
                <c:pt idx="79">
                  <c:v>0.36656216559567267</c:v>
                </c:pt>
                <c:pt idx="80">
                  <c:v>0.33520401759628354</c:v>
                </c:pt>
                <c:pt idx="81">
                  <c:v>0.30370218129796483</c:v>
                </c:pt>
                <c:pt idx="82">
                  <c:v>0.27207164763237685</c:v>
                </c:pt>
                <c:pt idx="83">
                  <c:v>0.24032701343128518</c:v>
                </c:pt>
                <c:pt idx="84">
                  <c:v>0.20848252403624259</c:v>
                </c:pt>
                <c:pt idx="85">
                  <c:v>0.17655211555868316</c:v>
                </c:pt>
                <c:pt idx="86">
                  <c:v>0.1445494568163169</c:v>
                </c:pt>
                <c:pt idx="87">
                  <c:v>0.1124879909775289</c:v>
                </c:pt>
                <c:pt idx="88">
                  <c:v>8.0380976950616648E-2</c:v>
                </c:pt>
                <c:pt idx="89">
                  <c:v>4.8241530558812917E-2</c:v>
                </c:pt>
                <c:pt idx="90">
                  <c:v>1.6082665545224348E-2</c:v>
                </c:pt>
              </c:numCache>
            </c:numRef>
          </c:xVal>
          <c:yVal>
            <c:numRef>
              <c:f>linear!$AS$198:$AS$288</c:f>
              <c:numCache>
                <c:formatCode>Γενικός τύπος</c:formatCode>
                <c:ptCount val="91"/>
                <c:pt idx="0">
                  <c:v>1.4209393969322166</c:v>
                </c:pt>
                <c:pt idx="1">
                  <c:v>1.4205983387744119</c:v>
                </c:pt>
                <c:pt idx="2">
                  <c:v>1.4178720055538419</c:v>
                </c:pt>
                <c:pt idx="3">
                  <c:v>1.4124306866181291</c:v>
                </c:pt>
                <c:pt idx="4">
                  <c:v>1.40429696517875</c:v>
                </c:pt>
                <c:pt idx="5">
                  <c:v>1.3935044386156157</c:v>
                </c:pt>
                <c:pt idx="6">
                  <c:v>1.3800973912621675</c:v>
                </c:pt>
                <c:pt idx="7">
                  <c:v>1.3641303674554897</c:v>
                </c:pt>
                <c:pt idx="8">
                  <c:v>1.3456676525026625</c:v>
                </c:pt>
                <c:pt idx="9">
                  <c:v>1.3247826707050359</c:v>
                </c:pt>
                <c:pt idx="10">
                  <c:v>1.3015573108187974</c:v>
                </c:pt>
                <c:pt idx="11">
                  <c:v>1.2760811902840172</c:v>
                </c:pt>
                <c:pt idx="12">
                  <c:v>1.2484508702121933</c:v>
                </c:pt>
                <c:pt idx="13">
                  <c:v>1.218769033477735</c:v>
                </c:pt>
                <c:pt idx="14">
                  <c:v>1.1871436383188736</c:v>
                </c:pt>
                <c:pt idx="15">
                  <c:v>1.153687059633387</c:v>
                </c:pt>
                <c:pt idx="16">
                  <c:v>1.1185152296788041</c:v>
                </c:pt>
                <c:pt idx="17">
                  <c:v>1.0817467891857102</c:v>
                </c:pt>
                <c:pt idx="18">
                  <c:v>1.0435022590031153</c:v>
                </c:pt>
                <c:pt idx="19">
                  <c:v>1.0039032413547266</c:v>
                </c:pt>
                <c:pt idx="20">
                  <c:v>0.96307165863546029</c:v>
                </c:pt>
                <c:pt idx="21">
                  <c:v>0.92112903645805577</c:v>
                </c:pt>
                <c:pt idx="22">
                  <c:v>0.87819583640879373</c:v>
                </c:pt>
                <c:pt idx="23">
                  <c:v>0.83439084272376385</c:v>
                </c:pt>
                <c:pt idx="24">
                  <c:v>0.78983060588433007</c:v>
                </c:pt>
                <c:pt idx="25">
                  <c:v>0.74462894497849563</c:v>
                </c:pt>
                <c:pt idx="26">
                  <c:v>0.69889650960545902</c:v>
                </c:pt>
                <c:pt idx="27">
                  <c:v>0.65274040113001863</c:v>
                </c:pt>
                <c:pt idx="28">
                  <c:v>0.60626385223301249</c:v>
                </c:pt>
                <c:pt idx="29">
                  <c:v>0.55956596296031569</c:v>
                </c:pt>
                <c:pt idx="30">
                  <c:v>0.51274149084866572</c:v>
                </c:pt>
                <c:pt idx="31">
                  <c:v>0.46588069220045497</c:v>
                </c:pt>
                <c:pt idx="32">
                  <c:v>0.41906921118738621</c:v>
                </c:pt>
                <c:pt idx="33">
                  <c:v>0.37238801317787051</c:v>
                </c:pt>
                <c:pt idx="34">
                  <c:v>0.32591335849662606</c:v>
                </c:pt>
                <c:pt idx="35">
                  <c:v>0.27971681272732851</c:v>
                </c:pt>
                <c:pt idx="36">
                  <c:v>0.23386528964971764</c:v>
                </c:pt>
                <c:pt idx="37">
                  <c:v>0.18842112295040025</c:v>
                </c:pt>
                <c:pt idx="38">
                  <c:v>0.14344216295082296</c:v>
                </c:pt>
                <c:pt idx="39">
                  <c:v>9.8981894746049418E-2</c:v>
                </c:pt>
                <c:pt idx="40">
                  <c:v>5.508957433419763E-2</c:v>
                </c:pt>
                <c:pt idx="41">
                  <c:v>1.1810379529541245E-2</c:v>
                </c:pt>
                <c:pt idx="42">
                  <c:v>-3.0814427315739312E-2</c:v>
                </c:pt>
                <c:pt idx="43">
                  <c:v>-7.2747327512800747E-2</c:v>
                </c:pt>
                <c:pt idx="44">
                  <c:v>-0.11395436764325033</c:v>
                </c:pt>
                <c:pt idx="45">
                  <c:v>-0.15440497680644952</c:v>
                </c:pt>
                <c:pt idx="46">
                  <c:v>-0.19407178149708809</c:v>
                </c:pt>
                <c:pt idx="47">
                  <c:v>-0.2329304198670086</c:v>
                </c:pt>
                <c:pt idx="48">
                  <c:v>-0.27095935689972467</c:v>
                </c:pt>
                <c:pt idx="49">
                  <c:v>-0.30813970181345701</c:v>
                </c:pt>
                <c:pt idx="50">
                  <c:v>-0.3444550288100211</c:v>
                </c:pt>
                <c:pt idx="51">
                  <c:v>-0.37989120210351746</c:v>
                </c:pt>
                <c:pt idx="52">
                  <c:v>-0.41443620599493974</c:v>
                </c:pt>
                <c:pt idx="53">
                  <c:v>-0.44807998060656623</c:v>
                </c:pt>
                <c:pt idx="54">
                  <c:v>-0.48081426375311498</c:v>
                </c:pt>
                <c:pt idx="55">
                  <c:v>-0.51263243930468616</c:v>
                </c:pt>
                <c:pt idx="56">
                  <c:v>-0.54352939228870711</c:v>
                </c:pt>
                <c:pt idx="57">
                  <c:v>-0.5735013708838318</c:v>
                </c:pt>
                <c:pt idx="58">
                  <c:v>-0.60254585537696181</c:v>
                </c:pt>
                <c:pt idx="59">
                  <c:v>-0.6306614340844422</c:v>
                </c:pt>
                <c:pt idx="60">
                  <c:v>-0.65784768617904255</c:v>
                </c:pt>
                <c:pt idx="61">
                  <c:v>-0.68410507131457032</c:v>
                </c:pt>
                <c:pt idx="62">
                  <c:v>-0.70943482589902118</c:v>
                </c:pt>
                <c:pt idx="63">
                  <c:v>-0.73383886583402125</c:v>
                </c:pt>
                <c:pt idx="64">
                  <c:v>-0.75731969551222222</c:v>
                </c:pt>
                <c:pt idx="65">
                  <c:v>-0.77988032284439079</c:v>
                </c:pt>
                <c:pt idx="66">
                  <c:v>-0.80152418007335313</c:v>
                </c:pt>
                <c:pt idx="67">
                  <c:v>-0.82225505012224809</c:v>
                </c:pt>
                <c:pt idx="68">
                  <c:v>-0.84207699821875748</c:v>
                </c:pt>
                <c:pt idx="69">
                  <c:v>-0.86099430853480674</c:v>
                </c:pt>
                <c:pt idx="70">
                  <c:v>-0.87901142558198264</c:v>
                </c:pt>
                <c:pt idx="71">
                  <c:v>-0.89613290010617641</c:v>
                </c:pt>
                <c:pt idx="72">
                  <c:v>-0.91236333923033697</c:v>
                </c:pt>
                <c:pt idx="73">
                  <c:v>-0.92770736060127512</c:v>
                </c:pt>
                <c:pt idx="74">
                  <c:v>-0.94216955030497063</c:v>
                </c:pt>
                <c:pt idx="75">
                  <c:v>-0.95575442432442748</c:v>
                </c:pt>
                <c:pt idx="76">
                  <c:v>-0.96846639332460549</c:v>
                </c:pt>
                <c:pt idx="77">
                  <c:v>-0.98030973056012227</c:v>
                </c:pt>
                <c:pt idx="78">
                  <c:v>-0.99128854271311995</c:v>
                </c:pt>
                <c:pt idx="79">
                  <c:v>-1.0014067434806042</c:v>
                </c:pt>
                <c:pt idx="80">
                  <c:v>-1.0106680297429953</c:v>
                </c:pt>
                <c:pt idx="81">
                  <c:v>-1.0190758601577852</c:v>
                </c:pt>
                <c:pt idx="82">
                  <c:v>-1.0266334360348905</c:v>
                </c:pt>
                <c:pt idx="83">
                  <c:v>-1.0333436843625041</c:v>
                </c:pt>
                <c:pt idx="84">
                  <c:v>-1.039209242864898</c:v>
                </c:pt>
                <c:pt idx="85">
                  <c:v>-1.0442324469855639</c:v>
                </c:pt>
                <c:pt idx="86">
                  <c:v>-1.0484153187018646</c:v>
                </c:pt>
                <c:pt idx="87">
                  <c:v>-1.051759557088652</c:v>
                </c:pt>
                <c:pt idx="88">
                  <c:v>-1.0542665305614041</c:v>
                </c:pt>
                <c:pt idx="89">
                  <c:v>-1.0559372707401562</c:v>
                </c:pt>
                <c:pt idx="90">
                  <c:v>-1.056772467886919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D541-4A22-91CA-6AF5B99F2CEE}"/>
            </c:ext>
          </c:extLst>
        </c:ser>
        <c:ser>
          <c:idx val="15"/>
          <c:order val="15"/>
          <c:tx>
            <c:v>kato 9</c:v>
          </c:tx>
          <c:spPr>
            <a:ln w="19050" cap="rnd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linear!$AR$291:$AR$382</c:f>
              <c:numCache>
                <c:formatCode>Γενικός τύπος</c:formatCode>
                <c:ptCount val="92"/>
                <c:pt idx="0">
                  <c:v>0</c:v>
                </c:pt>
                <c:pt idx="1">
                  <c:v>-1.6082665545224348E-2</c:v>
                </c:pt>
                <c:pt idx="2">
                  <c:v>-4.8241530558812917E-2</c:v>
                </c:pt>
                <c:pt idx="3">
                  <c:v>-8.0380976950616648E-2</c:v>
                </c:pt>
                <c:pt idx="4">
                  <c:v>-0.1124879909775289</c:v>
                </c:pt>
                <c:pt idx="5">
                  <c:v>-0.1445494568163169</c:v>
                </c:pt>
                <c:pt idx="6">
                  <c:v>-0.17655211555868316</c:v>
                </c:pt>
                <c:pt idx="7">
                  <c:v>-0.20848252403624259</c:v>
                </c:pt>
                <c:pt idx="8">
                  <c:v>-0.24032701343128518</c:v>
                </c:pt>
                <c:pt idx="9">
                  <c:v>-0.27207164763237685</c:v>
                </c:pt>
                <c:pt idx="10">
                  <c:v>-0.30370218129796483</c:v>
                </c:pt>
                <c:pt idx="11">
                  <c:v>-0.33520401759628354</c:v>
                </c:pt>
                <c:pt idx="12">
                  <c:v>-0.36656216559567267</c:v>
                </c:pt>
                <c:pt idx="13">
                  <c:v>-0.39776119728654574</c:v>
                </c:pt>
                <c:pt idx="14">
                  <c:v>-0.42878520422419852</c:v>
                </c:pt>
                <c:pt idx="15">
                  <c:v>-0.45961775379101127</c:v>
                </c:pt>
                <c:pt idx="16">
                  <c:v>-0.4902418450870592</c:v>
                </c:pt>
                <c:pt idx="17">
                  <c:v>-0.52063986447021526</c:v>
                </c:pt>
                <c:pt idx="18">
                  <c:v>-0.55079354078021825</c:v>
                </c:pt>
                <c:pt idx="19">
                  <c:v>-0.5806839002964167</c:v>
                </c:pt>
                <c:pt idx="20">
                  <c:v>-0.61029122149578374</c:v>
                </c:pt>
                <c:pt idx="21">
                  <c:v>-0.63959498969671269</c:v>
                </c:pt>
                <c:pt idx="22">
                  <c:v>-0.66857385169507222</c:v>
                </c:pt>
                <c:pt idx="23">
                  <c:v>-0.69720557052223109</c:v>
                </c:pt>
                <c:pt idx="24">
                  <c:v>-0.72546698048037839</c:v>
                </c:pt>
                <c:pt idx="25">
                  <c:v>-0.7533339426386565</c:v>
                </c:pt>
                <c:pt idx="26">
                  <c:v>-0.78078130100450649</c:v>
                </c:pt>
                <c:pt idx="27">
                  <c:v>-0.80778283961837405</c:v>
                </c:pt>
                <c:pt idx="28">
                  <c:v>-0.83431124085661379</c:v>
                </c:pt>
                <c:pt idx="29">
                  <c:v>-0.86033804526723812</c:v>
                </c:pt>
                <c:pt idx="30">
                  <c:v>-0.88583361330611932</c:v>
                </c:pt>
                <c:pt idx="31">
                  <c:v>-0.91076708938736373</c:v>
                </c:pt>
                <c:pt idx="32">
                  <c:v>-0.93510636871101382</c:v>
                </c:pt>
                <c:pt idx="33">
                  <c:v>-0.95881806738366759</c:v>
                </c:pt>
                <c:pt idx="34">
                  <c:v>-0.98186749640318949</c:v>
                </c:pt>
                <c:pt idx="35">
                  <c:v>-1.0042186401370323</c:v>
                </c:pt>
                <c:pt idx="36">
                  <c:v>-1.0258341399845243</c:v>
                </c:pt>
                <c:pt idx="37">
                  <c:v>-1.0466752839764715</c:v>
                </c:pt>
                <c:pt idx="38">
                  <c:v>-1.0667020031299181</c:v>
                </c:pt>
                <c:pt idx="39">
                  <c:v>-1.0858728754412221</c:v>
                </c:pt>
                <c:pt idx="40">
                  <c:v>-1.1041451384659571</c:v>
                </c:pt>
                <c:pt idx="41">
                  <c:v>-1.1214747114983106</c:v>
                </c:pt>
                <c:pt idx="42">
                  <c:v>-1.1378162284244837</c:v>
                </c:pt>
                <c:pt idx="43">
                  <c:v>-1.1531230823824841</c:v>
                </c:pt>
                <c:pt idx="44">
                  <c:v>-1.1673474834129383</c:v>
                </c:pt>
                <c:pt idx="45">
                  <c:v>-1.1804405303300278</c:v>
                </c:pt>
                <c:pt idx="46">
                  <c:v>-1.1923522980761574</c:v>
                </c:pt>
                <c:pt idx="47">
                  <c:v>-1.2030319418457329</c:v>
                </c:pt>
                <c:pt idx="48">
                  <c:v>-1.2124278192697662</c:v>
                </c:pt>
                <c:pt idx="49">
                  <c:v>-1.220487631940536</c:v>
                </c:pt>
                <c:pt idx="50">
                  <c:v>-1.2271585875212634</c:v>
                </c:pt>
                <c:pt idx="51">
                  <c:v>-1.2323875836252502</c:v>
                </c:pt>
                <c:pt idx="52">
                  <c:v>-1.2361214145597101</c:v>
                </c:pt>
                <c:pt idx="53">
                  <c:v>-1.2383070019061551</c:v>
                </c:pt>
                <c:pt idx="54">
                  <c:v>-1.2388916497500622</c:v>
                </c:pt>
                <c:pt idx="55">
                  <c:v>-1.2378233251700324</c:v>
                </c:pt>
                <c:pt idx="56">
                  <c:v>-1.235050964355795</c:v>
                </c:pt>
                <c:pt idx="57">
                  <c:v>-1.230524804426621</c:v>
                </c:pt>
                <c:pt idx="58">
                  <c:v>-1.224196740687779</c:v>
                </c:pt>
                <c:pt idx="59">
                  <c:v>-1.2160207086663966</c:v>
                </c:pt>
                <c:pt idx="60">
                  <c:v>-1.2059530898289723</c:v>
                </c:pt>
                <c:pt idx="61">
                  <c:v>-1.1939531393908973</c:v>
                </c:pt>
                <c:pt idx="62">
                  <c:v>-1.1799834340914153</c:v>
                </c:pt>
                <c:pt idx="63">
                  <c:v>-1.164010337228452</c:v>
                </c:pt>
                <c:pt idx="64">
                  <c:v>-1.1460044776344185</c:v>
                </c:pt>
                <c:pt idx="65">
                  <c:v>-1.1259412386355838</c:v>
                </c:pt>
                <c:pt idx="66">
                  <c:v>-1.1038012523855023</c:v>
                </c:pt>
                <c:pt idx="67">
                  <c:v>-1.0795708943118445</c:v>
                </c:pt>
                <c:pt idx="68">
                  <c:v>-1.0532427717823019</c:v>
                </c:pt>
                <c:pt idx="69">
                  <c:v>-1.0248162004984194</c:v>
                </c:pt>
                <c:pt idx="70">
                  <c:v>-0.99429766158691191</c:v>
                </c:pt>
                <c:pt idx="71">
                  <c:v>-0.96170123189920875</c:v>
                </c:pt>
                <c:pt idx="72">
                  <c:v>-0.92704897967493205</c:v>
                </c:pt>
                <c:pt idx="73">
                  <c:v>-0.89037131749761933</c:v>
                </c:pt>
                <c:pt idx="74">
                  <c:v>-0.85170730439383924</c:v>
                </c:pt>
                <c:pt idx="75">
                  <c:v>-0.81110488902138145</c:v>
                </c:pt>
                <c:pt idx="76">
                  <c:v>-0.76862108617615432</c:v>
                </c:pt>
                <c:pt idx="77">
                  <c:v>-0.72432207933487447</c:v>
                </c:pt>
                <c:pt idx="78">
                  <c:v>-0.67828324265027629</c:v>
                </c:pt>
                <c:pt idx="79">
                  <c:v>-0.63058907672946285</c:v>
                </c:pt>
                <c:pt idx="80">
                  <c:v>-0.58133305364922816</c:v>
                </c:pt>
                <c:pt idx="81">
                  <c:v>-0.5306173679817604</c:v>
                </c:pt>
                <c:pt idx="82">
                  <c:v>-0.47855259209858297</c:v>
                </c:pt>
                <c:pt idx="83">
                  <c:v>-0.42525723566075296</c:v>
                </c:pt>
                <c:pt idx="84">
                  <c:v>-0.37085721095152047</c:v>
                </c:pt>
                <c:pt idx="85">
                  <c:v>-0.31548520752009568</c:v>
                </c:pt>
                <c:pt idx="86">
                  <c:v>-0.2592799814317891</c:v>
                </c:pt>
                <c:pt idx="87">
                  <c:v>-0.20238556620772083</c:v>
                </c:pt>
                <c:pt idx="88">
                  <c:v>-0.14495041423053373</c:v>
                </c:pt>
                <c:pt idx="89">
                  <c:v>-8.7126478937733245E-2</c:v>
                </c:pt>
                <c:pt idx="90">
                  <c:v>-2.9068249468876515E-2</c:v>
                </c:pt>
                <c:pt idx="91">
                  <c:v>2.9068249468876189E-2</c:v>
                </c:pt>
              </c:numCache>
            </c:numRef>
          </c:xVal>
          <c:yVal>
            <c:numRef>
              <c:f>linear!$AS$291:$AS$382</c:f>
              <c:numCache>
                <c:formatCode>Γενικός τύπος</c:formatCode>
                <c:ptCount val="92"/>
                <c:pt idx="0">
                  <c:v>-1.0568768594167586</c:v>
                </c:pt>
                <c:pt idx="1">
                  <c:v>-1.056772467886919</c:v>
                </c:pt>
                <c:pt idx="2">
                  <c:v>-1.0559372707401562</c:v>
                </c:pt>
                <c:pt idx="3">
                  <c:v>-1.0542665305614041</c:v>
                </c:pt>
                <c:pt idx="4">
                  <c:v>-1.051759557088652</c:v>
                </c:pt>
                <c:pt idx="5">
                  <c:v>-1.0484153187018646</c:v>
                </c:pt>
                <c:pt idx="6">
                  <c:v>-1.0442324469855639</c:v>
                </c:pt>
                <c:pt idx="7">
                  <c:v>-1.039209242864898</c:v>
                </c:pt>
                <c:pt idx="8">
                  <c:v>-1.0333436843625041</c:v>
                </c:pt>
                <c:pt idx="9">
                  <c:v>-1.0266334360348905</c:v>
                </c:pt>
                <c:pt idx="10">
                  <c:v>-1.0190758601577852</c:v>
                </c:pt>
                <c:pt idx="11">
                  <c:v>-1.0106680297429953</c:v>
                </c:pt>
                <c:pt idx="12">
                  <c:v>-1.0014067434806042</c:v>
                </c:pt>
                <c:pt idx="13">
                  <c:v>-0.99128854271311995</c:v>
                </c:pt>
                <c:pt idx="14">
                  <c:v>-0.98030973056012227</c:v>
                </c:pt>
                <c:pt idx="15">
                  <c:v>-0.96846639332460549</c:v>
                </c:pt>
                <c:pt idx="16">
                  <c:v>-0.95575442432442748</c:v>
                </c:pt>
                <c:pt idx="17">
                  <c:v>-0.94216955030497063</c:v>
                </c:pt>
                <c:pt idx="18">
                  <c:v>-0.92770736060127512</c:v>
                </c:pt>
                <c:pt idx="19">
                  <c:v>-0.91236333923033697</c:v>
                </c:pt>
                <c:pt idx="20">
                  <c:v>-0.89613290010617641</c:v>
                </c:pt>
                <c:pt idx="21">
                  <c:v>-0.87901142558198264</c:v>
                </c:pt>
                <c:pt idx="22">
                  <c:v>-0.86099430853480674</c:v>
                </c:pt>
                <c:pt idx="23">
                  <c:v>-0.84207699821875748</c:v>
                </c:pt>
                <c:pt idx="24">
                  <c:v>-0.82225505012224809</c:v>
                </c:pt>
                <c:pt idx="25">
                  <c:v>-0.80152418007335313</c:v>
                </c:pt>
                <c:pt idx="26">
                  <c:v>-0.77988032284439079</c:v>
                </c:pt>
                <c:pt idx="27">
                  <c:v>-0.75731969551222222</c:v>
                </c:pt>
                <c:pt idx="28">
                  <c:v>-0.73383886583402125</c:v>
                </c:pt>
                <c:pt idx="29">
                  <c:v>-0.70943482589902118</c:v>
                </c:pt>
                <c:pt idx="30">
                  <c:v>-0.68410507131457032</c:v>
                </c:pt>
                <c:pt idx="31">
                  <c:v>-0.65784768617904255</c:v>
                </c:pt>
                <c:pt idx="32">
                  <c:v>-0.6306614340844422</c:v>
                </c:pt>
                <c:pt idx="33">
                  <c:v>-0.60254585537696181</c:v>
                </c:pt>
                <c:pt idx="34">
                  <c:v>-0.5735013708838318</c:v>
                </c:pt>
                <c:pt idx="35">
                  <c:v>-0.54352939228870711</c:v>
                </c:pt>
                <c:pt idx="36">
                  <c:v>-0.51263243930468616</c:v>
                </c:pt>
                <c:pt idx="37">
                  <c:v>-0.48081426375311498</c:v>
                </c:pt>
                <c:pt idx="38">
                  <c:v>-0.44807998060656623</c:v>
                </c:pt>
                <c:pt idx="39">
                  <c:v>-0.41443620599493974</c:v>
                </c:pt>
                <c:pt idx="40">
                  <c:v>-0.37989120210351746</c:v>
                </c:pt>
                <c:pt idx="41">
                  <c:v>-0.3444550288100211</c:v>
                </c:pt>
                <c:pt idx="42">
                  <c:v>-0.30813970181345701</c:v>
                </c:pt>
                <c:pt idx="43">
                  <c:v>-0.27095935689972467</c:v>
                </c:pt>
                <c:pt idx="44">
                  <c:v>-0.2329304198670086</c:v>
                </c:pt>
                <c:pt idx="45">
                  <c:v>-0.19407178149708809</c:v>
                </c:pt>
                <c:pt idx="46">
                  <c:v>-0.15440497680644952</c:v>
                </c:pt>
                <c:pt idx="47">
                  <c:v>-0.11395436764325033</c:v>
                </c:pt>
                <c:pt idx="48">
                  <c:v>-7.2747327512800747E-2</c:v>
                </c:pt>
                <c:pt idx="49">
                  <c:v>-3.0814427315739312E-2</c:v>
                </c:pt>
                <c:pt idx="50">
                  <c:v>1.1810379529541245E-2</c:v>
                </c:pt>
                <c:pt idx="51">
                  <c:v>5.508957433419763E-2</c:v>
                </c:pt>
                <c:pt idx="52">
                  <c:v>9.8981894746049418E-2</c:v>
                </c:pt>
                <c:pt idx="53">
                  <c:v>0.14344216295082296</c:v>
                </c:pt>
                <c:pt idx="54">
                  <c:v>0.18842112295040025</c:v>
                </c:pt>
                <c:pt idx="55">
                  <c:v>0.23386528964971764</c:v>
                </c:pt>
                <c:pt idx="56">
                  <c:v>0.27971681272732851</c:v>
                </c:pt>
                <c:pt idx="57">
                  <c:v>0.32591335849662606</c:v>
                </c:pt>
                <c:pt idx="58">
                  <c:v>0.37238801317787051</c:v>
                </c:pt>
                <c:pt idx="59">
                  <c:v>0.41906921118738621</c:v>
                </c:pt>
                <c:pt idx="60">
                  <c:v>0.46588069220045497</c:v>
                </c:pt>
                <c:pt idx="61">
                  <c:v>0.51274149084866572</c:v>
                </c:pt>
                <c:pt idx="62">
                  <c:v>0.55956596296031569</c:v>
                </c:pt>
                <c:pt idx="63">
                  <c:v>0.60626385223301249</c:v>
                </c:pt>
                <c:pt idx="64">
                  <c:v>0.65274040113001863</c:v>
                </c:pt>
                <c:pt idx="65">
                  <c:v>0.69889650960545902</c:v>
                </c:pt>
                <c:pt idx="66">
                  <c:v>0.74462894497849563</c:v>
                </c:pt>
                <c:pt idx="67">
                  <c:v>0.78983060588433007</c:v>
                </c:pt>
                <c:pt idx="68">
                  <c:v>0.83439084272376385</c:v>
                </c:pt>
                <c:pt idx="69">
                  <c:v>0.87819583640879373</c:v>
                </c:pt>
                <c:pt idx="70">
                  <c:v>0.92112903645805577</c:v>
                </c:pt>
                <c:pt idx="71">
                  <c:v>0.96307165863546029</c:v>
                </c:pt>
                <c:pt idx="72">
                  <c:v>1.0039032413547266</c:v>
                </c:pt>
                <c:pt idx="73">
                  <c:v>1.0435022590031153</c:v>
                </c:pt>
                <c:pt idx="74">
                  <c:v>1.0817467891857102</c:v>
                </c:pt>
                <c:pt idx="75">
                  <c:v>1.1185152296788041</c:v>
                </c:pt>
                <c:pt idx="76">
                  <c:v>1.153687059633387</c:v>
                </c:pt>
                <c:pt idx="77">
                  <c:v>1.1871436383188736</c:v>
                </c:pt>
                <c:pt idx="78">
                  <c:v>1.218769033477735</c:v>
                </c:pt>
                <c:pt idx="79">
                  <c:v>1.2484508702121933</c:v>
                </c:pt>
                <c:pt idx="80">
                  <c:v>1.2760811902840172</c:v>
                </c:pt>
                <c:pt idx="81">
                  <c:v>1.3015573108187974</c:v>
                </c:pt>
                <c:pt idx="82">
                  <c:v>1.3247826707050359</c:v>
                </c:pt>
                <c:pt idx="83">
                  <c:v>1.3456676525026625</c:v>
                </c:pt>
                <c:pt idx="84">
                  <c:v>1.3641303674554897</c:v>
                </c:pt>
                <c:pt idx="85">
                  <c:v>1.3800973912621675</c:v>
                </c:pt>
                <c:pt idx="86">
                  <c:v>1.3935044386156157</c:v>
                </c:pt>
                <c:pt idx="87">
                  <c:v>1.40429696517875</c:v>
                </c:pt>
                <c:pt idx="88">
                  <c:v>1.4124306866181291</c:v>
                </c:pt>
                <c:pt idx="89">
                  <c:v>1.4178720055538419</c:v>
                </c:pt>
                <c:pt idx="90">
                  <c:v>1.4205983387744119</c:v>
                </c:pt>
                <c:pt idx="91">
                  <c:v>1.420598338774349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D541-4A22-91CA-6AF5B99F2C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8649616"/>
        <c:axId val="508648304"/>
      </c:scatterChart>
      <c:valAx>
        <c:axId val="508649616"/>
        <c:scaling>
          <c:orientation val="minMax"/>
          <c:max val="20"/>
          <c:min val="-2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08648304"/>
        <c:crosses val="autoZero"/>
        <c:crossBetween val="midCat"/>
        <c:majorUnit val="20"/>
      </c:valAx>
      <c:valAx>
        <c:axId val="508648304"/>
        <c:scaling>
          <c:orientation val="minMax"/>
          <c:max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086496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linear!$DI$94:$DI$110</c:f>
              <c:numCache>
                <c:formatCode>Γενικός τύπος</c:formatCode>
                <c:ptCount val="17"/>
                <c:pt idx="0">
                  <c:v>0</c:v>
                </c:pt>
                <c:pt idx="1">
                  <c:v>3.3333333333333333E-2</c:v>
                </c:pt>
                <c:pt idx="2">
                  <c:v>6.6666666666666666E-2</c:v>
                </c:pt>
                <c:pt idx="3">
                  <c:v>0.1</c:v>
                </c:pt>
                <c:pt idx="4">
                  <c:v>0.13333333333333333</c:v>
                </c:pt>
                <c:pt idx="5">
                  <c:v>0.16666666666666666</c:v>
                </c:pt>
                <c:pt idx="6">
                  <c:v>0.19999999999999998</c:v>
                </c:pt>
                <c:pt idx="7">
                  <c:v>0.23333333333333331</c:v>
                </c:pt>
                <c:pt idx="8">
                  <c:v>0.26666666666666666</c:v>
                </c:pt>
                <c:pt idx="9">
                  <c:v>0.3</c:v>
                </c:pt>
                <c:pt idx="10">
                  <c:v>0.33333333333333331</c:v>
                </c:pt>
                <c:pt idx="11">
                  <c:v>0.36666666666666664</c:v>
                </c:pt>
                <c:pt idx="12">
                  <c:v>0.39999999999999997</c:v>
                </c:pt>
                <c:pt idx="13">
                  <c:v>0.43333333333333329</c:v>
                </c:pt>
                <c:pt idx="14">
                  <c:v>0.46666666666666662</c:v>
                </c:pt>
                <c:pt idx="15">
                  <c:v>0.49999999999999994</c:v>
                </c:pt>
                <c:pt idx="16">
                  <c:v>0.53333333333333333</c:v>
                </c:pt>
              </c:numCache>
            </c:numRef>
          </c:xVal>
          <c:yVal>
            <c:numRef>
              <c:f>linear!$DG$94:$DG$110</c:f>
              <c:numCache>
                <c:formatCode>Γενικός τύπος</c:formatCode>
                <c:ptCount val="17"/>
                <c:pt idx="0">
                  <c:v>23.344217656735559</c:v>
                </c:pt>
                <c:pt idx="1">
                  <c:v>16.914452236000336</c:v>
                </c:pt>
                <c:pt idx="2">
                  <c:v>11.989712691222133</c:v>
                </c:pt>
                <c:pt idx="3">
                  <c:v>8.2177151148114813</c:v>
                </c:pt>
                <c:pt idx="4">
                  <c:v>5.3286352787957938</c:v>
                </c:pt>
                <c:pt idx="5">
                  <c:v>3.1158071605934845</c:v>
                </c:pt>
                <c:pt idx="6">
                  <c:v>1.4209393969322166</c:v>
                </c:pt>
                <c:pt idx="7">
                  <c:v>0.1227921469633351</c:v>
                </c:pt>
                <c:pt idx="8">
                  <c:v>-0.87149561915796903</c:v>
                </c:pt>
                <c:pt idx="9">
                  <c:v>-1.6330487957195581</c:v>
                </c:pt>
                <c:pt idx="10">
                  <c:v>-2.2163439548196959</c:v>
                </c:pt>
                <c:pt idx="11">
                  <c:v>-2.6631062468054081</c:v>
                </c:pt>
                <c:pt idx="12">
                  <c:v>-3.0052941467500069</c:v>
                </c:pt>
                <c:pt idx="13">
                  <c:v>-3.2673855563630614</c:v>
                </c:pt>
                <c:pt idx="14">
                  <c:v>-3.4681287942276371</c:v>
                </c:pt>
                <c:pt idx="15">
                  <c:v>-3.6218837288431907</c:v>
                </c:pt>
                <c:pt idx="16">
                  <c:v>-3.739648990428647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03F-46BC-BAE7-1775F48E5E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1083504"/>
        <c:axId val="661080552"/>
      </c:scatterChart>
      <c:valAx>
        <c:axId val="6610835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61080552"/>
        <c:crosses val="autoZero"/>
        <c:crossBetween val="midCat"/>
      </c:valAx>
      <c:valAx>
        <c:axId val="661080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610835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kampyles!$AF$3:$AF$24</c:f>
              <c:numCache>
                <c:formatCode>Γενικός τύπος</c:formatCode>
                <c:ptCount val="22"/>
                <c:pt idx="0">
                  <c:v>0.92200000000000004</c:v>
                </c:pt>
                <c:pt idx="1">
                  <c:v>0.77200000000000002</c:v>
                </c:pt>
                <c:pt idx="2">
                  <c:v>0.622</c:v>
                </c:pt>
                <c:pt idx="3">
                  <c:v>0.47199999999999998</c:v>
                </c:pt>
                <c:pt idx="4">
                  <c:v>0.32199999999999995</c:v>
                </c:pt>
                <c:pt idx="5">
                  <c:v>0.17199999999999996</c:v>
                </c:pt>
                <c:pt idx="6">
                  <c:v>2.1999999999999964E-2</c:v>
                </c:pt>
                <c:pt idx="7">
                  <c:v>-0.12800000000000003</c:v>
                </c:pt>
                <c:pt idx="8">
                  <c:v>-0.27800000000000002</c:v>
                </c:pt>
                <c:pt idx="9">
                  <c:v>-0.42800000000000005</c:v>
                </c:pt>
                <c:pt idx="10">
                  <c:v>-0.57800000000000007</c:v>
                </c:pt>
                <c:pt idx="11">
                  <c:v>-0.72800000000000009</c:v>
                </c:pt>
                <c:pt idx="12">
                  <c:v>-0.87800000000000011</c:v>
                </c:pt>
                <c:pt idx="13">
                  <c:v>-1.028</c:v>
                </c:pt>
              </c:numCache>
            </c:numRef>
          </c:xVal>
          <c:yVal>
            <c:numRef>
              <c:f>kampyles!$AG$3:$AG$24</c:f>
              <c:numCache>
                <c:formatCode>Γενικός τύπος</c:formatCode>
                <c:ptCount val="22"/>
                <c:pt idx="0">
                  <c:v>37.657040026752455</c:v>
                </c:pt>
                <c:pt idx="1">
                  <c:v>30.372623536499887</c:v>
                </c:pt>
                <c:pt idx="2">
                  <c:v>23.538207046247319</c:v>
                </c:pt>
                <c:pt idx="3">
                  <c:v>17.15379055599475</c:v>
                </c:pt>
                <c:pt idx="4">
                  <c:v>11.21937406574218</c:v>
                </c:pt>
                <c:pt idx="5">
                  <c:v>5.7349575754896112</c:v>
                </c:pt>
                <c:pt idx="6">
                  <c:v>0.70054108523704228</c:v>
                </c:pt>
                <c:pt idx="7">
                  <c:v>-3.8838754050155262</c:v>
                </c:pt>
                <c:pt idx="8">
                  <c:v>-8.0182918952680939</c:v>
                </c:pt>
                <c:pt idx="9">
                  <c:v>-11.702708385520666</c:v>
                </c:pt>
                <c:pt idx="10">
                  <c:v>-14.937124875773236</c:v>
                </c:pt>
                <c:pt idx="11">
                  <c:v>-17.721541366025804</c:v>
                </c:pt>
                <c:pt idx="12">
                  <c:v>-20.055957856278372</c:v>
                </c:pt>
                <c:pt idx="13">
                  <c:v>-21.940374346530941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BD0-415D-A91F-FC1797B978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3572696"/>
        <c:axId val="603573024"/>
      </c:scatterChart>
      <c:valAx>
        <c:axId val="6035726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03573024"/>
        <c:crosses val="autoZero"/>
        <c:crossBetween val="midCat"/>
      </c:valAx>
      <c:valAx>
        <c:axId val="603573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035726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dy/dt</a:t>
            </a:r>
            <a:endParaRPr lang="el-GR"/>
          </a:p>
        </c:rich>
      </c:tx>
      <c:layout>
        <c:manualLayout>
          <c:xMode val="edge"/>
          <c:yMode val="edge"/>
          <c:x val="4.9576334208223979E-2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linear!$DI$94:$DI$110</c:f>
              <c:numCache>
                <c:formatCode>Γενικός τύπος</c:formatCode>
                <c:ptCount val="17"/>
                <c:pt idx="0">
                  <c:v>0</c:v>
                </c:pt>
                <c:pt idx="1">
                  <c:v>3.3333333333333333E-2</c:v>
                </c:pt>
                <c:pt idx="2">
                  <c:v>6.6666666666666666E-2</c:v>
                </c:pt>
                <c:pt idx="3">
                  <c:v>0.1</c:v>
                </c:pt>
                <c:pt idx="4">
                  <c:v>0.13333333333333333</c:v>
                </c:pt>
                <c:pt idx="5">
                  <c:v>0.16666666666666666</c:v>
                </c:pt>
                <c:pt idx="6">
                  <c:v>0.19999999999999998</c:v>
                </c:pt>
                <c:pt idx="7">
                  <c:v>0.23333333333333331</c:v>
                </c:pt>
                <c:pt idx="8">
                  <c:v>0.26666666666666666</c:v>
                </c:pt>
                <c:pt idx="9">
                  <c:v>0.3</c:v>
                </c:pt>
                <c:pt idx="10">
                  <c:v>0.33333333333333331</c:v>
                </c:pt>
                <c:pt idx="11">
                  <c:v>0.36666666666666664</c:v>
                </c:pt>
                <c:pt idx="12">
                  <c:v>0.39999999999999997</c:v>
                </c:pt>
                <c:pt idx="13">
                  <c:v>0.43333333333333329</c:v>
                </c:pt>
                <c:pt idx="14">
                  <c:v>0.46666666666666662</c:v>
                </c:pt>
                <c:pt idx="15">
                  <c:v>0.49999999999999994</c:v>
                </c:pt>
                <c:pt idx="16">
                  <c:v>0.53333333333333333</c:v>
                </c:pt>
              </c:numCache>
            </c:numRef>
          </c:xVal>
          <c:yVal>
            <c:numRef>
              <c:f>linear!$DJ$94:$DJ$110</c:f>
              <c:numCache>
                <c:formatCode>Γενικός τύπος</c:formatCode>
                <c:ptCount val="17"/>
                <c:pt idx="0">
                  <c:v>33</c:v>
                </c:pt>
                <c:pt idx="1">
                  <c:v>43.084970678143421</c:v>
                </c:pt>
                <c:pt idx="2">
                  <c:v>56.251960555650854</c:v>
                </c:pt>
                <c:pt idx="3">
                  <c:v>73.442850640251436</c:v>
                </c:pt>
                <c:pt idx="4">
                  <c:v>95.887365647106051</c:v>
                </c:pt>
                <c:pt idx="5">
                  <c:v>125.19104052454486</c:v>
                </c:pt>
                <c:pt idx="6">
                  <c:v>163.45007000503875</c:v>
                </c:pt>
                <c:pt idx="7">
                  <c:v>213.40125677295708</c:v>
                </c:pt>
                <c:pt idx="8">
                  <c:v>278.61778456793371</c:v>
                </c:pt>
                <c:pt idx="9">
                  <c:v>363.76482056117283</c:v>
                </c:pt>
                <c:pt idx="10">
                  <c:v>474.93323113994643</c:v>
                </c:pt>
                <c:pt idx="11">
                  <c:v>620.0752829618333</c:v>
                </c:pt>
                <c:pt idx="12">
                  <c:v>809.57349650460833</c:v>
                </c:pt>
                <c:pt idx="13">
                  <c:v>1056.9833442031238</c:v>
                </c:pt>
                <c:pt idx="14">
                  <c:v>1380.002920978108</c:v>
                </c:pt>
                <c:pt idx="15">
                  <c:v>1801.7389510937592</c:v>
                </c:pt>
                <c:pt idx="16">
                  <c:v>2352.3596932588948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AB2-4697-AC3C-627DF07F1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4147328"/>
        <c:axId val="404148640"/>
      </c:scatterChart>
      <c:valAx>
        <c:axId val="4041473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404148640"/>
        <c:crosses val="autoZero"/>
        <c:crossBetween val="midCat"/>
      </c:valAx>
      <c:valAx>
        <c:axId val="404148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4041473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velocity for the case of square root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velocity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kampyles!$AF$3:$AF$24</c:f>
              <c:numCache>
                <c:formatCode>Γενικός τύπος</c:formatCode>
                <c:ptCount val="22"/>
                <c:pt idx="0">
                  <c:v>0.92200000000000004</c:v>
                </c:pt>
                <c:pt idx="1">
                  <c:v>0.77200000000000002</c:v>
                </c:pt>
                <c:pt idx="2">
                  <c:v>0.622</c:v>
                </c:pt>
                <c:pt idx="3">
                  <c:v>0.47199999999999998</c:v>
                </c:pt>
                <c:pt idx="4">
                  <c:v>0.32199999999999995</c:v>
                </c:pt>
                <c:pt idx="5">
                  <c:v>0.17199999999999996</c:v>
                </c:pt>
                <c:pt idx="6">
                  <c:v>2.1999999999999964E-2</c:v>
                </c:pt>
                <c:pt idx="7">
                  <c:v>-0.12800000000000003</c:v>
                </c:pt>
                <c:pt idx="8">
                  <c:v>-0.27800000000000002</c:v>
                </c:pt>
                <c:pt idx="9">
                  <c:v>-0.42800000000000005</c:v>
                </c:pt>
                <c:pt idx="10">
                  <c:v>-0.57800000000000007</c:v>
                </c:pt>
                <c:pt idx="11">
                  <c:v>-0.72800000000000009</c:v>
                </c:pt>
                <c:pt idx="12">
                  <c:v>-0.87800000000000011</c:v>
                </c:pt>
                <c:pt idx="13">
                  <c:v>-1.028</c:v>
                </c:pt>
              </c:numCache>
            </c:numRef>
          </c:xVal>
          <c:yVal>
            <c:numRef>
              <c:f>kampyles!$AH$3:$AH$24</c:f>
              <c:numCache>
                <c:formatCode>Γενικός τύπος</c:formatCode>
                <c:ptCount val="22"/>
                <c:pt idx="0">
                  <c:v>50.062776601683794</c:v>
                </c:pt>
                <c:pt idx="1">
                  <c:v>47.062776601683794</c:v>
                </c:pt>
                <c:pt idx="2">
                  <c:v>44.062776601683794</c:v>
                </c:pt>
                <c:pt idx="3">
                  <c:v>41.062776601683794</c:v>
                </c:pt>
                <c:pt idx="4">
                  <c:v>38.062776601683794</c:v>
                </c:pt>
                <c:pt idx="5">
                  <c:v>35.062776601683794</c:v>
                </c:pt>
                <c:pt idx="6">
                  <c:v>32.062776601683794</c:v>
                </c:pt>
                <c:pt idx="7">
                  <c:v>29.062776601683794</c:v>
                </c:pt>
                <c:pt idx="8">
                  <c:v>26.062776601683794</c:v>
                </c:pt>
                <c:pt idx="9">
                  <c:v>23.062776601683794</c:v>
                </c:pt>
                <c:pt idx="10">
                  <c:v>20.06277660168379</c:v>
                </c:pt>
                <c:pt idx="11">
                  <c:v>17.06277660168379</c:v>
                </c:pt>
                <c:pt idx="12">
                  <c:v>14.06277660168379</c:v>
                </c:pt>
                <c:pt idx="13">
                  <c:v>11.06277660168379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639-4205-8A96-D99E72F830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7839456"/>
        <c:axId val="587838800"/>
      </c:scatterChart>
      <c:valAx>
        <c:axId val="5878394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87838800"/>
        <c:crosses val="autoZero"/>
        <c:crossBetween val="midCat"/>
      </c:valAx>
      <c:valAx>
        <c:axId val="587838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878394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95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5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9525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marker>
          <c:xVal>
            <c:numRef>
              <c:f>linear!$EC$55:$EC$105</c:f>
              <c:numCache>
                <c:formatCode>Γενικός τύπος</c:formatCode>
                <c:ptCount val="51"/>
                <c:pt idx="0">
                  <c:v>5.1000000000000103</c:v>
                </c:pt>
                <c:pt idx="1">
                  <c:v>5.0820000000000105</c:v>
                </c:pt>
                <c:pt idx="2">
                  <c:v>5.0640000000000107</c:v>
                </c:pt>
                <c:pt idx="3">
                  <c:v>5.0460000000000109</c:v>
                </c:pt>
                <c:pt idx="4">
                  <c:v>5.0280000000000111</c:v>
                </c:pt>
                <c:pt idx="5">
                  <c:v>5.0100000000000113</c:v>
                </c:pt>
                <c:pt idx="6">
                  <c:v>4.9920000000000115</c:v>
                </c:pt>
                <c:pt idx="7">
                  <c:v>4.9740000000000117</c:v>
                </c:pt>
                <c:pt idx="8">
                  <c:v>4.956000000000012</c:v>
                </c:pt>
                <c:pt idx="9">
                  <c:v>4.9380000000000122</c:v>
                </c:pt>
                <c:pt idx="10">
                  <c:v>4.9200000000000124</c:v>
                </c:pt>
                <c:pt idx="11">
                  <c:v>4.9020000000000126</c:v>
                </c:pt>
                <c:pt idx="12">
                  <c:v>4.8840000000000128</c:v>
                </c:pt>
                <c:pt idx="13">
                  <c:v>4.866000000000013</c:v>
                </c:pt>
                <c:pt idx="14">
                  <c:v>4.8480000000000132</c:v>
                </c:pt>
                <c:pt idx="15">
                  <c:v>4.8300000000000134</c:v>
                </c:pt>
                <c:pt idx="16">
                  <c:v>4.8120000000000136</c:v>
                </c:pt>
                <c:pt idx="17">
                  <c:v>4.7940000000000138</c:v>
                </c:pt>
                <c:pt idx="18">
                  <c:v>4.776000000000014</c:v>
                </c:pt>
                <c:pt idx="19">
                  <c:v>4.7580000000000142</c:v>
                </c:pt>
                <c:pt idx="20">
                  <c:v>4.7400000000000144</c:v>
                </c:pt>
                <c:pt idx="21">
                  <c:v>4.7220000000000146</c:v>
                </c:pt>
                <c:pt idx="22">
                  <c:v>4.7040000000000148</c:v>
                </c:pt>
                <c:pt idx="23">
                  <c:v>4.686000000000015</c:v>
                </c:pt>
                <c:pt idx="24">
                  <c:v>4.6680000000000152</c:v>
                </c:pt>
                <c:pt idx="25">
                  <c:v>4.6500000000000155</c:v>
                </c:pt>
                <c:pt idx="26">
                  <c:v>4.6320000000000157</c:v>
                </c:pt>
                <c:pt idx="27">
                  <c:v>4.6140000000000159</c:v>
                </c:pt>
                <c:pt idx="28">
                  <c:v>4.5960000000000161</c:v>
                </c:pt>
                <c:pt idx="29">
                  <c:v>4.5780000000000163</c:v>
                </c:pt>
                <c:pt idx="30">
                  <c:v>4.5600000000000165</c:v>
                </c:pt>
                <c:pt idx="31">
                  <c:v>4.5420000000000167</c:v>
                </c:pt>
                <c:pt idx="32">
                  <c:v>4.5240000000000169</c:v>
                </c:pt>
                <c:pt idx="33">
                  <c:v>4.5060000000000171</c:v>
                </c:pt>
                <c:pt idx="34">
                  <c:v>4.4880000000000173</c:v>
                </c:pt>
                <c:pt idx="35">
                  <c:v>4.4700000000000175</c:v>
                </c:pt>
                <c:pt idx="36">
                  <c:v>4.4520000000000177</c:v>
                </c:pt>
                <c:pt idx="37">
                  <c:v>4.4340000000000179</c:v>
                </c:pt>
                <c:pt idx="38">
                  <c:v>4.4160000000000181</c:v>
                </c:pt>
                <c:pt idx="39">
                  <c:v>4.3980000000000183</c:v>
                </c:pt>
                <c:pt idx="40">
                  <c:v>4.3800000000000185</c:v>
                </c:pt>
                <c:pt idx="41">
                  <c:v>4.3620000000000188</c:v>
                </c:pt>
                <c:pt idx="42">
                  <c:v>4.344000000000019</c:v>
                </c:pt>
                <c:pt idx="43">
                  <c:v>4.3260000000000192</c:v>
                </c:pt>
                <c:pt idx="44">
                  <c:v>4.3080000000000194</c:v>
                </c:pt>
                <c:pt idx="45">
                  <c:v>4.2900000000000196</c:v>
                </c:pt>
                <c:pt idx="46">
                  <c:v>4.2720000000000198</c:v>
                </c:pt>
                <c:pt idx="47">
                  <c:v>4.25400000000002</c:v>
                </c:pt>
                <c:pt idx="48">
                  <c:v>4.2360000000000202</c:v>
                </c:pt>
                <c:pt idx="49">
                  <c:v>4.2180000000000204</c:v>
                </c:pt>
                <c:pt idx="50">
                  <c:v>4.2000000000000206</c:v>
                </c:pt>
              </c:numCache>
            </c:numRef>
          </c:xVal>
          <c:yVal>
            <c:numRef>
              <c:f>linear!$ED$55:$ED$105</c:f>
              <c:numCache>
                <c:formatCode>Γενικός τύπος</c:formatCode>
                <c:ptCount val="51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68F-46D2-A22F-9CD053E141E4}"/>
            </c:ext>
          </c:extLst>
        </c:ser>
        <c:ser>
          <c:idx val="1"/>
          <c:order val="1"/>
          <c:spPr>
            <a:ln w="95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5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9525">
                <a:solidFill>
                  <a:schemeClr val="accent2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</c:marker>
          <c:xVal>
            <c:numRef>
              <c:f>linear!$EC$55:$EC$105</c:f>
              <c:numCache>
                <c:formatCode>Γενικός τύπος</c:formatCode>
                <c:ptCount val="51"/>
                <c:pt idx="0">
                  <c:v>5.1000000000000103</c:v>
                </c:pt>
                <c:pt idx="1">
                  <c:v>5.0820000000000105</c:v>
                </c:pt>
                <c:pt idx="2">
                  <c:v>5.0640000000000107</c:v>
                </c:pt>
                <c:pt idx="3">
                  <c:v>5.0460000000000109</c:v>
                </c:pt>
                <c:pt idx="4">
                  <c:v>5.0280000000000111</c:v>
                </c:pt>
                <c:pt idx="5">
                  <c:v>5.0100000000000113</c:v>
                </c:pt>
                <c:pt idx="6">
                  <c:v>4.9920000000000115</c:v>
                </c:pt>
                <c:pt idx="7">
                  <c:v>4.9740000000000117</c:v>
                </c:pt>
                <c:pt idx="8">
                  <c:v>4.956000000000012</c:v>
                </c:pt>
                <c:pt idx="9">
                  <c:v>4.9380000000000122</c:v>
                </c:pt>
                <c:pt idx="10">
                  <c:v>4.9200000000000124</c:v>
                </c:pt>
                <c:pt idx="11">
                  <c:v>4.9020000000000126</c:v>
                </c:pt>
                <c:pt idx="12">
                  <c:v>4.8840000000000128</c:v>
                </c:pt>
                <c:pt idx="13">
                  <c:v>4.866000000000013</c:v>
                </c:pt>
                <c:pt idx="14">
                  <c:v>4.8480000000000132</c:v>
                </c:pt>
                <c:pt idx="15">
                  <c:v>4.8300000000000134</c:v>
                </c:pt>
                <c:pt idx="16">
                  <c:v>4.8120000000000136</c:v>
                </c:pt>
                <c:pt idx="17">
                  <c:v>4.7940000000000138</c:v>
                </c:pt>
                <c:pt idx="18">
                  <c:v>4.776000000000014</c:v>
                </c:pt>
                <c:pt idx="19">
                  <c:v>4.7580000000000142</c:v>
                </c:pt>
                <c:pt idx="20">
                  <c:v>4.7400000000000144</c:v>
                </c:pt>
                <c:pt idx="21">
                  <c:v>4.7220000000000146</c:v>
                </c:pt>
                <c:pt idx="22">
                  <c:v>4.7040000000000148</c:v>
                </c:pt>
                <c:pt idx="23">
                  <c:v>4.686000000000015</c:v>
                </c:pt>
                <c:pt idx="24">
                  <c:v>4.6680000000000152</c:v>
                </c:pt>
                <c:pt idx="25">
                  <c:v>4.6500000000000155</c:v>
                </c:pt>
                <c:pt idx="26">
                  <c:v>4.6320000000000157</c:v>
                </c:pt>
                <c:pt idx="27">
                  <c:v>4.6140000000000159</c:v>
                </c:pt>
                <c:pt idx="28">
                  <c:v>4.5960000000000161</c:v>
                </c:pt>
                <c:pt idx="29">
                  <c:v>4.5780000000000163</c:v>
                </c:pt>
                <c:pt idx="30">
                  <c:v>4.5600000000000165</c:v>
                </c:pt>
                <c:pt idx="31">
                  <c:v>4.5420000000000167</c:v>
                </c:pt>
                <c:pt idx="32">
                  <c:v>4.5240000000000169</c:v>
                </c:pt>
                <c:pt idx="33">
                  <c:v>4.5060000000000171</c:v>
                </c:pt>
                <c:pt idx="34">
                  <c:v>4.4880000000000173</c:v>
                </c:pt>
                <c:pt idx="35">
                  <c:v>4.4700000000000175</c:v>
                </c:pt>
                <c:pt idx="36">
                  <c:v>4.4520000000000177</c:v>
                </c:pt>
                <c:pt idx="37">
                  <c:v>4.4340000000000179</c:v>
                </c:pt>
                <c:pt idx="38">
                  <c:v>4.4160000000000181</c:v>
                </c:pt>
                <c:pt idx="39">
                  <c:v>4.3980000000000183</c:v>
                </c:pt>
                <c:pt idx="40">
                  <c:v>4.3800000000000185</c:v>
                </c:pt>
                <c:pt idx="41">
                  <c:v>4.3620000000000188</c:v>
                </c:pt>
                <c:pt idx="42">
                  <c:v>4.344000000000019</c:v>
                </c:pt>
                <c:pt idx="43">
                  <c:v>4.3260000000000192</c:v>
                </c:pt>
                <c:pt idx="44">
                  <c:v>4.3080000000000194</c:v>
                </c:pt>
                <c:pt idx="45">
                  <c:v>4.2900000000000196</c:v>
                </c:pt>
                <c:pt idx="46">
                  <c:v>4.2720000000000198</c:v>
                </c:pt>
                <c:pt idx="47">
                  <c:v>4.25400000000002</c:v>
                </c:pt>
                <c:pt idx="48">
                  <c:v>4.2360000000000202</c:v>
                </c:pt>
                <c:pt idx="49">
                  <c:v>4.2180000000000204</c:v>
                </c:pt>
                <c:pt idx="50">
                  <c:v>4.2000000000000206</c:v>
                </c:pt>
              </c:numCache>
            </c:numRef>
          </c:xVal>
          <c:yVal>
            <c:numRef>
              <c:f>linear!$EE$55:$EE$105</c:f>
              <c:numCache>
                <c:formatCode>Γενικός τύπος</c:formatCode>
                <c:ptCount val="51"/>
                <c:pt idx="0">
                  <c:v>90.777777777776649</c:v>
                </c:pt>
                <c:pt idx="1">
                  <c:v>92.797777777776631</c:v>
                </c:pt>
                <c:pt idx="2">
                  <c:v>94.817777777776612</c:v>
                </c:pt>
                <c:pt idx="3">
                  <c:v>96.837777777776594</c:v>
                </c:pt>
                <c:pt idx="4">
                  <c:v>98.857777777776562</c:v>
                </c:pt>
                <c:pt idx="5">
                  <c:v>100.87777777777654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68F-46D2-A22F-9CD053E141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7727712"/>
        <c:axId val="587714592"/>
      </c:scatterChart>
      <c:valAx>
        <c:axId val="5877277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87714592"/>
        <c:crosses val="autoZero"/>
        <c:crossBetween val="midCat"/>
      </c:valAx>
      <c:valAx>
        <c:axId val="587714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877277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linear!$EC$55:$EC$110</c:f>
              <c:numCache>
                <c:formatCode>Γενικός τύπος</c:formatCode>
                <c:ptCount val="56"/>
                <c:pt idx="0">
                  <c:v>5.1000000000000103</c:v>
                </c:pt>
                <c:pt idx="1">
                  <c:v>5.0820000000000105</c:v>
                </c:pt>
                <c:pt idx="2">
                  <c:v>5.0640000000000107</c:v>
                </c:pt>
                <c:pt idx="3">
                  <c:v>5.0460000000000109</c:v>
                </c:pt>
                <c:pt idx="4">
                  <c:v>5.0280000000000111</c:v>
                </c:pt>
                <c:pt idx="5">
                  <c:v>5.0100000000000113</c:v>
                </c:pt>
                <c:pt idx="6">
                  <c:v>4.9920000000000115</c:v>
                </c:pt>
                <c:pt idx="7">
                  <c:v>4.9740000000000117</c:v>
                </c:pt>
                <c:pt idx="8">
                  <c:v>4.956000000000012</c:v>
                </c:pt>
                <c:pt idx="9">
                  <c:v>4.9380000000000122</c:v>
                </c:pt>
                <c:pt idx="10">
                  <c:v>4.9200000000000124</c:v>
                </c:pt>
                <c:pt idx="11">
                  <c:v>4.9020000000000126</c:v>
                </c:pt>
                <c:pt idx="12">
                  <c:v>4.8840000000000128</c:v>
                </c:pt>
                <c:pt idx="13">
                  <c:v>4.866000000000013</c:v>
                </c:pt>
                <c:pt idx="14">
                  <c:v>4.8480000000000132</c:v>
                </c:pt>
                <c:pt idx="15">
                  <c:v>4.8300000000000134</c:v>
                </c:pt>
                <c:pt idx="16">
                  <c:v>4.8120000000000136</c:v>
                </c:pt>
                <c:pt idx="17">
                  <c:v>4.7940000000000138</c:v>
                </c:pt>
                <c:pt idx="18">
                  <c:v>4.776000000000014</c:v>
                </c:pt>
                <c:pt idx="19">
                  <c:v>4.7580000000000142</c:v>
                </c:pt>
                <c:pt idx="20">
                  <c:v>4.7400000000000144</c:v>
                </c:pt>
                <c:pt idx="21">
                  <c:v>4.7220000000000146</c:v>
                </c:pt>
                <c:pt idx="22">
                  <c:v>4.7040000000000148</c:v>
                </c:pt>
                <c:pt idx="23">
                  <c:v>4.686000000000015</c:v>
                </c:pt>
                <c:pt idx="24">
                  <c:v>4.6680000000000152</c:v>
                </c:pt>
                <c:pt idx="25">
                  <c:v>4.6500000000000155</c:v>
                </c:pt>
                <c:pt idx="26">
                  <c:v>4.6320000000000157</c:v>
                </c:pt>
                <c:pt idx="27">
                  <c:v>4.6140000000000159</c:v>
                </c:pt>
                <c:pt idx="28">
                  <c:v>4.5960000000000161</c:v>
                </c:pt>
                <c:pt idx="29">
                  <c:v>4.5780000000000163</c:v>
                </c:pt>
                <c:pt idx="30">
                  <c:v>4.5600000000000165</c:v>
                </c:pt>
                <c:pt idx="31">
                  <c:v>4.5420000000000167</c:v>
                </c:pt>
                <c:pt idx="32">
                  <c:v>4.5240000000000169</c:v>
                </c:pt>
                <c:pt idx="33">
                  <c:v>4.5060000000000171</c:v>
                </c:pt>
                <c:pt idx="34">
                  <c:v>4.4880000000000173</c:v>
                </c:pt>
                <c:pt idx="35">
                  <c:v>4.4700000000000175</c:v>
                </c:pt>
                <c:pt idx="36">
                  <c:v>4.4520000000000177</c:v>
                </c:pt>
                <c:pt idx="37">
                  <c:v>4.4340000000000179</c:v>
                </c:pt>
                <c:pt idx="38">
                  <c:v>4.4160000000000181</c:v>
                </c:pt>
                <c:pt idx="39">
                  <c:v>4.3980000000000183</c:v>
                </c:pt>
                <c:pt idx="40">
                  <c:v>4.3800000000000185</c:v>
                </c:pt>
                <c:pt idx="41">
                  <c:v>4.3620000000000188</c:v>
                </c:pt>
                <c:pt idx="42">
                  <c:v>4.344000000000019</c:v>
                </c:pt>
                <c:pt idx="43">
                  <c:v>4.3260000000000192</c:v>
                </c:pt>
                <c:pt idx="44">
                  <c:v>4.3080000000000194</c:v>
                </c:pt>
                <c:pt idx="45">
                  <c:v>4.2900000000000196</c:v>
                </c:pt>
                <c:pt idx="46">
                  <c:v>4.2720000000000198</c:v>
                </c:pt>
                <c:pt idx="47">
                  <c:v>4.25400000000002</c:v>
                </c:pt>
                <c:pt idx="48">
                  <c:v>4.2360000000000202</c:v>
                </c:pt>
                <c:pt idx="49">
                  <c:v>4.2180000000000204</c:v>
                </c:pt>
                <c:pt idx="50">
                  <c:v>4.2000000000000206</c:v>
                </c:pt>
                <c:pt idx="51">
                  <c:v>4.1820000000000208</c:v>
                </c:pt>
                <c:pt idx="52">
                  <c:v>4.164000000000021</c:v>
                </c:pt>
                <c:pt idx="53">
                  <c:v>4.1460000000000212</c:v>
                </c:pt>
                <c:pt idx="54">
                  <c:v>4.1280000000000214</c:v>
                </c:pt>
                <c:pt idx="55">
                  <c:v>4.1100000000000216</c:v>
                </c:pt>
              </c:numCache>
            </c:numRef>
          </c:xVal>
          <c:yVal>
            <c:numRef>
              <c:f>linear!$EF$55:$EF$110</c:f>
              <c:numCache>
                <c:formatCode>Γενικός τύπος</c:formatCode>
                <c:ptCount val="56"/>
                <c:pt idx="0">
                  <c:v>1.1015911872705156E-2</c:v>
                </c:pt>
                <c:pt idx="1">
                  <c:v>1.0776120117819046E-2</c:v>
                </c:pt>
                <c:pt idx="2">
                  <c:v>1.0546545420455741E-2</c:v>
                </c:pt>
                <c:pt idx="3">
                  <c:v>1.0326548408564278E-2</c:v>
                </c:pt>
                <c:pt idx="4">
                  <c:v>1.0115541968259801E-2</c:v>
                </c:pt>
                <c:pt idx="5">
                  <c:v>9.9129860116754162E-3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B27-4BF8-81AE-AFA18BB509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9433184"/>
        <c:axId val="709423016"/>
      </c:scatterChart>
      <c:valAx>
        <c:axId val="709433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709423016"/>
        <c:crosses val="autoZero"/>
        <c:crossBetween val="midCat"/>
      </c:valAx>
      <c:valAx>
        <c:axId val="709423016"/>
        <c:scaling>
          <c:orientation val="minMax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7094331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24366681586345E-2"/>
          <c:y val="1.4518344981518796E-2"/>
          <c:w val="0.86960416193625933"/>
          <c:h val="0.90960392006761837"/>
        </c:manualLayout>
      </c:layout>
      <c:scatterChart>
        <c:scatterStyle val="lineMarker"/>
        <c:varyColors val="0"/>
        <c:ser>
          <c:idx val="0"/>
          <c:order val="0"/>
          <c:tx>
            <c:v>SELHNH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linear!$FB$15:$FB$215</c:f>
              <c:numCache>
                <c:formatCode>Γενικός τύπος</c:formatCode>
                <c:ptCount val="201"/>
                <c:pt idx="0">
                  <c:v>268.55195725651032</c:v>
                </c:pt>
                <c:pt idx="1">
                  <c:v>268.55134045696747</c:v>
                </c:pt>
                <c:pt idx="2">
                  <c:v>268.54949066704563</c:v>
                </c:pt>
                <c:pt idx="3">
                  <c:v>268.54640971226416</c:v>
                </c:pt>
                <c:pt idx="4">
                  <c:v>268.54210063315344</c:v>
                </c:pt>
                <c:pt idx="5">
                  <c:v>268.53656768225426</c:v>
                </c:pt>
                <c:pt idx="6">
                  <c:v>268.52981631992117</c:v>
                </c:pt>
                <c:pt idx="7">
                  <c:v>268.52185320893375</c:v>
                </c:pt>
                <c:pt idx="8">
                  <c:v>268.51268620792109</c:v>
                </c:pt>
                <c:pt idx="9">
                  <c:v>268.50232436360648</c:v>
                </c:pt>
                <c:pt idx="10">
                  <c:v>268.49077790187926</c:v>
                </c:pt>
                <c:pt idx="11">
                  <c:v>268.47805821770311</c:v>
                </c:pt>
                <c:pt idx="12">
                  <c:v>268.46417786387065</c:v>
                </c:pt>
                <c:pt idx="13">
                  <c:v>268.4491505386153</c:v>
                </c:pt>
                <c:pt idx="14">
                  <c:v>268.43299107209282</c:v>
                </c:pt>
                <c:pt idx="15">
                  <c:v>268.41571541174579</c:v>
                </c:pt>
                <c:pt idx="16">
                  <c:v>268.39734060656514</c:v>
                </c:pt>
                <c:pt idx="17">
                  <c:v>268.37788479026523</c:v>
                </c:pt>
                <c:pt idx="18">
                  <c:v>268.35736716338783</c:v>
                </c:pt>
                <c:pt idx="19">
                  <c:v>268.33580797435354</c:v>
                </c:pt>
                <c:pt idx="20">
                  <c:v>268.31322849947901</c:v>
                </c:pt>
                <c:pt idx="21">
                  <c:v>268.28965102197992</c:v>
                </c:pt>
                <c:pt idx="22">
                  <c:v>268.26509880998003</c:v>
                </c:pt>
                <c:pt idx="23">
                  <c:v>268.23959609354841</c:v>
                </c:pt>
                <c:pt idx="24">
                  <c:v>268.21316804078708</c:v>
                </c:pt>
                <c:pt idx="25">
                  <c:v>268.18584073299348</c:v>
                </c:pt>
                <c:pt idx="26">
                  <c:v>268.15764113892118</c:v>
                </c:pt>
                <c:pt idx="27">
                  <c:v>268.1285970881649</c:v>
                </c:pt>
                <c:pt idx="28">
                  <c:v>268.09873724369618</c:v>
                </c:pt>
                <c:pt idx="29">
                  <c:v>268.06809107357657</c:v>
                </c:pt>
                <c:pt idx="30">
                  <c:v>268.03668882187588</c:v>
                </c:pt>
                <c:pt idx="31">
                  <c:v>268.00456147882551</c:v>
                </c:pt>
                <c:pt idx="32">
                  <c:v>267.97174075023406</c:v>
                </c:pt>
                <c:pt idx="33">
                  <c:v>267.9382590261983</c:v>
                </c:pt>
                <c:pt idx="34">
                  <c:v>267.90414934913747</c:v>
                </c:pt>
                <c:pt idx="35">
                  <c:v>267.86944538118473</c:v>
                </c:pt>
                <c:pt idx="36">
                  <c:v>267.83418137096663</c:v>
                </c:pt>
                <c:pt idx="37">
                  <c:v>267.79839211980379</c:v>
                </c:pt>
                <c:pt idx="38">
                  <c:v>267.76211294736618</c:v>
                </c:pt>
                <c:pt idx="39">
                  <c:v>267.72537965681693</c:v>
                </c:pt>
                <c:pt idx="40">
                  <c:v>267.68822849947901</c:v>
                </c:pt>
                <c:pt idx="41">
                  <c:v>267.65069613905933</c:v>
                </c:pt>
                <c:pt idx="42">
                  <c:v>267.61281961546638</c:v>
                </c:pt>
                <c:pt idx="43">
                  <c:v>267.574636308256</c:v>
                </c:pt>
                <c:pt idx="44">
                  <c:v>267.53618389974247</c:v>
                </c:pt>
                <c:pt idx="45">
                  <c:v>267.49750033781061</c:v>
                </c:pt>
                <c:pt idx="46">
                  <c:v>267.45862379846568</c:v>
                </c:pt>
                <c:pt idx="62">
                  <c:v>266.84180156565446</c:v>
                </c:pt>
                <c:pt idx="63">
                  <c:v>266.80552239321685</c:v>
                </c:pt>
                <c:pt idx="64">
                  <c:v>266.76973314205395</c:v>
                </c:pt>
                <c:pt idx="65">
                  <c:v>266.73446913183591</c:v>
                </c:pt>
                <c:pt idx="66">
                  <c:v>266.69976516388317</c:v>
                </c:pt>
                <c:pt idx="67">
                  <c:v>266.66565548682235</c:v>
                </c:pt>
                <c:pt idx="68">
                  <c:v>266.63217376278658</c:v>
                </c:pt>
                <c:pt idx="69">
                  <c:v>266.59935303419513</c:v>
                </c:pt>
                <c:pt idx="70">
                  <c:v>266.56722569114476</c:v>
                </c:pt>
                <c:pt idx="71">
                  <c:v>266.53582343944407</c:v>
                </c:pt>
                <c:pt idx="72">
                  <c:v>266.50517726932446</c:v>
                </c:pt>
                <c:pt idx="73">
                  <c:v>266.47531742485575</c:v>
                </c:pt>
                <c:pt idx="74">
                  <c:v>266.44627337409946</c:v>
                </c:pt>
                <c:pt idx="75">
                  <c:v>266.41807378002716</c:v>
                </c:pt>
                <c:pt idx="76">
                  <c:v>266.39074647223356</c:v>
                </c:pt>
                <c:pt idx="77">
                  <c:v>266.36431841947223</c:v>
                </c:pt>
                <c:pt idx="78">
                  <c:v>266.33881570304061</c:v>
                </c:pt>
                <c:pt idx="79">
                  <c:v>266.31426349104072</c:v>
                </c:pt>
                <c:pt idx="80">
                  <c:v>266.29068601354163</c:v>
                </c:pt>
                <c:pt idx="81">
                  <c:v>266.2681065386671</c:v>
                </c:pt>
                <c:pt idx="82">
                  <c:v>266.24654734963281</c:v>
                </c:pt>
                <c:pt idx="83">
                  <c:v>266.22602972275541</c:v>
                </c:pt>
                <c:pt idx="84">
                  <c:v>266.2065739064555</c:v>
                </c:pt>
                <c:pt idx="85">
                  <c:v>266.18819910127485</c:v>
                </c:pt>
                <c:pt idx="86">
                  <c:v>266.17092344092782</c:v>
                </c:pt>
                <c:pt idx="87">
                  <c:v>266.15476397440534</c:v>
                </c:pt>
                <c:pt idx="88">
                  <c:v>266.13973664915</c:v>
                </c:pt>
                <c:pt idx="89">
                  <c:v>266.12585629531753</c:v>
                </c:pt>
                <c:pt idx="90">
                  <c:v>266.11313661114139</c:v>
                </c:pt>
                <c:pt idx="91">
                  <c:v>266.10159014941416</c:v>
                </c:pt>
                <c:pt idx="92">
                  <c:v>266.09122830509955</c:v>
                </c:pt>
                <c:pt idx="93">
                  <c:v>266.08206130408689</c:v>
                </c:pt>
                <c:pt idx="94">
                  <c:v>266.07409819309947</c:v>
                </c:pt>
                <c:pt idx="95">
                  <c:v>266.06734683076638</c:v>
                </c:pt>
                <c:pt idx="96">
                  <c:v>266.0618138798672</c:v>
                </c:pt>
                <c:pt idx="97">
                  <c:v>266.05750480075648</c:v>
                </c:pt>
                <c:pt idx="98">
                  <c:v>266.05442384597501</c:v>
                </c:pt>
                <c:pt idx="99">
                  <c:v>266.05257405605317</c:v>
                </c:pt>
                <c:pt idx="100">
                  <c:v>266.05195725651032</c:v>
                </c:pt>
                <c:pt idx="101">
                  <c:v>266.05257405605317</c:v>
                </c:pt>
                <c:pt idx="102">
                  <c:v>266.05442384597495</c:v>
                </c:pt>
                <c:pt idx="103">
                  <c:v>266.05750480075648</c:v>
                </c:pt>
                <c:pt idx="104">
                  <c:v>266.0618138798672</c:v>
                </c:pt>
                <c:pt idx="105">
                  <c:v>266.06734683076638</c:v>
                </c:pt>
                <c:pt idx="106">
                  <c:v>266.07409819309947</c:v>
                </c:pt>
                <c:pt idx="107">
                  <c:v>266.08206130408689</c:v>
                </c:pt>
                <c:pt idx="108">
                  <c:v>266.09122830509955</c:v>
                </c:pt>
                <c:pt idx="109">
                  <c:v>266.10159014941416</c:v>
                </c:pt>
                <c:pt idx="110">
                  <c:v>266.11313661114139</c:v>
                </c:pt>
                <c:pt idx="111">
                  <c:v>266.12585629531753</c:v>
                </c:pt>
                <c:pt idx="112">
                  <c:v>266.13973664915</c:v>
                </c:pt>
                <c:pt idx="113">
                  <c:v>266.15476397440534</c:v>
                </c:pt>
                <c:pt idx="114">
                  <c:v>266.17092344092777</c:v>
                </c:pt>
                <c:pt idx="115">
                  <c:v>266.18819910127485</c:v>
                </c:pt>
                <c:pt idx="116">
                  <c:v>266.2065739064555</c:v>
                </c:pt>
                <c:pt idx="117">
                  <c:v>266.22602972275541</c:v>
                </c:pt>
                <c:pt idx="118">
                  <c:v>266.24654734963281</c:v>
                </c:pt>
                <c:pt idx="119">
                  <c:v>266.2681065386671</c:v>
                </c:pt>
                <c:pt idx="120">
                  <c:v>266.29068601354163</c:v>
                </c:pt>
                <c:pt idx="121">
                  <c:v>266.31426349104072</c:v>
                </c:pt>
                <c:pt idx="122">
                  <c:v>266.33881570304055</c:v>
                </c:pt>
                <c:pt idx="123">
                  <c:v>266.36431841947223</c:v>
                </c:pt>
                <c:pt idx="124">
                  <c:v>266.39074647223356</c:v>
                </c:pt>
                <c:pt idx="125">
                  <c:v>266.4180737800271</c:v>
                </c:pt>
                <c:pt idx="126">
                  <c:v>266.44627337409946</c:v>
                </c:pt>
                <c:pt idx="127">
                  <c:v>266.47531742485575</c:v>
                </c:pt>
                <c:pt idx="128">
                  <c:v>266.50517726932446</c:v>
                </c:pt>
                <c:pt idx="129">
                  <c:v>266.53582343944407</c:v>
                </c:pt>
                <c:pt idx="130">
                  <c:v>266.5672256911447</c:v>
                </c:pt>
                <c:pt idx="131">
                  <c:v>266.59935303419513</c:v>
                </c:pt>
                <c:pt idx="132">
                  <c:v>266.63217376278658</c:v>
                </c:pt>
                <c:pt idx="133">
                  <c:v>266.66565548682235</c:v>
                </c:pt>
                <c:pt idx="134">
                  <c:v>266.69976516388317</c:v>
                </c:pt>
                <c:pt idx="135">
                  <c:v>266.73446913183585</c:v>
                </c:pt>
                <c:pt idx="136">
                  <c:v>266.76973314205395</c:v>
                </c:pt>
                <c:pt idx="137">
                  <c:v>266.80552239321685</c:v>
                </c:pt>
                <c:pt idx="138">
                  <c:v>266.84180156565446</c:v>
                </c:pt>
                <c:pt idx="139">
                  <c:v>266.87853485620371</c:v>
                </c:pt>
                <c:pt idx="140">
                  <c:v>266.91568601354163</c:v>
                </c:pt>
                <c:pt idx="141">
                  <c:v>266.95321837396125</c:v>
                </c:pt>
                <c:pt idx="142">
                  <c:v>266.99109489755426</c:v>
                </c:pt>
                <c:pt idx="143">
                  <c:v>267.02927820476464</c:v>
                </c:pt>
                <c:pt idx="144">
                  <c:v>267.06773061327817</c:v>
                </c:pt>
                <c:pt idx="145">
                  <c:v>267.10641417521003</c:v>
                </c:pt>
                <c:pt idx="146">
                  <c:v>267.1452907145549</c:v>
                </c:pt>
                <c:pt idx="147">
                  <c:v>267.18432186486217</c:v>
                </c:pt>
                <c:pt idx="148">
                  <c:v>267.22346910709865</c:v>
                </c:pt>
                <c:pt idx="149">
                  <c:v>267.26269380766263</c:v>
                </c:pt>
                <c:pt idx="150">
                  <c:v>267.30195725651032</c:v>
                </c:pt>
                <c:pt idx="151">
                  <c:v>267.34122070535796</c:v>
                </c:pt>
                <c:pt idx="152">
                  <c:v>267.38044540592193</c:v>
                </c:pt>
                <c:pt idx="153">
                  <c:v>267.41959264815847</c:v>
                </c:pt>
                <c:pt idx="154">
                  <c:v>267.45862379846568</c:v>
                </c:pt>
                <c:pt idx="155">
                  <c:v>267.49750033781061</c:v>
                </c:pt>
                <c:pt idx="156">
                  <c:v>267.53618389974247</c:v>
                </c:pt>
                <c:pt idx="157">
                  <c:v>267.574636308256</c:v>
                </c:pt>
                <c:pt idx="158">
                  <c:v>267.61281961546638</c:v>
                </c:pt>
                <c:pt idx="159">
                  <c:v>267.65069613905933</c:v>
                </c:pt>
                <c:pt idx="160">
                  <c:v>267.68822849947901</c:v>
                </c:pt>
                <c:pt idx="161">
                  <c:v>267.72537965681693</c:v>
                </c:pt>
                <c:pt idx="162">
                  <c:v>267.76211294736618</c:v>
                </c:pt>
                <c:pt idx="163">
                  <c:v>267.79839211980379</c:v>
                </c:pt>
                <c:pt idx="164">
                  <c:v>267.83418137096663</c:v>
                </c:pt>
                <c:pt idx="165">
                  <c:v>267.86944538118473</c:v>
                </c:pt>
                <c:pt idx="166">
                  <c:v>267.90414934913747</c:v>
                </c:pt>
                <c:pt idx="167">
                  <c:v>267.93825902619824</c:v>
                </c:pt>
                <c:pt idx="168">
                  <c:v>267.97174075023406</c:v>
                </c:pt>
                <c:pt idx="169">
                  <c:v>268.00456147882545</c:v>
                </c:pt>
                <c:pt idx="170">
                  <c:v>268.03668882187588</c:v>
                </c:pt>
                <c:pt idx="171">
                  <c:v>268.06809107357651</c:v>
                </c:pt>
                <c:pt idx="172">
                  <c:v>268.09873724369618</c:v>
                </c:pt>
                <c:pt idx="173">
                  <c:v>268.1285970881649</c:v>
                </c:pt>
                <c:pt idx="174">
                  <c:v>268.15764113892118</c:v>
                </c:pt>
                <c:pt idx="175">
                  <c:v>268.18584073299348</c:v>
                </c:pt>
                <c:pt idx="176">
                  <c:v>268.21316804078708</c:v>
                </c:pt>
                <c:pt idx="177">
                  <c:v>268.23959609354836</c:v>
                </c:pt>
                <c:pt idx="178">
                  <c:v>268.26509880998003</c:v>
                </c:pt>
                <c:pt idx="179">
                  <c:v>268.28965102197992</c:v>
                </c:pt>
                <c:pt idx="180">
                  <c:v>268.31322849947901</c:v>
                </c:pt>
                <c:pt idx="181">
                  <c:v>268.33580797435349</c:v>
                </c:pt>
                <c:pt idx="182">
                  <c:v>268.35736716338783</c:v>
                </c:pt>
                <c:pt idx="183">
                  <c:v>268.37788479026523</c:v>
                </c:pt>
                <c:pt idx="184">
                  <c:v>268.39734060656514</c:v>
                </c:pt>
                <c:pt idx="185">
                  <c:v>268.41571541174579</c:v>
                </c:pt>
                <c:pt idx="186">
                  <c:v>268.43299107209282</c:v>
                </c:pt>
                <c:pt idx="187">
                  <c:v>268.4491505386153</c:v>
                </c:pt>
                <c:pt idx="188">
                  <c:v>268.46417786387065</c:v>
                </c:pt>
                <c:pt idx="189">
                  <c:v>268.47805821770311</c:v>
                </c:pt>
                <c:pt idx="190">
                  <c:v>268.49077790187926</c:v>
                </c:pt>
                <c:pt idx="191">
                  <c:v>268.50232436360648</c:v>
                </c:pt>
                <c:pt idx="192">
                  <c:v>268.51268620792109</c:v>
                </c:pt>
                <c:pt idx="193">
                  <c:v>268.52185320893375</c:v>
                </c:pt>
                <c:pt idx="194">
                  <c:v>268.52981631992117</c:v>
                </c:pt>
                <c:pt idx="195">
                  <c:v>268.53656768225426</c:v>
                </c:pt>
                <c:pt idx="196">
                  <c:v>268.54210063315344</c:v>
                </c:pt>
                <c:pt idx="197">
                  <c:v>268.54640971226416</c:v>
                </c:pt>
                <c:pt idx="198">
                  <c:v>268.54949066704563</c:v>
                </c:pt>
                <c:pt idx="199">
                  <c:v>268.55134045696747</c:v>
                </c:pt>
                <c:pt idx="200">
                  <c:v>268.55195725651032</c:v>
                </c:pt>
              </c:numCache>
            </c:numRef>
          </c:xVal>
          <c:yVal>
            <c:numRef>
              <c:f>linear!$FC$15:$FC$215</c:f>
              <c:numCache>
                <c:formatCode>Γενικός τύπος</c:formatCode>
                <c:ptCount val="201"/>
                <c:pt idx="0">
                  <c:v>136.19714992186405</c:v>
                </c:pt>
                <c:pt idx="1">
                  <c:v>136.23641337071172</c:v>
                </c:pt>
                <c:pt idx="2">
                  <c:v>136.27563807127569</c:v>
                </c:pt>
                <c:pt idx="3">
                  <c:v>136.3147853135122</c:v>
                </c:pt>
                <c:pt idx="4">
                  <c:v>136.35381646381944</c:v>
                </c:pt>
                <c:pt idx="5">
                  <c:v>136.39269300316434</c:v>
                </c:pt>
                <c:pt idx="6">
                  <c:v>136.4313765650962</c:v>
                </c:pt>
                <c:pt idx="7">
                  <c:v>136.46982897360974</c:v>
                </c:pt>
                <c:pt idx="8">
                  <c:v>136.50801228082011</c:v>
                </c:pt>
                <c:pt idx="9">
                  <c:v>136.5458888044131</c:v>
                </c:pt>
                <c:pt idx="10">
                  <c:v>136.58342116483274</c:v>
                </c:pt>
                <c:pt idx="11">
                  <c:v>136.62057232217066</c:v>
                </c:pt>
                <c:pt idx="12">
                  <c:v>136.65730561271991</c:v>
                </c:pt>
                <c:pt idx="13">
                  <c:v>136.69358478515753</c:v>
                </c:pt>
                <c:pt idx="14">
                  <c:v>136.72937403632039</c:v>
                </c:pt>
                <c:pt idx="15">
                  <c:v>136.76463804653849</c:v>
                </c:pt>
                <c:pt idx="16">
                  <c:v>136.7993420144912</c:v>
                </c:pt>
                <c:pt idx="17">
                  <c:v>136.83345169155203</c:v>
                </c:pt>
                <c:pt idx="18">
                  <c:v>136.86693341558779</c:v>
                </c:pt>
                <c:pt idx="19">
                  <c:v>136.89975414417921</c:v>
                </c:pt>
                <c:pt idx="20">
                  <c:v>136.93188148722965</c:v>
                </c:pt>
                <c:pt idx="21">
                  <c:v>136.96328373893027</c:v>
                </c:pt>
                <c:pt idx="22">
                  <c:v>136.99392990904991</c:v>
                </c:pt>
                <c:pt idx="23">
                  <c:v>137.02378975351863</c:v>
                </c:pt>
                <c:pt idx="24">
                  <c:v>137.05283380427491</c:v>
                </c:pt>
                <c:pt idx="25">
                  <c:v>137.08103339834724</c:v>
                </c:pt>
                <c:pt idx="26">
                  <c:v>137.10836070614081</c:v>
                </c:pt>
                <c:pt idx="27">
                  <c:v>137.13478875890212</c:v>
                </c:pt>
                <c:pt idx="28">
                  <c:v>137.16029147533379</c:v>
                </c:pt>
                <c:pt idx="29">
                  <c:v>137.18484368733365</c:v>
                </c:pt>
                <c:pt idx="30">
                  <c:v>137.20842116483274</c:v>
                </c:pt>
                <c:pt idx="31">
                  <c:v>137.23100063970725</c:v>
                </c:pt>
                <c:pt idx="32">
                  <c:v>137.25255982874157</c:v>
                </c:pt>
                <c:pt idx="33">
                  <c:v>137.27307745561899</c:v>
                </c:pt>
                <c:pt idx="34">
                  <c:v>137.29253327191887</c:v>
                </c:pt>
                <c:pt idx="35">
                  <c:v>137.31090807709953</c:v>
                </c:pt>
                <c:pt idx="36">
                  <c:v>137.32818373744658</c:v>
                </c:pt>
                <c:pt idx="37">
                  <c:v>137.34434320396903</c:v>
                </c:pt>
                <c:pt idx="38">
                  <c:v>137.35937052922438</c:v>
                </c:pt>
                <c:pt idx="39">
                  <c:v>137.37325088305684</c:v>
                </c:pt>
                <c:pt idx="40">
                  <c:v>137.38597056723299</c:v>
                </c:pt>
                <c:pt idx="41">
                  <c:v>137.39751702896024</c:v>
                </c:pt>
                <c:pt idx="42">
                  <c:v>137.40787887327485</c:v>
                </c:pt>
                <c:pt idx="43">
                  <c:v>137.41704587428748</c:v>
                </c:pt>
                <c:pt idx="44">
                  <c:v>137.42500898527493</c:v>
                </c:pt>
                <c:pt idx="45">
                  <c:v>137.43176034760796</c:v>
                </c:pt>
                <c:pt idx="46">
                  <c:v>137.43729329850714</c:v>
                </c:pt>
                <c:pt idx="62">
                  <c:v>137.35937052922438</c:v>
                </c:pt>
                <c:pt idx="63">
                  <c:v>137.34434320396903</c:v>
                </c:pt>
                <c:pt idx="64">
                  <c:v>137.32818373744658</c:v>
                </c:pt>
                <c:pt idx="65">
                  <c:v>137.3109080770995</c:v>
                </c:pt>
                <c:pt idx="66">
                  <c:v>137.29253327191887</c:v>
                </c:pt>
                <c:pt idx="67">
                  <c:v>137.27307745561899</c:v>
                </c:pt>
                <c:pt idx="68">
                  <c:v>137.25255982874157</c:v>
                </c:pt>
                <c:pt idx="69">
                  <c:v>137.23100063970725</c:v>
                </c:pt>
                <c:pt idx="70">
                  <c:v>137.20842116483274</c:v>
                </c:pt>
                <c:pt idx="71">
                  <c:v>137.18484368733365</c:v>
                </c:pt>
                <c:pt idx="72">
                  <c:v>137.16029147533379</c:v>
                </c:pt>
                <c:pt idx="73">
                  <c:v>137.13478875890212</c:v>
                </c:pt>
                <c:pt idx="74">
                  <c:v>137.10836070614081</c:v>
                </c:pt>
                <c:pt idx="75">
                  <c:v>137.08103339834724</c:v>
                </c:pt>
                <c:pt idx="76">
                  <c:v>137.05283380427491</c:v>
                </c:pt>
                <c:pt idx="77">
                  <c:v>137.02378975351863</c:v>
                </c:pt>
                <c:pt idx="78">
                  <c:v>136.99392990904991</c:v>
                </c:pt>
                <c:pt idx="79">
                  <c:v>136.96328373893027</c:v>
                </c:pt>
                <c:pt idx="80">
                  <c:v>136.93188148722965</c:v>
                </c:pt>
                <c:pt idx="81">
                  <c:v>136.89975414417921</c:v>
                </c:pt>
                <c:pt idx="82">
                  <c:v>136.86693341558779</c:v>
                </c:pt>
                <c:pt idx="83">
                  <c:v>136.83345169155203</c:v>
                </c:pt>
                <c:pt idx="84">
                  <c:v>136.7993420144912</c:v>
                </c:pt>
                <c:pt idx="85">
                  <c:v>136.76463804653849</c:v>
                </c:pt>
                <c:pt idx="86">
                  <c:v>136.72937403632039</c:v>
                </c:pt>
                <c:pt idx="87">
                  <c:v>136.69358478515753</c:v>
                </c:pt>
                <c:pt idx="88">
                  <c:v>136.65730561271991</c:v>
                </c:pt>
                <c:pt idx="89">
                  <c:v>136.62057232217066</c:v>
                </c:pt>
                <c:pt idx="90">
                  <c:v>136.58342116483274</c:v>
                </c:pt>
                <c:pt idx="91">
                  <c:v>136.5458888044131</c:v>
                </c:pt>
                <c:pt idx="92">
                  <c:v>136.50801228082014</c:v>
                </c:pt>
                <c:pt idx="93">
                  <c:v>136.46982897360974</c:v>
                </c:pt>
                <c:pt idx="94">
                  <c:v>136.4313765650962</c:v>
                </c:pt>
                <c:pt idx="95">
                  <c:v>136.39269300316434</c:v>
                </c:pt>
                <c:pt idx="96">
                  <c:v>136.35381646381944</c:v>
                </c:pt>
                <c:pt idx="97">
                  <c:v>136.3147853135122</c:v>
                </c:pt>
                <c:pt idx="98">
                  <c:v>136.27563807127569</c:v>
                </c:pt>
                <c:pt idx="99">
                  <c:v>136.23641337071172</c:v>
                </c:pt>
                <c:pt idx="100">
                  <c:v>136.19714992186405</c:v>
                </c:pt>
                <c:pt idx="101">
                  <c:v>136.15788647301639</c:v>
                </c:pt>
                <c:pt idx="102">
                  <c:v>136.11866177245241</c:v>
                </c:pt>
                <c:pt idx="103">
                  <c:v>136.0795145302159</c:v>
                </c:pt>
                <c:pt idx="104">
                  <c:v>136.04048337990869</c:v>
                </c:pt>
                <c:pt idx="105">
                  <c:v>136.00160684056377</c:v>
                </c:pt>
                <c:pt idx="106">
                  <c:v>135.96292327863191</c:v>
                </c:pt>
                <c:pt idx="107">
                  <c:v>135.92447087011837</c:v>
                </c:pt>
                <c:pt idx="108">
                  <c:v>135.886287562908</c:v>
                </c:pt>
                <c:pt idx="109">
                  <c:v>135.84841103931501</c:v>
                </c:pt>
                <c:pt idx="110">
                  <c:v>135.81087867889536</c:v>
                </c:pt>
                <c:pt idx="111">
                  <c:v>135.77372752155745</c:v>
                </c:pt>
                <c:pt idx="112">
                  <c:v>135.73699423100823</c:v>
                </c:pt>
                <c:pt idx="113">
                  <c:v>135.70071505857058</c:v>
                </c:pt>
                <c:pt idx="114">
                  <c:v>135.66492580740771</c:v>
                </c:pt>
                <c:pt idx="115">
                  <c:v>135.62966179718964</c:v>
                </c:pt>
                <c:pt idx="116">
                  <c:v>135.5949578292369</c:v>
                </c:pt>
                <c:pt idx="117">
                  <c:v>135.56084815217611</c:v>
                </c:pt>
                <c:pt idx="118">
                  <c:v>135.52736642814031</c:v>
                </c:pt>
                <c:pt idx="119">
                  <c:v>135.49454569954889</c:v>
                </c:pt>
                <c:pt idx="120">
                  <c:v>135.46241835649846</c:v>
                </c:pt>
                <c:pt idx="121">
                  <c:v>135.43101610479783</c:v>
                </c:pt>
                <c:pt idx="122">
                  <c:v>135.4003699346782</c:v>
                </c:pt>
                <c:pt idx="123">
                  <c:v>135.37051009020951</c:v>
                </c:pt>
                <c:pt idx="124">
                  <c:v>135.34146603945319</c:v>
                </c:pt>
                <c:pt idx="125">
                  <c:v>135.31326644538089</c:v>
                </c:pt>
                <c:pt idx="126">
                  <c:v>135.28593913758729</c:v>
                </c:pt>
                <c:pt idx="127">
                  <c:v>135.25951108482599</c:v>
                </c:pt>
                <c:pt idx="128">
                  <c:v>135.23400836839431</c:v>
                </c:pt>
                <c:pt idx="129">
                  <c:v>135.20945615639445</c:v>
                </c:pt>
                <c:pt idx="130">
                  <c:v>135.18587867889536</c:v>
                </c:pt>
                <c:pt idx="131">
                  <c:v>135.16329920402086</c:v>
                </c:pt>
                <c:pt idx="132">
                  <c:v>135.14174001498654</c:v>
                </c:pt>
                <c:pt idx="133">
                  <c:v>135.12122238810912</c:v>
                </c:pt>
                <c:pt idx="134">
                  <c:v>135.10176657180924</c:v>
                </c:pt>
                <c:pt idx="135">
                  <c:v>135.08339176662861</c:v>
                </c:pt>
                <c:pt idx="136">
                  <c:v>135.06611610628153</c:v>
                </c:pt>
                <c:pt idx="137">
                  <c:v>135.04995663975907</c:v>
                </c:pt>
                <c:pt idx="138">
                  <c:v>135.03492931450376</c:v>
                </c:pt>
                <c:pt idx="139">
                  <c:v>135.02104896067127</c:v>
                </c:pt>
                <c:pt idx="140">
                  <c:v>135.00832927649512</c:v>
                </c:pt>
                <c:pt idx="141">
                  <c:v>134.99678281476787</c:v>
                </c:pt>
                <c:pt idx="142">
                  <c:v>134.98642097045328</c:v>
                </c:pt>
                <c:pt idx="143">
                  <c:v>134.97725396944062</c:v>
                </c:pt>
                <c:pt idx="144">
                  <c:v>134.96929085845321</c:v>
                </c:pt>
                <c:pt idx="145">
                  <c:v>134.96253949612014</c:v>
                </c:pt>
                <c:pt idx="146">
                  <c:v>134.95700654522096</c:v>
                </c:pt>
                <c:pt idx="147">
                  <c:v>134.95269746611021</c:v>
                </c:pt>
                <c:pt idx="148">
                  <c:v>134.94961651132871</c:v>
                </c:pt>
                <c:pt idx="149">
                  <c:v>134.94776672140688</c:v>
                </c:pt>
                <c:pt idx="150">
                  <c:v>134.94714992186405</c:v>
                </c:pt>
                <c:pt idx="151">
                  <c:v>134.94776672140688</c:v>
                </c:pt>
                <c:pt idx="152">
                  <c:v>134.94961651132871</c:v>
                </c:pt>
                <c:pt idx="153">
                  <c:v>134.95269746611021</c:v>
                </c:pt>
                <c:pt idx="154">
                  <c:v>134.95700654522096</c:v>
                </c:pt>
                <c:pt idx="155">
                  <c:v>134.96253949612012</c:v>
                </c:pt>
                <c:pt idx="156">
                  <c:v>134.96929085845318</c:v>
                </c:pt>
                <c:pt idx="157">
                  <c:v>134.97725396944062</c:v>
                </c:pt>
                <c:pt idx="158">
                  <c:v>134.98642097045325</c:v>
                </c:pt>
                <c:pt idx="159">
                  <c:v>134.99678281476787</c:v>
                </c:pt>
                <c:pt idx="160">
                  <c:v>135.00832927649512</c:v>
                </c:pt>
                <c:pt idx="161">
                  <c:v>135.02104896067127</c:v>
                </c:pt>
                <c:pt idx="162">
                  <c:v>135.03492931450373</c:v>
                </c:pt>
                <c:pt idx="163">
                  <c:v>135.04995663975907</c:v>
                </c:pt>
                <c:pt idx="164">
                  <c:v>135.06611610628153</c:v>
                </c:pt>
                <c:pt idx="165">
                  <c:v>135.08339176662858</c:v>
                </c:pt>
                <c:pt idx="166">
                  <c:v>135.10176657180921</c:v>
                </c:pt>
                <c:pt idx="167">
                  <c:v>135.12122238810912</c:v>
                </c:pt>
                <c:pt idx="168">
                  <c:v>135.14174001498651</c:v>
                </c:pt>
                <c:pt idx="169">
                  <c:v>135.16329920402083</c:v>
                </c:pt>
                <c:pt idx="170">
                  <c:v>135.18587867889536</c:v>
                </c:pt>
                <c:pt idx="171">
                  <c:v>135.20945615639442</c:v>
                </c:pt>
                <c:pt idx="172">
                  <c:v>135.23400836839431</c:v>
                </c:pt>
                <c:pt idx="173">
                  <c:v>135.25951108482596</c:v>
                </c:pt>
                <c:pt idx="174">
                  <c:v>135.28593913758726</c:v>
                </c:pt>
                <c:pt idx="175">
                  <c:v>135.31326644538086</c:v>
                </c:pt>
                <c:pt idx="176">
                  <c:v>135.34146603945317</c:v>
                </c:pt>
                <c:pt idx="177">
                  <c:v>135.37051009020948</c:v>
                </c:pt>
                <c:pt idx="178">
                  <c:v>135.40036993467817</c:v>
                </c:pt>
                <c:pt idx="179">
                  <c:v>135.43101610479781</c:v>
                </c:pt>
                <c:pt idx="180">
                  <c:v>135.46241835649843</c:v>
                </c:pt>
                <c:pt idx="181">
                  <c:v>135.49454569954887</c:v>
                </c:pt>
                <c:pt idx="182">
                  <c:v>135.52736642814028</c:v>
                </c:pt>
                <c:pt idx="183">
                  <c:v>135.56084815217608</c:v>
                </c:pt>
                <c:pt idx="184">
                  <c:v>135.59495782923688</c:v>
                </c:pt>
                <c:pt idx="185">
                  <c:v>135.62966179718958</c:v>
                </c:pt>
                <c:pt idx="186">
                  <c:v>135.66492580740768</c:v>
                </c:pt>
                <c:pt idx="187">
                  <c:v>135.70071505857055</c:v>
                </c:pt>
                <c:pt idx="188">
                  <c:v>135.73699423100817</c:v>
                </c:pt>
                <c:pt idx="189">
                  <c:v>135.77372752155742</c:v>
                </c:pt>
                <c:pt idx="190">
                  <c:v>135.81087867889534</c:v>
                </c:pt>
                <c:pt idx="191">
                  <c:v>135.84841103931498</c:v>
                </c:pt>
                <c:pt idx="192">
                  <c:v>135.88628756290797</c:v>
                </c:pt>
                <c:pt idx="193">
                  <c:v>135.92447087011834</c:v>
                </c:pt>
                <c:pt idx="194">
                  <c:v>135.96292327863188</c:v>
                </c:pt>
                <c:pt idx="195">
                  <c:v>136.00160684056374</c:v>
                </c:pt>
                <c:pt idx="196">
                  <c:v>136.04048337990864</c:v>
                </c:pt>
                <c:pt idx="197">
                  <c:v>136.07951453021587</c:v>
                </c:pt>
                <c:pt idx="198">
                  <c:v>136.11866177245238</c:v>
                </c:pt>
                <c:pt idx="199">
                  <c:v>136.15788647301636</c:v>
                </c:pt>
                <c:pt idx="200">
                  <c:v>136.19714992186402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1F1-4135-80D5-C755D38E48E2}"/>
            </c:ext>
          </c:extLst>
        </c:ser>
        <c:ser>
          <c:idx val="1"/>
          <c:order val="1"/>
          <c:tx>
            <c:v>XA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linear!$FF$11:$FF$12</c:f>
              <c:numCache>
                <c:formatCode>Γενικός τύπος</c:formatCode>
                <c:ptCount val="2"/>
                <c:pt idx="0">
                  <c:v>267.30195725651032</c:v>
                </c:pt>
                <c:pt idx="1">
                  <c:v>267.84800270739788</c:v>
                </c:pt>
              </c:numCache>
            </c:numRef>
          </c:xVal>
          <c:yVal>
            <c:numRef>
              <c:f>linear!$FG$11:$FG$12</c:f>
              <c:numCache>
                <c:formatCode>Γενικός τύπος</c:formatCode>
                <c:ptCount val="2"/>
                <c:pt idx="0">
                  <c:v>136.19714992186405</c:v>
                </c:pt>
                <c:pt idx="1">
                  <c:v>135.07272368348066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1F1-4135-80D5-C755D38E48E2}"/>
            </c:ext>
          </c:extLst>
        </c:ser>
        <c:ser>
          <c:idx val="2"/>
          <c:order val="2"/>
          <c:tx>
            <c:v>KHKLOS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linear!$FB$15:$FB$215</c:f>
              <c:numCache>
                <c:formatCode>Γενικός τύπος</c:formatCode>
                <c:ptCount val="201"/>
                <c:pt idx="0">
                  <c:v>268.55195725651032</c:v>
                </c:pt>
                <c:pt idx="1">
                  <c:v>268.55134045696747</c:v>
                </c:pt>
                <c:pt idx="2">
                  <c:v>268.54949066704563</c:v>
                </c:pt>
                <c:pt idx="3">
                  <c:v>268.54640971226416</c:v>
                </c:pt>
                <c:pt idx="4">
                  <c:v>268.54210063315344</c:v>
                </c:pt>
                <c:pt idx="5">
                  <c:v>268.53656768225426</c:v>
                </c:pt>
                <c:pt idx="6">
                  <c:v>268.52981631992117</c:v>
                </c:pt>
                <c:pt idx="7">
                  <c:v>268.52185320893375</c:v>
                </c:pt>
                <c:pt idx="8">
                  <c:v>268.51268620792109</c:v>
                </c:pt>
                <c:pt idx="9">
                  <c:v>268.50232436360648</c:v>
                </c:pt>
                <c:pt idx="10">
                  <c:v>268.49077790187926</c:v>
                </c:pt>
                <c:pt idx="11">
                  <c:v>268.47805821770311</c:v>
                </c:pt>
                <c:pt idx="12">
                  <c:v>268.46417786387065</c:v>
                </c:pt>
                <c:pt idx="13">
                  <c:v>268.4491505386153</c:v>
                </c:pt>
                <c:pt idx="14">
                  <c:v>268.43299107209282</c:v>
                </c:pt>
                <c:pt idx="15">
                  <c:v>268.41571541174579</c:v>
                </c:pt>
                <c:pt idx="16">
                  <c:v>268.39734060656514</c:v>
                </c:pt>
                <c:pt idx="17">
                  <c:v>268.37788479026523</c:v>
                </c:pt>
                <c:pt idx="18">
                  <c:v>268.35736716338783</c:v>
                </c:pt>
                <c:pt idx="19">
                  <c:v>268.33580797435354</c:v>
                </c:pt>
                <c:pt idx="20">
                  <c:v>268.31322849947901</c:v>
                </c:pt>
                <c:pt idx="21">
                  <c:v>268.28965102197992</c:v>
                </c:pt>
                <c:pt idx="22">
                  <c:v>268.26509880998003</c:v>
                </c:pt>
                <c:pt idx="23">
                  <c:v>268.23959609354841</c:v>
                </c:pt>
                <c:pt idx="24">
                  <c:v>268.21316804078708</c:v>
                </c:pt>
                <c:pt idx="25">
                  <c:v>268.18584073299348</c:v>
                </c:pt>
                <c:pt idx="26">
                  <c:v>268.15764113892118</c:v>
                </c:pt>
                <c:pt idx="27">
                  <c:v>268.1285970881649</c:v>
                </c:pt>
                <c:pt idx="28">
                  <c:v>268.09873724369618</c:v>
                </c:pt>
                <c:pt idx="29">
                  <c:v>268.06809107357657</c:v>
                </c:pt>
                <c:pt idx="30">
                  <c:v>268.03668882187588</c:v>
                </c:pt>
                <c:pt idx="31">
                  <c:v>268.00456147882551</c:v>
                </c:pt>
                <c:pt idx="32">
                  <c:v>267.97174075023406</c:v>
                </c:pt>
                <c:pt idx="33">
                  <c:v>267.9382590261983</c:v>
                </c:pt>
                <c:pt idx="34">
                  <c:v>267.90414934913747</c:v>
                </c:pt>
                <c:pt idx="35">
                  <c:v>267.86944538118473</c:v>
                </c:pt>
                <c:pt idx="36">
                  <c:v>267.83418137096663</c:v>
                </c:pt>
                <c:pt idx="37">
                  <c:v>267.79839211980379</c:v>
                </c:pt>
                <c:pt idx="38">
                  <c:v>267.76211294736618</c:v>
                </c:pt>
                <c:pt idx="39">
                  <c:v>267.72537965681693</c:v>
                </c:pt>
                <c:pt idx="40">
                  <c:v>267.68822849947901</c:v>
                </c:pt>
                <c:pt idx="41">
                  <c:v>267.65069613905933</c:v>
                </c:pt>
                <c:pt idx="42">
                  <c:v>267.61281961546638</c:v>
                </c:pt>
                <c:pt idx="43">
                  <c:v>267.574636308256</c:v>
                </c:pt>
                <c:pt idx="44">
                  <c:v>267.53618389974247</c:v>
                </c:pt>
                <c:pt idx="45">
                  <c:v>267.49750033781061</c:v>
                </c:pt>
                <c:pt idx="46">
                  <c:v>267.45862379846568</c:v>
                </c:pt>
                <c:pt idx="62">
                  <c:v>266.84180156565446</c:v>
                </c:pt>
                <c:pt idx="63">
                  <c:v>266.80552239321685</c:v>
                </c:pt>
                <c:pt idx="64">
                  <c:v>266.76973314205395</c:v>
                </c:pt>
                <c:pt idx="65">
                  <c:v>266.73446913183591</c:v>
                </c:pt>
                <c:pt idx="66">
                  <c:v>266.69976516388317</c:v>
                </c:pt>
                <c:pt idx="67">
                  <c:v>266.66565548682235</c:v>
                </c:pt>
                <c:pt idx="68">
                  <c:v>266.63217376278658</c:v>
                </c:pt>
                <c:pt idx="69">
                  <c:v>266.59935303419513</c:v>
                </c:pt>
                <c:pt idx="70">
                  <c:v>266.56722569114476</c:v>
                </c:pt>
                <c:pt idx="71">
                  <c:v>266.53582343944407</c:v>
                </c:pt>
                <c:pt idx="72">
                  <c:v>266.50517726932446</c:v>
                </c:pt>
                <c:pt idx="73">
                  <c:v>266.47531742485575</c:v>
                </c:pt>
                <c:pt idx="74">
                  <c:v>266.44627337409946</c:v>
                </c:pt>
                <c:pt idx="75">
                  <c:v>266.41807378002716</c:v>
                </c:pt>
                <c:pt idx="76">
                  <c:v>266.39074647223356</c:v>
                </c:pt>
                <c:pt idx="77">
                  <c:v>266.36431841947223</c:v>
                </c:pt>
                <c:pt idx="78">
                  <c:v>266.33881570304061</c:v>
                </c:pt>
                <c:pt idx="79">
                  <c:v>266.31426349104072</c:v>
                </c:pt>
                <c:pt idx="80">
                  <c:v>266.29068601354163</c:v>
                </c:pt>
                <c:pt idx="81">
                  <c:v>266.2681065386671</c:v>
                </c:pt>
                <c:pt idx="82">
                  <c:v>266.24654734963281</c:v>
                </c:pt>
                <c:pt idx="83">
                  <c:v>266.22602972275541</c:v>
                </c:pt>
                <c:pt idx="84">
                  <c:v>266.2065739064555</c:v>
                </c:pt>
                <c:pt idx="85">
                  <c:v>266.18819910127485</c:v>
                </c:pt>
                <c:pt idx="86">
                  <c:v>266.17092344092782</c:v>
                </c:pt>
                <c:pt idx="87">
                  <c:v>266.15476397440534</c:v>
                </c:pt>
                <c:pt idx="88">
                  <c:v>266.13973664915</c:v>
                </c:pt>
                <c:pt idx="89">
                  <c:v>266.12585629531753</c:v>
                </c:pt>
                <c:pt idx="90">
                  <c:v>266.11313661114139</c:v>
                </c:pt>
                <c:pt idx="91">
                  <c:v>266.10159014941416</c:v>
                </c:pt>
                <c:pt idx="92">
                  <c:v>266.09122830509955</c:v>
                </c:pt>
                <c:pt idx="93">
                  <c:v>266.08206130408689</c:v>
                </c:pt>
                <c:pt idx="94">
                  <c:v>266.07409819309947</c:v>
                </c:pt>
                <c:pt idx="95">
                  <c:v>266.06734683076638</c:v>
                </c:pt>
                <c:pt idx="96">
                  <c:v>266.0618138798672</c:v>
                </c:pt>
                <c:pt idx="97">
                  <c:v>266.05750480075648</c:v>
                </c:pt>
                <c:pt idx="98">
                  <c:v>266.05442384597501</c:v>
                </c:pt>
                <c:pt idx="99">
                  <c:v>266.05257405605317</c:v>
                </c:pt>
                <c:pt idx="100">
                  <c:v>266.05195725651032</c:v>
                </c:pt>
                <c:pt idx="101">
                  <c:v>266.05257405605317</c:v>
                </c:pt>
                <c:pt idx="102">
                  <c:v>266.05442384597495</c:v>
                </c:pt>
                <c:pt idx="103">
                  <c:v>266.05750480075648</c:v>
                </c:pt>
                <c:pt idx="104">
                  <c:v>266.0618138798672</c:v>
                </c:pt>
                <c:pt idx="105">
                  <c:v>266.06734683076638</c:v>
                </c:pt>
                <c:pt idx="106">
                  <c:v>266.07409819309947</c:v>
                </c:pt>
                <c:pt idx="107">
                  <c:v>266.08206130408689</c:v>
                </c:pt>
                <c:pt idx="108">
                  <c:v>266.09122830509955</c:v>
                </c:pt>
                <c:pt idx="109">
                  <c:v>266.10159014941416</c:v>
                </c:pt>
                <c:pt idx="110">
                  <c:v>266.11313661114139</c:v>
                </c:pt>
                <c:pt idx="111">
                  <c:v>266.12585629531753</c:v>
                </c:pt>
                <c:pt idx="112">
                  <c:v>266.13973664915</c:v>
                </c:pt>
                <c:pt idx="113">
                  <c:v>266.15476397440534</c:v>
                </c:pt>
                <c:pt idx="114">
                  <c:v>266.17092344092777</c:v>
                </c:pt>
                <c:pt idx="115">
                  <c:v>266.18819910127485</c:v>
                </c:pt>
                <c:pt idx="116">
                  <c:v>266.2065739064555</c:v>
                </c:pt>
                <c:pt idx="117">
                  <c:v>266.22602972275541</c:v>
                </c:pt>
                <c:pt idx="118">
                  <c:v>266.24654734963281</c:v>
                </c:pt>
                <c:pt idx="119">
                  <c:v>266.2681065386671</c:v>
                </c:pt>
                <c:pt idx="120">
                  <c:v>266.29068601354163</c:v>
                </c:pt>
                <c:pt idx="121">
                  <c:v>266.31426349104072</c:v>
                </c:pt>
                <c:pt idx="122">
                  <c:v>266.33881570304055</c:v>
                </c:pt>
                <c:pt idx="123">
                  <c:v>266.36431841947223</c:v>
                </c:pt>
                <c:pt idx="124">
                  <c:v>266.39074647223356</c:v>
                </c:pt>
                <c:pt idx="125">
                  <c:v>266.4180737800271</c:v>
                </c:pt>
                <c:pt idx="126">
                  <c:v>266.44627337409946</c:v>
                </c:pt>
                <c:pt idx="127">
                  <c:v>266.47531742485575</c:v>
                </c:pt>
                <c:pt idx="128">
                  <c:v>266.50517726932446</c:v>
                </c:pt>
                <c:pt idx="129">
                  <c:v>266.53582343944407</c:v>
                </c:pt>
                <c:pt idx="130">
                  <c:v>266.5672256911447</c:v>
                </c:pt>
                <c:pt idx="131">
                  <c:v>266.59935303419513</c:v>
                </c:pt>
                <c:pt idx="132">
                  <c:v>266.63217376278658</c:v>
                </c:pt>
                <c:pt idx="133">
                  <c:v>266.66565548682235</c:v>
                </c:pt>
                <c:pt idx="134">
                  <c:v>266.69976516388317</c:v>
                </c:pt>
                <c:pt idx="135">
                  <c:v>266.73446913183585</c:v>
                </c:pt>
                <c:pt idx="136">
                  <c:v>266.76973314205395</c:v>
                </c:pt>
                <c:pt idx="137">
                  <c:v>266.80552239321685</c:v>
                </c:pt>
                <c:pt idx="138">
                  <c:v>266.84180156565446</c:v>
                </c:pt>
                <c:pt idx="139">
                  <c:v>266.87853485620371</c:v>
                </c:pt>
                <c:pt idx="140">
                  <c:v>266.91568601354163</c:v>
                </c:pt>
                <c:pt idx="141">
                  <c:v>266.95321837396125</c:v>
                </c:pt>
                <c:pt idx="142">
                  <c:v>266.99109489755426</c:v>
                </c:pt>
                <c:pt idx="143">
                  <c:v>267.02927820476464</c:v>
                </c:pt>
                <c:pt idx="144">
                  <c:v>267.06773061327817</c:v>
                </c:pt>
                <c:pt idx="145">
                  <c:v>267.10641417521003</c:v>
                </c:pt>
                <c:pt idx="146">
                  <c:v>267.1452907145549</c:v>
                </c:pt>
                <c:pt idx="147">
                  <c:v>267.18432186486217</c:v>
                </c:pt>
                <c:pt idx="148">
                  <c:v>267.22346910709865</c:v>
                </c:pt>
                <c:pt idx="149">
                  <c:v>267.26269380766263</c:v>
                </c:pt>
                <c:pt idx="150">
                  <c:v>267.30195725651032</c:v>
                </c:pt>
                <c:pt idx="151">
                  <c:v>267.34122070535796</c:v>
                </c:pt>
                <c:pt idx="152">
                  <c:v>267.38044540592193</c:v>
                </c:pt>
                <c:pt idx="153">
                  <c:v>267.41959264815847</c:v>
                </c:pt>
                <c:pt idx="154">
                  <c:v>267.45862379846568</c:v>
                </c:pt>
                <c:pt idx="155">
                  <c:v>267.49750033781061</c:v>
                </c:pt>
                <c:pt idx="156">
                  <c:v>267.53618389974247</c:v>
                </c:pt>
                <c:pt idx="157">
                  <c:v>267.574636308256</c:v>
                </c:pt>
                <c:pt idx="158">
                  <c:v>267.61281961546638</c:v>
                </c:pt>
                <c:pt idx="159">
                  <c:v>267.65069613905933</c:v>
                </c:pt>
                <c:pt idx="160">
                  <c:v>267.68822849947901</c:v>
                </c:pt>
                <c:pt idx="161">
                  <c:v>267.72537965681693</c:v>
                </c:pt>
                <c:pt idx="162">
                  <c:v>267.76211294736618</c:v>
                </c:pt>
                <c:pt idx="163">
                  <c:v>267.79839211980379</c:v>
                </c:pt>
                <c:pt idx="164">
                  <c:v>267.83418137096663</c:v>
                </c:pt>
                <c:pt idx="165">
                  <c:v>267.86944538118473</c:v>
                </c:pt>
                <c:pt idx="166">
                  <c:v>267.90414934913747</c:v>
                </c:pt>
                <c:pt idx="167">
                  <c:v>267.93825902619824</c:v>
                </c:pt>
                <c:pt idx="168">
                  <c:v>267.97174075023406</c:v>
                </c:pt>
                <c:pt idx="169">
                  <c:v>268.00456147882545</c:v>
                </c:pt>
                <c:pt idx="170">
                  <c:v>268.03668882187588</c:v>
                </c:pt>
                <c:pt idx="171">
                  <c:v>268.06809107357651</c:v>
                </c:pt>
                <c:pt idx="172">
                  <c:v>268.09873724369618</c:v>
                </c:pt>
                <c:pt idx="173">
                  <c:v>268.1285970881649</c:v>
                </c:pt>
                <c:pt idx="174">
                  <c:v>268.15764113892118</c:v>
                </c:pt>
                <c:pt idx="175">
                  <c:v>268.18584073299348</c:v>
                </c:pt>
                <c:pt idx="176">
                  <c:v>268.21316804078708</c:v>
                </c:pt>
                <c:pt idx="177">
                  <c:v>268.23959609354836</c:v>
                </c:pt>
                <c:pt idx="178">
                  <c:v>268.26509880998003</c:v>
                </c:pt>
                <c:pt idx="179">
                  <c:v>268.28965102197992</c:v>
                </c:pt>
                <c:pt idx="180">
                  <c:v>268.31322849947901</c:v>
                </c:pt>
                <c:pt idx="181">
                  <c:v>268.33580797435349</c:v>
                </c:pt>
                <c:pt idx="182">
                  <c:v>268.35736716338783</c:v>
                </c:pt>
                <c:pt idx="183">
                  <c:v>268.37788479026523</c:v>
                </c:pt>
                <c:pt idx="184">
                  <c:v>268.39734060656514</c:v>
                </c:pt>
                <c:pt idx="185">
                  <c:v>268.41571541174579</c:v>
                </c:pt>
                <c:pt idx="186">
                  <c:v>268.43299107209282</c:v>
                </c:pt>
                <c:pt idx="187">
                  <c:v>268.4491505386153</c:v>
                </c:pt>
                <c:pt idx="188">
                  <c:v>268.46417786387065</c:v>
                </c:pt>
                <c:pt idx="189">
                  <c:v>268.47805821770311</c:v>
                </c:pt>
                <c:pt idx="190">
                  <c:v>268.49077790187926</c:v>
                </c:pt>
                <c:pt idx="191">
                  <c:v>268.50232436360648</c:v>
                </c:pt>
                <c:pt idx="192">
                  <c:v>268.51268620792109</c:v>
                </c:pt>
                <c:pt idx="193">
                  <c:v>268.52185320893375</c:v>
                </c:pt>
                <c:pt idx="194">
                  <c:v>268.52981631992117</c:v>
                </c:pt>
                <c:pt idx="195">
                  <c:v>268.53656768225426</c:v>
                </c:pt>
                <c:pt idx="196">
                  <c:v>268.54210063315344</c:v>
                </c:pt>
                <c:pt idx="197">
                  <c:v>268.54640971226416</c:v>
                </c:pt>
                <c:pt idx="198">
                  <c:v>268.54949066704563</c:v>
                </c:pt>
                <c:pt idx="199">
                  <c:v>268.55134045696747</c:v>
                </c:pt>
                <c:pt idx="200">
                  <c:v>268.55195725651032</c:v>
                </c:pt>
              </c:numCache>
            </c:numRef>
          </c:xVal>
          <c:yVal>
            <c:numRef>
              <c:f>linear!$FC$15:$FC$215</c:f>
              <c:numCache>
                <c:formatCode>Γενικός τύπος</c:formatCode>
                <c:ptCount val="201"/>
                <c:pt idx="0">
                  <c:v>136.19714992186405</c:v>
                </c:pt>
                <c:pt idx="1">
                  <c:v>136.23641337071172</c:v>
                </c:pt>
                <c:pt idx="2">
                  <c:v>136.27563807127569</c:v>
                </c:pt>
                <c:pt idx="3">
                  <c:v>136.3147853135122</c:v>
                </c:pt>
                <c:pt idx="4">
                  <c:v>136.35381646381944</c:v>
                </c:pt>
                <c:pt idx="5">
                  <c:v>136.39269300316434</c:v>
                </c:pt>
                <c:pt idx="6">
                  <c:v>136.4313765650962</c:v>
                </c:pt>
                <c:pt idx="7">
                  <c:v>136.46982897360974</c:v>
                </c:pt>
                <c:pt idx="8">
                  <c:v>136.50801228082011</c:v>
                </c:pt>
                <c:pt idx="9">
                  <c:v>136.5458888044131</c:v>
                </c:pt>
                <c:pt idx="10">
                  <c:v>136.58342116483274</c:v>
                </c:pt>
                <c:pt idx="11">
                  <c:v>136.62057232217066</c:v>
                </c:pt>
                <c:pt idx="12">
                  <c:v>136.65730561271991</c:v>
                </c:pt>
                <c:pt idx="13">
                  <c:v>136.69358478515753</c:v>
                </c:pt>
                <c:pt idx="14">
                  <c:v>136.72937403632039</c:v>
                </c:pt>
                <c:pt idx="15">
                  <c:v>136.76463804653849</c:v>
                </c:pt>
                <c:pt idx="16">
                  <c:v>136.7993420144912</c:v>
                </c:pt>
                <c:pt idx="17">
                  <c:v>136.83345169155203</c:v>
                </c:pt>
                <c:pt idx="18">
                  <c:v>136.86693341558779</c:v>
                </c:pt>
                <c:pt idx="19">
                  <c:v>136.89975414417921</c:v>
                </c:pt>
                <c:pt idx="20">
                  <c:v>136.93188148722965</c:v>
                </c:pt>
                <c:pt idx="21">
                  <c:v>136.96328373893027</c:v>
                </c:pt>
                <c:pt idx="22">
                  <c:v>136.99392990904991</c:v>
                </c:pt>
                <c:pt idx="23">
                  <c:v>137.02378975351863</c:v>
                </c:pt>
                <c:pt idx="24">
                  <c:v>137.05283380427491</c:v>
                </c:pt>
                <c:pt idx="25">
                  <c:v>137.08103339834724</c:v>
                </c:pt>
                <c:pt idx="26">
                  <c:v>137.10836070614081</c:v>
                </c:pt>
                <c:pt idx="27">
                  <c:v>137.13478875890212</c:v>
                </c:pt>
                <c:pt idx="28">
                  <c:v>137.16029147533379</c:v>
                </c:pt>
                <c:pt idx="29">
                  <c:v>137.18484368733365</c:v>
                </c:pt>
                <c:pt idx="30">
                  <c:v>137.20842116483274</c:v>
                </c:pt>
                <c:pt idx="31">
                  <c:v>137.23100063970725</c:v>
                </c:pt>
                <c:pt idx="32">
                  <c:v>137.25255982874157</c:v>
                </c:pt>
                <c:pt idx="33">
                  <c:v>137.27307745561899</c:v>
                </c:pt>
                <c:pt idx="34">
                  <c:v>137.29253327191887</c:v>
                </c:pt>
                <c:pt idx="35">
                  <c:v>137.31090807709953</c:v>
                </c:pt>
                <c:pt idx="36">
                  <c:v>137.32818373744658</c:v>
                </c:pt>
                <c:pt idx="37">
                  <c:v>137.34434320396903</c:v>
                </c:pt>
                <c:pt idx="38">
                  <c:v>137.35937052922438</c:v>
                </c:pt>
                <c:pt idx="39">
                  <c:v>137.37325088305684</c:v>
                </c:pt>
                <c:pt idx="40">
                  <c:v>137.38597056723299</c:v>
                </c:pt>
                <c:pt idx="41">
                  <c:v>137.39751702896024</c:v>
                </c:pt>
                <c:pt idx="42">
                  <c:v>137.40787887327485</c:v>
                </c:pt>
                <c:pt idx="43">
                  <c:v>137.41704587428748</c:v>
                </c:pt>
                <c:pt idx="44">
                  <c:v>137.42500898527493</c:v>
                </c:pt>
                <c:pt idx="45">
                  <c:v>137.43176034760796</c:v>
                </c:pt>
                <c:pt idx="46">
                  <c:v>137.43729329850714</c:v>
                </c:pt>
                <c:pt idx="62">
                  <c:v>137.35937052922438</c:v>
                </c:pt>
                <c:pt idx="63">
                  <c:v>137.34434320396903</c:v>
                </c:pt>
                <c:pt idx="64">
                  <c:v>137.32818373744658</c:v>
                </c:pt>
                <c:pt idx="65">
                  <c:v>137.3109080770995</c:v>
                </c:pt>
                <c:pt idx="66">
                  <c:v>137.29253327191887</c:v>
                </c:pt>
                <c:pt idx="67">
                  <c:v>137.27307745561899</c:v>
                </c:pt>
                <c:pt idx="68">
                  <c:v>137.25255982874157</c:v>
                </c:pt>
                <c:pt idx="69">
                  <c:v>137.23100063970725</c:v>
                </c:pt>
                <c:pt idx="70">
                  <c:v>137.20842116483274</c:v>
                </c:pt>
                <c:pt idx="71">
                  <c:v>137.18484368733365</c:v>
                </c:pt>
                <c:pt idx="72">
                  <c:v>137.16029147533379</c:v>
                </c:pt>
                <c:pt idx="73">
                  <c:v>137.13478875890212</c:v>
                </c:pt>
                <c:pt idx="74">
                  <c:v>137.10836070614081</c:v>
                </c:pt>
                <c:pt idx="75">
                  <c:v>137.08103339834724</c:v>
                </c:pt>
                <c:pt idx="76">
                  <c:v>137.05283380427491</c:v>
                </c:pt>
                <c:pt idx="77">
                  <c:v>137.02378975351863</c:v>
                </c:pt>
                <c:pt idx="78">
                  <c:v>136.99392990904991</c:v>
                </c:pt>
                <c:pt idx="79">
                  <c:v>136.96328373893027</c:v>
                </c:pt>
                <c:pt idx="80">
                  <c:v>136.93188148722965</c:v>
                </c:pt>
                <c:pt idx="81">
                  <c:v>136.89975414417921</c:v>
                </c:pt>
                <c:pt idx="82">
                  <c:v>136.86693341558779</c:v>
                </c:pt>
                <c:pt idx="83">
                  <c:v>136.83345169155203</c:v>
                </c:pt>
                <c:pt idx="84">
                  <c:v>136.7993420144912</c:v>
                </c:pt>
                <c:pt idx="85">
                  <c:v>136.76463804653849</c:v>
                </c:pt>
                <c:pt idx="86">
                  <c:v>136.72937403632039</c:v>
                </c:pt>
                <c:pt idx="87">
                  <c:v>136.69358478515753</c:v>
                </c:pt>
                <c:pt idx="88">
                  <c:v>136.65730561271991</c:v>
                </c:pt>
                <c:pt idx="89">
                  <c:v>136.62057232217066</c:v>
                </c:pt>
                <c:pt idx="90">
                  <c:v>136.58342116483274</c:v>
                </c:pt>
                <c:pt idx="91">
                  <c:v>136.5458888044131</c:v>
                </c:pt>
                <c:pt idx="92">
                  <c:v>136.50801228082014</c:v>
                </c:pt>
                <c:pt idx="93">
                  <c:v>136.46982897360974</c:v>
                </c:pt>
                <c:pt idx="94">
                  <c:v>136.4313765650962</c:v>
                </c:pt>
                <c:pt idx="95">
                  <c:v>136.39269300316434</c:v>
                </c:pt>
                <c:pt idx="96">
                  <c:v>136.35381646381944</c:v>
                </c:pt>
                <c:pt idx="97">
                  <c:v>136.3147853135122</c:v>
                </c:pt>
                <c:pt idx="98">
                  <c:v>136.27563807127569</c:v>
                </c:pt>
                <c:pt idx="99">
                  <c:v>136.23641337071172</c:v>
                </c:pt>
                <c:pt idx="100">
                  <c:v>136.19714992186405</c:v>
                </c:pt>
                <c:pt idx="101">
                  <c:v>136.15788647301639</c:v>
                </c:pt>
                <c:pt idx="102">
                  <c:v>136.11866177245241</c:v>
                </c:pt>
                <c:pt idx="103">
                  <c:v>136.0795145302159</c:v>
                </c:pt>
                <c:pt idx="104">
                  <c:v>136.04048337990869</c:v>
                </c:pt>
                <c:pt idx="105">
                  <c:v>136.00160684056377</c:v>
                </c:pt>
                <c:pt idx="106">
                  <c:v>135.96292327863191</c:v>
                </c:pt>
                <c:pt idx="107">
                  <c:v>135.92447087011837</c:v>
                </c:pt>
                <c:pt idx="108">
                  <c:v>135.886287562908</c:v>
                </c:pt>
                <c:pt idx="109">
                  <c:v>135.84841103931501</c:v>
                </c:pt>
                <c:pt idx="110">
                  <c:v>135.81087867889536</c:v>
                </c:pt>
                <c:pt idx="111">
                  <c:v>135.77372752155745</c:v>
                </c:pt>
                <c:pt idx="112">
                  <c:v>135.73699423100823</c:v>
                </c:pt>
                <c:pt idx="113">
                  <c:v>135.70071505857058</c:v>
                </c:pt>
                <c:pt idx="114">
                  <c:v>135.66492580740771</c:v>
                </c:pt>
                <c:pt idx="115">
                  <c:v>135.62966179718964</c:v>
                </c:pt>
                <c:pt idx="116">
                  <c:v>135.5949578292369</c:v>
                </c:pt>
                <c:pt idx="117">
                  <c:v>135.56084815217611</c:v>
                </c:pt>
                <c:pt idx="118">
                  <c:v>135.52736642814031</c:v>
                </c:pt>
                <c:pt idx="119">
                  <c:v>135.49454569954889</c:v>
                </c:pt>
                <c:pt idx="120">
                  <c:v>135.46241835649846</c:v>
                </c:pt>
                <c:pt idx="121">
                  <c:v>135.43101610479783</c:v>
                </c:pt>
                <c:pt idx="122">
                  <c:v>135.4003699346782</c:v>
                </c:pt>
                <c:pt idx="123">
                  <c:v>135.37051009020951</c:v>
                </c:pt>
                <c:pt idx="124">
                  <c:v>135.34146603945319</c:v>
                </c:pt>
                <c:pt idx="125">
                  <c:v>135.31326644538089</c:v>
                </c:pt>
                <c:pt idx="126">
                  <c:v>135.28593913758729</c:v>
                </c:pt>
                <c:pt idx="127">
                  <c:v>135.25951108482599</c:v>
                </c:pt>
                <c:pt idx="128">
                  <c:v>135.23400836839431</c:v>
                </c:pt>
                <c:pt idx="129">
                  <c:v>135.20945615639445</c:v>
                </c:pt>
                <c:pt idx="130">
                  <c:v>135.18587867889536</c:v>
                </c:pt>
                <c:pt idx="131">
                  <c:v>135.16329920402086</c:v>
                </c:pt>
                <c:pt idx="132">
                  <c:v>135.14174001498654</c:v>
                </c:pt>
                <c:pt idx="133">
                  <c:v>135.12122238810912</c:v>
                </c:pt>
                <c:pt idx="134">
                  <c:v>135.10176657180924</c:v>
                </c:pt>
                <c:pt idx="135">
                  <c:v>135.08339176662861</c:v>
                </c:pt>
                <c:pt idx="136">
                  <c:v>135.06611610628153</c:v>
                </c:pt>
                <c:pt idx="137">
                  <c:v>135.04995663975907</c:v>
                </c:pt>
                <c:pt idx="138">
                  <c:v>135.03492931450376</c:v>
                </c:pt>
                <c:pt idx="139">
                  <c:v>135.02104896067127</c:v>
                </c:pt>
                <c:pt idx="140">
                  <c:v>135.00832927649512</c:v>
                </c:pt>
                <c:pt idx="141">
                  <c:v>134.99678281476787</c:v>
                </c:pt>
                <c:pt idx="142">
                  <c:v>134.98642097045328</c:v>
                </c:pt>
                <c:pt idx="143">
                  <c:v>134.97725396944062</c:v>
                </c:pt>
                <c:pt idx="144">
                  <c:v>134.96929085845321</c:v>
                </c:pt>
                <c:pt idx="145">
                  <c:v>134.96253949612014</c:v>
                </c:pt>
                <c:pt idx="146">
                  <c:v>134.95700654522096</c:v>
                </c:pt>
                <c:pt idx="147">
                  <c:v>134.95269746611021</c:v>
                </c:pt>
                <c:pt idx="148">
                  <c:v>134.94961651132871</c:v>
                </c:pt>
                <c:pt idx="149">
                  <c:v>134.94776672140688</c:v>
                </c:pt>
                <c:pt idx="150">
                  <c:v>134.94714992186405</c:v>
                </c:pt>
                <c:pt idx="151">
                  <c:v>134.94776672140688</c:v>
                </c:pt>
                <c:pt idx="152">
                  <c:v>134.94961651132871</c:v>
                </c:pt>
                <c:pt idx="153">
                  <c:v>134.95269746611021</c:v>
                </c:pt>
                <c:pt idx="154">
                  <c:v>134.95700654522096</c:v>
                </c:pt>
                <c:pt idx="155">
                  <c:v>134.96253949612012</c:v>
                </c:pt>
                <c:pt idx="156">
                  <c:v>134.96929085845318</c:v>
                </c:pt>
                <c:pt idx="157">
                  <c:v>134.97725396944062</c:v>
                </c:pt>
                <c:pt idx="158">
                  <c:v>134.98642097045325</c:v>
                </c:pt>
                <c:pt idx="159">
                  <c:v>134.99678281476787</c:v>
                </c:pt>
                <c:pt idx="160">
                  <c:v>135.00832927649512</c:v>
                </c:pt>
                <c:pt idx="161">
                  <c:v>135.02104896067127</c:v>
                </c:pt>
                <c:pt idx="162">
                  <c:v>135.03492931450373</c:v>
                </c:pt>
                <c:pt idx="163">
                  <c:v>135.04995663975907</c:v>
                </c:pt>
                <c:pt idx="164">
                  <c:v>135.06611610628153</c:v>
                </c:pt>
                <c:pt idx="165">
                  <c:v>135.08339176662858</c:v>
                </c:pt>
                <c:pt idx="166">
                  <c:v>135.10176657180921</c:v>
                </c:pt>
                <c:pt idx="167">
                  <c:v>135.12122238810912</c:v>
                </c:pt>
                <c:pt idx="168">
                  <c:v>135.14174001498651</c:v>
                </c:pt>
                <c:pt idx="169">
                  <c:v>135.16329920402083</c:v>
                </c:pt>
                <c:pt idx="170">
                  <c:v>135.18587867889536</c:v>
                </c:pt>
                <c:pt idx="171">
                  <c:v>135.20945615639442</c:v>
                </c:pt>
                <c:pt idx="172">
                  <c:v>135.23400836839431</c:v>
                </c:pt>
                <c:pt idx="173">
                  <c:v>135.25951108482596</c:v>
                </c:pt>
                <c:pt idx="174">
                  <c:v>135.28593913758726</c:v>
                </c:pt>
                <c:pt idx="175">
                  <c:v>135.31326644538086</c:v>
                </c:pt>
                <c:pt idx="176">
                  <c:v>135.34146603945317</c:v>
                </c:pt>
                <c:pt idx="177">
                  <c:v>135.37051009020948</c:v>
                </c:pt>
                <c:pt idx="178">
                  <c:v>135.40036993467817</c:v>
                </c:pt>
                <c:pt idx="179">
                  <c:v>135.43101610479781</c:v>
                </c:pt>
                <c:pt idx="180">
                  <c:v>135.46241835649843</c:v>
                </c:pt>
                <c:pt idx="181">
                  <c:v>135.49454569954887</c:v>
                </c:pt>
                <c:pt idx="182">
                  <c:v>135.52736642814028</c:v>
                </c:pt>
                <c:pt idx="183">
                  <c:v>135.56084815217608</c:v>
                </c:pt>
                <c:pt idx="184">
                  <c:v>135.59495782923688</c:v>
                </c:pt>
                <c:pt idx="185">
                  <c:v>135.62966179718958</c:v>
                </c:pt>
                <c:pt idx="186">
                  <c:v>135.66492580740768</c:v>
                </c:pt>
                <c:pt idx="187">
                  <c:v>135.70071505857055</c:v>
                </c:pt>
                <c:pt idx="188">
                  <c:v>135.73699423100817</c:v>
                </c:pt>
                <c:pt idx="189">
                  <c:v>135.77372752155742</c:v>
                </c:pt>
                <c:pt idx="190">
                  <c:v>135.81087867889534</c:v>
                </c:pt>
                <c:pt idx="191">
                  <c:v>135.84841103931498</c:v>
                </c:pt>
                <c:pt idx="192">
                  <c:v>135.88628756290797</c:v>
                </c:pt>
                <c:pt idx="193">
                  <c:v>135.92447087011834</c:v>
                </c:pt>
                <c:pt idx="194">
                  <c:v>135.96292327863188</c:v>
                </c:pt>
                <c:pt idx="195">
                  <c:v>136.00160684056374</c:v>
                </c:pt>
                <c:pt idx="196">
                  <c:v>136.04048337990864</c:v>
                </c:pt>
                <c:pt idx="197">
                  <c:v>136.07951453021587</c:v>
                </c:pt>
                <c:pt idx="198">
                  <c:v>136.11866177245238</c:v>
                </c:pt>
                <c:pt idx="199">
                  <c:v>136.15788647301636</c:v>
                </c:pt>
                <c:pt idx="200">
                  <c:v>136.19714992186402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1F1-4135-80D5-C755D38E48E2}"/>
            </c:ext>
          </c:extLst>
        </c:ser>
        <c:ser>
          <c:idx val="3"/>
          <c:order val="3"/>
          <c:tx>
            <c:v>earth moon extereme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linear!$FJ$12:$FJ$13</c:f>
              <c:numCache>
                <c:formatCode>Γενικός τύπος</c:formatCode>
                <c:ptCount val="2"/>
                <c:pt idx="0">
                  <c:v>-2.1841818035502274</c:v>
                </c:pt>
                <c:pt idx="1">
                  <c:v>267.84800270739788</c:v>
                </c:pt>
              </c:numCache>
            </c:numRef>
          </c:xVal>
          <c:yVal>
            <c:numRef>
              <c:f>linear!$FK$12:$FK$13</c:f>
              <c:numCache>
                <c:formatCode>Γενικός τύπος</c:formatCode>
                <c:ptCount val="2"/>
                <c:pt idx="0">
                  <c:v>4.4977049535335336</c:v>
                </c:pt>
                <c:pt idx="1">
                  <c:v>135.07272368348066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6AE-4DCF-BEA3-A5B421415096}"/>
            </c:ext>
          </c:extLst>
        </c:ser>
        <c:ser>
          <c:idx val="4"/>
          <c:order val="4"/>
          <c:tx>
            <c:v>ef1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linear!$FU$12:$FU$13</c:f>
              <c:numCache>
                <c:formatCode>Γενικός τύπος</c:formatCode>
                <c:ptCount val="2"/>
              </c:numCache>
            </c:numRef>
          </c:xVal>
          <c:yVal>
            <c:numRef>
              <c:f>linear!$FV$12:$FV$13</c:f>
              <c:numCache>
                <c:formatCode>Γενικός τύπος</c:formatCode>
                <c:ptCount val="2"/>
                <c:pt idx="0">
                  <c:v>5.9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6AE-4DCF-BEA3-A5B421415096}"/>
            </c:ext>
          </c:extLst>
        </c:ser>
        <c:ser>
          <c:idx val="5"/>
          <c:order val="5"/>
          <c:tx>
            <c:v>er2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linear!$FW$11:$FW$12</c:f>
              <c:numCache>
                <c:formatCode>Γενικός τύπος</c:formatCode>
                <c:ptCount val="2"/>
                <c:pt idx="0">
                  <c:v>0</c:v>
                </c:pt>
                <c:pt idx="1">
                  <c:v>266.74649053239818</c:v>
                </c:pt>
              </c:numCache>
            </c:numRef>
          </c:xVal>
          <c:yVal>
            <c:numRef>
              <c:f>linear!$FX$11:$FX$12</c:f>
              <c:numCache>
                <c:formatCode>Γενικός τύπος</c:formatCode>
                <c:ptCount val="2"/>
                <c:pt idx="0">
                  <c:v>5</c:v>
                </c:pt>
                <c:pt idx="1">
                  <c:v>137.31695201080839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76AE-4DCF-BEA3-A5B4214150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8094304"/>
        <c:axId val="808097584"/>
      </c:scatterChart>
      <c:valAx>
        <c:axId val="808094304"/>
        <c:scaling>
          <c:orientation val="minMax"/>
          <c:max val="265.25"/>
          <c:min val="252.7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808097584"/>
        <c:crosses val="autoZero"/>
        <c:crossBetween val="midCat"/>
      </c:valAx>
      <c:valAx>
        <c:axId val="808097584"/>
        <c:scaling>
          <c:orientation val="minMax"/>
          <c:max val="156.25"/>
          <c:min val="143.7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8080943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3233814523184597E-2"/>
          <c:y val="0.19721055701370663"/>
          <c:w val="0.90154396325459318"/>
          <c:h val="0.77736111111111106"/>
        </c:manualLayout>
      </c:layout>
      <c:scatterChart>
        <c:scatterStyle val="lineMarker"/>
        <c:varyColors val="0"/>
        <c:ser>
          <c:idx val="0"/>
          <c:order val="0"/>
          <c:tx>
            <c:strRef>
              <c:f>linear!$GQ$30</c:f>
              <c:strCache>
                <c:ptCount val="1"/>
                <c:pt idx="0">
                  <c:v>1.45987297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linear!$GQ$30:$GQ$80</c:f>
              <c:numCache>
                <c:formatCode>Γενικός τύπος</c:formatCode>
                <c:ptCount val="51"/>
                <c:pt idx="0">
                  <c:v>1.4598729704197353</c:v>
                </c:pt>
                <c:pt idx="1">
                  <c:v>1.4538854700819968</c:v>
                </c:pt>
                <c:pt idx="2">
                  <c:v>1.4479100346505773</c:v>
                </c:pt>
                <c:pt idx="3">
                  <c:v>1.4419466401377066</c:v>
                </c:pt>
                <c:pt idx="4">
                  <c:v>1.4359952625438075</c:v>
                </c:pt>
                <c:pt idx="5">
                  <c:v>1.4300558778604517</c:v>
                </c:pt>
                <c:pt idx="6">
                  <c:v>1.4241284620674859</c:v>
                </c:pt>
                <c:pt idx="7">
                  <c:v>1.4182129911347361</c:v>
                </c:pt>
                <c:pt idx="8">
                  <c:v>1.4123094410216288</c:v>
                </c:pt>
                <c:pt idx="9">
                  <c:v>1.406417787677233</c:v>
                </c:pt>
                <c:pt idx="10">
                  <c:v>1.4005380070402962</c:v>
                </c:pt>
                <c:pt idx="11">
                  <c:v>1.3946700750392858</c:v>
                </c:pt>
                <c:pt idx="12">
                  <c:v>1.3888139675924269</c:v>
                </c:pt>
                <c:pt idx="13">
                  <c:v>1.3829696606073378</c:v>
                </c:pt>
                <c:pt idx="14">
                  <c:v>1.377137129982684</c:v>
                </c:pt>
                <c:pt idx="15">
                  <c:v>1.3713163516057918</c:v>
                </c:pt>
                <c:pt idx="16">
                  <c:v>1.3655073013543053</c:v>
                </c:pt>
                <c:pt idx="17">
                  <c:v>1.3597099550962175</c:v>
                </c:pt>
                <c:pt idx="18">
                  <c:v>1.3539242886883136</c:v>
                </c:pt>
                <c:pt idx="19">
                  <c:v>1.3481502779790004</c:v>
                </c:pt>
                <c:pt idx="20">
                  <c:v>1.342387898805951</c:v>
                </c:pt>
                <c:pt idx="21">
                  <c:v>1.3366371269965476</c:v>
                </c:pt>
                <c:pt idx="22">
                  <c:v>1.330897938369495</c:v>
                </c:pt>
                <c:pt idx="23">
                  <c:v>1.3251703087321041</c:v>
                </c:pt>
                <c:pt idx="24">
                  <c:v>1.3194542138834708</c:v>
                </c:pt>
                <c:pt idx="25">
                  <c:v>1.3137496296117692</c:v>
                </c:pt>
                <c:pt idx="26">
                  <c:v>1.3080565316958574</c:v>
                </c:pt>
                <c:pt idx="27">
                  <c:v>1.3023748959056949</c:v>
                </c:pt>
                <c:pt idx="28">
                  <c:v>1.2967046980004424</c:v>
                </c:pt>
                <c:pt idx="29">
                  <c:v>1.2910459137300525</c:v>
                </c:pt>
                <c:pt idx="30">
                  <c:v>1.2853985188356827</c:v>
                </c:pt>
                <c:pt idx="31">
                  <c:v>1.2797624890474335</c:v>
                </c:pt>
                <c:pt idx="32">
                  <c:v>1.2741378000870691</c:v>
                </c:pt>
                <c:pt idx="33">
                  <c:v>1.2685244276668988</c:v>
                </c:pt>
                <c:pt idx="34">
                  <c:v>1.2629223474894371</c:v>
                </c:pt>
                <c:pt idx="35">
                  <c:v>1.2573315352478229</c:v>
                </c:pt>
                <c:pt idx="36">
                  <c:v>1.2517519666262296</c:v>
                </c:pt>
                <c:pt idx="37">
                  <c:v>1.2461836172991485</c:v>
                </c:pt>
                <c:pt idx="38">
                  <c:v>1.2406264629321762</c:v>
                </c:pt>
                <c:pt idx="39">
                  <c:v>1.2350804791813028</c:v>
                </c:pt>
                <c:pt idx="40">
                  <c:v>1.2295456416933221</c:v>
                </c:pt>
                <c:pt idx="41">
                  <c:v>1.2240219261058696</c:v>
                </c:pt>
                <c:pt idx="42">
                  <c:v>1.2185093080481915</c:v>
                </c:pt>
                <c:pt idx="43">
                  <c:v>1.2130077631393388</c:v>
                </c:pt>
                <c:pt idx="44">
                  <c:v>1.2075172669904088</c:v>
                </c:pt>
                <c:pt idx="45">
                  <c:v>1.2020377952027463</c:v>
                </c:pt>
                <c:pt idx="46">
                  <c:v>1.1965693233683519</c:v>
                </c:pt>
                <c:pt idx="47">
                  <c:v>1.1911118270713688</c:v>
                </c:pt>
                <c:pt idx="48">
                  <c:v>1.1856652818866591</c:v>
                </c:pt>
                <c:pt idx="49">
                  <c:v>1.180229663379847</c:v>
                </c:pt>
                <c:pt idx="50">
                  <c:v>1.1748049471077155</c:v>
                </c:pt>
              </c:numCache>
            </c:numRef>
          </c:xVal>
          <c:yVal>
            <c:numRef>
              <c:f>linear!$GR$30:$GR$80</c:f>
              <c:numCache>
                <c:formatCode>Γενικός τύπος</c:formatCode>
                <c:ptCount val="51"/>
                <c:pt idx="0">
                  <c:v>5.7165348691526283</c:v>
                </c:pt>
                <c:pt idx="1">
                  <c:v>5.6994860329580996</c:v>
                </c:pt>
                <c:pt idx="2">
                  <c:v>5.682433680348427</c:v>
                </c:pt>
                <c:pt idx="3">
                  <c:v>5.665377823852138</c:v>
                </c:pt>
                <c:pt idx="4">
                  <c:v>5.6483184759671401</c:v>
                </c:pt>
                <c:pt idx="5">
                  <c:v>5.6312556491600336</c:v>
                </c:pt>
                <c:pt idx="6">
                  <c:v>5.6141893558669107</c:v>
                </c:pt>
                <c:pt idx="7">
                  <c:v>5.5971196084929868</c:v>
                </c:pt>
                <c:pt idx="8">
                  <c:v>5.5800464194127635</c:v>
                </c:pt>
                <c:pt idx="9">
                  <c:v>5.5629698009700812</c:v>
                </c:pt>
                <c:pt idx="10">
                  <c:v>5.5458897654781802</c:v>
                </c:pt>
                <c:pt idx="11">
                  <c:v>5.5288063252197528</c:v>
                </c:pt>
                <c:pt idx="12">
                  <c:v>5.5117194924469999</c:v>
                </c:pt>
                <c:pt idx="13">
                  <c:v>5.4946292793817912</c:v>
                </c:pt>
                <c:pt idx="14">
                  <c:v>5.4775356982153109</c:v>
                </c:pt>
                <c:pt idx="15">
                  <c:v>5.4604387611087279</c:v>
                </c:pt>
                <c:pt idx="16">
                  <c:v>5.4433384801928426</c:v>
                </c:pt>
                <c:pt idx="17">
                  <c:v>5.4262348675681453</c:v>
                </c:pt>
                <c:pt idx="18">
                  <c:v>5.409127935305273</c:v>
                </c:pt>
                <c:pt idx="19">
                  <c:v>5.3920176954443679</c:v>
                </c:pt>
                <c:pt idx="20">
                  <c:v>5.3749041599957286</c:v>
                </c:pt>
                <c:pt idx="21">
                  <c:v>5.3577873409397716</c:v>
                </c:pt>
                <c:pt idx="22">
                  <c:v>5.3406672502266872</c:v>
                </c:pt>
                <c:pt idx="23">
                  <c:v>5.3235438997771878</c:v>
                </c:pt>
                <c:pt idx="24">
                  <c:v>5.3064173014817833</c:v>
                </c:pt>
                <c:pt idx="25">
                  <c:v>5.2892874672015138</c:v>
                </c:pt>
                <c:pt idx="26">
                  <c:v>5.2721544087676211</c:v>
                </c:pt>
                <c:pt idx="27">
                  <c:v>5.255018137981514</c:v>
                </c:pt>
                <c:pt idx="28">
                  <c:v>5.2378786666152974</c:v>
                </c:pt>
                <c:pt idx="29">
                  <c:v>5.2207360064114523</c:v>
                </c:pt>
                <c:pt idx="30">
                  <c:v>5.2035901690827941</c:v>
                </c:pt>
                <c:pt idx="31">
                  <c:v>5.1864411663130996</c:v>
                </c:pt>
                <c:pt idx="32">
                  <c:v>5.1692890097565023</c:v>
                </c:pt>
                <c:pt idx="33">
                  <c:v>5.1521337110378305</c:v>
                </c:pt>
                <c:pt idx="34">
                  <c:v>5.1349752817527614</c:v>
                </c:pt>
                <c:pt idx="35">
                  <c:v>5.1178137334677816</c:v>
                </c:pt>
                <c:pt idx="36">
                  <c:v>5.1006490777201527</c:v>
                </c:pt>
                <c:pt idx="37">
                  <c:v>5.0834813260181546</c:v>
                </c:pt>
                <c:pt idx="38">
                  <c:v>5.0663104898409532</c:v>
                </c:pt>
                <c:pt idx="39">
                  <c:v>5.0491365806388488</c:v>
                </c:pt>
                <c:pt idx="40">
                  <c:v>5.0319596098332351</c:v>
                </c:pt>
                <c:pt idx="41">
                  <c:v>5.0147795888166575</c:v>
                </c:pt>
                <c:pt idx="42">
                  <c:v>4.9975965289526938</c:v>
                </c:pt>
                <c:pt idx="43">
                  <c:v>4.9804104415764563</c:v>
                </c:pt>
                <c:pt idx="44">
                  <c:v>4.963221337994117</c:v>
                </c:pt>
                <c:pt idx="45">
                  <c:v>4.9460292294834058</c:v>
                </c:pt>
                <c:pt idx="46">
                  <c:v>4.9288341272935838</c:v>
                </c:pt>
                <c:pt idx="47">
                  <c:v>4.9116360426451395</c:v>
                </c:pt>
                <c:pt idx="48">
                  <c:v>4.8944349867302082</c:v>
                </c:pt>
                <c:pt idx="49">
                  <c:v>4.8772309707126231</c:v>
                </c:pt>
                <c:pt idx="50">
                  <c:v>4.8600240057278876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024-4E97-BA2B-44D9AC87AF0D}"/>
            </c:ext>
          </c:extLst>
        </c:ser>
        <c:ser>
          <c:idx val="1"/>
          <c:order val="1"/>
          <c:tx>
            <c:v>xy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linear!$GY$30:$GY$80</c:f>
              <c:numCache>
                <c:formatCode>Γενικός τύπος</c:formatCode>
                <c:ptCount val="51"/>
                <c:pt idx="0">
                  <c:v>1.4598729704197353</c:v>
                </c:pt>
                <c:pt idx="1">
                  <c:v>1.4551587094804899</c:v>
                </c:pt>
                <c:pt idx="2">
                  <c:v>1.4504457178886234</c:v>
                </c:pt>
                <c:pt idx="3">
                  <c:v>1.4457339966495439</c:v>
                </c:pt>
                <c:pt idx="4">
                  <c:v>1.4410235467747889</c:v>
                </c:pt>
                <c:pt idx="5">
                  <c:v>1.4363143692820826</c:v>
                </c:pt>
                <c:pt idx="6">
                  <c:v>1.4316064651953937</c:v>
                </c:pt>
                <c:pt idx="7">
                  <c:v>1.4268998355449929</c:v>
                </c:pt>
                <c:pt idx="8">
                  <c:v>1.4221944813675125</c:v>
                </c:pt>
                <c:pt idx="9">
                  <c:v>1.4174904037060059</c:v>
                </c:pt>
                <c:pt idx="10">
                  <c:v>1.4127876036100073</c:v>
                </c:pt>
                <c:pt idx="11">
                  <c:v>1.4080860821355943</c:v>
                </c:pt>
                <c:pt idx="12">
                  <c:v>1.4033858403454489</c:v>
                </c:pt>
                <c:pt idx="13">
                  <c:v>1.3986868793089198</c:v>
                </c:pt>
                <c:pt idx="14">
                  <c:v>1.393989200102087</c:v>
                </c:pt>
                <c:pt idx="15">
                  <c:v>1.3892928038078258</c:v>
                </c:pt>
                <c:pt idx="16">
                  <c:v>1.3845976915158709</c:v>
                </c:pt>
                <c:pt idx="17">
                  <c:v>1.3799038643228847</c:v>
                </c:pt>
                <c:pt idx="18">
                  <c:v>1.3752113233325218</c:v>
                </c:pt>
                <c:pt idx="19">
                  <c:v>1.3705200696554982</c:v>
                </c:pt>
                <c:pt idx="20">
                  <c:v>1.3658301044096586</c:v>
                </c:pt>
                <c:pt idx="21">
                  <c:v>1.3611414287200474</c:v>
                </c:pt>
                <c:pt idx="22">
                  <c:v>1.3564540437189787</c:v>
                </c:pt>
                <c:pt idx="23">
                  <c:v>1.3517679505461064</c:v>
                </c:pt>
                <c:pt idx="24">
                  <c:v>1.3470831503484975</c:v>
                </c:pt>
                <c:pt idx="25">
                  <c:v>1.3423996442807054</c:v>
                </c:pt>
                <c:pt idx="26">
                  <c:v>1.3377174335048434</c:v>
                </c:pt>
                <c:pt idx="27">
                  <c:v>1.333036519190661</c:v>
                </c:pt>
                <c:pt idx="28">
                  <c:v>1.3283569025156186</c:v>
                </c:pt>
                <c:pt idx="29">
                  <c:v>1.3236785846649652</c:v>
                </c:pt>
                <c:pt idx="30">
                  <c:v>1.3190015668318171</c:v>
                </c:pt>
                <c:pt idx="31">
                  <c:v>1.3143258502172368</c:v>
                </c:pt>
                <c:pt idx="32">
                  <c:v>1.3096514360303131</c:v>
                </c:pt>
                <c:pt idx="33">
                  <c:v>1.3049783254882428</c:v>
                </c:pt>
                <c:pt idx="34">
                  <c:v>1.300306519816413</c:v>
                </c:pt>
                <c:pt idx="35">
                  <c:v>1.2956360202484849</c:v>
                </c:pt>
                <c:pt idx="36">
                  <c:v>1.2909668280264786</c:v>
                </c:pt>
                <c:pt idx="37">
                  <c:v>1.2862989444008588</c:v>
                </c:pt>
                <c:pt idx="38">
                  <c:v>1.2816323706306221</c:v>
                </c:pt>
                <c:pt idx="39">
                  <c:v>1.2769671079833849</c:v>
                </c:pt>
                <c:pt idx="40">
                  <c:v>1.2723031577354742</c:v>
                </c:pt>
                <c:pt idx="41">
                  <c:v>1.2676405211720165</c:v>
                </c:pt>
                <c:pt idx="42">
                  <c:v>1.2629791995870316</c:v>
                </c:pt>
                <c:pt idx="43">
                  <c:v>1.2583191942835248</c:v>
                </c:pt>
                <c:pt idx="44">
                  <c:v>1.2536605065735822</c:v>
                </c:pt>
                <c:pt idx="45">
                  <c:v>1.2490031377784661</c:v>
                </c:pt>
                <c:pt idx="46">
                  <c:v>1.244347089228713</c:v>
                </c:pt>
                <c:pt idx="47">
                  <c:v>1.2396923622642313</c:v>
                </c:pt>
                <c:pt idx="48">
                  <c:v>1.2350389582344037</c:v>
                </c:pt>
                <c:pt idx="49">
                  <c:v>1.2303868784981853</c:v>
                </c:pt>
                <c:pt idx="50">
                  <c:v>1.2257361244242098</c:v>
                </c:pt>
              </c:numCache>
            </c:numRef>
          </c:xVal>
          <c:yVal>
            <c:numRef>
              <c:f>linear!$GZ$30:$GZ$80</c:f>
              <c:numCache>
                <c:formatCode>Γενικός τύπος</c:formatCode>
                <c:ptCount val="51"/>
                <c:pt idx="0">
                  <c:v>5.7165348691526283</c:v>
                </c:pt>
                <c:pt idx="1">
                  <c:v>5.6991610900397509</c:v>
                </c:pt>
                <c:pt idx="2">
                  <c:v>5.6817869741357399</c:v>
                </c:pt>
                <c:pt idx="3">
                  <c:v>5.6644125212533512</c:v>
                </c:pt>
                <c:pt idx="4">
                  <c:v>5.6470377312039117</c:v>
                </c:pt>
                <c:pt idx="5">
                  <c:v>5.6296626037973025</c:v>
                </c:pt>
                <c:pt idx="6">
                  <c:v>5.6122871388419506</c:v>
                </c:pt>
                <c:pt idx="7">
                  <c:v>5.5949113361448095</c:v>
                </c:pt>
                <c:pt idx="8">
                  <c:v>5.5775351955113486</c:v>
                </c:pt>
                <c:pt idx="9">
                  <c:v>5.5601587167455397</c:v>
                </c:pt>
                <c:pt idx="10">
                  <c:v>5.5427818996498424</c:v>
                </c:pt>
                <c:pt idx="11">
                  <c:v>5.525404744025189</c:v>
                </c:pt>
                <c:pt idx="12">
                  <c:v>5.5080272496709686</c:v>
                </c:pt>
                <c:pt idx="13">
                  <c:v>5.4906494163850157</c:v>
                </c:pt>
                <c:pt idx="14">
                  <c:v>5.4732712439635929</c:v>
                </c:pt>
                <c:pt idx="15">
                  <c:v>5.455892732201379</c:v>
                </c:pt>
                <c:pt idx="16">
                  <c:v>5.4385138808914482</c:v>
                </c:pt>
                <c:pt idx="17">
                  <c:v>5.4211346898252595</c:v>
                </c:pt>
                <c:pt idx="18">
                  <c:v>5.4037551587926389</c:v>
                </c:pt>
                <c:pt idx="19">
                  <c:v>5.3863752875817648</c:v>
                </c:pt>
                <c:pt idx="20">
                  <c:v>5.3689950759791492</c:v>
                </c:pt>
                <c:pt idx="21">
                  <c:v>5.3516145237696255</c:v>
                </c:pt>
                <c:pt idx="22">
                  <c:v>5.3342336307363292</c:v>
                </c:pt>
                <c:pt idx="23">
                  <c:v>5.316852396660682</c:v>
                </c:pt>
                <c:pt idx="24">
                  <c:v>5.2994708213223731</c:v>
                </c:pt>
                <c:pt idx="25">
                  <c:v>5.2820889044993455</c:v>
                </c:pt>
                <c:pt idx="26">
                  <c:v>5.2647066459677765</c:v>
                </c:pt>
                <c:pt idx="27">
                  <c:v>5.2473240455020607</c:v>
                </c:pt>
                <c:pt idx="28">
                  <c:v>5.2299411028747897</c:v>
                </c:pt>
                <c:pt idx="29">
                  <c:v>5.21255781785674</c:v>
                </c:pt>
                <c:pt idx="30">
                  <c:v>5.1951741902168482</c:v>
                </c:pt>
                <c:pt idx="31">
                  <c:v>5.1777902197221941</c:v>
                </c:pt>
                <c:pt idx="32">
                  <c:v>5.1604059061379859</c:v>
                </c:pt>
                <c:pt idx="33">
                  <c:v>5.1430212492275373</c:v>
                </c:pt>
                <c:pt idx="34">
                  <c:v>5.1256362487522464</c:v>
                </c:pt>
                <c:pt idx="35">
                  <c:v>5.1082509044715829</c:v>
                </c:pt>
                <c:pt idx="36">
                  <c:v>5.0908652161430608</c:v>
                </c:pt>
                <c:pt idx="37">
                  <c:v>5.073479183522223</c:v>
                </c:pt>
                <c:pt idx="38">
                  <c:v>5.0560928063626189</c:v>
                </c:pt>
                <c:pt idx="39">
                  <c:v>5.038706084415784</c:v>
                </c:pt>
                <c:pt idx="40">
                  <c:v>5.0213190174312201</c:v>
                </c:pt>
                <c:pt idx="41">
                  <c:v>5.0039316051563718</c:v>
                </c:pt>
                <c:pt idx="42">
                  <c:v>4.986543847336609</c:v>
                </c:pt>
                <c:pt idx="43">
                  <c:v>4.9691557437151994</c:v>
                </c:pt>
                <c:pt idx="44">
                  <c:v>4.9517672940332895</c:v>
                </c:pt>
                <c:pt idx="45">
                  <c:v>4.9343784980298828</c:v>
                </c:pt>
                <c:pt idx="46">
                  <c:v>4.9169893554418165</c:v>
                </c:pt>
                <c:pt idx="47">
                  <c:v>4.8995998660037365</c:v>
                </c:pt>
                <c:pt idx="48">
                  <c:v>4.8822100294480757</c:v>
                </c:pt>
                <c:pt idx="49">
                  <c:v>4.8648198455050311</c:v>
                </c:pt>
                <c:pt idx="50">
                  <c:v>4.8474293139025377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FD2-4202-A6C8-EB1A6BD87348}"/>
            </c:ext>
          </c:extLst>
        </c:ser>
        <c:ser>
          <c:idx val="2"/>
          <c:order val="2"/>
          <c:tx>
            <c:v>xy2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linear!$HK$30:$HK$80</c:f>
              <c:numCache>
                <c:formatCode>Γενικός τύπος</c:formatCode>
                <c:ptCount val="51"/>
              </c:numCache>
            </c:numRef>
          </c:xVal>
          <c:yVal>
            <c:numRef>
              <c:f>linear!$HL$30:$HL$80</c:f>
              <c:numCache>
                <c:formatCode>Γενικός τύπος</c:formatCode>
                <c:ptCount val="51"/>
                <c:pt idx="0">
                  <c:v>1.0000000000004077</c:v>
                </c:pt>
                <c:pt idx="1">
                  <c:v>5.8907753325451342</c:v>
                </c:pt>
                <c:pt idx="2">
                  <c:v>5.8815592585700873</c:v>
                </c:pt>
                <c:pt idx="3">
                  <c:v>5.8723517700787706</c:v>
                </c:pt>
                <c:pt idx="4">
                  <c:v>5.863152859078486</c:v>
                </c:pt>
                <c:pt idx="5">
                  <c:v>5.8539625175839669</c:v>
                </c:pt>
                <c:pt idx="6">
                  <c:v>5.8447807376173602</c:v>
                </c:pt>
                <c:pt idx="7">
                  <c:v>5.83560751120823</c:v>
                </c:pt>
                <c:pt idx="8">
                  <c:v>5.8264428303935425</c:v>
                </c:pt>
                <c:pt idx="9">
                  <c:v>5.8172866872176643</c:v>
                </c:pt>
                <c:pt idx="10">
                  <c:v>5.8081390737323515</c:v>
                </c:pt>
                <c:pt idx="11">
                  <c:v>5.7989999819967482</c:v>
                </c:pt>
                <c:pt idx="12">
                  <c:v>5.7898694040773764</c:v>
                </c:pt>
                <c:pt idx="13">
                  <c:v>5.7807473320481231</c:v>
                </c:pt>
                <c:pt idx="14">
                  <c:v>5.7716337579902461</c:v>
                </c:pt>
                <c:pt idx="15">
                  <c:v>5.7625286739923629</c:v>
                </c:pt>
                <c:pt idx="16">
                  <c:v>5.7534320721504324</c:v>
                </c:pt>
                <c:pt idx="17">
                  <c:v>5.7443439445677669</c:v>
                </c:pt>
                <c:pt idx="18">
                  <c:v>5.7352642833550105</c:v>
                </c:pt>
                <c:pt idx="19">
                  <c:v>5.7261930806301411</c:v>
                </c:pt>
                <c:pt idx="20">
                  <c:v>5.7171303285184552</c:v>
                </c:pt>
                <c:pt idx="21">
                  <c:v>5.708076019152573</c:v>
                </c:pt>
                <c:pt idx="22">
                  <c:v>5.6990301446724194</c:v>
                </c:pt>
                <c:pt idx="23">
                  <c:v>5.6899926972252262</c:v>
                </c:pt>
                <c:pt idx="24">
                  <c:v>5.6809636689655205</c:v>
                </c:pt>
                <c:pt idx="25">
                  <c:v>5.6719430520551164</c:v>
                </c:pt>
                <c:pt idx="26">
                  <c:v>5.6629308386631187</c:v>
                </c:pt>
                <c:pt idx="27">
                  <c:v>5.6539270209659005</c:v>
                </c:pt>
                <c:pt idx="28">
                  <c:v>5.6449315911471105</c:v>
                </c:pt>
                <c:pt idx="29">
                  <c:v>5.6359445413976577</c:v>
                </c:pt>
                <c:pt idx="30">
                  <c:v>5.6269658639157036</c:v>
                </c:pt>
                <c:pt idx="31">
                  <c:v>5.6179955509066719</c:v>
                </c:pt>
                <c:pt idx="32">
                  <c:v>5.609033594583213</c:v>
                </c:pt>
                <c:pt idx="33">
                  <c:v>5.6000799871652251</c:v>
                </c:pt>
                <c:pt idx="34">
                  <c:v>5.5911347208798343</c:v>
                </c:pt>
                <c:pt idx="35">
                  <c:v>5.582197787961384</c:v>
                </c:pt>
                <c:pt idx="36">
                  <c:v>5.5732691806514367</c:v>
                </c:pt>
                <c:pt idx="37">
                  <c:v>5.5643488911987671</c:v>
                </c:pt>
                <c:pt idx="38">
                  <c:v>5.5554369118593501</c:v>
                </c:pt>
                <c:pt idx="39">
                  <c:v>5.5465332348963594</c:v>
                </c:pt>
                <c:pt idx="40">
                  <c:v>5.5376378525801524</c:v>
                </c:pt>
                <c:pt idx="41">
                  <c:v>5.5287507571882761</c:v>
                </c:pt>
                <c:pt idx="42">
                  <c:v>5.5198719410054489</c:v>
                </c:pt>
                <c:pt idx="43">
                  <c:v>5.5110013963235636</c:v>
                </c:pt>
                <c:pt idx="44">
                  <c:v>5.5021391154416692</c:v>
                </c:pt>
                <c:pt idx="45">
                  <c:v>5.4932850906659789</c:v>
                </c:pt>
                <c:pt idx="46">
                  <c:v>5.484439314309852</c:v>
                </c:pt>
                <c:pt idx="47">
                  <c:v>5.4756017786937887</c:v>
                </c:pt>
                <c:pt idx="48">
                  <c:v>5.4667724761454295</c:v>
                </c:pt>
                <c:pt idx="49">
                  <c:v>5.4579513989995414</c:v>
                </c:pt>
                <c:pt idx="50">
                  <c:v>5.449138539598021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431-4B30-BA7D-6B7D2FFE508E}"/>
            </c:ext>
          </c:extLst>
        </c:ser>
        <c:ser>
          <c:idx val="3"/>
          <c:order val="3"/>
          <c:tx>
            <c:v>xxxx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linear!$HN$30:$HN$121</c:f>
              <c:numCache>
                <c:formatCode>Γενικός τύπος</c:formatCode>
                <c:ptCount val="92"/>
                <c:pt idx="0">
                  <c:v>1.4598729704207341</c:v>
                </c:pt>
                <c:pt idx="1">
                  <c:v>1.4575395325493694</c:v>
                </c:pt>
                <c:pt idx="2">
                  <c:v>1.4550555330354003</c:v>
                </c:pt>
                <c:pt idx="3">
                  <c:v>1.4523193576125091</c:v>
                </c:pt>
                <c:pt idx="4">
                  <c:v>1.4492295363832339</c:v>
                </c:pt>
                <c:pt idx="5">
                  <c:v>1.4456847299836653</c:v>
                </c:pt>
                <c:pt idx="6">
                  <c:v>1.4415837110960537</c:v>
                </c:pt>
                <c:pt idx="7">
                  <c:v>1.4368253413605803</c:v>
                </c:pt>
                <c:pt idx="8">
                  <c:v>1.4313085437800883</c:v>
                </c:pt>
                <c:pt idx="9">
                  <c:v>1.4249322707641852</c:v>
                </c:pt>
                <c:pt idx="10">
                  <c:v>1.4175954680219762</c:v>
                </c:pt>
                <c:pt idx="11">
                  <c:v>1.4091970345860487</c:v>
                </c:pt>
                <c:pt idx="12">
                  <c:v>1.3996357793344525</c:v>
                </c:pt>
                <c:pt idx="13">
                  <c:v>1.3888103744725984</c:v>
                </c:pt>
                <c:pt idx="14">
                  <c:v>1.3766193065435441</c:v>
                </c:pt>
                <c:pt idx="15">
                  <c:v>1.3629608256533552</c:v>
                </c:pt>
                <c:pt idx="16">
                  <c:v>1.3477328937285162</c:v>
                </c:pt>
                <c:pt idx="17">
                  <c:v>1.3308331327650742</c:v>
                </c:pt>
                <c:pt idx="18">
                  <c:v>1.312158774184697</c:v>
                </c:pt>
                <c:pt idx="19">
                  <c:v>1.2916066105816044</c:v>
                </c:pt>
                <c:pt idx="20">
                  <c:v>1.2690729513267163</c:v>
                </c:pt>
                <c:pt idx="21">
                  <c:v>1.2444535836918635</c:v>
                </c:pt>
                <c:pt idx="22">
                  <c:v>1.2176437413678634</c:v>
                </c:pt>
                <c:pt idx="23">
                  <c:v>1.1885380824761478</c:v>
                </c:pt>
                <c:pt idx="24">
                  <c:v>1.1570306794147271</c:v>
                </c:pt>
                <c:pt idx="25">
                  <c:v>1.1230150231359164</c:v>
                </c:pt>
                <c:pt idx="26">
                  <c:v>1.0863840447256494</c:v>
                </c:pt>
                <c:pt idx="27">
                  <c:v>1.0470301574424081</c:v>
                </c:pt>
                <c:pt idx="28">
                  <c:v>1.0048453226778129</c:v>
                </c:pt>
                <c:pt idx="29">
                  <c:v>0.95972114362039695</c:v>
                </c:pt>
                <c:pt idx="30">
                  <c:v>0.9115489907386003</c:v>
                </c:pt>
                <c:pt idx="31">
                  <c:v>0.86022016354770114</c:v>
                </c:pt>
                <c:pt idx="32">
                  <c:v>0.80562609348704539</c:v>
                </c:pt>
                <c:pt idx="33">
                  <c:v>0.74765859310696692</c:v>
                </c:pt>
                <c:pt idx="34">
                  <c:v>0.68621015714690736</c:v>
                </c:pt>
                <c:pt idx="35">
                  <c:v>0.62117432147472251</c:v>
                </c:pt>
                <c:pt idx="36">
                  <c:v>0.55244608624834701</c:v>
                </c:pt>
                <c:pt idx="37">
                  <c:v>0.47992241005042874</c:v>
                </c:pt>
                <c:pt idx="38">
                  <c:v>0.40350278212877105</c:v>
                </c:pt>
                <c:pt idx="39">
                  <c:v>0.32308988024376528</c:v>
                </c:pt>
                <c:pt idx="40">
                  <c:v>0.23859032197046043</c:v>
                </c:pt>
                <c:pt idx="41">
                  <c:v>0.14991551761801433</c:v>
                </c:pt>
                <c:pt idx="42">
                  <c:v>5.698263320174999E-2</c:v>
                </c:pt>
                <c:pt idx="43">
                  <c:v>-4.0284327880202073E-2</c:v>
                </c:pt>
                <c:pt idx="44">
                  <c:v>-0.14195331566796154</c:v>
                </c:pt>
                <c:pt idx="45">
                  <c:v>-0.24808288810383777</c:v>
                </c:pt>
                <c:pt idx="46">
                  <c:v>-0.35872072033608704</c:v>
                </c:pt>
                <c:pt idx="47">
                  <c:v>-0.47390196024305886</c:v>
                </c:pt>
                <c:pt idx="48">
                  <c:v>-0.59364742189988828</c:v>
                </c:pt>
                <c:pt idx="49">
                  <c:v>-0.71796160923873864</c:v>
                </c:pt>
                <c:pt idx="50">
                  <c:v>-0.84683056290245207</c:v>
                </c:pt>
                <c:pt idx="51">
                  <c:v>-0.98021952429663728</c:v>
                </c:pt>
                <c:pt idx="52">
                  <c:v>-1.1180704121467262</c:v>
                </c:pt>
                <c:pt idx="53">
                  <c:v>-1.2602991085080442</c:v>
                </c:pt>
                <c:pt idx="54">
                  <c:v>-1.4067925532058623</c:v>
                </c:pt>
                <c:pt idx="55">
                  <c:v>-1.5574056481495229</c:v>
                </c:pt>
                <c:pt idx="56">
                  <c:v>-1.711957975924149</c:v>
                </c:pt>
                <c:pt idx="57">
                  <c:v>-1.8702303405717811</c:v>
                </c:pt>
                <c:pt idx="58">
                  <c:v>-2.0319611425898985</c:v>
                </c:pt>
                <c:pt idx="59">
                  <c:v>-2.1968426049588285</c:v>
                </c:pt>
                <c:pt idx="60">
                  <c:v>-2.3645168725203218</c:v>
                </c:pt>
                <c:pt idx="61">
                  <c:v>-2.5345720133253682</c:v>
                </c:pt>
                <c:pt idx="62">
                  <c:v>-2.7065379577044153</c:v>
                </c:pt>
                <c:pt idx="63">
                  <c:v>-2.8798824188355705</c:v>
                </c:pt>
                <c:pt idx="64">
                  <c:v>-3.0540068475351054</c:v>
                </c:pt>
                <c:pt idx="65">
                  <c:v>-3.2282424838958859</c:v>
                </c:pt>
                <c:pt idx="66">
                  <c:v>-3.4018465792630446</c:v>
                </c:pt>
                <c:pt idx="67">
                  <c:v>-3.5739988738499933</c:v>
                </c:pt>
                <c:pt idx="68">
                  <c:v>-3.7437984280227368</c:v>
                </c:pt>
                <c:pt idx="69">
                  <c:v>-3.9102609188435915</c:v>
                </c:pt>
                <c:pt idx="70">
                  <c:v>-4.0723165277535536</c:v>
                </c:pt>
                <c:pt idx="71">
                  <c:v>-4.2288085601236078</c:v>
                </c:pt>
                <c:pt idx="72">
                  <c:v>-4.3784929526006522</c:v>
                </c:pt>
                <c:pt idx="73">
                  <c:v>-4.5200388394275359</c:v>
                </c:pt>
                <c:pt idx="74">
                  <c:v>-4.6520303638682172</c:v>
                </c:pt>
                <c:pt idx="75">
                  <c:v>-4.7729699350701829</c:v>
                </c:pt>
                <c:pt idx="76">
                  <c:v>-4.8812831436041311</c:v>
                </c:pt>
                <c:pt idx="77">
                  <c:v>-4.9753255598860919</c:v>
                </c:pt>
                <c:pt idx="78">
                  <c:v>-5.0533916479467402</c:v>
                </c:pt>
                <c:pt idx="79">
                  <c:v>-5.1137260316819599</c:v>
                </c:pt>
                <c:pt idx="80">
                  <c:v>-5.1545373507874395</c:v>
                </c:pt>
                <c:pt idx="81">
                  <c:v>-5.1740149379100195</c:v>
                </c:pt>
                <c:pt idx="82">
                  <c:v>-5.1703485358772499</c:v>
                </c:pt>
                <c:pt idx="83">
                  <c:v>-5.1417512528153342</c:v>
                </c:pt>
                <c:pt idx="84">
                  <c:v>-5.0864859220553553</c:v>
                </c:pt>
                <c:pt idx="85">
                  <c:v>-5.0028949914035143</c:v>
                </c:pt>
                <c:pt idx="86">
                  <c:v>-4.8894340110169745</c:v>
                </c:pt>
                <c:pt idx="87">
                  <c:v>-4.7447087191935147</c:v>
                </c:pt>
                <c:pt idx="88">
                  <c:v>-4.5675156393289447</c:v>
                </c:pt>
                <c:pt idx="89">
                  <c:v>-4.356885997745878</c:v>
                </c:pt>
                <c:pt idx="90">
                  <c:v>-4.1121326499171609</c:v>
                </c:pt>
                <c:pt idx="91">
                  <c:v>-3.8328995610201275</c:v>
                </c:pt>
              </c:numCache>
            </c:numRef>
          </c:xVal>
          <c:yVal>
            <c:numRef>
              <c:f>linear!$HO$30:$HO$121</c:f>
              <c:numCache>
                <c:formatCode>Γενικός τύπος</c:formatCode>
                <c:ptCount val="92"/>
                <c:pt idx="0">
                  <c:v>5.8637404275897058</c:v>
                </c:pt>
                <c:pt idx="1">
                  <c:v>5.8530349137297994</c:v>
                </c:pt>
                <c:pt idx="2">
                  <c:v>5.6987325527571988</c:v>
                </c:pt>
                <c:pt idx="3">
                  <c:v>5.6899282767932373</c:v>
                </c:pt>
                <c:pt idx="4">
                  <c:v>5.6812230373216872</c:v>
                </c:pt>
                <c:pt idx="5">
                  <c:v>5.6726424899485846</c:v>
                </c:pt>
                <c:pt idx="6">
                  <c:v>5.66421206124254</c:v>
                </c:pt>
                <c:pt idx="7">
                  <c:v>5.6559568565622884</c:v>
                </c:pt>
                <c:pt idx="8">
                  <c:v>5.6479015491017934</c:v>
                </c:pt>
                <c:pt idx="9">
                  <c:v>5.6400702500070592</c:v>
                </c:pt>
                <c:pt idx="10">
                  <c:v>5.632486359402928</c:v>
                </c:pt>
                <c:pt idx="11">
                  <c:v>5.6251723981503154</c:v>
                </c:pt>
                <c:pt idx="12">
                  <c:v>5.6181498201345743</c:v>
                </c:pt>
                <c:pt idx="13">
                  <c:v>5.6114388048644681</c:v>
                </c:pt>
                <c:pt idx="14">
                  <c:v>5.6050580301388653</c:v>
                </c:pt>
                <c:pt idx="15">
                  <c:v>5.5990244245152656</c:v>
                </c:pt>
                <c:pt idx="16">
                  <c:v>5.5933528992913883</c:v>
                </c:pt>
                <c:pt idx="17">
                  <c:v>5.5880560596890101</c:v>
                </c:pt>
                <c:pt idx="18">
                  <c:v>5.583143894908833</c:v>
                </c:pt>
                <c:pt idx="19">
                  <c:v>5.5786234467078355</c:v>
                </c:pt>
                <c:pt idx="20">
                  <c:v>5.5744984561372366</c:v>
                </c:pt>
                <c:pt idx="21">
                  <c:v>5.5707689880716789</c:v>
                </c:pt>
                <c:pt idx="22">
                  <c:v>5.5674310331599628</c:v>
                </c:pt>
                <c:pt idx="23">
                  <c:v>5.5644760868369563</c:v>
                </c:pt>
                <c:pt idx="24">
                  <c:v>5.5618907050569844</c:v>
                </c:pt>
                <c:pt idx="25">
                  <c:v>5.5596560364439229</c:v>
                </c:pt>
                <c:pt idx="26">
                  <c:v>5.5577473306050278</c:v>
                </c:pt>
                <c:pt idx="27">
                  <c:v>5.5561334224273686</c:v>
                </c:pt>
                <c:pt idx="28">
                  <c:v>5.5547761922712215</c:v>
                </c:pt>
                <c:pt idx="29">
                  <c:v>5.553630002097548</c:v>
                </c:pt>
                <c:pt idx="30">
                  <c:v>5.5526411077212652</c:v>
                </c:pt>
                <c:pt idx="31">
                  <c:v>5.5517470475727846</c:v>
                </c:pt>
                <c:pt idx="32">
                  <c:v>5.5508760085824189</c:v>
                </c:pt>
                <c:pt idx="33">
                  <c:v>5.5499461700814523</c:v>
                </c:pt>
                <c:pt idx="34">
                  <c:v>5.5488650269452799</c:v>
                </c:pt>
                <c:pt idx="35">
                  <c:v>5.5475286935951384</c:v>
                </c:pt>
                <c:pt idx="36">
                  <c:v>5.5458211909317834</c:v>
                </c:pt>
                <c:pt idx="37">
                  <c:v>5.5436137188043988</c:v>
                </c:pt>
                <c:pt idx="38">
                  <c:v>5.5407639172287153</c:v>
                </c:pt>
                <c:pt idx="39">
                  <c:v>5.5371151202674076</c:v>
                </c:pt>
                <c:pt idx="40">
                  <c:v>5.532495607281632</c:v>
                </c:pt>
                <c:pt idx="41">
                  <c:v>5.52671785716326</c:v>
                </c:pt>
                <c:pt idx="42">
                  <c:v>5.519577812171204</c:v>
                </c:pt>
                <c:pt idx="43">
                  <c:v>5.510854159130643</c:v>
                </c:pt>
                <c:pt idx="44">
                  <c:v>5.5003076370185067</c:v>
                </c:pt>
                <c:pt idx="45">
                  <c:v>5.4876803813599784</c:v>
                </c:pt>
                <c:pt idx="46">
                  <c:v>5.4726953174052255</c:v>
                </c:pt>
                <c:pt idx="47">
                  <c:v>5.4550556157487859</c:v>
                </c:pt>
                <c:pt idx="48">
                  <c:v>5.43444422589954</c:v>
                </c:pt>
                <c:pt idx="49">
                  <c:v>5.410523505308924</c:v>
                </c:pt>
                <c:pt idx="50">
                  <c:v>5.382934963518208</c:v>
                </c:pt>
                <c:pt idx="51">
                  <c:v>5.3512991433879114</c:v>
                </c:pt>
                <c:pt idx="52">
                  <c:v>5.3152156638162262</c:v>
                </c:pt>
                <c:pt idx="53">
                  <c:v>5.2742634509250212</c:v>
                </c:pt>
                <c:pt idx="54">
                  <c:v>5.228001187373815</c:v>
                </c:pt>
                <c:pt idx="55">
                  <c:v>5.1759680122276119</c:v>
                </c:pt>
                <c:pt idx="56">
                  <c:v>5.1176845066208685</c:v>
                </c:pt>
                <c:pt idx="57">
                  <c:v>5.0526540032835721</c:v>
                </c:pt>
                <c:pt idx="58">
                  <c:v>4.9803642607732925</c:v>
                </c:pt>
                <c:pt idx="59">
                  <c:v>4.9002895459227638</c:v>
                </c:pt>
                <c:pt idx="60">
                  <c:v>4.8118931704865782</c:v>
                </c:pt>
                <c:pt idx="61">
                  <c:v>4.7146305301574216</c:v>
                </c:pt>
                <c:pt idx="62">
                  <c:v>4.6079526959094395</c:v>
                </c:pt>
                <c:pt idx="63">
                  <c:v>4.4913106088825785</c:v>
                </c:pt>
                <c:pt idx="64">
                  <c:v>4.3641599305949939</c:v>
                </c:pt>
                <c:pt idx="65">
                  <c:v>4.2259665999873457</c:v>
                </c:pt>
                <c:pt idx="66">
                  <c:v>4.0762131474661816</c:v>
                </c:pt>
                <c:pt idx="67">
                  <c:v>3.9144058135030457</c:v>
                </c:pt>
                <c:pt idx="68">
                  <c:v>3.7400825152165758</c:v>
                </c:pt>
                <c:pt idx="69">
                  <c:v>3.5528216984483234</c:v>
                </c:pt>
                <c:pt idx="70">
                  <c:v>3.3522521048481884</c:v>
                </c:pt>
                <c:pt idx="71">
                  <c:v>3.1380634731008961</c:v>
                </c:pt>
                <c:pt idx="72">
                  <c:v>2.9100181803235583</c:v>
                </c:pt>
                <c:pt idx="73">
                  <c:v>2.6679638135068662</c:v>
                </c:pt>
                <c:pt idx="74">
                  <c:v>2.4118466413167594</c:v>
                </c:pt>
                <c:pt idx="75">
                  <c:v>2.1417259332825598</c:v>
                </c:pt>
                <c:pt idx="76">
                  <c:v>1.8577890460531357</c:v>
                </c:pt>
                <c:pt idx="77">
                  <c:v>1.5603671647195008</c:v>
                </c:pt>
                <c:pt idx="78">
                  <c:v>1.2499515509473698</c:v>
                </c:pt>
                <c:pt idx="79">
                  <c:v>0.9272101086780512</c:v>
                </c:pt>
                <c:pt idx="80">
                  <c:v>0.59300403238323418</c:v>
                </c:pt>
                <c:pt idx="81">
                  <c:v>0.24840425237264044</c:v>
                </c:pt>
                <c:pt idx="82">
                  <c:v>-0.10529266330606324</c:v>
                </c:pt>
                <c:pt idx="83">
                  <c:v>-0.46654954982211133</c:v>
                </c:pt>
                <c:pt idx="84">
                  <c:v>-0.83357509113637507</c:v>
                </c:pt>
                <c:pt idx="85">
                  <c:v>-1.2043121966206547</c:v>
                </c:pt>
                <c:pt idx="86">
                  <c:v>-1.5764289008129913</c:v>
                </c:pt>
                <c:pt idx="87">
                  <c:v>-1.947312443346465</c:v>
                </c:pt>
                <c:pt idx="88">
                  <c:v>-2.3140672481434819</c:v>
                </c:pt>
                <c:pt idx="89">
                  <c:v>-2.673517577471852</c:v>
                </c:pt>
                <c:pt idx="90">
                  <c:v>-3.0222156842272803</c:v>
                </c:pt>
                <c:pt idx="91">
                  <c:v>-3.3564563210984391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431-4B30-BA7D-6B7D2FFE50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3328832"/>
        <c:axId val="643334736"/>
      </c:scatterChart>
      <c:valAx>
        <c:axId val="643328832"/>
        <c:scaling>
          <c:orientation val="minMax"/>
          <c:max val="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43334736"/>
        <c:crosses val="autoZero"/>
        <c:crossBetween val="midCat"/>
      </c:valAx>
      <c:valAx>
        <c:axId val="643334736"/>
        <c:scaling>
          <c:orientation val="minMax"/>
          <c:min val="4.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433288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 r vs t</a:t>
            </a:r>
          </a:p>
          <a:p>
            <a:pPr>
              <a:defRPr/>
            </a:pPr>
            <a:endParaRPr lang="en-US"/>
          </a:p>
        </c:rich>
      </c:tx>
      <c:layout>
        <c:manualLayout>
          <c:xMode val="edge"/>
          <c:yMode val="edge"/>
          <c:x val="1.659667541557318E-3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numFmt formatCode="Γενικός τύπος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linear!$HC$30:$HC$121</c:f>
              <c:numCache>
                <c:formatCode>Γενικός τύπος</c:formatCode>
                <c:ptCount val="92"/>
                <c:pt idx="0">
                  <c:v>0</c:v>
                </c:pt>
                <c:pt idx="1">
                  <c:v>9.2300000000000004E-3</c:v>
                </c:pt>
                <c:pt idx="2">
                  <c:v>1.8460000000000001E-2</c:v>
                </c:pt>
                <c:pt idx="3">
                  <c:v>2.7689999999999999E-2</c:v>
                </c:pt>
                <c:pt idx="4">
                  <c:v>3.6920000000000001E-2</c:v>
                </c:pt>
                <c:pt idx="5">
                  <c:v>4.6150000000000004E-2</c:v>
                </c:pt>
                <c:pt idx="6">
                  <c:v>5.5380000000000006E-2</c:v>
                </c:pt>
                <c:pt idx="7">
                  <c:v>6.4610000000000001E-2</c:v>
                </c:pt>
                <c:pt idx="8">
                  <c:v>7.3840000000000003E-2</c:v>
                </c:pt>
                <c:pt idx="9">
                  <c:v>8.3070000000000005E-2</c:v>
                </c:pt>
                <c:pt idx="10">
                  <c:v>9.2300000000000007E-2</c:v>
                </c:pt>
                <c:pt idx="11">
                  <c:v>0.10153000000000001</c:v>
                </c:pt>
                <c:pt idx="12">
                  <c:v>0.11076000000000001</c:v>
                </c:pt>
                <c:pt idx="13">
                  <c:v>0.11999000000000001</c:v>
                </c:pt>
                <c:pt idx="14">
                  <c:v>0.12922</c:v>
                </c:pt>
                <c:pt idx="15">
                  <c:v>0.13844999999999999</c:v>
                </c:pt>
                <c:pt idx="16">
                  <c:v>0.14767999999999998</c:v>
                </c:pt>
                <c:pt idx="17">
                  <c:v>0.15690999999999997</c:v>
                </c:pt>
                <c:pt idx="18">
                  <c:v>0.16613999999999995</c:v>
                </c:pt>
                <c:pt idx="19">
                  <c:v>0.17536999999999994</c:v>
                </c:pt>
                <c:pt idx="20">
                  <c:v>0.18459999999999993</c:v>
                </c:pt>
                <c:pt idx="21">
                  <c:v>0.19382999999999992</c:v>
                </c:pt>
                <c:pt idx="22">
                  <c:v>0.20305999999999991</c:v>
                </c:pt>
                <c:pt idx="23">
                  <c:v>0.2122899999999999</c:v>
                </c:pt>
                <c:pt idx="24">
                  <c:v>0.22151999999999988</c:v>
                </c:pt>
                <c:pt idx="25">
                  <c:v>0.23074999999999987</c:v>
                </c:pt>
                <c:pt idx="26">
                  <c:v>0.23997999999999986</c:v>
                </c:pt>
                <c:pt idx="27">
                  <c:v>0.24920999999999985</c:v>
                </c:pt>
                <c:pt idx="28">
                  <c:v>0.25843999999999984</c:v>
                </c:pt>
                <c:pt idx="29">
                  <c:v>0.26766999999999985</c:v>
                </c:pt>
                <c:pt idx="30">
                  <c:v>0.27689999999999987</c:v>
                </c:pt>
                <c:pt idx="31">
                  <c:v>0.28612999999999988</c:v>
                </c:pt>
                <c:pt idx="32">
                  <c:v>0.2953599999999999</c:v>
                </c:pt>
                <c:pt idx="33">
                  <c:v>0.30458999999999992</c:v>
                </c:pt>
                <c:pt idx="34">
                  <c:v>0.31381999999999993</c:v>
                </c:pt>
                <c:pt idx="35">
                  <c:v>0.32304999999999995</c:v>
                </c:pt>
                <c:pt idx="36">
                  <c:v>0.33227999999999996</c:v>
                </c:pt>
                <c:pt idx="37">
                  <c:v>0.34150999999999998</c:v>
                </c:pt>
                <c:pt idx="38">
                  <c:v>0.35074</c:v>
                </c:pt>
                <c:pt idx="39">
                  <c:v>0.35997000000000001</c:v>
                </c:pt>
                <c:pt idx="40">
                  <c:v>0.36920000000000003</c:v>
                </c:pt>
                <c:pt idx="41">
                  <c:v>0.37843000000000004</c:v>
                </c:pt>
                <c:pt idx="42">
                  <c:v>0.38766000000000006</c:v>
                </c:pt>
                <c:pt idx="43">
                  <c:v>0.39689000000000008</c:v>
                </c:pt>
                <c:pt idx="44">
                  <c:v>0.40612000000000009</c:v>
                </c:pt>
                <c:pt idx="45">
                  <c:v>0.41535000000000011</c:v>
                </c:pt>
                <c:pt idx="46">
                  <c:v>0.42458000000000012</c:v>
                </c:pt>
                <c:pt idx="47">
                  <c:v>0.43381000000000014</c:v>
                </c:pt>
                <c:pt idx="48">
                  <c:v>0.44304000000000016</c:v>
                </c:pt>
                <c:pt idx="49">
                  <c:v>0.45227000000000017</c:v>
                </c:pt>
                <c:pt idx="50">
                  <c:v>0.46150000000000019</c:v>
                </c:pt>
                <c:pt idx="51">
                  <c:v>0.4707300000000002</c:v>
                </c:pt>
                <c:pt idx="52">
                  <c:v>0.47996000000000022</c:v>
                </c:pt>
                <c:pt idx="53">
                  <c:v>0.48919000000000024</c:v>
                </c:pt>
                <c:pt idx="54">
                  <c:v>0.49842000000000025</c:v>
                </c:pt>
                <c:pt idx="55">
                  <c:v>0.50765000000000027</c:v>
                </c:pt>
                <c:pt idx="56">
                  <c:v>0.51688000000000023</c:v>
                </c:pt>
                <c:pt idx="57">
                  <c:v>0.52611000000000019</c:v>
                </c:pt>
                <c:pt idx="58">
                  <c:v>0.53534000000000015</c:v>
                </c:pt>
                <c:pt idx="59">
                  <c:v>0.54457000000000011</c:v>
                </c:pt>
                <c:pt idx="60">
                  <c:v>0.55380000000000007</c:v>
                </c:pt>
                <c:pt idx="61">
                  <c:v>0.56303000000000003</c:v>
                </c:pt>
                <c:pt idx="62">
                  <c:v>0.57225999999999999</c:v>
                </c:pt>
                <c:pt idx="63">
                  <c:v>0.58148999999999995</c:v>
                </c:pt>
                <c:pt idx="64">
                  <c:v>0.59071999999999991</c:v>
                </c:pt>
                <c:pt idx="65">
                  <c:v>0.59994999999999987</c:v>
                </c:pt>
                <c:pt idx="66">
                  <c:v>0.60917999999999983</c:v>
                </c:pt>
                <c:pt idx="67">
                  <c:v>0.61840999999999979</c:v>
                </c:pt>
                <c:pt idx="68">
                  <c:v>0.62763999999999975</c:v>
                </c:pt>
                <c:pt idx="69">
                  <c:v>0.63686999999999971</c:v>
                </c:pt>
                <c:pt idx="70">
                  <c:v>0.64609999999999967</c:v>
                </c:pt>
                <c:pt idx="71">
                  <c:v>0.65532999999999964</c:v>
                </c:pt>
                <c:pt idx="72">
                  <c:v>0.6645599999999996</c:v>
                </c:pt>
                <c:pt idx="73">
                  <c:v>0.67378999999999956</c:v>
                </c:pt>
                <c:pt idx="74">
                  <c:v>0.68301999999999952</c:v>
                </c:pt>
                <c:pt idx="75">
                  <c:v>0.69224999999999948</c:v>
                </c:pt>
                <c:pt idx="76">
                  <c:v>0.70147999999999944</c:v>
                </c:pt>
                <c:pt idx="77">
                  <c:v>0.7107099999999994</c:v>
                </c:pt>
                <c:pt idx="78">
                  <c:v>0.71993999999999936</c:v>
                </c:pt>
                <c:pt idx="79">
                  <c:v>0.72916999999999932</c:v>
                </c:pt>
                <c:pt idx="80">
                  <c:v>0.73839999999999928</c:v>
                </c:pt>
                <c:pt idx="81">
                  <c:v>0.74762999999999924</c:v>
                </c:pt>
                <c:pt idx="82">
                  <c:v>0.7568599999999992</c:v>
                </c:pt>
                <c:pt idx="83">
                  <c:v>0.76608999999999916</c:v>
                </c:pt>
                <c:pt idx="84">
                  <c:v>0.77531999999999912</c:v>
                </c:pt>
                <c:pt idx="85">
                  <c:v>0.78454999999999908</c:v>
                </c:pt>
                <c:pt idx="86">
                  <c:v>0.79377999999999904</c:v>
                </c:pt>
                <c:pt idx="87">
                  <c:v>0.803009999999999</c:v>
                </c:pt>
                <c:pt idx="88">
                  <c:v>0.81223999999999896</c:v>
                </c:pt>
                <c:pt idx="89">
                  <c:v>0.82146999999999892</c:v>
                </c:pt>
                <c:pt idx="90">
                  <c:v>0.83069999999999888</c:v>
                </c:pt>
                <c:pt idx="91">
                  <c:v>0.83992999999999884</c:v>
                </c:pt>
              </c:numCache>
            </c:numRef>
          </c:xVal>
          <c:yVal>
            <c:numRef>
              <c:f>linear!$HD$30:$HD$121</c:f>
              <c:numCache>
                <c:formatCode>Γενικός τύπος</c:formatCode>
                <c:ptCount val="92"/>
                <c:pt idx="0">
                  <c:v>5.9000000000040362</c:v>
                </c:pt>
                <c:pt idx="1">
                  <c:v>5.8907753325451342</c:v>
                </c:pt>
                <c:pt idx="2">
                  <c:v>5.8815592585700873</c:v>
                </c:pt>
                <c:pt idx="3">
                  <c:v>5.8723517700787706</c:v>
                </c:pt>
                <c:pt idx="4">
                  <c:v>5.863152859078486</c:v>
                </c:pt>
                <c:pt idx="5">
                  <c:v>5.8539625175839669</c:v>
                </c:pt>
                <c:pt idx="6">
                  <c:v>5.8447807376173602</c:v>
                </c:pt>
                <c:pt idx="7">
                  <c:v>5.83560751120823</c:v>
                </c:pt>
                <c:pt idx="8">
                  <c:v>5.8264428303935425</c:v>
                </c:pt>
                <c:pt idx="9">
                  <c:v>5.8172866872176643</c:v>
                </c:pt>
                <c:pt idx="10">
                  <c:v>5.8081390737323515</c:v>
                </c:pt>
                <c:pt idx="11">
                  <c:v>5.7989999819967482</c:v>
                </c:pt>
                <c:pt idx="12">
                  <c:v>5.7898694040773764</c:v>
                </c:pt>
                <c:pt idx="13">
                  <c:v>5.7807473320481231</c:v>
                </c:pt>
                <c:pt idx="14">
                  <c:v>5.7716337579902461</c:v>
                </c:pt>
                <c:pt idx="15">
                  <c:v>5.7625286739923629</c:v>
                </c:pt>
                <c:pt idx="16">
                  <c:v>5.7534320721504324</c:v>
                </c:pt>
                <c:pt idx="17">
                  <c:v>5.7443439445677669</c:v>
                </c:pt>
                <c:pt idx="18">
                  <c:v>5.7352642833550105</c:v>
                </c:pt>
                <c:pt idx="19">
                  <c:v>5.7261930806301411</c:v>
                </c:pt>
                <c:pt idx="20">
                  <c:v>5.7171303285184552</c:v>
                </c:pt>
                <c:pt idx="21">
                  <c:v>5.708076019152573</c:v>
                </c:pt>
                <c:pt idx="22">
                  <c:v>5.6990301446724194</c:v>
                </c:pt>
                <c:pt idx="23">
                  <c:v>5.6899926972252262</c:v>
                </c:pt>
                <c:pt idx="24">
                  <c:v>5.6809636689655205</c:v>
                </c:pt>
                <c:pt idx="25">
                  <c:v>5.6719430520551164</c:v>
                </c:pt>
                <c:pt idx="26">
                  <c:v>5.6629308386631187</c:v>
                </c:pt>
                <c:pt idx="27">
                  <c:v>5.6539270209659005</c:v>
                </c:pt>
                <c:pt idx="28">
                  <c:v>5.6449315911471105</c:v>
                </c:pt>
                <c:pt idx="29">
                  <c:v>5.6359445413976577</c:v>
                </c:pt>
                <c:pt idx="30">
                  <c:v>5.6269658639157036</c:v>
                </c:pt>
                <c:pt idx="31">
                  <c:v>5.6179955509066719</c:v>
                </c:pt>
                <c:pt idx="32">
                  <c:v>5.609033594583213</c:v>
                </c:pt>
                <c:pt idx="33">
                  <c:v>5.6000799871652251</c:v>
                </c:pt>
                <c:pt idx="34">
                  <c:v>5.5911347208798343</c:v>
                </c:pt>
                <c:pt idx="35">
                  <c:v>5.582197787961384</c:v>
                </c:pt>
                <c:pt idx="36">
                  <c:v>5.5732691806514367</c:v>
                </c:pt>
                <c:pt idx="37">
                  <c:v>5.5643488911987671</c:v>
                </c:pt>
                <c:pt idx="38">
                  <c:v>5.5554369118593501</c:v>
                </c:pt>
                <c:pt idx="39">
                  <c:v>5.5465332348963594</c:v>
                </c:pt>
                <c:pt idx="40">
                  <c:v>5.5376378525801524</c:v>
                </c:pt>
                <c:pt idx="41">
                  <c:v>5.5287507571882761</c:v>
                </c:pt>
                <c:pt idx="42">
                  <c:v>5.5198719410054489</c:v>
                </c:pt>
                <c:pt idx="43">
                  <c:v>5.5110013963235636</c:v>
                </c:pt>
                <c:pt idx="44">
                  <c:v>5.5021391154416692</c:v>
                </c:pt>
                <c:pt idx="45">
                  <c:v>5.4932850906659789</c:v>
                </c:pt>
                <c:pt idx="46">
                  <c:v>5.484439314309852</c:v>
                </c:pt>
                <c:pt idx="47">
                  <c:v>5.4756017786937887</c:v>
                </c:pt>
                <c:pt idx="48">
                  <c:v>5.4667724761454295</c:v>
                </c:pt>
                <c:pt idx="49">
                  <c:v>5.4579513989995414</c:v>
                </c:pt>
                <c:pt idx="50">
                  <c:v>5.449138539598021</c:v>
                </c:pt>
                <c:pt idx="51">
                  <c:v>5.440333890289871</c:v>
                </c:pt>
                <c:pt idx="52">
                  <c:v>5.4315374434312167</c:v>
                </c:pt>
                <c:pt idx="53">
                  <c:v>5.4227491913852779</c:v>
                </c:pt>
                <c:pt idx="54">
                  <c:v>5.4139691265223782</c:v>
                </c:pt>
                <c:pt idx="55">
                  <c:v>5.4051972412199252</c:v>
                </c:pt>
                <c:pt idx="56">
                  <c:v>5.3964335278624151</c:v>
                </c:pt>
                <c:pt idx="57">
                  <c:v>5.3876779788414177</c:v>
                </c:pt>
                <c:pt idx="58">
                  <c:v>5.3789305865555797</c:v>
                </c:pt>
                <c:pt idx="59">
                  <c:v>5.3701913434106068</c:v>
                </c:pt>
                <c:pt idx="60">
                  <c:v>5.3614602418192625</c:v>
                </c:pt>
                <c:pt idx="61">
                  <c:v>5.352737274201365</c:v>
                </c:pt>
                <c:pt idx="62">
                  <c:v>5.3440224329837784</c:v>
                </c:pt>
                <c:pt idx="63">
                  <c:v>5.3353157106003968</c:v>
                </c:pt>
                <c:pt idx="64">
                  <c:v>5.3266170994921547</c:v>
                </c:pt>
                <c:pt idx="65">
                  <c:v>5.3179265921070105</c:v>
                </c:pt>
                <c:pt idx="66">
                  <c:v>5.3092441808999356</c:v>
                </c:pt>
                <c:pt idx="67">
                  <c:v>5.3005698583329188</c:v>
                </c:pt>
                <c:pt idx="68">
                  <c:v>5.2919036168749578</c:v>
                </c:pt>
                <c:pt idx="69">
                  <c:v>5.2832454490020391</c:v>
                </c:pt>
                <c:pt idx="70">
                  <c:v>5.2745953471971543</c:v>
                </c:pt>
                <c:pt idx="71">
                  <c:v>5.2659533039502699</c:v>
                </c:pt>
                <c:pt idx="72">
                  <c:v>5.2573193117583426</c:v>
                </c:pt>
                <c:pt idx="73">
                  <c:v>5.2486933631252954</c:v>
                </c:pt>
                <c:pt idx="74">
                  <c:v>5.2400754505620233</c:v>
                </c:pt>
                <c:pt idx="75">
                  <c:v>5.231465566586377</c:v>
                </c:pt>
                <c:pt idx="76">
                  <c:v>5.2228637037231644</c:v>
                </c:pt>
                <c:pt idx="77">
                  <c:v>5.2142698545041402</c:v>
                </c:pt>
                <c:pt idx="78">
                  <c:v>5.2056840114680032</c:v>
                </c:pt>
                <c:pt idx="79">
                  <c:v>5.1971061671603831</c:v>
                </c:pt>
                <c:pt idx="80">
                  <c:v>5.1885363141338399</c:v>
                </c:pt>
                <c:pt idx="81">
                  <c:v>5.1799744449478551</c:v>
                </c:pt>
                <c:pt idx="82">
                  <c:v>5.1714205521688239</c:v>
                </c:pt>
                <c:pt idx="83">
                  <c:v>5.1628746283700595</c:v>
                </c:pt>
                <c:pt idx="84">
                  <c:v>5.1543366661317664</c:v>
                </c:pt>
                <c:pt idx="85">
                  <c:v>5.1458066580410531</c:v>
                </c:pt>
                <c:pt idx="86">
                  <c:v>5.137284596691913</c:v>
                </c:pt>
                <c:pt idx="87">
                  <c:v>5.1287704746852283</c:v>
                </c:pt>
                <c:pt idx="88">
                  <c:v>5.1202642846287576</c:v>
                </c:pt>
                <c:pt idx="89">
                  <c:v>5.1117660191371295</c:v>
                </c:pt>
                <c:pt idx="90">
                  <c:v>5.1032756708318336</c:v>
                </c:pt>
                <c:pt idx="91">
                  <c:v>5.0947932323412255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E47-4B03-9828-3D6961CE53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5371416"/>
        <c:axId val="635371744"/>
      </c:scatterChart>
      <c:valAx>
        <c:axId val="6353714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35371744"/>
        <c:crosses val="autoZero"/>
        <c:crossBetween val="midCat"/>
      </c:valAx>
      <c:valAx>
        <c:axId val="635371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353714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3995763342082240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numFmt formatCode="Γενικός τύπος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linear!$FH$219:$FH$269</c:f>
              <c:numCache>
                <c:formatCode>Γενικός τύπος</c:formatCode>
                <c:ptCount val="51"/>
                <c:pt idx="0">
                  <c:v>1.4598729704197353</c:v>
                </c:pt>
                <c:pt idx="1">
                  <c:v>1.435012470430973</c:v>
                </c:pt>
                <c:pt idx="2">
                  <c:v>1.4101359527266175</c:v>
                </c:pt>
                <c:pt idx="3">
                  <c:v>1.3852432161706474</c:v>
                </c:pt>
                <c:pt idx="4">
                  <c:v>1.3603340552861927</c:v>
                </c:pt>
                <c:pt idx="5">
                  <c:v>1.3354082601377875</c:v>
                </c:pt>
                <c:pt idx="6">
                  <c:v>1.3104656162097104</c:v>
                </c:pt>
                <c:pt idx="7">
                  <c:v>1.2855059042801766</c:v>
                </c:pt>
                <c:pt idx="8">
                  <c:v>1.2605289002912727</c:v>
                </c:pt>
                <c:pt idx="9">
                  <c:v>1.235534375214431</c:v>
                </c:pt>
                <c:pt idx="10">
                  <c:v>1.2105220949112612</c:v>
                </c:pt>
                <c:pt idx="11">
                  <c:v>1.185491819989551</c:v>
                </c:pt>
                <c:pt idx="12">
                  <c:v>1.1604433056542354</c:v>
                </c:pt>
                <c:pt idx="13">
                  <c:v>1.135376301553104</c:v>
                </c:pt>
                <c:pt idx="14">
                  <c:v>1.1102905516170414</c:v>
                </c:pt>
                <c:pt idx="15">
                  <c:v>1.0851857938945531</c:v>
                </c:pt>
                <c:pt idx="16">
                  <c:v>1.0600617603803524</c:v>
                </c:pt>
                <c:pt idx="17">
                  <c:v>1.0349181768376976</c:v>
                </c:pt>
                <c:pt idx="18">
                  <c:v>1.0097547626142636</c:v>
                </c:pt>
                <c:pt idx="19">
                  <c:v>0.98457123045123207</c:v>
                </c:pt>
                <c:pt idx="20">
                  <c:v>0.95936728628528656</c:v>
                </c:pt>
                <c:pt idx="21">
                  <c:v>0.93414262904322154</c:v>
                </c:pt>
                <c:pt idx="22">
                  <c:v>0.90889695042881091</c:v>
                </c:pt>
                <c:pt idx="23">
                  <c:v>0.88362993470158058</c:v>
                </c:pt>
                <c:pt idx="24">
                  <c:v>0.8583412584471225</c:v>
                </c:pt>
                <c:pt idx="25">
                  <c:v>0.83303059033855531</c:v>
                </c:pt>
                <c:pt idx="26">
                  <c:v>0.80769759088870274</c:v>
                </c:pt>
                <c:pt idx="27">
                  <c:v>0.7823419121925681</c:v>
                </c:pt>
                <c:pt idx="28">
                  <c:v>0.7569631976596346</c:v>
                </c:pt>
                <c:pt idx="29">
                  <c:v>0.73156108173549683</c:v>
                </c:pt>
                <c:pt idx="30">
                  <c:v>0.70613518961232158</c:v>
                </c:pt>
                <c:pt idx="31">
                  <c:v>0.6806851369275766</c:v>
                </c:pt>
                <c:pt idx="32">
                  <c:v>0.65521052945044744</c:v>
                </c:pt>
                <c:pt idx="33">
                  <c:v>0.62971096275535576</c:v>
                </c:pt>
                <c:pt idx="34">
                  <c:v>0.60418602188188619</c:v>
                </c:pt>
                <c:pt idx="35">
                  <c:v>0.57863528098048067</c:v>
                </c:pt>
                <c:pt idx="36">
                  <c:v>0.55305830294314307</c:v>
                </c:pt>
                <c:pt idx="37">
                  <c:v>0.5274546390183823</c:v>
                </c:pt>
                <c:pt idx="38">
                  <c:v>0.50182382840959672</c:v>
                </c:pt>
                <c:pt idx="39">
                  <c:v>0.47616539785599687</c:v>
                </c:pt>
                <c:pt idx="40">
                  <c:v>0.4504788611951655</c:v>
                </c:pt>
                <c:pt idx="41">
                  <c:v>0.42476371890626213</c:v>
                </c:pt>
                <c:pt idx="42">
                  <c:v>0.39901945763282964</c:v>
                </c:pt>
                <c:pt idx="43">
                  <c:v>0.37324554968408014</c:v>
                </c:pt>
                <c:pt idx="44">
                  <c:v>0.3474414525134909</c:v>
                </c:pt>
                <c:pt idx="45">
                  <c:v>0.32160660817342773</c:v>
                </c:pt>
                <c:pt idx="46">
                  <c:v>0.29574044274447414</c:v>
                </c:pt>
                <c:pt idx="47">
                  <c:v>0.26984236573799686</c:v>
                </c:pt>
                <c:pt idx="48">
                  <c:v>0.24391176947044044</c:v>
                </c:pt>
                <c:pt idx="49">
                  <c:v>0.21794802840771019</c:v>
                </c:pt>
                <c:pt idx="50">
                  <c:v>0.1919504984778628</c:v>
                </c:pt>
              </c:numCache>
            </c:numRef>
          </c:xVal>
          <c:yVal>
            <c:numRef>
              <c:f>linear!$FI$219:$FI$269</c:f>
              <c:numCache>
                <c:formatCode>Γενικός τύπος</c:formatCode>
                <c:ptCount val="51"/>
                <c:pt idx="0">
                  <c:v>5.7165348691526283</c:v>
                </c:pt>
                <c:pt idx="1">
                  <c:v>5.7042671053964158</c:v>
                </c:pt>
                <c:pt idx="2">
                  <c:v>5.6919252098765147</c:v>
                </c:pt>
                <c:pt idx="3">
                  <c:v>5.6795085378977292</c:v>
                </c:pt>
                <c:pt idx="4">
                  <c:v>5.6670164335414315</c:v>
                </c:pt>
                <c:pt idx="5">
                  <c:v>5.6544482293815177</c:v>
                </c:pt>
                <c:pt idx="6">
                  <c:v>5.6418032461910723</c:v>
                </c:pt>
                <c:pt idx="7">
                  <c:v>5.6290807926393125</c:v>
                </c:pt>
                <c:pt idx="8">
                  <c:v>5.6162801649784617</c:v>
                </c:pt>
                <c:pt idx="9">
                  <c:v>5.6034006467201252</c:v>
                </c:pt>
                <c:pt idx="10">
                  <c:v>5.5904415083007253</c:v>
                </c:pt>
                <c:pt idx="11">
                  <c:v>5.5774020067355634</c:v>
                </c:pt>
                <c:pt idx="12">
                  <c:v>5.5642813852610198</c:v>
                </c:pt>
                <c:pt idx="13">
                  <c:v>5.5510788729643918</c:v>
                </c:pt>
                <c:pt idx="14">
                  <c:v>5.5377936844008531</c:v>
                </c:pt>
                <c:pt idx="15">
                  <c:v>5.5244250191969737</c:v>
                </c:pt>
                <c:pt idx="16">
                  <c:v>5.5109720616402464</c:v>
                </c:pt>
                <c:pt idx="17">
                  <c:v>5.4974339802539678</c:v>
                </c:pt>
                <c:pt idx="18">
                  <c:v>5.4838099273568783</c:v>
                </c:pt>
                <c:pt idx="19">
                  <c:v>5.4700990386068691</c:v>
                </c:pt>
                <c:pt idx="20">
                  <c:v>5.456300432528038</c:v>
                </c:pt>
                <c:pt idx="21">
                  <c:v>5.4424132100203737</c:v>
                </c:pt>
                <c:pt idx="22">
                  <c:v>5.4284364538512619</c:v>
                </c:pt>
                <c:pt idx="23">
                  <c:v>5.4143692281279954</c:v>
                </c:pt>
                <c:pt idx="24">
                  <c:v>5.400210577750415</c:v>
                </c:pt>
                <c:pt idx="25">
                  <c:v>5.3859595278427648</c:v>
                </c:pt>
                <c:pt idx="26">
                  <c:v>5.3716150831637819</c:v>
                </c:pt>
                <c:pt idx="27">
                  <c:v>5.3571762274940085</c:v>
                </c:pt>
                <c:pt idx="28">
                  <c:v>5.3426419229992357</c:v>
                </c:pt>
                <c:pt idx="29">
                  <c:v>5.3280111095689415</c:v>
                </c:pt>
                <c:pt idx="30">
                  <c:v>5.3132827041285164</c:v>
                </c:pt>
                <c:pt idx="31">
                  <c:v>5.2984555999239973</c:v>
                </c:pt>
                <c:pt idx="32">
                  <c:v>5.2835286657779514</c:v>
                </c:pt>
                <c:pt idx="33">
                  <c:v>5.2685007453151034</c:v>
                </c:pt>
                <c:pt idx="34">
                  <c:v>5.2533706561561617</c:v>
                </c:pt>
                <c:pt idx="35">
                  <c:v>5.2381371890782624</c:v>
                </c:pt>
                <c:pt idx="36">
                  <c:v>5.2227991071403217</c:v>
                </c:pt>
                <c:pt idx="37">
                  <c:v>5.207355144771487</c:v>
                </c:pt>
                <c:pt idx="38">
                  <c:v>5.1918040068207914</c:v>
                </c:pt>
                <c:pt idx="39">
                  <c:v>5.1761443675659518</c:v>
                </c:pt>
                <c:pt idx="40">
                  <c:v>5.1603748696791785</c:v>
                </c:pt>
                <c:pt idx="41">
                  <c:v>5.1444941231476795</c:v>
                </c:pt>
                <c:pt idx="42">
                  <c:v>5.128500704146437</c:v>
                </c:pt>
                <c:pt idx="43">
                  <c:v>5.1123931538606389</c:v>
                </c:pt>
                <c:pt idx="44">
                  <c:v>5.0961699772550189</c:v>
                </c:pt>
                <c:pt idx="45">
                  <c:v>5.0798296417871418</c:v>
                </c:pt>
                <c:pt idx="46">
                  <c:v>5.0633705760615033</c:v>
                </c:pt>
                <c:pt idx="47">
                  <c:v>5.0467911684210813</c:v>
                </c:pt>
                <c:pt idx="48">
                  <c:v>5.030089765472769</c:v>
                </c:pt>
                <c:pt idx="49">
                  <c:v>5.0132646705428696</c:v>
                </c:pt>
                <c:pt idx="50">
                  <c:v>4.9963141420585444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307-4825-A029-2DAAE3683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8157856"/>
        <c:axId val="638150640"/>
      </c:scatterChart>
      <c:valAx>
        <c:axId val="6381578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38150640"/>
        <c:crosses val="autoZero"/>
        <c:crossBetween val="midCat"/>
      </c:valAx>
      <c:valAx>
        <c:axId val="638150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381578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linear!$HC$31:$HC$121</c:f>
              <c:numCache>
                <c:formatCode>Γενικός τύπος</c:formatCode>
                <c:ptCount val="91"/>
                <c:pt idx="0">
                  <c:v>9.2300000000000004E-3</c:v>
                </c:pt>
                <c:pt idx="1">
                  <c:v>1.8460000000000001E-2</c:v>
                </c:pt>
                <c:pt idx="2">
                  <c:v>2.7689999999999999E-2</c:v>
                </c:pt>
                <c:pt idx="3">
                  <c:v>3.6920000000000001E-2</c:v>
                </c:pt>
                <c:pt idx="4">
                  <c:v>4.6150000000000004E-2</c:v>
                </c:pt>
                <c:pt idx="5">
                  <c:v>5.5380000000000006E-2</c:v>
                </c:pt>
                <c:pt idx="6">
                  <c:v>6.4610000000000001E-2</c:v>
                </c:pt>
                <c:pt idx="7">
                  <c:v>7.3840000000000003E-2</c:v>
                </c:pt>
                <c:pt idx="8">
                  <c:v>8.3070000000000005E-2</c:v>
                </c:pt>
                <c:pt idx="9">
                  <c:v>9.2300000000000007E-2</c:v>
                </c:pt>
                <c:pt idx="10">
                  <c:v>0.10153000000000001</c:v>
                </c:pt>
                <c:pt idx="11">
                  <c:v>0.11076000000000001</c:v>
                </c:pt>
                <c:pt idx="12">
                  <c:v>0.11999000000000001</c:v>
                </c:pt>
                <c:pt idx="13">
                  <c:v>0.12922</c:v>
                </c:pt>
                <c:pt idx="14">
                  <c:v>0.13844999999999999</c:v>
                </c:pt>
                <c:pt idx="15">
                  <c:v>0.14767999999999998</c:v>
                </c:pt>
                <c:pt idx="16">
                  <c:v>0.15690999999999997</c:v>
                </c:pt>
                <c:pt idx="17">
                  <c:v>0.16613999999999995</c:v>
                </c:pt>
                <c:pt idx="18">
                  <c:v>0.17536999999999994</c:v>
                </c:pt>
                <c:pt idx="19">
                  <c:v>0.18459999999999993</c:v>
                </c:pt>
                <c:pt idx="20">
                  <c:v>0.19382999999999992</c:v>
                </c:pt>
                <c:pt idx="21">
                  <c:v>0.20305999999999991</c:v>
                </c:pt>
                <c:pt idx="22">
                  <c:v>0.2122899999999999</c:v>
                </c:pt>
                <c:pt idx="23">
                  <c:v>0.22151999999999988</c:v>
                </c:pt>
                <c:pt idx="24">
                  <c:v>0.23074999999999987</c:v>
                </c:pt>
                <c:pt idx="25">
                  <c:v>0.23997999999999986</c:v>
                </c:pt>
                <c:pt idx="26">
                  <c:v>0.24920999999999985</c:v>
                </c:pt>
                <c:pt idx="27">
                  <c:v>0.25843999999999984</c:v>
                </c:pt>
                <c:pt idx="28">
                  <c:v>0.26766999999999985</c:v>
                </c:pt>
                <c:pt idx="29">
                  <c:v>0.27689999999999987</c:v>
                </c:pt>
                <c:pt idx="30">
                  <c:v>0.28612999999999988</c:v>
                </c:pt>
                <c:pt idx="31">
                  <c:v>0.2953599999999999</c:v>
                </c:pt>
                <c:pt idx="32">
                  <c:v>0.30458999999999992</c:v>
                </c:pt>
                <c:pt idx="33">
                  <c:v>0.31381999999999993</c:v>
                </c:pt>
                <c:pt idx="34">
                  <c:v>0.32304999999999995</c:v>
                </c:pt>
                <c:pt idx="35">
                  <c:v>0.33227999999999996</c:v>
                </c:pt>
                <c:pt idx="36">
                  <c:v>0.34150999999999998</c:v>
                </c:pt>
                <c:pt idx="37">
                  <c:v>0.35074</c:v>
                </c:pt>
                <c:pt idx="38">
                  <c:v>0.35997000000000001</c:v>
                </c:pt>
                <c:pt idx="39">
                  <c:v>0.36920000000000003</c:v>
                </c:pt>
                <c:pt idx="40">
                  <c:v>0.37843000000000004</c:v>
                </c:pt>
                <c:pt idx="41">
                  <c:v>0.38766000000000006</c:v>
                </c:pt>
                <c:pt idx="42">
                  <c:v>0.39689000000000008</c:v>
                </c:pt>
                <c:pt idx="43">
                  <c:v>0.40612000000000009</c:v>
                </c:pt>
                <c:pt idx="44">
                  <c:v>0.41535000000000011</c:v>
                </c:pt>
                <c:pt idx="45">
                  <c:v>0.42458000000000012</c:v>
                </c:pt>
                <c:pt idx="46">
                  <c:v>0.43381000000000014</c:v>
                </c:pt>
                <c:pt idx="47">
                  <c:v>0.44304000000000016</c:v>
                </c:pt>
                <c:pt idx="48">
                  <c:v>0.45227000000000017</c:v>
                </c:pt>
                <c:pt idx="49">
                  <c:v>0.46150000000000019</c:v>
                </c:pt>
                <c:pt idx="50">
                  <c:v>0.4707300000000002</c:v>
                </c:pt>
                <c:pt idx="51">
                  <c:v>0.47996000000000022</c:v>
                </c:pt>
                <c:pt idx="52">
                  <c:v>0.48919000000000024</c:v>
                </c:pt>
                <c:pt idx="53">
                  <c:v>0.49842000000000025</c:v>
                </c:pt>
                <c:pt idx="54">
                  <c:v>0.50765000000000027</c:v>
                </c:pt>
                <c:pt idx="55">
                  <c:v>0.51688000000000023</c:v>
                </c:pt>
                <c:pt idx="56">
                  <c:v>0.52611000000000019</c:v>
                </c:pt>
                <c:pt idx="57">
                  <c:v>0.53534000000000015</c:v>
                </c:pt>
                <c:pt idx="58">
                  <c:v>0.54457000000000011</c:v>
                </c:pt>
                <c:pt idx="59">
                  <c:v>0.55380000000000007</c:v>
                </c:pt>
                <c:pt idx="60">
                  <c:v>0.56303000000000003</c:v>
                </c:pt>
                <c:pt idx="61">
                  <c:v>0.57225999999999999</c:v>
                </c:pt>
                <c:pt idx="62">
                  <c:v>0.58148999999999995</c:v>
                </c:pt>
                <c:pt idx="63">
                  <c:v>0.59071999999999991</c:v>
                </c:pt>
                <c:pt idx="64">
                  <c:v>0.59994999999999987</c:v>
                </c:pt>
                <c:pt idx="65">
                  <c:v>0.60917999999999983</c:v>
                </c:pt>
                <c:pt idx="66">
                  <c:v>0.61840999999999979</c:v>
                </c:pt>
                <c:pt idx="67">
                  <c:v>0.62763999999999975</c:v>
                </c:pt>
                <c:pt idx="68">
                  <c:v>0.63686999999999971</c:v>
                </c:pt>
                <c:pt idx="69">
                  <c:v>0.64609999999999967</c:v>
                </c:pt>
                <c:pt idx="70">
                  <c:v>0.65532999999999964</c:v>
                </c:pt>
                <c:pt idx="71">
                  <c:v>0.6645599999999996</c:v>
                </c:pt>
                <c:pt idx="72">
                  <c:v>0.67378999999999956</c:v>
                </c:pt>
                <c:pt idx="73">
                  <c:v>0.68301999999999952</c:v>
                </c:pt>
                <c:pt idx="74">
                  <c:v>0.69224999999999948</c:v>
                </c:pt>
                <c:pt idx="75">
                  <c:v>0.70147999999999944</c:v>
                </c:pt>
                <c:pt idx="76">
                  <c:v>0.7107099999999994</c:v>
                </c:pt>
                <c:pt idx="77">
                  <c:v>0.71993999999999936</c:v>
                </c:pt>
                <c:pt idx="78">
                  <c:v>0.72916999999999932</c:v>
                </c:pt>
                <c:pt idx="79">
                  <c:v>0.73839999999999928</c:v>
                </c:pt>
                <c:pt idx="80">
                  <c:v>0.74762999999999924</c:v>
                </c:pt>
                <c:pt idx="81">
                  <c:v>0.7568599999999992</c:v>
                </c:pt>
                <c:pt idx="82">
                  <c:v>0.76608999999999916</c:v>
                </c:pt>
                <c:pt idx="83">
                  <c:v>0.77531999999999912</c:v>
                </c:pt>
                <c:pt idx="84">
                  <c:v>0.78454999999999908</c:v>
                </c:pt>
                <c:pt idx="85">
                  <c:v>0.79377999999999904</c:v>
                </c:pt>
                <c:pt idx="86">
                  <c:v>0.803009999999999</c:v>
                </c:pt>
                <c:pt idx="87">
                  <c:v>0.81223999999999896</c:v>
                </c:pt>
                <c:pt idx="88">
                  <c:v>0.82146999999999892</c:v>
                </c:pt>
                <c:pt idx="89">
                  <c:v>0.83069999999999888</c:v>
                </c:pt>
                <c:pt idx="90">
                  <c:v>0.83992999999999884</c:v>
                </c:pt>
              </c:numCache>
            </c:numRef>
          </c:xVal>
          <c:yVal>
            <c:numRef>
              <c:f>linear!$HF$31:$HF$121</c:f>
              <c:numCache>
                <c:formatCode>Γενικός τύπος</c:formatCode>
                <c:ptCount val="91"/>
                <c:pt idx="0">
                  <c:v>0.99942225990271361</c:v>
                </c:pt>
                <c:pt idx="1">
                  <c:v>0.99849122156520775</c:v>
                </c:pt>
                <c:pt idx="2">
                  <c:v>0.99756104998014028</c:v>
                </c:pt>
                <c:pt idx="3">
                  <c:v>0.99663174434285828</c:v>
                </c:pt>
                <c:pt idx="4">
                  <c:v>0.99570330384822736</c:v>
                </c:pt>
                <c:pt idx="5">
                  <c:v>0.9947757276930379</c:v>
                </c:pt>
                <c:pt idx="6">
                  <c:v>0.99384901507369539</c:v>
                </c:pt>
                <c:pt idx="7">
                  <c:v>0.99292316518824097</c:v>
                </c:pt>
                <c:pt idx="8">
                  <c:v>0.99199817723490857</c:v>
                </c:pt>
                <c:pt idx="9">
                  <c:v>0.99107405041308649</c:v>
                </c:pt>
                <c:pt idx="10">
                  <c:v>0.99015078392235578</c:v>
                </c:pt>
                <c:pt idx="11">
                  <c:v>0.98922837696335575</c:v>
                </c:pt>
                <c:pt idx="12">
                  <c:v>0.98830682873816933</c:v>
                </c:pt>
                <c:pt idx="13">
                  <c:v>0.98738613844820566</c:v>
                </c:pt>
                <c:pt idx="14">
                  <c:v>0.986466305296125</c:v>
                </c:pt>
                <c:pt idx="15">
                  <c:v>0.98554732848651216</c:v>
                </c:pt>
                <c:pt idx="16">
                  <c:v>0.98462920722270075</c:v>
                </c:pt>
                <c:pt idx="17">
                  <c:v>0.98371194071033419</c:v>
                </c:pt>
                <c:pt idx="18">
                  <c:v>0.98279552815486315</c:v>
                </c:pt>
                <c:pt idx="19">
                  <c:v>0.98187996876337436</c:v>
                </c:pt>
                <c:pt idx="20">
                  <c:v>0.98096526174237708</c:v>
                </c:pt>
                <c:pt idx="21">
                  <c:v>0.98005140630049759</c:v>
                </c:pt>
                <c:pt idx="22">
                  <c:v>0.97913840164607346</c:v>
                </c:pt>
                <c:pt idx="23">
                  <c:v>0.97822624698869343</c:v>
                </c:pt>
                <c:pt idx="24">
                  <c:v>0.97731494153890808</c:v>
                </c:pt>
                <c:pt idx="25">
                  <c:v>0.97640448450678741</c:v>
                </c:pt>
                <c:pt idx="26">
                  <c:v>0.97549487510490274</c:v>
                </c:pt>
                <c:pt idx="27">
                  <c:v>0.97458611254495986</c:v>
                </c:pt>
                <c:pt idx="28">
                  <c:v>0.97367819604039629</c:v>
                </c:pt>
                <c:pt idx="29">
                  <c:v>0.9727711248054195</c:v>
                </c:pt>
                <c:pt idx="30">
                  <c:v>0.97186489805327492</c:v>
                </c:pt>
                <c:pt idx="31">
                  <c:v>0.97095951500096034</c:v>
                </c:pt>
                <c:pt idx="32">
                  <c:v>0.97005497486326075</c:v>
                </c:pt>
                <c:pt idx="33">
                  <c:v>0.96915127685707791</c:v>
                </c:pt>
                <c:pt idx="34">
                  <c:v>0.96824842020046842</c:v>
                </c:pt>
                <c:pt idx="35">
                  <c:v>0.96734640411129658</c:v>
                </c:pt>
                <c:pt idx="36">
                  <c:v>0.96644522780819597</c:v>
                </c:pt>
                <c:pt idx="37">
                  <c:v>0.96554489051105186</c:v>
                </c:pt>
                <c:pt idx="38">
                  <c:v>0.96464539143994132</c:v>
                </c:pt>
                <c:pt idx="39">
                  <c:v>0.96374672981657772</c:v>
                </c:pt>
                <c:pt idx="40">
                  <c:v>0.96284890486200048</c:v>
                </c:pt>
                <c:pt idx="41">
                  <c:v>0.96195191579927031</c:v>
                </c:pt>
                <c:pt idx="42">
                  <c:v>0.96105576185106234</c:v>
                </c:pt>
                <c:pt idx="43">
                  <c:v>0.9601604422420732</c:v>
                </c:pt>
                <c:pt idx="44">
                  <c:v>0.95926595619613275</c:v>
                </c:pt>
                <c:pt idx="45">
                  <c:v>0.958372302938996</c:v>
                </c:pt>
                <c:pt idx="46">
                  <c:v>0.95747948169699493</c:v>
                </c:pt>
                <c:pt idx="47">
                  <c:v>0.95658749169655799</c:v>
                </c:pt>
                <c:pt idx="48">
                  <c:v>0.95569633216555683</c:v>
                </c:pt>
                <c:pt idx="49">
                  <c:v>0.95480600233157464</c:v>
                </c:pt>
                <c:pt idx="50">
                  <c:v>0.95391650142469631</c:v>
                </c:pt>
                <c:pt idx="51">
                  <c:v>0.95302782867327485</c:v>
                </c:pt>
                <c:pt idx="52">
                  <c:v>0.95213998330864624</c:v>
                </c:pt>
                <c:pt idx="53">
                  <c:v>0.95125296456118391</c:v>
                </c:pt>
                <c:pt idx="54">
                  <c:v>0.9503667716633788</c:v>
                </c:pt>
                <c:pt idx="55">
                  <c:v>0.94948140384724022</c:v>
                </c:pt>
                <c:pt idx="56">
                  <c:v>0.94859686034641377</c:v>
                </c:pt>
                <c:pt idx="57">
                  <c:v>0.94771314039415988</c:v>
                </c:pt>
                <c:pt idx="58">
                  <c:v>0.94683024322566356</c:v>
                </c:pt>
                <c:pt idx="59">
                  <c:v>0.94594816807630222</c:v>
                </c:pt>
                <c:pt idx="60">
                  <c:v>0.94506691418174227</c:v>
                </c:pt>
                <c:pt idx="61">
                  <c:v>0.94418648077861189</c:v>
                </c:pt>
                <c:pt idx="62">
                  <c:v>0.9433068671052719</c:v>
                </c:pt>
                <c:pt idx="63">
                  <c:v>0.9424280723989279</c:v>
                </c:pt>
                <c:pt idx="64">
                  <c:v>0.94155009589861405</c:v>
                </c:pt>
                <c:pt idx="65">
                  <c:v>0.94067293684451936</c:v>
                </c:pt>
                <c:pt idx="66">
                  <c:v>0.93979659447635133</c:v>
                </c:pt>
                <c:pt idx="67">
                  <c:v>0.93892106803478015</c:v>
                </c:pt>
                <c:pt idx="68">
                  <c:v>0.93804635676259274</c:v>
                </c:pt>
                <c:pt idx="69">
                  <c:v>0.93717245990084408</c:v>
                </c:pt>
                <c:pt idx="70">
                  <c:v>0.93629937669386065</c:v>
                </c:pt>
                <c:pt idx="71">
                  <c:v>0.93542710638433335</c:v>
                </c:pt>
                <c:pt idx="72">
                  <c:v>0.93455564821745496</c:v>
                </c:pt>
                <c:pt idx="73">
                  <c:v>0.93368500143793676</c:v>
                </c:pt>
                <c:pt idx="74">
                  <c:v>0.93281516529212638</c:v>
                </c:pt>
                <c:pt idx="75">
                  <c:v>0.93194613902627488</c:v>
                </c:pt>
                <c:pt idx="76">
                  <c:v>0.93107792188778815</c:v>
                </c:pt>
                <c:pt idx="77">
                  <c:v>0.93021051312426473</c:v>
                </c:pt>
                <c:pt idx="78">
                  <c:v>0.92934391198484256</c:v>
                </c:pt>
                <c:pt idx="79">
                  <c:v>0.92847811771865962</c:v>
                </c:pt>
                <c:pt idx="80">
                  <c:v>0.9276131295758161</c:v>
                </c:pt>
                <c:pt idx="81">
                  <c:v>0.92674894680727848</c:v>
                </c:pt>
                <c:pt idx="82">
                  <c:v>0.92588556866353178</c:v>
                </c:pt>
                <c:pt idx="83">
                  <c:v>0.92502299439794822</c:v>
                </c:pt>
                <c:pt idx="84">
                  <c:v>0.92416122326255246</c:v>
                </c:pt>
                <c:pt idx="85">
                  <c:v>0.92330025451139008</c:v>
                </c:pt>
                <c:pt idx="86">
                  <c:v>0.92244008739812189</c:v>
                </c:pt>
                <c:pt idx="87">
                  <c:v>0.9215807211777558</c:v>
                </c:pt>
                <c:pt idx="88">
                  <c:v>0.92072215510597311</c:v>
                </c:pt>
                <c:pt idx="89">
                  <c:v>0.91986438843941765</c:v>
                </c:pt>
                <c:pt idx="90">
                  <c:v>0.91900742043425199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B6D-4387-8929-7537A8C88F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4202080"/>
        <c:axId val="754202408"/>
      </c:scatterChart>
      <c:valAx>
        <c:axId val="7542020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754202408"/>
        <c:crosses val="autoZero"/>
        <c:crossBetween val="midCat"/>
      </c:valAx>
      <c:valAx>
        <c:axId val="754202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7542020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z vs 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>
        <c:manualLayout>
          <c:layoutTarget val="inner"/>
          <c:xMode val="edge"/>
          <c:yMode val="edge"/>
          <c:x val="4.7265854490638762E-2"/>
          <c:y val="0.11390424063291497"/>
          <c:w val="0.90651357617229433"/>
          <c:h val="0.77216488200587063"/>
        </c:manualLayout>
      </c:layout>
      <c:scatterChart>
        <c:scatterStyle val="lineMarker"/>
        <c:varyColors val="0"/>
        <c:ser>
          <c:idx val="0"/>
          <c:order val="0"/>
          <c:tx>
            <c:v>15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linear!$CO$10:$CO$80</c:f>
              <c:numCache>
                <c:formatCode>Γενικός τύπος</c:formatCode>
                <c:ptCount val="71"/>
                <c:pt idx="0">
                  <c:v>-0.4</c:v>
                </c:pt>
                <c:pt idx="1">
                  <c:v>-0.39</c:v>
                </c:pt>
                <c:pt idx="2">
                  <c:v>-0.38</c:v>
                </c:pt>
                <c:pt idx="3">
                  <c:v>-0.37</c:v>
                </c:pt>
                <c:pt idx="4">
                  <c:v>-0.36</c:v>
                </c:pt>
                <c:pt idx="5">
                  <c:v>-0.35</c:v>
                </c:pt>
                <c:pt idx="6">
                  <c:v>-0.33999999999999997</c:v>
                </c:pt>
                <c:pt idx="7">
                  <c:v>-0.32999999999999996</c:v>
                </c:pt>
                <c:pt idx="8">
                  <c:v>-0.31999999999999995</c:v>
                </c:pt>
                <c:pt idx="9">
                  <c:v>-0.30999999999999994</c:v>
                </c:pt>
                <c:pt idx="10">
                  <c:v>-0.29999999999999993</c:v>
                </c:pt>
                <c:pt idx="11">
                  <c:v>-0.28999999999999992</c:v>
                </c:pt>
                <c:pt idx="12">
                  <c:v>-0.27999999999999992</c:v>
                </c:pt>
                <c:pt idx="13">
                  <c:v>-0.26999999999999991</c:v>
                </c:pt>
                <c:pt idx="14">
                  <c:v>-0.2599999999999999</c:v>
                </c:pt>
                <c:pt idx="15">
                  <c:v>-0.24999999999999989</c:v>
                </c:pt>
                <c:pt idx="16">
                  <c:v>-0.23999999999999988</c:v>
                </c:pt>
                <c:pt idx="17">
                  <c:v>-0.22999999999999987</c:v>
                </c:pt>
                <c:pt idx="18">
                  <c:v>-0.21999999999999986</c:v>
                </c:pt>
                <c:pt idx="19">
                  <c:v>-0.20999999999999985</c:v>
                </c:pt>
                <c:pt idx="20">
                  <c:v>-0.19999999999999984</c:v>
                </c:pt>
                <c:pt idx="21">
                  <c:v>-0.18999999999999984</c:v>
                </c:pt>
                <c:pt idx="22">
                  <c:v>-0.17999999999999983</c:v>
                </c:pt>
                <c:pt idx="23">
                  <c:v>-0.16999999999999982</c:v>
                </c:pt>
                <c:pt idx="24">
                  <c:v>-0.15999999999999981</c:v>
                </c:pt>
                <c:pt idx="25">
                  <c:v>-0.1499999999999998</c:v>
                </c:pt>
                <c:pt idx="26">
                  <c:v>-0.13999999999999979</c:v>
                </c:pt>
                <c:pt idx="27">
                  <c:v>-0.12999999999999978</c:v>
                </c:pt>
                <c:pt idx="28">
                  <c:v>-0.11999999999999979</c:v>
                </c:pt>
                <c:pt idx="29">
                  <c:v>-0.10999999999999979</c:v>
                </c:pt>
                <c:pt idx="30">
                  <c:v>-9.9999999999999797E-2</c:v>
                </c:pt>
                <c:pt idx="31">
                  <c:v>-8.9999999999999802E-2</c:v>
                </c:pt>
                <c:pt idx="32">
                  <c:v>-7.9999999999999807E-2</c:v>
                </c:pt>
                <c:pt idx="33">
                  <c:v>-6.9999999999999812E-2</c:v>
                </c:pt>
                <c:pt idx="34">
                  <c:v>-5.999999999999981E-2</c:v>
                </c:pt>
                <c:pt idx="35">
                  <c:v>-4.9999999999999808E-2</c:v>
                </c:pt>
                <c:pt idx="36">
                  <c:v>-3.9999999999999807E-2</c:v>
                </c:pt>
                <c:pt idx="37">
                  <c:v>-2.9999999999999805E-2</c:v>
                </c:pt>
                <c:pt idx="38">
                  <c:v>-1.9999999999999803E-2</c:v>
                </c:pt>
                <c:pt idx="39">
                  <c:v>-9.9999999999998024E-3</c:v>
                </c:pt>
                <c:pt idx="40">
                  <c:v>1.9775847626135601E-16</c:v>
                </c:pt>
                <c:pt idx="41">
                  <c:v>1.0000000000000198E-2</c:v>
                </c:pt>
                <c:pt idx="42">
                  <c:v>2.0000000000000198E-2</c:v>
                </c:pt>
                <c:pt idx="43">
                  <c:v>3.00000000000002E-2</c:v>
                </c:pt>
                <c:pt idx="44">
                  <c:v>4.0000000000000202E-2</c:v>
                </c:pt>
                <c:pt idx="45">
                  <c:v>5.0000000000000204E-2</c:v>
                </c:pt>
                <c:pt idx="46">
                  <c:v>6.0000000000000206E-2</c:v>
                </c:pt>
                <c:pt idx="47">
                  <c:v>7.0000000000000201E-2</c:v>
                </c:pt>
                <c:pt idx="48">
                  <c:v>8.0000000000000196E-2</c:v>
                </c:pt>
                <c:pt idx="49">
                  <c:v>9.0000000000000191E-2</c:v>
                </c:pt>
                <c:pt idx="50">
                  <c:v>0.10000000000000019</c:v>
                </c:pt>
                <c:pt idx="51">
                  <c:v>0.11000000000000018</c:v>
                </c:pt>
                <c:pt idx="52">
                  <c:v>0.12000000000000018</c:v>
                </c:pt>
                <c:pt idx="53">
                  <c:v>0.13000000000000017</c:v>
                </c:pt>
                <c:pt idx="54">
                  <c:v>0.14000000000000018</c:v>
                </c:pt>
                <c:pt idx="55">
                  <c:v>0.15000000000000019</c:v>
                </c:pt>
                <c:pt idx="56">
                  <c:v>0.1600000000000002</c:v>
                </c:pt>
                <c:pt idx="57">
                  <c:v>0.17000000000000021</c:v>
                </c:pt>
                <c:pt idx="58">
                  <c:v>0.18000000000000022</c:v>
                </c:pt>
                <c:pt idx="59">
                  <c:v>0.19000000000000022</c:v>
                </c:pt>
                <c:pt idx="60">
                  <c:v>0.20000000000000023</c:v>
                </c:pt>
                <c:pt idx="61">
                  <c:v>0.21000000000000024</c:v>
                </c:pt>
                <c:pt idx="62">
                  <c:v>0.22000000000000025</c:v>
                </c:pt>
                <c:pt idx="63">
                  <c:v>0.23000000000000026</c:v>
                </c:pt>
                <c:pt idx="64">
                  <c:v>0.24000000000000027</c:v>
                </c:pt>
                <c:pt idx="65">
                  <c:v>0.25000000000000028</c:v>
                </c:pt>
                <c:pt idx="66">
                  <c:v>0.26000000000000029</c:v>
                </c:pt>
                <c:pt idx="67">
                  <c:v>0.2700000000000003</c:v>
                </c:pt>
                <c:pt idx="68">
                  <c:v>0.2800000000000003</c:v>
                </c:pt>
                <c:pt idx="69">
                  <c:v>0.29000000000000031</c:v>
                </c:pt>
                <c:pt idx="70">
                  <c:v>0.30000000000000032</c:v>
                </c:pt>
              </c:numCache>
            </c:numRef>
          </c:xVal>
          <c:yVal>
            <c:numRef>
              <c:f>linear!$CQ$10:$CQ$80</c:f>
              <c:numCache>
                <c:formatCode>Γενικός τύπος</c:formatCode>
                <c:ptCount val="71"/>
                <c:pt idx="0">
                  <c:v>0.56506935339958186</c:v>
                </c:pt>
                <c:pt idx="1">
                  <c:v>0.60298002951703389</c:v>
                </c:pt>
                <c:pt idx="2">
                  <c:v>0.64193720354548733</c:v>
                </c:pt>
                <c:pt idx="3">
                  <c:v>0.68160984160121996</c:v>
                </c:pt>
                <c:pt idx="4">
                  <c:v>0.72158417420353127</c:v>
                </c:pt>
                <c:pt idx="5">
                  <c:v>0.76136032324905045</c:v>
                </c:pt>
                <c:pt idx="6">
                  <c:v>0.80035350827271323</c:v>
                </c:pt>
                <c:pt idx="7">
                  <c:v>0.83790132316046806</c:v>
                </c:pt>
                <c:pt idx="8">
                  <c:v>0.87327837498925009</c:v>
                </c:pt>
                <c:pt idx="9">
                  <c:v>0.90571906720234896</c:v>
                </c:pt>
                <c:pt idx="10">
                  <c:v>0.93444845549282629</c:v>
                </c:pt>
                <c:pt idx="11">
                  <c:v>0.95871994977000241</c:v>
                </c:pt>
                <c:pt idx="12">
                  <c:v>0.97785732675639025</c:v>
                </c:pt>
                <c:pt idx="13">
                  <c:v>0.99129730574558017</c:v>
                </c:pt>
                <c:pt idx="14">
                  <c:v>0.99862813582732213</c:v>
                </c:pt>
                <c:pt idx="15">
                  <c:v>0.99961953257109804</c:v>
                </c:pt>
                <c:pt idx="16">
                  <c:v>0.99424004232934049</c:v>
                </c:pt>
                <c:pt idx="17">
                  <c:v>0.98265944809460637</c:v>
                </c:pt>
                <c:pt idx="18">
                  <c:v>0.965235880179102</c:v>
                </c:pt>
                <c:pt idx="19">
                  <c:v>0.94248941842372291</c:v>
                </c:pt>
                <c:pt idx="20">
                  <c:v>0.9150657074240176</c:v>
                </c:pt>
                <c:pt idx="21">
                  <c:v>0.88369411022849409</c:v>
                </c:pt>
                <c:pt idx="22">
                  <c:v>0.84914507148683915</c:v>
                </c:pt>
                <c:pt idx="23">
                  <c:v>0.81219074548005987</c:v>
                </c:pt>
                <c:pt idx="24">
                  <c:v>0.77357182485809461</c:v>
                </c:pt>
                <c:pt idx="25">
                  <c:v>0.73397219620773069</c:v>
                </c:pt>
                <c:pt idx="26">
                  <c:v>0.69400182489750573</c:v>
                </c:pt>
                <c:pt idx="27">
                  <c:v>0.65418731523321139</c:v>
                </c:pt>
                <c:pt idx="28">
                  <c:v>0.61496897638863712</c:v>
                </c:pt>
                <c:pt idx="29">
                  <c:v>0.57670293581403753</c:v>
                </c:pt>
                <c:pt idx="30">
                  <c:v>0.53966681284127072</c:v>
                </c:pt>
                <c:pt idx="31">
                  <c:v>0.50406760969362729</c:v>
                </c:pt>
                <c:pt idx="32">
                  <c:v>0.47005071373087065</c:v>
                </c:pt>
                <c:pt idx="33">
                  <c:v>0.43770916997497505</c:v>
                </c:pt>
                <c:pt idx="34">
                  <c:v>0.40709263456303307</c:v>
                </c:pt>
                <c:pt idx="35">
                  <c:v>0.37821563466992686</c:v>
                </c:pt>
                <c:pt idx="36">
                  <c:v>0.35106492991324745</c:v>
                </c:pt>
                <c:pt idx="37">
                  <c:v>0.32560589487507446</c:v>
                </c:pt>
                <c:pt idx="38">
                  <c:v>0.30178792778518293</c:v>
                </c:pt>
                <c:pt idx="39">
                  <c:v>0.27954894426407734</c:v>
                </c:pt>
                <c:pt idx="40">
                  <c:v>0.2588190451025203</c:v>
                </c:pt>
                <c:pt idx="41">
                  <c:v>0.2395234602543406</c:v>
                </c:pt>
                <c:pt idx="42">
                  <c:v>0.22158487315131833</c:v>
                </c:pt>
                <c:pt idx="43">
                  <c:v>0.20492522439337493</c:v>
                </c:pt>
                <c:pt idx="44">
                  <c:v>0.18946708491941044</c:v>
                </c:pt>
                <c:pt idx="45">
                  <c:v>0.17513467805138716</c:v>
                </c:pt>
                <c:pt idx="46">
                  <c:v>0.16185461871134341</c:v>
                </c:pt>
                <c:pt idx="47">
                  <c:v>0.14955642748029832</c:v>
                </c:pt>
                <c:pt idx="48">
                  <c:v>0.13817286746298671</c:v>
                </c:pt>
                <c:pt idx="49">
                  <c:v>0.12764014335332546</c:v>
                </c:pt>
                <c:pt idx="50">
                  <c:v>0.11789799471168975</c:v>
                </c:pt>
                <c:pt idx="51">
                  <c:v>0.10888970921960049</c:v>
                </c:pt>
                <c:pt idx="52">
                  <c:v>0.10056207647146938</c:v>
                </c:pt>
                <c:pt idx="53">
                  <c:v>9.2865298574611815E-2</c:v>
                </c:pt>
                <c:pt idx="54">
                  <c:v>8.5752870330601819E-2</c:v>
                </c:pt>
                <c:pt idx="55">
                  <c:v>7.9181438941270818E-2</c:v>
                </c:pt>
                <c:pt idx="56">
                  <c:v>7.311065091013999E-2</c:v>
                </c:pt>
                <c:pt idx="57">
                  <c:v>6.7502991996976458E-2</c:v>
                </c:pt>
                <c:pt idx="58">
                  <c:v>6.2323624645338263E-2</c:v>
                </c:pt>
                <c:pt idx="59">
                  <c:v>5.7540226169361386E-2</c:v>
                </c:pt>
                <c:pt idx="60">
                  <c:v>5.3122830097449433E-2</c:v>
                </c:pt>
                <c:pt idx="61">
                  <c:v>4.9043672378169208E-2</c:v>
                </c:pt>
                <c:pt idx="62">
                  <c:v>4.5277043617683151E-2</c:v>
                </c:pt>
                <c:pt idx="63">
                  <c:v>4.179914810613871E-2</c:v>
                </c:pt>
                <c:pt idx="64">
                  <c:v>3.8587970076522267E-2</c:v>
                </c:pt>
                <c:pt idx="65">
                  <c:v>3.5623147402661155E-2</c:v>
                </c:pt>
                <c:pt idx="66">
                  <c:v>3.288585276662203E-2</c:v>
                </c:pt>
                <c:pt idx="67">
                  <c:v>3.0358682196414494E-2</c:v>
                </c:pt>
                <c:pt idx="68">
                  <c:v>2.8025550782129892E-2</c:v>
                </c:pt>
                <c:pt idx="69">
                  <c:v>2.5871595314094283E-2</c:v>
                </c:pt>
                <c:pt idx="70">
                  <c:v>2.3883083543728412E-2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DAB-4B27-8CE6-E3FA50B7E6A3}"/>
            </c:ext>
          </c:extLst>
        </c:ser>
        <c:ser>
          <c:idx val="1"/>
          <c:order val="1"/>
          <c:tx>
            <c:strRef>
              <c:f>linear!$CS$5</c:f>
              <c:strCache>
                <c:ptCount val="1"/>
                <c:pt idx="0">
                  <c:v>155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linear!$CR$10:$CR$80</c:f>
              <c:numCache>
                <c:formatCode>Γενικός τύπος</c:formatCode>
                <c:ptCount val="71"/>
                <c:pt idx="0">
                  <c:v>-0.4</c:v>
                </c:pt>
                <c:pt idx="1">
                  <c:v>-0.39</c:v>
                </c:pt>
                <c:pt idx="2">
                  <c:v>-0.38</c:v>
                </c:pt>
                <c:pt idx="3">
                  <c:v>-0.37</c:v>
                </c:pt>
                <c:pt idx="4">
                  <c:v>-0.36</c:v>
                </c:pt>
                <c:pt idx="5">
                  <c:v>-0.35</c:v>
                </c:pt>
                <c:pt idx="6">
                  <c:v>-0.33999999999999997</c:v>
                </c:pt>
                <c:pt idx="7">
                  <c:v>-0.32999999999999996</c:v>
                </c:pt>
                <c:pt idx="8">
                  <c:v>-0.31999999999999995</c:v>
                </c:pt>
                <c:pt idx="9">
                  <c:v>-0.30999999999999994</c:v>
                </c:pt>
                <c:pt idx="10">
                  <c:v>-0.29999999999999993</c:v>
                </c:pt>
                <c:pt idx="11">
                  <c:v>-0.28999999999999992</c:v>
                </c:pt>
                <c:pt idx="12">
                  <c:v>-0.27999999999999992</c:v>
                </c:pt>
                <c:pt idx="13">
                  <c:v>-0.26999999999999991</c:v>
                </c:pt>
                <c:pt idx="14">
                  <c:v>-0.2599999999999999</c:v>
                </c:pt>
                <c:pt idx="15">
                  <c:v>-0.24999999999999989</c:v>
                </c:pt>
                <c:pt idx="16">
                  <c:v>-0.23999999999999988</c:v>
                </c:pt>
                <c:pt idx="17">
                  <c:v>-0.22999999999999987</c:v>
                </c:pt>
                <c:pt idx="18">
                  <c:v>-0.21999999999999986</c:v>
                </c:pt>
                <c:pt idx="19">
                  <c:v>-0.20999999999999985</c:v>
                </c:pt>
                <c:pt idx="20">
                  <c:v>-0.19999999999999984</c:v>
                </c:pt>
                <c:pt idx="21">
                  <c:v>-0.18999999999999984</c:v>
                </c:pt>
                <c:pt idx="22">
                  <c:v>-0.17999999999999983</c:v>
                </c:pt>
                <c:pt idx="23">
                  <c:v>-0.16999999999999982</c:v>
                </c:pt>
                <c:pt idx="24">
                  <c:v>-0.15999999999999981</c:v>
                </c:pt>
                <c:pt idx="25">
                  <c:v>-0.1499999999999998</c:v>
                </c:pt>
                <c:pt idx="26">
                  <c:v>-0.13999999999999979</c:v>
                </c:pt>
                <c:pt idx="27">
                  <c:v>-0.12999999999999978</c:v>
                </c:pt>
                <c:pt idx="28">
                  <c:v>-0.11999999999999979</c:v>
                </c:pt>
                <c:pt idx="29">
                  <c:v>-0.10999999999999979</c:v>
                </c:pt>
                <c:pt idx="30">
                  <c:v>-9.9999999999999797E-2</c:v>
                </c:pt>
                <c:pt idx="31">
                  <c:v>-8.9999999999999802E-2</c:v>
                </c:pt>
                <c:pt idx="32">
                  <c:v>-7.9999999999999807E-2</c:v>
                </c:pt>
                <c:pt idx="33">
                  <c:v>-6.9999999999999812E-2</c:v>
                </c:pt>
                <c:pt idx="34">
                  <c:v>-5.999999999999981E-2</c:v>
                </c:pt>
                <c:pt idx="35">
                  <c:v>-4.9999999999999808E-2</c:v>
                </c:pt>
                <c:pt idx="36">
                  <c:v>-3.9999999999999807E-2</c:v>
                </c:pt>
                <c:pt idx="37">
                  <c:v>-2.9999999999999805E-2</c:v>
                </c:pt>
                <c:pt idx="38">
                  <c:v>-1.9999999999999803E-2</c:v>
                </c:pt>
                <c:pt idx="39">
                  <c:v>-9.9999999999998024E-3</c:v>
                </c:pt>
                <c:pt idx="40">
                  <c:v>1.9775847626135601E-16</c:v>
                </c:pt>
                <c:pt idx="41">
                  <c:v>1.0000000000000198E-2</c:v>
                </c:pt>
                <c:pt idx="42">
                  <c:v>2.0000000000000198E-2</c:v>
                </c:pt>
                <c:pt idx="43">
                  <c:v>3.00000000000002E-2</c:v>
                </c:pt>
                <c:pt idx="44">
                  <c:v>4.0000000000000202E-2</c:v>
                </c:pt>
                <c:pt idx="45">
                  <c:v>5.0000000000000204E-2</c:v>
                </c:pt>
                <c:pt idx="46">
                  <c:v>6.0000000000000206E-2</c:v>
                </c:pt>
                <c:pt idx="47">
                  <c:v>7.0000000000000201E-2</c:v>
                </c:pt>
                <c:pt idx="48">
                  <c:v>8.0000000000000196E-2</c:v>
                </c:pt>
                <c:pt idx="49">
                  <c:v>9.0000000000000191E-2</c:v>
                </c:pt>
                <c:pt idx="50">
                  <c:v>0.10000000000000019</c:v>
                </c:pt>
                <c:pt idx="51">
                  <c:v>0.11000000000000018</c:v>
                </c:pt>
                <c:pt idx="52">
                  <c:v>0.12000000000000018</c:v>
                </c:pt>
                <c:pt idx="53">
                  <c:v>0.13000000000000017</c:v>
                </c:pt>
                <c:pt idx="54">
                  <c:v>0.14000000000000018</c:v>
                </c:pt>
                <c:pt idx="55">
                  <c:v>0.15000000000000019</c:v>
                </c:pt>
                <c:pt idx="56">
                  <c:v>0.1600000000000002</c:v>
                </c:pt>
                <c:pt idx="57">
                  <c:v>0.17000000000000021</c:v>
                </c:pt>
                <c:pt idx="58">
                  <c:v>0.18000000000000022</c:v>
                </c:pt>
                <c:pt idx="59">
                  <c:v>0.19000000000000022</c:v>
                </c:pt>
                <c:pt idx="60">
                  <c:v>0.20000000000000023</c:v>
                </c:pt>
                <c:pt idx="61">
                  <c:v>0.21000000000000024</c:v>
                </c:pt>
                <c:pt idx="62">
                  <c:v>0.22000000000000025</c:v>
                </c:pt>
                <c:pt idx="63">
                  <c:v>0.23000000000000026</c:v>
                </c:pt>
                <c:pt idx="64">
                  <c:v>0.24000000000000027</c:v>
                </c:pt>
                <c:pt idx="65">
                  <c:v>0.25000000000000028</c:v>
                </c:pt>
                <c:pt idx="66">
                  <c:v>0.26000000000000029</c:v>
                </c:pt>
                <c:pt idx="67">
                  <c:v>0.2700000000000003</c:v>
                </c:pt>
                <c:pt idx="68">
                  <c:v>0.2800000000000003</c:v>
                </c:pt>
                <c:pt idx="69">
                  <c:v>0.29000000000000031</c:v>
                </c:pt>
                <c:pt idx="70">
                  <c:v>0.30000000000000032</c:v>
                </c:pt>
              </c:numCache>
            </c:numRef>
          </c:xVal>
          <c:yVal>
            <c:numRef>
              <c:f>linear!$CT$10:$CT$80</c:f>
              <c:numCache>
                <c:formatCode>Γενικός τύπος</c:formatCode>
                <c:ptCount val="71"/>
                <c:pt idx="0">
                  <c:v>1.8072050299724626E-2</c:v>
                </c:pt>
                <c:pt idx="1">
                  <c:v>1.9576941004554611E-2</c:v>
                </c:pt>
                <c:pt idx="2">
                  <c:v>2.120709441743341E-2</c:v>
                </c:pt>
                <c:pt idx="3">
                  <c:v>2.2972922902373946E-2</c:v>
                </c:pt>
                <c:pt idx="4">
                  <c:v>2.4885700507898699E-2</c:v>
                </c:pt>
                <c:pt idx="5">
                  <c:v>2.6957633235293502E-2</c:v>
                </c:pt>
                <c:pt idx="6">
                  <c:v>2.9201934753351366E-2</c:v>
                </c:pt>
                <c:pt idx="7">
                  <c:v>3.1632907903427432E-2</c:v>
                </c:pt>
                <c:pt idx="8">
                  <c:v>3.4266032337632001E-2</c:v>
                </c:pt>
                <c:pt idx="9">
                  <c:v>3.7118058623949374E-2</c:v>
                </c:pt>
                <c:pt idx="10">
                  <c:v>4.0207109132193039E-2</c:v>
                </c:pt>
                <c:pt idx="11">
                  <c:v>4.3552785980410708E-2</c:v>
                </c:pt>
                <c:pt idx="12">
                  <c:v>4.7176286268051315E-2</c:v>
                </c:pt>
                <c:pt idx="13">
                  <c:v>5.1100524744063174E-2</c:v>
                </c:pt>
                <c:pt idx="14">
                  <c:v>5.5350263947682186E-2</c:v>
                </c:pt>
                <c:pt idx="15">
                  <c:v>5.9952251707589249E-2</c:v>
                </c:pt>
                <c:pt idx="16">
                  <c:v>6.4935365679487669E-2</c:v>
                </c:pt>
                <c:pt idx="17">
                  <c:v>7.0330764328019768E-2</c:v>
                </c:pt>
                <c:pt idx="18">
                  <c:v>7.617204339755243E-2</c:v>
                </c:pt>
                <c:pt idx="19">
                  <c:v>8.2495396444281041E-2</c:v>
                </c:pt>
                <c:pt idx="20">
                  <c:v>8.9339777390198077E-2</c:v>
                </c:pt>
                <c:pt idx="21">
                  <c:v>9.674706227171892E-2</c:v>
                </c:pt>
                <c:pt idx="22">
                  <c:v>0.10476220634789282</c:v>
                </c:pt>
                <c:pt idx="23">
                  <c:v>0.11343339145120124</c:v>
                </c:pt>
                <c:pt idx="24">
                  <c:v>0.12281215684283327</c:v>
                </c:pt>
                <c:pt idx="25">
                  <c:v>0.13295350479637277</c:v>
                </c:pt>
                <c:pt idx="26">
                  <c:v>0.14391596958786657</c:v>
                </c:pt>
                <c:pt idx="27">
                  <c:v>0.15576163541145066</c:v>
                </c:pt>
                <c:pt idx="28">
                  <c:v>0.16855608485095355</c:v>
                </c:pt>
                <c:pt idx="29">
                  <c:v>0.18236825479355959</c:v>
                </c:pt>
                <c:pt idx="30">
                  <c:v>0.19727017094545399</c:v>
                </c:pt>
                <c:pt idx="31">
                  <c:v>0.21333652528846861</c:v>
                </c:pt>
                <c:pt idx="32">
                  <c:v>0.23064405282454126</c:v>
                </c:pt>
                <c:pt idx="33">
                  <c:v>0.24927065478716259</c:v>
                </c:pt>
                <c:pt idx="34">
                  <c:v>0.26929420527826986</c:v>
                </c:pt>
                <c:pt idx="35">
                  <c:v>0.29079096734227239</c:v>
                </c:pt>
                <c:pt idx="36">
                  <c:v>0.31383353345634307</c:v>
                </c:pt>
                <c:pt idx="37">
                  <c:v>0.33848819539615183</c:v>
                </c:pt>
                <c:pt idx="38">
                  <c:v>0.36481164116839415</c:v>
                </c:pt>
                <c:pt idx="39">
                  <c:v>0.39284687478217584</c:v>
                </c:pt>
                <c:pt idx="40">
                  <c:v>0.42261826174070005</c:v>
                </c:pt>
                <c:pt idx="41">
                  <c:v>0.45412562422731889</c:v>
                </c:pt>
                <c:pt idx="42">
                  <c:v>0.48733735133103384</c:v>
                </c:pt>
                <c:pt idx="43">
                  <c:v>0.52218255873963382</c:v>
                </c:pt>
                <c:pt idx="44">
                  <c:v>0.55854243701541439</c:v>
                </c:pt>
                <c:pt idx="45">
                  <c:v>0.59624107477997346</c:v>
                </c:pt>
                <c:pt idx="46">
                  <c:v>0.63503623636374407</c:v>
                </c:pt>
                <c:pt idx="47">
                  <c:v>0.67461080911758053</c:v>
                </c:pt>
                <c:pt idx="48">
                  <c:v>0.71456589817902061</c:v>
                </c:pt>
                <c:pt idx="49">
                  <c:v>0.75441680361340391</c:v>
                </c:pt>
                <c:pt idx="50">
                  <c:v>0.79359331333269867</c:v>
                </c:pt>
                <c:pt idx="51">
                  <c:v>0.83144581138976847</c:v>
                </c:pt>
                <c:pt idx="52">
                  <c:v>0.86725854895376275</c:v>
                </c:pt>
                <c:pt idx="53">
                  <c:v>0.90027097436117176</c:v>
                </c:pt>
                <c:pt idx="54">
                  <c:v>0.92970722476819601</c:v>
                </c:pt>
                <c:pt idx="55">
                  <c:v>0.95481277228391503</c:v>
                </c:pt>
                <c:pt idx="56">
                  <c:v>0.97489592013823012</c:v>
                </c:pt>
                <c:pt idx="57">
                  <c:v>0.98937059373880232</c:v>
                </c:pt>
                <c:pt idx="58">
                  <c:v>0.99779597291135935</c:v>
                </c:pt>
                <c:pt idx="59">
                  <c:v>0.99990826317045767</c:v>
                </c:pt>
                <c:pt idx="60">
                  <c:v>0.99564049204416416</c:v>
                </c:pt>
                <c:pt idx="61">
                  <c:v>0.98512762697850365</c:v>
                </c:pt>
                <c:pt idx="62">
                  <c:v>0.96869629935433299</c:v>
                </c:pt>
                <c:pt idx="63">
                  <c:v>0.94684056438471242</c:v>
                </c:pt>
                <c:pt idx="64">
                  <c:v>0.92018695947959495</c:v>
                </c:pt>
                <c:pt idx="65">
                  <c:v>0.88945327187755185</c:v>
                </c:pt>
                <c:pt idx="66">
                  <c:v>0.85540572140065596</c:v>
                </c:pt>
                <c:pt idx="67">
                  <c:v>0.81881876692833067</c:v>
                </c:pt>
                <c:pt idx="68">
                  <c:v>0.78044069158351592</c:v>
                </c:pt>
                <c:pt idx="69">
                  <c:v>0.74096682324244123</c:v>
                </c:pt>
                <c:pt idx="70">
                  <c:v>0.70102099199634071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DAB-4B27-8CE6-E3FA50B7E6A3}"/>
            </c:ext>
          </c:extLst>
        </c:ser>
        <c:ser>
          <c:idx val="2"/>
          <c:order val="2"/>
          <c:tx>
            <c:strRef>
              <c:f>linear!$CV$5</c:f>
              <c:strCache>
                <c:ptCount val="1"/>
                <c:pt idx="0">
                  <c:v>235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linear!$CU$10:$CU$80</c:f>
              <c:numCache>
                <c:formatCode>Γενικός τύπος</c:formatCode>
                <c:ptCount val="71"/>
                <c:pt idx="0">
                  <c:v>-0.4</c:v>
                </c:pt>
                <c:pt idx="1">
                  <c:v>-0.39</c:v>
                </c:pt>
                <c:pt idx="2">
                  <c:v>-0.38</c:v>
                </c:pt>
                <c:pt idx="3">
                  <c:v>-0.37</c:v>
                </c:pt>
                <c:pt idx="4">
                  <c:v>-0.36</c:v>
                </c:pt>
                <c:pt idx="5">
                  <c:v>-0.35</c:v>
                </c:pt>
                <c:pt idx="6">
                  <c:v>-0.33999999999999997</c:v>
                </c:pt>
                <c:pt idx="7">
                  <c:v>-0.32999999999999996</c:v>
                </c:pt>
                <c:pt idx="8">
                  <c:v>-0.31999999999999995</c:v>
                </c:pt>
                <c:pt idx="9">
                  <c:v>-0.30999999999999994</c:v>
                </c:pt>
                <c:pt idx="10">
                  <c:v>-0.29999999999999993</c:v>
                </c:pt>
                <c:pt idx="11">
                  <c:v>-0.28999999999999992</c:v>
                </c:pt>
                <c:pt idx="12">
                  <c:v>-0.27999999999999992</c:v>
                </c:pt>
                <c:pt idx="13">
                  <c:v>-0.26999999999999991</c:v>
                </c:pt>
                <c:pt idx="14">
                  <c:v>-0.2599999999999999</c:v>
                </c:pt>
                <c:pt idx="15">
                  <c:v>-0.24999999999999989</c:v>
                </c:pt>
                <c:pt idx="16">
                  <c:v>-0.23999999999999988</c:v>
                </c:pt>
                <c:pt idx="17">
                  <c:v>-0.22999999999999987</c:v>
                </c:pt>
                <c:pt idx="18">
                  <c:v>-0.21999999999999986</c:v>
                </c:pt>
                <c:pt idx="19">
                  <c:v>-0.20999999999999985</c:v>
                </c:pt>
                <c:pt idx="20">
                  <c:v>-0.19999999999999984</c:v>
                </c:pt>
                <c:pt idx="21">
                  <c:v>-0.18999999999999984</c:v>
                </c:pt>
                <c:pt idx="22">
                  <c:v>-0.17999999999999983</c:v>
                </c:pt>
                <c:pt idx="23">
                  <c:v>-0.16999999999999982</c:v>
                </c:pt>
                <c:pt idx="24">
                  <c:v>-0.15999999999999981</c:v>
                </c:pt>
                <c:pt idx="25">
                  <c:v>-0.1499999999999998</c:v>
                </c:pt>
                <c:pt idx="26">
                  <c:v>-0.13999999999999979</c:v>
                </c:pt>
                <c:pt idx="27">
                  <c:v>-0.12999999999999978</c:v>
                </c:pt>
                <c:pt idx="28">
                  <c:v>-0.11999999999999979</c:v>
                </c:pt>
                <c:pt idx="29">
                  <c:v>-0.10999999999999979</c:v>
                </c:pt>
                <c:pt idx="30">
                  <c:v>-9.9999999999999797E-2</c:v>
                </c:pt>
                <c:pt idx="31">
                  <c:v>-8.9999999999999802E-2</c:v>
                </c:pt>
                <c:pt idx="32">
                  <c:v>-7.9999999999999807E-2</c:v>
                </c:pt>
                <c:pt idx="33">
                  <c:v>-6.9999999999999812E-2</c:v>
                </c:pt>
                <c:pt idx="34">
                  <c:v>-5.999999999999981E-2</c:v>
                </c:pt>
                <c:pt idx="35">
                  <c:v>-4.9999999999999808E-2</c:v>
                </c:pt>
                <c:pt idx="36">
                  <c:v>-3.9999999999999807E-2</c:v>
                </c:pt>
                <c:pt idx="37">
                  <c:v>-2.9999999999999805E-2</c:v>
                </c:pt>
                <c:pt idx="38">
                  <c:v>-1.9999999999999803E-2</c:v>
                </c:pt>
                <c:pt idx="39">
                  <c:v>-9.9999999999998024E-3</c:v>
                </c:pt>
                <c:pt idx="40">
                  <c:v>1.9775847626135601E-16</c:v>
                </c:pt>
                <c:pt idx="41">
                  <c:v>1.0000000000000198E-2</c:v>
                </c:pt>
                <c:pt idx="42">
                  <c:v>2.0000000000000198E-2</c:v>
                </c:pt>
                <c:pt idx="43">
                  <c:v>3.00000000000002E-2</c:v>
                </c:pt>
                <c:pt idx="44">
                  <c:v>4.0000000000000202E-2</c:v>
                </c:pt>
                <c:pt idx="45">
                  <c:v>5.0000000000000204E-2</c:v>
                </c:pt>
                <c:pt idx="46">
                  <c:v>6.0000000000000206E-2</c:v>
                </c:pt>
                <c:pt idx="47">
                  <c:v>7.0000000000000201E-2</c:v>
                </c:pt>
                <c:pt idx="48">
                  <c:v>8.0000000000000196E-2</c:v>
                </c:pt>
                <c:pt idx="49">
                  <c:v>9.0000000000000191E-2</c:v>
                </c:pt>
                <c:pt idx="50">
                  <c:v>0.10000000000000019</c:v>
                </c:pt>
                <c:pt idx="51">
                  <c:v>0.11000000000000018</c:v>
                </c:pt>
                <c:pt idx="52">
                  <c:v>0.12000000000000018</c:v>
                </c:pt>
                <c:pt idx="53">
                  <c:v>0.13000000000000017</c:v>
                </c:pt>
                <c:pt idx="54">
                  <c:v>0.14000000000000018</c:v>
                </c:pt>
                <c:pt idx="55">
                  <c:v>0.15000000000000019</c:v>
                </c:pt>
                <c:pt idx="56">
                  <c:v>0.1600000000000002</c:v>
                </c:pt>
                <c:pt idx="57">
                  <c:v>0.17000000000000021</c:v>
                </c:pt>
                <c:pt idx="58">
                  <c:v>0.18000000000000022</c:v>
                </c:pt>
                <c:pt idx="59">
                  <c:v>0.19000000000000022</c:v>
                </c:pt>
                <c:pt idx="60">
                  <c:v>0.20000000000000023</c:v>
                </c:pt>
                <c:pt idx="61">
                  <c:v>0.21000000000000024</c:v>
                </c:pt>
                <c:pt idx="62">
                  <c:v>0.22000000000000025</c:v>
                </c:pt>
                <c:pt idx="63">
                  <c:v>0.23000000000000026</c:v>
                </c:pt>
                <c:pt idx="64">
                  <c:v>0.24000000000000027</c:v>
                </c:pt>
                <c:pt idx="65">
                  <c:v>0.25000000000000028</c:v>
                </c:pt>
                <c:pt idx="66">
                  <c:v>0.26000000000000029</c:v>
                </c:pt>
                <c:pt idx="67">
                  <c:v>0.2700000000000003</c:v>
                </c:pt>
                <c:pt idx="68">
                  <c:v>0.2800000000000003</c:v>
                </c:pt>
                <c:pt idx="69">
                  <c:v>0.29000000000000031</c:v>
                </c:pt>
                <c:pt idx="70">
                  <c:v>0.30000000000000032</c:v>
                </c:pt>
              </c:numCache>
            </c:numRef>
          </c:xVal>
          <c:yVal>
            <c:numRef>
              <c:f>linear!$CW$10:$CW$80</c:f>
              <c:numCache>
                <c:formatCode>Γενικός τύπος</c:formatCode>
                <c:ptCount val="71"/>
                <c:pt idx="0">
                  <c:v>4.2419820416559666E-2</c:v>
                </c:pt>
                <c:pt idx="1">
                  <c:v>4.5949254656449834E-2</c:v>
                </c:pt>
                <c:pt idx="2">
                  <c:v>4.9771672598859382E-2</c:v>
                </c:pt>
                <c:pt idx="3">
                  <c:v>5.3911212580832389E-2</c:v>
                </c:pt>
                <c:pt idx="4">
                  <c:v>5.8393952086095699E-2</c:v>
                </c:pt>
                <c:pt idx="5">
                  <c:v>6.3248050012147922E-2</c:v>
                </c:pt>
                <c:pt idx="6">
                  <c:v>6.8503895612836152E-2</c:v>
                </c:pt>
                <c:pt idx="7">
                  <c:v>7.4194263291107537E-2</c:v>
                </c:pt>
                <c:pt idx="8">
                  <c:v>8.035447198396363E-2</c:v>
                </c:pt>
                <c:pt idx="9">
                  <c:v>8.7022547319470664E-2</c:v>
                </c:pt>
                <c:pt idx="10">
                  <c:v>9.4239384000375709E-2</c:v>
                </c:pt>
                <c:pt idx="11">
                  <c:v>0.10204890493906001</c:v>
                </c:pt>
                <c:pt idx="12">
                  <c:v>0.11049821248363295</c:v>
                </c:pt>
                <c:pt idx="13">
                  <c:v>0.11963772557365991</c:v>
                </c:pt>
                <c:pt idx="14">
                  <c:v>0.12952129477292568</c:v>
                </c:pt>
                <c:pt idx="15">
                  <c:v>0.1402062847591275</c:v>
                </c:pt>
                <c:pt idx="16">
                  <c:v>0.15175361090608805</c:v>
                </c:pt>
                <c:pt idx="17">
                  <c:v>0.1642277129596289</c:v>
                </c:pt>
                <c:pt idx="18">
                  <c:v>0.17769644436019838</c:v>
                </c:pt>
                <c:pt idx="19">
                  <c:v>0.19223085037647497</c:v>
                </c:pt>
                <c:pt idx="20">
                  <c:v>0.20790480176512235</c:v>
                </c:pt>
                <c:pt idx="21">
                  <c:v>0.22479444307085333</c:v>
                </c:pt>
                <c:pt idx="22">
                  <c:v>0.24297740589497116</c:v>
                </c:pt>
                <c:pt idx="23">
                  <c:v>0.26253172756291443</c:v>
                </c:pt>
                <c:pt idx="24">
                  <c:v>0.2835344048611787</c:v>
                </c:pt>
                <c:pt idx="25">
                  <c:v>0.30605950141416816</c:v>
                </c:pt>
                <c:pt idx="26">
                  <c:v>0.33017571676095409</c:v>
                </c:pt>
                <c:pt idx="27">
                  <c:v>0.35594331677621249</c:v>
                </c:pt>
                <c:pt idx="28">
                  <c:v>0.38341032104739114</c:v>
                </c:pt>
                <c:pt idx="29">
                  <c:v>0.41260784646998472</c:v>
                </c:pt>
                <c:pt idx="30">
                  <c:v>0.44354452217318735</c:v>
                </c:pt>
                <c:pt idx="31">
                  <c:v>0.47619992479775036</c:v>
                </c:pt>
                <c:pt idx="32">
                  <c:v>0.51051704222157401</c:v>
                </c:pt>
                <c:pt idx="33">
                  <c:v>0.54639386592221417</c:v>
                </c:pt>
                <c:pt idx="34">
                  <c:v>0.58367434473612323</c:v>
                </c:pt>
                <c:pt idx="35">
                  <c:v>0.62213911079017614</c:v>
                </c:pt>
                <c:pt idx="36">
                  <c:v>0.66149661105761237</c:v>
                </c:pt>
                <c:pt idx="37">
                  <c:v>0.70137553434947353</c:v>
                </c:pt>
                <c:pt idx="38">
                  <c:v>0.74131968729623854</c:v>
                </c:pt>
                <c:pt idx="39">
                  <c:v>0.7807866979063337</c:v>
                </c:pt>
                <c:pt idx="40">
                  <c:v>0.81915204428899224</c:v>
                </c:pt>
                <c:pt idx="41">
                  <c:v>0.85571983555239961</c:v>
                </c:pt>
                <c:pt idx="42">
                  <c:v>0.88974142681945845</c:v>
                </c:pt>
                <c:pt idx="43">
                  <c:v>0.92044227076466356</c:v>
                </c:pt>
                <c:pt idx="44">
                  <c:v>0.94705639377234496</c:v>
                </c:pt>
                <c:pt idx="45">
                  <c:v>0.96886662841240068</c:v>
                </c:pt>
                <c:pt idx="46">
                  <c:v>0.98524743635612477</c:v>
                </c:pt>
                <c:pt idx="47">
                  <c:v>0.99570610584783903</c:v>
                </c:pt>
                <c:pt idx="48">
                  <c:v>0.99991761676677726</c:v>
                </c:pt>
                <c:pt idx="49">
                  <c:v>0.99774876898493603</c:v>
                </c:pt>
                <c:pt idx="50">
                  <c:v>0.98926832509504858</c:v>
                </c:pt>
                <c:pt idx="51">
                  <c:v>0.97474175604836355</c:v>
                </c:pt>
                <c:pt idx="52">
                  <c:v>0.95461132418507344</c:v>
                </c:pt>
                <c:pt idx="53">
                  <c:v>0.9294642226920764</c:v>
                </c:pt>
                <c:pt idx="54">
                  <c:v>0.89999289448507114</c:v>
                </c:pt>
                <c:pt idx="55">
                  <c:v>0.86695223399276022</c:v>
                </c:pt>
                <c:pt idx="56">
                  <c:v>0.83111812004944619</c:v>
                </c:pt>
                <c:pt idx="57">
                  <c:v>0.79325082502686073</c:v>
                </c:pt>
                <c:pt idx="58">
                  <c:v>0.75406559293987507</c:v>
                </c:pt>
                <c:pt idx="59">
                  <c:v>0.71421138271440698</c:v>
                </c:pt>
                <c:pt idx="60">
                  <c:v>0.67425766555913424</c:v>
                </c:pt>
                <c:pt idx="61">
                  <c:v>0.63468837456613958</c:v>
                </c:pt>
                <c:pt idx="62">
                  <c:v>0.59590165667517037</c:v>
                </c:pt>
                <c:pt idx="63">
                  <c:v>0.55821392716088514</c:v>
                </c:pt>
                <c:pt idx="64">
                  <c:v>0.52186679454038298</c:v>
                </c:pt>
                <c:pt idx="65">
                  <c:v>0.48703562309716769</c:v>
                </c:pt>
                <c:pt idx="66">
                  <c:v>0.45383875759518943</c:v>
                </c:pt>
                <c:pt idx="67">
                  <c:v>0.42234669722682644</c:v>
                </c:pt>
                <c:pt idx="68">
                  <c:v>0.39259074115091835</c:v>
                </c:pt>
                <c:pt idx="69">
                  <c:v>0.36457082080030906</c:v>
                </c:pt>
                <c:pt idx="70">
                  <c:v>0.33826238095019256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DAB-4B27-8CE6-E3FA50B7E6A3}"/>
            </c:ext>
          </c:extLst>
        </c:ser>
        <c:ser>
          <c:idx val="3"/>
          <c:order val="3"/>
          <c:tx>
            <c:strRef>
              <c:f>linear!$CP$4</c:f>
              <c:strCache>
                <c:ptCount val="1"/>
                <c:pt idx="0">
                  <c:v>a0=15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2041776027996499E-2"/>
                  <c:y val="-4.394685039370079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DAB-4B27-8CE6-E3FA50B7E6A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DAB-4B27-8CE6-E3FA50B7E6A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linear!$CP$2:$CP$3</c:f>
              <c:numCache>
                <c:formatCode>Γενικός τύπος</c:formatCode>
                <c:ptCount val="2"/>
                <c:pt idx="0">
                  <c:v>-0.2534486777250165</c:v>
                </c:pt>
                <c:pt idx="1">
                  <c:v>-0.2534486777250165</c:v>
                </c:pt>
              </c:numCache>
            </c:numRef>
          </c:xVal>
          <c:yVal>
            <c:numRef>
              <c:f>linear!$CQ$2:$CQ$3</c:f>
              <c:numCache>
                <c:formatCode>Γενικός τύπος</c:formatCode>
                <c:ptCount val="2"/>
                <c:pt idx="0">
                  <c:v>1.1000000000000001</c:v>
                </c:pt>
                <c:pt idx="1">
                  <c:v>1.1000000000000001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4DAB-4B27-8CE6-E3FA50B7E6A3}"/>
            </c:ext>
          </c:extLst>
        </c:ser>
        <c:ser>
          <c:idx val="4"/>
          <c:order val="4"/>
          <c:tx>
            <c:strRef>
              <c:f>linear!$CS$4</c:f>
              <c:strCache>
                <c:ptCount val="1"/>
                <c:pt idx="0">
                  <c:v>a0=155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6.1152887139107666E-2"/>
                  <c:y val="-3.4687591134441531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DAB-4B27-8CE6-E3FA50B7E6A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DAB-4B27-8CE6-E3FA50B7E6A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linear!$CS$2:$CS$3</c:f>
              <c:numCache>
                <c:formatCode>Γενικός τύπος</c:formatCode>
                <c:ptCount val="2"/>
                <c:pt idx="0">
                  <c:v>0.18830677966649309</c:v>
                </c:pt>
                <c:pt idx="1">
                  <c:v>0.18830677966649309</c:v>
                </c:pt>
              </c:numCache>
            </c:numRef>
          </c:xVal>
          <c:yVal>
            <c:numRef>
              <c:f>linear!$CT$2:$CT$3</c:f>
              <c:numCache>
                <c:formatCode>Γενικός τύπος</c:formatCode>
                <c:ptCount val="2"/>
                <c:pt idx="0">
                  <c:v>1.1000000000000001</c:v>
                </c:pt>
                <c:pt idx="1">
                  <c:v>1.1000000000000001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4DAB-4B27-8CE6-E3FA50B7E6A3}"/>
            </c:ext>
          </c:extLst>
        </c:ser>
        <c:ser>
          <c:idx val="5"/>
          <c:order val="5"/>
          <c:tx>
            <c:strRef>
              <c:f>linear!$CV$4</c:f>
              <c:strCache>
                <c:ptCount val="1"/>
                <c:pt idx="0">
                  <c:v>a0=235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chemeClr val="accent6"/>
                </a:solidFill>
              </a:ln>
              <a:effectLst/>
            </c:spPr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DAB-4B27-8CE6-E3FA50B7E6A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linear!$CV$2:$CV$3</c:f>
              <c:numCache>
                <c:formatCode>Γενικός τύπος</c:formatCode>
                <c:ptCount val="2"/>
                <c:pt idx="0">
                  <c:v>8.1604572464974781E-2</c:v>
                </c:pt>
                <c:pt idx="1">
                  <c:v>8.1604572464974781E-2</c:v>
                </c:pt>
              </c:numCache>
            </c:numRef>
          </c:xVal>
          <c:yVal>
            <c:numRef>
              <c:f>linear!$CW$2:$CW$3</c:f>
              <c:numCache>
                <c:formatCode>Γενικός τύπος</c:formatCode>
                <c:ptCount val="2"/>
                <c:pt idx="0">
                  <c:v>1.1000000000000001</c:v>
                </c:pt>
                <c:pt idx="1">
                  <c:v>1.1000000000000001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4DAB-4B27-8CE6-E3FA50B7E6A3}"/>
            </c:ext>
          </c:extLst>
        </c:ser>
        <c:ser>
          <c:idx val="7"/>
          <c:order val="6"/>
          <c:tx>
            <c:strRef>
              <c:f>linear!$CY$4</c:f>
              <c:strCache>
                <c:ptCount val="1"/>
                <c:pt idx="0">
                  <c:v>a0=45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DAB-4B27-8CE6-E3FA50B7E6A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DAB-4B27-8CE6-E3FA50B7E6A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linear!$CY$2:$CY$3</c:f>
              <c:numCache>
                <c:formatCode>Γενικός τύπος</c:formatCode>
                <c:ptCount val="2"/>
                <c:pt idx="0">
                  <c:v>-0.11017169837744287</c:v>
                </c:pt>
                <c:pt idx="1">
                  <c:v>-0.11017169837744287</c:v>
                </c:pt>
              </c:numCache>
            </c:numRef>
          </c:xVal>
          <c:yVal>
            <c:numRef>
              <c:f>linear!$CZ$2:$CZ$3</c:f>
              <c:numCache>
                <c:formatCode>Γενικός τύπος</c:formatCode>
                <c:ptCount val="2"/>
                <c:pt idx="0">
                  <c:v>1.1000000000000001</c:v>
                </c:pt>
                <c:pt idx="1">
                  <c:v>1.1000000000000001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4DAB-4B27-8CE6-E3FA50B7E6A3}"/>
            </c:ext>
          </c:extLst>
        </c:ser>
        <c:ser>
          <c:idx val="9"/>
          <c:order val="7"/>
          <c:tx>
            <c:strRef>
              <c:f>linear!$DB$4</c:f>
              <c:strCache>
                <c:ptCount val="1"/>
                <c:pt idx="0">
                  <c:v>a0=5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8324873317761238E-2"/>
                  <c:y val="-3.9984696414000556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4DAB-4B27-8CE6-E3FA50B7E6A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4DAB-4B27-8CE6-E3FA50B7E6A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linear!$DB$2:$DB$3</c:f>
              <c:numCache>
                <c:formatCode>Γενικός τύπος</c:formatCode>
                <c:ptCount val="2"/>
                <c:pt idx="0">
                  <c:v>-0.39141266643395561</c:v>
                </c:pt>
                <c:pt idx="1">
                  <c:v>-0.39141266643395561</c:v>
                </c:pt>
              </c:numCache>
            </c:numRef>
          </c:xVal>
          <c:yVal>
            <c:numRef>
              <c:f>linear!$DC$2:$DC$3</c:f>
              <c:numCache>
                <c:formatCode>Γενικός τύπος</c:formatCode>
                <c:ptCount val="2"/>
                <c:pt idx="0">
                  <c:v>1.1000000000000001</c:v>
                </c:pt>
                <c:pt idx="1">
                  <c:v>1.1000000000000001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4DAB-4B27-8CE6-E3FA50B7E6A3}"/>
            </c:ext>
          </c:extLst>
        </c:ser>
        <c:ser>
          <c:idx val="6"/>
          <c:order val="8"/>
          <c:tx>
            <c:strRef>
              <c:f>linear!$CY$5</c:f>
              <c:strCache>
                <c:ptCount val="1"/>
                <c:pt idx="0">
                  <c:v>45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linear!$CX$10:$CX$80</c:f>
              <c:numCache>
                <c:formatCode>Γενικός τύπος</c:formatCode>
                <c:ptCount val="71"/>
                <c:pt idx="0">
                  <c:v>-0.4</c:v>
                </c:pt>
                <c:pt idx="1">
                  <c:v>-0.39</c:v>
                </c:pt>
                <c:pt idx="2">
                  <c:v>-0.38</c:v>
                </c:pt>
                <c:pt idx="3">
                  <c:v>-0.37</c:v>
                </c:pt>
                <c:pt idx="4">
                  <c:v>-0.36</c:v>
                </c:pt>
                <c:pt idx="5">
                  <c:v>-0.35</c:v>
                </c:pt>
                <c:pt idx="6">
                  <c:v>-0.33999999999999997</c:v>
                </c:pt>
                <c:pt idx="7">
                  <c:v>-0.32999999999999996</c:v>
                </c:pt>
                <c:pt idx="8">
                  <c:v>-0.31999999999999995</c:v>
                </c:pt>
                <c:pt idx="9">
                  <c:v>-0.30999999999999994</c:v>
                </c:pt>
                <c:pt idx="10">
                  <c:v>-0.29999999999999993</c:v>
                </c:pt>
                <c:pt idx="11">
                  <c:v>-0.28999999999999992</c:v>
                </c:pt>
                <c:pt idx="12">
                  <c:v>-0.27999999999999992</c:v>
                </c:pt>
                <c:pt idx="13">
                  <c:v>-0.26999999999999991</c:v>
                </c:pt>
                <c:pt idx="14">
                  <c:v>-0.2599999999999999</c:v>
                </c:pt>
                <c:pt idx="15">
                  <c:v>-0.24999999999999989</c:v>
                </c:pt>
                <c:pt idx="16">
                  <c:v>-0.23999999999999988</c:v>
                </c:pt>
                <c:pt idx="17">
                  <c:v>-0.22999999999999987</c:v>
                </c:pt>
                <c:pt idx="18">
                  <c:v>-0.21999999999999986</c:v>
                </c:pt>
                <c:pt idx="19">
                  <c:v>-0.20999999999999985</c:v>
                </c:pt>
                <c:pt idx="20">
                  <c:v>-0.19999999999999984</c:v>
                </c:pt>
                <c:pt idx="21">
                  <c:v>-0.18999999999999984</c:v>
                </c:pt>
                <c:pt idx="22">
                  <c:v>-0.17999999999999983</c:v>
                </c:pt>
                <c:pt idx="23">
                  <c:v>-0.16999999999999982</c:v>
                </c:pt>
                <c:pt idx="24">
                  <c:v>-0.15999999999999981</c:v>
                </c:pt>
                <c:pt idx="25">
                  <c:v>-0.1499999999999998</c:v>
                </c:pt>
                <c:pt idx="26">
                  <c:v>-0.13999999999999979</c:v>
                </c:pt>
                <c:pt idx="27">
                  <c:v>-0.12999999999999978</c:v>
                </c:pt>
                <c:pt idx="28">
                  <c:v>-0.11999999999999979</c:v>
                </c:pt>
                <c:pt idx="29">
                  <c:v>-0.10999999999999979</c:v>
                </c:pt>
                <c:pt idx="30">
                  <c:v>-9.9999999999999797E-2</c:v>
                </c:pt>
                <c:pt idx="31">
                  <c:v>-8.9999999999999802E-2</c:v>
                </c:pt>
                <c:pt idx="32">
                  <c:v>-7.9999999999999807E-2</c:v>
                </c:pt>
                <c:pt idx="33">
                  <c:v>-6.9999999999999812E-2</c:v>
                </c:pt>
                <c:pt idx="34">
                  <c:v>-5.999999999999981E-2</c:v>
                </c:pt>
                <c:pt idx="35">
                  <c:v>-4.9999999999999808E-2</c:v>
                </c:pt>
                <c:pt idx="36">
                  <c:v>-3.9999999999999807E-2</c:v>
                </c:pt>
                <c:pt idx="37">
                  <c:v>-2.9999999999999805E-2</c:v>
                </c:pt>
                <c:pt idx="38">
                  <c:v>-1.9999999999999803E-2</c:v>
                </c:pt>
                <c:pt idx="39">
                  <c:v>-9.9999999999998024E-3</c:v>
                </c:pt>
                <c:pt idx="40">
                  <c:v>1.9775847626135601E-16</c:v>
                </c:pt>
                <c:pt idx="41">
                  <c:v>1.0000000000000198E-2</c:v>
                </c:pt>
                <c:pt idx="42">
                  <c:v>2.0000000000000198E-2</c:v>
                </c:pt>
                <c:pt idx="43">
                  <c:v>3.00000000000002E-2</c:v>
                </c:pt>
                <c:pt idx="44">
                  <c:v>4.0000000000000202E-2</c:v>
                </c:pt>
                <c:pt idx="45">
                  <c:v>5.0000000000000204E-2</c:v>
                </c:pt>
                <c:pt idx="46">
                  <c:v>6.0000000000000206E-2</c:v>
                </c:pt>
                <c:pt idx="47">
                  <c:v>7.0000000000000201E-2</c:v>
                </c:pt>
                <c:pt idx="48">
                  <c:v>8.0000000000000196E-2</c:v>
                </c:pt>
                <c:pt idx="49">
                  <c:v>9.0000000000000191E-2</c:v>
                </c:pt>
                <c:pt idx="50">
                  <c:v>0.10000000000000019</c:v>
                </c:pt>
                <c:pt idx="51">
                  <c:v>0.11000000000000018</c:v>
                </c:pt>
                <c:pt idx="52">
                  <c:v>0.12000000000000018</c:v>
                </c:pt>
                <c:pt idx="53">
                  <c:v>0.13000000000000017</c:v>
                </c:pt>
                <c:pt idx="54">
                  <c:v>0.14000000000000018</c:v>
                </c:pt>
                <c:pt idx="55">
                  <c:v>0.15000000000000019</c:v>
                </c:pt>
                <c:pt idx="56">
                  <c:v>0.1600000000000002</c:v>
                </c:pt>
                <c:pt idx="57">
                  <c:v>0.17000000000000021</c:v>
                </c:pt>
                <c:pt idx="58">
                  <c:v>0.18000000000000022</c:v>
                </c:pt>
                <c:pt idx="59">
                  <c:v>0.19000000000000022</c:v>
                </c:pt>
                <c:pt idx="60">
                  <c:v>0.20000000000000023</c:v>
                </c:pt>
                <c:pt idx="61">
                  <c:v>0.21000000000000024</c:v>
                </c:pt>
                <c:pt idx="62">
                  <c:v>0.22000000000000025</c:v>
                </c:pt>
                <c:pt idx="63">
                  <c:v>0.23000000000000026</c:v>
                </c:pt>
                <c:pt idx="64">
                  <c:v>0.24000000000000027</c:v>
                </c:pt>
                <c:pt idx="65">
                  <c:v>0.25000000000000028</c:v>
                </c:pt>
                <c:pt idx="66">
                  <c:v>0.26000000000000029</c:v>
                </c:pt>
                <c:pt idx="67">
                  <c:v>0.2700000000000003</c:v>
                </c:pt>
                <c:pt idx="68">
                  <c:v>0.2800000000000003</c:v>
                </c:pt>
                <c:pt idx="69">
                  <c:v>0.29000000000000031</c:v>
                </c:pt>
                <c:pt idx="70">
                  <c:v>0.30000000000000032</c:v>
                </c:pt>
              </c:numCache>
            </c:numRef>
          </c:xVal>
          <c:yVal>
            <c:numRef>
              <c:f>linear!$CZ$10:$CZ$80</c:f>
              <c:numCache>
                <c:formatCode>Γενικός τύπος</c:formatCode>
                <c:ptCount val="71"/>
                <c:pt idx="0">
                  <c:v>0.19492958153602452</c:v>
                </c:pt>
                <c:pt idx="1">
                  <c:v>0.21081385653124401</c:v>
                </c:pt>
                <c:pt idx="2">
                  <c:v>0.22792752909080996</c:v>
                </c:pt>
                <c:pt idx="3">
                  <c:v>0.24634839134280748</c:v>
                </c:pt>
                <c:pt idx="4">
                  <c:v>0.26615441308761945</c:v>
                </c:pt>
                <c:pt idx="5">
                  <c:v>0.28742222251247301</c:v>
                </c:pt>
                <c:pt idx="6">
                  <c:v>0.31022512494601517</c:v>
                </c:pt>
                <c:pt idx="7">
                  <c:v>0.33463056601091429</c:v>
                </c:pt>
                <c:pt idx="8">
                  <c:v>0.36069693770228822</c:v>
                </c:pt>
                <c:pt idx="9">
                  <c:v>0.38846962297866716</c:v>
                </c:pt>
                <c:pt idx="10">
                  <c:v>0.4179761799014895</c:v>
                </c:pt>
                <c:pt idx="11">
                  <c:v>0.44922058495075717</c:v>
                </c:pt>
                <c:pt idx="12">
                  <c:v>0.48217649297396492</c:v>
                </c:pt>
                <c:pt idx="13">
                  <c:v>0.51677953558241896</c:v>
                </c:pt>
                <c:pt idx="14">
                  <c:v>0.55291877858573946</c:v>
                </c:pt>
                <c:pt idx="15">
                  <c:v>0.59042759945057244</c:v>
                </c:pt>
                <c:pt idx="16">
                  <c:v>0.62907443200375734</c:v>
                </c:pt>
                <c:pt idx="17">
                  <c:v>0.66855405543267699</c:v>
                </c:pt>
                <c:pt idx="18">
                  <c:v>0.70848036474558629</c:v>
                </c:pt>
                <c:pt idx="19">
                  <c:v>0.7483818207054006</c:v>
                </c:pt>
                <c:pt idx="20">
                  <c:v>0.78770098894349239</c:v>
                </c:pt>
                <c:pt idx="21">
                  <c:v>0.82579966968685847</c:v>
                </c:pt>
                <c:pt idx="22">
                  <c:v>0.86197100609240251</c:v>
                </c:pt>
                <c:pt idx="23">
                  <c:v>0.89545955785330056</c:v>
                </c:pt>
                <c:pt idx="24">
                  <c:v>0.92548958547945182</c:v>
                </c:pt>
                <c:pt idx="25">
                  <c:v>0.95130072351539674</c:v>
                </c:pt>
                <c:pt idx="26">
                  <c:v>0.97218893953292063</c:v>
                </c:pt>
                <c:pt idx="27">
                  <c:v>0.98754939929657992</c:v>
                </c:pt>
                <c:pt idx="28">
                  <c:v>0.99691688581497795</c:v>
                </c:pt>
                <c:pt idx="29">
                  <c:v>0.99999905663009148</c:v>
                </c:pt>
                <c:pt idx="30">
                  <c:v>0.996698279800318</c:v>
                </c:pt>
                <c:pt idx="31">
                  <c:v>0.98711908469616694</c:v>
                </c:pt>
                <c:pt idx="32">
                  <c:v>0.97156018780832631</c:v>
                </c:pt>
                <c:pt idx="33">
                  <c:v>0.95049220587747407</c:v>
                </c:pt>
                <c:pt idx="34">
                  <c:v>0.92452407697544436</c:v>
                </c:pt>
                <c:pt idx="35">
                  <c:v>0.89436247919568734</c:v>
                </c:pt>
                <c:pt idx="36">
                  <c:v>0.86076896295382588</c:v>
                </c:pt>
                <c:pt idx="37">
                  <c:v>0.82451912428395957</c:v>
                </c:pt>
                <c:pt idx="38">
                  <c:v>0.78636715810281588</c:v>
                </c:pt>
                <c:pt idx="39">
                  <c:v>0.74701784914866654</c:v>
                </c:pt>
                <c:pt idx="40">
                  <c:v>0.70710678118654668</c:v>
                </c:pt>
                <c:pt idx="41">
                  <c:v>0.66718848789421137</c:v>
                </c:pt>
                <c:pt idx="42">
                  <c:v>0.62773153949988514</c:v>
                </c:pt>
                <c:pt idx="43">
                  <c:v>0.58911916893414973</c:v>
                </c:pt>
                <c:pt idx="44">
                  <c:v>0.55165393631675463</c:v>
                </c:pt>
                <c:pt idx="45">
                  <c:v>0.51556502781005253</c:v>
                </c:pt>
                <c:pt idx="46">
                  <c:v>0.48101699931449149</c:v>
                </c:pt>
                <c:pt idx="47">
                  <c:v>0.44811903701032008</c:v>
                </c:pt>
                <c:pt idx="48">
                  <c:v>0.41693406620304552</c:v>
                </c:pt>
                <c:pt idx="49">
                  <c:v>0.38748726840862069</c:v>
                </c:pt>
                <c:pt idx="50">
                  <c:v>0.35977375126281175</c:v>
                </c:pt>
                <c:pt idx="51">
                  <c:v>0.33376525470991925</c:v>
                </c:pt>
                <c:pt idx="52">
                  <c:v>0.30941587439227924</c:v>
                </c:pt>
                <c:pt idx="53">
                  <c:v>0.28666684647794755</c:v>
                </c:pt>
                <c:pt idx="54">
                  <c:v>0.26545047521777598</c:v>
                </c:pt>
                <c:pt idx="55">
                  <c:v>0.24569330256998304</c:v>
                </c:pt>
                <c:pt idx="56">
                  <c:v>0.2273186243202954</c:v>
                </c:pt>
                <c:pt idx="57">
                  <c:v>0.21024845396533037</c:v>
                </c:pt>
                <c:pt idx="58">
                  <c:v>0.19440502767768017</c:v>
                </c:pt>
                <c:pt idx="59">
                  <c:v>0.17971193335241467</c:v>
                </c:pt>
                <c:pt idx="60">
                  <c:v>0.16609493565085667</c:v>
                </c:pt>
                <c:pt idx="61">
                  <c:v>0.15348255810868211</c:v>
                </c:pt>
                <c:pt idx="62">
                  <c:v>0.14180647333368596</c:v>
                </c:pt>
                <c:pt idx="63">
                  <c:v>0.13100174336553927</c:v>
                </c:pt>
                <c:pt idx="64">
                  <c:v>0.12100694449919512</c:v>
                </c:pt>
                <c:pt idx="65">
                  <c:v>0.1117642042641557</c:v>
                </c:pt>
                <c:pt idx="66">
                  <c:v>0.10321917271797083</c:v>
                </c:pt>
                <c:pt idx="67">
                  <c:v>9.5320945637263954E-2</c:v>
                </c:pt>
                <c:pt idx="68">
                  <c:v>8.8021953446307741E-2</c:v>
                </c:pt>
                <c:pt idx="69">
                  <c:v>8.127782668721717E-2</c:v>
                </c:pt>
                <c:pt idx="70">
                  <c:v>7.5047246392150962E-2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F78-4484-945E-1245C8D98A36}"/>
            </c:ext>
          </c:extLst>
        </c:ser>
        <c:ser>
          <c:idx val="8"/>
          <c:order val="9"/>
          <c:tx>
            <c:strRef>
              <c:f>linear!$DB$5</c:f>
              <c:strCache>
                <c:ptCount val="1"/>
                <c:pt idx="0">
                  <c:v>5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linear!$DA$10:$DA$80</c:f>
              <c:numCache>
                <c:formatCode>Γενικός τύπος</c:formatCode>
                <c:ptCount val="71"/>
                <c:pt idx="0">
                  <c:v>-0.4</c:v>
                </c:pt>
                <c:pt idx="1">
                  <c:v>-0.39</c:v>
                </c:pt>
                <c:pt idx="2">
                  <c:v>-0.38</c:v>
                </c:pt>
                <c:pt idx="3">
                  <c:v>-0.37</c:v>
                </c:pt>
                <c:pt idx="4">
                  <c:v>-0.36</c:v>
                </c:pt>
                <c:pt idx="5">
                  <c:v>-0.35</c:v>
                </c:pt>
                <c:pt idx="6">
                  <c:v>-0.33999999999999997</c:v>
                </c:pt>
                <c:pt idx="7">
                  <c:v>-0.32999999999999996</c:v>
                </c:pt>
                <c:pt idx="8">
                  <c:v>-0.31999999999999995</c:v>
                </c:pt>
                <c:pt idx="9">
                  <c:v>-0.30999999999999994</c:v>
                </c:pt>
                <c:pt idx="10">
                  <c:v>-0.29999999999999993</c:v>
                </c:pt>
                <c:pt idx="11">
                  <c:v>-0.28999999999999992</c:v>
                </c:pt>
                <c:pt idx="12">
                  <c:v>-0.27999999999999992</c:v>
                </c:pt>
                <c:pt idx="13">
                  <c:v>-0.26999999999999991</c:v>
                </c:pt>
                <c:pt idx="14">
                  <c:v>-0.2599999999999999</c:v>
                </c:pt>
                <c:pt idx="15">
                  <c:v>-0.24999999999999989</c:v>
                </c:pt>
                <c:pt idx="16">
                  <c:v>-0.23999999999999988</c:v>
                </c:pt>
                <c:pt idx="17">
                  <c:v>-0.22999999999999987</c:v>
                </c:pt>
                <c:pt idx="18">
                  <c:v>-0.21999999999999986</c:v>
                </c:pt>
                <c:pt idx="19">
                  <c:v>-0.20999999999999985</c:v>
                </c:pt>
                <c:pt idx="20">
                  <c:v>-0.19999999999999984</c:v>
                </c:pt>
                <c:pt idx="21">
                  <c:v>-0.18999999999999984</c:v>
                </c:pt>
                <c:pt idx="22">
                  <c:v>-0.17999999999999983</c:v>
                </c:pt>
                <c:pt idx="23">
                  <c:v>-0.16999999999999982</c:v>
                </c:pt>
                <c:pt idx="24">
                  <c:v>-0.15999999999999981</c:v>
                </c:pt>
                <c:pt idx="25">
                  <c:v>-0.1499999999999998</c:v>
                </c:pt>
                <c:pt idx="26">
                  <c:v>-0.13999999999999979</c:v>
                </c:pt>
                <c:pt idx="27">
                  <c:v>-0.12999999999999978</c:v>
                </c:pt>
                <c:pt idx="28">
                  <c:v>-0.11999999999999979</c:v>
                </c:pt>
                <c:pt idx="29">
                  <c:v>-0.10999999999999979</c:v>
                </c:pt>
                <c:pt idx="30">
                  <c:v>-9.9999999999999797E-2</c:v>
                </c:pt>
                <c:pt idx="31">
                  <c:v>-8.9999999999999802E-2</c:v>
                </c:pt>
                <c:pt idx="32">
                  <c:v>-7.9999999999999807E-2</c:v>
                </c:pt>
                <c:pt idx="33">
                  <c:v>-6.9999999999999812E-2</c:v>
                </c:pt>
                <c:pt idx="34">
                  <c:v>-5.999999999999981E-2</c:v>
                </c:pt>
                <c:pt idx="35">
                  <c:v>-4.9999999999999808E-2</c:v>
                </c:pt>
                <c:pt idx="36">
                  <c:v>-3.9999999999999807E-2</c:v>
                </c:pt>
                <c:pt idx="37">
                  <c:v>-2.9999999999999805E-2</c:v>
                </c:pt>
                <c:pt idx="38">
                  <c:v>-1.9999999999999803E-2</c:v>
                </c:pt>
                <c:pt idx="39">
                  <c:v>-9.9999999999998024E-3</c:v>
                </c:pt>
                <c:pt idx="40">
                  <c:v>1.9775847626135601E-16</c:v>
                </c:pt>
                <c:pt idx="41">
                  <c:v>1.0000000000000198E-2</c:v>
                </c:pt>
                <c:pt idx="42">
                  <c:v>2.0000000000000198E-2</c:v>
                </c:pt>
                <c:pt idx="43">
                  <c:v>3.00000000000002E-2</c:v>
                </c:pt>
                <c:pt idx="44">
                  <c:v>4.0000000000000202E-2</c:v>
                </c:pt>
                <c:pt idx="45">
                  <c:v>5.0000000000000204E-2</c:v>
                </c:pt>
                <c:pt idx="46">
                  <c:v>6.0000000000000206E-2</c:v>
                </c:pt>
                <c:pt idx="47">
                  <c:v>7.0000000000000201E-2</c:v>
                </c:pt>
                <c:pt idx="48">
                  <c:v>8.0000000000000196E-2</c:v>
                </c:pt>
                <c:pt idx="49">
                  <c:v>9.0000000000000191E-2</c:v>
                </c:pt>
                <c:pt idx="50">
                  <c:v>0.10000000000000019</c:v>
                </c:pt>
                <c:pt idx="51">
                  <c:v>0.11000000000000018</c:v>
                </c:pt>
                <c:pt idx="52">
                  <c:v>0.12000000000000018</c:v>
                </c:pt>
                <c:pt idx="53">
                  <c:v>0.13000000000000017</c:v>
                </c:pt>
                <c:pt idx="54">
                  <c:v>0.14000000000000018</c:v>
                </c:pt>
                <c:pt idx="55">
                  <c:v>0.15000000000000019</c:v>
                </c:pt>
                <c:pt idx="56">
                  <c:v>0.1600000000000002</c:v>
                </c:pt>
                <c:pt idx="57">
                  <c:v>0.17000000000000021</c:v>
                </c:pt>
                <c:pt idx="58">
                  <c:v>0.18000000000000022</c:v>
                </c:pt>
                <c:pt idx="59">
                  <c:v>0.19000000000000022</c:v>
                </c:pt>
                <c:pt idx="60">
                  <c:v>0.20000000000000023</c:v>
                </c:pt>
                <c:pt idx="61">
                  <c:v>0.21000000000000024</c:v>
                </c:pt>
                <c:pt idx="62">
                  <c:v>0.22000000000000025</c:v>
                </c:pt>
                <c:pt idx="63">
                  <c:v>0.23000000000000026</c:v>
                </c:pt>
                <c:pt idx="64">
                  <c:v>0.24000000000000027</c:v>
                </c:pt>
                <c:pt idx="65">
                  <c:v>0.25000000000000028</c:v>
                </c:pt>
                <c:pt idx="66">
                  <c:v>0.26000000000000029</c:v>
                </c:pt>
                <c:pt idx="67">
                  <c:v>0.2700000000000003</c:v>
                </c:pt>
                <c:pt idx="68">
                  <c:v>0.2800000000000003</c:v>
                </c:pt>
                <c:pt idx="69">
                  <c:v>0.29000000000000031</c:v>
                </c:pt>
                <c:pt idx="70">
                  <c:v>0.30000000000000032</c:v>
                </c:pt>
              </c:numCache>
            </c:numRef>
          </c:xVal>
          <c:yVal>
            <c:numRef>
              <c:f>linear!$DC$10:$DC$80</c:f>
              <c:numCache>
                <c:formatCode>Γενικός τύπος</c:formatCode>
                <c:ptCount val="71"/>
                <c:pt idx="0">
                  <c:v>0.99764487794606171</c:v>
                </c:pt>
                <c:pt idx="1">
                  <c:v>0.99993614335172887</c:v>
                </c:pt>
                <c:pt idx="2">
                  <c:v>0.99584646114715725</c:v>
                </c:pt>
                <c:pt idx="3">
                  <c:v>0.98550520279891274</c:v>
                </c:pt>
                <c:pt idx="4">
                  <c:v>0.96923389379292124</c:v>
                </c:pt>
                <c:pt idx="5">
                  <c:v>0.94752232807223258</c:v>
                </c:pt>
                <c:pt idx="6">
                  <c:v>0.92099386994706056</c:v>
                </c:pt>
                <c:pt idx="7">
                  <c:v>0.8903643334534409</c:v>
                </c:pt>
                <c:pt idx="8">
                  <c:v>0.85639914830983344</c:v>
                </c:pt>
                <c:pt idx="9">
                  <c:v>0.81987304398172545</c:v>
                </c:pt>
                <c:pt idx="10">
                  <c:v>0.78153544122721008</c:v>
                </c:pt>
                <c:pt idx="11">
                  <c:v>0.74208344475265609</c:v>
                </c:pt>
                <c:pt idx="12">
                  <c:v>0.70214307118144037</c:v>
                </c:pt>
                <c:pt idx="13">
                  <c:v>0.66225832637782422</c:v>
                </c:pt>
                <c:pt idx="14">
                  <c:v>0.62288705995757854</c:v>
                </c:pt>
                <c:pt idx="15">
                  <c:v>0.58440217376158365</c:v>
                </c:pt>
                <c:pt idx="16">
                  <c:v>0.54709668599267813</c:v>
                </c:pt>
                <c:pt idx="17">
                  <c:v>0.51119126890012268</c:v>
                </c:pt>
                <c:pt idx="18">
                  <c:v>0.47684310159188092</c:v>
                </c:pt>
                <c:pt idx="19">
                  <c:v>0.44415514305798831</c:v>
                </c:pt>
                <c:pt idx="20">
                  <c:v>0.41318518729367937</c:v>
                </c:pt>
                <c:pt idx="21">
                  <c:v>0.38395428587795427</c:v>
                </c:pt>
                <c:pt idx="22">
                  <c:v>0.35645430226831309</c:v>
                </c:pt>
                <c:pt idx="23">
                  <c:v>0.33065449548081849</c:v>
                </c:pt>
                <c:pt idx="24">
                  <c:v>0.30650712362885479</c:v>
                </c:pt>
                <c:pt idx="25">
                  <c:v>0.28395211742633447</c:v>
                </c:pt>
                <c:pt idx="26">
                  <c:v>0.2629209080831984</c:v>
                </c:pt>
                <c:pt idx="27">
                  <c:v>0.24333951015855576</c:v>
                </c:pt>
                <c:pt idx="28">
                  <c:v>0.22513096377406153</c:v>
                </c:pt>
                <c:pt idx="29">
                  <c:v>0.20821723667069894</c:v>
                </c:pt>
                <c:pt idx="30">
                  <c:v>0.19252067823613842</c:v>
                </c:pt>
                <c:pt idx="31">
                  <c:v>0.17796510714315367</c:v>
                </c:pt>
                <c:pt idx="32">
                  <c:v>0.16447660314076365</c:v>
                </c:pt>
                <c:pt idx="33">
                  <c:v>0.15198406276711798</c:v>
                </c:pt>
                <c:pt idx="34">
                  <c:v>0.14041956883590312</c:v>
                </c:pt>
                <c:pt idx="35">
                  <c:v>0.12971861473959651</c:v>
                </c:pt>
                <c:pt idx="36">
                  <c:v>0.11982021698919788</c:v>
                </c:pt>
                <c:pt idx="37">
                  <c:v>0.1106669429396456</c:v>
                </c:pt>
                <c:pt idx="38">
                  <c:v>0.10220487524198343</c:v>
                </c:pt>
                <c:pt idx="39">
                  <c:v>9.4383530098433754E-2</c:v>
                </c:pt>
                <c:pt idx="40">
                  <c:v>8.7155742747658027E-2</c:v>
                </c:pt>
                <c:pt idx="41">
                  <c:v>8.0477530651042489E-2</c:v>
                </c:pt>
                <c:pt idx="42">
                  <c:v>7.4307942473257602E-2</c:v>
                </c:pt>
                <c:pt idx="43">
                  <c:v>6.860889905096676E-2</c:v>
                </c:pt>
                <c:pt idx="44">
                  <c:v>6.3345031035498323E-2</c:v>
                </c:pt>
                <c:pt idx="45">
                  <c:v>5.8483516704911254E-2</c:v>
                </c:pt>
                <c:pt idx="46">
                  <c:v>5.3993922506676791E-2</c:v>
                </c:pt>
                <c:pt idx="47">
                  <c:v>4.9848048163387566E-2</c:v>
                </c:pt>
                <c:pt idx="48">
                  <c:v>4.6019777608939723E-2</c:v>
                </c:pt>
                <c:pt idx="49">
                  <c:v>4.2484936587762361E-2</c:v>
                </c:pt>
                <c:pt idx="50">
                  <c:v>3.9221157417652232E-2</c:v>
                </c:pt>
                <c:pt idx="51">
                  <c:v>3.6207751165730044E-2</c:v>
                </c:pt>
                <c:pt idx="52">
                  <c:v>3.3425587299482473E-2</c:v>
                </c:pt>
                <c:pt idx="53">
                  <c:v>3.0856980736861436E-2</c:v>
                </c:pt>
                <c:pt idx="54">
                  <c:v>2.8485586119928775E-2</c:v>
                </c:pt>
                <c:pt idx="55">
                  <c:v>2.629629906682102E-2</c:v>
                </c:pt>
                <c:pt idx="56">
                  <c:v>2.4275164109970479E-2</c:v>
                </c:pt>
                <c:pt idx="57">
                  <c:v>2.2409288999139802E-2</c:v>
                </c:pt>
                <c:pt idx="58">
                  <c:v>2.0686765031659071E-2</c:v>
                </c:pt>
                <c:pt idx="59">
                  <c:v>1.9096593065980872E-2</c:v>
                </c:pt>
                <c:pt idx="60">
                  <c:v>1.7628614875706213E-2</c:v>
                </c:pt>
                <c:pt idx="61">
                  <c:v>1.6273449507579738E-2</c:v>
                </c:pt>
                <c:pt idx="62">
                  <c:v>1.5022434317058589E-2</c:v>
                </c:pt>
                <c:pt idx="63">
                  <c:v>1.3867570367738198E-2</c:v>
                </c:pt>
                <c:pt idx="64">
                  <c:v>1.2801471895261124E-2</c:v>
                </c:pt>
                <c:pt idx="65">
                  <c:v>1.1817319551655331E-2</c:v>
                </c:pt>
                <c:pt idx="66">
                  <c:v>1.0908817161828073E-2</c:v>
                </c:pt>
                <c:pt idx="67">
                  <c:v>1.0070151739798403E-2</c:v>
                </c:pt>
                <c:pt idx="68">
                  <c:v>9.2959565279044747E-3</c:v>
                </c:pt>
                <c:pt idx="69">
                  <c:v>8.5812768374710843E-3</c:v>
                </c:pt>
                <c:pt idx="70">
                  <c:v>7.9215384841292563E-3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F78-4484-945E-1245C8D98A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0481496"/>
        <c:axId val="750481824"/>
      </c:scatterChart>
      <c:valAx>
        <c:axId val="750481496"/>
        <c:scaling>
          <c:orientation val="minMax"/>
          <c:min val="-0.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</c:title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750481824"/>
        <c:crosses val="autoZero"/>
        <c:crossBetween val="midCat"/>
      </c:valAx>
      <c:valAx>
        <c:axId val="750481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7504814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linear!$D$95:$D$195</c:f>
              <c:numCache>
                <c:formatCode>Γενικός τύπος</c:formatCode>
                <c:ptCount val="101"/>
                <c:pt idx="0">
                  <c:v>4.2176928868151116E-2</c:v>
                </c:pt>
                <c:pt idx="1">
                  <c:v>3.9954145684493486E-2</c:v>
                </c:pt>
                <c:pt idx="2">
                  <c:v>3.7731362500835856E-2</c:v>
                </c:pt>
                <c:pt idx="3">
                  <c:v>3.5508579317178227E-2</c:v>
                </c:pt>
                <c:pt idx="4">
                  <c:v>3.3285796133520597E-2</c:v>
                </c:pt>
                <c:pt idx="5">
                  <c:v>3.106301294986297E-2</c:v>
                </c:pt>
                <c:pt idx="6">
                  <c:v>2.8840229766205344E-2</c:v>
                </c:pt>
                <c:pt idx="7">
                  <c:v>2.6617446582547718E-2</c:v>
                </c:pt>
                <c:pt idx="8">
                  <c:v>2.4394663398890092E-2</c:v>
                </c:pt>
                <c:pt idx="9">
                  <c:v>2.2171880215232465E-2</c:v>
                </c:pt>
                <c:pt idx="10">
                  <c:v>1.9949097031574839E-2</c:v>
                </c:pt>
                <c:pt idx="11">
                  <c:v>1.7726313847917213E-2</c:v>
                </c:pt>
                <c:pt idx="12">
                  <c:v>1.5503530664259585E-2</c:v>
                </c:pt>
                <c:pt idx="13">
                  <c:v>1.3280747480601957E-2</c:v>
                </c:pt>
                <c:pt idx="14">
                  <c:v>1.1057964296944328E-2</c:v>
                </c:pt>
                <c:pt idx="15">
                  <c:v>8.8351811132867004E-3</c:v>
                </c:pt>
                <c:pt idx="16">
                  <c:v>6.6123979296290724E-3</c:v>
                </c:pt>
                <c:pt idx="17">
                  <c:v>4.3896147459714444E-3</c:v>
                </c:pt>
                <c:pt idx="18">
                  <c:v>2.1668315623138167E-3</c:v>
                </c:pt>
                <c:pt idx="19">
                  <c:v>-5.5951621343810869E-5</c:v>
                </c:pt>
                <c:pt idx="20">
                  <c:v>-2.2787348050014385E-3</c:v>
                </c:pt>
                <c:pt idx="21">
                  <c:v>-4.5015179886590661E-3</c:v>
                </c:pt>
                <c:pt idx="22">
                  <c:v>-6.7243011723166941E-3</c:v>
                </c:pt>
                <c:pt idx="23">
                  <c:v>-8.9470843559743222E-3</c:v>
                </c:pt>
                <c:pt idx="24">
                  <c:v>-1.116986753963195E-2</c:v>
                </c:pt>
                <c:pt idx="25">
                  <c:v>-1.3392650723289578E-2</c:v>
                </c:pt>
                <c:pt idx="26">
                  <c:v>-1.5615433906947206E-2</c:v>
                </c:pt>
                <c:pt idx="27">
                  <c:v>-1.7838217090604833E-2</c:v>
                </c:pt>
                <c:pt idx="28">
                  <c:v>-2.0061000274262459E-2</c:v>
                </c:pt>
                <c:pt idx="29">
                  <c:v>-2.2283783457920085E-2</c:v>
                </c:pt>
                <c:pt idx="30">
                  <c:v>-2.4506566641577712E-2</c:v>
                </c:pt>
                <c:pt idx="31">
                  <c:v>-2.6729349825235338E-2</c:v>
                </c:pt>
                <c:pt idx="32">
                  <c:v>-2.8952133008892964E-2</c:v>
                </c:pt>
                <c:pt idx="33">
                  <c:v>-3.117491619255059E-2</c:v>
                </c:pt>
                <c:pt idx="34">
                  <c:v>-3.339769937620822E-2</c:v>
                </c:pt>
                <c:pt idx="35">
                  <c:v>-3.562048255986585E-2</c:v>
                </c:pt>
                <c:pt idx="36">
                  <c:v>-3.784326574352348E-2</c:v>
                </c:pt>
                <c:pt idx="37">
                  <c:v>-4.006604892718111E-2</c:v>
                </c:pt>
                <c:pt idx="38">
                  <c:v>-4.2288832110838739E-2</c:v>
                </c:pt>
                <c:pt idx="39">
                  <c:v>-4.4511615294496369E-2</c:v>
                </c:pt>
                <c:pt idx="40">
                  <c:v>-4.6734398478153999E-2</c:v>
                </c:pt>
                <c:pt idx="41">
                  <c:v>-4.8957181661811629E-2</c:v>
                </c:pt>
                <c:pt idx="42">
                  <c:v>-5.1179964845469259E-2</c:v>
                </c:pt>
                <c:pt idx="43">
                  <c:v>-5.3402748029126888E-2</c:v>
                </c:pt>
                <c:pt idx="44">
                  <c:v>-5.5625531212784518E-2</c:v>
                </c:pt>
                <c:pt idx="45">
                  <c:v>-5.7848314396442148E-2</c:v>
                </c:pt>
                <c:pt idx="46">
                  <c:v>-6.0071097580099778E-2</c:v>
                </c:pt>
                <c:pt idx="47">
                  <c:v>-6.2293880763757407E-2</c:v>
                </c:pt>
                <c:pt idx="48">
                  <c:v>-6.4516663947415037E-2</c:v>
                </c:pt>
                <c:pt idx="49">
                  <c:v>-6.673944713107266E-2</c:v>
                </c:pt>
                <c:pt idx="50">
                  <c:v>-6.8962230314730283E-2</c:v>
                </c:pt>
                <c:pt idx="51">
                  <c:v>-7.1185013498387906E-2</c:v>
                </c:pt>
                <c:pt idx="52">
                  <c:v>-7.3407796682045529E-2</c:v>
                </c:pt>
                <c:pt idx="53">
                  <c:v>-7.5630579865703151E-2</c:v>
                </c:pt>
                <c:pt idx="54">
                  <c:v>-7.7853363049360774E-2</c:v>
                </c:pt>
                <c:pt idx="55">
                  <c:v>-8.0076146233018397E-2</c:v>
                </c:pt>
                <c:pt idx="56">
                  <c:v>-8.229892941667602E-2</c:v>
                </c:pt>
                <c:pt idx="57">
                  <c:v>-8.4521712600333643E-2</c:v>
                </c:pt>
                <c:pt idx="58">
                  <c:v>-8.6744495783991266E-2</c:v>
                </c:pt>
                <c:pt idx="59">
                  <c:v>-8.8967278967648888E-2</c:v>
                </c:pt>
                <c:pt idx="60">
                  <c:v>-9.1190062151306511E-2</c:v>
                </c:pt>
                <c:pt idx="61">
                  <c:v>-9.3412845334964134E-2</c:v>
                </c:pt>
                <c:pt idx="62">
                  <c:v>-9.5635628518621757E-2</c:v>
                </c:pt>
                <c:pt idx="63">
                  <c:v>-9.785841170227938E-2</c:v>
                </c:pt>
                <c:pt idx="64">
                  <c:v>-0.100081194885937</c:v>
                </c:pt>
                <c:pt idx="65">
                  <c:v>-0.10230397806959463</c:v>
                </c:pt>
                <c:pt idx="66">
                  <c:v>-0.10452676125325225</c:v>
                </c:pt>
                <c:pt idx="67">
                  <c:v>-0.10674954443690987</c:v>
                </c:pt>
                <c:pt idx="68">
                  <c:v>-0.10897232762056749</c:v>
                </c:pt>
                <c:pt idx="69">
                  <c:v>-0.11119511080422512</c:v>
                </c:pt>
                <c:pt idx="70">
                  <c:v>-0.11341789398788274</c:v>
                </c:pt>
                <c:pt idx="71">
                  <c:v>-0.11564067717154036</c:v>
                </c:pt>
                <c:pt idx="72">
                  <c:v>-0.11786346035519799</c:v>
                </c:pt>
                <c:pt idx="73">
                  <c:v>-0.12008624353885561</c:v>
                </c:pt>
                <c:pt idx="74">
                  <c:v>-0.12230902672251323</c:v>
                </c:pt>
                <c:pt idx="75">
                  <c:v>-0.12453180990617085</c:v>
                </c:pt>
                <c:pt idx="76">
                  <c:v>-0.12675459308982848</c:v>
                </c:pt>
                <c:pt idx="77">
                  <c:v>-0.1289773762734861</c:v>
                </c:pt>
                <c:pt idx="78">
                  <c:v>-0.13120015945714372</c:v>
                </c:pt>
                <c:pt idx="79">
                  <c:v>-0.13342294264080135</c:v>
                </c:pt>
                <c:pt idx="80">
                  <c:v>-0.13564572582445897</c:v>
                </c:pt>
                <c:pt idx="81">
                  <c:v>-0.13786850900811659</c:v>
                </c:pt>
                <c:pt idx="82">
                  <c:v>-0.14009129219177421</c:v>
                </c:pt>
                <c:pt idx="83">
                  <c:v>-0.14231407537543184</c:v>
                </c:pt>
                <c:pt idx="84">
                  <c:v>-0.14453685855908946</c:v>
                </c:pt>
                <c:pt idx="85">
                  <c:v>-0.14675964174274708</c:v>
                </c:pt>
                <c:pt idx="86">
                  <c:v>-0.14898242492640471</c:v>
                </c:pt>
                <c:pt idx="87">
                  <c:v>-0.15120520811006233</c:v>
                </c:pt>
                <c:pt idx="88">
                  <c:v>-0.15342799129371995</c:v>
                </c:pt>
                <c:pt idx="89">
                  <c:v>-0.15565077447737757</c:v>
                </c:pt>
                <c:pt idx="90">
                  <c:v>-0.1578735576610352</c:v>
                </c:pt>
                <c:pt idx="91">
                  <c:v>-0.16009634084469282</c:v>
                </c:pt>
                <c:pt idx="92">
                  <c:v>-0.16231912402835044</c:v>
                </c:pt>
                <c:pt idx="93">
                  <c:v>-0.16454190721200807</c:v>
                </c:pt>
                <c:pt idx="94">
                  <c:v>-0.16676469039566569</c:v>
                </c:pt>
                <c:pt idx="95">
                  <c:v>-0.16898747357932331</c:v>
                </c:pt>
                <c:pt idx="96">
                  <c:v>-0.17121025676298093</c:v>
                </c:pt>
                <c:pt idx="97">
                  <c:v>-0.17343303994663856</c:v>
                </c:pt>
                <c:pt idx="98">
                  <c:v>-0.17565582313029618</c:v>
                </c:pt>
                <c:pt idx="99">
                  <c:v>-0.1778786063139538</c:v>
                </c:pt>
                <c:pt idx="100">
                  <c:v>-0.18010138949761142</c:v>
                </c:pt>
              </c:numCache>
            </c:numRef>
          </c:xVal>
          <c:yVal>
            <c:numRef>
              <c:f>linear!$E$95:$E$195</c:f>
              <c:numCache>
                <c:formatCode>Γενικός τύπος</c:formatCode>
                <c:ptCount val="101"/>
                <c:pt idx="0">
                  <c:v>0.98702162207700816</c:v>
                </c:pt>
                <c:pt idx="1">
                  <c:v>0.98969146312988843</c:v>
                </c:pt>
                <c:pt idx="2">
                  <c:v>0.99206122913114558</c:v>
                </c:pt>
                <c:pt idx="3">
                  <c:v>0.99412725617936248</c:v>
                </c:pt>
                <c:pt idx="4">
                  <c:v>0.99588633275052185</c:v>
                </c:pt>
                <c:pt idx="5">
                  <c:v>0.99733571177822122</c:v>
                </c:pt>
                <c:pt idx="6">
                  <c:v>0.99847312105734543</c:v>
                </c:pt>
                <c:pt idx="7">
                  <c:v>0.9992967718983321</c:v>
                </c:pt>
                <c:pt idx="8">
                  <c:v>0.99980536597097314</c:v>
                </c:pt>
                <c:pt idx="9">
                  <c:v>0.99999810028916059</c:v>
                </c:pt>
                <c:pt idx="10">
                  <c:v>0.99987467030103994</c:v>
                </c:pt>
                <c:pt idx="11">
                  <c:v>0.99943527106246521</c:v>
                </c:pt>
                <c:pt idx="12">
                  <c:v>0.99868059648534602</c:v>
                </c:pt>
                <c:pt idx="13">
                  <c:v>0.99761183666627684</c:v>
                </c:pt>
                <c:pt idx="14">
                  <c:v>0.99623067331456472</c:v>
                </c:pt>
                <c:pt idx="15">
                  <c:v>0.99453927331227809</c:v>
                </c:pt>
                <c:pt idx="16">
                  <c:v>0.99254028045208953</c:v>
                </c:pt>
                <c:pt idx="17">
                  <c:v>0.99023680541129033</c:v>
                </c:pt>
                <c:pt idx="18">
                  <c:v>0.98763241403231883</c:v>
                </c:pt>
                <c:pt idx="19">
                  <c:v>0.98473111399131108</c:v>
                </c:pt>
                <c:pt idx="20">
                  <c:v>0.9815373399464512</c:v>
                </c:pt>
                <c:pt idx="21">
                  <c:v>0.97805593726715701</c:v>
                </c:pt>
                <c:pt idx="22">
                  <c:v>0.97429214445331425</c:v>
                </c:pt>
                <c:pt idx="23">
                  <c:v>0.97025157436079212</c:v>
                </c:pt>
                <c:pt idx="24">
                  <c:v>0.96594019435527689</c:v>
                </c:pt>
                <c:pt idx="25">
                  <c:v>0.96136430552104124</c:v>
                </c:pt>
                <c:pt idx="26">
                  <c:v>0.95653052105458225</c:v>
                </c:pt>
                <c:pt idx="27">
                  <c:v>0.95144574397512893</c:v>
                </c:pt>
                <c:pt idx="28">
                  <c:v>0.94611714428486249</c:v>
                </c:pt>
                <c:pt idx="29">
                  <c:v>0.94055213571133445</c:v>
                </c:pt>
                <c:pt idx="30">
                  <c:v>0.93475835216306191</c:v>
                </c:pt>
                <c:pt idx="31">
                  <c:v>0.92874362402670507</c:v>
                </c:pt>
                <c:pt idx="32">
                  <c:v>0.92251595443063239</c:v>
                </c:pt>
                <c:pt idx="33">
                  <c:v>0.91608349559516766</c:v>
                </c:pt>
                <c:pt idx="34">
                  <c:v>0.90945452538446714</c:v>
                </c:pt>
                <c:pt idx="35">
                  <c:v>0.90263742416889392</c:v>
                </c:pt>
                <c:pt idx="36">
                  <c:v>0.89564065210004407</c:v>
                </c:pt>
                <c:pt idx="37">
                  <c:v>0.88847272689333889</c:v>
                </c:pt>
                <c:pt idx="38">
                  <c:v>0.88114220220543515</c:v>
                </c:pt>
                <c:pt idx="39">
                  <c:v>0.87365764668571899</c:v>
                </c:pt>
                <c:pt idx="40">
                  <c:v>0.8660276237729515</c:v>
                </c:pt>
                <c:pt idx="41">
                  <c:v>0.85826067229980607</c:v>
                </c:pt>
                <c:pt idx="42">
                  <c:v>0.85036528795968391</c:v>
                </c:pt>
                <c:pt idx="43">
                  <c:v>0.84234990568190093</c:v>
                </c:pt>
                <c:pt idx="44">
                  <c:v>0.83422288295317126</c:v>
                </c:pt>
                <c:pt idx="45">
                  <c:v>0.8259924841153603</c:v>
                </c:pt>
                <c:pt idx="46">
                  <c:v>0.81766686566179436</c:v>
                </c:pt>
                <c:pt idx="47">
                  <c:v>0.80925406254705445</c:v>
                </c:pt>
                <c:pt idx="48">
                  <c:v>0.80076197551819561</c:v>
                </c:pt>
                <c:pt idx="49">
                  <c:v>0.79219835946876271</c:v>
                </c:pt>
                <c:pt idx="50">
                  <c:v>0.78357081281084351</c:v>
                </c:pt>
                <c:pt idx="51">
                  <c:v>0.77488676785473531</c:v>
                </c:pt>
                <c:pt idx="52">
                  <c:v>0.7661534821806284</c:v>
                </c:pt>
                <c:pt idx="53">
                  <c:v>0.75737803098201872</c:v>
                </c:pt>
                <c:pt idx="54">
                  <c:v>0.74856730035637786</c:v>
                </c:pt>
                <c:pt idx="55">
                  <c:v>0.7397279815149036</c:v>
                </c:pt>
                <c:pt idx="56">
                  <c:v>0.73086656587996979</c:v>
                </c:pt>
                <c:pt idx="57">
                  <c:v>0.72198934103614787</c:v>
                </c:pt>
                <c:pt idx="58">
                  <c:v>0.71310238749839228</c:v>
                </c:pt>
                <c:pt idx="59">
                  <c:v>0.70421157625912789</c:v>
                </c:pt>
                <c:pt idx="60">
                  <c:v>0.69532256707454787</c:v>
                </c:pt>
                <c:pt idx="61">
                  <c:v>0.68644080744938318</c:v>
                </c:pt>
                <c:pt idx="62">
                  <c:v>0.67757153227871425</c:v>
                </c:pt>
                <c:pt idx="63">
                  <c:v>0.66871976410505884</c:v>
                </c:pt>
                <c:pt idx="64">
                  <c:v>0.65989031394891651</c:v>
                </c:pt>
                <c:pt idx="65">
                  <c:v>0.65108778267119716</c:v>
                </c:pt>
                <c:pt idx="66">
                  <c:v>0.64231656282644234</c:v>
                </c:pt>
                <c:pt idx="67">
                  <c:v>0.63358084096646472</c:v>
                </c:pt>
                <c:pt idx="68">
                  <c:v>0.6248846003549352</c:v>
                </c:pt>
                <c:pt idx="69">
                  <c:v>0.61623162405452547</c:v>
                </c:pt>
                <c:pt idx="70">
                  <c:v>0.60762549834943691</c:v>
                </c:pt>
                <c:pt idx="71">
                  <c:v>0.5990696164674898</c:v>
                </c:pt>
                <c:pt idx="72">
                  <c:v>0.59056718256738971</c:v>
                </c:pt>
                <c:pt idx="73">
                  <c:v>0.58212121595830935</c:v>
                </c:pt>
                <c:pt idx="74">
                  <c:v>0.57373455552050734</c:v>
                </c:pt>
                <c:pt idx="75">
                  <c:v>0.56540986429732198</c:v>
                </c:pt>
                <c:pt idx="76">
                  <c:v>0.55714963423053199</c:v>
                </c:pt>
                <c:pt idx="77">
                  <c:v>0.54895619101272974</c:v>
                </c:pt>
                <c:pt idx="78">
                  <c:v>0.540831699032014</c:v>
                </c:pt>
                <c:pt idx="79">
                  <c:v>0.53277816638594688</c:v>
                </c:pt>
                <c:pt idx="80">
                  <c:v>0.5247974499433421</c:v>
                </c:pt>
                <c:pt idx="81">
                  <c:v>0.51689126043404021</c:v>
                </c:pt>
                <c:pt idx="82">
                  <c:v>0.50906116754836739</c:v>
                </c:pt>
                <c:pt idx="83">
                  <c:v>0.50130860502948082</c:v>
                </c:pt>
                <c:pt idx="84">
                  <c:v>0.49363487574324849</c:v>
                </c:pt>
                <c:pt idx="85">
                  <c:v>0.486041156711707</c:v>
                </c:pt>
                <c:pt idx="86">
                  <c:v>0.47852850409747072</c:v>
                </c:pt>
                <c:pt idx="87">
                  <c:v>0.47109785812774474</c:v>
                </c:pt>
                <c:pt idx="88">
                  <c:v>0.4637500479477954</c:v>
                </c:pt>
                <c:pt idx="89">
                  <c:v>0.45648579639488174</c:v>
                </c:pt>
                <c:pt idx="90">
                  <c:v>0.44930572468473268</c:v>
                </c:pt>
                <c:pt idx="91">
                  <c:v>0.44221035700366551</c:v>
                </c:pt>
                <c:pt idx="92">
                  <c:v>0.43520012500039729</c:v>
                </c:pt>
                <c:pt idx="93">
                  <c:v>0.42827537217248995</c:v>
                </c:pt>
                <c:pt idx="94">
                  <c:v>0.42143635814319541</c:v>
                </c:pt>
                <c:pt idx="95">
                  <c:v>0.41468326282523538</c:v>
                </c:pt>
                <c:pt idx="96">
                  <c:v>0.40801619046876375</c:v>
                </c:pt>
                <c:pt idx="97">
                  <c:v>0.40143517359140768</c:v>
                </c:pt>
                <c:pt idx="98">
                  <c:v>0.3949401767888906</c:v>
                </c:pt>
                <c:pt idx="99">
                  <c:v>0.38853110042528333</c:v>
                </c:pt>
                <c:pt idx="100">
                  <c:v>0.38220778420243501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77B-4325-9B3F-2E9BD13096B3}"/>
            </c:ext>
          </c:extLst>
        </c:ser>
        <c:ser>
          <c:idx val="1"/>
          <c:order val="1"/>
          <c:tx>
            <c:v>2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linear!$J$95:$J$195</c:f>
              <c:numCache>
                <c:formatCode>Γενικός τύπος</c:formatCode>
                <c:ptCount val="101"/>
                <c:pt idx="0">
                  <c:v>0.19530678383034875</c:v>
                </c:pt>
                <c:pt idx="1">
                  <c:v>0.18420881115802398</c:v>
                </c:pt>
                <c:pt idx="2">
                  <c:v>0.17311083848569922</c:v>
                </c:pt>
                <c:pt idx="3">
                  <c:v>0.16201286581337446</c:v>
                </c:pt>
                <c:pt idx="4">
                  <c:v>0.15091489314104969</c:v>
                </c:pt>
                <c:pt idx="5">
                  <c:v>0.13981692046872493</c:v>
                </c:pt>
                <c:pt idx="6">
                  <c:v>0.12871894779640017</c:v>
                </c:pt>
                <c:pt idx="7">
                  <c:v>0.11762097512407541</c:v>
                </c:pt>
                <c:pt idx="8">
                  <c:v>0.10652300245175064</c:v>
                </c:pt>
                <c:pt idx="9">
                  <c:v>9.5425029779425879E-2</c:v>
                </c:pt>
                <c:pt idx="10">
                  <c:v>8.4327057107101117E-2</c:v>
                </c:pt>
                <c:pt idx="11">
                  <c:v>7.3229084434776354E-2</c:v>
                </c:pt>
                <c:pt idx="12">
                  <c:v>6.2131111762451591E-2</c:v>
                </c:pt>
                <c:pt idx="13">
                  <c:v>5.1033139090126828E-2</c:v>
                </c:pt>
                <c:pt idx="14">
                  <c:v>3.9935166417802065E-2</c:v>
                </c:pt>
                <c:pt idx="15">
                  <c:v>2.8837193745477302E-2</c:v>
                </c:pt>
                <c:pt idx="16">
                  <c:v>1.7739221073152539E-2</c:v>
                </c:pt>
                <c:pt idx="17">
                  <c:v>6.6412484008277779E-3</c:v>
                </c:pt>
                <c:pt idx="18">
                  <c:v>-4.4567242714969833E-3</c:v>
                </c:pt>
                <c:pt idx="19">
                  <c:v>-1.5554696943821745E-2</c:v>
                </c:pt>
                <c:pt idx="20">
                  <c:v>-2.6652669616146506E-2</c:v>
                </c:pt>
                <c:pt idx="21">
                  <c:v>-3.7750642288471269E-2</c:v>
                </c:pt>
                <c:pt idx="22">
                  <c:v>-4.8848614960796032E-2</c:v>
                </c:pt>
                <c:pt idx="23">
                  <c:v>-5.9946587633120794E-2</c:v>
                </c:pt>
                <c:pt idx="24">
                  <c:v>-7.104456030544555E-2</c:v>
                </c:pt>
                <c:pt idx="25">
                  <c:v>-8.2142532977770313E-2</c:v>
                </c:pt>
                <c:pt idx="26">
                  <c:v>-9.3240505650095076E-2</c:v>
                </c:pt>
                <c:pt idx="27">
                  <c:v>-0.10433847832241984</c:v>
                </c:pt>
                <c:pt idx="28">
                  <c:v>-0.1154364509947446</c:v>
                </c:pt>
                <c:pt idx="29">
                  <c:v>-0.12653442366706935</c:v>
                </c:pt>
                <c:pt idx="30">
                  <c:v>-0.13763239633939411</c:v>
                </c:pt>
                <c:pt idx="31">
                  <c:v>-0.14873036901171888</c:v>
                </c:pt>
                <c:pt idx="32">
                  <c:v>-0.15982834168404364</c:v>
                </c:pt>
                <c:pt idx="33">
                  <c:v>-0.1709263143563684</c:v>
                </c:pt>
                <c:pt idx="34">
                  <c:v>-0.18202428702869317</c:v>
                </c:pt>
                <c:pt idx="35">
                  <c:v>-0.19312225970101793</c:v>
                </c:pt>
                <c:pt idx="36">
                  <c:v>-0.20422023237334269</c:v>
                </c:pt>
                <c:pt idx="37">
                  <c:v>-0.21531820504566745</c:v>
                </c:pt>
                <c:pt idx="38">
                  <c:v>-0.22641617771799222</c:v>
                </c:pt>
                <c:pt idx="39">
                  <c:v>-0.23751415039031698</c:v>
                </c:pt>
                <c:pt idx="40">
                  <c:v>-0.24861212306264174</c:v>
                </c:pt>
                <c:pt idx="41">
                  <c:v>-0.25971009573496651</c:v>
                </c:pt>
                <c:pt idx="42">
                  <c:v>-0.27080806840729127</c:v>
                </c:pt>
                <c:pt idx="43">
                  <c:v>-0.28190604107961603</c:v>
                </c:pt>
                <c:pt idx="44">
                  <c:v>-0.2930040137519408</c:v>
                </c:pt>
                <c:pt idx="45">
                  <c:v>-0.30410198642426556</c:v>
                </c:pt>
                <c:pt idx="46">
                  <c:v>-0.31519995909659032</c:v>
                </c:pt>
                <c:pt idx="47">
                  <c:v>-0.32629793176891508</c:v>
                </c:pt>
                <c:pt idx="48">
                  <c:v>-0.33739590444123985</c:v>
                </c:pt>
                <c:pt idx="49">
                  <c:v>-0.34849387711356461</c:v>
                </c:pt>
                <c:pt idx="50">
                  <c:v>-0.35959184978588937</c:v>
                </c:pt>
                <c:pt idx="51">
                  <c:v>-0.37068982245821414</c:v>
                </c:pt>
                <c:pt idx="52">
                  <c:v>-0.3817877951305389</c:v>
                </c:pt>
                <c:pt idx="53">
                  <c:v>-0.39288576780286366</c:v>
                </c:pt>
                <c:pt idx="54">
                  <c:v>-0.40398374047518842</c:v>
                </c:pt>
                <c:pt idx="55">
                  <c:v>-0.41508171314751319</c:v>
                </c:pt>
                <c:pt idx="56">
                  <c:v>-0.42617968581983795</c:v>
                </c:pt>
                <c:pt idx="57">
                  <c:v>-0.43727765849216271</c:v>
                </c:pt>
                <c:pt idx="58">
                  <c:v>-0.44837563116448748</c:v>
                </c:pt>
                <c:pt idx="59">
                  <c:v>-0.45947360383681224</c:v>
                </c:pt>
                <c:pt idx="60">
                  <c:v>-0.470571576509137</c:v>
                </c:pt>
                <c:pt idx="61">
                  <c:v>-0.48166954918146176</c:v>
                </c:pt>
                <c:pt idx="62">
                  <c:v>-0.49276752185378653</c:v>
                </c:pt>
                <c:pt idx="63">
                  <c:v>-0.50386549452611129</c:v>
                </c:pt>
                <c:pt idx="64">
                  <c:v>-0.514963467198436</c:v>
                </c:pt>
                <c:pt idx="65">
                  <c:v>-0.52606143987076071</c:v>
                </c:pt>
                <c:pt idx="66">
                  <c:v>-0.53715941254308541</c:v>
                </c:pt>
                <c:pt idx="67">
                  <c:v>-0.54825738521541012</c:v>
                </c:pt>
                <c:pt idx="68">
                  <c:v>-0.55935535788773483</c:v>
                </c:pt>
                <c:pt idx="69">
                  <c:v>-0.57045333056005953</c:v>
                </c:pt>
                <c:pt idx="70">
                  <c:v>-0.58155130323238424</c:v>
                </c:pt>
                <c:pt idx="71">
                  <c:v>-0.59264927590470895</c:v>
                </c:pt>
                <c:pt idx="72">
                  <c:v>-0.60374724857703366</c:v>
                </c:pt>
                <c:pt idx="73">
                  <c:v>-0.61484522124935836</c:v>
                </c:pt>
                <c:pt idx="74">
                  <c:v>-0.62594319392168307</c:v>
                </c:pt>
                <c:pt idx="75">
                  <c:v>-0.63704116659400778</c:v>
                </c:pt>
                <c:pt idx="76">
                  <c:v>-0.64813913926633249</c:v>
                </c:pt>
                <c:pt idx="77">
                  <c:v>-0.65923711193865719</c:v>
                </c:pt>
                <c:pt idx="78">
                  <c:v>-0.6703350846109819</c:v>
                </c:pt>
                <c:pt idx="79">
                  <c:v>-0.68143305728330661</c:v>
                </c:pt>
                <c:pt idx="80">
                  <c:v>-0.69253102995563132</c:v>
                </c:pt>
                <c:pt idx="81">
                  <c:v>-0.70362900262795602</c:v>
                </c:pt>
                <c:pt idx="82">
                  <c:v>-0.71472697530028073</c:v>
                </c:pt>
                <c:pt idx="83">
                  <c:v>-0.72582494797260544</c:v>
                </c:pt>
                <c:pt idx="84">
                  <c:v>-0.73692292064493015</c:v>
                </c:pt>
                <c:pt idx="85">
                  <c:v>-0.74802089331725485</c:v>
                </c:pt>
                <c:pt idx="86">
                  <c:v>-0.75911886598957956</c:v>
                </c:pt>
                <c:pt idx="87">
                  <c:v>-0.77021683866190427</c:v>
                </c:pt>
                <c:pt idx="88">
                  <c:v>-0.78131481133422898</c:v>
                </c:pt>
                <c:pt idx="89">
                  <c:v>-0.79241278400655368</c:v>
                </c:pt>
                <c:pt idx="90">
                  <c:v>-0.80351075667887839</c:v>
                </c:pt>
                <c:pt idx="91">
                  <c:v>-0.8146087293512031</c:v>
                </c:pt>
                <c:pt idx="92">
                  <c:v>-0.82570670202352781</c:v>
                </c:pt>
                <c:pt idx="93">
                  <c:v>-0.83680467469585251</c:v>
                </c:pt>
                <c:pt idx="94">
                  <c:v>-0.84790264736817722</c:v>
                </c:pt>
                <c:pt idx="95">
                  <c:v>-0.85900062004050193</c:v>
                </c:pt>
                <c:pt idx="96">
                  <c:v>-0.87009859271282664</c:v>
                </c:pt>
                <c:pt idx="97">
                  <c:v>-0.88119656538515134</c:v>
                </c:pt>
                <c:pt idx="98">
                  <c:v>-0.89229453805747605</c:v>
                </c:pt>
                <c:pt idx="99">
                  <c:v>-0.90339251072980076</c:v>
                </c:pt>
                <c:pt idx="100">
                  <c:v>-0.91449048340212546</c:v>
                </c:pt>
              </c:numCache>
            </c:numRef>
          </c:xVal>
          <c:yVal>
            <c:numRef>
              <c:f>linear!$K$95:$K$195</c:f>
              <c:numCache>
                <c:formatCode>Γενικός τύπος</c:formatCode>
                <c:ptCount val="101"/>
                <c:pt idx="0">
                  <c:v>0.21447578728402872</c:v>
                </c:pt>
                <c:pt idx="1">
                  <c:v>0.21245901795849598</c:v>
                </c:pt>
                <c:pt idx="2">
                  <c:v>0.21043966300574479</c:v>
                </c:pt>
                <c:pt idx="3">
                  <c:v>0.2084177224257755</c:v>
                </c:pt>
                <c:pt idx="4">
                  <c:v>0.20639319621858754</c:v>
                </c:pt>
                <c:pt idx="5">
                  <c:v>0.20436608438418136</c:v>
                </c:pt>
                <c:pt idx="6">
                  <c:v>0.20233638692255695</c:v>
                </c:pt>
                <c:pt idx="7">
                  <c:v>0.20030410383371411</c:v>
                </c:pt>
                <c:pt idx="8">
                  <c:v>0.19826923511765293</c:v>
                </c:pt>
                <c:pt idx="9">
                  <c:v>0.19623178077437353</c:v>
                </c:pt>
                <c:pt idx="10">
                  <c:v>0.19419174080387569</c:v>
                </c:pt>
                <c:pt idx="11">
                  <c:v>0.19214911520615963</c:v>
                </c:pt>
                <c:pt idx="12">
                  <c:v>0.19010390398122512</c:v>
                </c:pt>
                <c:pt idx="13">
                  <c:v>0.18805610712907228</c:v>
                </c:pt>
                <c:pt idx="14">
                  <c:v>0.18600572464970122</c:v>
                </c:pt>
                <c:pt idx="15">
                  <c:v>0.18395275654311172</c:v>
                </c:pt>
                <c:pt idx="16">
                  <c:v>0.18189720280930399</c:v>
                </c:pt>
                <c:pt idx="17">
                  <c:v>0.17983906344827782</c:v>
                </c:pt>
                <c:pt idx="18">
                  <c:v>0.17777833846003321</c:v>
                </c:pt>
                <c:pt idx="19">
                  <c:v>0.1757150278445706</c:v>
                </c:pt>
                <c:pt idx="20">
                  <c:v>0.17364913160188933</c:v>
                </c:pt>
                <c:pt idx="21">
                  <c:v>0.17158064973198983</c:v>
                </c:pt>
                <c:pt idx="22">
                  <c:v>0.16950958223487211</c:v>
                </c:pt>
                <c:pt idx="23">
                  <c:v>0.16743592911053595</c:v>
                </c:pt>
                <c:pt idx="24">
                  <c:v>0.16535969035898157</c:v>
                </c:pt>
                <c:pt idx="25">
                  <c:v>0.16328086598020874</c:v>
                </c:pt>
                <c:pt idx="26">
                  <c:v>0.16119945597421748</c:v>
                </c:pt>
                <c:pt idx="27">
                  <c:v>0.1591154603410081</c:v>
                </c:pt>
                <c:pt idx="28">
                  <c:v>0.15702887908058027</c:v>
                </c:pt>
                <c:pt idx="29">
                  <c:v>0.15493971219293423</c:v>
                </c:pt>
                <c:pt idx="30">
                  <c:v>0.15284795967806974</c:v>
                </c:pt>
                <c:pt idx="31">
                  <c:v>0.15075362153598681</c:v>
                </c:pt>
                <c:pt idx="32">
                  <c:v>0.14865669776668589</c:v>
                </c:pt>
                <c:pt idx="33">
                  <c:v>0.14655718837016629</c:v>
                </c:pt>
                <c:pt idx="34">
                  <c:v>0.14445509334642848</c:v>
                </c:pt>
                <c:pt idx="35">
                  <c:v>0.14235041269547244</c:v>
                </c:pt>
                <c:pt idx="36">
                  <c:v>0.14024314641729785</c:v>
                </c:pt>
                <c:pt idx="37">
                  <c:v>0.13813329451190526</c:v>
                </c:pt>
                <c:pt idx="38">
                  <c:v>0.136020856979294</c:v>
                </c:pt>
                <c:pt idx="39">
                  <c:v>0.13390583381946441</c:v>
                </c:pt>
                <c:pt idx="40">
                  <c:v>0.13178822503241683</c:v>
                </c:pt>
                <c:pt idx="41">
                  <c:v>0.12966803061815058</c:v>
                </c:pt>
                <c:pt idx="42">
                  <c:v>0.12754525057666621</c:v>
                </c:pt>
                <c:pt idx="43">
                  <c:v>0.12541988490796341</c:v>
                </c:pt>
                <c:pt idx="44">
                  <c:v>0.12329193361204216</c:v>
                </c:pt>
                <c:pt idx="45">
                  <c:v>0.12116139668890291</c:v>
                </c:pt>
                <c:pt idx="46">
                  <c:v>0.119028274138545</c:v>
                </c:pt>
                <c:pt idx="47">
                  <c:v>0.11689256596096897</c:v>
                </c:pt>
                <c:pt idx="48">
                  <c:v>0.11475427215617451</c:v>
                </c:pt>
                <c:pt idx="49">
                  <c:v>0.1126133927241616</c:v>
                </c:pt>
                <c:pt idx="50">
                  <c:v>0.11046992766493058</c:v>
                </c:pt>
                <c:pt idx="51">
                  <c:v>0.10832387697848112</c:v>
                </c:pt>
                <c:pt idx="52">
                  <c:v>0.10617524066481321</c:v>
                </c:pt>
                <c:pt idx="53">
                  <c:v>0.10402401872392719</c:v>
                </c:pt>
                <c:pt idx="54">
                  <c:v>0.10187021115582262</c:v>
                </c:pt>
                <c:pt idx="55">
                  <c:v>9.9713817960500051E-2</c:v>
                </c:pt>
                <c:pt idx="56">
                  <c:v>9.7554839137958815E-2</c:v>
                </c:pt>
                <c:pt idx="57">
                  <c:v>9.5393274688199248E-2</c:v>
                </c:pt>
                <c:pt idx="58">
                  <c:v>9.322912461122157E-2</c:v>
                </c:pt>
                <c:pt idx="59">
                  <c:v>9.1062388907025449E-2</c:v>
                </c:pt>
                <c:pt idx="60">
                  <c:v>8.8893067575610885E-2</c:v>
                </c:pt>
                <c:pt idx="61">
                  <c:v>8.672116061697821E-2</c:v>
                </c:pt>
                <c:pt idx="62">
                  <c:v>8.4546668031127092E-2</c:v>
                </c:pt>
                <c:pt idx="63">
                  <c:v>8.2369589818057753E-2</c:v>
                </c:pt>
                <c:pt idx="64">
                  <c:v>8.018992597776986E-2</c:v>
                </c:pt>
                <c:pt idx="65">
                  <c:v>7.8007676510263635E-2</c:v>
                </c:pt>
                <c:pt idx="66">
                  <c:v>7.5822841415539299E-2</c:v>
                </c:pt>
                <c:pt idx="67">
                  <c:v>7.3635420693596521E-2</c:v>
                </c:pt>
                <c:pt idx="68">
                  <c:v>7.1445414344435521E-2</c:v>
                </c:pt>
                <c:pt idx="69">
                  <c:v>6.9252822368055966E-2</c:v>
                </c:pt>
                <c:pt idx="70">
                  <c:v>6.7057644764458302E-2</c:v>
                </c:pt>
                <c:pt idx="71">
                  <c:v>6.4859881533642083E-2</c:v>
                </c:pt>
                <c:pt idx="72">
                  <c:v>6.2659532675607865E-2</c:v>
                </c:pt>
                <c:pt idx="73">
                  <c:v>6.0456598190354982E-2</c:v>
                </c:pt>
                <c:pt idx="74">
                  <c:v>5.8251078077883767E-2</c:v>
                </c:pt>
                <c:pt idx="75">
                  <c:v>5.6042972338194441E-2</c:v>
                </c:pt>
                <c:pt idx="76">
                  <c:v>5.3832280971286561E-2</c:v>
                </c:pt>
                <c:pt idx="77">
                  <c:v>5.1619003977160571E-2</c:v>
                </c:pt>
                <c:pt idx="78">
                  <c:v>4.9403141355816027E-2</c:v>
                </c:pt>
                <c:pt idx="79">
                  <c:v>4.7184693107253484E-2</c:v>
                </c:pt>
                <c:pt idx="80">
                  <c:v>4.4963659231472275E-2</c:v>
                </c:pt>
                <c:pt idx="81">
                  <c:v>4.2740039728472734E-2</c:v>
                </c:pt>
                <c:pt idx="82">
                  <c:v>4.0513834598255083E-2</c:v>
                </c:pt>
                <c:pt idx="83">
                  <c:v>3.8285043840818878E-2</c:v>
                </c:pt>
                <c:pt idx="84">
                  <c:v>3.6053667456164562E-2</c:v>
                </c:pt>
                <c:pt idx="85">
                  <c:v>3.3819705444291692E-2</c:v>
                </c:pt>
                <c:pt idx="86">
                  <c:v>3.1583157805200712E-2</c:v>
                </c:pt>
                <c:pt idx="87">
                  <c:v>2.9344024538891178E-2</c:v>
                </c:pt>
                <c:pt idx="88">
                  <c:v>2.7102305645363423E-2</c:v>
                </c:pt>
                <c:pt idx="89">
                  <c:v>2.4858001124617446E-2</c:v>
                </c:pt>
                <c:pt idx="90">
                  <c:v>2.2611110976652915E-2</c:v>
                </c:pt>
                <c:pt idx="91">
                  <c:v>2.0361635201470274E-2</c:v>
                </c:pt>
                <c:pt idx="92">
                  <c:v>1.8109573799069079E-2</c:v>
                </c:pt>
                <c:pt idx="93">
                  <c:v>1.5854926769449773E-2</c:v>
                </c:pt>
                <c:pt idx="94">
                  <c:v>1.3597694112611913E-2</c:v>
                </c:pt>
                <c:pt idx="95">
                  <c:v>1.1337875828555943E-2</c:v>
                </c:pt>
                <c:pt idx="96">
                  <c:v>9.0754719172814191E-3</c:v>
                </c:pt>
                <c:pt idx="97">
                  <c:v>6.8104823787885627E-3</c:v>
                </c:pt>
                <c:pt idx="98">
                  <c:v>4.542907213077596E-3</c:v>
                </c:pt>
                <c:pt idx="99">
                  <c:v>2.2727464201480752E-3</c:v>
                </c:pt>
                <c:pt idx="100">
                  <c:v>4.4408920985006262E-16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77B-4325-9B3F-2E9BD13096B3}"/>
            </c:ext>
          </c:extLst>
        </c:ser>
        <c:ser>
          <c:idx val="2"/>
          <c:order val="2"/>
          <c:tx>
            <c:v>3`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linear!$S$95:$S$195</c:f>
              <c:numCache>
                <c:formatCode>Γενικός τύπος</c:formatCode>
                <c:ptCount val="101"/>
                <c:pt idx="0">
                  <c:v>0.31248444961986566</c:v>
                </c:pt>
                <c:pt idx="1">
                  <c:v>0.28788621428840749</c:v>
                </c:pt>
                <c:pt idx="2">
                  <c:v>0.26328797895694933</c:v>
                </c:pt>
                <c:pt idx="3">
                  <c:v>0.23868974362549114</c:v>
                </c:pt>
                <c:pt idx="4">
                  <c:v>0.21409150829403295</c:v>
                </c:pt>
                <c:pt idx="5">
                  <c:v>0.18949327296257476</c:v>
                </c:pt>
                <c:pt idx="6">
                  <c:v>0.16489503763111657</c:v>
                </c:pt>
                <c:pt idx="7">
                  <c:v>0.14029680229965838</c:v>
                </c:pt>
                <c:pt idx="8">
                  <c:v>0.11569856696820019</c:v>
                </c:pt>
                <c:pt idx="9">
                  <c:v>9.1100331636741999E-2</c:v>
                </c:pt>
                <c:pt idx="10">
                  <c:v>6.6502096305283809E-2</c:v>
                </c:pt>
                <c:pt idx="11">
                  <c:v>4.1903860973825618E-2</c:v>
                </c:pt>
                <c:pt idx="12">
                  <c:v>1.7305625642367432E-2</c:v>
                </c:pt>
                <c:pt idx="13">
                  <c:v>-7.2926096890907552E-3</c:v>
                </c:pt>
                <c:pt idx="14">
                  <c:v>-3.1890845020548939E-2</c:v>
                </c:pt>
                <c:pt idx="15">
                  <c:v>-5.6489080352007129E-2</c:v>
                </c:pt>
                <c:pt idx="16">
                  <c:v>-8.1087315683465319E-2</c:v>
                </c:pt>
                <c:pt idx="17">
                  <c:v>-0.10568555101492351</c:v>
                </c:pt>
                <c:pt idx="18">
                  <c:v>-0.13028378634638169</c:v>
                </c:pt>
                <c:pt idx="19">
                  <c:v>-0.15488202167783988</c:v>
                </c:pt>
                <c:pt idx="20">
                  <c:v>-0.17948025700929807</c:v>
                </c:pt>
                <c:pt idx="21">
                  <c:v>-0.20407849234075626</c:v>
                </c:pt>
                <c:pt idx="22">
                  <c:v>-0.22867672767221445</c:v>
                </c:pt>
                <c:pt idx="23">
                  <c:v>-0.25327496300367264</c:v>
                </c:pt>
                <c:pt idx="24">
                  <c:v>-0.2778731983351308</c:v>
                </c:pt>
                <c:pt idx="25">
                  <c:v>-0.30247143366658896</c:v>
                </c:pt>
                <c:pt idx="26">
                  <c:v>-0.32706966899804713</c:v>
                </c:pt>
                <c:pt idx="27">
                  <c:v>-0.35166790432950529</c:v>
                </c:pt>
                <c:pt idx="28">
                  <c:v>-0.37626613966096345</c:v>
                </c:pt>
                <c:pt idx="29">
                  <c:v>-0.40086437499242161</c:v>
                </c:pt>
                <c:pt idx="30">
                  <c:v>-0.42546261032387978</c:v>
                </c:pt>
                <c:pt idx="31">
                  <c:v>-0.45006084565533794</c:v>
                </c:pt>
                <c:pt idx="32">
                  <c:v>-0.4746590809867961</c:v>
                </c:pt>
                <c:pt idx="33">
                  <c:v>-0.49925731631825426</c:v>
                </c:pt>
                <c:pt idx="34">
                  <c:v>-0.52385555164971243</c:v>
                </c:pt>
                <c:pt idx="35">
                  <c:v>-0.54845378698117064</c:v>
                </c:pt>
                <c:pt idx="36">
                  <c:v>-0.57305202231262886</c:v>
                </c:pt>
                <c:pt idx="37">
                  <c:v>-0.59765025764408708</c:v>
                </c:pt>
                <c:pt idx="38">
                  <c:v>-0.6222484929755453</c:v>
                </c:pt>
                <c:pt idx="39">
                  <c:v>-0.64684672830700352</c:v>
                </c:pt>
                <c:pt idx="40">
                  <c:v>-0.67144496363846173</c:v>
                </c:pt>
                <c:pt idx="41">
                  <c:v>-0.69604319896991995</c:v>
                </c:pt>
                <c:pt idx="42">
                  <c:v>-0.72064143430137817</c:v>
                </c:pt>
                <c:pt idx="43">
                  <c:v>-0.74523966963283639</c:v>
                </c:pt>
                <c:pt idx="44">
                  <c:v>-0.76983790496429461</c:v>
                </c:pt>
                <c:pt idx="45">
                  <c:v>-0.79443614029575282</c:v>
                </c:pt>
                <c:pt idx="46">
                  <c:v>-0.81903437562721104</c:v>
                </c:pt>
                <c:pt idx="47">
                  <c:v>-0.84363261095866926</c:v>
                </c:pt>
                <c:pt idx="48">
                  <c:v>-0.86823084629012748</c:v>
                </c:pt>
                <c:pt idx="49">
                  <c:v>-0.8928290816215857</c:v>
                </c:pt>
                <c:pt idx="50">
                  <c:v>-0.91742731695304391</c:v>
                </c:pt>
                <c:pt idx="51">
                  <c:v>-0.94202555228450213</c:v>
                </c:pt>
                <c:pt idx="52">
                  <c:v>-0.96662378761596035</c:v>
                </c:pt>
                <c:pt idx="53">
                  <c:v>-0.99122202294741857</c:v>
                </c:pt>
                <c:pt idx="54">
                  <c:v>-1.0158202582788767</c:v>
                </c:pt>
                <c:pt idx="55">
                  <c:v>-1.0404184936103349</c:v>
                </c:pt>
                <c:pt idx="56">
                  <c:v>-1.0650167289417931</c:v>
                </c:pt>
                <c:pt idx="57">
                  <c:v>-1.0896149642732513</c:v>
                </c:pt>
                <c:pt idx="58">
                  <c:v>-1.1142131996047095</c:v>
                </c:pt>
                <c:pt idx="59">
                  <c:v>-1.1388114349361678</c:v>
                </c:pt>
                <c:pt idx="60">
                  <c:v>-1.163409670267626</c:v>
                </c:pt>
                <c:pt idx="61">
                  <c:v>-1.1880079055990842</c:v>
                </c:pt>
                <c:pt idx="62">
                  <c:v>-1.2126061409305424</c:v>
                </c:pt>
                <c:pt idx="63">
                  <c:v>-1.2372043762620006</c:v>
                </c:pt>
                <c:pt idx="64">
                  <c:v>-1.2618026115934589</c:v>
                </c:pt>
                <c:pt idx="65">
                  <c:v>-1.2864008469249171</c:v>
                </c:pt>
                <c:pt idx="66">
                  <c:v>-1.3109990822563753</c:v>
                </c:pt>
                <c:pt idx="67">
                  <c:v>-1.3355973175878335</c:v>
                </c:pt>
                <c:pt idx="68">
                  <c:v>-1.3601955529192917</c:v>
                </c:pt>
                <c:pt idx="69">
                  <c:v>-1.3847937882507499</c:v>
                </c:pt>
                <c:pt idx="70">
                  <c:v>-1.4093920235822082</c:v>
                </c:pt>
                <c:pt idx="71">
                  <c:v>-1.4339902589136664</c:v>
                </c:pt>
                <c:pt idx="72">
                  <c:v>-1.4585884942451246</c:v>
                </c:pt>
                <c:pt idx="73">
                  <c:v>-1.4831867295765828</c:v>
                </c:pt>
                <c:pt idx="74">
                  <c:v>-1.507784964908041</c:v>
                </c:pt>
                <c:pt idx="75">
                  <c:v>-1.5323832002394993</c:v>
                </c:pt>
                <c:pt idx="76">
                  <c:v>-1.5569814355709575</c:v>
                </c:pt>
                <c:pt idx="77">
                  <c:v>-1.5815796709024157</c:v>
                </c:pt>
                <c:pt idx="78">
                  <c:v>-1.6061779062338739</c:v>
                </c:pt>
                <c:pt idx="79">
                  <c:v>-1.6307761415653321</c:v>
                </c:pt>
                <c:pt idx="80">
                  <c:v>-1.6553743768967903</c:v>
                </c:pt>
                <c:pt idx="81">
                  <c:v>-1.6799726122282486</c:v>
                </c:pt>
                <c:pt idx="82">
                  <c:v>-1.7045708475597068</c:v>
                </c:pt>
                <c:pt idx="83">
                  <c:v>-1.729169082891165</c:v>
                </c:pt>
                <c:pt idx="84">
                  <c:v>-1.7537673182226232</c:v>
                </c:pt>
                <c:pt idx="85">
                  <c:v>-1.7783655535540814</c:v>
                </c:pt>
                <c:pt idx="86">
                  <c:v>-1.8029637888855397</c:v>
                </c:pt>
                <c:pt idx="87">
                  <c:v>-1.8275620242169979</c:v>
                </c:pt>
                <c:pt idx="88">
                  <c:v>-1.8521602595484561</c:v>
                </c:pt>
                <c:pt idx="89">
                  <c:v>-1.8767584948799143</c:v>
                </c:pt>
                <c:pt idx="90">
                  <c:v>-1.9013567302113725</c:v>
                </c:pt>
                <c:pt idx="91">
                  <c:v>-1.9259549655428307</c:v>
                </c:pt>
                <c:pt idx="92">
                  <c:v>-1.950553200874289</c:v>
                </c:pt>
                <c:pt idx="93">
                  <c:v>-1.9751514362057472</c:v>
                </c:pt>
                <c:pt idx="94">
                  <c:v>-1.9997496715372054</c:v>
                </c:pt>
                <c:pt idx="95">
                  <c:v>-2.0243479068686634</c:v>
                </c:pt>
                <c:pt idx="96">
                  <c:v>-2.0489461422001214</c:v>
                </c:pt>
                <c:pt idx="97">
                  <c:v>-2.0735443775315794</c:v>
                </c:pt>
                <c:pt idx="98">
                  <c:v>-2.0981426128630374</c:v>
                </c:pt>
                <c:pt idx="99">
                  <c:v>-2.1227408481944954</c:v>
                </c:pt>
                <c:pt idx="100">
                  <c:v>-2.1473390835259534</c:v>
                </c:pt>
              </c:numCache>
            </c:numRef>
          </c:xVal>
          <c:yVal>
            <c:numRef>
              <c:f>linear!$T$95:$T$195</c:f>
              <c:numCache>
                <c:formatCode>Γενικός τύπος</c:formatCode>
                <c:ptCount val="101"/>
                <c:pt idx="0">
                  <c:v>0.73834467948154636</c:v>
                </c:pt>
                <c:pt idx="1">
                  <c:v>0.73332347384354324</c:v>
                </c:pt>
                <c:pt idx="2">
                  <c:v>0.72825454616196794</c:v>
                </c:pt>
                <c:pt idx="3">
                  <c:v>0.7231378964368208</c:v>
                </c:pt>
                <c:pt idx="4">
                  <c:v>0.7179735246681016</c:v>
                </c:pt>
                <c:pt idx="5">
                  <c:v>0.71276143085581056</c:v>
                </c:pt>
                <c:pt idx="6">
                  <c:v>0.70750161499994746</c:v>
                </c:pt>
                <c:pt idx="7">
                  <c:v>0.7021940771005124</c:v>
                </c:pt>
                <c:pt idx="8">
                  <c:v>0.69683881715750551</c:v>
                </c:pt>
                <c:pt idx="9">
                  <c:v>0.69143583517092644</c:v>
                </c:pt>
                <c:pt idx="10">
                  <c:v>0.68598513114077564</c:v>
                </c:pt>
                <c:pt idx="11">
                  <c:v>0.68048670506705267</c:v>
                </c:pt>
                <c:pt idx="12">
                  <c:v>0.67494055694975796</c:v>
                </c:pt>
                <c:pt idx="13">
                  <c:v>0.66934668678889109</c:v>
                </c:pt>
                <c:pt idx="14">
                  <c:v>0.66370509458445226</c:v>
                </c:pt>
                <c:pt idx="15">
                  <c:v>0.65801578033644148</c:v>
                </c:pt>
                <c:pt idx="16">
                  <c:v>0.65227874404485875</c:v>
                </c:pt>
                <c:pt idx="17">
                  <c:v>0.64649398570970418</c:v>
                </c:pt>
                <c:pt idx="18">
                  <c:v>0.64066150533097743</c:v>
                </c:pt>
                <c:pt idx="19">
                  <c:v>0.63478130290867885</c:v>
                </c:pt>
                <c:pt idx="20">
                  <c:v>0.62885337844280831</c:v>
                </c:pt>
                <c:pt idx="21">
                  <c:v>0.62287773193336582</c:v>
                </c:pt>
                <c:pt idx="22">
                  <c:v>0.61685436338035138</c:v>
                </c:pt>
                <c:pt idx="23">
                  <c:v>0.61078327278376476</c:v>
                </c:pt>
                <c:pt idx="24">
                  <c:v>0.60466446014360642</c:v>
                </c:pt>
                <c:pt idx="25">
                  <c:v>0.59849792545987612</c:v>
                </c:pt>
                <c:pt idx="26">
                  <c:v>0.59228366873257365</c:v>
                </c:pt>
                <c:pt idx="27">
                  <c:v>0.58602168996169945</c:v>
                </c:pt>
                <c:pt idx="28">
                  <c:v>0.57971198914725308</c:v>
                </c:pt>
                <c:pt idx="29">
                  <c:v>0.57335456628923498</c:v>
                </c:pt>
                <c:pt idx="30">
                  <c:v>0.5669494213876447</c:v>
                </c:pt>
                <c:pt idx="31">
                  <c:v>0.56049655444248259</c:v>
                </c:pt>
                <c:pt idx="32">
                  <c:v>0.55399596545374841</c:v>
                </c:pt>
                <c:pt idx="33">
                  <c:v>0.54744765442144239</c:v>
                </c:pt>
                <c:pt idx="34">
                  <c:v>0.5408516213455643</c:v>
                </c:pt>
                <c:pt idx="35">
                  <c:v>0.53420786622611427</c:v>
                </c:pt>
                <c:pt idx="36">
                  <c:v>0.52751638906309228</c:v>
                </c:pt>
                <c:pt idx="37">
                  <c:v>0.52077718985649835</c:v>
                </c:pt>
                <c:pt idx="38">
                  <c:v>0.51399026860633223</c:v>
                </c:pt>
                <c:pt idx="39">
                  <c:v>0.5071556253125945</c:v>
                </c:pt>
                <c:pt idx="40">
                  <c:v>0.5002732599752846</c:v>
                </c:pt>
                <c:pt idx="41">
                  <c:v>0.49334317259440286</c:v>
                </c:pt>
                <c:pt idx="42">
                  <c:v>0.48636536316994905</c:v>
                </c:pt>
                <c:pt idx="43">
                  <c:v>0.47933983170192329</c:v>
                </c:pt>
                <c:pt idx="44">
                  <c:v>0.47226657819032569</c:v>
                </c:pt>
                <c:pt idx="45">
                  <c:v>0.46514560263515592</c:v>
                </c:pt>
                <c:pt idx="46">
                  <c:v>0.45797690503641442</c:v>
                </c:pt>
                <c:pt idx="47">
                  <c:v>0.45076048539410074</c:v>
                </c:pt>
                <c:pt idx="48">
                  <c:v>0.44349634370821511</c:v>
                </c:pt>
                <c:pt idx="49">
                  <c:v>0.43618447997875753</c:v>
                </c:pt>
                <c:pt idx="50">
                  <c:v>0.42882489420572811</c:v>
                </c:pt>
                <c:pt idx="51">
                  <c:v>0.42141758638912663</c:v>
                </c:pt>
                <c:pt idx="52">
                  <c:v>0.41396255652895331</c:v>
                </c:pt>
                <c:pt idx="53">
                  <c:v>0.40645980462520792</c:v>
                </c:pt>
                <c:pt idx="54">
                  <c:v>0.39890933067789047</c:v>
                </c:pt>
                <c:pt idx="55">
                  <c:v>0.39131113468700129</c:v>
                </c:pt>
                <c:pt idx="56">
                  <c:v>0.38366521665253994</c:v>
                </c:pt>
                <c:pt idx="57">
                  <c:v>0.37597157657450675</c:v>
                </c:pt>
                <c:pt idx="58">
                  <c:v>0.36823021445290149</c:v>
                </c:pt>
                <c:pt idx="59">
                  <c:v>0.36044113028772429</c:v>
                </c:pt>
                <c:pt idx="60">
                  <c:v>0.35260432407897524</c:v>
                </c:pt>
                <c:pt idx="61">
                  <c:v>0.34471979582665413</c:v>
                </c:pt>
                <c:pt idx="62">
                  <c:v>0.33678754553076118</c:v>
                </c:pt>
                <c:pt idx="63">
                  <c:v>0.32880757319129605</c:v>
                </c:pt>
                <c:pt idx="64">
                  <c:v>0.32077987880825898</c:v>
                </c:pt>
                <c:pt idx="65">
                  <c:v>0.31270446238164995</c:v>
                </c:pt>
                <c:pt idx="66">
                  <c:v>0.30458132391146919</c:v>
                </c:pt>
                <c:pt idx="67">
                  <c:v>0.29641046339771626</c:v>
                </c:pt>
                <c:pt idx="68">
                  <c:v>0.28819188084039149</c:v>
                </c:pt>
                <c:pt idx="69">
                  <c:v>0.27992557623949466</c:v>
                </c:pt>
                <c:pt idx="70">
                  <c:v>0.27161154959502576</c:v>
                </c:pt>
                <c:pt idx="71">
                  <c:v>0.26324980090698502</c:v>
                </c:pt>
                <c:pt idx="72">
                  <c:v>0.25484033017537244</c:v>
                </c:pt>
                <c:pt idx="73">
                  <c:v>0.24638313740018769</c:v>
                </c:pt>
                <c:pt idx="74">
                  <c:v>0.23787822258143121</c:v>
                </c:pt>
                <c:pt idx="75">
                  <c:v>0.22932558571910255</c:v>
                </c:pt>
                <c:pt idx="76">
                  <c:v>0.22072522681320184</c:v>
                </c:pt>
                <c:pt idx="77">
                  <c:v>0.21207714586372928</c:v>
                </c:pt>
                <c:pt idx="78">
                  <c:v>0.2033813428706851</c:v>
                </c:pt>
                <c:pt idx="79">
                  <c:v>0.19463781783406864</c:v>
                </c:pt>
                <c:pt idx="80">
                  <c:v>0.18584657075388011</c:v>
                </c:pt>
                <c:pt idx="81">
                  <c:v>0.17700760163011964</c:v>
                </c:pt>
                <c:pt idx="82">
                  <c:v>0.16812091046278743</c:v>
                </c:pt>
                <c:pt idx="83">
                  <c:v>0.15918649725188305</c:v>
                </c:pt>
                <c:pt idx="84">
                  <c:v>0.15020436199740694</c:v>
                </c:pt>
                <c:pt idx="85">
                  <c:v>0.14117450469935866</c:v>
                </c:pt>
                <c:pt idx="86">
                  <c:v>0.13209692535773832</c:v>
                </c:pt>
                <c:pt idx="87">
                  <c:v>0.12297162397254613</c:v>
                </c:pt>
                <c:pt idx="88">
                  <c:v>0.1137986005437821</c:v>
                </c:pt>
                <c:pt idx="89">
                  <c:v>0.10457785507144601</c:v>
                </c:pt>
                <c:pt idx="90">
                  <c:v>9.5309387555538083E-2</c:v>
                </c:pt>
                <c:pt idx="91">
                  <c:v>8.599319799605798E-2</c:v>
                </c:pt>
                <c:pt idx="92">
                  <c:v>7.6629286393005924E-2</c:v>
                </c:pt>
                <c:pt idx="93">
                  <c:v>6.7217652746381806E-2</c:v>
                </c:pt>
                <c:pt idx="94">
                  <c:v>5.775829705618607E-2</c:v>
                </c:pt>
                <c:pt idx="95">
                  <c:v>4.8251219322418382E-2</c:v>
                </c:pt>
                <c:pt idx="96">
                  <c:v>3.8696419545078409E-2</c:v>
                </c:pt>
                <c:pt idx="97">
                  <c:v>2.9093897724167039E-2</c:v>
                </c:pt>
                <c:pt idx="98">
                  <c:v>1.9443653859683163E-2</c:v>
                </c:pt>
                <c:pt idx="99">
                  <c:v>9.7456879516273354E-3</c:v>
                </c:pt>
                <c:pt idx="10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77B-4325-9B3F-2E9BD13096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5536520"/>
        <c:axId val="595532256"/>
      </c:scatterChart>
      <c:valAx>
        <c:axId val="5955365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95532256"/>
        <c:crosses val="autoZero"/>
        <c:crossBetween val="midCat"/>
      </c:valAx>
      <c:valAx>
        <c:axId val="595532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955365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z   vs t</a:t>
            </a:r>
            <a:endParaRPr lang="el-G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>
        <c:manualLayout>
          <c:layoutTarget val="inner"/>
          <c:xMode val="edge"/>
          <c:yMode val="edge"/>
          <c:x val="0.12887060548049725"/>
          <c:y val="1.8646368041426987E-2"/>
          <c:w val="0.81194450936386231"/>
          <c:h val="0.91957295259510774"/>
        </c:manualLayout>
      </c:layout>
      <c:scatterChart>
        <c:scatterStyle val="smoothMarker"/>
        <c:varyColors val="0"/>
        <c:ser>
          <c:idx val="0"/>
          <c:order val="0"/>
          <c:tx>
            <c:strRef>
              <c:f>linear!$CP$5</c:f>
              <c:strCache>
                <c:ptCount val="1"/>
                <c:pt idx="0">
                  <c:v>15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linear!$BT$50:$BT$80</c:f>
              <c:numCache>
                <c:formatCode>Γενικός τύπος</c:formatCode>
                <c:ptCount val="31"/>
                <c:pt idx="0">
                  <c:v>1.9775847626135601E-16</c:v>
                </c:pt>
                <c:pt idx="1">
                  <c:v>1.0000000000000198E-2</c:v>
                </c:pt>
                <c:pt idx="2">
                  <c:v>2.0000000000000198E-2</c:v>
                </c:pt>
                <c:pt idx="3">
                  <c:v>3.00000000000002E-2</c:v>
                </c:pt>
                <c:pt idx="4">
                  <c:v>4.0000000000000202E-2</c:v>
                </c:pt>
                <c:pt idx="5">
                  <c:v>5.0000000000000204E-2</c:v>
                </c:pt>
                <c:pt idx="6">
                  <c:v>6.0000000000000206E-2</c:v>
                </c:pt>
                <c:pt idx="7">
                  <c:v>7.0000000000000201E-2</c:v>
                </c:pt>
                <c:pt idx="8">
                  <c:v>8.0000000000000196E-2</c:v>
                </c:pt>
                <c:pt idx="9">
                  <c:v>9.0000000000000191E-2</c:v>
                </c:pt>
                <c:pt idx="10">
                  <c:v>0.10000000000000019</c:v>
                </c:pt>
                <c:pt idx="11">
                  <c:v>0.11000000000000018</c:v>
                </c:pt>
                <c:pt idx="12">
                  <c:v>0.12000000000000018</c:v>
                </c:pt>
                <c:pt idx="13">
                  <c:v>0.13000000000000017</c:v>
                </c:pt>
                <c:pt idx="14">
                  <c:v>0.14000000000000018</c:v>
                </c:pt>
                <c:pt idx="15">
                  <c:v>0.15000000000000019</c:v>
                </c:pt>
                <c:pt idx="16">
                  <c:v>0.1600000000000002</c:v>
                </c:pt>
                <c:pt idx="17">
                  <c:v>0.17000000000000021</c:v>
                </c:pt>
                <c:pt idx="18">
                  <c:v>0.18000000000000022</c:v>
                </c:pt>
                <c:pt idx="19">
                  <c:v>0.19000000000000022</c:v>
                </c:pt>
                <c:pt idx="20">
                  <c:v>0.20000000000000023</c:v>
                </c:pt>
                <c:pt idx="21">
                  <c:v>0.21000000000000024</c:v>
                </c:pt>
                <c:pt idx="22">
                  <c:v>0.22000000000000025</c:v>
                </c:pt>
                <c:pt idx="23">
                  <c:v>0.23000000000000026</c:v>
                </c:pt>
                <c:pt idx="24">
                  <c:v>0.24000000000000027</c:v>
                </c:pt>
                <c:pt idx="25">
                  <c:v>0.25000000000000028</c:v>
                </c:pt>
                <c:pt idx="26">
                  <c:v>0.26000000000000029</c:v>
                </c:pt>
                <c:pt idx="27">
                  <c:v>0.2700000000000003</c:v>
                </c:pt>
                <c:pt idx="28">
                  <c:v>0.2800000000000003</c:v>
                </c:pt>
                <c:pt idx="29">
                  <c:v>0.29000000000000031</c:v>
                </c:pt>
                <c:pt idx="30">
                  <c:v>0.30000000000000032</c:v>
                </c:pt>
              </c:numCache>
            </c:numRef>
          </c:xVal>
          <c:yVal>
            <c:numRef>
              <c:f>linear!$BU$50:$BU$80</c:f>
              <c:numCache>
                <c:formatCode>Γενικός τύπος</c:formatCode>
                <c:ptCount val="31"/>
                <c:pt idx="0">
                  <c:v>0.2588190451025203</c:v>
                </c:pt>
                <c:pt idx="1">
                  <c:v>0.2395234602543406</c:v>
                </c:pt>
                <c:pt idx="2">
                  <c:v>0.22158487315131833</c:v>
                </c:pt>
                <c:pt idx="3">
                  <c:v>0.20492522439337493</c:v>
                </c:pt>
                <c:pt idx="4">
                  <c:v>0.18946708491941044</c:v>
                </c:pt>
                <c:pt idx="5">
                  <c:v>0.17513467805138716</c:v>
                </c:pt>
                <c:pt idx="6">
                  <c:v>0.16185461871134341</c:v>
                </c:pt>
                <c:pt idx="7">
                  <c:v>0.14955642748029832</c:v>
                </c:pt>
                <c:pt idx="8">
                  <c:v>0.13817286746298671</c:v>
                </c:pt>
                <c:pt idx="9">
                  <c:v>0.12764014335332546</c:v>
                </c:pt>
                <c:pt idx="10">
                  <c:v>0.11789799471168975</c:v>
                </c:pt>
                <c:pt idx="11">
                  <c:v>0.10888970921960049</c:v>
                </c:pt>
                <c:pt idx="12">
                  <c:v>0.10056207647146938</c:v>
                </c:pt>
                <c:pt idx="13">
                  <c:v>9.2865298574611815E-2</c:v>
                </c:pt>
                <c:pt idx="14">
                  <c:v>8.5752870330601819E-2</c:v>
                </c:pt>
                <c:pt idx="15">
                  <c:v>7.9181438941270818E-2</c:v>
                </c:pt>
                <c:pt idx="16">
                  <c:v>7.311065091013999E-2</c:v>
                </c:pt>
                <c:pt idx="17">
                  <c:v>6.7502991996976458E-2</c:v>
                </c:pt>
                <c:pt idx="18">
                  <c:v>6.2323624645338263E-2</c:v>
                </c:pt>
                <c:pt idx="19">
                  <c:v>5.7540226169361386E-2</c:v>
                </c:pt>
                <c:pt idx="20">
                  <c:v>5.3122830097449433E-2</c:v>
                </c:pt>
                <c:pt idx="21">
                  <c:v>4.9043672378169208E-2</c:v>
                </c:pt>
                <c:pt idx="22">
                  <c:v>4.5277043617683151E-2</c:v>
                </c:pt>
                <c:pt idx="23">
                  <c:v>4.179914810613871E-2</c:v>
                </c:pt>
                <c:pt idx="24">
                  <c:v>3.8587970076522267E-2</c:v>
                </c:pt>
                <c:pt idx="25">
                  <c:v>3.5623147402661155E-2</c:v>
                </c:pt>
                <c:pt idx="26">
                  <c:v>3.288585276662203E-2</c:v>
                </c:pt>
                <c:pt idx="27">
                  <c:v>3.0358682196414494E-2</c:v>
                </c:pt>
                <c:pt idx="28">
                  <c:v>2.8025550782129892E-2</c:v>
                </c:pt>
                <c:pt idx="29">
                  <c:v>2.5871595314094283E-2</c:v>
                </c:pt>
                <c:pt idx="30">
                  <c:v>2.3883083543728412E-2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C27-49E9-AA43-38C71AD1BDED}"/>
            </c:ext>
          </c:extLst>
        </c:ser>
        <c:ser>
          <c:idx val="1"/>
          <c:order val="1"/>
          <c:tx>
            <c:strRef>
              <c:f>linear!$CS$5</c:f>
              <c:strCache>
                <c:ptCount val="1"/>
                <c:pt idx="0">
                  <c:v>155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linear!$BW$50:$BW$80</c:f>
              <c:numCache>
                <c:formatCode>Γενικός τύπος</c:formatCode>
                <c:ptCount val="31"/>
                <c:pt idx="0">
                  <c:v>1.9775847626135601E-16</c:v>
                </c:pt>
                <c:pt idx="1">
                  <c:v>1.0000000000000198E-2</c:v>
                </c:pt>
                <c:pt idx="2">
                  <c:v>2.0000000000000198E-2</c:v>
                </c:pt>
                <c:pt idx="3">
                  <c:v>3.00000000000002E-2</c:v>
                </c:pt>
                <c:pt idx="4">
                  <c:v>4.0000000000000202E-2</c:v>
                </c:pt>
                <c:pt idx="5">
                  <c:v>5.0000000000000204E-2</c:v>
                </c:pt>
                <c:pt idx="6">
                  <c:v>6.0000000000000206E-2</c:v>
                </c:pt>
                <c:pt idx="7">
                  <c:v>7.0000000000000201E-2</c:v>
                </c:pt>
                <c:pt idx="8">
                  <c:v>8.0000000000000196E-2</c:v>
                </c:pt>
                <c:pt idx="9">
                  <c:v>9.0000000000000191E-2</c:v>
                </c:pt>
                <c:pt idx="10">
                  <c:v>0.10000000000000019</c:v>
                </c:pt>
                <c:pt idx="11">
                  <c:v>0.11000000000000018</c:v>
                </c:pt>
                <c:pt idx="12">
                  <c:v>0.12000000000000018</c:v>
                </c:pt>
                <c:pt idx="13">
                  <c:v>0.13000000000000017</c:v>
                </c:pt>
                <c:pt idx="14">
                  <c:v>0.14000000000000018</c:v>
                </c:pt>
                <c:pt idx="15">
                  <c:v>0.15000000000000019</c:v>
                </c:pt>
                <c:pt idx="16">
                  <c:v>0.1600000000000002</c:v>
                </c:pt>
                <c:pt idx="17">
                  <c:v>0.17000000000000021</c:v>
                </c:pt>
                <c:pt idx="18">
                  <c:v>0.18000000000000022</c:v>
                </c:pt>
                <c:pt idx="19">
                  <c:v>0.19000000000000022</c:v>
                </c:pt>
                <c:pt idx="20">
                  <c:v>0.20000000000000023</c:v>
                </c:pt>
                <c:pt idx="21">
                  <c:v>0.21000000000000024</c:v>
                </c:pt>
                <c:pt idx="22">
                  <c:v>0.22000000000000025</c:v>
                </c:pt>
                <c:pt idx="23">
                  <c:v>0.23000000000000026</c:v>
                </c:pt>
                <c:pt idx="24">
                  <c:v>0.24000000000000027</c:v>
                </c:pt>
                <c:pt idx="25">
                  <c:v>0.25000000000000028</c:v>
                </c:pt>
                <c:pt idx="26">
                  <c:v>0.26000000000000029</c:v>
                </c:pt>
                <c:pt idx="27">
                  <c:v>0.2700000000000003</c:v>
                </c:pt>
                <c:pt idx="28">
                  <c:v>0.2800000000000003</c:v>
                </c:pt>
                <c:pt idx="29">
                  <c:v>0.29000000000000031</c:v>
                </c:pt>
                <c:pt idx="30">
                  <c:v>0.30000000000000032</c:v>
                </c:pt>
              </c:numCache>
            </c:numRef>
          </c:xVal>
          <c:yVal>
            <c:numRef>
              <c:f>linear!$BX$50:$BX$80</c:f>
              <c:numCache>
                <c:formatCode>Γενικός τύπος</c:formatCode>
                <c:ptCount val="31"/>
                <c:pt idx="0">
                  <c:v>0.42261826174070005</c:v>
                </c:pt>
                <c:pt idx="1">
                  <c:v>0.45412562422731889</c:v>
                </c:pt>
                <c:pt idx="2">
                  <c:v>0.48733735133103384</c:v>
                </c:pt>
                <c:pt idx="3">
                  <c:v>0.52218255873963382</c:v>
                </c:pt>
                <c:pt idx="4">
                  <c:v>0.55854243701541439</c:v>
                </c:pt>
                <c:pt idx="5">
                  <c:v>0.59624107477997346</c:v>
                </c:pt>
                <c:pt idx="6">
                  <c:v>0.63503623636374407</c:v>
                </c:pt>
                <c:pt idx="7">
                  <c:v>0.67461080911758053</c:v>
                </c:pt>
                <c:pt idx="8">
                  <c:v>0.71456589817902061</c:v>
                </c:pt>
                <c:pt idx="9">
                  <c:v>0.75441680361340391</c:v>
                </c:pt>
                <c:pt idx="10">
                  <c:v>0.79359331333269867</c:v>
                </c:pt>
                <c:pt idx="11">
                  <c:v>0.83144581138976847</c:v>
                </c:pt>
                <c:pt idx="12">
                  <c:v>0.86725854895376275</c:v>
                </c:pt>
                <c:pt idx="13">
                  <c:v>0.90027097436117176</c:v>
                </c:pt>
                <c:pt idx="14">
                  <c:v>0.92970722476819601</c:v>
                </c:pt>
                <c:pt idx="15">
                  <c:v>0.95481277228391503</c:v>
                </c:pt>
                <c:pt idx="16">
                  <c:v>0.97489592013823012</c:v>
                </c:pt>
                <c:pt idx="17">
                  <c:v>0.98937059373880232</c:v>
                </c:pt>
                <c:pt idx="18">
                  <c:v>0.99779597291135935</c:v>
                </c:pt>
                <c:pt idx="19">
                  <c:v>0.99990826317045767</c:v>
                </c:pt>
                <c:pt idx="20">
                  <c:v>0.99564049204416416</c:v>
                </c:pt>
                <c:pt idx="21">
                  <c:v>0.98512762697850365</c:v>
                </c:pt>
                <c:pt idx="22">
                  <c:v>0.96869629935433299</c:v>
                </c:pt>
                <c:pt idx="23">
                  <c:v>0.94684056438471242</c:v>
                </c:pt>
                <c:pt idx="24">
                  <c:v>0.92018695947959495</c:v>
                </c:pt>
                <c:pt idx="25">
                  <c:v>0.88945327187755185</c:v>
                </c:pt>
                <c:pt idx="26">
                  <c:v>0.85540572140065596</c:v>
                </c:pt>
                <c:pt idx="27">
                  <c:v>0.81881876692833067</c:v>
                </c:pt>
                <c:pt idx="28">
                  <c:v>0.78044069158351592</c:v>
                </c:pt>
                <c:pt idx="29">
                  <c:v>0.74096682324244123</c:v>
                </c:pt>
                <c:pt idx="30">
                  <c:v>0.70102099199634071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FC27-49E9-AA43-38C71AD1BDED}"/>
            </c:ext>
          </c:extLst>
        </c:ser>
        <c:ser>
          <c:idx val="2"/>
          <c:order val="2"/>
          <c:tx>
            <c:strRef>
              <c:f>linear!$BZ$48</c:f>
              <c:strCache>
                <c:ptCount val="1"/>
                <c:pt idx="0">
                  <c:v>235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linear!$BZ$50:$BZ$80</c:f>
              <c:numCache>
                <c:formatCode>Γενικός τύπος</c:formatCode>
                <c:ptCount val="31"/>
                <c:pt idx="0">
                  <c:v>1.9775847626135601E-16</c:v>
                </c:pt>
                <c:pt idx="1">
                  <c:v>1.0000000000000198E-2</c:v>
                </c:pt>
                <c:pt idx="2">
                  <c:v>2.0000000000000198E-2</c:v>
                </c:pt>
                <c:pt idx="3">
                  <c:v>3.00000000000002E-2</c:v>
                </c:pt>
                <c:pt idx="4">
                  <c:v>4.0000000000000202E-2</c:v>
                </c:pt>
                <c:pt idx="5">
                  <c:v>5.0000000000000204E-2</c:v>
                </c:pt>
                <c:pt idx="6">
                  <c:v>6.0000000000000206E-2</c:v>
                </c:pt>
                <c:pt idx="7">
                  <c:v>7.0000000000000201E-2</c:v>
                </c:pt>
                <c:pt idx="8">
                  <c:v>8.0000000000000196E-2</c:v>
                </c:pt>
                <c:pt idx="9">
                  <c:v>9.0000000000000191E-2</c:v>
                </c:pt>
                <c:pt idx="10">
                  <c:v>0.10000000000000019</c:v>
                </c:pt>
                <c:pt idx="11">
                  <c:v>0.11000000000000018</c:v>
                </c:pt>
                <c:pt idx="12">
                  <c:v>0.12000000000000018</c:v>
                </c:pt>
                <c:pt idx="13">
                  <c:v>0.13000000000000017</c:v>
                </c:pt>
                <c:pt idx="14">
                  <c:v>0.14000000000000018</c:v>
                </c:pt>
                <c:pt idx="15">
                  <c:v>0.15000000000000019</c:v>
                </c:pt>
                <c:pt idx="16">
                  <c:v>0.1600000000000002</c:v>
                </c:pt>
                <c:pt idx="17">
                  <c:v>0.17000000000000021</c:v>
                </c:pt>
                <c:pt idx="18">
                  <c:v>0.18000000000000022</c:v>
                </c:pt>
                <c:pt idx="19">
                  <c:v>0.19000000000000022</c:v>
                </c:pt>
                <c:pt idx="20">
                  <c:v>0.20000000000000023</c:v>
                </c:pt>
                <c:pt idx="21">
                  <c:v>0.21000000000000024</c:v>
                </c:pt>
                <c:pt idx="22">
                  <c:v>0.22000000000000025</c:v>
                </c:pt>
                <c:pt idx="23">
                  <c:v>0.23000000000000026</c:v>
                </c:pt>
                <c:pt idx="24">
                  <c:v>0.24000000000000027</c:v>
                </c:pt>
                <c:pt idx="25">
                  <c:v>0.25000000000000028</c:v>
                </c:pt>
                <c:pt idx="26">
                  <c:v>0.26000000000000029</c:v>
                </c:pt>
                <c:pt idx="27">
                  <c:v>0.2700000000000003</c:v>
                </c:pt>
                <c:pt idx="28">
                  <c:v>0.2800000000000003</c:v>
                </c:pt>
                <c:pt idx="29">
                  <c:v>0.29000000000000031</c:v>
                </c:pt>
                <c:pt idx="30">
                  <c:v>0.30000000000000032</c:v>
                </c:pt>
              </c:numCache>
            </c:numRef>
          </c:xVal>
          <c:yVal>
            <c:numRef>
              <c:f>linear!$CA$50:$CA$80</c:f>
              <c:numCache>
                <c:formatCode>Γενικός τύπος</c:formatCode>
                <c:ptCount val="31"/>
                <c:pt idx="0">
                  <c:v>0.81915204428899224</c:v>
                </c:pt>
                <c:pt idx="1">
                  <c:v>0.85571983555239961</c:v>
                </c:pt>
                <c:pt idx="2">
                  <c:v>0.88974142681945845</c:v>
                </c:pt>
                <c:pt idx="3">
                  <c:v>0.92044227076466356</c:v>
                </c:pt>
                <c:pt idx="4">
                  <c:v>0.94705639377234496</c:v>
                </c:pt>
                <c:pt idx="5">
                  <c:v>0.96886662841240068</c:v>
                </c:pt>
                <c:pt idx="6">
                  <c:v>0.98524743635612477</c:v>
                </c:pt>
                <c:pt idx="7">
                  <c:v>0.99570610584783903</c:v>
                </c:pt>
                <c:pt idx="8">
                  <c:v>0.99991761676677726</c:v>
                </c:pt>
                <c:pt idx="9">
                  <c:v>0.99774876898493603</c:v>
                </c:pt>
                <c:pt idx="10">
                  <c:v>0.98926832509504858</c:v>
                </c:pt>
                <c:pt idx="11">
                  <c:v>0.97474175604836355</c:v>
                </c:pt>
                <c:pt idx="12">
                  <c:v>0.95461132418507344</c:v>
                </c:pt>
                <c:pt idx="13">
                  <c:v>0.9294642226920764</c:v>
                </c:pt>
                <c:pt idx="14">
                  <c:v>0.89999289448507114</c:v>
                </c:pt>
                <c:pt idx="15">
                  <c:v>0.86695223399276022</c:v>
                </c:pt>
                <c:pt idx="16">
                  <c:v>0.83111812004944619</c:v>
                </c:pt>
                <c:pt idx="17">
                  <c:v>0.79325082502686073</c:v>
                </c:pt>
                <c:pt idx="18">
                  <c:v>0.75406559293987507</c:v>
                </c:pt>
                <c:pt idx="19">
                  <c:v>0.71421138271440698</c:v>
                </c:pt>
                <c:pt idx="20">
                  <c:v>0.67425766555913424</c:v>
                </c:pt>
                <c:pt idx="21">
                  <c:v>0.63468837456613958</c:v>
                </c:pt>
                <c:pt idx="22">
                  <c:v>0.59590165667517037</c:v>
                </c:pt>
                <c:pt idx="23">
                  <c:v>0.55821392716088514</c:v>
                </c:pt>
                <c:pt idx="24">
                  <c:v>0.52186679454038298</c:v>
                </c:pt>
                <c:pt idx="25">
                  <c:v>0.48703562309716769</c:v>
                </c:pt>
                <c:pt idx="26">
                  <c:v>0.45383875759518943</c:v>
                </c:pt>
                <c:pt idx="27">
                  <c:v>0.42234669722682644</c:v>
                </c:pt>
                <c:pt idx="28">
                  <c:v>0.39259074115091835</c:v>
                </c:pt>
                <c:pt idx="29">
                  <c:v>0.36457082080030906</c:v>
                </c:pt>
                <c:pt idx="30">
                  <c:v>0.33826238095019256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FC27-49E9-AA43-38C71AD1BDED}"/>
            </c:ext>
          </c:extLst>
        </c:ser>
        <c:ser>
          <c:idx val="3"/>
          <c:order val="3"/>
          <c:tx>
            <c:strRef>
              <c:f>linear!$CY$5</c:f>
              <c:strCache>
                <c:ptCount val="1"/>
                <c:pt idx="0">
                  <c:v>45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linear!$CC$50:$CC$80</c:f>
              <c:numCache>
                <c:formatCode>Γενικός τύπος</c:formatCode>
                <c:ptCount val="31"/>
                <c:pt idx="0">
                  <c:v>1.9775847626135601E-16</c:v>
                </c:pt>
                <c:pt idx="1">
                  <c:v>1.0000000000000198E-2</c:v>
                </c:pt>
                <c:pt idx="2">
                  <c:v>2.0000000000000198E-2</c:v>
                </c:pt>
                <c:pt idx="3">
                  <c:v>3.00000000000002E-2</c:v>
                </c:pt>
                <c:pt idx="4">
                  <c:v>4.0000000000000202E-2</c:v>
                </c:pt>
                <c:pt idx="5">
                  <c:v>5.0000000000000204E-2</c:v>
                </c:pt>
                <c:pt idx="6">
                  <c:v>6.0000000000000206E-2</c:v>
                </c:pt>
                <c:pt idx="7">
                  <c:v>7.0000000000000201E-2</c:v>
                </c:pt>
                <c:pt idx="8">
                  <c:v>8.0000000000000196E-2</c:v>
                </c:pt>
                <c:pt idx="9">
                  <c:v>9.0000000000000191E-2</c:v>
                </c:pt>
                <c:pt idx="10">
                  <c:v>0.10000000000000019</c:v>
                </c:pt>
                <c:pt idx="11">
                  <c:v>0.11000000000000018</c:v>
                </c:pt>
                <c:pt idx="12">
                  <c:v>0.12000000000000018</c:v>
                </c:pt>
                <c:pt idx="13">
                  <c:v>0.13000000000000017</c:v>
                </c:pt>
                <c:pt idx="14">
                  <c:v>0.14000000000000018</c:v>
                </c:pt>
                <c:pt idx="15">
                  <c:v>0.15000000000000019</c:v>
                </c:pt>
                <c:pt idx="16">
                  <c:v>0.1600000000000002</c:v>
                </c:pt>
                <c:pt idx="17">
                  <c:v>0.17000000000000021</c:v>
                </c:pt>
                <c:pt idx="18">
                  <c:v>0.18000000000000022</c:v>
                </c:pt>
                <c:pt idx="19">
                  <c:v>0.19000000000000022</c:v>
                </c:pt>
                <c:pt idx="20">
                  <c:v>0.20000000000000023</c:v>
                </c:pt>
                <c:pt idx="21">
                  <c:v>0.21000000000000024</c:v>
                </c:pt>
                <c:pt idx="22">
                  <c:v>0.22000000000000025</c:v>
                </c:pt>
                <c:pt idx="23">
                  <c:v>0.23000000000000026</c:v>
                </c:pt>
                <c:pt idx="24">
                  <c:v>0.24000000000000027</c:v>
                </c:pt>
                <c:pt idx="25">
                  <c:v>0.25000000000000028</c:v>
                </c:pt>
                <c:pt idx="26">
                  <c:v>0.26000000000000029</c:v>
                </c:pt>
                <c:pt idx="27">
                  <c:v>0.2700000000000003</c:v>
                </c:pt>
                <c:pt idx="28">
                  <c:v>0.2800000000000003</c:v>
                </c:pt>
                <c:pt idx="29">
                  <c:v>0.29000000000000031</c:v>
                </c:pt>
                <c:pt idx="30">
                  <c:v>0.30000000000000032</c:v>
                </c:pt>
              </c:numCache>
            </c:numRef>
          </c:xVal>
          <c:yVal>
            <c:numRef>
              <c:f>linear!$CD$50:$CD$80</c:f>
              <c:numCache>
                <c:formatCode>Γενικός τύπος</c:formatCode>
                <c:ptCount val="31"/>
                <c:pt idx="0">
                  <c:v>0.70710678118654668</c:v>
                </c:pt>
                <c:pt idx="1">
                  <c:v>0.66718848789421137</c:v>
                </c:pt>
                <c:pt idx="2">
                  <c:v>0.62773153949988514</c:v>
                </c:pt>
                <c:pt idx="3">
                  <c:v>0.58911916893414973</c:v>
                </c:pt>
                <c:pt idx="4">
                  <c:v>0.55165393631675463</c:v>
                </c:pt>
                <c:pt idx="5">
                  <c:v>0.51556502781005253</c:v>
                </c:pt>
                <c:pt idx="6">
                  <c:v>0.48101699931449149</c:v>
                </c:pt>
                <c:pt idx="7">
                  <c:v>0.44811903701032008</c:v>
                </c:pt>
                <c:pt idx="8">
                  <c:v>0.41693406620304552</c:v>
                </c:pt>
                <c:pt idx="9">
                  <c:v>0.38748726840862069</c:v>
                </c:pt>
                <c:pt idx="10">
                  <c:v>0.35977375126281175</c:v>
                </c:pt>
                <c:pt idx="11">
                  <c:v>0.33376525470991925</c:v>
                </c:pt>
                <c:pt idx="12">
                  <c:v>0.30941587439227924</c:v>
                </c:pt>
                <c:pt idx="13">
                  <c:v>0.28666684647794755</c:v>
                </c:pt>
                <c:pt idx="14">
                  <c:v>0.26545047521777598</c:v>
                </c:pt>
                <c:pt idx="15">
                  <c:v>0.24569330256998304</c:v>
                </c:pt>
                <c:pt idx="16">
                  <c:v>0.2273186243202954</c:v>
                </c:pt>
                <c:pt idx="17">
                  <c:v>0.21024845396533037</c:v>
                </c:pt>
                <c:pt idx="18">
                  <c:v>0.19440502767768017</c:v>
                </c:pt>
                <c:pt idx="19">
                  <c:v>0.17971193335241467</c:v>
                </c:pt>
                <c:pt idx="20">
                  <c:v>0.16609493565085667</c:v>
                </c:pt>
                <c:pt idx="21">
                  <c:v>0.15348255810868211</c:v>
                </c:pt>
                <c:pt idx="22">
                  <c:v>0.14180647333368596</c:v>
                </c:pt>
                <c:pt idx="23">
                  <c:v>0.13100174336553927</c:v>
                </c:pt>
                <c:pt idx="24">
                  <c:v>0.12100694449919512</c:v>
                </c:pt>
                <c:pt idx="25">
                  <c:v>0.1117642042641557</c:v>
                </c:pt>
                <c:pt idx="26">
                  <c:v>0.10321917271797083</c:v>
                </c:pt>
                <c:pt idx="27">
                  <c:v>9.5320945637263954E-2</c:v>
                </c:pt>
                <c:pt idx="28">
                  <c:v>8.8021953446307741E-2</c:v>
                </c:pt>
                <c:pt idx="29">
                  <c:v>8.127782668721717E-2</c:v>
                </c:pt>
                <c:pt idx="30">
                  <c:v>7.5047246392150962E-2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FC27-49E9-AA43-38C71AD1BDED}"/>
            </c:ext>
          </c:extLst>
        </c:ser>
        <c:ser>
          <c:idx val="4"/>
          <c:order val="4"/>
          <c:tx>
            <c:strRef>
              <c:f>linear!$DB$5</c:f>
              <c:strCache>
                <c:ptCount val="1"/>
                <c:pt idx="0">
                  <c:v>5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linear!$CF$50:$CF$80</c:f>
              <c:numCache>
                <c:formatCode>Γενικός τύπος</c:formatCode>
                <c:ptCount val="31"/>
                <c:pt idx="0">
                  <c:v>1.9775847626135601E-16</c:v>
                </c:pt>
                <c:pt idx="1">
                  <c:v>1.0000000000000198E-2</c:v>
                </c:pt>
                <c:pt idx="2">
                  <c:v>2.0000000000000198E-2</c:v>
                </c:pt>
                <c:pt idx="3">
                  <c:v>3.00000000000002E-2</c:v>
                </c:pt>
                <c:pt idx="4">
                  <c:v>4.0000000000000202E-2</c:v>
                </c:pt>
                <c:pt idx="5">
                  <c:v>5.0000000000000204E-2</c:v>
                </c:pt>
                <c:pt idx="6">
                  <c:v>6.0000000000000206E-2</c:v>
                </c:pt>
                <c:pt idx="7">
                  <c:v>7.0000000000000201E-2</c:v>
                </c:pt>
                <c:pt idx="8">
                  <c:v>8.0000000000000196E-2</c:v>
                </c:pt>
                <c:pt idx="9">
                  <c:v>9.0000000000000191E-2</c:v>
                </c:pt>
                <c:pt idx="10">
                  <c:v>0.10000000000000019</c:v>
                </c:pt>
                <c:pt idx="11">
                  <c:v>0.11000000000000018</c:v>
                </c:pt>
                <c:pt idx="12">
                  <c:v>0.12000000000000018</c:v>
                </c:pt>
                <c:pt idx="13">
                  <c:v>0.13000000000000017</c:v>
                </c:pt>
                <c:pt idx="14">
                  <c:v>0.14000000000000018</c:v>
                </c:pt>
                <c:pt idx="15">
                  <c:v>0.15000000000000019</c:v>
                </c:pt>
                <c:pt idx="16">
                  <c:v>0.1600000000000002</c:v>
                </c:pt>
                <c:pt idx="17">
                  <c:v>0.17000000000000021</c:v>
                </c:pt>
                <c:pt idx="18">
                  <c:v>0.18000000000000022</c:v>
                </c:pt>
                <c:pt idx="19">
                  <c:v>0.19000000000000022</c:v>
                </c:pt>
                <c:pt idx="20">
                  <c:v>0.20000000000000023</c:v>
                </c:pt>
                <c:pt idx="21">
                  <c:v>0.21000000000000024</c:v>
                </c:pt>
                <c:pt idx="22">
                  <c:v>0.22000000000000025</c:v>
                </c:pt>
                <c:pt idx="23">
                  <c:v>0.23000000000000026</c:v>
                </c:pt>
                <c:pt idx="24">
                  <c:v>0.24000000000000027</c:v>
                </c:pt>
                <c:pt idx="25">
                  <c:v>0.25000000000000028</c:v>
                </c:pt>
                <c:pt idx="26">
                  <c:v>0.26000000000000029</c:v>
                </c:pt>
                <c:pt idx="27">
                  <c:v>0.2700000000000003</c:v>
                </c:pt>
                <c:pt idx="28">
                  <c:v>0.2800000000000003</c:v>
                </c:pt>
                <c:pt idx="29">
                  <c:v>0.29000000000000031</c:v>
                </c:pt>
                <c:pt idx="30">
                  <c:v>0.30000000000000032</c:v>
                </c:pt>
              </c:numCache>
            </c:numRef>
          </c:xVal>
          <c:yVal>
            <c:numRef>
              <c:f>linear!$CG$50:$CG$80</c:f>
              <c:numCache>
                <c:formatCode>Γενικός τύπος</c:formatCode>
                <c:ptCount val="31"/>
                <c:pt idx="0">
                  <c:v>8.7155742747658027E-2</c:v>
                </c:pt>
                <c:pt idx="1">
                  <c:v>8.0477530651042489E-2</c:v>
                </c:pt>
                <c:pt idx="2">
                  <c:v>7.4307942473257602E-2</c:v>
                </c:pt>
                <c:pt idx="3">
                  <c:v>6.860889905096676E-2</c:v>
                </c:pt>
                <c:pt idx="4">
                  <c:v>6.3345031035498323E-2</c:v>
                </c:pt>
                <c:pt idx="5">
                  <c:v>5.8483516704911254E-2</c:v>
                </c:pt>
                <c:pt idx="6">
                  <c:v>5.3993922506676791E-2</c:v>
                </c:pt>
                <c:pt idx="7">
                  <c:v>4.9848048163387566E-2</c:v>
                </c:pt>
                <c:pt idx="8">
                  <c:v>4.6019777608939723E-2</c:v>
                </c:pt>
                <c:pt idx="9">
                  <c:v>4.2484936587762361E-2</c:v>
                </c:pt>
                <c:pt idx="10">
                  <c:v>3.9221157417652232E-2</c:v>
                </c:pt>
                <c:pt idx="11">
                  <c:v>3.6207751165730044E-2</c:v>
                </c:pt>
                <c:pt idx="12">
                  <c:v>3.3425587299482473E-2</c:v>
                </c:pt>
                <c:pt idx="13">
                  <c:v>3.0856980736861436E-2</c:v>
                </c:pt>
                <c:pt idx="14">
                  <c:v>2.8485586119928775E-2</c:v>
                </c:pt>
                <c:pt idx="15">
                  <c:v>2.629629906682102E-2</c:v>
                </c:pt>
                <c:pt idx="16">
                  <c:v>2.4275164109970479E-2</c:v>
                </c:pt>
                <c:pt idx="17">
                  <c:v>2.2409288999139802E-2</c:v>
                </c:pt>
                <c:pt idx="18">
                  <c:v>2.0686765031659071E-2</c:v>
                </c:pt>
                <c:pt idx="19">
                  <c:v>1.9096593065980872E-2</c:v>
                </c:pt>
                <c:pt idx="20">
                  <c:v>1.7628614875706213E-2</c:v>
                </c:pt>
                <c:pt idx="21">
                  <c:v>1.6273449507579738E-2</c:v>
                </c:pt>
                <c:pt idx="22">
                  <c:v>1.5022434317058589E-2</c:v>
                </c:pt>
                <c:pt idx="23">
                  <c:v>1.3867570367738198E-2</c:v>
                </c:pt>
                <c:pt idx="24">
                  <c:v>1.2801471895261124E-2</c:v>
                </c:pt>
                <c:pt idx="25">
                  <c:v>1.1817319551655331E-2</c:v>
                </c:pt>
                <c:pt idx="26">
                  <c:v>1.0908817161828073E-2</c:v>
                </c:pt>
                <c:pt idx="27">
                  <c:v>1.0070151739798403E-2</c:v>
                </c:pt>
                <c:pt idx="28">
                  <c:v>9.2959565279044747E-3</c:v>
                </c:pt>
                <c:pt idx="29">
                  <c:v>8.5812768374710843E-3</c:v>
                </c:pt>
                <c:pt idx="30">
                  <c:v>7.9215384841292563E-3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FC27-49E9-AA43-38C71AD1BDED}"/>
            </c:ext>
          </c:extLst>
        </c:ser>
        <c:ser>
          <c:idx val="5"/>
          <c:order val="5"/>
          <c:tx>
            <c:strRef>
              <c:f>linear!$BT$43</c:f>
              <c:strCache>
                <c:ptCount val="1"/>
                <c:pt idx="0">
                  <c:v>a0=15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1">
                  <a:lumMod val="60000"/>
                  <a:lumOff val="40000"/>
                </a:schemeClr>
              </a:solidFill>
              <a:ln w="9525">
                <a:solidFill>
                  <a:schemeClr val="accent6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C27-49E9-AA43-38C71AD1BD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linear!$BT$44:$BT$45</c:f>
              <c:numCache>
                <c:formatCode>Γενικός τύπος</c:formatCode>
                <c:ptCount val="2"/>
                <c:pt idx="0">
                  <c:v>1.9775847626135601E-16</c:v>
                </c:pt>
                <c:pt idx="1">
                  <c:v>0.2</c:v>
                </c:pt>
              </c:numCache>
            </c:numRef>
          </c:xVal>
          <c:yVal>
            <c:numRef>
              <c:f>linear!$BU$44:$BU$45</c:f>
              <c:numCache>
                <c:formatCode>Γενικός τύπος</c:formatCode>
                <c:ptCount val="2"/>
                <c:pt idx="0">
                  <c:v>0.2588190451025203</c:v>
                </c:pt>
                <c:pt idx="1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FC27-49E9-AA43-38C71AD1BDED}"/>
            </c:ext>
          </c:extLst>
        </c:ser>
        <c:ser>
          <c:idx val="6"/>
          <c:order val="6"/>
          <c:tx>
            <c:strRef>
              <c:f>linear!$BW$43</c:f>
              <c:strCache>
                <c:ptCount val="1"/>
                <c:pt idx="0">
                  <c:v>a0=155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6">
                  <a:lumMod val="75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C27-49E9-AA43-38C71AD1BDED}"/>
                </c:ext>
              </c:extLst>
            </c:dLbl>
            <c:dLbl>
              <c:idx val="1"/>
              <c:dLblPos val="t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C27-49E9-AA43-38C71AD1BD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linear!$BW$44:$BW$45</c:f>
              <c:numCache>
                <c:formatCode>Γενικός τύπος</c:formatCode>
                <c:ptCount val="2"/>
                <c:pt idx="0">
                  <c:v>0.19000000000000022</c:v>
                </c:pt>
                <c:pt idx="1">
                  <c:v>0.19000000000000022</c:v>
                </c:pt>
              </c:numCache>
            </c:numRef>
          </c:xVal>
          <c:yVal>
            <c:numRef>
              <c:f>linear!$BX$44:$BX$45</c:f>
              <c:numCache>
                <c:formatCode>Γενικός τύπος</c:formatCode>
                <c:ptCount val="2"/>
                <c:pt idx="0">
                  <c:v>0.99990826317045767</c:v>
                </c:pt>
                <c:pt idx="1">
                  <c:v>0.99990826317045767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FC27-49E9-AA43-38C71AD1BDED}"/>
            </c:ext>
          </c:extLst>
        </c:ser>
        <c:ser>
          <c:idx val="7"/>
          <c:order val="7"/>
          <c:tx>
            <c:strRef>
              <c:f>linear!$BZ$43</c:f>
              <c:strCache>
                <c:ptCount val="1"/>
                <c:pt idx="0">
                  <c:v>a0=235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chemeClr val="accent1">
                  <a:lumMod val="60000"/>
                  <a:lumOff val="40000"/>
                </a:schemeClr>
              </a:solidFill>
              <a:ln w="9525">
                <a:solidFill>
                  <a:schemeClr val="bg2">
                    <a:lumMod val="75000"/>
                  </a:schemeClr>
                </a:solidFill>
              </a:ln>
              <a:effectLst/>
            </c:spPr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C27-49E9-AA43-38C71AD1BD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linear!$BZ$44:$BZ$45</c:f>
              <c:numCache>
                <c:formatCode>Γενικός τύπος</c:formatCode>
                <c:ptCount val="2"/>
                <c:pt idx="0">
                  <c:v>8.0000000000000196E-2</c:v>
                </c:pt>
                <c:pt idx="1">
                  <c:v>8.0000000000000196E-2</c:v>
                </c:pt>
              </c:numCache>
            </c:numRef>
          </c:xVal>
          <c:yVal>
            <c:numRef>
              <c:f>linear!$CA$44:$CA$45</c:f>
              <c:numCache>
                <c:formatCode>Γενικός τύπος</c:formatCode>
                <c:ptCount val="2"/>
                <c:pt idx="0">
                  <c:v>0.99991761676677726</c:v>
                </c:pt>
                <c:pt idx="1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FC27-49E9-AA43-38C71AD1BDED}"/>
            </c:ext>
          </c:extLst>
        </c:ser>
        <c:ser>
          <c:idx val="8"/>
          <c:order val="8"/>
          <c:tx>
            <c:strRef>
              <c:f>linear!$CF$43</c:f>
              <c:strCache>
                <c:ptCount val="1"/>
                <c:pt idx="0">
                  <c:v>a0=5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1">
                  <a:lumMod val="60000"/>
                  <a:lumOff val="4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C27-49E9-AA43-38C71AD1BD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linear!$CF$44:$CF$45</c:f>
              <c:numCache>
                <c:formatCode>Γενικός τύπος</c:formatCode>
                <c:ptCount val="2"/>
                <c:pt idx="0">
                  <c:v>1.9775847626135601E-16</c:v>
                </c:pt>
                <c:pt idx="1">
                  <c:v>0.5</c:v>
                </c:pt>
              </c:numCache>
            </c:numRef>
          </c:xVal>
          <c:yVal>
            <c:numRef>
              <c:f>linear!$CG$44:$CG$45</c:f>
              <c:numCache>
                <c:formatCode>Γενικός τύπος</c:formatCode>
                <c:ptCount val="2"/>
                <c:pt idx="0">
                  <c:v>8.7155742747658027E-2</c:v>
                </c:pt>
                <c:pt idx="1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FC27-49E9-AA43-38C71AD1BDED}"/>
            </c:ext>
          </c:extLst>
        </c:ser>
        <c:ser>
          <c:idx val="9"/>
          <c:order val="9"/>
          <c:tx>
            <c:strRef>
              <c:f>linear!$CC$43</c:f>
              <c:strCache>
                <c:ptCount val="1"/>
                <c:pt idx="0">
                  <c:v>a0=45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1">
                  <a:lumMod val="60000"/>
                  <a:lumOff val="4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C27-49E9-AA43-38C71AD1BD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linear!$CC$44:$CC$45</c:f>
              <c:numCache>
                <c:formatCode>Γενικός τύπος</c:formatCode>
                <c:ptCount val="2"/>
                <c:pt idx="0">
                  <c:v>0</c:v>
                </c:pt>
                <c:pt idx="1">
                  <c:v>0.3</c:v>
                </c:pt>
              </c:numCache>
            </c:numRef>
          </c:xVal>
          <c:yVal>
            <c:numRef>
              <c:f>linear!$CD$44:$CD$45</c:f>
              <c:numCache>
                <c:formatCode>Γενικός τύπος</c:formatCode>
                <c:ptCount val="2"/>
                <c:pt idx="0">
                  <c:v>0.70710678118654668</c:v>
                </c:pt>
                <c:pt idx="1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B-FC27-49E9-AA43-38C71AD1BD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8067264"/>
        <c:axId val="638068576"/>
      </c:scatterChart>
      <c:valAx>
        <c:axId val="638067264"/>
        <c:scaling>
          <c:orientation val="minMax"/>
          <c:max val="0.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38068576"/>
        <c:crosses val="autoZero"/>
        <c:crossBetween val="midCat"/>
      </c:valAx>
      <c:valAx>
        <c:axId val="63806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380672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data!$AZ$15:$AZ$252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2.1361346263912391</c:v>
                </c:pt>
                <c:pt idx="2">
                  <c:v>4.0732014845384015</c:v>
                </c:pt>
                <c:pt idx="3">
                  <c:v>5.8135909891489082</c:v>
                </c:pt>
                <c:pt idx="4">
                  <c:v>7.3612659250922077</c:v>
                </c:pt>
                <c:pt idx="5">
                  <c:v>8.7217297662500961</c:v>
                </c:pt>
                <c:pt idx="6">
                  <c:v>9.9019826770696966</c:v>
                </c:pt>
                <c:pt idx="7">
                  <c:v>10.910465548572178</c:v>
                </c:pt>
                <c:pt idx="8">
                  <c:v>11.756992516230568</c:v>
                </c:pt>
                <c:pt idx="9">
                  <c:v>12.4526724992142</c:v>
                </c:pt>
                <c:pt idx="10">
                  <c:v>13.009820388267011</c:v>
                </c:pt>
                <c:pt idx="11">
                  <c:v>13.44185859224358</c:v>
                </c:pt>
                <c:pt idx="12">
                  <c:v>13.763209730405299</c:v>
                </c:pt>
                <c:pt idx="13">
                  <c:v>13.989181328366504</c:v>
                </c:pt>
                <c:pt idx="14">
                  <c:v>14.135843439507887</c:v>
                </c:pt>
                <c:pt idx="15">
                  <c:v>14.219900170233533</c:v>
                </c:pt>
                <c:pt idx="16">
                  <c:v>14.258556136184517</c:v>
                </c:pt>
                <c:pt idx="17">
                  <c:v>14.269378917047268</c:v>
                </c:pt>
                <c:pt idx="18">
                  <c:v>-28.539816339744824</c:v>
                </c:pt>
                <c:pt idx="19">
                  <c:v>-28.539816339744824</c:v>
                </c:pt>
                <c:pt idx="20">
                  <c:v>-28.539816339744824</c:v>
                </c:pt>
                <c:pt idx="21">
                  <c:v>-28.539816339744824</c:v>
                </c:pt>
                <c:pt idx="22">
                  <c:v>-28.539816339744824</c:v>
                </c:pt>
                <c:pt idx="23">
                  <c:v>-28.539816339744824</c:v>
                </c:pt>
                <c:pt idx="24">
                  <c:v>-28.539816339744824</c:v>
                </c:pt>
                <c:pt idx="25">
                  <c:v>-28.539816339744824</c:v>
                </c:pt>
                <c:pt idx="26">
                  <c:v>-28.539816339744824</c:v>
                </c:pt>
                <c:pt idx="27">
                  <c:v>-28.539816339744824</c:v>
                </c:pt>
                <c:pt idx="28">
                  <c:v>-28.539816339744824</c:v>
                </c:pt>
                <c:pt idx="29">
                  <c:v>-28.539816339744824</c:v>
                </c:pt>
                <c:pt idx="30">
                  <c:v>-28.539816339744824</c:v>
                </c:pt>
                <c:pt idx="31">
                  <c:v>-28.539816339744824</c:v>
                </c:pt>
                <c:pt idx="32">
                  <c:v>-28.539816339744824</c:v>
                </c:pt>
                <c:pt idx="33">
                  <c:v>-28.539816339744824</c:v>
                </c:pt>
                <c:pt idx="34">
                  <c:v>-28.539816339744824</c:v>
                </c:pt>
                <c:pt idx="35">
                  <c:v>-28.539816339744824</c:v>
                </c:pt>
                <c:pt idx="36">
                  <c:v>-28.539816339744824</c:v>
                </c:pt>
                <c:pt idx="37">
                  <c:v>-28.539816339744824</c:v>
                </c:pt>
                <c:pt idx="38">
                  <c:v>-28.539816339744824</c:v>
                </c:pt>
                <c:pt idx="39">
                  <c:v>-28.539816339744824</c:v>
                </c:pt>
                <c:pt idx="40">
                  <c:v>-28.539816339744824</c:v>
                </c:pt>
                <c:pt idx="41">
                  <c:v>-28.539816339744824</c:v>
                </c:pt>
                <c:pt idx="42">
                  <c:v>-28.539816339744824</c:v>
                </c:pt>
                <c:pt idx="43">
                  <c:v>-28.539816339744824</c:v>
                </c:pt>
                <c:pt idx="44">
                  <c:v>-28.539816339744824</c:v>
                </c:pt>
                <c:pt idx="45">
                  <c:v>-28.539816339744824</c:v>
                </c:pt>
                <c:pt idx="46">
                  <c:v>-28.539816339744824</c:v>
                </c:pt>
                <c:pt idx="47">
                  <c:v>-28.539816339744824</c:v>
                </c:pt>
                <c:pt idx="48">
                  <c:v>-28.539816339744824</c:v>
                </c:pt>
                <c:pt idx="49">
                  <c:v>-28.539816339744824</c:v>
                </c:pt>
                <c:pt idx="50">
                  <c:v>-28.539816339744824</c:v>
                </c:pt>
                <c:pt idx="51">
                  <c:v>-28.539816339744824</c:v>
                </c:pt>
                <c:pt idx="52">
                  <c:v>-28.539816339744824</c:v>
                </c:pt>
                <c:pt idx="53">
                  <c:v>-28.539816339744824</c:v>
                </c:pt>
                <c:pt idx="54">
                  <c:v>-28.539816339744824</c:v>
                </c:pt>
                <c:pt idx="55">
                  <c:v>-28.539816339744824</c:v>
                </c:pt>
                <c:pt idx="56">
                  <c:v>-28.539816339744824</c:v>
                </c:pt>
                <c:pt idx="57">
                  <c:v>-28.539816339744824</c:v>
                </c:pt>
                <c:pt idx="58">
                  <c:v>-28.539816339744824</c:v>
                </c:pt>
                <c:pt idx="59">
                  <c:v>-28.539816339744824</c:v>
                </c:pt>
                <c:pt idx="60">
                  <c:v>-28.539816339744824</c:v>
                </c:pt>
                <c:pt idx="61">
                  <c:v>-28.539816339744824</c:v>
                </c:pt>
                <c:pt idx="62">
                  <c:v>-28.539816339744824</c:v>
                </c:pt>
                <c:pt idx="63">
                  <c:v>-28.539816339744824</c:v>
                </c:pt>
                <c:pt idx="64">
                  <c:v>-28.539816339744824</c:v>
                </c:pt>
                <c:pt idx="65">
                  <c:v>-28.539816339744824</c:v>
                </c:pt>
                <c:pt idx="66">
                  <c:v>-28.539816339744824</c:v>
                </c:pt>
                <c:pt idx="67">
                  <c:v>-28.539816339744824</c:v>
                </c:pt>
                <c:pt idx="68">
                  <c:v>-28.539816339744824</c:v>
                </c:pt>
                <c:pt idx="69">
                  <c:v>-28.539816339744824</c:v>
                </c:pt>
                <c:pt idx="70">
                  <c:v>-28.539816339744824</c:v>
                </c:pt>
                <c:pt idx="71">
                  <c:v>-28.539816339744824</c:v>
                </c:pt>
                <c:pt idx="72">
                  <c:v>-28.539816339744824</c:v>
                </c:pt>
                <c:pt idx="73">
                  <c:v>-28.539816339744824</c:v>
                </c:pt>
                <c:pt idx="74">
                  <c:v>-28.539816339744824</c:v>
                </c:pt>
                <c:pt idx="75">
                  <c:v>-28.539816339744824</c:v>
                </c:pt>
                <c:pt idx="76">
                  <c:v>-28.539816339744824</c:v>
                </c:pt>
                <c:pt idx="77">
                  <c:v>-28.539816339744824</c:v>
                </c:pt>
                <c:pt idx="78">
                  <c:v>-28.539816339744824</c:v>
                </c:pt>
                <c:pt idx="79">
                  <c:v>-28.539816339744824</c:v>
                </c:pt>
                <c:pt idx="80">
                  <c:v>-28.539816339744824</c:v>
                </c:pt>
                <c:pt idx="81">
                  <c:v>-28.539816339744824</c:v>
                </c:pt>
                <c:pt idx="82">
                  <c:v>-28.539816339744824</c:v>
                </c:pt>
                <c:pt idx="83">
                  <c:v>-28.539816339744824</c:v>
                </c:pt>
                <c:pt idx="84">
                  <c:v>-28.539816339744824</c:v>
                </c:pt>
                <c:pt idx="85">
                  <c:v>-28.539816339744824</c:v>
                </c:pt>
                <c:pt idx="86">
                  <c:v>-28.539816339744824</c:v>
                </c:pt>
                <c:pt idx="87">
                  <c:v>-28.539816339744824</c:v>
                </c:pt>
                <c:pt idx="88">
                  <c:v>-28.539816339744824</c:v>
                </c:pt>
                <c:pt idx="89">
                  <c:v>-28.539816339744824</c:v>
                </c:pt>
                <c:pt idx="90">
                  <c:v>-28.539816339744824</c:v>
                </c:pt>
                <c:pt idx="91">
                  <c:v>-28.539816339744824</c:v>
                </c:pt>
                <c:pt idx="92">
                  <c:v>-28.539816339744824</c:v>
                </c:pt>
                <c:pt idx="93">
                  <c:v>-28.539816339744824</c:v>
                </c:pt>
                <c:pt idx="94">
                  <c:v>-28.539816339744824</c:v>
                </c:pt>
                <c:pt idx="95">
                  <c:v>-28.539816339744824</c:v>
                </c:pt>
                <c:pt idx="96">
                  <c:v>-28.539816339744824</c:v>
                </c:pt>
                <c:pt idx="97">
                  <c:v>-28.539816339744824</c:v>
                </c:pt>
                <c:pt idx="98">
                  <c:v>-28.539816339744824</c:v>
                </c:pt>
                <c:pt idx="99">
                  <c:v>-28.539816339744824</c:v>
                </c:pt>
                <c:pt idx="100">
                  <c:v>-28.539816339744824</c:v>
                </c:pt>
                <c:pt idx="101">
                  <c:v>-28.539816339744824</c:v>
                </c:pt>
                <c:pt idx="102">
                  <c:v>-28.539816339744824</c:v>
                </c:pt>
                <c:pt idx="103">
                  <c:v>-28.539816339744824</c:v>
                </c:pt>
                <c:pt idx="104">
                  <c:v>-28.539816339744824</c:v>
                </c:pt>
                <c:pt idx="105">
                  <c:v>-28.539816339744824</c:v>
                </c:pt>
                <c:pt idx="106">
                  <c:v>-28.539816339744824</c:v>
                </c:pt>
                <c:pt idx="107">
                  <c:v>-28.539816339744824</c:v>
                </c:pt>
                <c:pt idx="108">
                  <c:v>-28.539816339744824</c:v>
                </c:pt>
                <c:pt idx="109">
                  <c:v>-28.539816339744824</c:v>
                </c:pt>
                <c:pt idx="110">
                  <c:v>-28.539816339744824</c:v>
                </c:pt>
                <c:pt idx="111">
                  <c:v>-28.539816339744824</c:v>
                </c:pt>
                <c:pt idx="112">
                  <c:v>-28.539816339744824</c:v>
                </c:pt>
                <c:pt idx="113">
                  <c:v>-28.539816339744824</c:v>
                </c:pt>
                <c:pt idx="114">
                  <c:v>-28.539816339744824</c:v>
                </c:pt>
                <c:pt idx="115">
                  <c:v>-28.539816339744824</c:v>
                </c:pt>
                <c:pt idx="116">
                  <c:v>-28.539816339744824</c:v>
                </c:pt>
                <c:pt idx="117">
                  <c:v>-28.539816339744824</c:v>
                </c:pt>
                <c:pt idx="118">
                  <c:v>-28.539816339744824</c:v>
                </c:pt>
                <c:pt idx="119">
                  <c:v>-28.539816339744824</c:v>
                </c:pt>
                <c:pt idx="120">
                  <c:v>-28.539816339744824</c:v>
                </c:pt>
                <c:pt idx="121">
                  <c:v>-28.539816339744824</c:v>
                </c:pt>
                <c:pt idx="122">
                  <c:v>-28.539816339744824</c:v>
                </c:pt>
                <c:pt idx="123">
                  <c:v>-28.539816339744824</c:v>
                </c:pt>
                <c:pt idx="124">
                  <c:v>-28.539816339744824</c:v>
                </c:pt>
                <c:pt idx="125">
                  <c:v>-28.539816339744824</c:v>
                </c:pt>
                <c:pt idx="126">
                  <c:v>-28.539816339744824</c:v>
                </c:pt>
                <c:pt idx="127">
                  <c:v>-28.539816339744824</c:v>
                </c:pt>
                <c:pt idx="128">
                  <c:v>-28.539816339744824</c:v>
                </c:pt>
                <c:pt idx="129">
                  <c:v>-28.539816339744824</c:v>
                </c:pt>
                <c:pt idx="130">
                  <c:v>-28.539816339744824</c:v>
                </c:pt>
                <c:pt idx="131">
                  <c:v>-28.539816339744824</c:v>
                </c:pt>
                <c:pt idx="132">
                  <c:v>-28.539816339744824</c:v>
                </c:pt>
                <c:pt idx="133">
                  <c:v>-28.539816339744824</c:v>
                </c:pt>
                <c:pt idx="134">
                  <c:v>-28.539816339744824</c:v>
                </c:pt>
                <c:pt idx="135">
                  <c:v>-28.539816339744824</c:v>
                </c:pt>
                <c:pt idx="136">
                  <c:v>-28.539816339744824</c:v>
                </c:pt>
                <c:pt idx="137">
                  <c:v>-28.539816339744824</c:v>
                </c:pt>
                <c:pt idx="138">
                  <c:v>-28.539816339744824</c:v>
                </c:pt>
                <c:pt idx="139">
                  <c:v>-28.539816339744824</c:v>
                </c:pt>
                <c:pt idx="140">
                  <c:v>-28.539816339744824</c:v>
                </c:pt>
                <c:pt idx="141">
                  <c:v>-28.539816339744824</c:v>
                </c:pt>
                <c:pt idx="142">
                  <c:v>-28.539816339744824</c:v>
                </c:pt>
                <c:pt idx="143">
                  <c:v>-28.539816339744824</c:v>
                </c:pt>
                <c:pt idx="144">
                  <c:v>-28.539816339744824</c:v>
                </c:pt>
                <c:pt idx="145">
                  <c:v>-28.539816339744824</c:v>
                </c:pt>
                <c:pt idx="146">
                  <c:v>-28.539816339744824</c:v>
                </c:pt>
                <c:pt idx="147">
                  <c:v>-28.539816339744824</c:v>
                </c:pt>
                <c:pt idx="148">
                  <c:v>-28.539816339744824</c:v>
                </c:pt>
                <c:pt idx="149">
                  <c:v>-28.539816339744824</c:v>
                </c:pt>
                <c:pt idx="150">
                  <c:v>-28.539816339744824</c:v>
                </c:pt>
                <c:pt idx="151">
                  <c:v>-28.539816339744824</c:v>
                </c:pt>
                <c:pt idx="152">
                  <c:v>-28.539816339744824</c:v>
                </c:pt>
                <c:pt idx="153">
                  <c:v>-28.539816339744824</c:v>
                </c:pt>
                <c:pt idx="154">
                  <c:v>-28.539816339744824</c:v>
                </c:pt>
                <c:pt idx="155">
                  <c:v>-28.539816339744824</c:v>
                </c:pt>
                <c:pt idx="156">
                  <c:v>-28.539816339744824</c:v>
                </c:pt>
                <c:pt idx="157">
                  <c:v>-28.539816339744824</c:v>
                </c:pt>
                <c:pt idx="158">
                  <c:v>-28.539816339744824</c:v>
                </c:pt>
                <c:pt idx="159">
                  <c:v>-28.539816339744824</c:v>
                </c:pt>
                <c:pt idx="160">
                  <c:v>-28.539816339744824</c:v>
                </c:pt>
                <c:pt idx="161">
                  <c:v>-28.539816339744824</c:v>
                </c:pt>
                <c:pt idx="162">
                  <c:v>-28.539816339744824</c:v>
                </c:pt>
                <c:pt idx="163">
                  <c:v>-28.539816339744824</c:v>
                </c:pt>
                <c:pt idx="164">
                  <c:v>-28.539816339744824</c:v>
                </c:pt>
                <c:pt idx="165">
                  <c:v>-28.539816339744824</c:v>
                </c:pt>
                <c:pt idx="166">
                  <c:v>-28.539816339744824</c:v>
                </c:pt>
                <c:pt idx="167">
                  <c:v>-28.539816339744824</c:v>
                </c:pt>
                <c:pt idx="168">
                  <c:v>-28.539816339744824</c:v>
                </c:pt>
                <c:pt idx="169">
                  <c:v>-28.539816339744824</c:v>
                </c:pt>
                <c:pt idx="170">
                  <c:v>-28.539816339744824</c:v>
                </c:pt>
                <c:pt idx="171">
                  <c:v>-28.539816339744824</c:v>
                </c:pt>
                <c:pt idx="172">
                  <c:v>-28.539816339744824</c:v>
                </c:pt>
                <c:pt idx="173">
                  <c:v>-28.539816339744824</c:v>
                </c:pt>
                <c:pt idx="174">
                  <c:v>-28.539816339744824</c:v>
                </c:pt>
                <c:pt idx="175">
                  <c:v>-28.539816339744824</c:v>
                </c:pt>
                <c:pt idx="176">
                  <c:v>-28.539816339744824</c:v>
                </c:pt>
                <c:pt idx="177">
                  <c:v>-28.539816339744824</c:v>
                </c:pt>
                <c:pt idx="178">
                  <c:v>-28.539816339744824</c:v>
                </c:pt>
                <c:pt idx="179">
                  <c:v>-28.539816339744824</c:v>
                </c:pt>
                <c:pt idx="180">
                  <c:v>-28.539816339744824</c:v>
                </c:pt>
                <c:pt idx="181">
                  <c:v>-28.539816339744824</c:v>
                </c:pt>
                <c:pt idx="182">
                  <c:v>-28.539816339744824</c:v>
                </c:pt>
                <c:pt idx="183">
                  <c:v>-28.539816339744824</c:v>
                </c:pt>
                <c:pt idx="184">
                  <c:v>-28.539816339744824</c:v>
                </c:pt>
                <c:pt idx="185">
                  <c:v>-28.539816339744824</c:v>
                </c:pt>
                <c:pt idx="186">
                  <c:v>-28.539816339744824</c:v>
                </c:pt>
                <c:pt idx="187">
                  <c:v>-28.539816339744824</c:v>
                </c:pt>
                <c:pt idx="188">
                  <c:v>-28.539816339744824</c:v>
                </c:pt>
                <c:pt idx="189">
                  <c:v>-28.539816339744824</c:v>
                </c:pt>
                <c:pt idx="190">
                  <c:v>-28.539816339744824</c:v>
                </c:pt>
                <c:pt idx="191">
                  <c:v>-28.539816339744824</c:v>
                </c:pt>
                <c:pt idx="192">
                  <c:v>-28.539816339744824</c:v>
                </c:pt>
                <c:pt idx="193">
                  <c:v>-28.539816339744824</c:v>
                </c:pt>
                <c:pt idx="194">
                  <c:v>-28.539816339744824</c:v>
                </c:pt>
                <c:pt idx="195">
                  <c:v>-28.539816339744824</c:v>
                </c:pt>
                <c:pt idx="196">
                  <c:v>-28.539816339744824</c:v>
                </c:pt>
                <c:pt idx="197">
                  <c:v>-28.539816339744824</c:v>
                </c:pt>
                <c:pt idx="198">
                  <c:v>-28.539816339744824</c:v>
                </c:pt>
                <c:pt idx="199">
                  <c:v>-28.539816339744824</c:v>
                </c:pt>
                <c:pt idx="200">
                  <c:v>-28.539816339744824</c:v>
                </c:pt>
                <c:pt idx="201">
                  <c:v>-28.539816339744824</c:v>
                </c:pt>
                <c:pt idx="202">
                  <c:v>-28.539816339744824</c:v>
                </c:pt>
                <c:pt idx="203">
                  <c:v>-28.539816339744824</c:v>
                </c:pt>
                <c:pt idx="204">
                  <c:v>-28.539816339744824</c:v>
                </c:pt>
                <c:pt idx="205">
                  <c:v>-28.539816339744824</c:v>
                </c:pt>
                <c:pt idx="206">
                  <c:v>-28.539816339744824</c:v>
                </c:pt>
                <c:pt idx="207">
                  <c:v>-28.539816339744824</c:v>
                </c:pt>
                <c:pt idx="208">
                  <c:v>-28.539816339744824</c:v>
                </c:pt>
                <c:pt idx="209">
                  <c:v>-28.539816339744824</c:v>
                </c:pt>
                <c:pt idx="210">
                  <c:v>-28.539816339744824</c:v>
                </c:pt>
                <c:pt idx="211">
                  <c:v>-28.539816339744824</c:v>
                </c:pt>
                <c:pt idx="212">
                  <c:v>-28.539816339744824</c:v>
                </c:pt>
                <c:pt idx="213">
                  <c:v>-28.539816339744824</c:v>
                </c:pt>
                <c:pt idx="214">
                  <c:v>-28.539816339744824</c:v>
                </c:pt>
                <c:pt idx="215">
                  <c:v>-28.539816339744824</c:v>
                </c:pt>
                <c:pt idx="216">
                  <c:v>-28.539816339744824</c:v>
                </c:pt>
                <c:pt idx="217">
                  <c:v>-28.539816339744824</c:v>
                </c:pt>
                <c:pt idx="218">
                  <c:v>-28.539816339744824</c:v>
                </c:pt>
                <c:pt idx="219">
                  <c:v>-28.539816339744824</c:v>
                </c:pt>
                <c:pt idx="220">
                  <c:v>-28.539816339744824</c:v>
                </c:pt>
                <c:pt idx="221">
                  <c:v>-28.539816339744824</c:v>
                </c:pt>
                <c:pt idx="222">
                  <c:v>-28.539816339744824</c:v>
                </c:pt>
                <c:pt idx="223">
                  <c:v>-28.539816339744824</c:v>
                </c:pt>
                <c:pt idx="224">
                  <c:v>-28.539816339744824</c:v>
                </c:pt>
                <c:pt idx="225">
                  <c:v>-28.539816339744824</c:v>
                </c:pt>
                <c:pt idx="226">
                  <c:v>-28.539816339744824</c:v>
                </c:pt>
                <c:pt idx="227">
                  <c:v>-28.539816339744824</c:v>
                </c:pt>
                <c:pt idx="228">
                  <c:v>-28.539816339744824</c:v>
                </c:pt>
                <c:pt idx="229">
                  <c:v>-28.539816339744824</c:v>
                </c:pt>
                <c:pt idx="230">
                  <c:v>-28.539816339744824</c:v>
                </c:pt>
                <c:pt idx="231">
                  <c:v>-28.539816339744824</c:v>
                </c:pt>
                <c:pt idx="232">
                  <c:v>-28.539816339744824</c:v>
                </c:pt>
                <c:pt idx="233">
                  <c:v>-28.539816339744824</c:v>
                </c:pt>
                <c:pt idx="234">
                  <c:v>-28.539816339744824</c:v>
                </c:pt>
                <c:pt idx="235">
                  <c:v>-28.539816339744824</c:v>
                </c:pt>
                <c:pt idx="236">
                  <c:v>-28.539816339744824</c:v>
                </c:pt>
                <c:pt idx="237">
                  <c:v>-28.539816339744824</c:v>
                </c:pt>
              </c:numCache>
            </c:numRef>
          </c:xVal>
          <c:yVal>
            <c:numRef>
              <c:f>data!$BA$15:$BA$252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-2.2330877458722584</c:v>
                </c:pt>
                <c:pt idx="2">
                  <c:v>-4.448322696403336</c:v>
                </c:pt>
                <c:pt idx="3">
                  <c:v>-6.6279947834253194</c:v>
                </c:pt>
                <c:pt idx="4">
                  <c:v>-8.7546782520602537</c:v>
                </c:pt>
                <c:pt idx="5">
                  <c:v>-10.811370973846758</c:v>
                </c:pt>
                <c:pt idx="6">
                  <c:v>-12.781630373113686</c:v>
                </c:pt>
                <c:pt idx="7">
                  <c:v>-14.649704879915321</c:v>
                </c:pt>
                <c:pt idx="8">
                  <c:v>-16.400659858604818</c:v>
                </c:pt>
                <c:pt idx="9">
                  <c:v>-18.02049700528935</c:v>
                </c:pt>
                <c:pt idx="10">
                  <c:v>-19.496266259623432</c:v>
                </c:pt>
                <c:pt idx="11">
                  <c:v>-20.816169336243188</c:v>
                </c:pt>
                <c:pt idx="12">
                  <c:v>-21.969654048141791</c:v>
                </c:pt>
                <c:pt idx="13">
                  <c:v>-22.947498667902266</c:v>
                </c:pt>
                <c:pt idx="14">
                  <c:v>-23.7418856523473</c:v>
                </c:pt>
                <c:pt idx="15">
                  <c:v>-24.346464141202279</c:v>
                </c:pt>
                <c:pt idx="16">
                  <c:v>-24.756400730115264</c:v>
                </c:pt>
                <c:pt idx="17">
                  <c:v>-24.968418112120474</c:v>
                </c:pt>
                <c:pt idx="18">
                  <c:v>-25</c:v>
                </c:pt>
                <c:pt idx="19">
                  <c:v>-25</c:v>
                </c:pt>
                <c:pt idx="20">
                  <c:v>-25</c:v>
                </c:pt>
                <c:pt idx="21">
                  <c:v>-25</c:v>
                </c:pt>
                <c:pt idx="22">
                  <c:v>-25</c:v>
                </c:pt>
                <c:pt idx="23">
                  <c:v>-25</c:v>
                </c:pt>
                <c:pt idx="24">
                  <c:v>-25</c:v>
                </c:pt>
                <c:pt idx="25">
                  <c:v>-25</c:v>
                </c:pt>
                <c:pt idx="26">
                  <c:v>-25</c:v>
                </c:pt>
                <c:pt idx="27">
                  <c:v>-25</c:v>
                </c:pt>
                <c:pt idx="28">
                  <c:v>-25</c:v>
                </c:pt>
                <c:pt idx="29">
                  <c:v>-25</c:v>
                </c:pt>
                <c:pt idx="30">
                  <c:v>-25</c:v>
                </c:pt>
                <c:pt idx="31">
                  <c:v>-25</c:v>
                </c:pt>
                <c:pt idx="32">
                  <c:v>-25</c:v>
                </c:pt>
                <c:pt idx="33">
                  <c:v>-25</c:v>
                </c:pt>
                <c:pt idx="34">
                  <c:v>-25</c:v>
                </c:pt>
                <c:pt idx="35">
                  <c:v>-25</c:v>
                </c:pt>
                <c:pt idx="36">
                  <c:v>-25</c:v>
                </c:pt>
                <c:pt idx="37">
                  <c:v>-25</c:v>
                </c:pt>
                <c:pt idx="38">
                  <c:v>-25</c:v>
                </c:pt>
                <c:pt idx="39">
                  <c:v>-25</c:v>
                </c:pt>
                <c:pt idx="40">
                  <c:v>-25</c:v>
                </c:pt>
                <c:pt idx="41">
                  <c:v>-25</c:v>
                </c:pt>
                <c:pt idx="42">
                  <c:v>-25</c:v>
                </c:pt>
                <c:pt idx="43">
                  <c:v>-25</c:v>
                </c:pt>
                <c:pt idx="44">
                  <c:v>-25</c:v>
                </c:pt>
                <c:pt idx="45">
                  <c:v>-25</c:v>
                </c:pt>
                <c:pt idx="46">
                  <c:v>-25</c:v>
                </c:pt>
                <c:pt idx="47">
                  <c:v>-25</c:v>
                </c:pt>
                <c:pt idx="48">
                  <c:v>-25</c:v>
                </c:pt>
                <c:pt idx="49">
                  <c:v>-25</c:v>
                </c:pt>
                <c:pt idx="50">
                  <c:v>-25</c:v>
                </c:pt>
                <c:pt idx="51">
                  <c:v>-25</c:v>
                </c:pt>
                <c:pt idx="52">
                  <c:v>-25</c:v>
                </c:pt>
                <c:pt idx="53">
                  <c:v>-25</c:v>
                </c:pt>
                <c:pt idx="54">
                  <c:v>-25</c:v>
                </c:pt>
                <c:pt idx="55">
                  <c:v>-25</c:v>
                </c:pt>
                <c:pt idx="56">
                  <c:v>-25</c:v>
                </c:pt>
                <c:pt idx="57">
                  <c:v>-25</c:v>
                </c:pt>
                <c:pt idx="58">
                  <c:v>-25</c:v>
                </c:pt>
                <c:pt idx="59">
                  <c:v>-25</c:v>
                </c:pt>
                <c:pt idx="60">
                  <c:v>-25</c:v>
                </c:pt>
                <c:pt idx="61">
                  <c:v>-25</c:v>
                </c:pt>
                <c:pt idx="62">
                  <c:v>-25</c:v>
                </c:pt>
                <c:pt idx="63">
                  <c:v>-25</c:v>
                </c:pt>
                <c:pt idx="64">
                  <c:v>-25</c:v>
                </c:pt>
                <c:pt idx="65">
                  <c:v>-25</c:v>
                </c:pt>
                <c:pt idx="66">
                  <c:v>-25</c:v>
                </c:pt>
                <c:pt idx="67">
                  <c:v>-25</c:v>
                </c:pt>
                <c:pt idx="68">
                  <c:v>-25</c:v>
                </c:pt>
                <c:pt idx="69">
                  <c:v>-25</c:v>
                </c:pt>
                <c:pt idx="70">
                  <c:v>-25</c:v>
                </c:pt>
                <c:pt idx="71">
                  <c:v>-25</c:v>
                </c:pt>
                <c:pt idx="72">
                  <c:v>-25</c:v>
                </c:pt>
                <c:pt idx="73">
                  <c:v>-25</c:v>
                </c:pt>
                <c:pt idx="74">
                  <c:v>-25</c:v>
                </c:pt>
                <c:pt idx="75">
                  <c:v>-25</c:v>
                </c:pt>
                <c:pt idx="76">
                  <c:v>-25</c:v>
                </c:pt>
                <c:pt idx="77">
                  <c:v>-25</c:v>
                </c:pt>
                <c:pt idx="78">
                  <c:v>-25</c:v>
                </c:pt>
                <c:pt idx="79">
                  <c:v>-25</c:v>
                </c:pt>
                <c:pt idx="80">
                  <c:v>-25</c:v>
                </c:pt>
                <c:pt idx="81">
                  <c:v>-25</c:v>
                </c:pt>
                <c:pt idx="82">
                  <c:v>-25</c:v>
                </c:pt>
                <c:pt idx="83">
                  <c:v>-25</c:v>
                </c:pt>
                <c:pt idx="84">
                  <c:v>-25</c:v>
                </c:pt>
                <c:pt idx="85">
                  <c:v>-25</c:v>
                </c:pt>
                <c:pt idx="86">
                  <c:v>-25</c:v>
                </c:pt>
                <c:pt idx="87">
                  <c:v>-25</c:v>
                </c:pt>
                <c:pt idx="88">
                  <c:v>-25</c:v>
                </c:pt>
                <c:pt idx="89">
                  <c:v>-25</c:v>
                </c:pt>
                <c:pt idx="90">
                  <c:v>-25</c:v>
                </c:pt>
                <c:pt idx="91">
                  <c:v>-25</c:v>
                </c:pt>
                <c:pt idx="92">
                  <c:v>-25</c:v>
                </c:pt>
                <c:pt idx="93">
                  <c:v>-25</c:v>
                </c:pt>
                <c:pt idx="94">
                  <c:v>-25</c:v>
                </c:pt>
                <c:pt idx="95">
                  <c:v>-25</c:v>
                </c:pt>
                <c:pt idx="96">
                  <c:v>-25</c:v>
                </c:pt>
                <c:pt idx="97">
                  <c:v>-25</c:v>
                </c:pt>
                <c:pt idx="98">
                  <c:v>-25</c:v>
                </c:pt>
                <c:pt idx="99">
                  <c:v>-25</c:v>
                </c:pt>
                <c:pt idx="100">
                  <c:v>-25</c:v>
                </c:pt>
                <c:pt idx="101">
                  <c:v>-25</c:v>
                </c:pt>
                <c:pt idx="102">
                  <c:v>-25</c:v>
                </c:pt>
                <c:pt idx="103">
                  <c:v>-25</c:v>
                </c:pt>
                <c:pt idx="104">
                  <c:v>-25</c:v>
                </c:pt>
                <c:pt idx="105">
                  <c:v>-25</c:v>
                </c:pt>
                <c:pt idx="106">
                  <c:v>-25</c:v>
                </c:pt>
                <c:pt idx="107">
                  <c:v>-25</c:v>
                </c:pt>
                <c:pt idx="108">
                  <c:v>-25</c:v>
                </c:pt>
                <c:pt idx="109">
                  <c:v>-25</c:v>
                </c:pt>
                <c:pt idx="110">
                  <c:v>-25</c:v>
                </c:pt>
                <c:pt idx="111">
                  <c:v>-25</c:v>
                </c:pt>
                <c:pt idx="112">
                  <c:v>-25</c:v>
                </c:pt>
                <c:pt idx="113">
                  <c:v>-25</c:v>
                </c:pt>
                <c:pt idx="114">
                  <c:v>-25</c:v>
                </c:pt>
                <c:pt idx="115">
                  <c:v>-25</c:v>
                </c:pt>
                <c:pt idx="116">
                  <c:v>-25</c:v>
                </c:pt>
                <c:pt idx="117">
                  <c:v>-25</c:v>
                </c:pt>
                <c:pt idx="118">
                  <c:v>-25</c:v>
                </c:pt>
                <c:pt idx="119">
                  <c:v>-25</c:v>
                </c:pt>
                <c:pt idx="120">
                  <c:v>-25</c:v>
                </c:pt>
                <c:pt idx="121">
                  <c:v>-25</c:v>
                </c:pt>
                <c:pt idx="122">
                  <c:v>-25</c:v>
                </c:pt>
                <c:pt idx="123">
                  <c:v>-25</c:v>
                </c:pt>
                <c:pt idx="124">
                  <c:v>-25</c:v>
                </c:pt>
                <c:pt idx="125">
                  <c:v>-25</c:v>
                </c:pt>
                <c:pt idx="126">
                  <c:v>-25</c:v>
                </c:pt>
                <c:pt idx="127">
                  <c:v>-25</c:v>
                </c:pt>
                <c:pt idx="128">
                  <c:v>-25</c:v>
                </c:pt>
                <c:pt idx="129">
                  <c:v>-25</c:v>
                </c:pt>
                <c:pt idx="130">
                  <c:v>-25</c:v>
                </c:pt>
                <c:pt idx="131">
                  <c:v>-25</c:v>
                </c:pt>
                <c:pt idx="132">
                  <c:v>-25</c:v>
                </c:pt>
                <c:pt idx="133">
                  <c:v>-25</c:v>
                </c:pt>
                <c:pt idx="134">
                  <c:v>-25</c:v>
                </c:pt>
                <c:pt idx="135">
                  <c:v>-25</c:v>
                </c:pt>
                <c:pt idx="136">
                  <c:v>-25</c:v>
                </c:pt>
                <c:pt idx="137">
                  <c:v>-25</c:v>
                </c:pt>
                <c:pt idx="138">
                  <c:v>-25</c:v>
                </c:pt>
                <c:pt idx="139">
                  <c:v>-25</c:v>
                </c:pt>
                <c:pt idx="140">
                  <c:v>-25</c:v>
                </c:pt>
                <c:pt idx="141">
                  <c:v>-25</c:v>
                </c:pt>
                <c:pt idx="142">
                  <c:v>-25</c:v>
                </c:pt>
                <c:pt idx="143">
                  <c:v>-25</c:v>
                </c:pt>
                <c:pt idx="144">
                  <c:v>-25</c:v>
                </c:pt>
                <c:pt idx="145">
                  <c:v>-25</c:v>
                </c:pt>
                <c:pt idx="146">
                  <c:v>-25</c:v>
                </c:pt>
                <c:pt idx="147">
                  <c:v>-25</c:v>
                </c:pt>
                <c:pt idx="148">
                  <c:v>-25</c:v>
                </c:pt>
                <c:pt idx="149">
                  <c:v>-25</c:v>
                </c:pt>
                <c:pt idx="150">
                  <c:v>-25</c:v>
                </c:pt>
                <c:pt idx="151">
                  <c:v>-25</c:v>
                </c:pt>
                <c:pt idx="152">
                  <c:v>-25</c:v>
                </c:pt>
                <c:pt idx="153">
                  <c:v>-25</c:v>
                </c:pt>
                <c:pt idx="154">
                  <c:v>-25</c:v>
                </c:pt>
                <c:pt idx="155">
                  <c:v>-25</c:v>
                </c:pt>
                <c:pt idx="156">
                  <c:v>-25</c:v>
                </c:pt>
                <c:pt idx="157">
                  <c:v>-25</c:v>
                </c:pt>
                <c:pt idx="158">
                  <c:v>-25</c:v>
                </c:pt>
                <c:pt idx="159">
                  <c:v>-25</c:v>
                </c:pt>
                <c:pt idx="160">
                  <c:v>-25</c:v>
                </c:pt>
                <c:pt idx="161">
                  <c:v>-25</c:v>
                </c:pt>
                <c:pt idx="162">
                  <c:v>-25</c:v>
                </c:pt>
                <c:pt idx="163">
                  <c:v>-25</c:v>
                </c:pt>
                <c:pt idx="164">
                  <c:v>-25</c:v>
                </c:pt>
                <c:pt idx="165">
                  <c:v>-25</c:v>
                </c:pt>
                <c:pt idx="166">
                  <c:v>-25</c:v>
                </c:pt>
                <c:pt idx="167">
                  <c:v>-25</c:v>
                </c:pt>
                <c:pt idx="168">
                  <c:v>-25</c:v>
                </c:pt>
                <c:pt idx="169">
                  <c:v>-25</c:v>
                </c:pt>
                <c:pt idx="170">
                  <c:v>-25</c:v>
                </c:pt>
                <c:pt idx="171">
                  <c:v>-25</c:v>
                </c:pt>
                <c:pt idx="172">
                  <c:v>-25</c:v>
                </c:pt>
                <c:pt idx="173">
                  <c:v>-25</c:v>
                </c:pt>
                <c:pt idx="174">
                  <c:v>-25</c:v>
                </c:pt>
                <c:pt idx="175">
                  <c:v>-25</c:v>
                </c:pt>
                <c:pt idx="176">
                  <c:v>-25</c:v>
                </c:pt>
                <c:pt idx="177">
                  <c:v>-25</c:v>
                </c:pt>
                <c:pt idx="178">
                  <c:v>-25</c:v>
                </c:pt>
                <c:pt idx="179">
                  <c:v>-25</c:v>
                </c:pt>
                <c:pt idx="180">
                  <c:v>-25</c:v>
                </c:pt>
                <c:pt idx="181">
                  <c:v>-25</c:v>
                </c:pt>
                <c:pt idx="182">
                  <c:v>-25</c:v>
                </c:pt>
                <c:pt idx="183">
                  <c:v>-25</c:v>
                </c:pt>
                <c:pt idx="184">
                  <c:v>-25</c:v>
                </c:pt>
                <c:pt idx="185">
                  <c:v>-25</c:v>
                </c:pt>
                <c:pt idx="186">
                  <c:v>-25</c:v>
                </c:pt>
                <c:pt idx="187">
                  <c:v>-25</c:v>
                </c:pt>
                <c:pt idx="188">
                  <c:v>-25</c:v>
                </c:pt>
                <c:pt idx="189">
                  <c:v>-25</c:v>
                </c:pt>
                <c:pt idx="190">
                  <c:v>-25</c:v>
                </c:pt>
                <c:pt idx="191">
                  <c:v>-25</c:v>
                </c:pt>
                <c:pt idx="192">
                  <c:v>-25</c:v>
                </c:pt>
                <c:pt idx="193">
                  <c:v>-25</c:v>
                </c:pt>
                <c:pt idx="194">
                  <c:v>-25</c:v>
                </c:pt>
                <c:pt idx="195">
                  <c:v>-25</c:v>
                </c:pt>
                <c:pt idx="196">
                  <c:v>-25</c:v>
                </c:pt>
                <c:pt idx="197">
                  <c:v>-25</c:v>
                </c:pt>
                <c:pt idx="198">
                  <c:v>-25</c:v>
                </c:pt>
                <c:pt idx="199">
                  <c:v>-25</c:v>
                </c:pt>
                <c:pt idx="200">
                  <c:v>-25</c:v>
                </c:pt>
                <c:pt idx="201">
                  <c:v>-25</c:v>
                </c:pt>
                <c:pt idx="202">
                  <c:v>-25</c:v>
                </c:pt>
                <c:pt idx="203">
                  <c:v>-25</c:v>
                </c:pt>
                <c:pt idx="204">
                  <c:v>-25</c:v>
                </c:pt>
                <c:pt idx="205">
                  <c:v>-25</c:v>
                </c:pt>
                <c:pt idx="206">
                  <c:v>-25</c:v>
                </c:pt>
                <c:pt idx="207">
                  <c:v>-25</c:v>
                </c:pt>
                <c:pt idx="208">
                  <c:v>-25</c:v>
                </c:pt>
                <c:pt idx="209">
                  <c:v>-25</c:v>
                </c:pt>
                <c:pt idx="210">
                  <c:v>-25</c:v>
                </c:pt>
                <c:pt idx="211">
                  <c:v>-25</c:v>
                </c:pt>
                <c:pt idx="212">
                  <c:v>-25</c:v>
                </c:pt>
                <c:pt idx="213">
                  <c:v>-25</c:v>
                </c:pt>
                <c:pt idx="214">
                  <c:v>-25</c:v>
                </c:pt>
                <c:pt idx="215">
                  <c:v>-25</c:v>
                </c:pt>
                <c:pt idx="216">
                  <c:v>-25</c:v>
                </c:pt>
                <c:pt idx="217">
                  <c:v>-25</c:v>
                </c:pt>
                <c:pt idx="218">
                  <c:v>-25</c:v>
                </c:pt>
                <c:pt idx="219">
                  <c:v>-25</c:v>
                </c:pt>
                <c:pt idx="220">
                  <c:v>-25</c:v>
                </c:pt>
                <c:pt idx="221">
                  <c:v>-25</c:v>
                </c:pt>
                <c:pt idx="222">
                  <c:v>-25</c:v>
                </c:pt>
                <c:pt idx="223">
                  <c:v>-25</c:v>
                </c:pt>
                <c:pt idx="224">
                  <c:v>-25</c:v>
                </c:pt>
                <c:pt idx="225">
                  <c:v>-25</c:v>
                </c:pt>
                <c:pt idx="226">
                  <c:v>-25</c:v>
                </c:pt>
                <c:pt idx="227">
                  <c:v>-25</c:v>
                </c:pt>
                <c:pt idx="228">
                  <c:v>-25</c:v>
                </c:pt>
                <c:pt idx="229">
                  <c:v>-25</c:v>
                </c:pt>
                <c:pt idx="230">
                  <c:v>-25</c:v>
                </c:pt>
                <c:pt idx="231">
                  <c:v>-25</c:v>
                </c:pt>
                <c:pt idx="232">
                  <c:v>-25</c:v>
                </c:pt>
                <c:pt idx="233">
                  <c:v>-25</c:v>
                </c:pt>
                <c:pt idx="234">
                  <c:v>-25</c:v>
                </c:pt>
                <c:pt idx="235">
                  <c:v>-25</c:v>
                </c:pt>
                <c:pt idx="236">
                  <c:v>-25</c:v>
                </c:pt>
                <c:pt idx="237">
                  <c:v>-25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A45-4A99-BE7F-9C1F952C467C}"/>
            </c:ext>
          </c:extLst>
        </c:ser>
        <c:ser>
          <c:idx val="1"/>
          <c:order val="1"/>
          <c:tx>
            <c:strRef>
              <c:f>data!$AL$12</c:f>
              <c:strCache>
                <c:ptCount val="1"/>
                <c:pt idx="0">
                  <c:v>155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data!$AL$16:$AL$252</c:f>
              <c:numCache>
                <c:formatCode>Γενικός τύπος</c:formatCode>
                <c:ptCount val="237"/>
                <c:pt idx="0">
                  <c:v>-1.2609953138043888</c:v>
                </c:pt>
                <c:pt idx="1">
                  <c:v>-2.3759044782461332</c:v>
                </c:pt>
                <c:pt idx="2">
                  <c:v>-3.3522311215060023</c:v>
                </c:pt>
                <c:pt idx="3">
                  <c:v>-4.1978748046125194</c:v>
                </c:pt>
                <c:pt idx="4">
                  <c:v>-4.9211084522485766</c:v>
                </c:pt>
                <c:pt idx="5">
                  <c:v>-5.5305547168512508</c:v>
                </c:pt>
                <c:pt idx="6">
                  <c:v>-6.0351613435333675</c:v>
                </c:pt>
                <c:pt idx="7">
                  <c:v>-6.4441756062084119</c:v>
                </c:pt>
                <c:pt idx="8">
                  <c:v>-6.7671178879568137</c:v>
                </c:pt>
                <c:pt idx="9">
                  <c:v>-7.013754481113522</c:v>
                </c:pt>
                <c:pt idx="10">
                  <c:v>-7.194069684789179</c:v>
                </c:pt>
                <c:pt idx="11">
                  <c:v>-7.3182372795409751</c:v>
                </c:pt>
                <c:pt idx="12">
                  <c:v>-7.3965914606919894</c:v>
                </c:pt>
                <c:pt idx="13">
                  <c:v>-7.4395973133423059</c:v>
                </c:pt>
                <c:pt idx="14">
                  <c:v>-7.4578209134259135</c:v>
                </c:pt>
                <c:pt idx="15">
                  <c:v>-7.461899140234566</c:v>
                </c:pt>
                <c:pt idx="16">
                  <c:v>14.923920022010648</c:v>
                </c:pt>
                <c:pt idx="17">
                  <c:v>14.923920022010648</c:v>
                </c:pt>
                <c:pt idx="18">
                  <c:v>14.923920022010648</c:v>
                </c:pt>
                <c:pt idx="19">
                  <c:v>14.923920022010648</c:v>
                </c:pt>
                <c:pt idx="20">
                  <c:v>14.923920022010648</c:v>
                </c:pt>
                <c:pt idx="21">
                  <c:v>14.923920022010648</c:v>
                </c:pt>
                <c:pt idx="22">
                  <c:v>14.923920022010648</c:v>
                </c:pt>
                <c:pt idx="23">
                  <c:v>14.923920022010648</c:v>
                </c:pt>
                <c:pt idx="24">
                  <c:v>14.923920022010648</c:v>
                </c:pt>
                <c:pt idx="25">
                  <c:v>14.923920022010648</c:v>
                </c:pt>
                <c:pt idx="26">
                  <c:v>14.923920022010648</c:v>
                </c:pt>
                <c:pt idx="27">
                  <c:v>14.923920022010648</c:v>
                </c:pt>
                <c:pt idx="28">
                  <c:v>14.923920022010648</c:v>
                </c:pt>
                <c:pt idx="29">
                  <c:v>14.923920022010648</c:v>
                </c:pt>
                <c:pt idx="30">
                  <c:v>14.923920022010648</c:v>
                </c:pt>
                <c:pt idx="31">
                  <c:v>14.923920022010648</c:v>
                </c:pt>
                <c:pt idx="32">
                  <c:v>14.923920022010648</c:v>
                </c:pt>
                <c:pt idx="33">
                  <c:v>14.923920022010648</c:v>
                </c:pt>
                <c:pt idx="34">
                  <c:v>14.923920022010648</c:v>
                </c:pt>
                <c:pt idx="35">
                  <c:v>14.923920022010648</c:v>
                </c:pt>
                <c:pt idx="36">
                  <c:v>14.923920022010648</c:v>
                </c:pt>
                <c:pt idx="37">
                  <c:v>14.923920022010648</c:v>
                </c:pt>
                <c:pt idx="38">
                  <c:v>14.923920022010648</c:v>
                </c:pt>
                <c:pt idx="39">
                  <c:v>14.923920022010648</c:v>
                </c:pt>
                <c:pt idx="40">
                  <c:v>14.923920022010648</c:v>
                </c:pt>
                <c:pt idx="41">
                  <c:v>14.923920022010648</c:v>
                </c:pt>
                <c:pt idx="42">
                  <c:v>14.923920022010648</c:v>
                </c:pt>
                <c:pt idx="43">
                  <c:v>14.923920022010648</c:v>
                </c:pt>
                <c:pt idx="44">
                  <c:v>14.923920022010648</c:v>
                </c:pt>
                <c:pt idx="45">
                  <c:v>14.923920022010648</c:v>
                </c:pt>
                <c:pt idx="46">
                  <c:v>14.923920022010648</c:v>
                </c:pt>
                <c:pt idx="47">
                  <c:v>14.923920022010648</c:v>
                </c:pt>
                <c:pt idx="48">
                  <c:v>14.923920022010648</c:v>
                </c:pt>
                <c:pt idx="49">
                  <c:v>14.923920022010648</c:v>
                </c:pt>
                <c:pt idx="50">
                  <c:v>14.923920022010648</c:v>
                </c:pt>
                <c:pt idx="51">
                  <c:v>14.923920022010648</c:v>
                </c:pt>
                <c:pt idx="52">
                  <c:v>14.923920022010648</c:v>
                </c:pt>
                <c:pt idx="53">
                  <c:v>14.923920022010648</c:v>
                </c:pt>
                <c:pt idx="54">
                  <c:v>14.923920022010648</c:v>
                </c:pt>
                <c:pt idx="55">
                  <c:v>14.923920022010648</c:v>
                </c:pt>
                <c:pt idx="56">
                  <c:v>14.923920022010648</c:v>
                </c:pt>
                <c:pt idx="57">
                  <c:v>14.923920022010648</c:v>
                </c:pt>
                <c:pt idx="58">
                  <c:v>14.923920022010648</c:v>
                </c:pt>
                <c:pt idx="59">
                  <c:v>14.923920022010648</c:v>
                </c:pt>
                <c:pt idx="60">
                  <c:v>14.923920022010648</c:v>
                </c:pt>
                <c:pt idx="61">
                  <c:v>14.923920022010648</c:v>
                </c:pt>
                <c:pt idx="62">
                  <c:v>14.923920022010648</c:v>
                </c:pt>
                <c:pt idx="63">
                  <c:v>14.923920022010648</c:v>
                </c:pt>
                <c:pt idx="64">
                  <c:v>14.923920022010648</c:v>
                </c:pt>
                <c:pt idx="65">
                  <c:v>14.923920022010648</c:v>
                </c:pt>
                <c:pt idx="66">
                  <c:v>14.923920022010648</c:v>
                </c:pt>
                <c:pt idx="67">
                  <c:v>14.923920022010648</c:v>
                </c:pt>
                <c:pt idx="68">
                  <c:v>14.923920022010648</c:v>
                </c:pt>
                <c:pt idx="69">
                  <c:v>14.923920022010648</c:v>
                </c:pt>
                <c:pt idx="70">
                  <c:v>14.923920022010648</c:v>
                </c:pt>
                <c:pt idx="71">
                  <c:v>14.923920022010648</c:v>
                </c:pt>
                <c:pt idx="72">
                  <c:v>14.923920022010648</c:v>
                </c:pt>
                <c:pt idx="73">
                  <c:v>14.923920022010648</c:v>
                </c:pt>
                <c:pt idx="74">
                  <c:v>14.923920022010648</c:v>
                </c:pt>
                <c:pt idx="75">
                  <c:v>14.923920022010648</c:v>
                </c:pt>
                <c:pt idx="76">
                  <c:v>14.923920022010648</c:v>
                </c:pt>
                <c:pt idx="77">
                  <c:v>14.923920022010648</c:v>
                </c:pt>
                <c:pt idx="78">
                  <c:v>14.923920022010648</c:v>
                </c:pt>
                <c:pt idx="79">
                  <c:v>14.923920022010648</c:v>
                </c:pt>
                <c:pt idx="80">
                  <c:v>14.923920022010648</c:v>
                </c:pt>
                <c:pt idx="81">
                  <c:v>14.923920022010648</c:v>
                </c:pt>
                <c:pt idx="82">
                  <c:v>14.923920022010648</c:v>
                </c:pt>
                <c:pt idx="83">
                  <c:v>14.923920022010648</c:v>
                </c:pt>
                <c:pt idx="84">
                  <c:v>14.923920022010648</c:v>
                </c:pt>
                <c:pt idx="85">
                  <c:v>14.923920022010648</c:v>
                </c:pt>
                <c:pt idx="86">
                  <c:v>14.923920022010648</c:v>
                </c:pt>
                <c:pt idx="87">
                  <c:v>14.923920022010648</c:v>
                </c:pt>
                <c:pt idx="88">
                  <c:v>14.923920022010648</c:v>
                </c:pt>
                <c:pt idx="89">
                  <c:v>14.923920022010648</c:v>
                </c:pt>
                <c:pt idx="90">
                  <c:v>14.923920022010648</c:v>
                </c:pt>
                <c:pt idx="91">
                  <c:v>14.923920022010648</c:v>
                </c:pt>
                <c:pt idx="92">
                  <c:v>14.923920022010648</c:v>
                </c:pt>
                <c:pt idx="93">
                  <c:v>14.923920022010648</c:v>
                </c:pt>
                <c:pt idx="94">
                  <c:v>14.923920022010648</c:v>
                </c:pt>
                <c:pt idx="95">
                  <c:v>14.923920022010648</c:v>
                </c:pt>
                <c:pt idx="96">
                  <c:v>14.923920022010648</c:v>
                </c:pt>
                <c:pt idx="97">
                  <c:v>14.923920022010648</c:v>
                </c:pt>
                <c:pt idx="98">
                  <c:v>14.923920022010648</c:v>
                </c:pt>
                <c:pt idx="99">
                  <c:v>14.923920022010648</c:v>
                </c:pt>
                <c:pt idx="100">
                  <c:v>14.923920022010648</c:v>
                </c:pt>
                <c:pt idx="101">
                  <c:v>14.923920022010648</c:v>
                </c:pt>
                <c:pt idx="102">
                  <c:v>14.923920022010648</c:v>
                </c:pt>
                <c:pt idx="103">
                  <c:v>14.923920022010648</c:v>
                </c:pt>
                <c:pt idx="104">
                  <c:v>14.923920022010648</c:v>
                </c:pt>
                <c:pt idx="105">
                  <c:v>14.923920022010648</c:v>
                </c:pt>
                <c:pt idx="106">
                  <c:v>14.923920022010648</c:v>
                </c:pt>
                <c:pt idx="107">
                  <c:v>14.923920022010648</c:v>
                </c:pt>
                <c:pt idx="108">
                  <c:v>14.923920022010648</c:v>
                </c:pt>
                <c:pt idx="109">
                  <c:v>14.923920022010648</c:v>
                </c:pt>
                <c:pt idx="110">
                  <c:v>14.923920022010648</c:v>
                </c:pt>
                <c:pt idx="111">
                  <c:v>14.923920022010648</c:v>
                </c:pt>
                <c:pt idx="112">
                  <c:v>14.923920022010648</c:v>
                </c:pt>
                <c:pt idx="113">
                  <c:v>14.923920022010648</c:v>
                </c:pt>
                <c:pt idx="114">
                  <c:v>14.923920022010648</c:v>
                </c:pt>
                <c:pt idx="115">
                  <c:v>14.923920022010648</c:v>
                </c:pt>
                <c:pt idx="116">
                  <c:v>14.923920022010648</c:v>
                </c:pt>
                <c:pt idx="117">
                  <c:v>14.923920022010648</c:v>
                </c:pt>
                <c:pt idx="118">
                  <c:v>14.923920022010648</c:v>
                </c:pt>
                <c:pt idx="119">
                  <c:v>14.923920022010648</c:v>
                </c:pt>
                <c:pt idx="120">
                  <c:v>14.923920022010648</c:v>
                </c:pt>
                <c:pt idx="121">
                  <c:v>14.923920022010648</c:v>
                </c:pt>
                <c:pt idx="122">
                  <c:v>14.923920022010648</c:v>
                </c:pt>
                <c:pt idx="123">
                  <c:v>14.923920022010648</c:v>
                </c:pt>
                <c:pt idx="124">
                  <c:v>14.923920022010648</c:v>
                </c:pt>
                <c:pt idx="125">
                  <c:v>14.923920022010648</c:v>
                </c:pt>
                <c:pt idx="126">
                  <c:v>14.923920022010648</c:v>
                </c:pt>
                <c:pt idx="127">
                  <c:v>14.923920022010648</c:v>
                </c:pt>
                <c:pt idx="128">
                  <c:v>14.923920022010648</c:v>
                </c:pt>
                <c:pt idx="129">
                  <c:v>14.923920022010648</c:v>
                </c:pt>
                <c:pt idx="130">
                  <c:v>14.923920022010648</c:v>
                </c:pt>
                <c:pt idx="131">
                  <c:v>14.923920022010648</c:v>
                </c:pt>
                <c:pt idx="132">
                  <c:v>14.923920022010648</c:v>
                </c:pt>
                <c:pt idx="133">
                  <c:v>14.923920022010648</c:v>
                </c:pt>
                <c:pt idx="134">
                  <c:v>14.923920022010648</c:v>
                </c:pt>
                <c:pt idx="135">
                  <c:v>14.923920022010648</c:v>
                </c:pt>
                <c:pt idx="136">
                  <c:v>14.923920022010648</c:v>
                </c:pt>
                <c:pt idx="137">
                  <c:v>14.923920022010648</c:v>
                </c:pt>
                <c:pt idx="138">
                  <c:v>14.923920022010648</c:v>
                </c:pt>
                <c:pt idx="139">
                  <c:v>14.923920022010648</c:v>
                </c:pt>
                <c:pt idx="140">
                  <c:v>14.923920022010648</c:v>
                </c:pt>
                <c:pt idx="141">
                  <c:v>14.923920022010648</c:v>
                </c:pt>
                <c:pt idx="142">
                  <c:v>14.923920022010648</c:v>
                </c:pt>
                <c:pt idx="143">
                  <c:v>14.923920022010648</c:v>
                </c:pt>
                <c:pt idx="144">
                  <c:v>14.923920022010648</c:v>
                </c:pt>
                <c:pt idx="145">
                  <c:v>14.923920022010648</c:v>
                </c:pt>
                <c:pt idx="146">
                  <c:v>14.923920022010648</c:v>
                </c:pt>
                <c:pt idx="147">
                  <c:v>14.923920022010648</c:v>
                </c:pt>
                <c:pt idx="148">
                  <c:v>14.923920022010648</c:v>
                </c:pt>
                <c:pt idx="149">
                  <c:v>14.923920022010648</c:v>
                </c:pt>
                <c:pt idx="150">
                  <c:v>14.923920022010648</c:v>
                </c:pt>
                <c:pt idx="151">
                  <c:v>14.923920022010648</c:v>
                </c:pt>
                <c:pt idx="152">
                  <c:v>14.923920022010648</c:v>
                </c:pt>
                <c:pt idx="153">
                  <c:v>14.923920022010648</c:v>
                </c:pt>
                <c:pt idx="154">
                  <c:v>14.923920022010648</c:v>
                </c:pt>
                <c:pt idx="155">
                  <c:v>14.923920022010648</c:v>
                </c:pt>
                <c:pt idx="156">
                  <c:v>14.923920022010648</c:v>
                </c:pt>
                <c:pt idx="157">
                  <c:v>14.923920022010648</c:v>
                </c:pt>
                <c:pt idx="158">
                  <c:v>14.923920022010648</c:v>
                </c:pt>
                <c:pt idx="159">
                  <c:v>14.923920022010648</c:v>
                </c:pt>
                <c:pt idx="160">
                  <c:v>14.923920022010648</c:v>
                </c:pt>
                <c:pt idx="161">
                  <c:v>14.923920022010648</c:v>
                </c:pt>
                <c:pt idx="162">
                  <c:v>14.923920022010648</c:v>
                </c:pt>
                <c:pt idx="163">
                  <c:v>14.923920022010648</c:v>
                </c:pt>
                <c:pt idx="164">
                  <c:v>14.923920022010648</c:v>
                </c:pt>
                <c:pt idx="165">
                  <c:v>14.923920022010648</c:v>
                </c:pt>
                <c:pt idx="166">
                  <c:v>14.923920022010648</c:v>
                </c:pt>
                <c:pt idx="167">
                  <c:v>14.923920022010648</c:v>
                </c:pt>
                <c:pt idx="168">
                  <c:v>14.923920022010648</c:v>
                </c:pt>
                <c:pt idx="169">
                  <c:v>14.923920022010648</c:v>
                </c:pt>
                <c:pt idx="170">
                  <c:v>14.923920022010648</c:v>
                </c:pt>
                <c:pt idx="171">
                  <c:v>14.923920022010648</c:v>
                </c:pt>
                <c:pt idx="172">
                  <c:v>14.923920022010648</c:v>
                </c:pt>
                <c:pt idx="173">
                  <c:v>14.923920022010648</c:v>
                </c:pt>
                <c:pt idx="174">
                  <c:v>14.923920022010648</c:v>
                </c:pt>
                <c:pt idx="175">
                  <c:v>14.923920022010648</c:v>
                </c:pt>
                <c:pt idx="176">
                  <c:v>14.923920022010648</c:v>
                </c:pt>
                <c:pt idx="177">
                  <c:v>14.923920022010648</c:v>
                </c:pt>
                <c:pt idx="178">
                  <c:v>14.923920022010648</c:v>
                </c:pt>
                <c:pt idx="179">
                  <c:v>14.923920022010648</c:v>
                </c:pt>
                <c:pt idx="180">
                  <c:v>14.923920022010648</c:v>
                </c:pt>
                <c:pt idx="181">
                  <c:v>14.923920022010648</c:v>
                </c:pt>
                <c:pt idx="182">
                  <c:v>14.923920022010648</c:v>
                </c:pt>
                <c:pt idx="183">
                  <c:v>14.923920022010648</c:v>
                </c:pt>
                <c:pt idx="184">
                  <c:v>14.923920022010648</c:v>
                </c:pt>
                <c:pt idx="185">
                  <c:v>14.923920022010648</c:v>
                </c:pt>
                <c:pt idx="186">
                  <c:v>14.923920022010648</c:v>
                </c:pt>
                <c:pt idx="187">
                  <c:v>14.923920022010648</c:v>
                </c:pt>
                <c:pt idx="188">
                  <c:v>14.923920022010648</c:v>
                </c:pt>
                <c:pt idx="189">
                  <c:v>14.923920022010648</c:v>
                </c:pt>
                <c:pt idx="190">
                  <c:v>14.923920022010648</c:v>
                </c:pt>
                <c:pt idx="191">
                  <c:v>14.923920022010648</c:v>
                </c:pt>
                <c:pt idx="192">
                  <c:v>14.923920022010648</c:v>
                </c:pt>
                <c:pt idx="193">
                  <c:v>14.923920022010648</c:v>
                </c:pt>
                <c:pt idx="194">
                  <c:v>14.923920022010648</c:v>
                </c:pt>
                <c:pt idx="195">
                  <c:v>14.923920022010648</c:v>
                </c:pt>
                <c:pt idx="196">
                  <c:v>14.923920022010648</c:v>
                </c:pt>
                <c:pt idx="197">
                  <c:v>14.923920022010648</c:v>
                </c:pt>
                <c:pt idx="198">
                  <c:v>14.923920022010648</c:v>
                </c:pt>
                <c:pt idx="199">
                  <c:v>14.923920022010648</c:v>
                </c:pt>
                <c:pt idx="200">
                  <c:v>14.923920022010648</c:v>
                </c:pt>
                <c:pt idx="201">
                  <c:v>14.923920022010648</c:v>
                </c:pt>
                <c:pt idx="202">
                  <c:v>14.923920022010648</c:v>
                </c:pt>
                <c:pt idx="203">
                  <c:v>14.923920022010648</c:v>
                </c:pt>
                <c:pt idx="204">
                  <c:v>14.923920022010648</c:v>
                </c:pt>
                <c:pt idx="205">
                  <c:v>14.923920022010648</c:v>
                </c:pt>
                <c:pt idx="206">
                  <c:v>14.923920022010648</c:v>
                </c:pt>
                <c:pt idx="207">
                  <c:v>14.923920022010648</c:v>
                </c:pt>
                <c:pt idx="208">
                  <c:v>14.923920022010648</c:v>
                </c:pt>
                <c:pt idx="209">
                  <c:v>14.923920022010648</c:v>
                </c:pt>
                <c:pt idx="210">
                  <c:v>14.923920022010648</c:v>
                </c:pt>
                <c:pt idx="211">
                  <c:v>14.923920022010648</c:v>
                </c:pt>
                <c:pt idx="212">
                  <c:v>14.923920022010648</c:v>
                </c:pt>
                <c:pt idx="213">
                  <c:v>14.923920022010648</c:v>
                </c:pt>
                <c:pt idx="214">
                  <c:v>14.923920022010648</c:v>
                </c:pt>
                <c:pt idx="215">
                  <c:v>14.923920022010648</c:v>
                </c:pt>
                <c:pt idx="216">
                  <c:v>14.923920022010648</c:v>
                </c:pt>
                <c:pt idx="217">
                  <c:v>14.923920022010648</c:v>
                </c:pt>
                <c:pt idx="218">
                  <c:v>14.923920022010648</c:v>
                </c:pt>
                <c:pt idx="219">
                  <c:v>14.923920022010648</c:v>
                </c:pt>
                <c:pt idx="220">
                  <c:v>14.923920022010648</c:v>
                </c:pt>
                <c:pt idx="221">
                  <c:v>14.923920022010648</c:v>
                </c:pt>
                <c:pt idx="222">
                  <c:v>14.923920022010648</c:v>
                </c:pt>
                <c:pt idx="223">
                  <c:v>14.923920022010648</c:v>
                </c:pt>
                <c:pt idx="224">
                  <c:v>14.923920022010648</c:v>
                </c:pt>
                <c:pt idx="225">
                  <c:v>14.923920022010648</c:v>
                </c:pt>
                <c:pt idx="226">
                  <c:v>14.923920022010648</c:v>
                </c:pt>
                <c:pt idx="227">
                  <c:v>14.923920022010648</c:v>
                </c:pt>
                <c:pt idx="228">
                  <c:v>14.923920022010648</c:v>
                </c:pt>
                <c:pt idx="229">
                  <c:v>14.923920022010648</c:v>
                </c:pt>
                <c:pt idx="230">
                  <c:v>14.923920022010648</c:v>
                </c:pt>
                <c:pt idx="231">
                  <c:v>14.923920022010648</c:v>
                </c:pt>
                <c:pt idx="232">
                  <c:v>14.923920022010648</c:v>
                </c:pt>
                <c:pt idx="233">
                  <c:v>14.923920022010648</c:v>
                </c:pt>
                <c:pt idx="234">
                  <c:v>14.923920022010648</c:v>
                </c:pt>
                <c:pt idx="235">
                  <c:v>14.923920022010648</c:v>
                </c:pt>
                <c:pt idx="236">
                  <c:v>14.923920022010648</c:v>
                </c:pt>
              </c:numCache>
            </c:numRef>
          </c:xVal>
          <c:yVal>
            <c:numRef>
              <c:f>data!$AM$15:$AM$252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-2.8003685821083617</c:v>
                </c:pt>
                <c:pt idx="2">
                  <c:v>-5.4642095489896123</c:v>
                </c:pt>
                <c:pt idx="3">
                  <c:v>-7.9839122573199184</c:v>
                </c:pt>
                <c:pt idx="4">
                  <c:v>-10.352277869468384</c:v>
                </c:pt>
                <c:pt idx="5">
                  <c:v>-12.562539920710284</c:v>
                </c:pt>
                <c:pt idx="6">
                  <c:v>-14.608383651143194</c:v>
                </c:pt>
                <c:pt idx="7">
                  <c:v>-16.483964047073652</c:v>
                </c:pt>
                <c:pt idx="8">
                  <c:v>-18.183922540330336</c:v>
                </c:pt>
                <c:pt idx="9">
                  <c:v>-19.703402317793259</c:v>
                </c:pt>
                <c:pt idx="10">
                  <c:v>-21.038062197399448</c:v>
                </c:pt>
                <c:pt idx="11">
                  <c:v>-22.184089030981067</c:v>
                </c:pt>
                <c:pt idx="12">
                  <c:v>-23.138208598500789</c:v>
                </c:pt>
                <c:pt idx="13">
                  <c:v>-23.897694962559601</c:v>
                </c:pt>
                <c:pt idx="14">
                  <c:v>-24.460378256450735</c:v>
                </c:pt>
                <c:pt idx="15">
                  <c:v>-24.824650883509328</c:v>
                </c:pt>
                <c:pt idx="16">
                  <c:v>-24.989472110046076</c:v>
                </c:pt>
                <c:pt idx="17">
                  <c:v>-24.999999999999996</c:v>
                </c:pt>
                <c:pt idx="18">
                  <c:v>-24.999999999999996</c:v>
                </c:pt>
                <c:pt idx="19">
                  <c:v>-24.999999999999996</c:v>
                </c:pt>
                <c:pt idx="20">
                  <c:v>-24.999999999999996</c:v>
                </c:pt>
                <c:pt idx="21">
                  <c:v>-24.999999999999996</c:v>
                </c:pt>
                <c:pt idx="22">
                  <c:v>-24.999999999999996</c:v>
                </c:pt>
                <c:pt idx="23">
                  <c:v>-24.999999999999996</c:v>
                </c:pt>
                <c:pt idx="24">
                  <c:v>-24.999999999999996</c:v>
                </c:pt>
                <c:pt idx="25">
                  <c:v>-24.999999999999996</c:v>
                </c:pt>
                <c:pt idx="26">
                  <c:v>-24.999999999999996</c:v>
                </c:pt>
                <c:pt idx="27">
                  <c:v>-24.999999999999996</c:v>
                </c:pt>
                <c:pt idx="28">
                  <c:v>-24.999999999999996</c:v>
                </c:pt>
                <c:pt idx="29">
                  <c:v>-24.999999999999996</c:v>
                </c:pt>
                <c:pt idx="30">
                  <c:v>-24.999999999999996</c:v>
                </c:pt>
                <c:pt idx="31">
                  <c:v>-24.999999999999996</c:v>
                </c:pt>
                <c:pt idx="32">
                  <c:v>-24.999999999999996</c:v>
                </c:pt>
                <c:pt idx="33">
                  <c:v>-24.999999999999996</c:v>
                </c:pt>
                <c:pt idx="34">
                  <c:v>-24.999999999999996</c:v>
                </c:pt>
                <c:pt idx="35">
                  <c:v>-24.999999999999996</c:v>
                </c:pt>
                <c:pt idx="36">
                  <c:v>-24.999999999999996</c:v>
                </c:pt>
                <c:pt idx="37">
                  <c:v>-24.999999999999996</c:v>
                </c:pt>
                <c:pt idx="38">
                  <c:v>-24.999999999999996</c:v>
                </c:pt>
                <c:pt idx="39">
                  <c:v>-24.999999999999996</c:v>
                </c:pt>
                <c:pt idx="40">
                  <c:v>-24.999999999999996</c:v>
                </c:pt>
                <c:pt idx="41">
                  <c:v>-24.999999999999996</c:v>
                </c:pt>
                <c:pt idx="42">
                  <c:v>-24.999999999999996</c:v>
                </c:pt>
                <c:pt idx="43">
                  <c:v>-24.999999999999996</c:v>
                </c:pt>
                <c:pt idx="44">
                  <c:v>-24.999999999999996</c:v>
                </c:pt>
                <c:pt idx="45">
                  <c:v>-24.999999999999996</c:v>
                </c:pt>
                <c:pt idx="46">
                  <c:v>-24.999999999999996</c:v>
                </c:pt>
                <c:pt idx="47">
                  <c:v>-24.999999999999996</c:v>
                </c:pt>
                <c:pt idx="48">
                  <c:v>-24.999999999999996</c:v>
                </c:pt>
                <c:pt idx="49">
                  <c:v>-24.999999999999996</c:v>
                </c:pt>
                <c:pt idx="50">
                  <c:v>-24.999999999999996</c:v>
                </c:pt>
                <c:pt idx="51">
                  <c:v>-24.999999999999996</c:v>
                </c:pt>
                <c:pt idx="52">
                  <c:v>-24.999999999999996</c:v>
                </c:pt>
                <c:pt idx="53">
                  <c:v>-24.999999999999996</c:v>
                </c:pt>
                <c:pt idx="54">
                  <c:v>-24.999999999999996</c:v>
                </c:pt>
                <c:pt idx="55">
                  <c:v>-24.999999999999996</c:v>
                </c:pt>
                <c:pt idx="56">
                  <c:v>-24.999999999999996</c:v>
                </c:pt>
                <c:pt idx="57">
                  <c:v>-24.999999999999996</c:v>
                </c:pt>
                <c:pt idx="58">
                  <c:v>-24.999999999999996</c:v>
                </c:pt>
                <c:pt idx="59">
                  <c:v>-24.999999999999996</c:v>
                </c:pt>
                <c:pt idx="60">
                  <c:v>-24.999999999999996</c:v>
                </c:pt>
                <c:pt idx="61">
                  <c:v>-24.999999999999996</c:v>
                </c:pt>
                <c:pt idx="62">
                  <c:v>-24.999999999999996</c:v>
                </c:pt>
                <c:pt idx="63">
                  <c:v>-24.999999999999996</c:v>
                </c:pt>
                <c:pt idx="64">
                  <c:v>-24.999999999999996</c:v>
                </c:pt>
                <c:pt idx="65">
                  <c:v>-24.999999999999996</c:v>
                </c:pt>
                <c:pt idx="66">
                  <c:v>-24.999999999999996</c:v>
                </c:pt>
                <c:pt idx="67">
                  <c:v>-24.999999999999996</c:v>
                </c:pt>
                <c:pt idx="68">
                  <c:v>-24.999999999999996</c:v>
                </c:pt>
                <c:pt idx="69">
                  <c:v>-24.999999999999996</c:v>
                </c:pt>
                <c:pt idx="70">
                  <c:v>-24.999999999999996</c:v>
                </c:pt>
                <c:pt idx="71">
                  <c:v>-24.999999999999996</c:v>
                </c:pt>
                <c:pt idx="72">
                  <c:v>-24.999999999999996</c:v>
                </c:pt>
                <c:pt idx="73">
                  <c:v>-24.999999999999996</c:v>
                </c:pt>
                <c:pt idx="74">
                  <c:v>-24.999999999999996</c:v>
                </c:pt>
                <c:pt idx="75">
                  <c:v>-24.999999999999996</c:v>
                </c:pt>
                <c:pt idx="76">
                  <c:v>-24.999999999999996</c:v>
                </c:pt>
                <c:pt idx="77">
                  <c:v>-24.999999999999996</c:v>
                </c:pt>
                <c:pt idx="78">
                  <c:v>-24.999999999999996</c:v>
                </c:pt>
                <c:pt idx="79">
                  <c:v>-24.999999999999996</c:v>
                </c:pt>
                <c:pt idx="80">
                  <c:v>-24.999999999999996</c:v>
                </c:pt>
                <c:pt idx="81">
                  <c:v>-24.999999999999996</c:v>
                </c:pt>
                <c:pt idx="82">
                  <c:v>-24.999999999999996</c:v>
                </c:pt>
                <c:pt idx="83">
                  <c:v>-24.999999999999996</c:v>
                </c:pt>
                <c:pt idx="84">
                  <c:v>-24.999999999999996</c:v>
                </c:pt>
                <c:pt idx="85">
                  <c:v>-24.999999999999996</c:v>
                </c:pt>
                <c:pt idx="86">
                  <c:v>-24.999999999999996</c:v>
                </c:pt>
                <c:pt idx="87">
                  <c:v>-24.999999999999996</c:v>
                </c:pt>
                <c:pt idx="88">
                  <c:v>-24.999999999999996</c:v>
                </c:pt>
                <c:pt idx="89">
                  <c:v>-24.999999999999996</c:v>
                </c:pt>
                <c:pt idx="90">
                  <c:v>-24.999999999999996</c:v>
                </c:pt>
                <c:pt idx="91">
                  <c:v>-24.999999999999996</c:v>
                </c:pt>
                <c:pt idx="92">
                  <c:v>-24.999999999999996</c:v>
                </c:pt>
                <c:pt idx="93">
                  <c:v>-24.999999999999996</c:v>
                </c:pt>
                <c:pt idx="94">
                  <c:v>-24.999999999999996</c:v>
                </c:pt>
                <c:pt idx="95">
                  <c:v>-24.999999999999996</c:v>
                </c:pt>
                <c:pt idx="96">
                  <c:v>-24.999999999999996</c:v>
                </c:pt>
                <c:pt idx="97">
                  <c:v>-24.999999999999996</c:v>
                </c:pt>
                <c:pt idx="98">
                  <c:v>-24.999999999999996</c:v>
                </c:pt>
                <c:pt idx="99">
                  <c:v>-24.999999999999996</c:v>
                </c:pt>
                <c:pt idx="100">
                  <c:v>-24.999999999999996</c:v>
                </c:pt>
                <c:pt idx="101">
                  <c:v>-24.999999999999996</c:v>
                </c:pt>
                <c:pt idx="102">
                  <c:v>-24.999999999999996</c:v>
                </c:pt>
                <c:pt idx="103">
                  <c:v>-24.999999999999996</c:v>
                </c:pt>
                <c:pt idx="104">
                  <c:v>-24.999999999999996</c:v>
                </c:pt>
                <c:pt idx="105">
                  <c:v>-24.999999999999996</c:v>
                </c:pt>
                <c:pt idx="106">
                  <c:v>-24.999999999999996</c:v>
                </c:pt>
                <c:pt idx="107">
                  <c:v>-24.999999999999996</c:v>
                </c:pt>
                <c:pt idx="108">
                  <c:v>-24.999999999999996</c:v>
                </c:pt>
                <c:pt idx="109">
                  <c:v>-24.999999999999996</c:v>
                </c:pt>
                <c:pt idx="110">
                  <c:v>-24.999999999999996</c:v>
                </c:pt>
                <c:pt idx="111">
                  <c:v>-24.999999999999996</c:v>
                </c:pt>
                <c:pt idx="112">
                  <c:v>-24.999999999999996</c:v>
                </c:pt>
                <c:pt idx="113">
                  <c:v>-24.999999999999996</c:v>
                </c:pt>
                <c:pt idx="114">
                  <c:v>-24.999999999999996</c:v>
                </c:pt>
                <c:pt idx="115">
                  <c:v>-24.999999999999996</c:v>
                </c:pt>
                <c:pt idx="116">
                  <c:v>-24.999999999999996</c:v>
                </c:pt>
                <c:pt idx="117">
                  <c:v>-24.999999999999996</c:v>
                </c:pt>
                <c:pt idx="118">
                  <c:v>-24.999999999999996</c:v>
                </c:pt>
                <c:pt idx="119">
                  <c:v>-24.999999999999996</c:v>
                </c:pt>
                <c:pt idx="120">
                  <c:v>-24.999999999999996</c:v>
                </c:pt>
                <c:pt idx="121">
                  <c:v>-24.999999999999996</c:v>
                </c:pt>
                <c:pt idx="122">
                  <c:v>-24.999999999999996</c:v>
                </c:pt>
                <c:pt idx="123">
                  <c:v>-24.999999999999996</c:v>
                </c:pt>
                <c:pt idx="124">
                  <c:v>-24.999999999999996</c:v>
                </c:pt>
                <c:pt idx="125">
                  <c:v>-24.999999999999996</c:v>
                </c:pt>
                <c:pt idx="126">
                  <c:v>-24.999999999999996</c:v>
                </c:pt>
                <c:pt idx="127">
                  <c:v>-24.999999999999996</c:v>
                </c:pt>
                <c:pt idx="128">
                  <c:v>-24.999999999999996</c:v>
                </c:pt>
                <c:pt idx="129">
                  <c:v>-24.999999999999996</c:v>
                </c:pt>
                <c:pt idx="130">
                  <c:v>-24.999999999999996</c:v>
                </c:pt>
                <c:pt idx="131">
                  <c:v>-24.999999999999996</c:v>
                </c:pt>
                <c:pt idx="132">
                  <c:v>-24.999999999999996</c:v>
                </c:pt>
                <c:pt idx="133">
                  <c:v>-24.999999999999996</c:v>
                </c:pt>
                <c:pt idx="134">
                  <c:v>-24.999999999999996</c:v>
                </c:pt>
                <c:pt idx="135">
                  <c:v>-24.999999999999996</c:v>
                </c:pt>
                <c:pt idx="136">
                  <c:v>-24.999999999999996</c:v>
                </c:pt>
                <c:pt idx="137">
                  <c:v>-24.999999999999996</c:v>
                </c:pt>
                <c:pt idx="138">
                  <c:v>-24.999999999999996</c:v>
                </c:pt>
                <c:pt idx="139">
                  <c:v>-24.999999999999996</c:v>
                </c:pt>
                <c:pt idx="140">
                  <c:v>-24.999999999999996</c:v>
                </c:pt>
                <c:pt idx="141">
                  <c:v>-24.999999999999996</c:v>
                </c:pt>
                <c:pt idx="142">
                  <c:v>-24.999999999999996</c:v>
                </c:pt>
                <c:pt idx="143">
                  <c:v>-24.999999999999996</c:v>
                </c:pt>
                <c:pt idx="144">
                  <c:v>-24.999999999999996</c:v>
                </c:pt>
                <c:pt idx="145">
                  <c:v>-24.999999999999996</c:v>
                </c:pt>
                <c:pt idx="146">
                  <c:v>-24.999999999999996</c:v>
                </c:pt>
                <c:pt idx="147">
                  <c:v>-24.999999999999996</c:v>
                </c:pt>
                <c:pt idx="148">
                  <c:v>-24.999999999999996</c:v>
                </c:pt>
                <c:pt idx="149">
                  <c:v>-24.999999999999996</c:v>
                </c:pt>
                <c:pt idx="150">
                  <c:v>-24.999999999999996</c:v>
                </c:pt>
                <c:pt idx="151">
                  <c:v>-24.999999999999996</c:v>
                </c:pt>
                <c:pt idx="152">
                  <c:v>-24.999999999999996</c:v>
                </c:pt>
                <c:pt idx="153">
                  <c:v>-24.999999999999996</c:v>
                </c:pt>
                <c:pt idx="154">
                  <c:v>-24.999999999999996</c:v>
                </c:pt>
                <c:pt idx="155">
                  <c:v>-24.999999999999996</c:v>
                </c:pt>
                <c:pt idx="156">
                  <c:v>-24.999999999999996</c:v>
                </c:pt>
                <c:pt idx="157">
                  <c:v>-24.999999999999996</c:v>
                </c:pt>
                <c:pt idx="158">
                  <c:v>-24.999999999999996</c:v>
                </c:pt>
                <c:pt idx="159">
                  <c:v>-24.999999999999996</c:v>
                </c:pt>
                <c:pt idx="160">
                  <c:v>-24.999999999999996</c:v>
                </c:pt>
                <c:pt idx="161">
                  <c:v>-24.999999999999996</c:v>
                </c:pt>
                <c:pt idx="162">
                  <c:v>-24.999999999999996</c:v>
                </c:pt>
                <c:pt idx="163">
                  <c:v>-24.999999999999996</c:v>
                </c:pt>
                <c:pt idx="164">
                  <c:v>-24.999999999999996</c:v>
                </c:pt>
                <c:pt idx="165">
                  <c:v>-24.999999999999996</c:v>
                </c:pt>
                <c:pt idx="166">
                  <c:v>-24.999999999999996</c:v>
                </c:pt>
                <c:pt idx="167">
                  <c:v>-24.999999999999996</c:v>
                </c:pt>
                <c:pt idx="168">
                  <c:v>-24.999999999999996</c:v>
                </c:pt>
                <c:pt idx="169">
                  <c:v>-24.999999999999996</c:v>
                </c:pt>
                <c:pt idx="170">
                  <c:v>-24.999999999999996</c:v>
                </c:pt>
                <c:pt idx="171">
                  <c:v>-24.999999999999996</c:v>
                </c:pt>
                <c:pt idx="172">
                  <c:v>-24.999999999999996</c:v>
                </c:pt>
                <c:pt idx="173">
                  <c:v>-24.999999999999996</c:v>
                </c:pt>
                <c:pt idx="174">
                  <c:v>-24.999999999999996</c:v>
                </c:pt>
                <c:pt idx="175">
                  <c:v>-24.999999999999996</c:v>
                </c:pt>
                <c:pt idx="176">
                  <c:v>-24.999999999999996</c:v>
                </c:pt>
                <c:pt idx="177">
                  <c:v>-24.999999999999996</c:v>
                </c:pt>
                <c:pt idx="178">
                  <c:v>-24.999999999999996</c:v>
                </c:pt>
                <c:pt idx="179">
                  <c:v>-24.999999999999996</c:v>
                </c:pt>
                <c:pt idx="180">
                  <c:v>-24.999999999999996</c:v>
                </c:pt>
                <c:pt idx="181">
                  <c:v>-24.999999999999996</c:v>
                </c:pt>
                <c:pt idx="182">
                  <c:v>-24.999999999999996</c:v>
                </c:pt>
                <c:pt idx="183">
                  <c:v>-24.999999999999996</c:v>
                </c:pt>
                <c:pt idx="184">
                  <c:v>-24.999999999999996</c:v>
                </c:pt>
                <c:pt idx="185">
                  <c:v>-24.999999999999996</c:v>
                </c:pt>
                <c:pt idx="186">
                  <c:v>-24.999999999999996</c:v>
                </c:pt>
                <c:pt idx="187">
                  <c:v>-24.999999999999996</c:v>
                </c:pt>
                <c:pt idx="188">
                  <c:v>-24.999999999999996</c:v>
                </c:pt>
                <c:pt idx="189">
                  <c:v>-24.999999999999996</c:v>
                </c:pt>
                <c:pt idx="190">
                  <c:v>-24.999999999999996</c:v>
                </c:pt>
                <c:pt idx="191">
                  <c:v>-24.999999999999996</c:v>
                </c:pt>
                <c:pt idx="192">
                  <c:v>-24.999999999999996</c:v>
                </c:pt>
                <c:pt idx="193">
                  <c:v>-24.999999999999996</c:v>
                </c:pt>
                <c:pt idx="194">
                  <c:v>-24.999999999999996</c:v>
                </c:pt>
                <c:pt idx="195">
                  <c:v>-24.999999999999996</c:v>
                </c:pt>
                <c:pt idx="196">
                  <c:v>-24.999999999999996</c:v>
                </c:pt>
                <c:pt idx="197">
                  <c:v>-24.999999999999996</c:v>
                </c:pt>
                <c:pt idx="198">
                  <c:v>-24.999999999999996</c:v>
                </c:pt>
                <c:pt idx="199">
                  <c:v>-24.999999999999996</c:v>
                </c:pt>
                <c:pt idx="200">
                  <c:v>-24.999999999999996</c:v>
                </c:pt>
                <c:pt idx="201">
                  <c:v>-24.999999999999996</c:v>
                </c:pt>
                <c:pt idx="202">
                  <c:v>-24.999999999999996</c:v>
                </c:pt>
                <c:pt idx="203">
                  <c:v>-24.999999999999996</c:v>
                </c:pt>
                <c:pt idx="204">
                  <c:v>-24.999999999999996</c:v>
                </c:pt>
                <c:pt idx="205">
                  <c:v>-24.999999999999996</c:v>
                </c:pt>
                <c:pt idx="206">
                  <c:v>-24.999999999999996</c:v>
                </c:pt>
                <c:pt idx="207">
                  <c:v>-24.999999999999996</c:v>
                </c:pt>
                <c:pt idx="208">
                  <c:v>-24.999999999999996</c:v>
                </c:pt>
                <c:pt idx="209">
                  <c:v>-24.999999999999996</c:v>
                </c:pt>
                <c:pt idx="210">
                  <c:v>-24.999999999999996</c:v>
                </c:pt>
                <c:pt idx="211">
                  <c:v>-24.999999999999996</c:v>
                </c:pt>
                <c:pt idx="212">
                  <c:v>-24.999999999999996</c:v>
                </c:pt>
                <c:pt idx="213">
                  <c:v>-24.999999999999996</c:v>
                </c:pt>
                <c:pt idx="214">
                  <c:v>-24.999999999999996</c:v>
                </c:pt>
                <c:pt idx="215">
                  <c:v>-24.999999999999996</c:v>
                </c:pt>
                <c:pt idx="216">
                  <c:v>-24.999999999999996</c:v>
                </c:pt>
                <c:pt idx="217">
                  <c:v>-24.999999999999996</c:v>
                </c:pt>
                <c:pt idx="218">
                  <c:v>-24.999999999999996</c:v>
                </c:pt>
                <c:pt idx="219">
                  <c:v>-24.999999999999996</c:v>
                </c:pt>
                <c:pt idx="220">
                  <c:v>-24.999999999999996</c:v>
                </c:pt>
                <c:pt idx="221">
                  <c:v>-24.999999999999996</c:v>
                </c:pt>
                <c:pt idx="222">
                  <c:v>-24.999999999999996</c:v>
                </c:pt>
                <c:pt idx="223">
                  <c:v>-24.999999999999996</c:v>
                </c:pt>
                <c:pt idx="224">
                  <c:v>-24.999999999999996</c:v>
                </c:pt>
                <c:pt idx="225">
                  <c:v>-24.999999999999996</c:v>
                </c:pt>
                <c:pt idx="226">
                  <c:v>-24.999999999999996</c:v>
                </c:pt>
                <c:pt idx="227">
                  <c:v>-24.999999999999996</c:v>
                </c:pt>
                <c:pt idx="228">
                  <c:v>-24.999999999999996</c:v>
                </c:pt>
                <c:pt idx="229">
                  <c:v>-24.999999999999996</c:v>
                </c:pt>
                <c:pt idx="230">
                  <c:v>-24.999999999999996</c:v>
                </c:pt>
                <c:pt idx="231">
                  <c:v>-24.999999999999996</c:v>
                </c:pt>
                <c:pt idx="232">
                  <c:v>-24.999999999999996</c:v>
                </c:pt>
                <c:pt idx="233">
                  <c:v>-24.999999999999996</c:v>
                </c:pt>
                <c:pt idx="234">
                  <c:v>-24.999999999999996</c:v>
                </c:pt>
                <c:pt idx="235">
                  <c:v>-24.999999999999996</c:v>
                </c:pt>
                <c:pt idx="236">
                  <c:v>-24.999999999999996</c:v>
                </c:pt>
                <c:pt idx="237">
                  <c:v>-24.999999999999996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A45-4A99-BE7F-9C1F952C467C}"/>
            </c:ext>
          </c:extLst>
        </c:ser>
        <c:ser>
          <c:idx val="2"/>
          <c:order val="2"/>
          <c:tx>
            <c:strRef>
              <c:f>data!$R$12</c:f>
              <c:strCache>
                <c:ptCount val="1"/>
                <c:pt idx="0">
                  <c:v>55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data!$R$15:$R$252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-2.6830907779458326</c:v>
                </c:pt>
                <c:pt idx="2">
                  <c:v>-5.5458762191878206</c:v>
                </c:pt>
                <c:pt idx="3">
                  <c:v>-8.5783530421233802</c:v>
                </c:pt>
                <c:pt idx="4">
                  <c:v>-11.768697760506335</c:v>
                </c:pt>
                <c:pt idx="5">
                  <c:v>-15.103393508771511</c:v>
                </c:pt>
                <c:pt idx="6">
                  <c:v>-18.567375031492773</c:v>
                </c:pt>
                <c:pt idx="7">
                  <c:v>-22.144190281736577</c:v>
                </c:pt>
                <c:pt idx="8">
                  <c:v>-25.816176894916513</c:v>
                </c:pt>
                <c:pt idx="9">
                  <c:v>-29.564651645191926</c:v>
                </c:pt>
                <c:pt idx="10">
                  <c:v>-33.37011085219504</c:v>
                </c:pt>
                <c:pt idx="11">
                  <c:v>-37.212439588412145</c:v>
                </c:pt>
                <c:pt idx="12">
                  <c:v>-41.071127443143467</c:v>
                </c:pt>
                <c:pt idx="13">
                  <c:v>-44.925488528636691</c:v>
                </c:pt>
                <c:pt idx="14">
                  <c:v>-48.754883368485814</c:v>
                </c:pt>
                <c:pt idx="15">
                  <c:v>-52.538940288195455</c:v>
                </c:pt>
                <c:pt idx="16">
                  <c:v>-56.257773933152656</c:v>
                </c:pt>
                <c:pt idx="17">
                  <c:v>-59.892198570059151</c:v>
                </c:pt>
                <c:pt idx="18">
                  <c:v>-63.423933883834721</c:v>
                </c:pt>
                <c:pt idx="19">
                  <c:v>-66.835801062498206</c:v>
                </c:pt>
                <c:pt idx="20">
                  <c:v>-70.111907066710259</c:v>
                </c:pt>
                <c:pt idx="21">
                  <c:v>-73.237815107400209</c:v>
                </c:pt>
                <c:pt idx="22">
                  <c:v>-76.200699502837793</c:v>
                </c:pt>
                <c:pt idx="23">
                  <c:v>-78.989483254067039</c:v>
                </c:pt>
                <c:pt idx="24">
                  <c:v>-81.594956862990784</c:v>
                </c:pt>
                <c:pt idx="25">
                  <c:v>-84.009877118596833</c:v>
                </c:pt>
                <c:pt idx="26">
                  <c:v>-86.229044791689233</c:v>
                </c:pt>
                <c:pt idx="27">
                  <c:v>-88.249360404727923</c:v>
                </c:pt>
                <c:pt idx="28">
                  <c:v>-90.069857478557793</c:v>
                </c:pt>
                <c:pt idx="29">
                  <c:v>-91.691712899404706</c:v>
                </c:pt>
                <c:pt idx="30">
                  <c:v>-93.11823429493549</c:v>
                </c:pt>
                <c:pt idx="31">
                  <c:v>-94.354824554794419</c:v>
                </c:pt>
                <c:pt idx="32">
                  <c:v>-95.408923876187615</c:v>
                </c:pt>
                <c:pt idx="33">
                  <c:v>-96.289929956167654</c:v>
                </c:pt>
                <c:pt idx="34">
                  <c:v>-97.00909718668035</c:v>
                </c:pt>
                <c:pt idx="35">
                  <c:v>-97.579415933663597</c:v>
                </c:pt>
                <c:pt idx="36">
                  <c:v>-98.015473195118943</c:v>
                </c:pt>
                <c:pt idx="37">
                  <c:v>-98.333296132814397</c:v>
                </c:pt>
                <c:pt idx="38">
                  <c:v>-98.550180155985871</c:v>
                </c:pt>
                <c:pt idx="39">
                  <c:v>-98.684503401106795</c:v>
                </c:pt>
                <c:pt idx="40">
                  <c:v>-98.755529597720169</c:v>
                </c:pt>
                <c:pt idx="41">
                  <c:v>-98.783201434904058</c:v>
                </c:pt>
                <c:pt idx="42">
                  <c:v>-98.787926644837484</c:v>
                </c:pt>
                <c:pt idx="43">
                  <c:v>197.575862670373</c:v>
                </c:pt>
                <c:pt idx="44">
                  <c:v>197.575862670373</c:v>
                </c:pt>
                <c:pt idx="45">
                  <c:v>197.575862670373</c:v>
                </c:pt>
                <c:pt idx="46">
                  <c:v>197.575862670373</c:v>
                </c:pt>
                <c:pt idx="47">
                  <c:v>197.575862670373</c:v>
                </c:pt>
                <c:pt idx="48">
                  <c:v>197.575862670373</c:v>
                </c:pt>
                <c:pt idx="49">
                  <c:v>197.575862670373</c:v>
                </c:pt>
                <c:pt idx="50">
                  <c:v>197.575862670373</c:v>
                </c:pt>
                <c:pt idx="51">
                  <c:v>197.575862670373</c:v>
                </c:pt>
                <c:pt idx="52">
                  <c:v>197.575862670373</c:v>
                </c:pt>
                <c:pt idx="53">
                  <c:v>197.575862670373</c:v>
                </c:pt>
                <c:pt idx="54">
                  <c:v>197.575862670373</c:v>
                </c:pt>
                <c:pt idx="55">
                  <c:v>197.575862670373</c:v>
                </c:pt>
                <c:pt idx="56">
                  <c:v>197.575862670373</c:v>
                </c:pt>
                <c:pt idx="57">
                  <c:v>197.575862670373</c:v>
                </c:pt>
                <c:pt idx="58">
                  <c:v>197.575862670373</c:v>
                </c:pt>
                <c:pt idx="59">
                  <c:v>197.575862670373</c:v>
                </c:pt>
                <c:pt idx="60">
                  <c:v>197.575862670373</c:v>
                </c:pt>
                <c:pt idx="61">
                  <c:v>197.575862670373</c:v>
                </c:pt>
                <c:pt idx="62">
                  <c:v>197.575862670373</c:v>
                </c:pt>
                <c:pt idx="63">
                  <c:v>197.575862670373</c:v>
                </c:pt>
                <c:pt idx="64">
                  <c:v>197.575862670373</c:v>
                </c:pt>
                <c:pt idx="65">
                  <c:v>197.575862670373</c:v>
                </c:pt>
                <c:pt idx="66">
                  <c:v>197.575862670373</c:v>
                </c:pt>
                <c:pt idx="67">
                  <c:v>197.575862670373</c:v>
                </c:pt>
                <c:pt idx="68">
                  <c:v>197.575862670373</c:v>
                </c:pt>
                <c:pt idx="69">
                  <c:v>197.575862670373</c:v>
                </c:pt>
                <c:pt idx="70">
                  <c:v>197.575862670373</c:v>
                </c:pt>
                <c:pt idx="71">
                  <c:v>197.575862670373</c:v>
                </c:pt>
                <c:pt idx="72">
                  <c:v>197.575862670373</c:v>
                </c:pt>
                <c:pt idx="73">
                  <c:v>197.575862670373</c:v>
                </c:pt>
                <c:pt idx="74">
                  <c:v>197.575862670373</c:v>
                </c:pt>
                <c:pt idx="75">
                  <c:v>197.575862670373</c:v>
                </c:pt>
                <c:pt idx="76">
                  <c:v>197.575862670373</c:v>
                </c:pt>
                <c:pt idx="77">
                  <c:v>197.575862670373</c:v>
                </c:pt>
                <c:pt idx="78">
                  <c:v>197.575862670373</c:v>
                </c:pt>
                <c:pt idx="79">
                  <c:v>197.575862670373</c:v>
                </c:pt>
                <c:pt idx="80">
                  <c:v>197.575862670373</c:v>
                </c:pt>
                <c:pt idx="81">
                  <c:v>197.575862670373</c:v>
                </c:pt>
                <c:pt idx="82">
                  <c:v>197.575862670373</c:v>
                </c:pt>
                <c:pt idx="83">
                  <c:v>197.575862670373</c:v>
                </c:pt>
                <c:pt idx="84">
                  <c:v>197.575862670373</c:v>
                </c:pt>
                <c:pt idx="85">
                  <c:v>197.575862670373</c:v>
                </c:pt>
                <c:pt idx="86">
                  <c:v>197.575862670373</c:v>
                </c:pt>
                <c:pt idx="87">
                  <c:v>197.575862670373</c:v>
                </c:pt>
                <c:pt idx="88">
                  <c:v>197.575862670373</c:v>
                </c:pt>
                <c:pt idx="89">
                  <c:v>197.575862670373</c:v>
                </c:pt>
                <c:pt idx="90">
                  <c:v>197.575862670373</c:v>
                </c:pt>
                <c:pt idx="91">
                  <c:v>197.575862670373</c:v>
                </c:pt>
                <c:pt idx="92">
                  <c:v>197.575862670373</c:v>
                </c:pt>
                <c:pt idx="93">
                  <c:v>197.575862670373</c:v>
                </c:pt>
                <c:pt idx="94">
                  <c:v>197.575862670373</c:v>
                </c:pt>
                <c:pt idx="95">
                  <c:v>197.575862670373</c:v>
                </c:pt>
                <c:pt idx="96">
                  <c:v>197.575862670373</c:v>
                </c:pt>
                <c:pt idx="97">
                  <c:v>197.575862670373</c:v>
                </c:pt>
                <c:pt idx="98">
                  <c:v>197.575862670373</c:v>
                </c:pt>
                <c:pt idx="99">
                  <c:v>197.575862670373</c:v>
                </c:pt>
                <c:pt idx="100">
                  <c:v>197.575862670373</c:v>
                </c:pt>
                <c:pt idx="101">
                  <c:v>197.575862670373</c:v>
                </c:pt>
                <c:pt idx="102">
                  <c:v>197.575862670373</c:v>
                </c:pt>
                <c:pt idx="103">
                  <c:v>197.575862670373</c:v>
                </c:pt>
                <c:pt idx="104">
                  <c:v>197.575862670373</c:v>
                </c:pt>
                <c:pt idx="105">
                  <c:v>197.575862670373</c:v>
                </c:pt>
                <c:pt idx="106">
                  <c:v>197.575862670373</c:v>
                </c:pt>
                <c:pt idx="107">
                  <c:v>197.575862670373</c:v>
                </c:pt>
                <c:pt idx="108">
                  <c:v>197.575862670373</c:v>
                </c:pt>
                <c:pt idx="109">
                  <c:v>197.575862670373</c:v>
                </c:pt>
                <c:pt idx="110">
                  <c:v>197.575862670373</c:v>
                </c:pt>
                <c:pt idx="111">
                  <c:v>197.575862670373</c:v>
                </c:pt>
                <c:pt idx="112">
                  <c:v>197.575862670373</c:v>
                </c:pt>
                <c:pt idx="113">
                  <c:v>197.575862670373</c:v>
                </c:pt>
                <c:pt idx="114">
                  <c:v>197.575862670373</c:v>
                </c:pt>
                <c:pt idx="115">
                  <c:v>197.575862670373</c:v>
                </c:pt>
                <c:pt idx="116">
                  <c:v>197.575862670373</c:v>
                </c:pt>
                <c:pt idx="117">
                  <c:v>197.575862670373</c:v>
                </c:pt>
                <c:pt idx="118">
                  <c:v>197.575862670373</c:v>
                </c:pt>
                <c:pt idx="119">
                  <c:v>197.575862670373</c:v>
                </c:pt>
                <c:pt idx="120">
                  <c:v>197.575862670373</c:v>
                </c:pt>
                <c:pt idx="121">
                  <c:v>197.575862670373</c:v>
                </c:pt>
                <c:pt idx="122">
                  <c:v>197.575862670373</c:v>
                </c:pt>
                <c:pt idx="123">
                  <c:v>197.575862670373</c:v>
                </c:pt>
                <c:pt idx="124">
                  <c:v>197.575862670373</c:v>
                </c:pt>
                <c:pt idx="125">
                  <c:v>197.575862670373</c:v>
                </c:pt>
                <c:pt idx="126">
                  <c:v>197.575862670373</c:v>
                </c:pt>
                <c:pt idx="127">
                  <c:v>197.575862670373</c:v>
                </c:pt>
                <c:pt idx="128">
                  <c:v>197.575862670373</c:v>
                </c:pt>
                <c:pt idx="129">
                  <c:v>197.575862670373</c:v>
                </c:pt>
                <c:pt idx="130">
                  <c:v>197.575862670373</c:v>
                </c:pt>
                <c:pt idx="131">
                  <c:v>197.575862670373</c:v>
                </c:pt>
                <c:pt idx="132">
                  <c:v>197.575862670373</c:v>
                </c:pt>
                <c:pt idx="133">
                  <c:v>197.575862670373</c:v>
                </c:pt>
                <c:pt idx="134">
                  <c:v>197.575862670373</c:v>
                </c:pt>
                <c:pt idx="135">
                  <c:v>197.575862670373</c:v>
                </c:pt>
                <c:pt idx="136">
                  <c:v>197.575862670373</c:v>
                </c:pt>
                <c:pt idx="137">
                  <c:v>197.575862670373</c:v>
                </c:pt>
                <c:pt idx="138">
                  <c:v>197.575862670373</c:v>
                </c:pt>
                <c:pt idx="139">
                  <c:v>197.575862670373</c:v>
                </c:pt>
                <c:pt idx="140">
                  <c:v>197.575862670373</c:v>
                </c:pt>
                <c:pt idx="141">
                  <c:v>197.575862670373</c:v>
                </c:pt>
                <c:pt idx="142">
                  <c:v>197.575862670373</c:v>
                </c:pt>
                <c:pt idx="143">
                  <c:v>197.575862670373</c:v>
                </c:pt>
                <c:pt idx="144">
                  <c:v>197.575862670373</c:v>
                </c:pt>
                <c:pt idx="145">
                  <c:v>197.575862670373</c:v>
                </c:pt>
                <c:pt idx="146">
                  <c:v>197.575862670373</c:v>
                </c:pt>
                <c:pt idx="147">
                  <c:v>197.575862670373</c:v>
                </c:pt>
                <c:pt idx="148">
                  <c:v>197.575862670373</c:v>
                </c:pt>
                <c:pt idx="149">
                  <c:v>197.575862670373</c:v>
                </c:pt>
                <c:pt idx="150">
                  <c:v>197.575862670373</c:v>
                </c:pt>
                <c:pt idx="151">
                  <c:v>197.575862670373</c:v>
                </c:pt>
                <c:pt idx="152">
                  <c:v>197.575862670373</c:v>
                </c:pt>
                <c:pt idx="153">
                  <c:v>197.575862670373</c:v>
                </c:pt>
                <c:pt idx="154">
                  <c:v>197.575862670373</c:v>
                </c:pt>
                <c:pt idx="155">
                  <c:v>197.575862670373</c:v>
                </c:pt>
                <c:pt idx="156">
                  <c:v>197.575862670373</c:v>
                </c:pt>
                <c:pt idx="157">
                  <c:v>197.575862670373</c:v>
                </c:pt>
                <c:pt idx="158">
                  <c:v>197.575862670373</c:v>
                </c:pt>
                <c:pt idx="159">
                  <c:v>197.575862670373</c:v>
                </c:pt>
                <c:pt idx="160">
                  <c:v>197.575862670373</c:v>
                </c:pt>
                <c:pt idx="161">
                  <c:v>197.575862670373</c:v>
                </c:pt>
                <c:pt idx="162">
                  <c:v>197.575862670373</c:v>
                </c:pt>
                <c:pt idx="163">
                  <c:v>197.575862670373</c:v>
                </c:pt>
                <c:pt idx="164">
                  <c:v>197.575862670373</c:v>
                </c:pt>
                <c:pt idx="165">
                  <c:v>197.575862670373</c:v>
                </c:pt>
                <c:pt idx="166">
                  <c:v>197.575862670373</c:v>
                </c:pt>
                <c:pt idx="167">
                  <c:v>197.575862670373</c:v>
                </c:pt>
                <c:pt idx="168">
                  <c:v>197.575862670373</c:v>
                </c:pt>
                <c:pt idx="169">
                  <c:v>197.575862670373</c:v>
                </c:pt>
                <c:pt idx="170">
                  <c:v>197.575862670373</c:v>
                </c:pt>
                <c:pt idx="171">
                  <c:v>197.575862670373</c:v>
                </c:pt>
                <c:pt idx="172">
                  <c:v>197.575862670373</c:v>
                </c:pt>
                <c:pt idx="173">
                  <c:v>197.575862670373</c:v>
                </c:pt>
                <c:pt idx="174">
                  <c:v>197.575862670373</c:v>
                </c:pt>
                <c:pt idx="175">
                  <c:v>197.575862670373</c:v>
                </c:pt>
                <c:pt idx="176">
                  <c:v>197.575862670373</c:v>
                </c:pt>
                <c:pt idx="177">
                  <c:v>197.575862670373</c:v>
                </c:pt>
                <c:pt idx="178">
                  <c:v>197.575862670373</c:v>
                </c:pt>
                <c:pt idx="179">
                  <c:v>197.575862670373</c:v>
                </c:pt>
                <c:pt idx="180">
                  <c:v>197.575862670373</c:v>
                </c:pt>
                <c:pt idx="181">
                  <c:v>197.575862670373</c:v>
                </c:pt>
                <c:pt idx="182">
                  <c:v>197.575862670373</c:v>
                </c:pt>
                <c:pt idx="183">
                  <c:v>197.575862670373</c:v>
                </c:pt>
                <c:pt idx="184">
                  <c:v>197.575862670373</c:v>
                </c:pt>
                <c:pt idx="185">
                  <c:v>197.575862670373</c:v>
                </c:pt>
                <c:pt idx="186">
                  <c:v>197.575862670373</c:v>
                </c:pt>
                <c:pt idx="187">
                  <c:v>197.575862670373</c:v>
                </c:pt>
                <c:pt idx="188">
                  <c:v>197.575862670373</c:v>
                </c:pt>
                <c:pt idx="189">
                  <c:v>197.575862670373</c:v>
                </c:pt>
                <c:pt idx="190">
                  <c:v>197.575862670373</c:v>
                </c:pt>
                <c:pt idx="191">
                  <c:v>197.575862670373</c:v>
                </c:pt>
                <c:pt idx="192">
                  <c:v>197.575862670373</c:v>
                </c:pt>
                <c:pt idx="193">
                  <c:v>197.575862670373</c:v>
                </c:pt>
                <c:pt idx="194">
                  <c:v>197.575862670373</c:v>
                </c:pt>
                <c:pt idx="195">
                  <c:v>197.575862670373</c:v>
                </c:pt>
                <c:pt idx="196">
                  <c:v>197.575862670373</c:v>
                </c:pt>
                <c:pt idx="197">
                  <c:v>197.575862670373</c:v>
                </c:pt>
                <c:pt idx="198">
                  <c:v>197.575862670373</c:v>
                </c:pt>
                <c:pt idx="199">
                  <c:v>197.575862670373</c:v>
                </c:pt>
                <c:pt idx="200">
                  <c:v>197.575862670373</c:v>
                </c:pt>
                <c:pt idx="201">
                  <c:v>197.575862670373</c:v>
                </c:pt>
                <c:pt idx="202">
                  <c:v>197.575862670373</c:v>
                </c:pt>
                <c:pt idx="203">
                  <c:v>197.575862670373</c:v>
                </c:pt>
                <c:pt idx="204">
                  <c:v>197.575862670373</c:v>
                </c:pt>
                <c:pt idx="205">
                  <c:v>197.575862670373</c:v>
                </c:pt>
                <c:pt idx="206">
                  <c:v>197.575862670373</c:v>
                </c:pt>
                <c:pt idx="207">
                  <c:v>197.575862670373</c:v>
                </c:pt>
                <c:pt idx="208">
                  <c:v>197.575862670373</c:v>
                </c:pt>
                <c:pt idx="209">
                  <c:v>197.575862670373</c:v>
                </c:pt>
                <c:pt idx="210">
                  <c:v>197.575862670373</c:v>
                </c:pt>
                <c:pt idx="211">
                  <c:v>197.575862670373</c:v>
                </c:pt>
                <c:pt idx="212">
                  <c:v>197.575862670373</c:v>
                </c:pt>
                <c:pt idx="213">
                  <c:v>197.575862670373</c:v>
                </c:pt>
                <c:pt idx="214">
                  <c:v>197.575862670373</c:v>
                </c:pt>
                <c:pt idx="215">
                  <c:v>197.575862670373</c:v>
                </c:pt>
                <c:pt idx="216">
                  <c:v>197.575862670373</c:v>
                </c:pt>
                <c:pt idx="217">
                  <c:v>197.575862670373</c:v>
                </c:pt>
                <c:pt idx="218">
                  <c:v>197.575862670373</c:v>
                </c:pt>
                <c:pt idx="219">
                  <c:v>197.575862670373</c:v>
                </c:pt>
                <c:pt idx="220">
                  <c:v>197.575862670373</c:v>
                </c:pt>
                <c:pt idx="221">
                  <c:v>197.575862670373</c:v>
                </c:pt>
                <c:pt idx="222">
                  <c:v>197.575862670373</c:v>
                </c:pt>
                <c:pt idx="223">
                  <c:v>197.575862670373</c:v>
                </c:pt>
                <c:pt idx="224">
                  <c:v>197.575862670373</c:v>
                </c:pt>
                <c:pt idx="225">
                  <c:v>197.575862670373</c:v>
                </c:pt>
                <c:pt idx="226">
                  <c:v>197.575862670373</c:v>
                </c:pt>
                <c:pt idx="227">
                  <c:v>197.575862670373</c:v>
                </c:pt>
                <c:pt idx="228">
                  <c:v>197.575862670373</c:v>
                </c:pt>
                <c:pt idx="229">
                  <c:v>197.575862670373</c:v>
                </c:pt>
                <c:pt idx="230">
                  <c:v>197.575862670373</c:v>
                </c:pt>
                <c:pt idx="231">
                  <c:v>197.575862670373</c:v>
                </c:pt>
                <c:pt idx="232">
                  <c:v>197.575862670373</c:v>
                </c:pt>
                <c:pt idx="233">
                  <c:v>197.575862670373</c:v>
                </c:pt>
                <c:pt idx="234">
                  <c:v>197.575862670373</c:v>
                </c:pt>
                <c:pt idx="235">
                  <c:v>197.575862670373</c:v>
                </c:pt>
                <c:pt idx="236">
                  <c:v>197.575862670373</c:v>
                </c:pt>
                <c:pt idx="237">
                  <c:v>197.575862670373</c:v>
                </c:pt>
              </c:numCache>
            </c:numRef>
          </c:xVal>
          <c:yVal>
            <c:numRef>
              <c:f>data!$S$15:$S$252</c:f>
              <c:numCache>
                <c:formatCode>Γενικός τύπος</c:formatCode>
                <c:ptCount val="238"/>
                <c:pt idx="0">
                  <c:v>0</c:v>
                </c:pt>
                <c:pt idx="1">
                  <c:v>1.7763927117052822</c:v>
                </c:pt>
                <c:pt idx="2">
                  <c:v>3.4653879910684209</c:v>
                </c:pt>
                <c:pt idx="3">
                  <c:v>5.0488687303148483</c:v>
                </c:pt>
                <c:pt idx="4">
                  <c:v>6.5098496296261814</c:v>
                </c:pt>
                <c:pt idx="5">
                  <c:v>7.8326593909634035</c:v>
                </c:pt>
                <c:pt idx="6">
                  <c:v>9.0031088171723397</c:v>
                </c:pt>
                <c:pt idx="7">
                  <c:v>10.008643013246266</c:v>
                </c:pt>
                <c:pt idx="8">
                  <c:v>10.838476057149819</c:v>
                </c:pt>
                <c:pt idx="9">
                  <c:v>11.483706695649817</c:v>
                </c:pt>
                <c:pt idx="10">
                  <c:v>11.937413824134556</c:v>
                </c:pt>
                <c:pt idx="11">
                  <c:v>12.19473072625186</c:v>
                </c:pt>
                <c:pt idx="12">
                  <c:v>12.252897277029886</c:v>
                </c:pt>
                <c:pt idx="13">
                  <c:v>12.111289549520956</c:v>
                </c:pt>
                <c:pt idx="14">
                  <c:v>11.77142650739083</c:v>
                </c:pt>
                <c:pt idx="15">
                  <c:v>11.236953711665086</c:v>
                </c:pt>
                <c:pt idx="16">
                  <c:v>10.513604216403165</c:v>
                </c:pt>
                <c:pt idx="17">
                  <c:v>9.6091370727548533</c:v>
                </c:pt>
                <c:pt idx="18">
                  <c:v>8.5332541010391569</c:v>
                </c:pt>
                <c:pt idx="19">
                  <c:v>7.2974958235947156</c:v>
                </c:pt>
                <c:pt idx="20">
                  <c:v>5.9151176746843115</c:v>
                </c:pt>
                <c:pt idx="21">
                  <c:v>4.4009478152951287</c:v>
                </c:pt>
                <c:pt idx="22">
                  <c:v>2.7712280779927863</c:v>
                </c:pt>
                <c:pt idx="23">
                  <c:v>1.043439747943548</c:v>
                </c:pt>
                <c:pt idx="24">
                  <c:v>-0.76388395112513541</c:v>
                </c:pt>
                <c:pt idx="25">
                  <c:v>-2.6313566546451583</c:v>
                </c:pt>
                <c:pt idx="26">
                  <c:v>-4.5389468061941374</c:v>
                </c:pt>
                <c:pt idx="27">
                  <c:v>-6.4661925271703131</c:v>
                </c:pt>
                <c:pt idx="28">
                  <c:v>-8.3924211023437501</c:v>
                </c:pt>
                <c:pt idx="29">
                  <c:v>-10.296970726959175</c:v>
                </c:pt>
                <c:pt idx="30">
                  <c:v>-12.159412136806814</c:v>
                </c:pt>
                <c:pt idx="31">
                  <c:v>-13.959767743933519</c:v>
                </c:pt>
                <c:pt idx="32">
                  <c:v>-15.678725927421581</c:v>
                </c:pt>
                <c:pt idx="33">
                  <c:v>-17.297848180632943</c:v>
                </c:pt>
                <c:pt idx="34">
                  <c:v>-18.799766892941335</c:v>
                </c:pt>
                <c:pt idx="35">
                  <c:v>-20.168371644435002</c:v>
                </c:pt>
                <c:pt idx="36">
                  <c:v>-21.388982015288917</c:v>
                </c:pt>
                <c:pt idx="37">
                  <c:v>-22.448505056156364</c:v>
                </c:pt>
                <c:pt idx="38">
                  <c:v>-23.335575730464726</c:v>
                </c:pt>
                <c:pt idx="39">
                  <c:v>-24.040678822152433</c:v>
                </c:pt>
                <c:pt idx="40">
                  <c:v>-24.556251001196987</c:v>
                </c:pt>
                <c:pt idx="41">
                  <c:v>-24.876761952121814</c:v>
                </c:pt>
                <c:pt idx="42">
                  <c:v>-24.998773695252396</c:v>
                </c:pt>
                <c:pt idx="43">
                  <c:v>-24.999999999999993</c:v>
                </c:pt>
                <c:pt idx="44">
                  <c:v>-24.999999999999993</c:v>
                </c:pt>
                <c:pt idx="45">
                  <c:v>-24.999999999999993</c:v>
                </c:pt>
                <c:pt idx="46">
                  <c:v>-24.999999999999993</c:v>
                </c:pt>
                <c:pt idx="47">
                  <c:v>-24.999999999999993</c:v>
                </c:pt>
                <c:pt idx="48">
                  <c:v>-24.999999999999993</c:v>
                </c:pt>
                <c:pt idx="49">
                  <c:v>-24.999999999999993</c:v>
                </c:pt>
                <c:pt idx="50">
                  <c:v>-24.999999999999993</c:v>
                </c:pt>
                <c:pt idx="51">
                  <c:v>-24.999999999999993</c:v>
                </c:pt>
                <c:pt idx="52">
                  <c:v>-24.999999999999993</c:v>
                </c:pt>
                <c:pt idx="53">
                  <c:v>-24.999999999999993</c:v>
                </c:pt>
                <c:pt idx="54">
                  <c:v>-24.999999999999993</c:v>
                </c:pt>
                <c:pt idx="55">
                  <c:v>-24.999999999999993</c:v>
                </c:pt>
                <c:pt idx="56">
                  <c:v>-24.999999999999993</c:v>
                </c:pt>
                <c:pt idx="57">
                  <c:v>-24.999999999999993</c:v>
                </c:pt>
                <c:pt idx="58">
                  <c:v>-24.999999999999993</c:v>
                </c:pt>
                <c:pt idx="59">
                  <c:v>-24.999999999999993</c:v>
                </c:pt>
                <c:pt idx="60">
                  <c:v>-24.999999999999993</c:v>
                </c:pt>
                <c:pt idx="61">
                  <c:v>-24.999999999999993</c:v>
                </c:pt>
                <c:pt idx="62">
                  <c:v>-24.999999999999993</c:v>
                </c:pt>
                <c:pt idx="63">
                  <c:v>-24.999999999999993</c:v>
                </c:pt>
                <c:pt idx="64">
                  <c:v>-24.999999999999993</c:v>
                </c:pt>
                <c:pt idx="65">
                  <c:v>-24.999999999999993</c:v>
                </c:pt>
                <c:pt idx="66">
                  <c:v>-24.999999999999993</c:v>
                </c:pt>
                <c:pt idx="67">
                  <c:v>-24.999999999999993</c:v>
                </c:pt>
                <c:pt idx="68">
                  <c:v>-24.999999999999993</c:v>
                </c:pt>
                <c:pt idx="69">
                  <c:v>-24.999999999999993</c:v>
                </c:pt>
                <c:pt idx="70">
                  <c:v>-24.999999999999993</c:v>
                </c:pt>
                <c:pt idx="71">
                  <c:v>-24.999999999999993</c:v>
                </c:pt>
                <c:pt idx="72">
                  <c:v>-24.999999999999993</c:v>
                </c:pt>
                <c:pt idx="73">
                  <c:v>-24.999999999999993</c:v>
                </c:pt>
                <c:pt idx="74">
                  <c:v>-24.999999999999993</c:v>
                </c:pt>
                <c:pt idx="75">
                  <c:v>-24.999999999999993</c:v>
                </c:pt>
                <c:pt idx="76">
                  <c:v>-24.999999999999993</c:v>
                </c:pt>
                <c:pt idx="77">
                  <c:v>-24.999999999999993</c:v>
                </c:pt>
                <c:pt idx="78">
                  <c:v>-24.999999999999993</c:v>
                </c:pt>
                <c:pt idx="79">
                  <c:v>-24.999999999999993</c:v>
                </c:pt>
                <c:pt idx="80">
                  <c:v>-24.999999999999993</c:v>
                </c:pt>
                <c:pt idx="81">
                  <c:v>-24.999999999999993</c:v>
                </c:pt>
                <c:pt idx="82">
                  <c:v>-24.999999999999993</c:v>
                </c:pt>
                <c:pt idx="83">
                  <c:v>-24.999999999999993</c:v>
                </c:pt>
                <c:pt idx="84">
                  <c:v>-24.999999999999993</c:v>
                </c:pt>
                <c:pt idx="85">
                  <c:v>-24.999999999999993</c:v>
                </c:pt>
                <c:pt idx="86">
                  <c:v>-24.999999999999993</c:v>
                </c:pt>
                <c:pt idx="87">
                  <c:v>-24.999999999999993</c:v>
                </c:pt>
                <c:pt idx="88">
                  <c:v>-24.999999999999993</c:v>
                </c:pt>
                <c:pt idx="89">
                  <c:v>-24.999999999999993</c:v>
                </c:pt>
                <c:pt idx="90">
                  <c:v>-24.999999999999993</c:v>
                </c:pt>
                <c:pt idx="91">
                  <c:v>-24.999999999999993</c:v>
                </c:pt>
                <c:pt idx="92">
                  <c:v>-24.999999999999993</c:v>
                </c:pt>
                <c:pt idx="93">
                  <c:v>-24.999999999999993</c:v>
                </c:pt>
                <c:pt idx="94">
                  <c:v>-24.999999999999993</c:v>
                </c:pt>
                <c:pt idx="95">
                  <c:v>-24.999999999999993</c:v>
                </c:pt>
                <c:pt idx="96">
                  <c:v>-24.999999999999993</c:v>
                </c:pt>
                <c:pt idx="97">
                  <c:v>-24.999999999999993</c:v>
                </c:pt>
                <c:pt idx="98">
                  <c:v>-24.999999999999993</c:v>
                </c:pt>
                <c:pt idx="99">
                  <c:v>-24.999999999999993</c:v>
                </c:pt>
                <c:pt idx="100">
                  <c:v>-24.999999999999993</c:v>
                </c:pt>
                <c:pt idx="101">
                  <c:v>-24.999999999999993</c:v>
                </c:pt>
                <c:pt idx="102">
                  <c:v>-24.999999999999993</c:v>
                </c:pt>
                <c:pt idx="103">
                  <c:v>-24.999999999999993</c:v>
                </c:pt>
                <c:pt idx="104">
                  <c:v>-24.999999999999993</c:v>
                </c:pt>
                <c:pt idx="105">
                  <c:v>-24.999999999999993</c:v>
                </c:pt>
                <c:pt idx="106">
                  <c:v>-24.999999999999993</c:v>
                </c:pt>
                <c:pt idx="107">
                  <c:v>-24.999999999999993</c:v>
                </c:pt>
                <c:pt idx="108">
                  <c:v>-24.999999999999993</c:v>
                </c:pt>
                <c:pt idx="109">
                  <c:v>-24.999999999999993</c:v>
                </c:pt>
                <c:pt idx="110">
                  <c:v>-24.999999999999993</c:v>
                </c:pt>
                <c:pt idx="111">
                  <c:v>-24.999999999999993</c:v>
                </c:pt>
                <c:pt idx="112">
                  <c:v>-24.999999999999993</c:v>
                </c:pt>
                <c:pt idx="113">
                  <c:v>-24.999999999999993</c:v>
                </c:pt>
                <c:pt idx="114">
                  <c:v>-24.999999999999993</c:v>
                </c:pt>
                <c:pt idx="115">
                  <c:v>-24.999999999999993</c:v>
                </c:pt>
                <c:pt idx="116">
                  <c:v>-24.999999999999993</c:v>
                </c:pt>
                <c:pt idx="117">
                  <c:v>-24.999999999999993</c:v>
                </c:pt>
                <c:pt idx="118">
                  <c:v>-24.999999999999993</c:v>
                </c:pt>
                <c:pt idx="119">
                  <c:v>-24.999999999999993</c:v>
                </c:pt>
                <c:pt idx="120">
                  <c:v>-24.999999999999993</c:v>
                </c:pt>
                <c:pt idx="121">
                  <c:v>-24.999999999999993</c:v>
                </c:pt>
                <c:pt idx="122">
                  <c:v>-24.999999999999993</c:v>
                </c:pt>
                <c:pt idx="123">
                  <c:v>-24.999999999999993</c:v>
                </c:pt>
                <c:pt idx="124">
                  <c:v>-24.999999999999993</c:v>
                </c:pt>
                <c:pt idx="125">
                  <c:v>-24.999999999999993</c:v>
                </c:pt>
                <c:pt idx="126">
                  <c:v>-24.999999999999993</c:v>
                </c:pt>
                <c:pt idx="127">
                  <c:v>-24.999999999999993</c:v>
                </c:pt>
                <c:pt idx="128">
                  <c:v>-24.999999999999993</c:v>
                </c:pt>
                <c:pt idx="129">
                  <c:v>-24.999999999999993</c:v>
                </c:pt>
                <c:pt idx="130">
                  <c:v>-24.999999999999993</c:v>
                </c:pt>
                <c:pt idx="131">
                  <c:v>-24.999999999999993</c:v>
                </c:pt>
                <c:pt idx="132">
                  <c:v>-24.999999999999993</c:v>
                </c:pt>
                <c:pt idx="133">
                  <c:v>-24.999999999999993</c:v>
                </c:pt>
                <c:pt idx="134">
                  <c:v>-24.999999999999993</c:v>
                </c:pt>
                <c:pt idx="135">
                  <c:v>-24.999999999999993</c:v>
                </c:pt>
                <c:pt idx="136">
                  <c:v>-24.999999999999993</c:v>
                </c:pt>
                <c:pt idx="137">
                  <c:v>-24.999999999999993</c:v>
                </c:pt>
                <c:pt idx="138">
                  <c:v>-24.999999999999993</c:v>
                </c:pt>
                <c:pt idx="139">
                  <c:v>-24.999999999999993</c:v>
                </c:pt>
                <c:pt idx="140">
                  <c:v>-24.999999999999993</c:v>
                </c:pt>
                <c:pt idx="141">
                  <c:v>-24.999999999999993</c:v>
                </c:pt>
                <c:pt idx="142">
                  <c:v>-24.999999999999993</c:v>
                </c:pt>
                <c:pt idx="143">
                  <c:v>-24.999999999999993</c:v>
                </c:pt>
                <c:pt idx="144">
                  <c:v>-24.999999999999993</c:v>
                </c:pt>
                <c:pt idx="145">
                  <c:v>-24.999999999999993</c:v>
                </c:pt>
                <c:pt idx="146">
                  <c:v>-24.999999999999993</c:v>
                </c:pt>
                <c:pt idx="147">
                  <c:v>-24.999999999999993</c:v>
                </c:pt>
                <c:pt idx="148">
                  <c:v>-24.999999999999993</c:v>
                </c:pt>
                <c:pt idx="149">
                  <c:v>-24.999999999999993</c:v>
                </c:pt>
                <c:pt idx="150">
                  <c:v>-24.999999999999993</c:v>
                </c:pt>
                <c:pt idx="151">
                  <c:v>-24.999999999999993</c:v>
                </c:pt>
                <c:pt idx="152">
                  <c:v>-24.999999999999993</c:v>
                </c:pt>
                <c:pt idx="153">
                  <c:v>-24.999999999999993</c:v>
                </c:pt>
                <c:pt idx="154">
                  <c:v>-24.999999999999993</c:v>
                </c:pt>
                <c:pt idx="155">
                  <c:v>-24.999999999999993</c:v>
                </c:pt>
                <c:pt idx="156">
                  <c:v>-24.999999999999993</c:v>
                </c:pt>
                <c:pt idx="157">
                  <c:v>-24.999999999999993</c:v>
                </c:pt>
                <c:pt idx="158">
                  <c:v>-24.999999999999993</c:v>
                </c:pt>
                <c:pt idx="159">
                  <c:v>-24.999999999999993</c:v>
                </c:pt>
                <c:pt idx="160">
                  <c:v>-24.999999999999993</c:v>
                </c:pt>
                <c:pt idx="161">
                  <c:v>-24.999999999999993</c:v>
                </c:pt>
                <c:pt idx="162">
                  <c:v>-24.999999999999993</c:v>
                </c:pt>
                <c:pt idx="163">
                  <c:v>-24.999999999999993</c:v>
                </c:pt>
                <c:pt idx="164">
                  <c:v>-24.999999999999993</c:v>
                </c:pt>
                <c:pt idx="165">
                  <c:v>-24.999999999999993</c:v>
                </c:pt>
                <c:pt idx="166">
                  <c:v>-24.999999999999993</c:v>
                </c:pt>
                <c:pt idx="167">
                  <c:v>-24.999999999999993</c:v>
                </c:pt>
                <c:pt idx="168">
                  <c:v>-24.999999999999993</c:v>
                </c:pt>
                <c:pt idx="169">
                  <c:v>-24.999999999999993</c:v>
                </c:pt>
                <c:pt idx="170">
                  <c:v>-24.999999999999993</c:v>
                </c:pt>
                <c:pt idx="171">
                  <c:v>-24.999999999999993</c:v>
                </c:pt>
                <c:pt idx="172">
                  <c:v>-24.999999999999993</c:v>
                </c:pt>
                <c:pt idx="173">
                  <c:v>-24.999999999999993</c:v>
                </c:pt>
                <c:pt idx="174">
                  <c:v>-24.999999999999993</c:v>
                </c:pt>
                <c:pt idx="175">
                  <c:v>-24.999999999999993</c:v>
                </c:pt>
                <c:pt idx="176">
                  <c:v>-24.999999999999993</c:v>
                </c:pt>
                <c:pt idx="177">
                  <c:v>-24.999999999999993</c:v>
                </c:pt>
                <c:pt idx="178">
                  <c:v>-24.999999999999993</c:v>
                </c:pt>
                <c:pt idx="179">
                  <c:v>-24.999999999999993</c:v>
                </c:pt>
                <c:pt idx="180">
                  <c:v>-24.999999999999993</c:v>
                </c:pt>
                <c:pt idx="181">
                  <c:v>-24.999999999999993</c:v>
                </c:pt>
                <c:pt idx="182">
                  <c:v>-24.999999999999993</c:v>
                </c:pt>
                <c:pt idx="183">
                  <c:v>-24.999999999999993</c:v>
                </c:pt>
                <c:pt idx="184">
                  <c:v>-24.999999999999993</c:v>
                </c:pt>
                <c:pt idx="185">
                  <c:v>-24.999999999999993</c:v>
                </c:pt>
                <c:pt idx="186">
                  <c:v>-24.999999999999993</c:v>
                </c:pt>
                <c:pt idx="187">
                  <c:v>-24.999999999999993</c:v>
                </c:pt>
                <c:pt idx="188">
                  <c:v>-24.999999999999993</c:v>
                </c:pt>
                <c:pt idx="189">
                  <c:v>-24.999999999999993</c:v>
                </c:pt>
                <c:pt idx="190">
                  <c:v>-24.999999999999993</c:v>
                </c:pt>
                <c:pt idx="191">
                  <c:v>-24.999999999999993</c:v>
                </c:pt>
                <c:pt idx="192">
                  <c:v>-24.999999999999993</c:v>
                </c:pt>
                <c:pt idx="193">
                  <c:v>-24.999999999999993</c:v>
                </c:pt>
                <c:pt idx="194">
                  <c:v>-24.999999999999993</c:v>
                </c:pt>
                <c:pt idx="195">
                  <c:v>-24.999999999999993</c:v>
                </c:pt>
                <c:pt idx="196">
                  <c:v>-24.999999999999993</c:v>
                </c:pt>
                <c:pt idx="197">
                  <c:v>-24.999999999999993</c:v>
                </c:pt>
                <c:pt idx="198">
                  <c:v>-24.999999999999993</c:v>
                </c:pt>
                <c:pt idx="199">
                  <c:v>-24.999999999999993</c:v>
                </c:pt>
                <c:pt idx="200">
                  <c:v>-24.999999999999993</c:v>
                </c:pt>
                <c:pt idx="201">
                  <c:v>-24.999999999999993</c:v>
                </c:pt>
                <c:pt idx="202">
                  <c:v>-24.999999999999993</c:v>
                </c:pt>
                <c:pt idx="203">
                  <c:v>-24.999999999999993</c:v>
                </c:pt>
                <c:pt idx="204">
                  <c:v>-24.999999999999993</c:v>
                </c:pt>
                <c:pt idx="205">
                  <c:v>-24.999999999999993</c:v>
                </c:pt>
                <c:pt idx="206">
                  <c:v>-24.999999999999993</c:v>
                </c:pt>
                <c:pt idx="207">
                  <c:v>-24.999999999999993</c:v>
                </c:pt>
                <c:pt idx="208">
                  <c:v>-24.999999999999993</c:v>
                </c:pt>
                <c:pt idx="209">
                  <c:v>-24.999999999999993</c:v>
                </c:pt>
                <c:pt idx="210">
                  <c:v>-24.999999999999993</c:v>
                </c:pt>
                <c:pt idx="211">
                  <c:v>-24.999999999999993</c:v>
                </c:pt>
                <c:pt idx="212">
                  <c:v>-24.999999999999993</c:v>
                </c:pt>
                <c:pt idx="213">
                  <c:v>-24.999999999999993</c:v>
                </c:pt>
                <c:pt idx="214">
                  <c:v>-24.999999999999993</c:v>
                </c:pt>
                <c:pt idx="215">
                  <c:v>-24.999999999999993</c:v>
                </c:pt>
                <c:pt idx="216">
                  <c:v>-24.999999999999993</c:v>
                </c:pt>
                <c:pt idx="217">
                  <c:v>-24.999999999999993</c:v>
                </c:pt>
                <c:pt idx="218">
                  <c:v>-24.999999999999993</c:v>
                </c:pt>
                <c:pt idx="219">
                  <c:v>-24.999999999999993</c:v>
                </c:pt>
                <c:pt idx="220">
                  <c:v>-24.999999999999993</c:v>
                </c:pt>
                <c:pt idx="221">
                  <c:v>-24.999999999999993</c:v>
                </c:pt>
                <c:pt idx="222">
                  <c:v>-24.999999999999993</c:v>
                </c:pt>
                <c:pt idx="223">
                  <c:v>-24.999999999999993</c:v>
                </c:pt>
                <c:pt idx="224">
                  <c:v>-24.999999999999993</c:v>
                </c:pt>
                <c:pt idx="225">
                  <c:v>-24.999999999999993</c:v>
                </c:pt>
                <c:pt idx="226">
                  <c:v>-24.999999999999993</c:v>
                </c:pt>
                <c:pt idx="227">
                  <c:v>-24.999999999999993</c:v>
                </c:pt>
                <c:pt idx="228">
                  <c:v>-24.999999999999993</c:v>
                </c:pt>
                <c:pt idx="229">
                  <c:v>-24.999999999999993</c:v>
                </c:pt>
                <c:pt idx="230">
                  <c:v>-24.999999999999993</c:v>
                </c:pt>
                <c:pt idx="231">
                  <c:v>-24.999999999999993</c:v>
                </c:pt>
                <c:pt idx="232">
                  <c:v>-24.999999999999993</c:v>
                </c:pt>
                <c:pt idx="233">
                  <c:v>-24.999999999999993</c:v>
                </c:pt>
                <c:pt idx="234">
                  <c:v>-24.999999999999993</c:v>
                </c:pt>
                <c:pt idx="235">
                  <c:v>-24.999999999999993</c:v>
                </c:pt>
                <c:pt idx="236">
                  <c:v>-24.999999999999993</c:v>
                </c:pt>
                <c:pt idx="237">
                  <c:v>-24.999999999999993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A45-4A99-BE7F-9C1F952C46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3413120"/>
        <c:axId val="483413448"/>
      </c:scatterChart>
      <c:valAx>
        <c:axId val="4834131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483413448"/>
        <c:crosses val="autoZero"/>
        <c:crossBetween val="midCat"/>
      </c:valAx>
      <c:valAx>
        <c:axId val="483413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483413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CURVED!$DD$7:$DD$207</c:f>
              <c:numCache>
                <c:formatCode>Γενικός τύπος</c:formatCode>
                <c:ptCount val="201"/>
                <c:pt idx="93">
                  <c:v>6</c:v>
                </c:pt>
                <c:pt idx="94">
                  <c:v>1.0471975511965976</c:v>
                </c:pt>
                <c:pt idx="95">
                  <c:v>0.50000000000000011</c:v>
                </c:pt>
                <c:pt idx="96">
                  <c:v>1154.7005383792516</c:v>
                </c:pt>
                <c:pt idx="97">
                  <c:v>-24.999978349364905</c:v>
                </c:pt>
                <c:pt idx="98">
                  <c:v>-14.433756729740647</c:v>
                </c:pt>
                <c:pt idx="99">
                  <c:v>5.9640156839957815E-3</c:v>
                </c:pt>
                <c:pt idx="100">
                  <c:v>3.0000000000000004</c:v>
                </c:pt>
                <c:pt idx="101">
                  <c:v>8.6602540378443859E-4</c:v>
                </c:pt>
                <c:pt idx="102">
                  <c:v>6</c:v>
                </c:pt>
                <c:pt idx="104">
                  <c:v>1154.7005383792516</c:v>
                </c:pt>
                <c:pt idx="105">
                  <c:v>-36.351918925141447</c:v>
                </c:pt>
                <c:pt idx="106">
                  <c:v>0.4809892572207462</c:v>
                </c:pt>
                <c:pt idx="107">
                  <c:v>-0.49977638325308543</c:v>
                </c:pt>
                <c:pt idx="108">
                  <c:v>-0.99977638325308549</c:v>
                </c:pt>
                <c:pt idx="109">
                  <c:v>4.4718348937955454E-4</c:v>
                </c:pt>
                <c:pt idx="110">
                  <c:v>2.1146713441562368E-2</c:v>
                </c:pt>
                <c:pt idx="111">
                  <c:v>14.427301470289322</c:v>
                </c:pt>
                <c:pt idx="112">
                  <c:v>-14.427301470289322</c:v>
                </c:pt>
                <c:pt idx="113">
                  <c:v>24.389546965101903</c:v>
                </c:pt>
                <c:pt idx="114">
                  <c:v>24.389546965101903</c:v>
                </c:pt>
              </c:numCache>
            </c:numRef>
          </c:xVal>
          <c:yVal>
            <c:numRef>
              <c:f>CURVED!$DE$7:$DE$207</c:f>
              <c:numCache>
                <c:formatCode>Γενικός τύπος</c:formatCode>
                <c:ptCount val="201"/>
                <c:pt idx="93">
                  <c:v>5</c:v>
                </c:pt>
                <c:pt idx="94">
                  <c:v>0.87266462599716477</c:v>
                </c:pt>
                <c:pt idx="95">
                  <c:v>0.64278760968653936</c:v>
                </c:pt>
                <c:pt idx="96">
                  <c:v>1305.4072893322787</c:v>
                </c:pt>
                <c:pt idx="97">
                  <c:v>-24.999980848888921</c:v>
                </c:pt>
                <c:pt idx="98">
                  <c:v>-20.977490779432003</c:v>
                </c:pt>
                <c:pt idx="99">
                  <c:v>8.2831863020814706E-3</c:v>
                </c:pt>
                <c:pt idx="100">
                  <c:v>4.5989099321133899</c:v>
                </c:pt>
                <c:pt idx="101">
                  <c:v>7.6604444311897805E-4</c:v>
                </c:pt>
                <c:pt idx="102">
                  <c:v>5</c:v>
                </c:pt>
                <c:pt idx="104">
                  <c:v>1305.4072893322787</c:v>
                </c:pt>
                <c:pt idx="105">
                  <c:v>-42.313427438831731</c:v>
                </c:pt>
                <c:pt idx="106">
                  <c:v>0.52119525226706787</c:v>
                </c:pt>
                <c:pt idx="107">
                  <c:v>-1.2965586383534056</c:v>
                </c:pt>
                <c:pt idx="108">
                  <c:v>-1.939346248039945</c:v>
                </c:pt>
                <c:pt idx="109">
                  <c:v>-2.7610638697866121</c:v>
                </c:pt>
                <c:pt idx="110">
                  <c:v>0</c:v>
                </c:pt>
                <c:pt idx="111">
                  <c:v>-42.313427438831731</c:v>
                </c:pt>
                <c:pt idx="112">
                  <c:v>42.313427438831731</c:v>
                </c:pt>
                <c:pt idx="113">
                  <c:v>0</c:v>
                </c:pt>
                <c:pt idx="11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383-4518-80C3-418C5DB6BCA5}"/>
            </c:ext>
          </c:extLst>
        </c:ser>
        <c:ser>
          <c:idx val="1"/>
          <c:order val="1"/>
          <c:marker>
            <c:symbol val="none"/>
          </c:marker>
          <c:xVal>
            <c:numRef>
              <c:f>CURVED!$DD$7:$DD$207</c:f>
              <c:numCache>
                <c:formatCode>Γενικός τύπος</c:formatCode>
                <c:ptCount val="201"/>
                <c:pt idx="93">
                  <c:v>6</c:v>
                </c:pt>
                <c:pt idx="94">
                  <c:v>1.0471975511965976</c:v>
                </c:pt>
                <c:pt idx="95">
                  <c:v>0.50000000000000011</c:v>
                </c:pt>
                <c:pt idx="96">
                  <c:v>1154.7005383792516</c:v>
                </c:pt>
                <c:pt idx="97">
                  <c:v>-24.999978349364905</c:v>
                </c:pt>
                <c:pt idx="98">
                  <c:v>-14.433756729740647</c:v>
                </c:pt>
                <c:pt idx="99">
                  <c:v>5.9640156839957815E-3</c:v>
                </c:pt>
                <c:pt idx="100">
                  <c:v>3.0000000000000004</c:v>
                </c:pt>
                <c:pt idx="101">
                  <c:v>8.6602540378443859E-4</c:v>
                </c:pt>
                <c:pt idx="102">
                  <c:v>6</c:v>
                </c:pt>
                <c:pt idx="104">
                  <c:v>1154.7005383792516</c:v>
                </c:pt>
                <c:pt idx="105">
                  <c:v>-36.351918925141447</c:v>
                </c:pt>
                <c:pt idx="106">
                  <c:v>0.4809892572207462</c:v>
                </c:pt>
                <c:pt idx="107">
                  <c:v>-0.49977638325308543</c:v>
                </c:pt>
                <c:pt idx="108">
                  <c:v>-0.99977638325308549</c:v>
                </c:pt>
                <c:pt idx="109">
                  <c:v>4.4718348937955454E-4</c:v>
                </c:pt>
                <c:pt idx="110">
                  <c:v>2.1146713441562368E-2</c:v>
                </c:pt>
                <c:pt idx="111">
                  <c:v>14.427301470289322</c:v>
                </c:pt>
                <c:pt idx="112">
                  <c:v>-14.427301470289322</c:v>
                </c:pt>
                <c:pt idx="113">
                  <c:v>24.389546965101903</c:v>
                </c:pt>
                <c:pt idx="114">
                  <c:v>24.389546965101903</c:v>
                </c:pt>
              </c:numCache>
            </c:numRef>
          </c:xVal>
          <c:yVal>
            <c:numRef>
              <c:f>CURVED!$DF$7:$DF$207</c:f>
              <c:numCache>
                <c:formatCode>Γενικός τύπος</c:formatCode>
                <c:ptCount val="201"/>
                <c:pt idx="93">
                  <c:v>4</c:v>
                </c:pt>
                <c:pt idx="94">
                  <c:v>0.69813170079773179</c:v>
                </c:pt>
                <c:pt idx="95">
                  <c:v>0.76604444311897801</c:v>
                </c:pt>
                <c:pt idx="96">
                  <c:v>1555.7238268604126</c:v>
                </c:pt>
                <c:pt idx="97">
                  <c:v>-24.999983930309757</c:v>
                </c:pt>
                <c:pt idx="98">
                  <c:v>-29.793839814855254</c:v>
                </c:pt>
                <c:pt idx="99">
                  <c:v>1.0973353294935482E-2</c:v>
                </c:pt>
                <c:pt idx="100">
                  <c:v>7.5486321704130317</c:v>
                </c:pt>
                <c:pt idx="101">
                  <c:v>6.4278760968653923E-4</c:v>
                </c:pt>
                <c:pt idx="102">
                  <c:v>4</c:v>
                </c:pt>
                <c:pt idx="104">
                  <c:v>1555.7238268604126</c:v>
                </c:pt>
                <c:pt idx="105">
                  <c:v>-50.328513240334871</c:v>
                </c:pt>
                <c:pt idx="106">
                  <c:v>0.5703713699812093</c:v>
                </c:pt>
                <c:pt idx="107">
                  <c:v>-1.2940217889932877</c:v>
                </c:pt>
                <c:pt idx="108">
                  <c:v>-2.0600662321122658</c:v>
                </c:pt>
                <c:pt idx="109">
                  <c:v>-3.2438728806892279</c:v>
                </c:pt>
                <c:pt idx="110">
                  <c:v>0</c:v>
                </c:pt>
                <c:pt idx="111">
                  <c:v>-50.328513240334871</c:v>
                </c:pt>
                <c:pt idx="112">
                  <c:v>50.328513240334871</c:v>
                </c:pt>
                <c:pt idx="113">
                  <c:v>0</c:v>
                </c:pt>
                <c:pt idx="11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383-4518-80C3-418C5DB6BCA5}"/>
            </c:ext>
          </c:extLst>
        </c:ser>
        <c:ser>
          <c:idx val="2"/>
          <c:order val="2"/>
          <c:marker>
            <c:symbol val="none"/>
          </c:marker>
          <c:xVal>
            <c:numRef>
              <c:f>CURVED!$DD$7:$DD$207</c:f>
              <c:numCache>
                <c:formatCode>Γενικός τύπος</c:formatCode>
                <c:ptCount val="201"/>
                <c:pt idx="93">
                  <c:v>6</c:v>
                </c:pt>
                <c:pt idx="94">
                  <c:v>1.0471975511965976</c:v>
                </c:pt>
                <c:pt idx="95">
                  <c:v>0.50000000000000011</c:v>
                </c:pt>
                <c:pt idx="96">
                  <c:v>1154.7005383792516</c:v>
                </c:pt>
                <c:pt idx="97">
                  <c:v>-24.999978349364905</c:v>
                </c:pt>
                <c:pt idx="98">
                  <c:v>-14.433756729740647</c:v>
                </c:pt>
                <c:pt idx="99">
                  <c:v>5.9640156839957815E-3</c:v>
                </c:pt>
                <c:pt idx="100">
                  <c:v>3.0000000000000004</c:v>
                </c:pt>
                <c:pt idx="101">
                  <c:v>8.6602540378443859E-4</c:v>
                </c:pt>
                <c:pt idx="102">
                  <c:v>6</c:v>
                </c:pt>
                <c:pt idx="104">
                  <c:v>1154.7005383792516</c:v>
                </c:pt>
                <c:pt idx="105">
                  <c:v>-36.351918925141447</c:v>
                </c:pt>
                <c:pt idx="106">
                  <c:v>0.4809892572207462</c:v>
                </c:pt>
                <c:pt idx="107">
                  <c:v>-0.49977638325308543</c:v>
                </c:pt>
                <c:pt idx="108">
                  <c:v>-0.99977638325308549</c:v>
                </c:pt>
                <c:pt idx="109">
                  <c:v>4.4718348937955454E-4</c:v>
                </c:pt>
                <c:pt idx="110">
                  <c:v>2.1146713441562368E-2</c:v>
                </c:pt>
                <c:pt idx="111">
                  <c:v>14.427301470289322</c:v>
                </c:pt>
                <c:pt idx="112">
                  <c:v>-14.427301470289322</c:v>
                </c:pt>
                <c:pt idx="113">
                  <c:v>24.389546965101903</c:v>
                </c:pt>
                <c:pt idx="114">
                  <c:v>24.389546965101903</c:v>
                </c:pt>
              </c:numCache>
            </c:numRef>
          </c:xVal>
          <c:yVal>
            <c:numRef>
              <c:f>CURVED!$DG$7:$DG$207</c:f>
              <c:numCache>
                <c:formatCode>Γενικός τύπος</c:formatCode>
                <c:ptCount val="201"/>
                <c:pt idx="93">
                  <c:v>3</c:v>
                </c:pt>
                <c:pt idx="94">
                  <c:v>0.52359877559829882</c:v>
                </c:pt>
                <c:pt idx="95">
                  <c:v>0.86602540378443871</c:v>
                </c:pt>
                <c:pt idx="96">
                  <c:v>2000.0000000000002</c:v>
                </c:pt>
                <c:pt idx="97">
                  <c:v>-24.9999875</c:v>
                </c:pt>
                <c:pt idx="98">
                  <c:v>-43.301270189221938</c:v>
                </c:pt>
                <c:pt idx="99">
                  <c:v>1.4298688688333989E-2</c:v>
                </c:pt>
                <c:pt idx="100">
                  <c:v>13.928203230275516</c:v>
                </c:pt>
                <c:pt idx="101">
                  <c:v>4.999999999999999E-4</c:v>
                </c:pt>
                <c:pt idx="102">
                  <c:v>3</c:v>
                </c:pt>
                <c:pt idx="104">
                  <c:v>2000.0000000000005</c:v>
                </c:pt>
                <c:pt idx="105">
                  <c:v>-62.629421862138521</c:v>
                </c:pt>
                <c:pt idx="106">
                  <c:v>0.63425238245825388</c:v>
                </c:pt>
                <c:pt idx="107">
                  <c:v>-1.2525884372427702</c:v>
                </c:pt>
                <c:pt idx="108">
                  <c:v>-2.1186138410272091</c:v>
                </c:pt>
                <c:pt idx="109">
                  <c:v>-3.4885246073920646</c:v>
                </c:pt>
                <c:pt idx="110">
                  <c:v>0</c:v>
                </c:pt>
                <c:pt idx="111">
                  <c:v>-62.629421862138521</c:v>
                </c:pt>
                <c:pt idx="112">
                  <c:v>62.629421862138521</c:v>
                </c:pt>
                <c:pt idx="113">
                  <c:v>0</c:v>
                </c:pt>
                <c:pt idx="11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383-4518-80C3-418C5DB6BCA5}"/>
            </c:ext>
          </c:extLst>
        </c:ser>
        <c:ser>
          <c:idx val="3"/>
          <c:order val="3"/>
          <c:marker>
            <c:symbol val="none"/>
          </c:marker>
          <c:xVal>
            <c:numRef>
              <c:f>CURVED!$DD$7:$DD$207</c:f>
              <c:numCache>
                <c:formatCode>Γενικός τύπος</c:formatCode>
                <c:ptCount val="201"/>
                <c:pt idx="93">
                  <c:v>6</c:v>
                </c:pt>
                <c:pt idx="94">
                  <c:v>1.0471975511965976</c:v>
                </c:pt>
                <c:pt idx="95">
                  <c:v>0.50000000000000011</c:v>
                </c:pt>
                <c:pt idx="96">
                  <c:v>1154.7005383792516</c:v>
                </c:pt>
                <c:pt idx="97">
                  <c:v>-24.999978349364905</c:v>
                </c:pt>
                <c:pt idx="98">
                  <c:v>-14.433756729740647</c:v>
                </c:pt>
                <c:pt idx="99">
                  <c:v>5.9640156839957815E-3</c:v>
                </c:pt>
                <c:pt idx="100">
                  <c:v>3.0000000000000004</c:v>
                </c:pt>
                <c:pt idx="101">
                  <c:v>8.6602540378443859E-4</c:v>
                </c:pt>
                <c:pt idx="102">
                  <c:v>6</c:v>
                </c:pt>
                <c:pt idx="104">
                  <c:v>1154.7005383792516</c:v>
                </c:pt>
                <c:pt idx="105">
                  <c:v>-36.351918925141447</c:v>
                </c:pt>
                <c:pt idx="106">
                  <c:v>0.4809892572207462</c:v>
                </c:pt>
                <c:pt idx="107">
                  <c:v>-0.49977638325308543</c:v>
                </c:pt>
                <c:pt idx="108">
                  <c:v>-0.99977638325308549</c:v>
                </c:pt>
                <c:pt idx="109">
                  <c:v>4.4718348937955454E-4</c:v>
                </c:pt>
                <c:pt idx="110">
                  <c:v>2.1146713441562368E-2</c:v>
                </c:pt>
                <c:pt idx="111">
                  <c:v>14.427301470289322</c:v>
                </c:pt>
                <c:pt idx="112">
                  <c:v>-14.427301470289322</c:v>
                </c:pt>
                <c:pt idx="113">
                  <c:v>24.389546965101903</c:v>
                </c:pt>
                <c:pt idx="114">
                  <c:v>24.389546965101903</c:v>
                </c:pt>
              </c:numCache>
            </c:numRef>
          </c:xVal>
          <c:yVal>
            <c:numRef>
              <c:f>CURVED!$DH$7:$DH$207</c:f>
              <c:numCache>
                <c:formatCode>Γενικός τύπος</c:formatCode>
                <c:ptCount val="201"/>
                <c:pt idx="93">
                  <c:v>2</c:v>
                </c:pt>
                <c:pt idx="94">
                  <c:v>0.3490658503988659</c:v>
                </c:pt>
                <c:pt idx="95">
                  <c:v>0.93969262078590843</c:v>
                </c:pt>
                <c:pt idx="96">
                  <c:v>2923.8044001630874</c:v>
                </c:pt>
                <c:pt idx="97">
                  <c:v>-24.999991449496417</c:v>
                </c:pt>
                <c:pt idx="98">
                  <c:v>-68.68693548636557</c:v>
                </c:pt>
                <c:pt idx="99">
                  <c:v>1.8842030723958375E-2</c:v>
                </c:pt>
                <c:pt idx="100">
                  <c:v>32.163437477526365</c:v>
                </c:pt>
                <c:pt idx="101">
                  <c:v>3.4202014332566872E-4</c:v>
                </c:pt>
                <c:pt idx="102">
                  <c:v>2</c:v>
                </c:pt>
                <c:pt idx="104">
                  <c:v>2923.8044001630874</c:v>
                </c:pt>
                <c:pt idx="105">
                  <c:v>-85.915470860572015</c:v>
                </c:pt>
                <c:pt idx="106">
                  <c:v>0.72462687652028734</c:v>
                </c:pt>
                <c:pt idx="107">
                  <c:v>-1.1753928663050062</c:v>
                </c:pt>
                <c:pt idx="108">
                  <c:v>-2.1150854870909148</c:v>
                </c:pt>
                <c:pt idx="109">
                  <c:v>-3.4735866177026127</c:v>
                </c:pt>
                <c:pt idx="110">
                  <c:v>0</c:v>
                </c:pt>
                <c:pt idx="111">
                  <c:v>-85.915470860572015</c:v>
                </c:pt>
                <c:pt idx="112">
                  <c:v>85.915470860572015</c:v>
                </c:pt>
                <c:pt idx="113">
                  <c:v>0</c:v>
                </c:pt>
                <c:pt idx="11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383-4518-80C3-418C5DB6BCA5}"/>
            </c:ext>
          </c:extLst>
        </c:ser>
        <c:ser>
          <c:idx val="4"/>
          <c:order val="4"/>
          <c:marker>
            <c:symbol val="none"/>
          </c:marker>
          <c:xVal>
            <c:numRef>
              <c:f>CURVED!$DD$7:$DD$207</c:f>
              <c:numCache>
                <c:formatCode>Γενικός τύπος</c:formatCode>
                <c:ptCount val="201"/>
                <c:pt idx="93">
                  <c:v>6</c:v>
                </c:pt>
                <c:pt idx="94">
                  <c:v>1.0471975511965976</c:v>
                </c:pt>
                <c:pt idx="95">
                  <c:v>0.50000000000000011</c:v>
                </c:pt>
                <c:pt idx="96">
                  <c:v>1154.7005383792516</c:v>
                </c:pt>
                <c:pt idx="97">
                  <c:v>-24.999978349364905</c:v>
                </c:pt>
                <c:pt idx="98">
                  <c:v>-14.433756729740647</c:v>
                </c:pt>
                <c:pt idx="99">
                  <c:v>5.9640156839957815E-3</c:v>
                </c:pt>
                <c:pt idx="100">
                  <c:v>3.0000000000000004</c:v>
                </c:pt>
                <c:pt idx="101">
                  <c:v>8.6602540378443859E-4</c:v>
                </c:pt>
                <c:pt idx="102">
                  <c:v>6</c:v>
                </c:pt>
                <c:pt idx="104">
                  <c:v>1154.7005383792516</c:v>
                </c:pt>
                <c:pt idx="105">
                  <c:v>-36.351918925141447</c:v>
                </c:pt>
                <c:pt idx="106">
                  <c:v>0.4809892572207462</c:v>
                </c:pt>
                <c:pt idx="107">
                  <c:v>-0.49977638325308543</c:v>
                </c:pt>
                <c:pt idx="108">
                  <c:v>-0.99977638325308549</c:v>
                </c:pt>
                <c:pt idx="109">
                  <c:v>4.4718348937955454E-4</c:v>
                </c:pt>
                <c:pt idx="110">
                  <c:v>2.1146713441562368E-2</c:v>
                </c:pt>
                <c:pt idx="111">
                  <c:v>14.427301470289322</c:v>
                </c:pt>
                <c:pt idx="112">
                  <c:v>-14.427301470289322</c:v>
                </c:pt>
                <c:pt idx="113">
                  <c:v>24.389546965101903</c:v>
                </c:pt>
                <c:pt idx="114">
                  <c:v>24.389546965101903</c:v>
                </c:pt>
              </c:numCache>
            </c:numRef>
          </c:xVal>
          <c:yVal>
            <c:numRef>
              <c:f>CURVED!$DI$7:$DI$207</c:f>
              <c:numCache>
                <c:formatCode>Γενικός τύπος</c:formatCode>
                <c:ptCount val="201"/>
                <c:pt idx="93">
                  <c:v>1</c:v>
                </c:pt>
                <c:pt idx="94">
                  <c:v>0.17453292519943295</c:v>
                </c:pt>
                <c:pt idx="95">
                  <c:v>0.98480775301220802</c:v>
                </c:pt>
                <c:pt idx="96">
                  <c:v>5758.770483143634</c:v>
                </c:pt>
                <c:pt idx="97">
                  <c:v>-24.999995658795559</c:v>
                </c:pt>
                <c:pt idx="98">
                  <c:v>-141.78204549044273</c:v>
                </c:pt>
                <c:pt idx="99">
                  <c:v>2.6451205442184475E-2</c:v>
                </c:pt>
                <c:pt idx="100">
                  <c:v>130.64609564385992</c:v>
                </c:pt>
                <c:pt idx="101">
                  <c:v>1.7364817766693034E-4</c:v>
                </c:pt>
                <c:pt idx="102">
                  <c:v>1</c:v>
                </c:pt>
                <c:pt idx="104">
                  <c:v>5758.770483143634</c:v>
                </c:pt>
                <c:pt idx="105">
                  <c:v>-154.14364477325267</c:v>
                </c:pt>
                <c:pt idx="106">
                  <c:v>0.86919812532815088</c:v>
                </c:pt>
                <c:pt idx="107">
                  <c:v>1.0706705205525591</c:v>
                </c:pt>
                <c:pt idx="108">
                  <c:v>8.5862767540351048E-2</c:v>
                </c:pt>
                <c:pt idx="109">
                  <c:v>0.99262758515031169</c:v>
                </c:pt>
                <c:pt idx="110">
                  <c:v>0.99630697335224538</c:v>
                </c:pt>
                <c:pt idx="111">
                  <c:v>-154.14364477325267</c:v>
                </c:pt>
                <c:pt idx="112">
                  <c:v>154.14364477325267</c:v>
                </c:pt>
                <c:pt idx="113">
                  <c:v>-118.43757975727704</c:v>
                </c:pt>
                <c:pt idx="114">
                  <c:v>-118.43757975727704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383-4518-80C3-418C5DB6BCA5}"/>
            </c:ext>
          </c:extLst>
        </c:ser>
        <c:ser>
          <c:idx val="5"/>
          <c:order val="5"/>
          <c:marker>
            <c:symbol val="none"/>
          </c:marker>
          <c:xVal>
            <c:numRef>
              <c:f>CURVED!$DD$7:$DD$207</c:f>
              <c:numCache>
                <c:formatCode>Γενικός τύπος</c:formatCode>
                <c:ptCount val="201"/>
                <c:pt idx="93">
                  <c:v>6</c:v>
                </c:pt>
                <c:pt idx="94">
                  <c:v>1.0471975511965976</c:v>
                </c:pt>
                <c:pt idx="95">
                  <c:v>0.50000000000000011</c:v>
                </c:pt>
                <c:pt idx="96">
                  <c:v>1154.7005383792516</c:v>
                </c:pt>
                <c:pt idx="97">
                  <c:v>-24.999978349364905</c:v>
                </c:pt>
                <c:pt idx="98">
                  <c:v>-14.433756729740647</c:v>
                </c:pt>
                <c:pt idx="99">
                  <c:v>5.9640156839957815E-3</c:v>
                </c:pt>
                <c:pt idx="100">
                  <c:v>3.0000000000000004</c:v>
                </c:pt>
                <c:pt idx="101">
                  <c:v>8.6602540378443859E-4</c:v>
                </c:pt>
                <c:pt idx="102">
                  <c:v>6</c:v>
                </c:pt>
                <c:pt idx="104">
                  <c:v>1154.7005383792516</c:v>
                </c:pt>
                <c:pt idx="105">
                  <c:v>-36.351918925141447</c:v>
                </c:pt>
                <c:pt idx="106">
                  <c:v>0.4809892572207462</c:v>
                </c:pt>
                <c:pt idx="107">
                  <c:v>-0.49977638325308543</c:v>
                </c:pt>
                <c:pt idx="108">
                  <c:v>-0.99977638325308549</c:v>
                </c:pt>
                <c:pt idx="109">
                  <c:v>4.4718348937955454E-4</c:v>
                </c:pt>
                <c:pt idx="110">
                  <c:v>2.1146713441562368E-2</c:v>
                </c:pt>
                <c:pt idx="111">
                  <c:v>14.427301470289322</c:v>
                </c:pt>
                <c:pt idx="112">
                  <c:v>-14.427301470289322</c:v>
                </c:pt>
                <c:pt idx="113">
                  <c:v>24.389546965101903</c:v>
                </c:pt>
                <c:pt idx="114">
                  <c:v>24.389546965101903</c:v>
                </c:pt>
              </c:numCache>
            </c:numRef>
          </c:xVal>
          <c:yVal>
            <c:numRef>
              <c:f>CURVED!$DJ$7:$DJ$207</c:f>
              <c:numCache>
                <c:formatCode>Γενικός τύπος</c:formatCode>
                <c:ptCount val="201"/>
                <c:pt idx="94">
                  <c:v>0</c:v>
                </c:pt>
                <c:pt idx="95">
                  <c:v>1</c:v>
                </c:pt>
                <c:pt idx="96">
                  <c:v>0</c:v>
                </c:pt>
                <c:pt idx="97">
                  <c:v>-25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4">
                  <c:v>0</c:v>
                </c:pt>
                <c:pt idx="107">
                  <c:v>0</c:v>
                </c:pt>
                <c:pt idx="108">
                  <c:v>-1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-1339.953750828606</c:v>
                </c:pt>
                <c:pt idx="114">
                  <c:v>-1339.953750828606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D383-4518-80C3-418C5DB6BCA5}"/>
            </c:ext>
          </c:extLst>
        </c:ser>
        <c:ser>
          <c:idx val="6"/>
          <c:order val="6"/>
          <c:marker>
            <c:symbol val="none"/>
          </c:marker>
          <c:xVal>
            <c:numRef>
              <c:f>CURVED!$DD$7:$DD$207</c:f>
              <c:numCache>
                <c:formatCode>Γενικός τύπος</c:formatCode>
                <c:ptCount val="201"/>
                <c:pt idx="93">
                  <c:v>6</c:v>
                </c:pt>
                <c:pt idx="94">
                  <c:v>1.0471975511965976</c:v>
                </c:pt>
                <c:pt idx="95">
                  <c:v>0.50000000000000011</c:v>
                </c:pt>
                <c:pt idx="96">
                  <c:v>1154.7005383792516</c:v>
                </c:pt>
                <c:pt idx="97">
                  <c:v>-24.999978349364905</c:v>
                </c:pt>
                <c:pt idx="98">
                  <c:v>-14.433756729740647</c:v>
                </c:pt>
                <c:pt idx="99">
                  <c:v>5.9640156839957815E-3</c:v>
                </c:pt>
                <c:pt idx="100">
                  <c:v>3.0000000000000004</c:v>
                </c:pt>
                <c:pt idx="101">
                  <c:v>8.6602540378443859E-4</c:v>
                </c:pt>
                <c:pt idx="102">
                  <c:v>6</c:v>
                </c:pt>
                <c:pt idx="104">
                  <c:v>1154.7005383792516</c:v>
                </c:pt>
                <c:pt idx="105">
                  <c:v>-36.351918925141447</c:v>
                </c:pt>
                <c:pt idx="106">
                  <c:v>0.4809892572207462</c:v>
                </c:pt>
                <c:pt idx="107">
                  <c:v>-0.49977638325308543</c:v>
                </c:pt>
                <c:pt idx="108">
                  <c:v>-0.99977638325308549</c:v>
                </c:pt>
                <c:pt idx="109">
                  <c:v>4.4718348937955454E-4</c:v>
                </c:pt>
                <c:pt idx="110">
                  <c:v>2.1146713441562368E-2</c:v>
                </c:pt>
                <c:pt idx="111">
                  <c:v>14.427301470289322</c:v>
                </c:pt>
                <c:pt idx="112">
                  <c:v>-14.427301470289322</c:v>
                </c:pt>
                <c:pt idx="113">
                  <c:v>24.389546965101903</c:v>
                </c:pt>
                <c:pt idx="114">
                  <c:v>24.389546965101903</c:v>
                </c:pt>
              </c:numCache>
            </c:numRef>
          </c:xVal>
          <c:yVal>
            <c:numRef>
              <c:f>CURVED!$DK$7:$DK$207</c:f>
              <c:numCache>
                <c:formatCode>Γενικός τύπος</c:formatCode>
                <c:ptCount val="201"/>
                <c:pt idx="94">
                  <c:v>0</c:v>
                </c:pt>
                <c:pt idx="95">
                  <c:v>1</c:v>
                </c:pt>
                <c:pt idx="96">
                  <c:v>0</c:v>
                </c:pt>
                <c:pt idx="97">
                  <c:v>-25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7">
                  <c:v>0</c:v>
                </c:pt>
                <c:pt idx="108">
                  <c:v>-1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24.542109027781642</c:v>
                </c:pt>
                <c:pt idx="114">
                  <c:v>24.542109027781642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D383-4518-80C3-418C5DB6BCA5}"/>
            </c:ext>
          </c:extLst>
        </c:ser>
        <c:ser>
          <c:idx val="7"/>
          <c:order val="7"/>
          <c:marker>
            <c:symbol val="none"/>
          </c:marker>
          <c:xVal>
            <c:numRef>
              <c:f>CURVED!$DD$7:$DD$207</c:f>
              <c:numCache>
                <c:formatCode>Γενικός τύπος</c:formatCode>
                <c:ptCount val="201"/>
                <c:pt idx="93">
                  <c:v>6</c:v>
                </c:pt>
                <c:pt idx="94">
                  <c:v>1.0471975511965976</c:v>
                </c:pt>
                <c:pt idx="95">
                  <c:v>0.50000000000000011</c:v>
                </c:pt>
                <c:pt idx="96">
                  <c:v>1154.7005383792516</c:v>
                </c:pt>
                <c:pt idx="97">
                  <c:v>-24.999978349364905</c:v>
                </c:pt>
                <c:pt idx="98">
                  <c:v>-14.433756729740647</c:v>
                </c:pt>
                <c:pt idx="99">
                  <c:v>5.9640156839957815E-3</c:v>
                </c:pt>
                <c:pt idx="100">
                  <c:v>3.0000000000000004</c:v>
                </c:pt>
                <c:pt idx="101">
                  <c:v>8.6602540378443859E-4</c:v>
                </c:pt>
                <c:pt idx="102">
                  <c:v>6</c:v>
                </c:pt>
                <c:pt idx="104">
                  <c:v>1154.7005383792516</c:v>
                </c:pt>
                <c:pt idx="105">
                  <c:v>-36.351918925141447</c:v>
                </c:pt>
                <c:pt idx="106">
                  <c:v>0.4809892572207462</c:v>
                </c:pt>
                <c:pt idx="107">
                  <c:v>-0.49977638325308543</c:v>
                </c:pt>
                <c:pt idx="108">
                  <c:v>-0.99977638325308549</c:v>
                </c:pt>
                <c:pt idx="109">
                  <c:v>4.4718348937955454E-4</c:v>
                </c:pt>
                <c:pt idx="110">
                  <c:v>2.1146713441562368E-2</c:v>
                </c:pt>
                <c:pt idx="111">
                  <c:v>14.427301470289322</c:v>
                </c:pt>
                <c:pt idx="112">
                  <c:v>-14.427301470289322</c:v>
                </c:pt>
                <c:pt idx="113">
                  <c:v>24.389546965101903</c:v>
                </c:pt>
                <c:pt idx="114">
                  <c:v>24.389546965101903</c:v>
                </c:pt>
              </c:numCache>
            </c:numRef>
          </c:xVal>
          <c:yVal>
            <c:numRef>
              <c:f>CURVED!$DL$7:$DL$207</c:f>
              <c:numCache>
                <c:formatCode>Γενικός τύπος</c:formatCode>
                <c:ptCount val="201"/>
                <c:pt idx="93">
                  <c:v>1</c:v>
                </c:pt>
                <c:pt idx="94">
                  <c:v>-0.17453292519943295</c:v>
                </c:pt>
                <c:pt idx="95">
                  <c:v>0.98480775301220802</c:v>
                </c:pt>
                <c:pt idx="96">
                  <c:v>-5758.770483143634</c:v>
                </c:pt>
                <c:pt idx="97">
                  <c:v>-25.000004341204441</c:v>
                </c:pt>
                <c:pt idx="98">
                  <c:v>-141.78204549044273</c:v>
                </c:pt>
                <c:pt idx="99">
                  <c:v>2.6451205442184475E-2</c:v>
                </c:pt>
                <c:pt idx="100">
                  <c:v>130.64609564385992</c:v>
                </c:pt>
                <c:pt idx="101">
                  <c:v>-1.7364817766693034E-4</c:v>
                </c:pt>
                <c:pt idx="104">
                  <c:v>-5758.770483143634</c:v>
                </c:pt>
                <c:pt idx="107">
                  <c:v>1.9008342832698097</c:v>
                </c:pt>
                <c:pt idx="108">
                  <c:v>0.91602653025760172</c:v>
                </c:pt>
                <c:pt idx="109">
                  <c:v>0.16089539586421908</c:v>
                </c:pt>
                <c:pt idx="110">
                  <c:v>0.40111768331029624</c:v>
                </c:pt>
                <c:pt idx="111">
                  <c:v>-273.66170909604165</c:v>
                </c:pt>
                <c:pt idx="112">
                  <c:v>273.66170909604165</c:v>
                </c:pt>
                <c:pt idx="113">
                  <c:v>-32.748616872857241</c:v>
                </c:pt>
                <c:pt idx="114">
                  <c:v>-32.748616872857241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D383-4518-80C3-418C5DB6BCA5}"/>
            </c:ext>
          </c:extLst>
        </c:ser>
        <c:ser>
          <c:idx val="8"/>
          <c:order val="8"/>
          <c:marker>
            <c:symbol val="none"/>
          </c:marker>
          <c:xVal>
            <c:numRef>
              <c:f>CURVED!$DD$7:$DD$207</c:f>
              <c:numCache>
                <c:formatCode>Γενικός τύπος</c:formatCode>
                <c:ptCount val="201"/>
                <c:pt idx="93">
                  <c:v>6</c:v>
                </c:pt>
                <c:pt idx="94">
                  <c:v>1.0471975511965976</c:v>
                </c:pt>
                <c:pt idx="95">
                  <c:v>0.50000000000000011</c:v>
                </c:pt>
                <c:pt idx="96">
                  <c:v>1154.7005383792516</c:v>
                </c:pt>
                <c:pt idx="97">
                  <c:v>-24.999978349364905</c:v>
                </c:pt>
                <c:pt idx="98">
                  <c:v>-14.433756729740647</c:v>
                </c:pt>
                <c:pt idx="99">
                  <c:v>5.9640156839957815E-3</c:v>
                </c:pt>
                <c:pt idx="100">
                  <c:v>3.0000000000000004</c:v>
                </c:pt>
                <c:pt idx="101">
                  <c:v>8.6602540378443859E-4</c:v>
                </c:pt>
                <c:pt idx="102">
                  <c:v>6</c:v>
                </c:pt>
                <c:pt idx="104">
                  <c:v>1154.7005383792516</c:v>
                </c:pt>
                <c:pt idx="105">
                  <c:v>-36.351918925141447</c:v>
                </c:pt>
                <c:pt idx="106">
                  <c:v>0.4809892572207462</c:v>
                </c:pt>
                <c:pt idx="107">
                  <c:v>-0.49977638325308543</c:v>
                </c:pt>
                <c:pt idx="108">
                  <c:v>-0.99977638325308549</c:v>
                </c:pt>
                <c:pt idx="109">
                  <c:v>4.4718348937955454E-4</c:v>
                </c:pt>
                <c:pt idx="110">
                  <c:v>2.1146713441562368E-2</c:v>
                </c:pt>
                <c:pt idx="111">
                  <c:v>14.427301470289322</c:v>
                </c:pt>
                <c:pt idx="112">
                  <c:v>-14.427301470289322</c:v>
                </c:pt>
                <c:pt idx="113">
                  <c:v>24.389546965101903</c:v>
                </c:pt>
                <c:pt idx="114">
                  <c:v>24.389546965101903</c:v>
                </c:pt>
              </c:numCache>
            </c:numRef>
          </c:xVal>
          <c:yVal>
            <c:numRef>
              <c:f>CURVED!$DM$7:$DM$207</c:f>
              <c:numCache>
                <c:formatCode>Γενικός τύπος</c:formatCode>
                <c:ptCount val="201"/>
                <c:pt idx="93">
                  <c:v>2</c:v>
                </c:pt>
                <c:pt idx="94">
                  <c:v>-0.3490658503988659</c:v>
                </c:pt>
                <c:pt idx="95">
                  <c:v>0.93969262078590843</c:v>
                </c:pt>
                <c:pt idx="96">
                  <c:v>-2923.8044001630874</c:v>
                </c:pt>
                <c:pt idx="97">
                  <c:v>-25.000008550503583</c:v>
                </c:pt>
                <c:pt idx="98">
                  <c:v>-68.68693548636557</c:v>
                </c:pt>
                <c:pt idx="99">
                  <c:v>1.8842030723958375E-2</c:v>
                </c:pt>
                <c:pt idx="100">
                  <c:v>32.163437477526365</c:v>
                </c:pt>
                <c:pt idx="101">
                  <c:v>-3.4202014332566872E-4</c:v>
                </c:pt>
                <c:pt idx="104">
                  <c:v>-2923.8044001630874</c:v>
                </c:pt>
                <c:pt idx="107">
                  <c:v>1.9183437051957191</c:v>
                </c:pt>
                <c:pt idx="108">
                  <c:v>0.97865108440981063</c:v>
                </c:pt>
                <c:pt idx="109">
                  <c:v>4.2242054983501753E-2</c:v>
                </c:pt>
                <c:pt idx="110">
                  <c:v>0.20552872058060828</c:v>
                </c:pt>
                <c:pt idx="111">
                  <c:v>-140.22154415691008</c:v>
                </c:pt>
                <c:pt idx="112">
                  <c:v>140.22154415691008</c:v>
                </c:pt>
                <c:pt idx="113">
                  <c:v>9.9768555601631945</c:v>
                </c:pt>
                <c:pt idx="114">
                  <c:v>9.9768555601631945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D383-4518-80C3-418C5DB6BCA5}"/>
            </c:ext>
          </c:extLst>
        </c:ser>
        <c:ser>
          <c:idx val="9"/>
          <c:order val="9"/>
          <c:marker>
            <c:symbol val="none"/>
          </c:marker>
          <c:xVal>
            <c:numRef>
              <c:f>CURVED!$DD$7:$DD$207</c:f>
              <c:numCache>
                <c:formatCode>Γενικός τύπος</c:formatCode>
                <c:ptCount val="201"/>
                <c:pt idx="93">
                  <c:v>6</c:v>
                </c:pt>
                <c:pt idx="94">
                  <c:v>1.0471975511965976</c:v>
                </c:pt>
                <c:pt idx="95">
                  <c:v>0.50000000000000011</c:v>
                </c:pt>
                <c:pt idx="96">
                  <c:v>1154.7005383792516</c:v>
                </c:pt>
                <c:pt idx="97">
                  <c:v>-24.999978349364905</c:v>
                </c:pt>
                <c:pt idx="98">
                  <c:v>-14.433756729740647</c:v>
                </c:pt>
                <c:pt idx="99">
                  <c:v>5.9640156839957815E-3</c:v>
                </c:pt>
                <c:pt idx="100">
                  <c:v>3.0000000000000004</c:v>
                </c:pt>
                <c:pt idx="101">
                  <c:v>8.6602540378443859E-4</c:v>
                </c:pt>
                <c:pt idx="102">
                  <c:v>6</c:v>
                </c:pt>
                <c:pt idx="104">
                  <c:v>1154.7005383792516</c:v>
                </c:pt>
                <c:pt idx="105">
                  <c:v>-36.351918925141447</c:v>
                </c:pt>
                <c:pt idx="106">
                  <c:v>0.4809892572207462</c:v>
                </c:pt>
                <c:pt idx="107">
                  <c:v>-0.49977638325308543</c:v>
                </c:pt>
                <c:pt idx="108">
                  <c:v>-0.99977638325308549</c:v>
                </c:pt>
                <c:pt idx="109">
                  <c:v>4.4718348937955454E-4</c:v>
                </c:pt>
                <c:pt idx="110">
                  <c:v>2.1146713441562368E-2</c:v>
                </c:pt>
                <c:pt idx="111">
                  <c:v>14.427301470289322</c:v>
                </c:pt>
                <c:pt idx="112">
                  <c:v>-14.427301470289322</c:v>
                </c:pt>
                <c:pt idx="113">
                  <c:v>24.389546965101903</c:v>
                </c:pt>
                <c:pt idx="114">
                  <c:v>24.389546965101903</c:v>
                </c:pt>
              </c:numCache>
            </c:numRef>
          </c:xVal>
          <c:yVal>
            <c:numRef>
              <c:f>CURVED!$DN$7:$DN$207</c:f>
              <c:numCache>
                <c:formatCode>Γενικός τύπος</c:formatCode>
                <c:ptCount val="201"/>
                <c:pt idx="93">
                  <c:v>3</c:v>
                </c:pt>
                <c:pt idx="94">
                  <c:v>-0.52359877559829882</c:v>
                </c:pt>
                <c:pt idx="95">
                  <c:v>0.86602540378443871</c:v>
                </c:pt>
                <c:pt idx="96">
                  <c:v>-2000.0000000000002</c:v>
                </c:pt>
                <c:pt idx="97">
                  <c:v>-25.0000125</c:v>
                </c:pt>
                <c:pt idx="98">
                  <c:v>-43.301270189221938</c:v>
                </c:pt>
                <c:pt idx="99">
                  <c:v>1.4298688688333989E-2</c:v>
                </c:pt>
                <c:pt idx="100">
                  <c:v>13.928203230275516</c:v>
                </c:pt>
                <c:pt idx="101">
                  <c:v>-4.999999999999999E-4</c:v>
                </c:pt>
                <c:pt idx="104">
                  <c:v>-2000.0000000000005</c:v>
                </c:pt>
                <c:pt idx="107">
                  <c:v>1.8567240798973961</c:v>
                </c:pt>
                <c:pt idx="108">
                  <c:v>0.99069867611295737</c:v>
                </c:pt>
                <c:pt idx="109">
                  <c:v>1.8516133148033576E-2</c:v>
                </c:pt>
                <c:pt idx="110">
                  <c:v>0.13607399879489679</c:v>
                </c:pt>
                <c:pt idx="111">
                  <c:v>-92.83620399486982</c:v>
                </c:pt>
                <c:pt idx="112">
                  <c:v>92.83620399486982</c:v>
                </c:pt>
                <c:pt idx="113">
                  <c:v>18.196300060255158</c:v>
                </c:pt>
                <c:pt idx="114">
                  <c:v>18.196300060255158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D383-4518-80C3-418C5DB6BCA5}"/>
            </c:ext>
          </c:extLst>
        </c:ser>
        <c:ser>
          <c:idx val="10"/>
          <c:order val="10"/>
          <c:marker>
            <c:symbol val="none"/>
          </c:marker>
          <c:xVal>
            <c:numRef>
              <c:f>CURVED!$DD$7:$DD$207</c:f>
              <c:numCache>
                <c:formatCode>Γενικός τύπος</c:formatCode>
                <c:ptCount val="201"/>
                <c:pt idx="93">
                  <c:v>6</c:v>
                </c:pt>
                <c:pt idx="94">
                  <c:v>1.0471975511965976</c:v>
                </c:pt>
                <c:pt idx="95">
                  <c:v>0.50000000000000011</c:v>
                </c:pt>
                <c:pt idx="96">
                  <c:v>1154.7005383792516</c:v>
                </c:pt>
                <c:pt idx="97">
                  <c:v>-24.999978349364905</c:v>
                </c:pt>
                <c:pt idx="98">
                  <c:v>-14.433756729740647</c:v>
                </c:pt>
                <c:pt idx="99">
                  <c:v>5.9640156839957815E-3</c:v>
                </c:pt>
                <c:pt idx="100">
                  <c:v>3.0000000000000004</c:v>
                </c:pt>
                <c:pt idx="101">
                  <c:v>8.6602540378443859E-4</c:v>
                </c:pt>
                <c:pt idx="102">
                  <c:v>6</c:v>
                </c:pt>
                <c:pt idx="104">
                  <c:v>1154.7005383792516</c:v>
                </c:pt>
                <c:pt idx="105">
                  <c:v>-36.351918925141447</c:v>
                </c:pt>
                <c:pt idx="106">
                  <c:v>0.4809892572207462</c:v>
                </c:pt>
                <c:pt idx="107">
                  <c:v>-0.49977638325308543</c:v>
                </c:pt>
                <c:pt idx="108">
                  <c:v>-0.99977638325308549</c:v>
                </c:pt>
                <c:pt idx="109">
                  <c:v>4.4718348937955454E-4</c:v>
                </c:pt>
                <c:pt idx="110">
                  <c:v>2.1146713441562368E-2</c:v>
                </c:pt>
                <c:pt idx="111">
                  <c:v>14.427301470289322</c:v>
                </c:pt>
                <c:pt idx="112">
                  <c:v>-14.427301470289322</c:v>
                </c:pt>
                <c:pt idx="113">
                  <c:v>24.389546965101903</c:v>
                </c:pt>
                <c:pt idx="114">
                  <c:v>24.389546965101903</c:v>
                </c:pt>
              </c:numCache>
            </c:numRef>
          </c:xVal>
          <c:yVal>
            <c:numRef>
              <c:f>CURVED!$DO$7:$DO$207</c:f>
              <c:numCache>
                <c:formatCode>Γενικός τύπος</c:formatCode>
                <c:ptCount val="201"/>
                <c:pt idx="93">
                  <c:v>4</c:v>
                </c:pt>
                <c:pt idx="94">
                  <c:v>-0.69813170079773179</c:v>
                </c:pt>
                <c:pt idx="95">
                  <c:v>0.76604444311897801</c:v>
                </c:pt>
                <c:pt idx="96">
                  <c:v>-1555.7238268604126</c:v>
                </c:pt>
                <c:pt idx="97">
                  <c:v>-25.000016069690243</c:v>
                </c:pt>
                <c:pt idx="98">
                  <c:v>-29.793839814855254</c:v>
                </c:pt>
                <c:pt idx="99">
                  <c:v>1.0973353294935482E-2</c:v>
                </c:pt>
                <c:pt idx="100">
                  <c:v>7.5486321704130317</c:v>
                </c:pt>
                <c:pt idx="101">
                  <c:v>-6.4278760968653923E-4</c:v>
                </c:pt>
                <c:pt idx="104">
                  <c:v>-1555.7238268604126</c:v>
                </c:pt>
                <c:pt idx="107">
                  <c:v>1.7609926676791072</c:v>
                </c:pt>
                <c:pt idx="108">
                  <c:v>0.99494822456012921</c:v>
                </c:pt>
                <c:pt idx="109">
                  <c:v>1.0078030444646724E-2</c:v>
                </c:pt>
                <c:pt idx="110">
                  <c:v>0.10038939408446852</c:v>
                </c:pt>
                <c:pt idx="111">
                  <c:v>-68.490456300871685</c:v>
                </c:pt>
                <c:pt idx="112">
                  <c:v>68.490456300871685</c:v>
                </c:pt>
                <c:pt idx="113">
                  <c:v>21.095545691467812</c:v>
                </c:pt>
                <c:pt idx="114">
                  <c:v>21.095545691467812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D383-4518-80C3-418C5DB6BCA5}"/>
            </c:ext>
          </c:extLst>
        </c:ser>
        <c:ser>
          <c:idx val="11"/>
          <c:order val="11"/>
          <c:marker>
            <c:symbol val="none"/>
          </c:marker>
          <c:xVal>
            <c:numRef>
              <c:f>CURVED!$DD$7:$DD$207</c:f>
              <c:numCache>
                <c:formatCode>Γενικός τύπος</c:formatCode>
                <c:ptCount val="201"/>
                <c:pt idx="93">
                  <c:v>6</c:v>
                </c:pt>
                <c:pt idx="94">
                  <c:v>1.0471975511965976</c:v>
                </c:pt>
                <c:pt idx="95">
                  <c:v>0.50000000000000011</c:v>
                </c:pt>
                <c:pt idx="96">
                  <c:v>1154.7005383792516</c:v>
                </c:pt>
                <c:pt idx="97">
                  <c:v>-24.999978349364905</c:v>
                </c:pt>
                <c:pt idx="98">
                  <c:v>-14.433756729740647</c:v>
                </c:pt>
                <c:pt idx="99">
                  <c:v>5.9640156839957815E-3</c:v>
                </c:pt>
                <c:pt idx="100">
                  <c:v>3.0000000000000004</c:v>
                </c:pt>
                <c:pt idx="101">
                  <c:v>8.6602540378443859E-4</c:v>
                </c:pt>
                <c:pt idx="102">
                  <c:v>6</c:v>
                </c:pt>
                <c:pt idx="104">
                  <c:v>1154.7005383792516</c:v>
                </c:pt>
                <c:pt idx="105">
                  <c:v>-36.351918925141447</c:v>
                </c:pt>
                <c:pt idx="106">
                  <c:v>0.4809892572207462</c:v>
                </c:pt>
                <c:pt idx="107">
                  <c:v>-0.49977638325308543</c:v>
                </c:pt>
                <c:pt idx="108">
                  <c:v>-0.99977638325308549</c:v>
                </c:pt>
                <c:pt idx="109">
                  <c:v>4.4718348937955454E-4</c:v>
                </c:pt>
                <c:pt idx="110">
                  <c:v>2.1146713441562368E-2</c:v>
                </c:pt>
                <c:pt idx="111">
                  <c:v>14.427301470289322</c:v>
                </c:pt>
                <c:pt idx="112">
                  <c:v>-14.427301470289322</c:v>
                </c:pt>
                <c:pt idx="113">
                  <c:v>24.389546965101903</c:v>
                </c:pt>
                <c:pt idx="114">
                  <c:v>24.389546965101903</c:v>
                </c:pt>
              </c:numCache>
            </c:numRef>
          </c:xVal>
          <c:yVal>
            <c:numRef>
              <c:f>CURVED!$DP$7:$DP$207</c:f>
              <c:numCache>
                <c:formatCode>Γενικός τύπος</c:formatCode>
                <c:ptCount val="201"/>
                <c:pt idx="93">
                  <c:v>5</c:v>
                </c:pt>
                <c:pt idx="94">
                  <c:v>-0.87266462599716477</c:v>
                </c:pt>
                <c:pt idx="95">
                  <c:v>0.64278760968653936</c:v>
                </c:pt>
                <c:pt idx="96">
                  <c:v>-1305.4072893322787</c:v>
                </c:pt>
                <c:pt idx="97">
                  <c:v>-25.000019151111079</c:v>
                </c:pt>
                <c:pt idx="98">
                  <c:v>-20.977490779432003</c:v>
                </c:pt>
                <c:pt idx="99">
                  <c:v>8.2831863020814706E-3</c:v>
                </c:pt>
                <c:pt idx="100">
                  <c:v>4.5989099321133899</c:v>
                </c:pt>
                <c:pt idx="101">
                  <c:v>-7.6604444311897805E-4</c:v>
                </c:pt>
                <c:pt idx="103">
                  <c:v>0</c:v>
                </c:pt>
                <c:pt idx="104">
                  <c:v>-1305.4072893322787</c:v>
                </c:pt>
                <c:pt idx="107">
                  <c:v>1.6397068377630333</c:v>
                </c:pt>
                <c:pt idx="108">
                  <c:v>0.99691922807649391</c:v>
                </c:pt>
                <c:pt idx="109">
                  <c:v>6.1520526913675377E-3</c:v>
                </c:pt>
                <c:pt idx="110">
                  <c:v>7.8435022097067944E-2</c:v>
                </c:pt>
                <c:pt idx="111">
                  <c:v>-53.512131459596084</c:v>
                </c:pt>
                <c:pt idx="112">
                  <c:v>53.512131459596084</c:v>
                </c:pt>
                <c:pt idx="113">
                  <c:v>22.44025876038873</c:v>
                </c:pt>
                <c:pt idx="114">
                  <c:v>22.44025876038873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D383-4518-80C3-418C5DB6BCA5}"/>
            </c:ext>
          </c:extLst>
        </c:ser>
        <c:ser>
          <c:idx val="12"/>
          <c:order val="12"/>
          <c:marker>
            <c:symbol val="none"/>
          </c:marker>
          <c:xVal>
            <c:numRef>
              <c:f>CURVED!$DD$7:$DD$207</c:f>
              <c:numCache>
                <c:formatCode>Γενικός τύπος</c:formatCode>
                <c:ptCount val="201"/>
                <c:pt idx="93">
                  <c:v>6</c:v>
                </c:pt>
                <c:pt idx="94">
                  <c:v>1.0471975511965976</c:v>
                </c:pt>
                <c:pt idx="95">
                  <c:v>0.50000000000000011</c:v>
                </c:pt>
                <c:pt idx="96">
                  <c:v>1154.7005383792516</c:v>
                </c:pt>
                <c:pt idx="97">
                  <c:v>-24.999978349364905</c:v>
                </c:pt>
                <c:pt idx="98">
                  <c:v>-14.433756729740647</c:v>
                </c:pt>
                <c:pt idx="99">
                  <c:v>5.9640156839957815E-3</c:v>
                </c:pt>
                <c:pt idx="100">
                  <c:v>3.0000000000000004</c:v>
                </c:pt>
                <c:pt idx="101">
                  <c:v>8.6602540378443859E-4</c:v>
                </c:pt>
                <c:pt idx="102">
                  <c:v>6</c:v>
                </c:pt>
                <c:pt idx="104">
                  <c:v>1154.7005383792516</c:v>
                </c:pt>
                <c:pt idx="105">
                  <c:v>-36.351918925141447</c:v>
                </c:pt>
                <c:pt idx="106">
                  <c:v>0.4809892572207462</c:v>
                </c:pt>
                <c:pt idx="107">
                  <c:v>-0.49977638325308543</c:v>
                </c:pt>
                <c:pt idx="108">
                  <c:v>-0.99977638325308549</c:v>
                </c:pt>
                <c:pt idx="109">
                  <c:v>4.4718348937955454E-4</c:v>
                </c:pt>
                <c:pt idx="110">
                  <c:v>2.1146713441562368E-2</c:v>
                </c:pt>
                <c:pt idx="111">
                  <c:v>14.427301470289322</c:v>
                </c:pt>
                <c:pt idx="112">
                  <c:v>-14.427301470289322</c:v>
                </c:pt>
                <c:pt idx="113">
                  <c:v>24.389546965101903</c:v>
                </c:pt>
                <c:pt idx="114">
                  <c:v>24.389546965101903</c:v>
                </c:pt>
              </c:numCache>
            </c:numRef>
          </c:xVal>
          <c:yVal>
            <c:numRef>
              <c:f>CURVED!$DQ$7:$DQ$207</c:f>
              <c:numCache>
                <c:formatCode>Γενικός τύπος</c:formatCode>
                <c:ptCount val="201"/>
                <c:pt idx="93">
                  <c:v>6</c:v>
                </c:pt>
                <c:pt idx="94">
                  <c:v>-1.0471975511965976</c:v>
                </c:pt>
                <c:pt idx="95">
                  <c:v>0.50000000000000011</c:v>
                </c:pt>
                <c:pt idx="96">
                  <c:v>-1154.7005383792516</c:v>
                </c:pt>
                <c:pt idx="97">
                  <c:v>-25.000021650635095</c:v>
                </c:pt>
                <c:pt idx="98">
                  <c:v>-14.433756729740647</c:v>
                </c:pt>
                <c:pt idx="99">
                  <c:v>5.9640156839957815E-3</c:v>
                </c:pt>
                <c:pt idx="100">
                  <c:v>3.0000000000000004</c:v>
                </c:pt>
                <c:pt idx="101">
                  <c:v>-8.6602540378443859E-4</c:v>
                </c:pt>
                <c:pt idx="104">
                  <c:v>-1154.7005383792516</c:v>
                </c:pt>
                <c:pt idx="107">
                  <c:v>1.4979892478292072</c:v>
                </c:pt>
                <c:pt idx="108">
                  <c:v>0.99798924782920706</c:v>
                </c:pt>
                <c:pt idx="109">
                  <c:v>4.0174612172935165E-3</c:v>
                </c:pt>
                <c:pt idx="110">
                  <c:v>6.3383445924732718E-2</c:v>
                </c:pt>
                <c:pt idx="111">
                  <c:v>-43.243224773867887</c:v>
                </c:pt>
                <c:pt idx="112">
                  <c:v>43.243224773867887</c:v>
                </c:pt>
                <c:pt idx="113">
                  <c:v>23.170277521659475</c:v>
                </c:pt>
                <c:pt idx="114">
                  <c:v>23.170277521659475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D383-4518-80C3-418C5DB6BCA5}"/>
            </c:ext>
          </c:extLst>
        </c:ser>
        <c:ser>
          <c:idx val="13"/>
          <c:order val="13"/>
          <c:marker>
            <c:symbol val="none"/>
          </c:marker>
          <c:xVal>
            <c:numRef>
              <c:f>CURVED!$DD$7:$DD$207</c:f>
              <c:numCache>
                <c:formatCode>Γενικός τύπος</c:formatCode>
                <c:ptCount val="201"/>
                <c:pt idx="93">
                  <c:v>6</c:v>
                </c:pt>
                <c:pt idx="94">
                  <c:v>1.0471975511965976</c:v>
                </c:pt>
                <c:pt idx="95">
                  <c:v>0.50000000000000011</c:v>
                </c:pt>
                <c:pt idx="96">
                  <c:v>1154.7005383792516</c:v>
                </c:pt>
                <c:pt idx="97">
                  <c:v>-24.999978349364905</c:v>
                </c:pt>
                <c:pt idx="98">
                  <c:v>-14.433756729740647</c:v>
                </c:pt>
                <c:pt idx="99">
                  <c:v>5.9640156839957815E-3</c:v>
                </c:pt>
                <c:pt idx="100">
                  <c:v>3.0000000000000004</c:v>
                </c:pt>
                <c:pt idx="101">
                  <c:v>8.6602540378443859E-4</c:v>
                </c:pt>
                <c:pt idx="102">
                  <c:v>6</c:v>
                </c:pt>
                <c:pt idx="104">
                  <c:v>1154.7005383792516</c:v>
                </c:pt>
                <c:pt idx="105">
                  <c:v>-36.351918925141447</c:v>
                </c:pt>
                <c:pt idx="106">
                  <c:v>0.4809892572207462</c:v>
                </c:pt>
                <c:pt idx="107">
                  <c:v>-0.49977638325308543</c:v>
                </c:pt>
                <c:pt idx="108">
                  <c:v>-0.99977638325308549</c:v>
                </c:pt>
                <c:pt idx="109">
                  <c:v>4.4718348937955454E-4</c:v>
                </c:pt>
                <c:pt idx="110">
                  <c:v>2.1146713441562368E-2</c:v>
                </c:pt>
                <c:pt idx="111">
                  <c:v>14.427301470289322</c:v>
                </c:pt>
                <c:pt idx="112">
                  <c:v>-14.427301470289322</c:v>
                </c:pt>
                <c:pt idx="113">
                  <c:v>24.389546965101903</c:v>
                </c:pt>
                <c:pt idx="114">
                  <c:v>24.389546965101903</c:v>
                </c:pt>
              </c:numCache>
            </c:numRef>
          </c:xVal>
          <c:yVal>
            <c:numRef>
              <c:f>CURVED!$DR$7:$DR$207</c:f>
              <c:numCache>
                <c:formatCode>Γενικός τύπος</c:formatCode>
                <c:ptCount val="201"/>
                <c:pt idx="93">
                  <c:v>7</c:v>
                </c:pt>
                <c:pt idx="94">
                  <c:v>-1.2217304763960306</c:v>
                </c:pt>
                <c:pt idx="95">
                  <c:v>0.34202014332566882</c:v>
                </c:pt>
                <c:pt idx="96">
                  <c:v>-1064.1777724759122</c:v>
                </c:pt>
                <c:pt idx="97">
                  <c:v>-25.00002349231552</c:v>
                </c:pt>
                <c:pt idx="98">
                  <c:v>-9.099255856655061</c:v>
                </c:pt>
                <c:pt idx="99">
                  <c:v>3.8693304517690174E-3</c:v>
                </c:pt>
                <c:pt idx="100">
                  <c:v>2.0396067291614757</c:v>
                </c:pt>
                <c:pt idx="101">
                  <c:v>-9.3969262078590836E-4</c:v>
                </c:pt>
                <c:pt idx="104">
                  <c:v>-1064.1777724759122</c:v>
                </c:pt>
                <c:pt idx="107">
                  <c:v>1.3406526553106461</c:v>
                </c:pt>
                <c:pt idx="108">
                  <c:v>0.99863251198497727</c:v>
                </c:pt>
                <c:pt idx="109">
                  <c:v>2.7331060065742818E-3</c:v>
                </c:pt>
                <c:pt idx="110">
                  <c:v>5.2279116352270928E-2</c:v>
                </c:pt>
                <c:pt idx="111">
                  <c:v>-35.667318909810007</c:v>
                </c:pt>
                <c:pt idx="112">
                  <c:v>35.667318909810007</c:v>
                </c:pt>
                <c:pt idx="113">
                  <c:v>23.609143160330781</c:v>
                </c:pt>
                <c:pt idx="114">
                  <c:v>23.609143160330781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D383-4518-80C3-418C5DB6BCA5}"/>
            </c:ext>
          </c:extLst>
        </c:ser>
        <c:ser>
          <c:idx val="14"/>
          <c:order val="14"/>
          <c:marker>
            <c:symbol val="none"/>
          </c:marker>
          <c:xVal>
            <c:numRef>
              <c:f>CURVED!$DD$7:$DD$207</c:f>
              <c:numCache>
                <c:formatCode>Γενικός τύπος</c:formatCode>
                <c:ptCount val="201"/>
                <c:pt idx="93">
                  <c:v>6</c:v>
                </c:pt>
                <c:pt idx="94">
                  <c:v>1.0471975511965976</c:v>
                </c:pt>
                <c:pt idx="95">
                  <c:v>0.50000000000000011</c:v>
                </c:pt>
                <c:pt idx="96">
                  <c:v>1154.7005383792516</c:v>
                </c:pt>
                <c:pt idx="97">
                  <c:v>-24.999978349364905</c:v>
                </c:pt>
                <c:pt idx="98">
                  <c:v>-14.433756729740647</c:v>
                </c:pt>
                <c:pt idx="99">
                  <c:v>5.9640156839957815E-3</c:v>
                </c:pt>
                <c:pt idx="100">
                  <c:v>3.0000000000000004</c:v>
                </c:pt>
                <c:pt idx="101">
                  <c:v>8.6602540378443859E-4</c:v>
                </c:pt>
                <c:pt idx="102">
                  <c:v>6</c:v>
                </c:pt>
                <c:pt idx="104">
                  <c:v>1154.7005383792516</c:v>
                </c:pt>
                <c:pt idx="105">
                  <c:v>-36.351918925141447</c:v>
                </c:pt>
                <c:pt idx="106">
                  <c:v>0.4809892572207462</c:v>
                </c:pt>
                <c:pt idx="107">
                  <c:v>-0.49977638325308543</c:v>
                </c:pt>
                <c:pt idx="108">
                  <c:v>-0.99977638325308549</c:v>
                </c:pt>
                <c:pt idx="109">
                  <c:v>4.4718348937955454E-4</c:v>
                </c:pt>
                <c:pt idx="110">
                  <c:v>2.1146713441562368E-2</c:v>
                </c:pt>
                <c:pt idx="111">
                  <c:v>14.427301470289322</c:v>
                </c:pt>
                <c:pt idx="112">
                  <c:v>-14.427301470289322</c:v>
                </c:pt>
                <c:pt idx="113">
                  <c:v>24.389546965101903</c:v>
                </c:pt>
                <c:pt idx="114">
                  <c:v>24.389546965101903</c:v>
                </c:pt>
              </c:numCache>
            </c:numRef>
          </c:xVal>
          <c:yVal>
            <c:numRef>
              <c:f>CURVED!$DS$7:$DS$207</c:f>
              <c:numCache>
                <c:formatCode>Γενικός τύπος</c:formatCode>
                <c:ptCount val="201"/>
                <c:pt idx="93">
                  <c:v>8</c:v>
                </c:pt>
                <c:pt idx="94">
                  <c:v>-1.3962634015954636</c:v>
                </c:pt>
                <c:pt idx="95">
                  <c:v>0.17364817766693041</c:v>
                </c:pt>
                <c:pt idx="96">
                  <c:v>-1015.426611885745</c:v>
                </c:pt>
                <c:pt idx="97">
                  <c:v>-25.000024620193827</c:v>
                </c:pt>
                <c:pt idx="98">
                  <c:v>-4.4081745177116263</c:v>
                </c:pt>
                <c:pt idx="99">
                  <c:v>1.9046617450271159E-3</c:v>
                </c:pt>
                <c:pt idx="100">
                  <c:v>1.4202766254612067</c:v>
                </c:pt>
                <c:pt idx="101">
                  <c:v>-9.8480775301220801E-4</c:v>
                </c:pt>
                <c:pt idx="104">
                  <c:v>-1015.426611885745</c:v>
                </c:pt>
                <c:pt idx="107">
                  <c:v>1.1726957320011584</c:v>
                </c:pt>
                <c:pt idx="108">
                  <c:v>0.99904755433422798</c:v>
                </c:pt>
                <c:pt idx="109">
                  <c:v>1.9039841787977796E-3</c:v>
                </c:pt>
                <c:pt idx="110">
                  <c:v>4.3634667167262539E-2</c:v>
                </c:pt>
                <c:pt idx="111">
                  <c:v>-29.769661347970246</c:v>
                </c:pt>
                <c:pt idx="112">
                  <c:v>29.769661347970246</c:v>
                </c:pt>
                <c:pt idx="113">
                  <c:v>23.89230494393961</c:v>
                </c:pt>
                <c:pt idx="114">
                  <c:v>23.89230494393961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D383-4518-80C3-418C5DB6BCA5}"/>
            </c:ext>
          </c:extLst>
        </c:ser>
        <c:ser>
          <c:idx val="15"/>
          <c:order val="15"/>
          <c:marker>
            <c:symbol val="none"/>
          </c:marker>
          <c:xVal>
            <c:numRef>
              <c:f>CURVED!$DD$7:$DD$207</c:f>
              <c:numCache>
                <c:formatCode>Γενικός τύπος</c:formatCode>
                <c:ptCount val="201"/>
                <c:pt idx="93">
                  <c:v>6</c:v>
                </c:pt>
                <c:pt idx="94">
                  <c:v>1.0471975511965976</c:v>
                </c:pt>
                <c:pt idx="95">
                  <c:v>0.50000000000000011</c:v>
                </c:pt>
                <c:pt idx="96">
                  <c:v>1154.7005383792516</c:v>
                </c:pt>
                <c:pt idx="97">
                  <c:v>-24.999978349364905</c:v>
                </c:pt>
                <c:pt idx="98">
                  <c:v>-14.433756729740647</c:v>
                </c:pt>
                <c:pt idx="99">
                  <c:v>5.9640156839957815E-3</c:v>
                </c:pt>
                <c:pt idx="100">
                  <c:v>3.0000000000000004</c:v>
                </c:pt>
                <c:pt idx="101">
                  <c:v>8.6602540378443859E-4</c:v>
                </c:pt>
                <c:pt idx="102">
                  <c:v>6</c:v>
                </c:pt>
                <c:pt idx="104">
                  <c:v>1154.7005383792516</c:v>
                </c:pt>
                <c:pt idx="105">
                  <c:v>-36.351918925141447</c:v>
                </c:pt>
                <c:pt idx="106">
                  <c:v>0.4809892572207462</c:v>
                </c:pt>
                <c:pt idx="107">
                  <c:v>-0.49977638325308543</c:v>
                </c:pt>
                <c:pt idx="108">
                  <c:v>-0.99977638325308549</c:v>
                </c:pt>
                <c:pt idx="109">
                  <c:v>4.4718348937955454E-4</c:v>
                </c:pt>
                <c:pt idx="110">
                  <c:v>2.1146713441562368E-2</c:v>
                </c:pt>
                <c:pt idx="111">
                  <c:v>14.427301470289322</c:v>
                </c:pt>
                <c:pt idx="112">
                  <c:v>-14.427301470289322</c:v>
                </c:pt>
                <c:pt idx="113">
                  <c:v>24.389546965101903</c:v>
                </c:pt>
                <c:pt idx="114">
                  <c:v>24.389546965101903</c:v>
                </c:pt>
              </c:numCache>
            </c:numRef>
          </c:xVal>
          <c:yVal>
            <c:numRef>
              <c:f>CURVED!$DT$7:$DT$207</c:f>
              <c:numCache>
                <c:formatCode>Γενικός τύπος</c:formatCode>
                <c:ptCount val="201"/>
                <c:pt idx="93">
                  <c:v>9</c:v>
                </c:pt>
                <c:pt idx="94">
                  <c:v>-1.5707963267948966</c:v>
                </c:pt>
                <c:pt idx="95">
                  <c:v>6.1257422745431001E-17</c:v>
                </c:pt>
                <c:pt idx="96">
                  <c:v>-1000</c:v>
                </c:pt>
                <c:pt idx="97">
                  <c:v>-25.000025000000001</c:v>
                </c:pt>
                <c:pt idx="98">
                  <c:v>-1.531435568635775E-15</c:v>
                </c:pt>
                <c:pt idx="99">
                  <c:v>0</c:v>
                </c:pt>
                <c:pt idx="100">
                  <c:v>1</c:v>
                </c:pt>
                <c:pt idx="101">
                  <c:v>-1E-3</c:v>
                </c:pt>
                <c:pt idx="104">
                  <c:v>-1000</c:v>
                </c:pt>
                <c:pt idx="107">
                  <c:v>0.99932929973906726</c:v>
                </c:pt>
                <c:pt idx="108">
                  <c:v>0.99932929973906715</c:v>
                </c:pt>
                <c:pt idx="109">
                  <c:v>1.3409506830256435E-3</c:v>
                </c:pt>
                <c:pt idx="110">
                  <c:v>3.6618993473683074E-2</c:v>
                </c:pt>
                <c:pt idx="111">
                  <c:v>-24.983232493476681</c:v>
                </c:pt>
                <c:pt idx="112">
                  <c:v>24.983232493476681</c:v>
                </c:pt>
                <c:pt idx="113">
                  <c:v>24.084525163157924</c:v>
                </c:pt>
                <c:pt idx="114">
                  <c:v>24.084525163157924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D383-4518-80C3-418C5DB6BCA5}"/>
            </c:ext>
          </c:extLst>
        </c:ser>
        <c:ser>
          <c:idx val="16"/>
          <c:order val="16"/>
          <c:marker>
            <c:symbol val="none"/>
          </c:marker>
          <c:xVal>
            <c:numRef>
              <c:f>CURVED!$DD$7:$DD$207</c:f>
              <c:numCache>
                <c:formatCode>Γενικός τύπος</c:formatCode>
                <c:ptCount val="201"/>
                <c:pt idx="93">
                  <c:v>6</c:v>
                </c:pt>
                <c:pt idx="94">
                  <c:v>1.0471975511965976</c:v>
                </c:pt>
                <c:pt idx="95">
                  <c:v>0.50000000000000011</c:v>
                </c:pt>
                <c:pt idx="96">
                  <c:v>1154.7005383792516</c:v>
                </c:pt>
                <c:pt idx="97">
                  <c:v>-24.999978349364905</c:v>
                </c:pt>
                <c:pt idx="98">
                  <c:v>-14.433756729740647</c:v>
                </c:pt>
                <c:pt idx="99">
                  <c:v>5.9640156839957815E-3</c:v>
                </c:pt>
                <c:pt idx="100">
                  <c:v>3.0000000000000004</c:v>
                </c:pt>
                <c:pt idx="101">
                  <c:v>8.6602540378443859E-4</c:v>
                </c:pt>
                <c:pt idx="102">
                  <c:v>6</c:v>
                </c:pt>
                <c:pt idx="104">
                  <c:v>1154.7005383792516</c:v>
                </c:pt>
                <c:pt idx="105">
                  <c:v>-36.351918925141447</c:v>
                </c:pt>
                <c:pt idx="106">
                  <c:v>0.4809892572207462</c:v>
                </c:pt>
                <c:pt idx="107">
                  <c:v>-0.49977638325308543</c:v>
                </c:pt>
                <c:pt idx="108">
                  <c:v>-0.99977638325308549</c:v>
                </c:pt>
                <c:pt idx="109">
                  <c:v>4.4718348937955454E-4</c:v>
                </c:pt>
                <c:pt idx="110">
                  <c:v>2.1146713441562368E-2</c:v>
                </c:pt>
                <c:pt idx="111">
                  <c:v>14.427301470289322</c:v>
                </c:pt>
                <c:pt idx="112">
                  <c:v>-14.427301470289322</c:v>
                </c:pt>
                <c:pt idx="113">
                  <c:v>24.389546965101903</c:v>
                </c:pt>
                <c:pt idx="114">
                  <c:v>24.389546965101903</c:v>
                </c:pt>
              </c:numCache>
            </c:numRef>
          </c:xVal>
          <c:yVal>
            <c:numRef>
              <c:f>CURVED!$DU$7:$DU$207</c:f>
              <c:numCache>
                <c:formatCode>Γενικός τύπος</c:formatCode>
                <c:ptCount val="201"/>
                <c:pt idx="93">
                  <c:v>10</c:v>
                </c:pt>
                <c:pt idx="94">
                  <c:v>-1.7453292519943295</c:v>
                </c:pt>
                <c:pt idx="95">
                  <c:v>-0.1736481776669303</c:v>
                </c:pt>
                <c:pt idx="96">
                  <c:v>-1015.426611885745</c:v>
                </c:pt>
                <c:pt idx="97">
                  <c:v>-25.000024620193827</c:v>
                </c:pt>
                <c:pt idx="98">
                  <c:v>4.4081745177116236</c:v>
                </c:pt>
                <c:pt idx="99">
                  <c:v>-1.9046617450271118E-3</c:v>
                </c:pt>
                <c:pt idx="100">
                  <c:v>0.70408819104184739</c:v>
                </c:pt>
                <c:pt idx="101">
                  <c:v>-9.8480775301220801E-4</c:v>
                </c:pt>
                <c:pt idx="104">
                  <c:v>-1015.426611885745</c:v>
                </c:pt>
                <c:pt idx="107">
                  <c:v>0.82587954333345381</c:v>
                </c:pt>
                <c:pt idx="108">
                  <c:v>0.99952772100038412</c:v>
                </c:pt>
                <c:pt idx="109">
                  <c:v>9.4433495177825844E-4</c:v>
                </c:pt>
                <c:pt idx="110">
                  <c:v>3.0730033383943117E-2</c:v>
                </c:pt>
                <c:pt idx="111">
                  <c:v>-20.965501662820884</c:v>
                </c:pt>
                <c:pt idx="112">
                  <c:v>20.965501662820884</c:v>
                </c:pt>
                <c:pt idx="113">
                  <c:v>24.219897657945172</c:v>
                </c:pt>
                <c:pt idx="114">
                  <c:v>24.219897657945172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D383-4518-80C3-418C5DB6BCA5}"/>
            </c:ext>
          </c:extLst>
        </c:ser>
        <c:ser>
          <c:idx val="17"/>
          <c:order val="17"/>
          <c:marker>
            <c:symbol val="none"/>
          </c:marker>
          <c:xVal>
            <c:numRef>
              <c:f>CURVED!$DD$7:$DD$207</c:f>
              <c:numCache>
                <c:formatCode>Γενικός τύπος</c:formatCode>
                <c:ptCount val="201"/>
                <c:pt idx="93">
                  <c:v>6</c:v>
                </c:pt>
                <c:pt idx="94">
                  <c:v>1.0471975511965976</c:v>
                </c:pt>
                <c:pt idx="95">
                  <c:v>0.50000000000000011</c:v>
                </c:pt>
                <c:pt idx="96">
                  <c:v>1154.7005383792516</c:v>
                </c:pt>
                <c:pt idx="97">
                  <c:v>-24.999978349364905</c:v>
                </c:pt>
                <c:pt idx="98">
                  <c:v>-14.433756729740647</c:v>
                </c:pt>
                <c:pt idx="99">
                  <c:v>5.9640156839957815E-3</c:v>
                </c:pt>
                <c:pt idx="100">
                  <c:v>3.0000000000000004</c:v>
                </c:pt>
                <c:pt idx="101">
                  <c:v>8.6602540378443859E-4</c:v>
                </c:pt>
                <c:pt idx="102">
                  <c:v>6</c:v>
                </c:pt>
                <c:pt idx="104">
                  <c:v>1154.7005383792516</c:v>
                </c:pt>
                <c:pt idx="105">
                  <c:v>-36.351918925141447</c:v>
                </c:pt>
                <c:pt idx="106">
                  <c:v>0.4809892572207462</c:v>
                </c:pt>
                <c:pt idx="107">
                  <c:v>-0.49977638325308543</c:v>
                </c:pt>
                <c:pt idx="108">
                  <c:v>-0.99977638325308549</c:v>
                </c:pt>
                <c:pt idx="109">
                  <c:v>4.4718348937955454E-4</c:v>
                </c:pt>
                <c:pt idx="110">
                  <c:v>2.1146713441562368E-2</c:v>
                </c:pt>
                <c:pt idx="111">
                  <c:v>14.427301470289322</c:v>
                </c:pt>
                <c:pt idx="112">
                  <c:v>-14.427301470289322</c:v>
                </c:pt>
                <c:pt idx="113">
                  <c:v>24.389546965101903</c:v>
                </c:pt>
                <c:pt idx="114">
                  <c:v>24.389546965101903</c:v>
                </c:pt>
              </c:numCache>
            </c:numRef>
          </c:xVal>
          <c:yVal>
            <c:numRef>
              <c:f>CURVED!$DV$7:$DV$207</c:f>
              <c:numCache>
                <c:formatCode>Γενικός τύπος</c:formatCode>
                <c:ptCount val="201"/>
                <c:pt idx="91">
                  <c:v>0.12</c:v>
                </c:pt>
                <c:pt idx="93">
                  <c:v>10</c:v>
                </c:pt>
                <c:pt idx="94">
                  <c:v>1.7453292519943295</c:v>
                </c:pt>
                <c:pt idx="95">
                  <c:v>-0.1736481776669303</c:v>
                </c:pt>
                <c:pt idx="96">
                  <c:v>1015.426611885745</c:v>
                </c:pt>
                <c:pt idx="97">
                  <c:v>-24.999975379806173</c:v>
                </c:pt>
                <c:pt idx="98">
                  <c:v>4.4081745177116236</c:v>
                </c:pt>
                <c:pt idx="99">
                  <c:v>-1.9046617450271118E-3</c:v>
                </c:pt>
                <c:pt idx="100">
                  <c:v>0.70408819104184739</c:v>
                </c:pt>
                <c:pt idx="101">
                  <c:v>9.8480775301220801E-4</c:v>
                </c:pt>
                <c:pt idx="102">
                  <c:v>10</c:v>
                </c:pt>
                <c:pt idx="104">
                  <c:v>1015.426611885745</c:v>
                </c:pt>
                <c:pt idx="105">
                  <c:v>27.717297262917299</c:v>
                </c:pt>
                <c:pt idx="106">
                  <c:v>0.3615185679301916</c:v>
                </c:pt>
                <c:pt idx="107">
                  <c:v>-1.0918483694826004</c:v>
                </c:pt>
                <c:pt idx="108">
                  <c:v>-0.91820019181567014</c:v>
                </c:pt>
                <c:pt idx="109">
                  <c:v>0.15690840774966652</c:v>
                </c:pt>
                <c:pt idx="110">
                  <c:v>0.39611665926803247</c:v>
                </c:pt>
                <c:pt idx="111">
                  <c:v>27.717297262917299</c:v>
                </c:pt>
                <c:pt idx="112">
                  <c:v>-27.717297262917299</c:v>
                </c:pt>
                <c:pt idx="113">
                  <c:v>14.944315069199041</c:v>
                </c:pt>
                <c:pt idx="114">
                  <c:v>14.944315069199041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D383-4518-80C3-418C5DB6BCA5}"/>
            </c:ext>
          </c:extLst>
        </c:ser>
        <c:ser>
          <c:idx val="18"/>
          <c:order val="18"/>
          <c:marker>
            <c:symbol val="none"/>
          </c:marker>
          <c:xVal>
            <c:numRef>
              <c:f>CURVED!$DD$7:$DD$207</c:f>
              <c:numCache>
                <c:formatCode>Γενικός τύπος</c:formatCode>
                <c:ptCount val="201"/>
                <c:pt idx="93">
                  <c:v>6</c:v>
                </c:pt>
                <c:pt idx="94">
                  <c:v>1.0471975511965976</c:v>
                </c:pt>
                <c:pt idx="95">
                  <c:v>0.50000000000000011</c:v>
                </c:pt>
                <c:pt idx="96">
                  <c:v>1154.7005383792516</c:v>
                </c:pt>
                <c:pt idx="97">
                  <c:v>-24.999978349364905</c:v>
                </c:pt>
                <c:pt idx="98">
                  <c:v>-14.433756729740647</c:v>
                </c:pt>
                <c:pt idx="99">
                  <c:v>5.9640156839957815E-3</c:v>
                </c:pt>
                <c:pt idx="100">
                  <c:v>3.0000000000000004</c:v>
                </c:pt>
                <c:pt idx="101">
                  <c:v>8.6602540378443859E-4</c:v>
                </c:pt>
                <c:pt idx="102">
                  <c:v>6</c:v>
                </c:pt>
                <c:pt idx="104">
                  <c:v>1154.7005383792516</c:v>
                </c:pt>
                <c:pt idx="105">
                  <c:v>-36.351918925141447</c:v>
                </c:pt>
                <c:pt idx="106">
                  <c:v>0.4809892572207462</c:v>
                </c:pt>
                <c:pt idx="107">
                  <c:v>-0.49977638325308543</c:v>
                </c:pt>
                <c:pt idx="108">
                  <c:v>-0.99977638325308549</c:v>
                </c:pt>
                <c:pt idx="109">
                  <c:v>4.4718348937955454E-4</c:v>
                </c:pt>
                <c:pt idx="110">
                  <c:v>2.1146713441562368E-2</c:v>
                </c:pt>
                <c:pt idx="111">
                  <c:v>14.427301470289322</c:v>
                </c:pt>
                <c:pt idx="112">
                  <c:v>-14.427301470289322</c:v>
                </c:pt>
                <c:pt idx="113">
                  <c:v>24.389546965101903</c:v>
                </c:pt>
                <c:pt idx="114">
                  <c:v>24.389546965101903</c:v>
                </c:pt>
              </c:numCache>
            </c:numRef>
          </c:xVal>
          <c:yVal>
            <c:numRef>
              <c:f>CURVED!$DW$7:$DW$207</c:f>
              <c:numCache>
                <c:formatCode>Γενικός τύπος</c:formatCode>
                <c:ptCount val="201"/>
                <c:pt idx="93">
                  <c:v>9</c:v>
                </c:pt>
                <c:pt idx="94">
                  <c:v>1.5707963267948966</c:v>
                </c:pt>
                <c:pt idx="95">
                  <c:v>6.1257422745431001E-17</c:v>
                </c:pt>
                <c:pt idx="96">
                  <c:v>1000</c:v>
                </c:pt>
                <c:pt idx="97">
                  <c:v>-24.999974999999999</c:v>
                </c:pt>
                <c:pt idx="98">
                  <c:v>-1.531435568635775E-15</c:v>
                </c:pt>
                <c:pt idx="99">
                  <c:v>0</c:v>
                </c:pt>
                <c:pt idx="100">
                  <c:v>1</c:v>
                </c:pt>
                <c:pt idx="101">
                  <c:v>1E-3</c:v>
                </c:pt>
                <c:pt idx="102">
                  <c:v>9</c:v>
                </c:pt>
                <c:pt idx="104">
                  <c:v>1000</c:v>
                </c:pt>
                <c:pt idx="105">
                  <c:v>23.041713860161785</c:v>
                </c:pt>
                <c:pt idx="106">
                  <c:v>0.38797818987448951</c:v>
                </c:pt>
                <c:pt idx="107">
                  <c:v>-0.99986455170076038</c:v>
                </c:pt>
                <c:pt idx="108">
                  <c:v>-0.9998645517007605</c:v>
                </c:pt>
                <c:pt idx="109">
                  <c:v>2.7087825223726103E-4</c:v>
                </c:pt>
                <c:pt idx="110">
                  <c:v>1.6458379392797488E-2</c:v>
                </c:pt>
                <c:pt idx="111">
                  <c:v>24.99661379251901</c:v>
                </c:pt>
                <c:pt idx="112">
                  <c:v>-24.99661379251901</c:v>
                </c:pt>
                <c:pt idx="113">
                  <c:v>24.588540515180064</c:v>
                </c:pt>
                <c:pt idx="114">
                  <c:v>24.588540515180064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D383-4518-80C3-418C5DB6BCA5}"/>
            </c:ext>
          </c:extLst>
        </c:ser>
        <c:ser>
          <c:idx val="19"/>
          <c:order val="19"/>
          <c:marker>
            <c:symbol val="none"/>
          </c:marker>
          <c:xVal>
            <c:numRef>
              <c:f>CURVED!$DD$7:$DD$207</c:f>
              <c:numCache>
                <c:formatCode>Γενικός τύπος</c:formatCode>
                <c:ptCount val="201"/>
                <c:pt idx="93">
                  <c:v>6</c:v>
                </c:pt>
                <c:pt idx="94">
                  <c:v>1.0471975511965976</c:v>
                </c:pt>
                <c:pt idx="95">
                  <c:v>0.50000000000000011</c:v>
                </c:pt>
                <c:pt idx="96">
                  <c:v>1154.7005383792516</c:v>
                </c:pt>
                <c:pt idx="97">
                  <c:v>-24.999978349364905</c:v>
                </c:pt>
                <c:pt idx="98">
                  <c:v>-14.433756729740647</c:v>
                </c:pt>
                <c:pt idx="99">
                  <c:v>5.9640156839957815E-3</c:v>
                </c:pt>
                <c:pt idx="100">
                  <c:v>3.0000000000000004</c:v>
                </c:pt>
                <c:pt idx="101">
                  <c:v>8.6602540378443859E-4</c:v>
                </c:pt>
                <c:pt idx="102">
                  <c:v>6</c:v>
                </c:pt>
                <c:pt idx="104">
                  <c:v>1154.7005383792516</c:v>
                </c:pt>
                <c:pt idx="105">
                  <c:v>-36.351918925141447</c:v>
                </c:pt>
                <c:pt idx="106">
                  <c:v>0.4809892572207462</c:v>
                </c:pt>
                <c:pt idx="107">
                  <c:v>-0.49977638325308543</c:v>
                </c:pt>
                <c:pt idx="108">
                  <c:v>-0.99977638325308549</c:v>
                </c:pt>
                <c:pt idx="109">
                  <c:v>4.4718348937955454E-4</c:v>
                </c:pt>
                <c:pt idx="110">
                  <c:v>2.1146713441562368E-2</c:v>
                </c:pt>
                <c:pt idx="111">
                  <c:v>14.427301470289322</c:v>
                </c:pt>
                <c:pt idx="112">
                  <c:v>-14.427301470289322</c:v>
                </c:pt>
                <c:pt idx="113">
                  <c:v>24.389546965101903</c:v>
                </c:pt>
                <c:pt idx="114">
                  <c:v>24.389546965101903</c:v>
                </c:pt>
              </c:numCache>
            </c:numRef>
          </c:xVal>
          <c:yVal>
            <c:numRef>
              <c:f>CURVED!$DX$7:$DX$207</c:f>
              <c:numCache>
                <c:formatCode>Γενικός τύπος</c:formatCode>
                <c:ptCount val="201"/>
                <c:pt idx="93">
                  <c:v>8</c:v>
                </c:pt>
                <c:pt idx="94">
                  <c:v>1.3962634015954636</c:v>
                </c:pt>
                <c:pt idx="95">
                  <c:v>0.17364817766693041</c:v>
                </c:pt>
                <c:pt idx="96">
                  <c:v>1015.426611885745</c:v>
                </c:pt>
                <c:pt idx="97">
                  <c:v>-24.999975379806173</c:v>
                </c:pt>
                <c:pt idx="98">
                  <c:v>-4.4081745177116263</c:v>
                </c:pt>
                <c:pt idx="99">
                  <c:v>1.9046617450271159E-3</c:v>
                </c:pt>
                <c:pt idx="100">
                  <c:v>1.4202766254612067</c:v>
                </c:pt>
                <c:pt idx="101">
                  <c:v>9.8480775301220801E-4</c:v>
                </c:pt>
                <c:pt idx="102">
                  <c:v>8</c:v>
                </c:pt>
                <c:pt idx="104">
                  <c:v>1015.426611885745</c:v>
                </c:pt>
                <c:pt idx="105">
                  <c:v>-27.142172983413737</c:v>
                </c:pt>
                <c:pt idx="106">
                  <c:v>0.41601021864652121</c:v>
                </c:pt>
                <c:pt idx="107">
                  <c:v>-0.82625645287383853</c:v>
                </c:pt>
                <c:pt idx="108">
                  <c:v>-0.99990463054076895</c:v>
                </c:pt>
                <c:pt idx="109">
                  <c:v>1.9072982312839937E-4</c:v>
                </c:pt>
                <c:pt idx="110">
                  <c:v>1.3810496845819826E-2</c:v>
                </c:pt>
                <c:pt idx="111">
                  <c:v>20.975069762260389</c:v>
                </c:pt>
                <c:pt idx="112">
                  <c:v>-20.975069762260389</c:v>
                </c:pt>
                <c:pt idx="113">
                  <c:v>24.649411349484762</c:v>
                </c:pt>
                <c:pt idx="114">
                  <c:v>24.649411349484762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D383-4518-80C3-418C5DB6BCA5}"/>
            </c:ext>
          </c:extLst>
        </c:ser>
        <c:ser>
          <c:idx val="20"/>
          <c:order val="20"/>
          <c:marker>
            <c:symbol val="none"/>
          </c:marker>
          <c:xVal>
            <c:numRef>
              <c:f>CURVED!$DD$7:$DD$207</c:f>
              <c:numCache>
                <c:formatCode>Γενικός τύπος</c:formatCode>
                <c:ptCount val="201"/>
                <c:pt idx="93">
                  <c:v>6</c:v>
                </c:pt>
                <c:pt idx="94">
                  <c:v>1.0471975511965976</c:v>
                </c:pt>
                <c:pt idx="95">
                  <c:v>0.50000000000000011</c:v>
                </c:pt>
                <c:pt idx="96">
                  <c:v>1154.7005383792516</c:v>
                </c:pt>
                <c:pt idx="97">
                  <c:v>-24.999978349364905</c:v>
                </c:pt>
                <c:pt idx="98">
                  <c:v>-14.433756729740647</c:v>
                </c:pt>
                <c:pt idx="99">
                  <c:v>5.9640156839957815E-3</c:v>
                </c:pt>
                <c:pt idx="100">
                  <c:v>3.0000000000000004</c:v>
                </c:pt>
                <c:pt idx="101">
                  <c:v>8.6602540378443859E-4</c:v>
                </c:pt>
                <c:pt idx="102">
                  <c:v>6</c:v>
                </c:pt>
                <c:pt idx="104">
                  <c:v>1154.7005383792516</c:v>
                </c:pt>
                <c:pt idx="105">
                  <c:v>-36.351918925141447</c:v>
                </c:pt>
                <c:pt idx="106">
                  <c:v>0.4809892572207462</c:v>
                </c:pt>
                <c:pt idx="107">
                  <c:v>-0.49977638325308543</c:v>
                </c:pt>
                <c:pt idx="108">
                  <c:v>-0.99977638325308549</c:v>
                </c:pt>
                <c:pt idx="109">
                  <c:v>4.4718348937955454E-4</c:v>
                </c:pt>
                <c:pt idx="110">
                  <c:v>2.1146713441562368E-2</c:v>
                </c:pt>
                <c:pt idx="111">
                  <c:v>14.427301470289322</c:v>
                </c:pt>
                <c:pt idx="112">
                  <c:v>-14.427301470289322</c:v>
                </c:pt>
                <c:pt idx="113">
                  <c:v>24.389546965101903</c:v>
                </c:pt>
                <c:pt idx="114">
                  <c:v>24.389546965101903</c:v>
                </c:pt>
              </c:numCache>
            </c:numRef>
          </c:xVal>
          <c:yVal>
            <c:numRef>
              <c:f>CURVED!$DY$7:$DY$207</c:f>
              <c:numCache>
                <c:formatCode>Γενικός τύπος</c:formatCode>
                <c:ptCount val="201"/>
                <c:pt idx="93">
                  <c:v>7</c:v>
                </c:pt>
                <c:pt idx="94">
                  <c:v>1.2217304763960306</c:v>
                </c:pt>
                <c:pt idx="95">
                  <c:v>0.34202014332566882</c:v>
                </c:pt>
                <c:pt idx="96">
                  <c:v>1064.1777724759122</c:v>
                </c:pt>
                <c:pt idx="97">
                  <c:v>-24.99997650768448</c:v>
                </c:pt>
                <c:pt idx="98">
                  <c:v>-9.099255856655061</c:v>
                </c:pt>
                <c:pt idx="99">
                  <c:v>3.8693304517690174E-3</c:v>
                </c:pt>
                <c:pt idx="100">
                  <c:v>2.0396067291614757</c:v>
                </c:pt>
                <c:pt idx="101">
                  <c:v>9.3969262078590836E-4</c:v>
                </c:pt>
                <c:pt idx="102">
                  <c:v>7</c:v>
                </c:pt>
                <c:pt idx="104">
                  <c:v>1064.1777724759122</c:v>
                </c:pt>
                <c:pt idx="105">
                  <c:v>-31.467880850205319</c:v>
                </c:pt>
                <c:pt idx="106">
                  <c:v>0.44657741259122136</c:v>
                </c:pt>
                <c:pt idx="107">
                  <c:v>-0.65791344535439866</c:v>
                </c:pt>
                <c:pt idx="108">
                  <c:v>-0.99993358868006754</c:v>
                </c:pt>
                <c:pt idx="109">
                  <c:v>1.3281822940147681E-4</c:v>
                </c:pt>
                <c:pt idx="110">
                  <c:v>1.152467914527241E-2</c:v>
                </c:pt>
                <c:pt idx="111">
                  <c:v>17.503421618979917</c:v>
                </c:pt>
                <c:pt idx="112">
                  <c:v>-17.503421618979917</c:v>
                </c:pt>
                <c:pt idx="113">
                  <c:v>24.693392315467111</c:v>
                </c:pt>
                <c:pt idx="114">
                  <c:v>24.693392315467111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D383-4518-80C3-418C5DB6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1983104"/>
        <c:axId val="311993088"/>
      </c:scatterChart>
      <c:valAx>
        <c:axId val="311983104"/>
        <c:scaling>
          <c:orientation val="minMax"/>
        </c:scaling>
        <c:delete val="0"/>
        <c:axPos val="b"/>
        <c:numFmt formatCode="Γενικός τύπος" sourceLinked="1"/>
        <c:majorTickMark val="out"/>
        <c:minorTickMark val="none"/>
        <c:tickLblPos val="nextTo"/>
        <c:crossAx val="311993088"/>
        <c:crosses val="autoZero"/>
        <c:crossBetween val="midCat"/>
      </c:valAx>
      <c:valAx>
        <c:axId val="311993088"/>
        <c:scaling>
          <c:orientation val="minMax"/>
        </c:scaling>
        <c:delete val="0"/>
        <c:axPos val="l"/>
        <c:majorGridlines/>
        <c:numFmt formatCode="Γενικός τύπος" sourceLinked="1"/>
        <c:majorTickMark val="out"/>
        <c:minorTickMark val="none"/>
        <c:tickLblPos val="nextTo"/>
        <c:crossAx val="31198310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9005432962854955E-2"/>
          <c:y val="6.199992606557983E-2"/>
          <c:w val="0.89833338733892831"/>
          <c:h val="0.9173708920187793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kampyles!$J$3:$J$74</c:f>
              <c:numCache>
                <c:formatCode>Γενικός τύπος</c:formatCode>
                <c:ptCount val="72"/>
                <c:pt idx="0">
                  <c:v>-4.3164223355862841E-2</c:v>
                </c:pt>
                <c:pt idx="1">
                  <c:v>-4.2995161542223359</c:v>
                </c:pt>
                <c:pt idx="2">
                  <c:v>-8.4985981422574124</c:v>
                </c:pt>
                <c:pt idx="3">
                  <c:v>-12.501785958296205</c:v>
                </c:pt>
                <c:pt idx="4">
                  <c:v>-16.223153395089174</c:v>
                </c:pt>
                <c:pt idx="5">
                  <c:v>-19.590088862983961</c:v>
                </c:pt>
                <c:pt idx="6">
                  <c:v>-22.546025373662662</c:v>
                </c:pt>
                <c:pt idx="7">
                  <c:v>-25.051967362587231</c:v>
                </c:pt>
                <c:pt idx="8">
                  <c:v>-27.086790956682616</c:v>
                </c:pt>
                <c:pt idx="9">
                  <c:v>-28.646414267659992</c:v>
                </c:pt>
                <c:pt idx="10">
                  <c:v>-29.742030274563742</c:v>
                </c:pt>
                <c:pt idx="11">
                  <c:v>-30.397657233483582</c:v>
                </c:pt>
                <c:pt idx="12">
                  <c:v>-30.64728703188721</c:v>
                </c:pt>
                <c:pt idx="13">
                  <c:v>-30.53190312056503</c:v>
                </c:pt>
                <c:pt idx="14">
                  <c:v>-30.096603710070532</c:v>
                </c:pt>
                <c:pt idx="15">
                  <c:v>-29.388012392457796</c:v>
                </c:pt>
                <c:pt idx="16">
                  <c:v>-28.45209727532486</c:v>
                </c:pt>
                <c:pt idx="17">
                  <c:v>-27.332459918594971</c:v>
                </c:pt>
                <c:pt idx="18">
                  <c:v>-26.842264787149023</c:v>
                </c:pt>
                <c:pt idx="19">
                  <c:v>-24.697648674465647</c:v>
                </c:pt>
                <c:pt idx="20">
                  <c:v>-23.248941060638767</c:v>
                </c:pt>
                <c:pt idx="21">
                  <c:v>-21.748974465790411</c:v>
                </c:pt>
                <c:pt idx="22">
                  <c:v>-20.219056258819677</c:v>
                </c:pt>
                <c:pt idx="23">
                  <c:v>-18.676139823556486</c:v>
                </c:pt>
                <c:pt idx="24">
                  <c:v>-17.133260423693944</c:v>
                </c:pt>
                <c:pt idx="25">
                  <c:v>-15.60002156507244</c:v>
                </c:pt>
                <c:pt idx="26">
                  <c:v>-14.083091264671999</c:v>
                </c:pt>
                <c:pt idx="27">
                  <c:v>-12.586679237436124</c:v>
                </c:pt>
                <c:pt idx="28">
                  <c:v>-11.112976153645135</c:v>
                </c:pt>
                <c:pt idx="29">
                  <c:v>-9.6625444137415606</c:v>
                </c:pt>
                <c:pt idx="30">
                  <c:v>-8.2346562737021696</c:v>
                </c:pt>
                <c:pt idx="31">
                  <c:v>-6.8275797845643957</c:v>
                </c:pt>
                <c:pt idx="32">
                  <c:v>-5.4388161536373518</c:v>
                </c:pt>
                <c:pt idx="33">
                  <c:v>-4.0652941056937637</c:v>
                </c:pt>
                <c:pt idx="34">
                  <c:v>-2.7035279288766509</c:v>
                </c:pt>
                <c:pt idx="35">
                  <c:v>-1.3497464074773848</c:v>
                </c:pt>
                <c:pt idx="36">
                  <c:v>1.3497464074773848</c:v>
                </c:pt>
                <c:pt idx="37">
                  <c:v>2.7035279288766509</c:v>
                </c:pt>
                <c:pt idx="38">
                  <c:v>4.0652941056937637</c:v>
                </c:pt>
                <c:pt idx="39">
                  <c:v>5.4388161536373518</c:v>
                </c:pt>
                <c:pt idx="40">
                  <c:v>6.8275797845643957</c:v>
                </c:pt>
                <c:pt idx="41">
                  <c:v>8.2346562737021696</c:v>
                </c:pt>
                <c:pt idx="42">
                  <c:v>9.6625444137415606</c:v>
                </c:pt>
                <c:pt idx="43">
                  <c:v>11.112976153645135</c:v>
                </c:pt>
                <c:pt idx="44">
                  <c:v>12.586679237436124</c:v>
                </c:pt>
                <c:pt idx="45">
                  <c:v>14.083091264671999</c:v>
                </c:pt>
                <c:pt idx="46">
                  <c:v>15.60002156507244</c:v>
                </c:pt>
                <c:pt idx="47">
                  <c:v>17.133260423693944</c:v>
                </c:pt>
                <c:pt idx="48">
                  <c:v>18.676139823556486</c:v>
                </c:pt>
                <c:pt idx="49">
                  <c:v>20.219056258819677</c:v>
                </c:pt>
                <c:pt idx="50">
                  <c:v>21.748974465790411</c:v>
                </c:pt>
                <c:pt idx="51">
                  <c:v>23.248941060638767</c:v>
                </c:pt>
                <c:pt idx="52">
                  <c:v>24.697648674465647</c:v>
                </c:pt>
                <c:pt idx="53">
                  <c:v>26.069103407686882</c:v>
                </c:pt>
                <c:pt idx="54">
                  <c:v>27.332459918594971</c:v>
                </c:pt>
                <c:pt idx="55">
                  <c:v>28.45209727532486</c:v>
                </c:pt>
                <c:pt idx="56">
                  <c:v>29.388012392457796</c:v>
                </c:pt>
                <c:pt idx="57">
                  <c:v>30.096603710070532</c:v>
                </c:pt>
                <c:pt idx="58">
                  <c:v>30.53190312056503</c:v>
                </c:pt>
                <c:pt idx="59">
                  <c:v>30.64728703188721</c:v>
                </c:pt>
                <c:pt idx="60">
                  <c:v>30.397657233483582</c:v>
                </c:pt>
                <c:pt idx="61">
                  <c:v>29.742030274563742</c:v>
                </c:pt>
                <c:pt idx="62">
                  <c:v>28.646414267659992</c:v>
                </c:pt>
                <c:pt idx="63">
                  <c:v>27.086790956682616</c:v>
                </c:pt>
                <c:pt idx="64">
                  <c:v>25.051967362587231</c:v>
                </c:pt>
                <c:pt idx="65">
                  <c:v>22.546025373662662</c:v>
                </c:pt>
                <c:pt idx="66">
                  <c:v>19.590088862983961</c:v>
                </c:pt>
                <c:pt idx="67">
                  <c:v>16.223153395089174</c:v>
                </c:pt>
                <c:pt idx="68">
                  <c:v>12.501785958296205</c:v>
                </c:pt>
                <c:pt idx="69">
                  <c:v>8.4985981422574124</c:v>
                </c:pt>
                <c:pt idx="70">
                  <c:v>4.2995161542223359</c:v>
                </c:pt>
                <c:pt idx="71">
                  <c:v>8.6328345016022934E-2</c:v>
                </c:pt>
              </c:numCache>
            </c:numRef>
          </c:xVal>
          <c:yVal>
            <c:numRef>
              <c:f>kampyles!$K$3:$K$74</c:f>
              <c:numCache>
                <c:formatCode>Γενικός τύπος</c:formatCode>
                <c:ptCount val="72"/>
                <c:pt idx="0">
                  <c:v>37.657010210278514</c:v>
                </c:pt>
                <c:pt idx="1">
                  <c:v>37.359750774099204</c:v>
                </c:pt>
                <c:pt idx="2">
                  <c:v>36.478296430526882</c:v>
                </c:pt>
                <c:pt idx="3">
                  <c:v>35.043227765751084</c:v>
                </c:pt>
                <c:pt idx="4">
                  <c:v>33.103235004687022</c:v>
                </c:pt>
                <c:pt idx="5">
                  <c:v>30.722043026229745</c:v>
                </c:pt>
                <c:pt idx="6">
                  <c:v>27.974503950724081</c:v>
                </c:pt>
                <c:pt idx="7">
                  <c:v>24.942252881853321</c:v>
                </c:pt>
                <c:pt idx="8">
                  <c:v>21.709306987356843</c:v>
                </c:pt>
                <c:pt idx="9">
                  <c:v>18.357957496555738</c:v>
                </c:pt>
                <c:pt idx="10">
                  <c:v>14.965237324228532</c:v>
                </c:pt>
                <c:pt idx="11">
                  <c:v>11.600157120170586</c:v>
                </c:pt>
                <c:pt idx="12">
                  <c:v>8.3218044264706812</c:v>
                </c:pt>
                <c:pt idx="13">
                  <c:v>5.1783080206730263</c:v>
                </c:pt>
                <c:pt idx="14">
                  <c:v>2.2065929741459613</c:v>
                </c:pt>
                <c:pt idx="15">
                  <c:v>-0.56720227609271745</c:v>
                </c:pt>
                <c:pt idx="16">
                  <c:v>-3.1268055818888607</c:v>
                </c:pt>
                <c:pt idx="17">
                  <c:v>-5.4645538758458665</c:v>
                </c:pt>
                <c:pt idx="18">
                  <c:v>-6.3372167259067576</c:v>
                </c:pt>
                <c:pt idx="19">
                  <c:v>-9.4782032311090791</c:v>
                </c:pt>
                <c:pt idx="20">
                  <c:v>-11.168748627856168</c:v>
                </c:pt>
                <c:pt idx="21">
                  <c:v>-12.663999533840798</c:v>
                </c:pt>
                <c:pt idx="22">
                  <c:v>-13.978195635193922</c:v>
                </c:pt>
                <c:pt idx="23">
                  <c:v>-15.12647463051802</c:v>
                </c:pt>
                <c:pt idx="24">
                  <c:v>-16.124131326546813</c:v>
                </c:pt>
                <c:pt idx="25">
                  <c:v>-16.986056040988117</c:v>
                </c:pt>
                <c:pt idx="26">
                  <c:v>-17.726330760940737</c:v>
                </c:pt>
                <c:pt idx="27">
                  <c:v>-18.357957496555741</c:v>
                </c:pt>
                <c:pt idx="28">
                  <c:v>-18.892692452741052</c:v>
                </c:pt>
                <c:pt idx="29">
                  <c:v>-19.340961005940279</c:v>
                </c:pt>
                <c:pt idx="30">
                  <c:v>-19.711831148389798</c:v>
                </c:pt>
                <c:pt idx="31">
                  <c:v>-20.013026365631195</c:v>
                </c:pt>
                <c:pt idx="32">
                  <c:v>-20.250962353439231</c:v>
                </c:pt>
                <c:pt idx="33">
                  <c:v>-20.430795239402634</c:v>
                </c:pt>
                <c:pt idx="34">
                  <c:v>-20.556471875108677</c:v>
                </c:pt>
                <c:pt idx="35">
                  <c:v>-20.63077523732364</c:v>
                </c:pt>
                <c:pt idx="36">
                  <c:v>-20.63077523732364</c:v>
                </c:pt>
                <c:pt idx="37">
                  <c:v>-20.556471875108677</c:v>
                </c:pt>
                <c:pt idx="38">
                  <c:v>-20.430795239402634</c:v>
                </c:pt>
                <c:pt idx="39">
                  <c:v>-20.250962353439231</c:v>
                </c:pt>
                <c:pt idx="40">
                  <c:v>-20.013026365631195</c:v>
                </c:pt>
                <c:pt idx="41">
                  <c:v>-19.711831148389798</c:v>
                </c:pt>
                <c:pt idx="42">
                  <c:v>-19.340961005940279</c:v>
                </c:pt>
                <c:pt idx="43">
                  <c:v>-18.892692452741052</c:v>
                </c:pt>
                <c:pt idx="44">
                  <c:v>-18.357957496555741</c:v>
                </c:pt>
                <c:pt idx="45">
                  <c:v>-17.726330760940741</c:v>
                </c:pt>
                <c:pt idx="46">
                  <c:v>-16.986056040988117</c:v>
                </c:pt>
                <c:pt idx="47">
                  <c:v>-16.124131326546816</c:v>
                </c:pt>
                <c:pt idx="48">
                  <c:v>-15.126474630518018</c:v>
                </c:pt>
                <c:pt idx="49">
                  <c:v>-13.978195635193924</c:v>
                </c:pt>
                <c:pt idx="50">
                  <c:v>-12.663999533840798</c:v>
                </c:pt>
                <c:pt idx="51">
                  <c:v>-11.16874862785617</c:v>
                </c:pt>
                <c:pt idx="52">
                  <c:v>-9.4782032311090774</c:v>
                </c:pt>
                <c:pt idx="53">
                  <c:v>-7.5799551839499273</c:v>
                </c:pt>
                <c:pt idx="54">
                  <c:v>-5.4645538758458656</c:v>
                </c:pt>
                <c:pt idx="55">
                  <c:v>-3.1268055818888598</c:v>
                </c:pt>
                <c:pt idx="56">
                  <c:v>-0.56720227609271845</c:v>
                </c:pt>
                <c:pt idx="57">
                  <c:v>2.2065929741459627</c:v>
                </c:pt>
                <c:pt idx="58">
                  <c:v>5.178308020673029</c:v>
                </c:pt>
                <c:pt idx="59">
                  <c:v>8.3218044264706847</c:v>
                </c:pt>
                <c:pt idx="60">
                  <c:v>11.600157120170579</c:v>
                </c:pt>
                <c:pt idx="61">
                  <c:v>14.965237324228525</c:v>
                </c:pt>
                <c:pt idx="62">
                  <c:v>18.357957496555734</c:v>
                </c:pt>
                <c:pt idx="63">
                  <c:v>21.70930698735684</c:v>
                </c:pt>
                <c:pt idx="64">
                  <c:v>24.942252881853314</c:v>
                </c:pt>
                <c:pt idx="65">
                  <c:v>27.974503950724078</c:v>
                </c:pt>
                <c:pt idx="66">
                  <c:v>30.722043026229741</c:v>
                </c:pt>
                <c:pt idx="67">
                  <c:v>33.103235004687029</c:v>
                </c:pt>
                <c:pt idx="68">
                  <c:v>35.043227765751077</c:v>
                </c:pt>
                <c:pt idx="69">
                  <c:v>36.478296430526875</c:v>
                </c:pt>
                <c:pt idx="70">
                  <c:v>37.359750774099211</c:v>
                </c:pt>
                <c:pt idx="71">
                  <c:v>37.657040026752455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537-4538-9F4E-97CB224E99B8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kampyles!$I$4:$I$151</c:f>
              <c:numCache>
                <c:formatCode>Γενικός τύπος</c:formatCode>
                <c:ptCount val="148"/>
                <c:pt idx="0">
                  <c:v>-25.000000000000004</c:v>
                </c:pt>
                <c:pt idx="1">
                  <c:v>-25</c:v>
                </c:pt>
                <c:pt idx="2">
                  <c:v>-24.999999999999996</c:v>
                </c:pt>
                <c:pt idx="3">
                  <c:v>-25.000000000000004</c:v>
                </c:pt>
                <c:pt idx="4">
                  <c:v>-24.999999999999996</c:v>
                </c:pt>
                <c:pt idx="5">
                  <c:v>-25</c:v>
                </c:pt>
                <c:pt idx="6">
                  <c:v>-24.999999999999996</c:v>
                </c:pt>
                <c:pt idx="7">
                  <c:v>-25</c:v>
                </c:pt>
                <c:pt idx="8">
                  <c:v>-24.999999999999993</c:v>
                </c:pt>
                <c:pt idx="9">
                  <c:v>-24.999999999999996</c:v>
                </c:pt>
                <c:pt idx="10">
                  <c:v>-24.999999999999993</c:v>
                </c:pt>
                <c:pt idx="11">
                  <c:v>-25</c:v>
                </c:pt>
                <c:pt idx="12">
                  <c:v>-25</c:v>
                </c:pt>
                <c:pt idx="13">
                  <c:v>-25</c:v>
                </c:pt>
                <c:pt idx="14">
                  <c:v>-25</c:v>
                </c:pt>
                <c:pt idx="15">
                  <c:v>-25</c:v>
                </c:pt>
                <c:pt idx="16">
                  <c:v>-25</c:v>
                </c:pt>
                <c:pt idx="17">
                  <c:v>-24.999999999999996</c:v>
                </c:pt>
                <c:pt idx="18">
                  <c:v>-25</c:v>
                </c:pt>
                <c:pt idx="19">
                  <c:v>-25</c:v>
                </c:pt>
                <c:pt idx="20">
                  <c:v>-25</c:v>
                </c:pt>
                <c:pt idx="21">
                  <c:v>-24.999999999999996</c:v>
                </c:pt>
                <c:pt idx="22">
                  <c:v>-25.000000000000004</c:v>
                </c:pt>
                <c:pt idx="23">
                  <c:v>-24.999999999999996</c:v>
                </c:pt>
                <c:pt idx="24">
                  <c:v>-24.999999999999996</c:v>
                </c:pt>
                <c:pt idx="25">
                  <c:v>-24.999999999999996</c:v>
                </c:pt>
                <c:pt idx="26">
                  <c:v>-25</c:v>
                </c:pt>
                <c:pt idx="27">
                  <c:v>-25</c:v>
                </c:pt>
                <c:pt idx="28">
                  <c:v>-24.999999999999996</c:v>
                </c:pt>
                <c:pt idx="29">
                  <c:v>-25</c:v>
                </c:pt>
                <c:pt idx="30">
                  <c:v>-24.999999999999996</c:v>
                </c:pt>
                <c:pt idx="31">
                  <c:v>-25.000000000000004</c:v>
                </c:pt>
                <c:pt idx="32">
                  <c:v>-25</c:v>
                </c:pt>
                <c:pt idx="33">
                  <c:v>-25</c:v>
                </c:pt>
                <c:pt idx="34">
                  <c:v>-25</c:v>
                </c:pt>
                <c:pt idx="35">
                  <c:v>-25</c:v>
                </c:pt>
                <c:pt idx="36">
                  <c:v>-25</c:v>
                </c:pt>
                <c:pt idx="37">
                  <c:v>-25</c:v>
                </c:pt>
                <c:pt idx="38">
                  <c:v>-25.000000000000004</c:v>
                </c:pt>
                <c:pt idx="39">
                  <c:v>-24.999999999999996</c:v>
                </c:pt>
                <c:pt idx="40">
                  <c:v>-25</c:v>
                </c:pt>
                <c:pt idx="41">
                  <c:v>-24.999999999999996</c:v>
                </c:pt>
                <c:pt idx="42">
                  <c:v>-25</c:v>
                </c:pt>
                <c:pt idx="43">
                  <c:v>-25</c:v>
                </c:pt>
                <c:pt idx="44">
                  <c:v>-24.999999999999996</c:v>
                </c:pt>
                <c:pt idx="45">
                  <c:v>-24.999999999999996</c:v>
                </c:pt>
                <c:pt idx="46">
                  <c:v>-24.999999999999996</c:v>
                </c:pt>
                <c:pt idx="47">
                  <c:v>-25.000000000000004</c:v>
                </c:pt>
                <c:pt idx="48">
                  <c:v>-24.999999999999996</c:v>
                </c:pt>
                <c:pt idx="49">
                  <c:v>-25</c:v>
                </c:pt>
                <c:pt idx="50">
                  <c:v>-25</c:v>
                </c:pt>
                <c:pt idx="51">
                  <c:v>-25</c:v>
                </c:pt>
                <c:pt idx="52">
                  <c:v>-25.000000000000004</c:v>
                </c:pt>
                <c:pt idx="53">
                  <c:v>-25</c:v>
                </c:pt>
                <c:pt idx="54">
                  <c:v>-25</c:v>
                </c:pt>
                <c:pt idx="55">
                  <c:v>-25</c:v>
                </c:pt>
                <c:pt idx="56">
                  <c:v>-25</c:v>
                </c:pt>
                <c:pt idx="57">
                  <c:v>-25</c:v>
                </c:pt>
                <c:pt idx="58">
                  <c:v>-25</c:v>
                </c:pt>
                <c:pt idx="59">
                  <c:v>-24.999999999999993</c:v>
                </c:pt>
                <c:pt idx="60">
                  <c:v>-24.999999999999996</c:v>
                </c:pt>
                <c:pt idx="61">
                  <c:v>-24.999999999999993</c:v>
                </c:pt>
                <c:pt idx="62">
                  <c:v>-25</c:v>
                </c:pt>
                <c:pt idx="63">
                  <c:v>-24.999999999999996</c:v>
                </c:pt>
                <c:pt idx="64">
                  <c:v>-25</c:v>
                </c:pt>
                <c:pt idx="65">
                  <c:v>-24.999999999999996</c:v>
                </c:pt>
                <c:pt idx="66">
                  <c:v>-25.000000000000004</c:v>
                </c:pt>
                <c:pt idx="67">
                  <c:v>-24.999999999999996</c:v>
                </c:pt>
                <c:pt idx="68">
                  <c:v>-25</c:v>
                </c:pt>
                <c:pt idx="69">
                  <c:v>-25.000000000000004</c:v>
                </c:pt>
              </c:numCache>
            </c:numRef>
          </c:xVal>
          <c:yVal>
            <c:numRef>
              <c:f>kampyles!$E$21</c:f>
              <c:numCache>
                <c:formatCode>Γενικός τύπος</c:formatCode>
                <c:ptCount val="1"/>
                <c:pt idx="0">
                  <c:v>3.1415926535897931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F7F-486F-9716-F3FC3589D8F4}"/>
            </c:ext>
          </c:extLst>
        </c:ser>
        <c:ser>
          <c:idx val="2"/>
          <c:order val="2"/>
          <c:tx>
            <c:strRef>
              <c:f>kampyles!$P$1</c:f>
              <c:strCache>
                <c:ptCount val="1"/>
                <c:pt idx="0">
                  <c:v>2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kampyles!$P$3:$P$74</c:f>
              <c:numCache>
                <c:formatCode>Γενικός τύπος</c:formatCode>
                <c:ptCount val="72"/>
                <c:pt idx="0">
                  <c:v>-2.480258928614194E-2</c:v>
                </c:pt>
                <c:pt idx="1">
                  <c:v>-2.4729194399508101</c:v>
                </c:pt>
                <c:pt idx="2">
                  <c:v>-4.9021235735016626</c:v>
                </c:pt>
                <c:pt idx="3">
                  <c:v>-7.2455048101498294</c:v>
                </c:pt>
                <c:pt idx="4">
                  <c:v>-9.4640683640217329</c:v>
                </c:pt>
                <c:pt idx="5">
                  <c:v>-11.523241781604133</c:v>
                </c:pt>
                <c:pt idx="6">
                  <c:v>-13.393914115534614</c:v>
                </c:pt>
                <c:pt idx="7">
                  <c:v>-15.053154254668744</c:v>
                </c:pt>
                <c:pt idx="8">
                  <c:v>-16.484585431375788</c:v>
                </c:pt>
                <c:pt idx="9">
                  <c:v>-17.678420481154156</c:v>
                </c:pt>
                <c:pt idx="10">
                  <c:v>-18.631187115044074</c:v>
                </c:pt>
                <c:pt idx="11">
                  <c:v>-19.345192002952974</c:v>
                </c:pt>
                <c:pt idx="12">
                  <c:v>-19.827785452317716</c:v>
                </c:pt>
                <c:pt idx="13">
                  <c:v>-20.090494451453011</c:v>
                </c:pt>
                <c:pt idx="14">
                  <c:v>-20.148091257120562</c:v>
                </c:pt>
                <c:pt idx="15">
                  <c:v>-20.017658649556427</c:v>
                </c:pt>
                <c:pt idx="16">
                  <c:v>-19.717702984190616</c:v>
                </c:pt>
                <c:pt idx="17">
                  <c:v>-19.26735391431794</c:v>
                </c:pt>
                <c:pt idx="18">
                  <c:v>-19.049390539641291</c:v>
                </c:pt>
                <c:pt idx="19">
                  <c:v>-17.991110970440708</c:v>
                </c:pt>
                <c:pt idx="20">
                  <c:v>-17.201038308094592</c:v>
                </c:pt>
                <c:pt idx="21">
                  <c:v>-16.331474163140008</c:v>
                </c:pt>
                <c:pt idx="22">
                  <c:v>-15.396871437094203</c:v>
                </c:pt>
                <c:pt idx="23">
                  <c:v>-14.41002091204242</c:v>
                </c:pt>
                <c:pt idx="24">
                  <c:v>-13.382031107869052</c:v>
                </c:pt>
                <c:pt idx="25">
                  <c:v>-12.322370252260018</c:v>
                </c:pt>
                <c:pt idx="26">
                  <c:v>-11.238954094187545</c:v>
                </c:pt>
                <c:pt idx="27">
                  <c:v>-10.138265158943225</c:v>
                </c:pt>
                <c:pt idx="28">
                  <c:v>-9.0254913408031907</c:v>
                </c:pt>
                <c:pt idx="29">
                  <c:v>-7.9046741699030347</c:v>
                </c:pt>
                <c:pt idx="30">
                  <c:v>-6.7788594625428642</c:v>
                </c:pt>
                <c:pt idx="31">
                  <c:v>-5.6502452310274975</c:v>
                </c:pt>
                <c:pt idx="32">
                  <c:v>-4.5203236133761511</c:v>
                </c:pt>
                <c:pt idx="33">
                  <c:v>-3.3900151549644093</c:v>
                </c:pt>
                <c:pt idx="34">
                  <c:v>-2.259795036487755</c:v>
                </c:pt>
                <c:pt idx="35">
                  <c:v>-1.1298118189654336</c:v>
                </c:pt>
                <c:pt idx="36">
                  <c:v>1.1298118189654336</c:v>
                </c:pt>
                <c:pt idx="37">
                  <c:v>2.259795036487755</c:v>
                </c:pt>
                <c:pt idx="38">
                  <c:v>3.3900151549644093</c:v>
                </c:pt>
                <c:pt idx="39">
                  <c:v>4.5203236133761511</c:v>
                </c:pt>
                <c:pt idx="40">
                  <c:v>5.6502452310274975</c:v>
                </c:pt>
                <c:pt idx="41">
                  <c:v>6.7788594625428642</c:v>
                </c:pt>
                <c:pt idx="42">
                  <c:v>7.9046741699030347</c:v>
                </c:pt>
                <c:pt idx="43">
                  <c:v>9.0254913408031907</c:v>
                </c:pt>
                <c:pt idx="44">
                  <c:v>10.138265158943225</c:v>
                </c:pt>
                <c:pt idx="45">
                  <c:v>11.238954094187545</c:v>
                </c:pt>
                <c:pt idx="46">
                  <c:v>12.322370252260018</c:v>
                </c:pt>
                <c:pt idx="47">
                  <c:v>13.382031107869052</c:v>
                </c:pt>
                <c:pt idx="48">
                  <c:v>14.41002091204242</c:v>
                </c:pt>
                <c:pt idx="49">
                  <c:v>15.396871437094203</c:v>
                </c:pt>
                <c:pt idx="50">
                  <c:v>16.331474163140008</c:v>
                </c:pt>
                <c:pt idx="51">
                  <c:v>17.201038308094592</c:v>
                </c:pt>
                <c:pt idx="52">
                  <c:v>17.991110970440708</c:v>
                </c:pt>
                <c:pt idx="53">
                  <c:v>18.685676729340909</c:v>
                </c:pt>
                <c:pt idx="54">
                  <c:v>19.26735391431794</c:v>
                </c:pt>
                <c:pt idx="55">
                  <c:v>19.717702984190616</c:v>
                </c:pt>
                <c:pt idx="56">
                  <c:v>20.017658649556427</c:v>
                </c:pt>
                <c:pt idx="57">
                  <c:v>20.148091257120562</c:v>
                </c:pt>
                <c:pt idx="58">
                  <c:v>20.090494451453011</c:v>
                </c:pt>
                <c:pt idx="59">
                  <c:v>19.827785452317716</c:v>
                </c:pt>
                <c:pt idx="60">
                  <c:v>19.345192002952974</c:v>
                </c:pt>
                <c:pt idx="61">
                  <c:v>18.631187115044074</c:v>
                </c:pt>
                <c:pt idx="62">
                  <c:v>17.678420481154156</c:v>
                </c:pt>
                <c:pt idx="63">
                  <c:v>16.484585431375788</c:v>
                </c:pt>
                <c:pt idx="64">
                  <c:v>15.053154254668744</c:v>
                </c:pt>
                <c:pt idx="65">
                  <c:v>13.393914115534614</c:v>
                </c:pt>
                <c:pt idx="66">
                  <c:v>11.523241781604133</c:v>
                </c:pt>
                <c:pt idx="67">
                  <c:v>9.4640683640217329</c:v>
                </c:pt>
                <c:pt idx="68">
                  <c:v>7.2455048101498294</c:v>
                </c:pt>
                <c:pt idx="69">
                  <c:v>4.9021235735016626</c:v>
                </c:pt>
                <c:pt idx="70">
                  <c:v>2.4729194399508101</c:v>
                </c:pt>
                <c:pt idx="71">
                  <c:v>4.9605134445599691E-2</c:v>
                </c:pt>
              </c:numCache>
            </c:numRef>
          </c:xVal>
          <c:yVal>
            <c:numRef>
              <c:f>kampyles!$Q$3:$Q$74</c:f>
              <c:numCache>
                <c:formatCode>Γενικός τύπος</c:formatCode>
                <c:ptCount val="72"/>
                <c:pt idx="0">
                  <c:v>23.53819196676984</c:v>
                </c:pt>
                <c:pt idx="1">
                  <c:v>23.387737762305822</c:v>
                </c:pt>
                <c:pt idx="2">
                  <c:v>22.940210002232561</c:v>
                </c:pt>
                <c:pt idx="3">
                  <c:v>22.207070119189115</c:v>
                </c:pt>
                <c:pt idx="4">
                  <c:v>21.206764286903383</c:v>
                </c:pt>
                <c:pt idx="5">
                  <c:v>19.963843806063203</c:v>
                </c:pt>
                <c:pt idx="6">
                  <c:v>18.507810485719176</c:v>
                </c:pt>
                <c:pt idx="7">
                  <c:v>16.871787151560817</c:v>
                </c:pt>
                <c:pt idx="8">
                  <c:v>15.091106297264361</c:v>
                </c:pt>
                <c:pt idx="9">
                  <c:v>13.201908857604904</c:v>
                </c:pt>
                <c:pt idx="10">
                  <c:v>11.239835925238307</c:v>
                </c:pt>
                <c:pt idx="11">
                  <c:v>9.2388807363650507</c:v>
                </c:pt>
                <c:pt idx="12">
                  <c:v>7.2304487469467471</c:v>
                </c:pt>
                <c:pt idx="13">
                  <c:v>5.242652611900696</c:v>
                </c:pt>
                <c:pt idx="14">
                  <c:v>3.2998486771899538</c:v>
                </c:pt>
                <c:pt idx="15">
                  <c:v>1.4224040499251691</c:v>
                </c:pt>
                <c:pt idx="16">
                  <c:v>-0.3733303442309488</c:v>
                </c:pt>
                <c:pt idx="17">
                  <c:v>-2.0748745017667005</c:v>
                </c:pt>
                <c:pt idx="18">
                  <c:v>-2.7270153948363904</c:v>
                </c:pt>
                <c:pt idx="19">
                  <c:v>-5.1630589032596923</c:v>
                </c:pt>
                <c:pt idx="20">
                  <c:v>-6.5411490256820057</c:v>
                </c:pt>
                <c:pt idx="21">
                  <c:v>-7.8070628664706136</c:v>
                </c:pt>
                <c:pt idx="22">
                  <c:v>-8.9621319669111834</c:v>
                </c:pt>
                <c:pt idx="23">
                  <c:v>-10.009135863732425</c:v>
                </c:pt>
                <c:pt idx="24">
                  <c:v>-10.951906752844375</c:v>
                </c:pt>
                <c:pt idx="25">
                  <c:v>-11.794978814174552</c:v>
                </c:pt>
                <c:pt idx="26">
                  <c:v>-12.543286054499362</c:v>
                </c:pt>
                <c:pt idx="27">
                  <c:v>-13.201908857604899</c:v>
                </c:pt>
                <c:pt idx="28">
                  <c:v>-13.775866757453342</c:v>
                </c:pt>
                <c:pt idx="29">
                  <c:v>-14.269953180461348</c:v>
                </c:pt>
                <c:pt idx="30">
                  <c:v>-14.688606901110306</c:v>
                </c:pt>
                <c:pt idx="31">
                  <c:v>-15.035814566568908</c:v>
                </c:pt>
                <c:pt idx="32">
                  <c:v>-15.315038719452689</c:v>
                </c:pt>
                <c:pt idx="33">
                  <c:v>-15.529166148351436</c:v>
                </c:pt>
                <c:pt idx="34">
                  <c:v>-15.680472012006069</c:v>
                </c:pt>
                <c:pt idx="35">
                  <c:v>-15.770595929621956</c:v>
                </c:pt>
                <c:pt idx="36">
                  <c:v>-15.770595929621956</c:v>
                </c:pt>
                <c:pt idx="37">
                  <c:v>-15.680472012006069</c:v>
                </c:pt>
                <c:pt idx="38">
                  <c:v>-15.529166148351436</c:v>
                </c:pt>
                <c:pt idx="39">
                  <c:v>-15.315038719452689</c:v>
                </c:pt>
                <c:pt idx="40">
                  <c:v>-15.035814566568908</c:v>
                </c:pt>
                <c:pt idx="41">
                  <c:v>-14.688606901110306</c:v>
                </c:pt>
                <c:pt idx="42">
                  <c:v>-14.269953180461348</c:v>
                </c:pt>
                <c:pt idx="43">
                  <c:v>-13.775866757453342</c:v>
                </c:pt>
                <c:pt idx="44">
                  <c:v>-13.201908857604899</c:v>
                </c:pt>
                <c:pt idx="45">
                  <c:v>-12.543286054499362</c:v>
                </c:pt>
                <c:pt idx="46">
                  <c:v>-11.794978814174552</c:v>
                </c:pt>
                <c:pt idx="47">
                  <c:v>-10.951906752844375</c:v>
                </c:pt>
                <c:pt idx="48">
                  <c:v>-10.009135863732425</c:v>
                </c:pt>
                <c:pt idx="49">
                  <c:v>-8.9621319669111834</c:v>
                </c:pt>
                <c:pt idx="50">
                  <c:v>-7.8070628664706136</c:v>
                </c:pt>
                <c:pt idx="51">
                  <c:v>-6.5411490256820057</c:v>
                </c:pt>
                <c:pt idx="52">
                  <c:v>-5.1630589032596923</c:v>
                </c:pt>
                <c:pt idx="53">
                  <c:v>-3.6733404244019781</c:v>
                </c:pt>
                <c:pt idx="54">
                  <c:v>-2.0748745017667005</c:v>
                </c:pt>
                <c:pt idx="55">
                  <c:v>-0.3733303442309488</c:v>
                </c:pt>
                <c:pt idx="56">
                  <c:v>1.4224040499251691</c:v>
                </c:pt>
                <c:pt idx="57">
                  <c:v>3.2998486771899538</c:v>
                </c:pt>
                <c:pt idx="58">
                  <c:v>5.242652611900696</c:v>
                </c:pt>
                <c:pt idx="59">
                  <c:v>7.2304487469467471</c:v>
                </c:pt>
                <c:pt idx="60">
                  <c:v>9.2388807363650507</c:v>
                </c:pt>
                <c:pt idx="61">
                  <c:v>11.239835925238307</c:v>
                </c:pt>
                <c:pt idx="62">
                  <c:v>13.201908857604904</c:v>
                </c:pt>
                <c:pt idx="63">
                  <c:v>15.091106297264361</c:v>
                </c:pt>
                <c:pt idx="64">
                  <c:v>16.871787151560817</c:v>
                </c:pt>
                <c:pt idx="65">
                  <c:v>18.507810485719176</c:v>
                </c:pt>
                <c:pt idx="66">
                  <c:v>19.963843806063203</c:v>
                </c:pt>
                <c:pt idx="67">
                  <c:v>21.206764286903383</c:v>
                </c:pt>
                <c:pt idx="68">
                  <c:v>22.207070119189115</c:v>
                </c:pt>
                <c:pt idx="69">
                  <c:v>22.940210002232561</c:v>
                </c:pt>
                <c:pt idx="70">
                  <c:v>23.387737762305822</c:v>
                </c:pt>
                <c:pt idx="71">
                  <c:v>23.538207046247326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E74-4B43-9C08-DA5619BC76F1}"/>
            </c:ext>
          </c:extLst>
        </c:ser>
        <c:ser>
          <c:idx val="3"/>
          <c:order val="3"/>
          <c:tx>
            <c:strRef>
              <c:f>kampyles!$M$1</c:f>
              <c:strCache>
                <c:ptCount val="1"/>
                <c:pt idx="0">
                  <c:v>1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xVal>
            <c:numRef>
              <c:f>kampyles!$M$3:$M$74</c:f>
              <c:numCache>
                <c:formatCode>Γενικός τύπος</c:formatCode>
                <c:ptCount val="72"/>
                <c:pt idx="0">
                  <c:v>-3.3398970366196462E-2</c:v>
                </c:pt>
                <c:pt idx="1">
                  <c:v>-3.3284539451884476</c:v>
                </c:pt>
                <c:pt idx="2">
                  <c:v>-6.5888394969434403</c:v>
                </c:pt>
                <c:pt idx="3">
                  <c:v>-9.7160259294945419</c:v>
                </c:pt>
                <c:pt idx="4">
                  <c:v>-12.650541442841904</c:v>
                </c:pt>
                <c:pt idx="5">
                  <c:v>-15.34088497332924</c:v>
                </c:pt>
                <c:pt idx="6">
                  <c:v>-17.745278851695449</c:v>
                </c:pt>
                <c:pt idx="7">
                  <c:v>-19.832769714970468</c:v>
                </c:pt>
                <c:pt idx="8">
                  <c:v>-21.583648139994548</c:v>
                </c:pt>
                <c:pt idx="9">
                  <c:v>-22.989218369146379</c:v>
                </c:pt>
                <c:pt idx="10">
                  <c:v>-24.051001164723136</c:v>
                </c:pt>
                <c:pt idx="11">
                  <c:v>-24.779490210188371</c:v>
                </c:pt>
                <c:pt idx="12">
                  <c:v>-25.192603087685697</c:v>
                </c:pt>
                <c:pt idx="13">
                  <c:v>-25.313971793526772</c:v>
                </c:pt>
                <c:pt idx="14">
                  <c:v>-25.171207256067863</c:v>
                </c:pt>
                <c:pt idx="15">
                  <c:v>-24.794251093731532</c:v>
                </c:pt>
                <c:pt idx="16">
                  <c:v>-24.213900236533011</c:v>
                </c:pt>
                <c:pt idx="17">
                  <c:v>-23.460560269330312</c:v>
                </c:pt>
                <c:pt idx="18">
                  <c:v>-23.117353335643077</c:v>
                </c:pt>
                <c:pt idx="19">
                  <c:v>-21.548895450009244</c:v>
                </c:pt>
                <c:pt idx="20">
                  <c:v>-20.441792375972298</c:v>
                </c:pt>
                <c:pt idx="21">
                  <c:v>-19.263383861822785</c:v>
                </c:pt>
                <c:pt idx="22">
                  <c:v>-18.032141713077145</c:v>
                </c:pt>
                <c:pt idx="23">
                  <c:v>-16.76361823431515</c:v>
                </c:pt>
                <c:pt idx="24">
                  <c:v>-15.470595924752375</c:v>
                </c:pt>
                <c:pt idx="25">
                  <c:v>-14.163306349933356</c:v>
                </c:pt>
                <c:pt idx="26">
                  <c:v>-12.849689568084861</c:v>
                </c:pt>
                <c:pt idx="27">
                  <c:v>-11.535671203450381</c:v>
                </c:pt>
                <c:pt idx="28">
                  <c:v>-10.225439910858565</c:v>
                </c:pt>
                <c:pt idx="29">
                  <c:v>-8.9217131377656926</c:v>
                </c:pt>
                <c:pt idx="30">
                  <c:v>-7.6259835244244298</c:v>
                </c:pt>
                <c:pt idx="31">
                  <c:v>-6.3387419008843731</c:v>
                </c:pt>
                <c:pt idx="32">
                  <c:v>-5.0596756575873254</c:v>
                </c:pt>
                <c:pt idx="33">
                  <c:v>-3.7878433663888589</c:v>
                </c:pt>
                <c:pt idx="34">
                  <c:v>-2.521828026420637</c:v>
                </c:pt>
                <c:pt idx="35">
                  <c:v>-1.259872329388154</c:v>
                </c:pt>
                <c:pt idx="36">
                  <c:v>1.259872329388154</c:v>
                </c:pt>
                <c:pt idx="37">
                  <c:v>2.521828026420637</c:v>
                </c:pt>
                <c:pt idx="38">
                  <c:v>3.7878433663888589</c:v>
                </c:pt>
                <c:pt idx="39">
                  <c:v>5.0596756575873254</c:v>
                </c:pt>
                <c:pt idx="40">
                  <c:v>6.3387419008843731</c:v>
                </c:pt>
                <c:pt idx="41">
                  <c:v>7.6259835244244298</c:v>
                </c:pt>
                <c:pt idx="42">
                  <c:v>8.9217131377656926</c:v>
                </c:pt>
                <c:pt idx="43">
                  <c:v>10.225439910858565</c:v>
                </c:pt>
                <c:pt idx="44">
                  <c:v>11.535671203450381</c:v>
                </c:pt>
                <c:pt idx="45">
                  <c:v>12.849689568084861</c:v>
                </c:pt>
                <c:pt idx="46">
                  <c:v>14.163306349933356</c:v>
                </c:pt>
                <c:pt idx="47">
                  <c:v>15.470595924752375</c:v>
                </c:pt>
                <c:pt idx="48">
                  <c:v>16.76361823431515</c:v>
                </c:pt>
                <c:pt idx="49">
                  <c:v>18.032141713077145</c:v>
                </c:pt>
                <c:pt idx="50">
                  <c:v>19.263383861822785</c:v>
                </c:pt>
                <c:pt idx="51">
                  <c:v>20.441792375972298</c:v>
                </c:pt>
                <c:pt idx="52">
                  <c:v>21.548895450009244</c:v>
                </c:pt>
                <c:pt idx="53">
                  <c:v>22.563255006887964</c:v>
                </c:pt>
                <c:pt idx="54">
                  <c:v>23.460560269330312</c:v>
                </c:pt>
                <c:pt idx="55">
                  <c:v>24.213900236533011</c:v>
                </c:pt>
                <c:pt idx="56">
                  <c:v>24.794251093731532</c:v>
                </c:pt>
                <c:pt idx="57">
                  <c:v>25.171207256067863</c:v>
                </c:pt>
                <c:pt idx="58">
                  <c:v>25.313971793526772</c:v>
                </c:pt>
                <c:pt idx="59">
                  <c:v>25.192603087685697</c:v>
                </c:pt>
                <c:pt idx="60">
                  <c:v>24.779490210188371</c:v>
                </c:pt>
                <c:pt idx="61">
                  <c:v>24.051001164723136</c:v>
                </c:pt>
                <c:pt idx="62">
                  <c:v>22.989218369146379</c:v>
                </c:pt>
                <c:pt idx="63">
                  <c:v>21.583648139994548</c:v>
                </c:pt>
                <c:pt idx="64">
                  <c:v>19.832769714970468</c:v>
                </c:pt>
                <c:pt idx="65">
                  <c:v>17.745278851695449</c:v>
                </c:pt>
                <c:pt idx="66">
                  <c:v>15.34088497332924</c:v>
                </c:pt>
                <c:pt idx="67">
                  <c:v>12.650541442841904</c:v>
                </c:pt>
                <c:pt idx="68">
                  <c:v>9.7160259294945419</c:v>
                </c:pt>
                <c:pt idx="69">
                  <c:v>6.5888394969434403</c:v>
                </c:pt>
                <c:pt idx="70">
                  <c:v>3.3284539451884476</c:v>
                </c:pt>
                <c:pt idx="71">
                  <c:v>6.6797871921091753E-2</c:v>
                </c:pt>
              </c:numCache>
            </c:numRef>
          </c:xVal>
          <c:yVal>
            <c:numRef>
              <c:f>kampyles!$N$3:$N$74</c:f>
              <c:numCache>
                <c:formatCode>Γενικός τύπος</c:formatCode>
                <c:ptCount val="72"/>
                <c:pt idx="0">
                  <c:v>30.372601848073678</c:v>
                </c:pt>
                <c:pt idx="1">
                  <c:v>30.1562907556103</c:v>
                </c:pt>
                <c:pt idx="2">
                  <c:v>29.51385918469655</c:v>
                </c:pt>
                <c:pt idx="3">
                  <c:v>28.464647341920305</c:v>
                </c:pt>
                <c:pt idx="4">
                  <c:v>27.039614760185298</c:v>
                </c:pt>
                <c:pt idx="5">
                  <c:v>25.279621891185279</c:v>
                </c:pt>
                <c:pt idx="6">
                  <c:v>23.233212636203298</c:v>
                </c:pt>
                <c:pt idx="7">
                  <c:v>20.954105398478397</c:v>
                </c:pt>
                <c:pt idx="8">
                  <c:v>18.498590860029378</c:v>
                </c:pt>
                <c:pt idx="9">
                  <c:v>15.923025575348248</c:v>
                </c:pt>
                <c:pt idx="10">
                  <c:v>13.28158307714328</c:v>
                </c:pt>
                <c:pt idx="11">
                  <c:v>10.62438379635172</c:v>
                </c:pt>
                <c:pt idx="12">
                  <c:v>7.9960780811222687</c:v>
                </c:pt>
                <c:pt idx="13">
                  <c:v>5.4349092909184957</c:v>
                </c:pt>
                <c:pt idx="14">
                  <c:v>2.9722416995485865</c:v>
                </c:pt>
                <c:pt idx="15">
                  <c:v>0.63250453087391345</c:v>
                </c:pt>
                <c:pt idx="16">
                  <c:v>-1.5665191906960334</c:v>
                </c:pt>
                <c:pt idx="17">
                  <c:v>-3.6131419564363738</c:v>
                </c:pt>
                <c:pt idx="18">
                  <c:v>-4.387541373548614</c:v>
                </c:pt>
                <c:pt idx="19">
                  <c:v>-7.2284479785820803</c:v>
                </c:pt>
                <c:pt idx="20">
                  <c:v>-8.7972619799418155</c:v>
                </c:pt>
                <c:pt idx="21">
                  <c:v>-10.212247586457723</c:v>
                </c:pt>
                <c:pt idx="22">
                  <c:v>-11.480248708173299</c:v>
                </c:pt>
                <c:pt idx="23">
                  <c:v>-12.609507808888306</c:v>
                </c:pt>
                <c:pt idx="24">
                  <c:v>-13.609081533705279</c:v>
                </c:pt>
                <c:pt idx="25">
                  <c:v>-14.488358722981816</c:v>
                </c:pt>
                <c:pt idx="26">
                  <c:v>-15.256676530953213</c:v>
                </c:pt>
                <c:pt idx="27">
                  <c:v>-15.923025575348257</c:v>
                </c:pt>
                <c:pt idx="28">
                  <c:v>-16.49583229672777</c:v>
                </c:pt>
                <c:pt idx="29">
                  <c:v>-16.982805579981388</c:v>
                </c:pt>
                <c:pt idx="30">
                  <c:v>-17.390834754994035</c:v>
                </c:pt>
                <c:pt idx="31">
                  <c:v>-17.725926959291659</c:v>
                </c:pt>
                <c:pt idx="32">
                  <c:v>-17.993173189707637</c:v>
                </c:pt>
                <c:pt idx="33">
                  <c:v>-18.196733946077419</c:v>
                </c:pt>
                <c:pt idx="34">
                  <c:v>-18.33983700477194</c:v>
                </c:pt>
                <c:pt idx="35">
                  <c:v>-18.424781445524946</c:v>
                </c:pt>
                <c:pt idx="36">
                  <c:v>-18.424781445524946</c:v>
                </c:pt>
                <c:pt idx="37">
                  <c:v>-18.33983700477194</c:v>
                </c:pt>
                <c:pt idx="38">
                  <c:v>-18.196733946077419</c:v>
                </c:pt>
                <c:pt idx="39">
                  <c:v>-17.993173189707637</c:v>
                </c:pt>
                <c:pt idx="40">
                  <c:v>-17.725926959291659</c:v>
                </c:pt>
                <c:pt idx="41">
                  <c:v>-17.390834754994035</c:v>
                </c:pt>
                <c:pt idx="42">
                  <c:v>-16.982805579981388</c:v>
                </c:pt>
                <c:pt idx="43">
                  <c:v>-16.49583229672777</c:v>
                </c:pt>
                <c:pt idx="44">
                  <c:v>-15.923025575348257</c:v>
                </c:pt>
                <c:pt idx="45">
                  <c:v>-15.256676530953213</c:v>
                </c:pt>
                <c:pt idx="46">
                  <c:v>-14.488358722981816</c:v>
                </c:pt>
                <c:pt idx="47">
                  <c:v>-13.609081533705279</c:v>
                </c:pt>
                <c:pt idx="48">
                  <c:v>-12.609507808888306</c:v>
                </c:pt>
                <c:pt idx="49">
                  <c:v>-11.480248708173299</c:v>
                </c:pt>
                <c:pt idx="50">
                  <c:v>-10.212247586457723</c:v>
                </c:pt>
                <c:pt idx="51">
                  <c:v>-8.7972619799418155</c:v>
                </c:pt>
                <c:pt idx="52">
                  <c:v>-7.2284479785820803</c:v>
                </c:pt>
                <c:pt idx="53">
                  <c:v>-5.5010440881408282</c:v>
                </c:pt>
                <c:pt idx="54">
                  <c:v>-3.6131419564363738</c:v>
                </c:pt>
                <c:pt idx="55">
                  <c:v>-1.5665191906960334</c:v>
                </c:pt>
                <c:pt idx="56">
                  <c:v>0.63250453087391345</c:v>
                </c:pt>
                <c:pt idx="57">
                  <c:v>2.9722416995485865</c:v>
                </c:pt>
                <c:pt idx="58">
                  <c:v>5.4349092909184957</c:v>
                </c:pt>
                <c:pt idx="59">
                  <c:v>7.9960780811222687</c:v>
                </c:pt>
                <c:pt idx="60">
                  <c:v>10.62438379635172</c:v>
                </c:pt>
                <c:pt idx="61">
                  <c:v>13.28158307714328</c:v>
                </c:pt>
                <c:pt idx="62">
                  <c:v>15.923025575348248</c:v>
                </c:pt>
                <c:pt idx="63">
                  <c:v>18.498590860029378</c:v>
                </c:pt>
                <c:pt idx="64">
                  <c:v>20.954105398478397</c:v>
                </c:pt>
                <c:pt idx="65">
                  <c:v>23.233212636203298</c:v>
                </c:pt>
                <c:pt idx="66">
                  <c:v>25.279621891185279</c:v>
                </c:pt>
                <c:pt idx="67">
                  <c:v>27.039614760185298</c:v>
                </c:pt>
                <c:pt idx="68">
                  <c:v>28.464647341920305</c:v>
                </c:pt>
                <c:pt idx="69">
                  <c:v>29.51385918469655</c:v>
                </c:pt>
                <c:pt idx="70">
                  <c:v>30.1562907556103</c:v>
                </c:pt>
                <c:pt idx="71">
                  <c:v>30.372536782861356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E74-4B43-9C08-DA5619BC76F1}"/>
            </c:ext>
          </c:extLst>
        </c:ser>
        <c:ser>
          <c:idx val="4"/>
          <c:order val="4"/>
          <c:tx>
            <c:strRef>
              <c:f>kampyles!$S$1</c:f>
              <c:strCache>
                <c:ptCount val="1"/>
                <c:pt idx="0">
                  <c:v>3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kampyles!$S$3:$S$74</c:f>
              <c:numCache>
                <c:formatCode>Γενικός τύπος</c:formatCode>
                <c:ptCount val="72"/>
                <c:pt idx="0">
                  <c:v>-1.7300570936930583E-2</c:v>
                </c:pt>
                <c:pt idx="1">
                  <c:v>-1.7257052698304509</c:v>
                </c:pt>
                <c:pt idx="2">
                  <c:v>-3.4254561916360196</c:v>
                </c:pt>
                <c:pt idx="3">
                  <c:v>-5.0740852534166931</c:v>
                </c:pt>
                <c:pt idx="4">
                  <c:v>-6.6479563804673099</c:v>
                </c:pt>
                <c:pt idx="5">
                  <c:v>-8.125628458553118</c:v>
                </c:pt>
                <c:pt idx="6">
                  <c:v>-9.4884053449488484</c:v>
                </c:pt>
                <c:pt idx="7">
                  <c:v>-10.720748666767678</c:v>
                </c:pt>
                <c:pt idx="8">
                  <c:v>-11.81053984695278</c:v>
                </c:pt>
                <c:pt idx="9">
                  <c:v>-12.7491883311731</c:v>
                </c:pt>
                <c:pt idx="10">
                  <c:v>-13.531592929425683</c:v>
                </c:pt>
                <c:pt idx="11">
                  <c:v>-14.155971697266683</c:v>
                </c:pt>
                <c:pt idx="12">
                  <c:v>-14.623582258249039</c:v>
                </c:pt>
                <c:pt idx="13">
                  <c:v>-14.938358583154232</c:v>
                </c:pt>
                <c:pt idx="14">
                  <c:v>-15.106491944351932</c:v>
                </c:pt>
                <c:pt idx="15">
                  <c:v>-15.135983252144209</c:v>
                </c:pt>
                <c:pt idx="16">
                  <c:v>-15.036191636841698</c:v>
                </c:pt>
                <c:pt idx="17">
                  <c:v>-14.817400460362281</c:v>
                </c:pt>
                <c:pt idx="18">
                  <c:v>-14.69897582405347</c:v>
                </c:pt>
                <c:pt idx="19">
                  <c:v>-14.066220924306721</c:v>
                </c:pt>
                <c:pt idx="20">
                  <c:v>-13.555659231560631</c:v>
                </c:pt>
                <c:pt idx="21">
                  <c:v>-12.96920674886098</c:v>
                </c:pt>
                <c:pt idx="22">
                  <c:v>-12.316775781023177</c:v>
                </c:pt>
                <c:pt idx="23">
                  <c:v>-11.607581396938123</c:v>
                </c:pt>
                <c:pt idx="24">
                  <c:v>-10.850054132726619</c:v>
                </c:pt>
                <c:pt idx="25">
                  <c:v>-10.051794395075341</c:v>
                </c:pt>
                <c:pt idx="26">
                  <c:v>-9.219561884852796</c:v>
                </c:pt>
                <c:pt idx="27">
                  <c:v>-8.3592933764249135</c:v>
                </c:pt>
                <c:pt idx="28">
                  <c:v>-7.4761425911863872</c:v>
                </c:pt>
                <c:pt idx="29">
                  <c:v>-6.5745365680689316</c:v>
                </c:pt>
                <c:pt idx="30">
                  <c:v>-5.6582437482873624</c:v>
                </c:pt>
                <c:pt idx="31">
                  <c:v>-4.7304498656650775</c:v>
                </c:pt>
                <c:pt idx="32">
                  <c:v>-3.7938385981783056</c:v>
                </c:pt>
                <c:pt idx="33">
                  <c:v>-2.8506747414615767</c:v>
                </c:pt>
                <c:pt idx="34">
                  <c:v>-1.902888378587787</c:v>
                </c:pt>
                <c:pt idx="35">
                  <c:v>-0.95215912361054578</c:v>
                </c:pt>
                <c:pt idx="36">
                  <c:v>0.95215912361054578</c:v>
                </c:pt>
                <c:pt idx="37">
                  <c:v>1.902888378587787</c:v>
                </c:pt>
                <c:pt idx="38">
                  <c:v>2.8506747414615767</c:v>
                </c:pt>
                <c:pt idx="39">
                  <c:v>3.7938385981783056</c:v>
                </c:pt>
                <c:pt idx="40">
                  <c:v>4.7304498656650775</c:v>
                </c:pt>
                <c:pt idx="41">
                  <c:v>5.6582437482873624</c:v>
                </c:pt>
                <c:pt idx="42">
                  <c:v>6.5745365680689316</c:v>
                </c:pt>
                <c:pt idx="43">
                  <c:v>7.4761425911863872</c:v>
                </c:pt>
                <c:pt idx="44">
                  <c:v>8.3592933764249135</c:v>
                </c:pt>
                <c:pt idx="45">
                  <c:v>9.219561884852796</c:v>
                </c:pt>
                <c:pt idx="46">
                  <c:v>10.051794395075341</c:v>
                </c:pt>
                <c:pt idx="47">
                  <c:v>10.850054132726619</c:v>
                </c:pt>
                <c:pt idx="48">
                  <c:v>11.607581396938123</c:v>
                </c:pt>
                <c:pt idx="49">
                  <c:v>12.316775781023177</c:v>
                </c:pt>
                <c:pt idx="50">
                  <c:v>12.96920674886098</c:v>
                </c:pt>
                <c:pt idx="51">
                  <c:v>13.555659231560631</c:v>
                </c:pt>
                <c:pt idx="52">
                  <c:v>14.066220924306721</c:v>
                </c:pt>
                <c:pt idx="53">
                  <c:v>14.490417457284689</c:v>
                </c:pt>
                <c:pt idx="54">
                  <c:v>14.817400460362281</c:v>
                </c:pt>
                <c:pt idx="55">
                  <c:v>15.036191636841698</c:v>
                </c:pt>
                <c:pt idx="56">
                  <c:v>15.135983252144209</c:v>
                </c:pt>
                <c:pt idx="57">
                  <c:v>15.106491944351932</c:v>
                </c:pt>
                <c:pt idx="58">
                  <c:v>14.938358583154232</c:v>
                </c:pt>
                <c:pt idx="59">
                  <c:v>14.623582258249039</c:v>
                </c:pt>
                <c:pt idx="60">
                  <c:v>14.155971697266683</c:v>
                </c:pt>
                <c:pt idx="61">
                  <c:v>13.531592929425683</c:v>
                </c:pt>
                <c:pt idx="62">
                  <c:v>12.7491883311731</c:v>
                </c:pt>
                <c:pt idx="63">
                  <c:v>11.81053984695278</c:v>
                </c:pt>
                <c:pt idx="64">
                  <c:v>10.720748666767678</c:v>
                </c:pt>
                <c:pt idx="65">
                  <c:v>9.4884053449488484</c:v>
                </c:pt>
                <c:pt idx="66">
                  <c:v>8.125628458553118</c:v>
                </c:pt>
                <c:pt idx="67">
                  <c:v>6.6479563804673099</c:v>
                </c:pt>
                <c:pt idx="68">
                  <c:v>5.0740852534166931</c:v>
                </c:pt>
                <c:pt idx="69">
                  <c:v>3.4254561916360196</c:v>
                </c:pt>
                <c:pt idx="70">
                  <c:v>1.7257052698304509</c:v>
                </c:pt>
                <c:pt idx="71">
                  <c:v>3.4601115720178578E-2</c:v>
                </c:pt>
              </c:numCache>
            </c:numRef>
          </c:xVal>
          <c:yVal>
            <c:numRef>
              <c:f>kampyles!$T$3:$T$74</c:f>
              <c:numCache>
                <c:formatCode>Γενικός τύπος</c:formatCode>
                <c:ptCount val="72"/>
                <c:pt idx="0">
                  <c:v>17.153780753736154</c:v>
                </c:pt>
                <c:pt idx="1">
                  <c:v>17.055942683525309</c:v>
                </c:pt>
                <c:pt idx="2">
                  <c:v>16.764484149609245</c:v>
                </c:pt>
                <c:pt idx="3">
                  <c:v>16.285583480073534</c:v>
                </c:pt>
                <c:pt idx="4">
                  <c:v>15.629238266022666</c:v>
                </c:pt>
                <c:pt idx="5">
                  <c:v>14.808869973101221</c:v>
                </c:pt>
                <c:pt idx="6">
                  <c:v>13.840794231728916</c:v>
                </c:pt>
                <c:pt idx="7">
                  <c:v>12.743599937592931</c:v>
                </c:pt>
                <c:pt idx="8">
                  <c:v>11.53747456530947</c:v>
                </c:pt>
                <c:pt idx="9">
                  <c:v>10.243514018161632</c:v>
                </c:pt>
                <c:pt idx="10">
                  <c:v>8.8830532578725396</c:v>
                </c:pt>
                <c:pt idx="11">
                  <c:v>7.4770493351766234</c:v>
                </c:pt>
                <c:pt idx="12">
                  <c:v>6.045541945825418</c:v>
                </c:pt>
                <c:pt idx="13">
                  <c:v>4.6072090524146088</c:v>
                </c:pt>
                <c:pt idx="14">
                  <c:v>3.179027233167262</c:v>
                </c:pt>
                <c:pt idx="15">
                  <c:v>1.7760389544204609</c:v>
                </c:pt>
                <c:pt idx="16">
                  <c:v>0.41122247380641264</c:v>
                </c:pt>
                <c:pt idx="17">
                  <c:v>-0.90454506108828081</c:v>
                </c:pt>
                <c:pt idx="18">
                  <c:v>-1.4150758449512184</c:v>
                </c:pt>
                <c:pt idx="19">
                  <c:v>-3.3556057850124743</c:v>
                </c:pt>
                <c:pt idx="20">
                  <c:v>-4.4789518260869832</c:v>
                </c:pt>
                <c:pt idx="21">
                  <c:v>-5.529005946753446</c:v>
                </c:pt>
                <c:pt idx="22">
                  <c:v>-6.503681493132464</c:v>
                </c:pt>
                <c:pt idx="23">
                  <c:v>-7.4020629609022617</c:v>
                </c:pt>
                <c:pt idx="24">
                  <c:v>-8.2241894248904135</c:v>
                </c:pt>
                <c:pt idx="25">
                  <c:v>-8.9708477093252199</c:v>
                </c:pt>
                <c:pt idx="26">
                  <c:v>-9.6433806726832412</c:v>
                </c:pt>
                <c:pt idx="27">
                  <c:v>-10.243514018161635</c:v>
                </c:pt>
                <c:pt idx="28">
                  <c:v>-10.773203384009117</c:v>
                </c:pt>
                <c:pt idx="29">
                  <c:v>-11.234502148712188</c:v>
                </c:pt>
                <c:pt idx="30">
                  <c:v>-11.629449402856626</c:v>
                </c:pt>
                <c:pt idx="31">
                  <c:v>-11.959976868027875</c:v>
                </c:pt>
                <c:pt idx="32">
                  <c:v>-12.227833145292713</c:v>
                </c:pt>
                <c:pt idx="33">
                  <c:v>-12.434523507284402</c:v>
                </c:pt>
                <c:pt idx="34">
                  <c:v>-12.581263463670393</c:v>
                </c:pt>
                <c:pt idx="35">
                  <c:v>-12.668944487829046</c:v>
                </c:pt>
                <c:pt idx="36">
                  <c:v>-12.668944487829046</c:v>
                </c:pt>
                <c:pt idx="37">
                  <c:v>-12.581263463670393</c:v>
                </c:pt>
                <c:pt idx="38">
                  <c:v>-12.434523507284402</c:v>
                </c:pt>
                <c:pt idx="39">
                  <c:v>-12.227833145292713</c:v>
                </c:pt>
                <c:pt idx="40">
                  <c:v>-11.959976868027875</c:v>
                </c:pt>
                <c:pt idx="41">
                  <c:v>-11.629449402856626</c:v>
                </c:pt>
                <c:pt idx="42">
                  <c:v>-11.234502148712188</c:v>
                </c:pt>
                <c:pt idx="43">
                  <c:v>-10.773203384009117</c:v>
                </c:pt>
                <c:pt idx="44">
                  <c:v>-10.243514018161635</c:v>
                </c:pt>
                <c:pt idx="45">
                  <c:v>-9.6433806726832412</c:v>
                </c:pt>
                <c:pt idx="46">
                  <c:v>-8.9708477093252199</c:v>
                </c:pt>
                <c:pt idx="47">
                  <c:v>-8.2241894248904135</c:v>
                </c:pt>
                <c:pt idx="48">
                  <c:v>-7.4020629609022617</c:v>
                </c:pt>
                <c:pt idx="49">
                  <c:v>-6.503681493132464</c:v>
                </c:pt>
                <c:pt idx="50">
                  <c:v>-5.529005946753446</c:v>
                </c:pt>
                <c:pt idx="51">
                  <c:v>-4.4789518260869832</c:v>
                </c:pt>
                <c:pt idx="52">
                  <c:v>-3.3556057850124743</c:v>
                </c:pt>
                <c:pt idx="53">
                  <c:v>-2.1624443693504833</c:v>
                </c:pt>
                <c:pt idx="54">
                  <c:v>-0.90454506108828081</c:v>
                </c:pt>
                <c:pt idx="55">
                  <c:v>0.41122247380641264</c:v>
                </c:pt>
                <c:pt idx="56">
                  <c:v>1.7760389544204609</c:v>
                </c:pt>
                <c:pt idx="57">
                  <c:v>3.179027233167262</c:v>
                </c:pt>
                <c:pt idx="58">
                  <c:v>4.6072090524146088</c:v>
                </c:pt>
                <c:pt idx="59">
                  <c:v>6.045541945825418</c:v>
                </c:pt>
                <c:pt idx="60">
                  <c:v>7.4770493351766234</c:v>
                </c:pt>
                <c:pt idx="61">
                  <c:v>8.8830532578725396</c:v>
                </c:pt>
                <c:pt idx="62">
                  <c:v>10.243514018161632</c:v>
                </c:pt>
                <c:pt idx="63">
                  <c:v>11.53747456530947</c:v>
                </c:pt>
                <c:pt idx="64">
                  <c:v>12.743599937592931</c:v>
                </c:pt>
                <c:pt idx="65">
                  <c:v>13.840794231728916</c:v>
                </c:pt>
                <c:pt idx="66">
                  <c:v>14.808869973101221</c:v>
                </c:pt>
                <c:pt idx="67">
                  <c:v>15.629238266022666</c:v>
                </c:pt>
                <c:pt idx="68">
                  <c:v>16.285583480073534</c:v>
                </c:pt>
                <c:pt idx="69">
                  <c:v>16.764484149609245</c:v>
                </c:pt>
                <c:pt idx="70">
                  <c:v>17.055942683525309</c:v>
                </c:pt>
                <c:pt idx="71">
                  <c:v>17.153790555994753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E74-4B43-9C08-DA5619BC76F1}"/>
            </c:ext>
          </c:extLst>
        </c:ser>
        <c:ser>
          <c:idx val="5"/>
          <c:order val="5"/>
          <c:tx>
            <c:strRef>
              <c:f>kampyles!$V$1</c:f>
              <c:strCache>
                <c:ptCount val="1"/>
                <c:pt idx="0">
                  <c:v>4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kampyles!$V$3:$V$74</c:f>
              <c:numCache>
                <c:formatCode>Γενικός τύπος</c:formatCode>
                <c:ptCount val="72"/>
                <c:pt idx="0">
                  <c:v>-1.0818406132675255E-2</c:v>
                </c:pt>
                <c:pt idx="1">
                  <c:v>-1.0795744454961813</c:v>
                </c:pt>
                <c:pt idx="2">
                  <c:v>-2.1456151770893257</c:v>
                </c:pt>
                <c:pt idx="3">
                  <c:v>-3.1849087611917422</c:v>
                </c:pt>
                <c:pt idx="4">
                  <c:v>-4.1848685966255292</c:v>
                </c:pt>
                <c:pt idx="5">
                  <c:v>-5.133814903984236</c:v>
                </c:pt>
                <c:pt idx="6">
                  <c:v>-6.0212170246417793</c:v>
                </c:pt>
                <c:pt idx="7">
                  <c:v>-6.8378892702859853</c:v>
                </c:pt>
                <c:pt idx="8">
                  <c:v>-7.5761343889195691</c:v>
                </c:pt>
                <c:pt idx="9">
                  <c:v>-8.2298317595043304</c:v>
                </c:pt>
                <c:pt idx="10">
                  <c:v>-8.7944704544507886</c:v>
                </c:pt>
                <c:pt idx="11">
                  <c:v>-9.2671300958992884</c:v>
                </c:pt>
                <c:pt idx="12">
                  <c:v>-9.6464147965803271</c:v>
                </c:pt>
                <c:pt idx="13">
                  <c:v>-9.9323472907024346</c:v>
                </c:pt>
                <c:pt idx="14">
                  <c:v>-10.126231556407657</c:v>
                </c:pt>
                <c:pt idx="15">
                  <c:v>-10.230492799632612</c:v>
                </c:pt>
                <c:pt idx="16">
                  <c:v>-10.248503652680018</c:v>
                </c:pt>
                <c:pt idx="17">
                  <c:v>-10.184404923129087</c:v>
                </c:pt>
                <c:pt idx="18">
                  <c:v>-10.136818729828358</c:v>
                </c:pt>
                <c:pt idx="19">
                  <c:v>-9.8292274108138518</c:v>
                </c:pt>
                <c:pt idx="20">
                  <c:v>-9.5487217314834183</c:v>
                </c:pt>
                <c:pt idx="21">
                  <c:v>-9.2069576348770141</c:v>
                </c:pt>
                <c:pt idx="22">
                  <c:v>-8.809488140683758</c:v>
                </c:pt>
                <c:pt idx="23">
                  <c:v>-8.3617728990364064</c:v>
                </c:pt>
                <c:pt idx="24">
                  <c:v>-7.8690983742239276</c:v>
                </c:pt>
                <c:pt idx="25">
                  <c:v>-7.336517559725146</c:v>
                </c:pt>
                <c:pt idx="26">
                  <c:v>-6.7688079404285224</c:v>
                </c:pt>
                <c:pt idx="27">
                  <c:v>-6.1704460155943321</c:v>
                </c:pt>
                <c:pt idx="28">
                  <c:v>-5.5455964655177334</c:v>
                </c:pt>
                <c:pt idx="29">
                  <c:v>-4.8981139584131972</c:v>
                </c:pt>
                <c:pt idx="30">
                  <c:v>-4.2315556212441328</c:v>
                </c:pt>
                <c:pt idx="31">
                  <c:v>-3.5492023084428044</c:v>
                </c:pt>
                <c:pt idx="32">
                  <c:v>-2.8540869670244144</c:v>
                </c:pt>
                <c:pt idx="33">
                  <c:v>-2.1490285900695825</c:v>
                </c:pt>
                <c:pt idx="34">
                  <c:v>-1.4366704513950173</c:v>
                </c:pt>
                <c:pt idx="35">
                  <c:v>-0.7195215050047099</c:v>
                </c:pt>
                <c:pt idx="36">
                  <c:v>0.7195215050047099</c:v>
                </c:pt>
                <c:pt idx="37">
                  <c:v>1.4366704513950173</c:v>
                </c:pt>
                <c:pt idx="38">
                  <c:v>2.1490285900695825</c:v>
                </c:pt>
                <c:pt idx="39">
                  <c:v>2.8540869670244144</c:v>
                </c:pt>
                <c:pt idx="40">
                  <c:v>3.5492023084428044</c:v>
                </c:pt>
                <c:pt idx="41">
                  <c:v>4.2315556212441328</c:v>
                </c:pt>
                <c:pt idx="42">
                  <c:v>4.8981139584131972</c:v>
                </c:pt>
                <c:pt idx="43">
                  <c:v>5.5455964655177334</c:v>
                </c:pt>
                <c:pt idx="44">
                  <c:v>6.1704460155943321</c:v>
                </c:pt>
                <c:pt idx="45">
                  <c:v>6.7688079404285224</c:v>
                </c:pt>
                <c:pt idx="46">
                  <c:v>7.336517559725146</c:v>
                </c:pt>
                <c:pt idx="47">
                  <c:v>7.8690983742239276</c:v>
                </c:pt>
                <c:pt idx="48">
                  <c:v>8.3617728990364064</c:v>
                </c:pt>
                <c:pt idx="49">
                  <c:v>8.809488140683758</c:v>
                </c:pt>
                <c:pt idx="50">
                  <c:v>9.2069576348770141</c:v>
                </c:pt>
                <c:pt idx="51">
                  <c:v>9.5487217314834183</c:v>
                </c:pt>
                <c:pt idx="52">
                  <c:v>9.8292274108138518</c:v>
                </c:pt>
                <c:pt idx="53">
                  <c:v>10.042928320358259</c:v>
                </c:pt>
                <c:pt idx="54">
                  <c:v>10.184404923129087</c:v>
                </c:pt>
                <c:pt idx="55">
                  <c:v>10.248503652680018</c:v>
                </c:pt>
                <c:pt idx="56">
                  <c:v>10.230492799632612</c:v>
                </c:pt>
                <c:pt idx="57">
                  <c:v>10.126231556407657</c:v>
                </c:pt>
                <c:pt idx="58">
                  <c:v>9.9323472907024346</c:v>
                </c:pt>
                <c:pt idx="59">
                  <c:v>9.6464147965803271</c:v>
                </c:pt>
                <c:pt idx="60">
                  <c:v>9.2671300958992884</c:v>
                </c:pt>
                <c:pt idx="61">
                  <c:v>8.7944704544507886</c:v>
                </c:pt>
                <c:pt idx="62">
                  <c:v>8.2298317595043304</c:v>
                </c:pt>
                <c:pt idx="63">
                  <c:v>7.5761343889195691</c:v>
                </c:pt>
                <c:pt idx="64">
                  <c:v>6.8378892702859853</c:v>
                </c:pt>
                <c:pt idx="65">
                  <c:v>6.0212170246417793</c:v>
                </c:pt>
                <c:pt idx="66">
                  <c:v>5.133814903984236</c:v>
                </c:pt>
                <c:pt idx="67">
                  <c:v>4.1848685966255292</c:v>
                </c:pt>
                <c:pt idx="68">
                  <c:v>3.1849087611917422</c:v>
                </c:pt>
                <c:pt idx="69">
                  <c:v>2.1456151770893257</c:v>
                </c:pt>
                <c:pt idx="70">
                  <c:v>1.0795744454961813</c:v>
                </c:pt>
                <c:pt idx="71">
                  <c:v>2.1636798647669573E-2</c:v>
                </c:pt>
              </c:numCache>
            </c:numRef>
          </c:xVal>
          <c:yVal>
            <c:numRef>
              <c:f>kampyles!$W$3:$W$74</c:f>
              <c:numCache>
                <c:formatCode>Γενικός τύπος</c:formatCode>
                <c:ptCount val="72"/>
                <c:pt idx="0">
                  <c:v>11.21936838400484</c:v>
                </c:pt>
                <c:pt idx="1">
                  <c:v>11.162636975315992</c:v>
                </c:pt>
                <c:pt idx="2">
                  <c:v>10.993384973538282</c:v>
                </c:pt>
                <c:pt idx="3">
                  <c:v>10.714464473151381</c:v>
                </c:pt>
                <c:pt idx="4">
                  <c:v>10.330516533662852</c:v>
                </c:pt>
                <c:pt idx="5">
                  <c:v>9.8478282055409849</c:v>
                </c:pt>
                <c:pt idx="6">
                  <c:v>9.2741355276079194</c:v>
                </c:pt>
                <c:pt idx="7">
                  <c:v>8.6183882725166843</c:v>
                </c:pt>
                <c:pt idx="8">
                  <c:v>7.8904880788435916</c:v>
                </c:pt>
                <c:pt idx="9">
                  <c:v>7.1010123353783481</c:v>
                </c:pt>
                <c:pt idx="10">
                  <c:v>6.2609360915741119</c:v>
                </c:pt>
                <c:pt idx="11">
                  <c:v>5.3813634264387709</c:v>
                </c:pt>
                <c:pt idx="12">
                  <c:v>4.4732782430539251</c:v>
                </c:pt>
                <c:pt idx="13">
                  <c:v>3.5473225341777193</c:v>
                </c:pt>
                <c:pt idx="14">
                  <c:v>2.6136079725200236</c:v>
                </c:pt>
                <c:pt idx="15">
                  <c:v>1.6815644033970041</c:v>
                </c:pt>
                <c:pt idx="16">
                  <c:v>0.75982662590660699</c:v>
                </c:pt>
                <c:pt idx="17">
                  <c:v>-0.14384112096501278</c:v>
                </c:pt>
                <c:pt idx="18">
                  <c:v>-0.49868243691204783</c:v>
                </c:pt>
                <c:pt idx="19">
                  <c:v>-1.8704706473654673</c:v>
                </c:pt>
                <c:pt idx="20">
                  <c:v>-2.6824616529368335</c:v>
                </c:pt>
                <c:pt idx="21">
                  <c:v>-3.4543793120870774</c:v>
                </c:pt>
                <c:pt idx="22">
                  <c:v>-4.182841668733742</c:v>
                </c:pt>
                <c:pt idx="23">
                  <c:v>-4.8651909269611755</c:v>
                </c:pt>
                <c:pt idx="24">
                  <c:v>-5.4994123579365413</c:v>
                </c:pt>
                <c:pt idx="25">
                  <c:v>-6.0840489235073409</c:v>
                </c:pt>
                <c:pt idx="26">
                  <c:v>-6.6181150466059835</c:v>
                </c:pt>
                <c:pt idx="27">
                  <c:v>-7.1010123353783525</c:v>
                </c:pt>
                <c:pt idx="28">
                  <c:v>-7.5324494575961145</c:v>
                </c:pt>
                <c:pt idx="29">
                  <c:v>-7.9123677978305391</c:v>
                </c:pt>
                <c:pt idx="30">
                  <c:v>-8.2408740345979936</c:v>
                </c:pt>
                <c:pt idx="31">
                  <c:v>-8.5181803610632638</c:v>
                </c:pt>
                <c:pt idx="32">
                  <c:v>-8.7445527456273737</c:v>
                </c:pt>
                <c:pt idx="33">
                  <c:v>-8.9202673862145456</c:v>
                </c:pt>
                <c:pt idx="34">
                  <c:v>-9.0455753480519707</c:v>
                </c:pt>
                <c:pt idx="35">
                  <c:v>-9.1206752798039084</c:v>
                </c:pt>
                <c:pt idx="36">
                  <c:v>-9.1206752798039084</c:v>
                </c:pt>
                <c:pt idx="37">
                  <c:v>-9.0455753480519707</c:v>
                </c:pt>
                <c:pt idx="38">
                  <c:v>-8.9202673862145456</c:v>
                </c:pt>
                <c:pt idx="39">
                  <c:v>-8.7445527456273737</c:v>
                </c:pt>
                <c:pt idx="40">
                  <c:v>-8.5181803610632638</c:v>
                </c:pt>
                <c:pt idx="41">
                  <c:v>-8.2408740345979936</c:v>
                </c:pt>
                <c:pt idx="42">
                  <c:v>-7.9123677978305391</c:v>
                </c:pt>
                <c:pt idx="43">
                  <c:v>-7.5324494575961145</c:v>
                </c:pt>
                <c:pt idx="44">
                  <c:v>-7.1010123353783525</c:v>
                </c:pt>
                <c:pt idx="45">
                  <c:v>-6.6181150466059835</c:v>
                </c:pt>
                <c:pt idx="46">
                  <c:v>-6.0840489235073409</c:v>
                </c:pt>
                <c:pt idx="47">
                  <c:v>-5.4994123579365413</c:v>
                </c:pt>
                <c:pt idx="48">
                  <c:v>-4.8651909269611755</c:v>
                </c:pt>
                <c:pt idx="49">
                  <c:v>-4.182841668733742</c:v>
                </c:pt>
                <c:pt idx="50">
                  <c:v>-3.4543793120870774</c:v>
                </c:pt>
                <c:pt idx="51">
                  <c:v>-2.6824616529368335</c:v>
                </c:pt>
                <c:pt idx="52">
                  <c:v>-1.8704706473654673</c:v>
                </c:pt>
                <c:pt idx="53">
                  <c:v>-1.022585199880552</c:v>
                </c:pt>
                <c:pt idx="54">
                  <c:v>-0.14384112096501278</c:v>
                </c:pt>
                <c:pt idx="55">
                  <c:v>0.75982662590660699</c:v>
                </c:pt>
                <c:pt idx="56">
                  <c:v>1.6815644033970041</c:v>
                </c:pt>
                <c:pt idx="57">
                  <c:v>2.6136079725200236</c:v>
                </c:pt>
                <c:pt idx="58">
                  <c:v>3.5473225341777193</c:v>
                </c:pt>
                <c:pt idx="59">
                  <c:v>4.4732782430539251</c:v>
                </c:pt>
                <c:pt idx="60">
                  <c:v>5.3813634264387709</c:v>
                </c:pt>
                <c:pt idx="61">
                  <c:v>6.2609360915741119</c:v>
                </c:pt>
                <c:pt idx="62">
                  <c:v>7.1010123353783481</c:v>
                </c:pt>
                <c:pt idx="63">
                  <c:v>7.8904880788435916</c:v>
                </c:pt>
                <c:pt idx="64">
                  <c:v>8.6183882725166843</c:v>
                </c:pt>
                <c:pt idx="65">
                  <c:v>9.2741355276079194</c:v>
                </c:pt>
                <c:pt idx="66">
                  <c:v>9.8478282055409849</c:v>
                </c:pt>
                <c:pt idx="67">
                  <c:v>10.330516533662852</c:v>
                </c:pt>
                <c:pt idx="68">
                  <c:v>10.714464473151381</c:v>
                </c:pt>
                <c:pt idx="69">
                  <c:v>10.993384973538282</c:v>
                </c:pt>
                <c:pt idx="70">
                  <c:v>11.162636975315992</c:v>
                </c:pt>
                <c:pt idx="71">
                  <c:v>11.219374065742183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EE74-4B43-9C08-DA5619BC76F1}"/>
            </c:ext>
          </c:extLst>
        </c:ser>
        <c:ser>
          <c:idx val="6"/>
          <c:order val="6"/>
          <c:tx>
            <c:strRef>
              <c:f>kampyles!$Y$1</c:f>
              <c:strCache>
                <c:ptCount val="1"/>
                <c:pt idx="0">
                  <c:v>5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>
                  <a:lumMod val="60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kampyles!$Y$3:$Y$74</c:f>
              <c:numCache>
                <c:formatCode>Γενικός τύπος</c:formatCode>
                <c:ptCount val="72"/>
                <c:pt idx="0">
                  <c:v>-5.2815856412188741E-3</c:v>
                </c:pt>
                <c:pt idx="1">
                  <c:v>-0.5272623359500449</c:v>
                </c:pt>
                <c:pt idx="2">
                  <c:v>-1.0491647134489042</c:v>
                </c:pt>
                <c:pt idx="3">
                  <c:v>-1.5604363309326796</c:v>
                </c:pt>
                <c:pt idx="4">
                  <c:v>-2.0559819830687931</c:v>
                </c:pt>
                <c:pt idx="5">
                  <c:v>-2.5309631947796944</c:v>
                </c:pt>
                <c:pt idx="6">
                  <c:v>-2.9808717130401012</c:v>
                </c:pt>
                <c:pt idx="7">
                  <c:v>-3.4015933749593033</c:v>
                </c:pt>
                <c:pt idx="8">
                  <c:v>-3.7894608076094136</c:v>
                </c:pt>
                <c:pt idx="9">
                  <c:v>-4.1412939060420983</c:v>
                </c:pt>
                <c:pt idx="10">
                  <c:v>-4.4544275512252867</c:v>
                </c:pt>
                <c:pt idx="11">
                  <c:v>-4.7267265396331943</c:v>
                </c:pt>
                <c:pt idx="12">
                  <c:v>-4.9565881736509594</c:v>
                </c:pt>
                <c:pt idx="13">
                  <c:v>-5.1429333836663851</c:v>
                </c:pt>
                <c:pt idx="14">
                  <c:v>-5.285187601041903</c:v>
                </c:pt>
                <c:pt idx="15">
                  <c:v>-5.3832528646439455</c:v>
                </c:pt>
                <c:pt idx="16">
                  <c:v>-5.4374728171911766</c:v>
                </c:pt>
                <c:pt idx="17">
                  <c:v>-5.4485923323264203</c:v>
                </c:pt>
                <c:pt idx="18">
                  <c:v>-5.4412079286266417</c:v>
                </c:pt>
                <c:pt idx="19">
                  <c:v>-5.3462497485172262</c:v>
                </c:pt>
                <c:pt idx="20">
                  <c:v>-5.2358793264922472</c:v>
                </c:pt>
                <c:pt idx="21">
                  <c:v>-5.0885000429570209</c:v>
                </c:pt>
                <c:pt idx="22">
                  <c:v>-4.9061858964177372</c:v>
                </c:pt>
                <c:pt idx="23">
                  <c:v>-4.6911468528359617</c:v>
                </c:pt>
                <c:pt idx="24">
                  <c:v>-4.4456923834856132</c:v>
                </c:pt>
                <c:pt idx="25">
                  <c:v>-4.1721992783369286</c:v>
                </c:pt>
                <c:pt idx="26">
                  <c:v>-3.8730840341734654</c:v>
                </c:pt>
                <c:pt idx="27">
                  <c:v>-3.5507799365571908</c:v>
                </c:pt>
                <c:pt idx="28">
                  <c:v>-3.207718799232584</c:v>
                </c:pt>
                <c:pt idx="29">
                  <c:v>-2.8463171949262547</c:v>
                </c:pt>
                <c:pt idx="30">
                  <c:v>-2.4689669073454827</c:v>
                </c:pt>
                <c:pt idx="31">
                  <c:v>-2.0780292537626246</c:v>
                </c:pt>
                <c:pt idx="32">
                  <c:v>-1.6758328681914221</c:v>
                </c:pt>
                <c:pt idx="33">
                  <c:v>-1.2646744935480345</c:v>
                </c:pt>
                <c:pt idx="34">
                  <c:v>-0.84682230382204227</c:v>
                </c:pt>
                <c:pt idx="35">
                  <c:v>-0.42452126069203855</c:v>
                </c:pt>
                <c:pt idx="36">
                  <c:v>0.42452126069203855</c:v>
                </c:pt>
                <c:pt idx="37">
                  <c:v>0.84682230382204227</c:v>
                </c:pt>
                <c:pt idx="38">
                  <c:v>1.2646744935480345</c:v>
                </c:pt>
                <c:pt idx="39">
                  <c:v>1.6758328681914221</c:v>
                </c:pt>
                <c:pt idx="40">
                  <c:v>2.0780292537626246</c:v>
                </c:pt>
                <c:pt idx="41">
                  <c:v>2.4689669073454827</c:v>
                </c:pt>
                <c:pt idx="42">
                  <c:v>2.8463171949262547</c:v>
                </c:pt>
                <c:pt idx="43">
                  <c:v>3.207718799232584</c:v>
                </c:pt>
                <c:pt idx="44">
                  <c:v>3.5507799365571908</c:v>
                </c:pt>
                <c:pt idx="45">
                  <c:v>3.8730840341734654</c:v>
                </c:pt>
                <c:pt idx="46">
                  <c:v>4.1721992783369286</c:v>
                </c:pt>
                <c:pt idx="47">
                  <c:v>4.4456923834856132</c:v>
                </c:pt>
                <c:pt idx="48">
                  <c:v>4.6911468528359617</c:v>
                </c:pt>
                <c:pt idx="49">
                  <c:v>4.9061858964177372</c:v>
                </c:pt>
                <c:pt idx="50">
                  <c:v>5.0885000429570209</c:v>
                </c:pt>
                <c:pt idx="51">
                  <c:v>5.2358793264922472</c:v>
                </c:pt>
                <c:pt idx="52">
                  <c:v>5.3462497485172262</c:v>
                </c:pt>
                <c:pt idx="53">
                  <c:v>5.4177135151783968</c:v>
                </c:pt>
                <c:pt idx="54">
                  <c:v>5.4485923323264203</c:v>
                </c:pt>
                <c:pt idx="55">
                  <c:v>5.4374728171911766</c:v>
                </c:pt>
                <c:pt idx="56">
                  <c:v>5.3832528646439455</c:v>
                </c:pt>
                <c:pt idx="57">
                  <c:v>5.285187601041903</c:v>
                </c:pt>
                <c:pt idx="58">
                  <c:v>5.1429333836663851</c:v>
                </c:pt>
                <c:pt idx="59">
                  <c:v>4.9565881736509594</c:v>
                </c:pt>
                <c:pt idx="60">
                  <c:v>4.7267265396331943</c:v>
                </c:pt>
                <c:pt idx="61">
                  <c:v>4.4544275512252867</c:v>
                </c:pt>
                <c:pt idx="62">
                  <c:v>4.1412939060420983</c:v>
                </c:pt>
                <c:pt idx="63">
                  <c:v>3.7894608076094136</c:v>
                </c:pt>
                <c:pt idx="64">
                  <c:v>3.4015933749593033</c:v>
                </c:pt>
                <c:pt idx="65">
                  <c:v>2.9808717130401012</c:v>
                </c:pt>
                <c:pt idx="66">
                  <c:v>2.5309631947796944</c:v>
                </c:pt>
                <c:pt idx="67">
                  <c:v>2.0559819830687931</c:v>
                </c:pt>
                <c:pt idx="68">
                  <c:v>1.5604363309326796</c:v>
                </c:pt>
                <c:pt idx="69">
                  <c:v>1.0491647134489042</c:v>
                </c:pt>
                <c:pt idx="70">
                  <c:v>0.5272623359500449</c:v>
                </c:pt>
                <c:pt idx="71">
                  <c:v>1.0563165899563907E-2</c:v>
                </c:pt>
              </c:numCache>
            </c:numRef>
          </c:xVal>
          <c:yVal>
            <c:numRef>
              <c:f>kampyles!$Z$3:$Z$74</c:f>
              <c:numCache>
                <c:formatCode>Γενικός τύπος</c:formatCode>
                <c:ptCount val="72"/>
                <c:pt idx="0">
                  <c:v>5.7349550202711601</c:v>
                </c:pt>
                <c:pt idx="1">
                  <c:v>5.7094321869588764</c:v>
                </c:pt>
                <c:pt idx="2">
                  <c:v>5.633176624924003</c:v>
                </c:pt>
                <c:pt idx="3">
                  <c:v>5.5071453902678842</c:v>
                </c:pt>
                <c:pt idx="4">
                  <c:v>5.3329052372904071</c:v>
                </c:pt>
                <c:pt idx="5">
                  <c:v>5.1126000357598018</c:v>
                </c:pt>
                <c:pt idx="6">
                  <c:v>4.8489034859930396</c:v>
                </c:pt>
                <c:pt idx="7">
                  <c:v>4.5449614657201955</c:v>
                </c:pt>
                <c:pt idx="8">
                  <c:v>4.2043261218906123</c:v>
                </c:pt>
                <c:pt idx="9">
                  <c:v>3.8308840428918742</c:v>
                </c:pt>
                <c:pt idx="10">
                  <c:v>3.4287809500426878</c:v>
                </c:pt>
                <c:pt idx="11">
                  <c:v>3.0023453328977285</c:v>
                </c:pt>
                <c:pt idx="12">
                  <c:v>2.5560133295092586</c:v>
                </c:pt>
                <c:pt idx="13">
                  <c:v>2.0942569352019573</c:v>
                </c:pt>
                <c:pt idx="14">
                  <c:v>1.6215173311287325</c:v>
                </c:pt>
                <c:pt idx="15">
                  <c:v>1.1421447791532597</c:v>
                </c:pt>
                <c:pt idx="16">
                  <c:v>0.66034615560921861</c:v>
                </c:pt>
                <c:pt idx="17">
                  <c:v>0.18014081553246564</c:v>
                </c:pt>
                <c:pt idx="18">
                  <c:v>-1.063666028273884E-2</c:v>
                </c:pt>
                <c:pt idx="19">
                  <c:v>-0.76055445046228876</c:v>
                </c:pt>
                <c:pt idx="20">
                  <c:v>-1.214219719213562</c:v>
                </c:pt>
                <c:pt idx="21">
                  <c:v>-1.6526716419893015</c:v>
                </c:pt>
                <c:pt idx="22">
                  <c:v>-2.0731939742139089</c:v>
                </c:pt>
                <c:pt idx="23">
                  <c:v>-2.4733508465926133</c:v>
                </c:pt>
                <c:pt idx="24">
                  <c:v>-2.8509791514890703</c:v>
                </c:pt>
                <c:pt idx="25">
                  <c:v>-3.2041767500987151</c:v>
                </c:pt>
                <c:pt idx="26">
                  <c:v>-3.5312874971588668</c:v>
                </c:pt>
                <c:pt idx="27">
                  <c:v>-3.830884042891868</c:v>
                </c:pt>
                <c:pt idx="28">
                  <c:v>-4.1017493100022326</c:v>
                </c:pt>
                <c:pt idx="29">
                  <c:v>-4.3428574643911171</c:v>
                </c:pt>
                <c:pt idx="30">
                  <c:v>-4.5533551086257873</c:v>
                </c:pt>
                <c:pt idx="31">
                  <c:v>-4.7325433329046707</c:v>
                </c:pt>
                <c:pt idx="32">
                  <c:v>-4.8798611639138665</c:v>
                </c:pt>
                <c:pt idx="33">
                  <c:v>-4.9948708609780219</c:v>
                </c:pt>
                <c:pt idx="34">
                  <c:v>-5.0772454234755244</c:v>
                </c:pt>
                <c:pt idx="35">
                  <c:v>-5.1267585947139205</c:v>
                </c:pt>
                <c:pt idx="36">
                  <c:v>-5.1267585947139205</c:v>
                </c:pt>
                <c:pt idx="37">
                  <c:v>-5.0772454234755244</c:v>
                </c:pt>
                <c:pt idx="38">
                  <c:v>-4.9948708609780219</c:v>
                </c:pt>
                <c:pt idx="39">
                  <c:v>-4.8798611639138665</c:v>
                </c:pt>
                <c:pt idx="40">
                  <c:v>-4.7325433329046707</c:v>
                </c:pt>
                <c:pt idx="41">
                  <c:v>-4.5533551086257873</c:v>
                </c:pt>
                <c:pt idx="42">
                  <c:v>-4.3428574643911171</c:v>
                </c:pt>
                <c:pt idx="43">
                  <c:v>-4.1017493100022326</c:v>
                </c:pt>
                <c:pt idx="44">
                  <c:v>-3.830884042891868</c:v>
                </c:pt>
                <c:pt idx="45">
                  <c:v>-3.5312874971588668</c:v>
                </c:pt>
                <c:pt idx="46">
                  <c:v>-3.2041767500987151</c:v>
                </c:pt>
                <c:pt idx="47">
                  <c:v>-2.8509791514890703</c:v>
                </c:pt>
                <c:pt idx="48">
                  <c:v>-2.4733508465926133</c:v>
                </c:pt>
                <c:pt idx="49">
                  <c:v>-2.0731939742139089</c:v>
                </c:pt>
                <c:pt idx="50">
                  <c:v>-1.6526716419893015</c:v>
                </c:pt>
                <c:pt idx="51">
                  <c:v>-1.214219719213562</c:v>
                </c:pt>
                <c:pt idx="52">
                  <c:v>-0.76055445046228876</c:v>
                </c:pt>
                <c:pt idx="53">
                  <c:v>-0.29467488893361043</c:v>
                </c:pt>
                <c:pt idx="54">
                  <c:v>0.18014081553246564</c:v>
                </c:pt>
                <c:pt idx="55">
                  <c:v>0.66034615560921861</c:v>
                </c:pt>
                <c:pt idx="56">
                  <c:v>1.1421447791532597</c:v>
                </c:pt>
                <c:pt idx="57">
                  <c:v>1.6215173311287325</c:v>
                </c:pt>
                <c:pt idx="58">
                  <c:v>2.0942569352019573</c:v>
                </c:pt>
                <c:pt idx="59">
                  <c:v>2.5560133295092586</c:v>
                </c:pt>
                <c:pt idx="60">
                  <c:v>3.0023453328977285</c:v>
                </c:pt>
                <c:pt idx="61">
                  <c:v>3.4287809500426878</c:v>
                </c:pt>
                <c:pt idx="62">
                  <c:v>3.8308840428918742</c:v>
                </c:pt>
                <c:pt idx="63">
                  <c:v>4.2043261218906123</c:v>
                </c:pt>
                <c:pt idx="64">
                  <c:v>4.5449614657201955</c:v>
                </c:pt>
                <c:pt idx="65">
                  <c:v>4.8489034859930396</c:v>
                </c:pt>
                <c:pt idx="66">
                  <c:v>5.1126000357598018</c:v>
                </c:pt>
                <c:pt idx="67">
                  <c:v>5.3329052372904071</c:v>
                </c:pt>
                <c:pt idx="68">
                  <c:v>5.5071453902678842</c:v>
                </c:pt>
                <c:pt idx="69">
                  <c:v>5.633176624924003</c:v>
                </c:pt>
                <c:pt idx="70">
                  <c:v>5.7094321869588764</c:v>
                </c:pt>
                <c:pt idx="71">
                  <c:v>5.7349473546190097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EE74-4B43-9C08-DA5619BC76F1}"/>
            </c:ext>
          </c:extLst>
        </c:ser>
        <c:ser>
          <c:idx val="7"/>
          <c:order val="7"/>
          <c:tx>
            <c:strRef>
              <c:f>kampyles!$AB$1</c:f>
              <c:strCache>
                <c:ptCount val="1"/>
                <c:pt idx="0">
                  <c:v>6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kampyles!$AB$3:$AB$74</c:f>
              <c:numCache>
                <c:formatCode>Γενικός τύπος</c:formatCode>
                <c:ptCount val="72"/>
                <c:pt idx="0">
                  <c:v>-6.1560021972667468E-4</c:v>
                </c:pt>
                <c:pt idx="1">
                  <c:v>-6.1478655071022549E-2</c:v>
                </c:pt>
                <c:pt idx="2">
                  <c:v>-0.12246992584727412</c:v>
                </c:pt>
                <c:pt idx="3">
                  <c:v>-0.18249074321323042</c:v>
                </c:pt>
                <c:pt idx="4">
                  <c:v>-0.24106661622325784</c:v>
                </c:pt>
                <c:pt idx="5">
                  <c:v>-0.29773579176369003</c:v>
                </c:pt>
                <c:pt idx="6">
                  <c:v>-0.35205326181825264</c:v>
                </c:pt>
                <c:pt idx="7">
                  <c:v>-0.4035945722903686</c:v>
                </c:pt>
                <c:pt idx="8">
                  <c:v>-0.45195939122225359</c:v>
                </c:pt>
                <c:pt idx="9">
                  <c:v>-0.49677479888130538</c:v>
                </c:pt>
                <c:pt idx="10">
                  <c:v>-0.53769826742215954</c:v>
                </c:pt>
                <c:pt idx="11">
                  <c:v>-0.57442030352614437</c:v>
                </c:pt>
                <c:pt idx="12">
                  <c:v>-0.60666673340751642</c:v>
                </c:pt>
                <c:pt idx="13">
                  <c:v>-0.63420061569344066</c:v>
                </c:pt>
                <c:pt idx="14">
                  <c:v>-0.65682377377108392</c:v>
                </c:pt>
                <c:pt idx="15">
                  <c:v>-0.67437794509811033</c:v>
                </c:pt>
                <c:pt idx="16">
                  <c:v>-0.68674555055166642</c:v>
                </c:pt>
                <c:pt idx="17">
                  <c:v>-0.69385009202478309</c:v>
                </c:pt>
                <c:pt idx="18">
                  <c:v>-0.69520894922984222</c:v>
                </c:pt>
                <c:pt idx="19">
                  <c:v>-0.69216928531322408</c:v>
                </c:pt>
                <c:pt idx="20">
                  <c:v>-0.68343500277068214</c:v>
                </c:pt>
                <c:pt idx="21">
                  <c:v>-0.66953823650952637</c:v>
                </c:pt>
                <c:pt idx="22">
                  <c:v>-0.65060194426845186</c:v>
                </c:pt>
                <c:pt idx="23">
                  <c:v>-0.62678569854112931</c:v>
                </c:pt>
                <c:pt idx="24">
                  <c:v>-0.59828401323433267</c:v>
                </c:pt>
                <c:pt idx="25">
                  <c:v>-0.56532447283954179</c:v>
                </c:pt>
                <c:pt idx="26">
                  <c:v>-0.52816568937722463</c:v>
                </c:pt>
                <c:pt idx="27">
                  <c:v>-0.48709511121860499</c:v>
                </c:pt>
                <c:pt idx="28">
                  <c:v>-0.44242670635303877</c:v>
                </c:pt>
                <c:pt idx="29">
                  <c:v>-0.39449854083980168</c:v>
                </c:pt>
                <c:pt idx="30">
                  <c:v>-0.34367027115651544</c:v>
                </c:pt>
                <c:pt idx="31">
                  <c:v>-0.29032056702319797</c:v>
                </c:pt>
                <c:pt idx="32">
                  <c:v>-0.2348444791323786</c:v>
                </c:pt>
                <c:pt idx="33">
                  <c:v>-0.177650764136077</c:v>
                </c:pt>
                <c:pt idx="34">
                  <c:v>-0.1191591773024795</c:v>
                </c:pt>
                <c:pt idx="35">
                  <c:v>-5.979774153507323E-2</c:v>
                </c:pt>
                <c:pt idx="36">
                  <c:v>5.979774153507323E-2</c:v>
                </c:pt>
                <c:pt idx="37">
                  <c:v>0.1191591773024795</c:v>
                </c:pt>
                <c:pt idx="38">
                  <c:v>0.177650764136077</c:v>
                </c:pt>
                <c:pt idx="39">
                  <c:v>0.2348444791323786</c:v>
                </c:pt>
                <c:pt idx="40">
                  <c:v>0.29032056702319797</c:v>
                </c:pt>
                <c:pt idx="41">
                  <c:v>0.34367027115651544</c:v>
                </c:pt>
                <c:pt idx="42">
                  <c:v>0.39449854083980168</c:v>
                </c:pt>
                <c:pt idx="43">
                  <c:v>0.44242670635303877</c:v>
                </c:pt>
                <c:pt idx="44">
                  <c:v>0.48709511121860499</c:v>
                </c:pt>
                <c:pt idx="45">
                  <c:v>0.52816568937722463</c:v>
                </c:pt>
                <c:pt idx="46">
                  <c:v>0.56532447283954179</c:v>
                </c:pt>
                <c:pt idx="47">
                  <c:v>0.59828401323433267</c:v>
                </c:pt>
                <c:pt idx="48">
                  <c:v>0.62678569854112931</c:v>
                </c:pt>
                <c:pt idx="49">
                  <c:v>0.65060194426845186</c:v>
                </c:pt>
                <c:pt idx="50">
                  <c:v>0.66953823650952637</c:v>
                </c:pt>
                <c:pt idx="51">
                  <c:v>0.68343500277068214</c:v>
                </c:pt>
                <c:pt idx="52">
                  <c:v>0.69216928531322408</c:v>
                </c:pt>
                <c:pt idx="53">
                  <c:v>0.69565619106534704</c:v>
                </c:pt>
                <c:pt idx="54">
                  <c:v>0.69385009202478309</c:v>
                </c:pt>
                <c:pt idx="55">
                  <c:v>0.68674555055166642</c:v>
                </c:pt>
                <c:pt idx="56">
                  <c:v>0.67437794509811033</c:v>
                </c:pt>
                <c:pt idx="57">
                  <c:v>0.65682377377108392</c:v>
                </c:pt>
                <c:pt idx="58">
                  <c:v>0.63420061569344066</c:v>
                </c:pt>
                <c:pt idx="59">
                  <c:v>0.60666673340751642</c:v>
                </c:pt>
                <c:pt idx="60">
                  <c:v>0.57442030352614437</c:v>
                </c:pt>
                <c:pt idx="61">
                  <c:v>0.53769826742215954</c:v>
                </c:pt>
                <c:pt idx="62">
                  <c:v>0.49677479888130538</c:v>
                </c:pt>
                <c:pt idx="63">
                  <c:v>0.45195939122225359</c:v>
                </c:pt>
                <c:pt idx="64">
                  <c:v>0.4035945722903686</c:v>
                </c:pt>
                <c:pt idx="65">
                  <c:v>0.35205326181825264</c:v>
                </c:pt>
                <c:pt idx="66">
                  <c:v>0.29773579176369003</c:v>
                </c:pt>
                <c:pt idx="67">
                  <c:v>0.24106661622325784</c:v>
                </c:pt>
                <c:pt idx="68">
                  <c:v>0.18249074321323042</c:v>
                </c:pt>
                <c:pt idx="69">
                  <c:v>0.12246992584727412</c:v>
                </c:pt>
                <c:pt idx="70">
                  <c:v>6.1478655071022549E-2</c:v>
                </c:pt>
                <c:pt idx="71">
                  <c:v>1.2311999480359775E-3</c:v>
                </c:pt>
              </c:numCache>
            </c:numRef>
          </c:xVal>
          <c:yVal>
            <c:numRef>
              <c:f>kampyles!$AC$3:$AC$74</c:f>
              <c:numCache>
                <c:formatCode>Γενικός τύπος</c:formatCode>
                <c:ptCount val="72"/>
                <c:pt idx="0">
                  <c:v>0.70054081289336345</c:v>
                </c:pt>
                <c:pt idx="1">
                  <c:v>0.69781952028379268</c:v>
                </c:pt>
                <c:pt idx="2">
                  <c:v>0.68967725953709413</c:v>
                </c:pt>
                <c:pt idx="3">
                  <c:v>0.67618138049917254</c:v>
                </c:pt>
                <c:pt idx="4">
                  <c:v>0.65744293303035084</c:v>
                </c:pt>
                <c:pt idx="5">
                  <c:v>0.63361583247498332</c:v>
                </c:pt>
                <c:pt idx="6">
                  <c:v>0.60489533390214467</c:v>
                </c:pt>
                <c:pt idx="7">
                  <c:v>0.5715161105966956</c:v>
                </c:pt>
                <c:pt idx="8">
                  <c:v>0.53374996553416632</c:v>
                </c:pt>
                <c:pt idx="9">
                  <c:v>0.49190320946212451</c:v>
                </c:pt>
                <c:pt idx="10">
                  <c:v>0.44631374328625784</c:v>
                </c:pt>
                <c:pt idx="11">
                  <c:v>0.39734788564322865</c:v>
                </c:pt>
                <c:pt idx="12">
                  <c:v>0.34539698878954811</c:v>
                </c:pt>
                <c:pt idx="13">
                  <c:v>0.29087388722625135</c:v>
                </c:pt>
                <c:pt idx="14">
                  <c:v>0.23420922382853862</c:v>
                </c:pt>
                <c:pt idx="15">
                  <c:v>0.17584769769702199</c:v>
                </c:pt>
                <c:pt idx="16">
                  <c:v>0.11624427655905126</c:v>
                </c:pt>
                <c:pt idx="17">
                  <c:v>5.586041441336926E-2</c:v>
                </c:pt>
                <c:pt idx="18">
                  <c:v>3.1592319064977177E-2</c:v>
                </c:pt>
                <c:pt idx="19">
                  <c:v>-6.5392742958907818E-2</c:v>
                </c:pt>
                <c:pt idx="20">
                  <c:v>-0.12533993183332193</c:v>
                </c:pt>
                <c:pt idx="21">
                  <c:v>-0.18423031886628732</c:v>
                </c:pt>
                <c:pt idx="22">
                  <c:v>-0.24162411149079943</c:v>
                </c:pt>
                <c:pt idx="23">
                  <c:v>-0.29709574147395273</c:v>
                </c:pt>
                <c:pt idx="24">
                  <c:v>-0.35023675453808384</c:v>
                </c:pt>
                <c:pt idx="25">
                  <c:v>-0.4006584972690771</c:v>
                </c:pt>
                <c:pt idx="26">
                  <c:v>-0.44799459399129293</c:v>
                </c:pt>
                <c:pt idx="27">
                  <c:v>-0.49190320946212163</c:v>
                </c:pt>
                <c:pt idx="28">
                  <c:v>-0.53206909599313013</c:v>
                </c:pt>
                <c:pt idx="29">
                  <c:v>-0.56820542589874312</c:v>
                </c:pt>
                <c:pt idx="30">
                  <c:v>-0.60005541198697454</c:v>
                </c:pt>
                <c:pt idx="31">
                  <c:v>-0.62739372013013384</c:v>
                </c:pt>
                <c:pt idx="32">
                  <c:v>-0.65002767879871648</c:v>
                </c:pt>
                <c:pt idx="33">
                  <c:v>-0.66779829083003173</c:v>
                </c:pt>
                <c:pt idx="34">
                  <c:v>-0.68058105266831581</c:v>
                </c:pt>
                <c:pt idx="35">
                  <c:v>-0.68828658590764202</c:v>
                </c:pt>
                <c:pt idx="36">
                  <c:v>-0.68828658590764202</c:v>
                </c:pt>
                <c:pt idx="37">
                  <c:v>-0.68058105266831581</c:v>
                </c:pt>
                <c:pt idx="38">
                  <c:v>-0.66779829083003173</c:v>
                </c:pt>
                <c:pt idx="39">
                  <c:v>-0.65002767879871648</c:v>
                </c:pt>
                <c:pt idx="40">
                  <c:v>-0.62739372013013384</c:v>
                </c:pt>
                <c:pt idx="41">
                  <c:v>-0.60005541198697454</c:v>
                </c:pt>
                <c:pt idx="42">
                  <c:v>-0.56820542589874312</c:v>
                </c:pt>
                <c:pt idx="43">
                  <c:v>-0.53206909599313013</c:v>
                </c:pt>
                <c:pt idx="44">
                  <c:v>-0.49190320946212163</c:v>
                </c:pt>
                <c:pt idx="45">
                  <c:v>-0.44799459399129293</c:v>
                </c:pt>
                <c:pt idx="46">
                  <c:v>-0.4006584972690771</c:v>
                </c:pt>
                <c:pt idx="47">
                  <c:v>-0.35023675453808384</c:v>
                </c:pt>
                <c:pt idx="48">
                  <c:v>-0.29709574147395273</c:v>
                </c:pt>
                <c:pt idx="49">
                  <c:v>-0.24162411149079943</c:v>
                </c:pt>
                <c:pt idx="50">
                  <c:v>-0.18423031886628732</c:v>
                </c:pt>
                <c:pt idx="51">
                  <c:v>-0.12533993183332193</c:v>
                </c:pt>
                <c:pt idx="52">
                  <c:v>-6.5392742958907818E-2</c:v>
                </c:pt>
                <c:pt idx="53">
                  <c:v>-4.8396876667328179E-3</c:v>
                </c:pt>
                <c:pt idx="54">
                  <c:v>5.586041441336926E-2</c:v>
                </c:pt>
                <c:pt idx="55">
                  <c:v>0.11624427655905126</c:v>
                </c:pt>
                <c:pt idx="56">
                  <c:v>0.17584769769702199</c:v>
                </c:pt>
                <c:pt idx="57">
                  <c:v>0.23420922382853862</c:v>
                </c:pt>
                <c:pt idx="58">
                  <c:v>0.29087388722625135</c:v>
                </c:pt>
                <c:pt idx="59">
                  <c:v>0.34539698878954811</c:v>
                </c:pt>
                <c:pt idx="60">
                  <c:v>0.39734788564322865</c:v>
                </c:pt>
                <c:pt idx="61">
                  <c:v>0.44631374328625784</c:v>
                </c:pt>
                <c:pt idx="62">
                  <c:v>0.49190320946212451</c:v>
                </c:pt>
                <c:pt idx="63">
                  <c:v>0.53374996553416632</c:v>
                </c:pt>
                <c:pt idx="64">
                  <c:v>0.5715161105966956</c:v>
                </c:pt>
                <c:pt idx="65">
                  <c:v>0.60489533390214467</c:v>
                </c:pt>
                <c:pt idx="66">
                  <c:v>0.63361583247498332</c:v>
                </c:pt>
                <c:pt idx="67">
                  <c:v>0.65744293303035084</c:v>
                </c:pt>
                <c:pt idx="68">
                  <c:v>0.67618138049917254</c:v>
                </c:pt>
                <c:pt idx="69">
                  <c:v>0.68967725953709413</c:v>
                </c:pt>
                <c:pt idx="70">
                  <c:v>0.69781952028379268</c:v>
                </c:pt>
                <c:pt idx="71">
                  <c:v>0.700539995862559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EE74-4B43-9C08-DA5619BC7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4326944"/>
        <c:axId val="604325632"/>
      </c:scatterChart>
      <c:valAx>
        <c:axId val="604326944"/>
        <c:scaling>
          <c:orientation val="minMax"/>
          <c:max val="100"/>
          <c:min val="-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04325632"/>
        <c:crosses val="autoZero"/>
        <c:crossBetween val="midCat"/>
      </c:valAx>
      <c:valAx>
        <c:axId val="604325632"/>
        <c:scaling>
          <c:orientation val="minMax"/>
          <c:max val="80"/>
          <c:min val="-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043269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kampyles!$AF$3:$AF$24</c:f>
              <c:numCache>
                <c:formatCode>Γενικός τύπος</c:formatCode>
                <c:ptCount val="22"/>
                <c:pt idx="0">
                  <c:v>0.92200000000000004</c:v>
                </c:pt>
                <c:pt idx="1">
                  <c:v>0.77200000000000002</c:v>
                </c:pt>
                <c:pt idx="2">
                  <c:v>0.622</c:v>
                </c:pt>
                <c:pt idx="3">
                  <c:v>0.47199999999999998</c:v>
                </c:pt>
                <c:pt idx="4">
                  <c:v>0.32199999999999995</c:v>
                </c:pt>
                <c:pt idx="5">
                  <c:v>0.17199999999999996</c:v>
                </c:pt>
                <c:pt idx="6">
                  <c:v>2.1999999999999964E-2</c:v>
                </c:pt>
                <c:pt idx="7">
                  <c:v>-0.12800000000000003</c:v>
                </c:pt>
                <c:pt idx="8">
                  <c:v>-0.27800000000000002</c:v>
                </c:pt>
                <c:pt idx="9">
                  <c:v>-0.42800000000000005</c:v>
                </c:pt>
                <c:pt idx="10">
                  <c:v>-0.57800000000000007</c:v>
                </c:pt>
                <c:pt idx="11">
                  <c:v>-0.72800000000000009</c:v>
                </c:pt>
                <c:pt idx="12">
                  <c:v>-0.87800000000000011</c:v>
                </c:pt>
                <c:pt idx="13">
                  <c:v>-1.028</c:v>
                </c:pt>
              </c:numCache>
            </c:numRef>
          </c:xVal>
          <c:yVal>
            <c:numRef>
              <c:f>kampyles!$AG$3:$AG$24</c:f>
              <c:numCache>
                <c:formatCode>Γενικός τύπος</c:formatCode>
                <c:ptCount val="22"/>
                <c:pt idx="0">
                  <c:v>37.657040026752455</c:v>
                </c:pt>
                <c:pt idx="1">
                  <c:v>30.372623536499887</c:v>
                </c:pt>
                <c:pt idx="2">
                  <c:v>23.538207046247319</c:v>
                </c:pt>
                <c:pt idx="3">
                  <c:v>17.15379055599475</c:v>
                </c:pt>
                <c:pt idx="4">
                  <c:v>11.21937406574218</c:v>
                </c:pt>
                <c:pt idx="5">
                  <c:v>5.7349575754896112</c:v>
                </c:pt>
                <c:pt idx="6">
                  <c:v>0.70054108523704228</c:v>
                </c:pt>
                <c:pt idx="7">
                  <c:v>-3.8838754050155262</c:v>
                </c:pt>
                <c:pt idx="8">
                  <c:v>-8.0182918952680939</c:v>
                </c:pt>
                <c:pt idx="9">
                  <c:v>-11.702708385520666</c:v>
                </c:pt>
                <c:pt idx="10">
                  <c:v>-14.937124875773236</c:v>
                </c:pt>
                <c:pt idx="11">
                  <c:v>-17.721541366025804</c:v>
                </c:pt>
                <c:pt idx="12">
                  <c:v>-20.055957856278372</c:v>
                </c:pt>
                <c:pt idx="13">
                  <c:v>-21.940374346530941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83F-4224-94D4-3C88C1174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3572696"/>
        <c:axId val="603573024"/>
      </c:scatterChart>
      <c:valAx>
        <c:axId val="6035726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03573024"/>
        <c:crosses val="autoZero"/>
        <c:crossBetween val="midCat"/>
      </c:valAx>
      <c:valAx>
        <c:axId val="603573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035726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velocity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kampyles!$AF$3:$AF$24</c:f>
              <c:numCache>
                <c:formatCode>Γενικός τύπος</c:formatCode>
                <c:ptCount val="22"/>
                <c:pt idx="0">
                  <c:v>0.92200000000000004</c:v>
                </c:pt>
                <c:pt idx="1">
                  <c:v>0.77200000000000002</c:v>
                </c:pt>
                <c:pt idx="2">
                  <c:v>0.622</c:v>
                </c:pt>
                <c:pt idx="3">
                  <c:v>0.47199999999999998</c:v>
                </c:pt>
                <c:pt idx="4">
                  <c:v>0.32199999999999995</c:v>
                </c:pt>
                <c:pt idx="5">
                  <c:v>0.17199999999999996</c:v>
                </c:pt>
                <c:pt idx="6">
                  <c:v>2.1999999999999964E-2</c:v>
                </c:pt>
                <c:pt idx="7">
                  <c:v>-0.12800000000000003</c:v>
                </c:pt>
                <c:pt idx="8">
                  <c:v>-0.27800000000000002</c:v>
                </c:pt>
                <c:pt idx="9">
                  <c:v>-0.42800000000000005</c:v>
                </c:pt>
                <c:pt idx="10">
                  <c:v>-0.57800000000000007</c:v>
                </c:pt>
                <c:pt idx="11">
                  <c:v>-0.72800000000000009</c:v>
                </c:pt>
                <c:pt idx="12">
                  <c:v>-0.87800000000000011</c:v>
                </c:pt>
                <c:pt idx="13">
                  <c:v>-1.028</c:v>
                </c:pt>
              </c:numCache>
            </c:numRef>
          </c:xVal>
          <c:yVal>
            <c:numRef>
              <c:f>kampyles!$AH$3:$AH$24</c:f>
              <c:numCache>
                <c:formatCode>Γενικός τύπος</c:formatCode>
                <c:ptCount val="22"/>
                <c:pt idx="0">
                  <c:v>50.062776601683794</c:v>
                </c:pt>
                <c:pt idx="1">
                  <c:v>47.062776601683794</c:v>
                </c:pt>
                <c:pt idx="2">
                  <c:v>44.062776601683794</c:v>
                </c:pt>
                <c:pt idx="3">
                  <c:v>41.062776601683794</c:v>
                </c:pt>
                <c:pt idx="4">
                  <c:v>38.062776601683794</c:v>
                </c:pt>
                <c:pt idx="5">
                  <c:v>35.062776601683794</c:v>
                </c:pt>
                <c:pt idx="6">
                  <c:v>32.062776601683794</c:v>
                </c:pt>
                <c:pt idx="7">
                  <c:v>29.062776601683794</c:v>
                </c:pt>
                <c:pt idx="8">
                  <c:v>26.062776601683794</c:v>
                </c:pt>
                <c:pt idx="9">
                  <c:v>23.062776601683794</c:v>
                </c:pt>
                <c:pt idx="10">
                  <c:v>20.06277660168379</c:v>
                </c:pt>
                <c:pt idx="11">
                  <c:v>17.06277660168379</c:v>
                </c:pt>
                <c:pt idx="12">
                  <c:v>14.06277660168379</c:v>
                </c:pt>
                <c:pt idx="13">
                  <c:v>11.06277660168379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657-4E01-A3E8-68364515EC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7839456"/>
        <c:axId val="587838800"/>
      </c:scatterChart>
      <c:valAx>
        <c:axId val="5878394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87838800"/>
        <c:crosses val="autoZero"/>
        <c:crossBetween val="midCat"/>
      </c:valAx>
      <c:valAx>
        <c:axId val="587838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878394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7758143095275068E-2"/>
          <c:y val="2.2959501050762849E-2"/>
          <c:w val="0.70086634591077046"/>
          <c:h val="0.95408099789847434"/>
        </c:manualLayout>
      </c:layout>
      <c:scatterChart>
        <c:scatterStyle val="lineMarker"/>
        <c:varyColors val="0"/>
        <c:ser>
          <c:idx val="0"/>
          <c:order val="0"/>
          <c:tx>
            <c:v>GH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linear!$EX$15:$EX$215</c:f>
              <c:numCache>
                <c:formatCode>Γενικός τύπος</c:formatCode>
                <c:ptCount val="201"/>
                <c:pt idx="0">
                  <c:v>5</c:v>
                </c:pt>
                <c:pt idx="1">
                  <c:v>4.9975328018286582</c:v>
                </c:pt>
                <c:pt idx="2">
                  <c:v>4.990133642141358</c:v>
                </c:pt>
                <c:pt idx="3">
                  <c:v>4.9778098230154004</c:v>
                </c:pt>
                <c:pt idx="4">
                  <c:v>4.9605735065723895</c:v>
                </c:pt>
                <c:pt idx="5">
                  <c:v>4.9384417029756893</c:v>
                </c:pt>
                <c:pt idx="6">
                  <c:v>4.9114362536434433</c:v>
                </c:pt>
                <c:pt idx="7">
                  <c:v>4.8795838096937372</c:v>
                </c:pt>
                <c:pt idx="8">
                  <c:v>4.8429158056431554</c:v>
                </c:pt>
                <c:pt idx="9">
                  <c:v>4.8014684283847151</c:v>
                </c:pt>
                <c:pt idx="10">
                  <c:v>4.7552825814757682</c:v>
                </c:pt>
                <c:pt idx="11">
                  <c:v>4.7044038447711269</c:v>
                </c:pt>
                <c:pt idx="12">
                  <c:v>4.6488824294412572</c:v>
                </c:pt>
                <c:pt idx="13">
                  <c:v>4.5887731284199056</c:v>
                </c:pt>
                <c:pt idx="14">
                  <c:v>4.5241352623300983</c:v>
                </c:pt>
                <c:pt idx="15">
                  <c:v>4.4550326209418394</c:v>
                </c:pt>
                <c:pt idx="16">
                  <c:v>4.3815334002193183</c:v>
                </c:pt>
                <c:pt idx="17">
                  <c:v>4.3037101350197187</c:v>
                </c:pt>
                <c:pt idx="18">
                  <c:v>4.2216396275100756</c:v>
                </c:pt>
                <c:pt idx="19">
                  <c:v>4.1354028713728095</c:v>
                </c:pt>
                <c:pt idx="20">
                  <c:v>4.0450849718747364</c:v>
                </c:pt>
                <c:pt idx="21">
                  <c:v>3.9507750618784514</c:v>
                </c:pt>
                <c:pt idx="22">
                  <c:v>3.8525662138789456</c:v>
                </c:pt>
                <c:pt idx="23">
                  <c:v>3.7505553481522966</c:v>
                </c:pt>
                <c:pt idx="24">
                  <c:v>3.6448431371070567</c:v>
                </c:pt>
                <c:pt idx="25">
                  <c:v>3.5355339059327369</c:v>
                </c:pt>
                <c:pt idx="26">
                  <c:v>3.4227355296434419</c:v>
                </c:pt>
                <c:pt idx="27">
                  <c:v>3.3065593266182578</c:v>
                </c:pt>
                <c:pt idx="28">
                  <c:v>3.187119948743447</c:v>
                </c:pt>
                <c:pt idx="29">
                  <c:v>3.0645352682648808</c:v>
                </c:pt>
                <c:pt idx="30">
                  <c:v>2.9389262614623632</c:v>
                </c:pt>
                <c:pt idx="31">
                  <c:v>2.8104168892606509</c:v>
                </c:pt>
                <c:pt idx="32">
                  <c:v>2.679133974894981</c:v>
                </c:pt>
                <c:pt idx="33">
                  <c:v>2.5452070787518544</c:v>
                </c:pt>
                <c:pt idx="34">
                  <c:v>2.4087683705085738</c:v>
                </c:pt>
                <c:pt idx="35">
                  <c:v>2.2699524986977311</c:v>
                </c:pt>
                <c:pt idx="36">
                  <c:v>2.1288964578253604</c:v>
                </c:pt>
                <c:pt idx="37">
                  <c:v>1.9857394531738999</c:v>
                </c:pt>
                <c:pt idx="38">
                  <c:v>1.8406227634233863</c:v>
                </c:pt>
                <c:pt idx="39">
                  <c:v>1.6936896012264533</c:v>
                </c:pt>
                <c:pt idx="40">
                  <c:v>1.545084971874733</c:v>
                </c:pt>
                <c:pt idx="41">
                  <c:v>1.394955530196142</c:v>
                </c:pt>
                <c:pt idx="42">
                  <c:v>1.2434494358242694</c:v>
                </c:pt>
                <c:pt idx="43">
                  <c:v>1.0907162069827079</c:v>
                </c:pt>
                <c:pt idx="44">
                  <c:v>0.93690657292861812</c:v>
                </c:pt>
                <c:pt idx="45">
                  <c:v>0.7821723252011491</c:v>
                </c:pt>
                <c:pt idx="46">
                  <c:v>0.62666616782151574</c:v>
                </c:pt>
                <c:pt idx="47">
                  <c:v>0.47054156659256596</c:v>
                </c:pt>
                <c:pt idx="48">
                  <c:v>0.31395259764656097</c:v>
                </c:pt>
                <c:pt idx="49">
                  <c:v>0.15705379539063533</c:v>
                </c:pt>
                <c:pt idx="50">
                  <c:v>-6.3550510340237842E-15</c:v>
                </c:pt>
                <c:pt idx="51">
                  <c:v>-0.15705379539064807</c:v>
                </c:pt>
                <c:pt idx="52">
                  <c:v>-0.31395259764657368</c:v>
                </c:pt>
                <c:pt idx="53">
                  <c:v>-0.47054156659257856</c:v>
                </c:pt>
                <c:pt idx="54">
                  <c:v>-0.6266661678215284</c:v>
                </c:pt>
                <c:pt idx="55">
                  <c:v>-0.78217232520116164</c:v>
                </c:pt>
                <c:pt idx="56">
                  <c:v>-0.93690657292863067</c:v>
                </c:pt>
                <c:pt idx="57">
                  <c:v>-1.0907162069827205</c:v>
                </c:pt>
                <c:pt idx="58">
                  <c:v>-1.2434494358242818</c:v>
                </c:pt>
                <c:pt idx="59">
                  <c:v>-1.394955530196154</c:v>
                </c:pt>
                <c:pt idx="60">
                  <c:v>-1.5450849718747452</c:v>
                </c:pt>
                <c:pt idx="61">
                  <c:v>-1.6936896012264651</c:v>
                </c:pt>
                <c:pt idx="62">
                  <c:v>-1.8406227634233983</c:v>
                </c:pt>
                <c:pt idx="63">
                  <c:v>-1.9857394531739114</c:v>
                </c:pt>
                <c:pt idx="64">
                  <c:v>-2.1288964578253715</c:v>
                </c:pt>
                <c:pt idx="65">
                  <c:v>-2.2699524986977417</c:v>
                </c:pt>
                <c:pt idx="66">
                  <c:v>-2.4087683705085832</c:v>
                </c:pt>
                <c:pt idx="67">
                  <c:v>-2.5452070787518624</c:v>
                </c:pt>
                <c:pt idx="68">
                  <c:v>-2.6791339748949876</c:v>
                </c:pt>
                <c:pt idx="69">
                  <c:v>-2.8104168892606567</c:v>
                </c:pt>
                <c:pt idx="70">
                  <c:v>-2.938926261462369</c:v>
                </c:pt>
                <c:pt idx="71">
                  <c:v>-3.0645352682648852</c:v>
                </c:pt>
                <c:pt idx="72">
                  <c:v>-3.1871199487434505</c:v>
                </c:pt>
                <c:pt idx="73">
                  <c:v>-3.3065593266182605</c:v>
                </c:pt>
                <c:pt idx="74">
                  <c:v>-3.4227355296434436</c:v>
                </c:pt>
                <c:pt idx="75">
                  <c:v>-3.5355339059327373</c:v>
                </c:pt>
                <c:pt idx="76">
                  <c:v>-3.6448431371070567</c:v>
                </c:pt>
                <c:pt idx="77">
                  <c:v>-3.7505553481522962</c:v>
                </c:pt>
                <c:pt idx="78">
                  <c:v>-3.8525662138789443</c:v>
                </c:pt>
                <c:pt idx="79">
                  <c:v>-3.9507750618784492</c:v>
                </c:pt>
                <c:pt idx="80">
                  <c:v>-4.0450849718747346</c:v>
                </c:pt>
                <c:pt idx="81">
                  <c:v>-4.1354028713728059</c:v>
                </c:pt>
                <c:pt idx="82">
                  <c:v>-4.221639627510072</c:v>
                </c:pt>
                <c:pt idx="83">
                  <c:v>-4.3037101350197142</c:v>
                </c:pt>
                <c:pt idx="84">
                  <c:v>-4.3815334002193138</c:v>
                </c:pt>
                <c:pt idx="85">
                  <c:v>-4.4550326209418349</c:v>
                </c:pt>
                <c:pt idx="86">
                  <c:v>-4.524135262330093</c:v>
                </c:pt>
                <c:pt idx="87">
                  <c:v>-4.5887731284199011</c:v>
                </c:pt>
                <c:pt idx="88">
                  <c:v>-4.6488824294412527</c:v>
                </c:pt>
                <c:pt idx="89">
                  <c:v>-4.7044038447711225</c:v>
                </c:pt>
                <c:pt idx="90">
                  <c:v>-4.7552825814757638</c:v>
                </c:pt>
                <c:pt idx="91">
                  <c:v>-4.8014684283847116</c:v>
                </c:pt>
                <c:pt idx="92">
                  <c:v>-4.8429158056431518</c:v>
                </c:pt>
                <c:pt idx="93">
                  <c:v>-4.8795838096937336</c:v>
                </c:pt>
                <c:pt idx="94">
                  <c:v>-4.9114362536434406</c:v>
                </c:pt>
                <c:pt idx="95">
                  <c:v>-4.9384417029756857</c:v>
                </c:pt>
                <c:pt idx="96">
                  <c:v>-4.9605735065723868</c:v>
                </c:pt>
                <c:pt idx="97">
                  <c:v>-4.9778098230153986</c:v>
                </c:pt>
                <c:pt idx="98">
                  <c:v>-4.9901336421413571</c:v>
                </c:pt>
                <c:pt idx="99">
                  <c:v>-4.9975328018286564</c:v>
                </c:pt>
                <c:pt idx="100">
                  <c:v>-5</c:v>
                </c:pt>
                <c:pt idx="101">
                  <c:v>-4.9975328018286582</c:v>
                </c:pt>
                <c:pt idx="102">
                  <c:v>-4.9901336421413598</c:v>
                </c:pt>
                <c:pt idx="103">
                  <c:v>-4.9778098230154022</c:v>
                </c:pt>
                <c:pt idx="104">
                  <c:v>-4.960573506572393</c:v>
                </c:pt>
                <c:pt idx="105">
                  <c:v>-4.9384417029756928</c:v>
                </c:pt>
                <c:pt idx="106">
                  <c:v>-4.9114362536434486</c:v>
                </c:pt>
                <c:pt idx="107">
                  <c:v>-4.8795838096937434</c:v>
                </c:pt>
                <c:pt idx="108">
                  <c:v>-4.8429158056431634</c:v>
                </c:pt>
                <c:pt idx="109">
                  <c:v>-4.801468428384724</c:v>
                </c:pt>
                <c:pt idx="110">
                  <c:v>-4.755282581475778</c:v>
                </c:pt>
                <c:pt idx="111">
                  <c:v>-4.7044038447711385</c:v>
                </c:pt>
                <c:pt idx="112">
                  <c:v>-4.6488824294412696</c:v>
                </c:pt>
                <c:pt idx="113">
                  <c:v>-4.5887731284199198</c:v>
                </c:pt>
                <c:pt idx="114">
                  <c:v>-4.5241352623301125</c:v>
                </c:pt>
                <c:pt idx="115">
                  <c:v>-4.4550326209418554</c:v>
                </c:pt>
                <c:pt idx="116">
                  <c:v>-4.381533400219336</c:v>
                </c:pt>
                <c:pt idx="117">
                  <c:v>-4.3037101350197373</c:v>
                </c:pt>
                <c:pt idx="118">
                  <c:v>-4.2216396275100969</c:v>
                </c:pt>
                <c:pt idx="119">
                  <c:v>-4.1354028713728317</c:v>
                </c:pt>
                <c:pt idx="120">
                  <c:v>-4.0450849718747612</c:v>
                </c:pt>
                <c:pt idx="121">
                  <c:v>-3.9507750618784772</c:v>
                </c:pt>
                <c:pt idx="122">
                  <c:v>-3.8525662138789736</c:v>
                </c:pt>
                <c:pt idx="123">
                  <c:v>-3.7505553481523264</c:v>
                </c:pt>
                <c:pt idx="124">
                  <c:v>-3.6448431371070877</c:v>
                </c:pt>
                <c:pt idx="125">
                  <c:v>-3.5355339059327697</c:v>
                </c:pt>
                <c:pt idx="126">
                  <c:v>-3.4227355296434769</c:v>
                </c:pt>
                <c:pt idx="127">
                  <c:v>-3.3065593266182947</c:v>
                </c:pt>
                <c:pt idx="128">
                  <c:v>-3.1871199487434856</c:v>
                </c:pt>
                <c:pt idx="129">
                  <c:v>-3.0645352682649207</c:v>
                </c:pt>
                <c:pt idx="130">
                  <c:v>-2.9389262614624059</c:v>
                </c:pt>
                <c:pt idx="131">
                  <c:v>-2.8104168892606944</c:v>
                </c:pt>
                <c:pt idx="132">
                  <c:v>-2.6791339748950267</c:v>
                </c:pt>
                <c:pt idx="133">
                  <c:v>-2.5452070787519014</c:v>
                </c:pt>
                <c:pt idx="134">
                  <c:v>-2.4087683705086231</c:v>
                </c:pt>
                <c:pt idx="135">
                  <c:v>-2.2699524986977822</c:v>
                </c:pt>
                <c:pt idx="136">
                  <c:v>-2.1288964578254128</c:v>
                </c:pt>
                <c:pt idx="137">
                  <c:v>-1.9857394531739545</c:v>
                </c:pt>
                <c:pt idx="138">
                  <c:v>-1.8406227634234427</c:v>
                </c:pt>
                <c:pt idx="139">
                  <c:v>-1.6936896012265112</c:v>
                </c:pt>
                <c:pt idx="140">
                  <c:v>-1.5450849718747928</c:v>
                </c:pt>
                <c:pt idx="141">
                  <c:v>-1.3949555301962033</c:v>
                </c:pt>
                <c:pt idx="142">
                  <c:v>-1.2434494358243324</c:v>
                </c:pt>
                <c:pt idx="143">
                  <c:v>-1.0907162069827725</c:v>
                </c:pt>
                <c:pt idx="144">
                  <c:v>-0.93690657292868418</c:v>
                </c:pt>
                <c:pt idx="145">
                  <c:v>-0.78217232520121671</c:v>
                </c:pt>
                <c:pt idx="146">
                  <c:v>-0.62666616782158469</c:v>
                </c:pt>
                <c:pt idx="147">
                  <c:v>-0.47054156659263613</c:v>
                </c:pt>
                <c:pt idx="148">
                  <c:v>-0.31395259764663253</c:v>
                </c:pt>
                <c:pt idx="149">
                  <c:v>-0.15705379539070807</c:v>
                </c:pt>
                <c:pt idx="150">
                  <c:v>-6.7532242818690857E-14</c:v>
                </c:pt>
                <c:pt idx="151">
                  <c:v>0.15705379539057307</c:v>
                </c:pt>
                <c:pt idx="152">
                  <c:v>0.31395259764649769</c:v>
                </c:pt>
                <c:pt idx="153">
                  <c:v>0.47054156659250168</c:v>
                </c:pt>
                <c:pt idx="154">
                  <c:v>0.62666616782145068</c:v>
                </c:pt>
                <c:pt idx="155">
                  <c:v>0.78217232520108326</c:v>
                </c:pt>
                <c:pt idx="156">
                  <c:v>0.93690657292855151</c:v>
                </c:pt>
                <c:pt idx="157">
                  <c:v>1.0907162069826408</c:v>
                </c:pt>
                <c:pt idx="158">
                  <c:v>1.2434494358242016</c:v>
                </c:pt>
                <c:pt idx="159">
                  <c:v>1.3949555301960737</c:v>
                </c:pt>
                <c:pt idx="160">
                  <c:v>1.5450849718746642</c:v>
                </c:pt>
                <c:pt idx="161">
                  <c:v>1.6936896012263842</c:v>
                </c:pt>
                <c:pt idx="162">
                  <c:v>1.8406227634233172</c:v>
                </c:pt>
                <c:pt idx="163">
                  <c:v>1.9857394531738304</c:v>
                </c:pt>
                <c:pt idx="164">
                  <c:v>2.1288964578252907</c:v>
                </c:pt>
                <c:pt idx="165">
                  <c:v>2.2699524986976618</c:v>
                </c:pt>
                <c:pt idx="166">
                  <c:v>2.4087683705085046</c:v>
                </c:pt>
                <c:pt idx="167">
                  <c:v>2.5452070787517855</c:v>
                </c:pt>
                <c:pt idx="168">
                  <c:v>2.6791339748949121</c:v>
                </c:pt>
                <c:pt idx="169">
                  <c:v>2.810416889260583</c:v>
                </c:pt>
                <c:pt idx="170">
                  <c:v>2.9389262614622962</c:v>
                </c:pt>
                <c:pt idx="171">
                  <c:v>3.0645352682648141</c:v>
                </c:pt>
                <c:pt idx="172">
                  <c:v>3.1871199487433817</c:v>
                </c:pt>
                <c:pt idx="173">
                  <c:v>3.306559326618193</c:v>
                </c:pt>
                <c:pt idx="174">
                  <c:v>3.4227355296433788</c:v>
                </c:pt>
                <c:pt idx="175">
                  <c:v>3.5355339059326738</c:v>
                </c:pt>
                <c:pt idx="176">
                  <c:v>3.6448431371069958</c:v>
                </c:pt>
                <c:pt idx="177">
                  <c:v>3.7505553481522371</c:v>
                </c:pt>
                <c:pt idx="178">
                  <c:v>3.852566213878887</c:v>
                </c:pt>
                <c:pt idx="179">
                  <c:v>3.9507750618783941</c:v>
                </c:pt>
                <c:pt idx="180">
                  <c:v>4.0450849718746813</c:v>
                </c:pt>
                <c:pt idx="181">
                  <c:v>4.1354028713727553</c:v>
                </c:pt>
                <c:pt idx="182">
                  <c:v>4.2216396275100241</c:v>
                </c:pt>
                <c:pt idx="183">
                  <c:v>4.3037101350196689</c:v>
                </c:pt>
                <c:pt idx="184">
                  <c:v>4.3815334002192703</c:v>
                </c:pt>
                <c:pt idx="185">
                  <c:v>4.455032620941795</c:v>
                </c:pt>
                <c:pt idx="186">
                  <c:v>4.5241352623300548</c:v>
                </c:pt>
                <c:pt idx="187">
                  <c:v>4.5887731284198656</c:v>
                </c:pt>
                <c:pt idx="188">
                  <c:v>4.6488824294412199</c:v>
                </c:pt>
                <c:pt idx="189">
                  <c:v>4.7044038447710932</c:v>
                </c:pt>
                <c:pt idx="190">
                  <c:v>4.7552825814757362</c:v>
                </c:pt>
                <c:pt idx="191">
                  <c:v>4.8014684283846867</c:v>
                </c:pt>
                <c:pt idx="192">
                  <c:v>4.8429158056431296</c:v>
                </c:pt>
                <c:pt idx="193">
                  <c:v>4.8795838096937141</c:v>
                </c:pt>
                <c:pt idx="194">
                  <c:v>4.9114362536434237</c:v>
                </c:pt>
                <c:pt idx="195">
                  <c:v>4.9384417029756715</c:v>
                </c:pt>
                <c:pt idx="196">
                  <c:v>4.9605735065723753</c:v>
                </c:pt>
                <c:pt idx="197">
                  <c:v>4.9778098230153898</c:v>
                </c:pt>
                <c:pt idx="198">
                  <c:v>4.9901336421413509</c:v>
                </c:pt>
                <c:pt idx="199">
                  <c:v>4.9975328018286538</c:v>
                </c:pt>
                <c:pt idx="200">
                  <c:v>5</c:v>
                </c:pt>
              </c:numCache>
            </c:numRef>
          </c:xVal>
          <c:yVal>
            <c:numRef>
              <c:f>linear!$EY$15:$EY$215</c:f>
              <c:numCache>
                <c:formatCode>Γενικός τύπος</c:formatCode>
                <c:ptCount val="201"/>
                <c:pt idx="0">
                  <c:v>0</c:v>
                </c:pt>
                <c:pt idx="1">
                  <c:v>0.15705379539064146</c:v>
                </c:pt>
                <c:pt idx="2">
                  <c:v>0.31395259764656686</c:v>
                </c:pt>
                <c:pt idx="3">
                  <c:v>0.47054156659257163</c:v>
                </c:pt>
                <c:pt idx="4">
                  <c:v>0.62666616782152129</c:v>
                </c:pt>
                <c:pt idx="5">
                  <c:v>0.78217232520115432</c:v>
                </c:pt>
                <c:pt idx="6">
                  <c:v>0.936906572928623</c:v>
                </c:pt>
                <c:pt idx="7">
                  <c:v>1.0907162069827125</c:v>
                </c:pt>
                <c:pt idx="8">
                  <c:v>1.2434494358242736</c:v>
                </c:pt>
                <c:pt idx="9">
                  <c:v>1.394955530196146</c:v>
                </c:pt>
                <c:pt idx="10">
                  <c:v>1.5450849718747368</c:v>
                </c:pt>
                <c:pt idx="11">
                  <c:v>1.6936896012264566</c:v>
                </c:pt>
                <c:pt idx="12">
                  <c:v>1.8406227634233894</c:v>
                </c:pt>
                <c:pt idx="13">
                  <c:v>1.9857394531739025</c:v>
                </c:pt>
                <c:pt idx="14">
                  <c:v>2.1288964578253626</c:v>
                </c:pt>
                <c:pt idx="15">
                  <c:v>2.2699524986977333</c:v>
                </c:pt>
                <c:pt idx="16">
                  <c:v>2.4087683705085761</c:v>
                </c:pt>
                <c:pt idx="17">
                  <c:v>2.5452070787518566</c:v>
                </c:pt>
                <c:pt idx="18">
                  <c:v>2.6791339748949832</c:v>
                </c:pt>
                <c:pt idx="19">
                  <c:v>2.8104168892606527</c:v>
                </c:pt>
                <c:pt idx="20">
                  <c:v>2.9389262614623664</c:v>
                </c:pt>
                <c:pt idx="21">
                  <c:v>3.064535268264883</c:v>
                </c:pt>
                <c:pt idx="22">
                  <c:v>3.1871199487434492</c:v>
                </c:pt>
                <c:pt idx="23">
                  <c:v>3.3065593266182605</c:v>
                </c:pt>
                <c:pt idx="24">
                  <c:v>3.4227355296434441</c:v>
                </c:pt>
                <c:pt idx="25">
                  <c:v>3.5355339059327386</c:v>
                </c:pt>
                <c:pt idx="26">
                  <c:v>3.6448431371070589</c:v>
                </c:pt>
                <c:pt idx="27">
                  <c:v>3.7505553481522993</c:v>
                </c:pt>
                <c:pt idx="28">
                  <c:v>3.8525662138789474</c:v>
                </c:pt>
                <c:pt idx="29">
                  <c:v>3.9507750618784532</c:v>
                </c:pt>
                <c:pt idx="30">
                  <c:v>4.0450849718747381</c:v>
                </c:pt>
                <c:pt idx="31">
                  <c:v>4.1354028713728113</c:v>
                </c:pt>
                <c:pt idx="32">
                  <c:v>4.2216396275100765</c:v>
                </c:pt>
                <c:pt idx="33">
                  <c:v>4.3037101350197196</c:v>
                </c:pt>
                <c:pt idx="34">
                  <c:v>4.38153340021932</c:v>
                </c:pt>
                <c:pt idx="35">
                  <c:v>4.4550326209418403</c:v>
                </c:pt>
                <c:pt idx="36">
                  <c:v>4.5241352623300992</c:v>
                </c:pt>
                <c:pt idx="37">
                  <c:v>4.5887731284199074</c:v>
                </c:pt>
                <c:pt idx="38">
                  <c:v>4.6488824294412581</c:v>
                </c:pt>
                <c:pt idx="39">
                  <c:v>4.7044038447711287</c:v>
                </c:pt>
                <c:pt idx="40">
                  <c:v>4.7552825814757691</c:v>
                </c:pt>
                <c:pt idx="41">
                  <c:v>4.801468428384716</c:v>
                </c:pt>
                <c:pt idx="42">
                  <c:v>4.8429158056431563</c:v>
                </c:pt>
                <c:pt idx="43">
                  <c:v>4.8795838096937381</c:v>
                </c:pt>
                <c:pt idx="44">
                  <c:v>4.9114362536434442</c:v>
                </c:pt>
                <c:pt idx="45">
                  <c:v>4.9384417029756893</c:v>
                </c:pt>
                <c:pt idx="46">
                  <c:v>4.9605735065723895</c:v>
                </c:pt>
                <c:pt idx="47">
                  <c:v>4.9778098230154004</c:v>
                </c:pt>
                <c:pt idx="48">
                  <c:v>4.990133642141358</c:v>
                </c:pt>
                <c:pt idx="49">
                  <c:v>4.9975328018286582</c:v>
                </c:pt>
                <c:pt idx="50">
                  <c:v>5</c:v>
                </c:pt>
                <c:pt idx="51">
                  <c:v>4.9975328018286573</c:v>
                </c:pt>
                <c:pt idx="52">
                  <c:v>4.9901336421413571</c:v>
                </c:pt>
                <c:pt idx="53">
                  <c:v>4.9778098230153995</c:v>
                </c:pt>
                <c:pt idx="54">
                  <c:v>4.9605735065723886</c:v>
                </c:pt>
                <c:pt idx="55">
                  <c:v>4.9384417029756875</c:v>
                </c:pt>
                <c:pt idx="56">
                  <c:v>4.9114362536434424</c:v>
                </c:pt>
                <c:pt idx="57">
                  <c:v>4.8795838096937354</c:v>
                </c:pt>
                <c:pt idx="58">
                  <c:v>4.8429158056431536</c:v>
                </c:pt>
                <c:pt idx="59">
                  <c:v>4.8014684283847133</c:v>
                </c:pt>
                <c:pt idx="60">
                  <c:v>4.7552825814757655</c:v>
                </c:pt>
                <c:pt idx="61">
                  <c:v>4.7044038447711243</c:v>
                </c:pt>
                <c:pt idx="62">
                  <c:v>4.6488824294412536</c:v>
                </c:pt>
                <c:pt idx="63">
                  <c:v>4.588773128419902</c:v>
                </c:pt>
                <c:pt idx="64">
                  <c:v>4.524135262330093</c:v>
                </c:pt>
                <c:pt idx="65">
                  <c:v>4.4550326209418358</c:v>
                </c:pt>
                <c:pt idx="66">
                  <c:v>4.3815334002193138</c:v>
                </c:pt>
                <c:pt idx="67">
                  <c:v>4.3037101350197151</c:v>
                </c:pt>
                <c:pt idx="68">
                  <c:v>4.221639627510072</c:v>
                </c:pt>
                <c:pt idx="69">
                  <c:v>4.1354028713728059</c:v>
                </c:pt>
                <c:pt idx="70">
                  <c:v>4.0450849718747346</c:v>
                </c:pt>
                <c:pt idx="71">
                  <c:v>3.9507750618784501</c:v>
                </c:pt>
                <c:pt idx="72">
                  <c:v>3.8525662138789447</c:v>
                </c:pt>
                <c:pt idx="73">
                  <c:v>3.7505553481522966</c:v>
                </c:pt>
                <c:pt idx="74">
                  <c:v>3.6448431371070571</c:v>
                </c:pt>
                <c:pt idx="75">
                  <c:v>3.5355339059327378</c:v>
                </c:pt>
                <c:pt idx="76">
                  <c:v>3.4227355296434441</c:v>
                </c:pt>
                <c:pt idx="77">
                  <c:v>3.3065593266182609</c:v>
                </c:pt>
                <c:pt idx="78">
                  <c:v>3.1871199487434509</c:v>
                </c:pt>
                <c:pt idx="79">
                  <c:v>3.0645352682648856</c:v>
                </c:pt>
                <c:pt idx="80">
                  <c:v>2.9389262614623695</c:v>
                </c:pt>
                <c:pt idx="81">
                  <c:v>2.810416889260658</c:v>
                </c:pt>
                <c:pt idx="82">
                  <c:v>2.6791339748949889</c:v>
                </c:pt>
                <c:pt idx="83">
                  <c:v>2.5452070787518632</c:v>
                </c:pt>
                <c:pt idx="84">
                  <c:v>2.4087683705085841</c:v>
                </c:pt>
                <c:pt idx="85">
                  <c:v>2.2699524986977422</c:v>
                </c:pt>
                <c:pt idx="86">
                  <c:v>2.1288964578253724</c:v>
                </c:pt>
                <c:pt idx="87">
                  <c:v>1.9857394531739134</c:v>
                </c:pt>
                <c:pt idx="88">
                  <c:v>1.8406227634234009</c:v>
                </c:pt>
                <c:pt idx="89">
                  <c:v>1.6936896012264691</c:v>
                </c:pt>
                <c:pt idx="90">
                  <c:v>1.5450849718747504</c:v>
                </c:pt>
                <c:pt idx="91">
                  <c:v>1.3949555301961605</c:v>
                </c:pt>
                <c:pt idx="92">
                  <c:v>1.2434494358242891</c:v>
                </c:pt>
                <c:pt idx="93">
                  <c:v>1.090716206982729</c:v>
                </c:pt>
                <c:pt idx="94">
                  <c:v>0.93690657292864032</c:v>
                </c:pt>
                <c:pt idx="95">
                  <c:v>0.78217232520117252</c:v>
                </c:pt>
                <c:pt idx="96">
                  <c:v>0.62666616782154028</c:v>
                </c:pt>
                <c:pt idx="97">
                  <c:v>0.47054156659259161</c:v>
                </c:pt>
                <c:pt idx="98">
                  <c:v>0.31395259764658789</c:v>
                </c:pt>
                <c:pt idx="99">
                  <c:v>0.15705379539066339</c:v>
                </c:pt>
                <c:pt idx="100">
                  <c:v>2.2817034719957441E-14</c:v>
                </c:pt>
                <c:pt idx="101">
                  <c:v>-0.15705379539061776</c:v>
                </c:pt>
                <c:pt idx="102">
                  <c:v>-0.31395259764654232</c:v>
                </c:pt>
                <c:pt idx="103">
                  <c:v>-0.4705415665925462</c:v>
                </c:pt>
                <c:pt idx="104">
                  <c:v>-0.62666616782149509</c:v>
                </c:pt>
                <c:pt idx="105">
                  <c:v>-0.78217232520112745</c:v>
                </c:pt>
                <c:pt idx="106">
                  <c:v>-0.93690657292859547</c:v>
                </c:pt>
                <c:pt idx="107">
                  <c:v>-1.0907162069826843</c:v>
                </c:pt>
                <c:pt idx="108">
                  <c:v>-1.2434494358242449</c:v>
                </c:pt>
                <c:pt idx="109">
                  <c:v>-1.3949555301961167</c:v>
                </c:pt>
                <c:pt idx="110">
                  <c:v>-1.5450849718747071</c:v>
                </c:pt>
                <c:pt idx="111">
                  <c:v>-1.6936896012264264</c:v>
                </c:pt>
                <c:pt idx="112">
                  <c:v>-1.8406227634233585</c:v>
                </c:pt>
                <c:pt idx="113">
                  <c:v>-1.9857394531738715</c:v>
                </c:pt>
                <c:pt idx="114">
                  <c:v>-2.1288964578253315</c:v>
                </c:pt>
                <c:pt idx="115">
                  <c:v>-2.2699524986977018</c:v>
                </c:pt>
                <c:pt idx="116">
                  <c:v>-2.4087683705085441</c:v>
                </c:pt>
                <c:pt idx="117">
                  <c:v>-2.5452070787518237</c:v>
                </c:pt>
                <c:pt idx="118">
                  <c:v>-2.6791339748949499</c:v>
                </c:pt>
                <c:pt idx="119">
                  <c:v>-2.8104168892606203</c:v>
                </c:pt>
                <c:pt idx="120">
                  <c:v>-2.938926261462333</c:v>
                </c:pt>
                <c:pt idx="121">
                  <c:v>-3.0645352682648497</c:v>
                </c:pt>
                <c:pt idx="122">
                  <c:v>-3.1871199487434159</c:v>
                </c:pt>
                <c:pt idx="123">
                  <c:v>-3.3065593266182267</c:v>
                </c:pt>
                <c:pt idx="124">
                  <c:v>-3.4227355296434108</c:v>
                </c:pt>
                <c:pt idx="125">
                  <c:v>-3.5355339059327058</c:v>
                </c:pt>
                <c:pt idx="126">
                  <c:v>-3.644843137107026</c:v>
                </c:pt>
                <c:pt idx="127">
                  <c:v>-3.7505553481522669</c:v>
                </c:pt>
                <c:pt idx="128">
                  <c:v>-3.8525662138789158</c:v>
                </c:pt>
                <c:pt idx="129">
                  <c:v>-3.9507750618784221</c:v>
                </c:pt>
                <c:pt idx="130">
                  <c:v>-4.0450849718747079</c:v>
                </c:pt>
                <c:pt idx="131">
                  <c:v>-4.1354028713727811</c:v>
                </c:pt>
                <c:pt idx="132">
                  <c:v>-4.2216396275100472</c:v>
                </c:pt>
                <c:pt idx="133">
                  <c:v>-4.303710135019692</c:v>
                </c:pt>
                <c:pt idx="134">
                  <c:v>-4.3815334002192925</c:v>
                </c:pt>
                <c:pt idx="135">
                  <c:v>-4.4550326209418145</c:v>
                </c:pt>
                <c:pt idx="136">
                  <c:v>-4.5241352623300743</c:v>
                </c:pt>
                <c:pt idx="137">
                  <c:v>-4.5887731284198834</c:v>
                </c:pt>
                <c:pt idx="138">
                  <c:v>-4.6488824294412359</c:v>
                </c:pt>
                <c:pt idx="139">
                  <c:v>-4.7044038447711074</c:v>
                </c:pt>
                <c:pt idx="140">
                  <c:v>-4.7552825814757496</c:v>
                </c:pt>
                <c:pt idx="141">
                  <c:v>-4.8014684283846982</c:v>
                </c:pt>
                <c:pt idx="142">
                  <c:v>-4.8429158056431403</c:v>
                </c:pt>
                <c:pt idx="143">
                  <c:v>-4.8795838096937239</c:v>
                </c:pt>
                <c:pt idx="144">
                  <c:v>-4.9114362536434317</c:v>
                </c:pt>
                <c:pt idx="145">
                  <c:v>-4.9384417029756786</c:v>
                </c:pt>
                <c:pt idx="146">
                  <c:v>-4.9605735065723806</c:v>
                </c:pt>
                <c:pt idx="147">
                  <c:v>-4.9778098230153942</c:v>
                </c:pt>
                <c:pt idx="148">
                  <c:v>-4.9901336421413536</c:v>
                </c:pt>
                <c:pt idx="149">
                  <c:v>-4.9975328018286556</c:v>
                </c:pt>
                <c:pt idx="150">
                  <c:v>-5</c:v>
                </c:pt>
                <c:pt idx="151">
                  <c:v>-4.99753280182866</c:v>
                </c:pt>
                <c:pt idx="152">
                  <c:v>-4.9901336421413625</c:v>
                </c:pt>
                <c:pt idx="153">
                  <c:v>-4.9778098230154066</c:v>
                </c:pt>
                <c:pt idx="154">
                  <c:v>-4.9605735065723984</c:v>
                </c:pt>
                <c:pt idx="155">
                  <c:v>-4.9384417029757</c:v>
                </c:pt>
                <c:pt idx="156">
                  <c:v>-4.9114362536434566</c:v>
                </c:pt>
                <c:pt idx="157">
                  <c:v>-4.8795838096937532</c:v>
                </c:pt>
                <c:pt idx="158">
                  <c:v>-4.842915805643174</c:v>
                </c:pt>
                <c:pt idx="159">
                  <c:v>-4.8014684283847364</c:v>
                </c:pt>
                <c:pt idx="160">
                  <c:v>-4.7552825814757913</c:v>
                </c:pt>
                <c:pt idx="161">
                  <c:v>-4.7044038447711536</c:v>
                </c:pt>
                <c:pt idx="162">
                  <c:v>-4.6488824294412856</c:v>
                </c:pt>
                <c:pt idx="163">
                  <c:v>-4.5887731284199376</c:v>
                </c:pt>
                <c:pt idx="164">
                  <c:v>-4.5241352623301321</c:v>
                </c:pt>
                <c:pt idx="165">
                  <c:v>-4.4550326209418758</c:v>
                </c:pt>
                <c:pt idx="166">
                  <c:v>-4.3815334002193573</c:v>
                </c:pt>
                <c:pt idx="167">
                  <c:v>-4.3037101350197604</c:v>
                </c:pt>
                <c:pt idx="168">
                  <c:v>-4.22163962751012</c:v>
                </c:pt>
                <c:pt idx="169">
                  <c:v>-4.1354028713728566</c:v>
                </c:pt>
                <c:pt idx="170">
                  <c:v>-4.045084971874787</c:v>
                </c:pt>
                <c:pt idx="171">
                  <c:v>-3.9507750618785047</c:v>
                </c:pt>
                <c:pt idx="172">
                  <c:v>-3.852566213879002</c:v>
                </c:pt>
                <c:pt idx="173">
                  <c:v>-3.7505553481523557</c:v>
                </c:pt>
                <c:pt idx="174">
                  <c:v>-3.6448431371071184</c:v>
                </c:pt>
                <c:pt idx="175">
                  <c:v>-3.5355339059328013</c:v>
                </c:pt>
                <c:pt idx="176">
                  <c:v>-3.4227355296435098</c:v>
                </c:pt>
                <c:pt idx="177">
                  <c:v>-3.306559326618328</c:v>
                </c:pt>
                <c:pt idx="178">
                  <c:v>-3.1871199487435198</c:v>
                </c:pt>
                <c:pt idx="179">
                  <c:v>-3.0645352682649563</c:v>
                </c:pt>
                <c:pt idx="180">
                  <c:v>-2.9389262614624418</c:v>
                </c:pt>
                <c:pt idx="181">
                  <c:v>-2.8104168892607317</c:v>
                </c:pt>
                <c:pt idx="182">
                  <c:v>-2.6791339748950644</c:v>
                </c:pt>
                <c:pt idx="183">
                  <c:v>-2.5452070787519396</c:v>
                </c:pt>
                <c:pt idx="184">
                  <c:v>-2.4087683705086622</c:v>
                </c:pt>
                <c:pt idx="185">
                  <c:v>-2.2699524986978221</c:v>
                </c:pt>
                <c:pt idx="186">
                  <c:v>-2.1288964578254537</c:v>
                </c:pt>
                <c:pt idx="187">
                  <c:v>-1.9857394531739956</c:v>
                </c:pt>
                <c:pt idx="188">
                  <c:v>-1.8406227634234842</c:v>
                </c:pt>
                <c:pt idx="189">
                  <c:v>-1.6936896012265532</c:v>
                </c:pt>
                <c:pt idx="190">
                  <c:v>-1.5450849718748352</c:v>
                </c:pt>
                <c:pt idx="191">
                  <c:v>-1.3949555301962464</c:v>
                </c:pt>
                <c:pt idx="192">
                  <c:v>-1.2434494358243757</c:v>
                </c:pt>
                <c:pt idx="193">
                  <c:v>-1.0907162069828162</c:v>
                </c:pt>
                <c:pt idx="194">
                  <c:v>-0.93690657292872825</c:v>
                </c:pt>
                <c:pt idx="195">
                  <c:v>-0.78217232520126079</c:v>
                </c:pt>
                <c:pt idx="196">
                  <c:v>-0.62666616782162898</c:v>
                </c:pt>
                <c:pt idx="197">
                  <c:v>-0.4705415665926807</c:v>
                </c:pt>
                <c:pt idx="198">
                  <c:v>-0.31395259764667716</c:v>
                </c:pt>
                <c:pt idx="199">
                  <c:v>-0.15705379539075276</c:v>
                </c:pt>
                <c:pt idx="200">
                  <c:v>-1.1224745091742427E-13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101-4D6F-BA1B-FA255FF0BA4B}"/>
            </c:ext>
          </c:extLst>
        </c:ser>
        <c:ser>
          <c:idx val="1"/>
          <c:order val="1"/>
          <c:tx>
            <c:v>GHATM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linear!$EZ$15:$EZ$215</c:f>
              <c:numCache>
                <c:formatCode>Γενικός τύπος</c:formatCode>
                <c:ptCount val="201"/>
                <c:pt idx="0">
                  <c:v>5.9</c:v>
                </c:pt>
                <c:pt idx="1">
                  <c:v>5.8273850544367463</c:v>
                </c:pt>
                <c:pt idx="2">
                  <c:v>5.6116101229349162</c:v>
                </c:pt>
                <c:pt idx="3">
                  <c:v>5.2588050473357741</c:v>
                </c:pt>
                <c:pt idx="4">
                  <c:v>4.7789240318618331</c:v>
                </c:pt>
                <c:pt idx="5">
                  <c:v>4.1853662502353544</c:v>
                </c:pt>
                <c:pt idx="6">
                  <c:v>3.4944715951508618</c:v>
                </c:pt>
                <c:pt idx="7">
                  <c:v>2.7249164155628418</c:v>
                </c:pt>
                <c:pt idx="8">
                  <c:v>1.8970384305946284</c:v>
                </c:pt>
                <c:pt idx="9">
                  <c:v>1.0321225810046171</c:v>
                </c:pt>
                <c:pt idx="10">
                  <c:v>0.15168028076405113</c:v>
                </c:pt>
                <c:pt idx="11">
                  <c:v>-0.72324660338689239</c:v>
                </c:pt>
                <c:pt idx="12">
                  <c:v>-1.5727285283413748</c:v>
                </c:pt>
                <c:pt idx="13">
                  <c:v>-2.3785135141532998</c:v>
                </c:pt>
                <c:pt idx="14">
                  <c:v>-3.1244958425622982</c:v>
                </c:pt>
                <c:pt idx="15">
                  <c:v>-3.7970751695199634</c:v>
                </c:pt>
                <c:pt idx="16">
                  <c:v>-4.3853992250955676</c:v>
                </c:pt>
                <c:pt idx="17">
                  <c:v>-4.8814893561555071</c:v>
                </c:pt>
                <c:pt idx="18">
                  <c:v>-5.2802537606121387</c:v>
                </c:pt>
                <c:pt idx="19">
                  <c:v>-5.5793980796587963</c:v>
                </c:pt>
                <c:pt idx="20">
                  <c:v>-5.7792468485895512</c:v>
                </c:pt>
                <c:pt idx="21">
                  <c:v>-5.8824920359966617</c:v>
                </c:pt>
                <c:pt idx="22">
                  <c:v>-5.8938864890014395</c:v>
                </c:pt>
                <c:pt idx="23">
                  <c:v>-5.8199005901046981</c:v>
                </c:pt>
                <c:pt idx="24">
                  <c:v>-5.6683599258187174</c:v>
                </c:pt>
                <c:pt idx="25">
                  <c:v>-5.4480804242685714</c:v>
                </c:pt>
                <c:pt idx="26">
                  <c:v>-5.1685154259219441</c:v>
                </c:pt>
                <c:pt idx="27">
                  <c:v>-4.8394267102616846</c:v>
                </c:pt>
                <c:pt idx="28">
                  <c:v>-4.4705888116041903</c:v>
                </c:pt>
                <c:pt idx="29">
                  <c:v>-4.0715332043959256</c:v>
                </c:pt>
                <c:pt idx="30">
                  <c:v>-3.6513362820454636</c:v>
                </c:pt>
                <c:pt idx="31">
                  <c:v>-3.2184526217801497</c:v>
                </c:pt>
                <c:pt idx="32">
                  <c:v>-2.7805929143644175</c:v>
                </c:pt>
                <c:pt idx="33">
                  <c:v>-2.3446442000051344</c:v>
                </c:pt>
                <c:pt idx="34">
                  <c:v>-1.9166287160738329</c:v>
                </c:pt>
                <c:pt idx="35">
                  <c:v>-1.5016967258106066</c:v>
                </c:pt>
                <c:pt idx="36">
                  <c:v>-1.104148134554394</c:v>
                </c:pt>
                <c:pt idx="37">
                  <c:v>-0.72747746905839705</c:v>
                </c:pt>
                <c:pt idx="38">
                  <c:v>-0.37443684300680968</c:v>
                </c:pt>
                <c:pt idx="39">
                  <c:v>-4.711179945612521E-2</c:v>
                </c:pt>
                <c:pt idx="40">
                  <c:v>0.25299465061597326</c:v>
                </c:pt>
                <c:pt idx="41">
                  <c:v>0.52487394129343712</c:v>
                </c:pt>
                <c:pt idx="42">
                  <c:v>0.7679233762952884</c:v>
                </c:pt>
                <c:pt idx="43">
                  <c:v>0.98186002591731036</c:v>
                </c:pt>
                <c:pt idx="44">
                  <c:v>1.1666394802935878</c:v>
                </c:pt>
                <c:pt idx="45">
                  <c:v>1.3223813139563263</c:v>
                </c:pt>
                <c:pt idx="46">
                  <c:v>1.4493026525298796</c:v>
                </c:pt>
                <c:pt idx="47">
                  <c:v>1.5476608423666964</c:v>
                </c:pt>
                <c:pt idx="48">
                  <c:v>1.6177059105697769</c:v>
                </c:pt>
                <c:pt idx="49">
                  <c:v>1.6596432630384912</c:v>
                </c:pt>
                <c:pt idx="50">
                  <c:v>1.6736068942330349</c:v>
                </c:pt>
                <c:pt idx="51">
                  <c:v>1.6596432630384863</c:v>
                </c:pt>
                <c:pt idx="52">
                  <c:v>1.6177059105697718</c:v>
                </c:pt>
                <c:pt idx="53">
                  <c:v>1.5476608423666915</c:v>
                </c:pt>
                <c:pt idx="54">
                  <c:v>1.4493026525298744</c:v>
                </c:pt>
                <c:pt idx="55">
                  <c:v>1.3223813139563161</c:v>
                </c:pt>
                <c:pt idx="56">
                  <c:v>1.1666394802935773</c:v>
                </c:pt>
                <c:pt idx="57">
                  <c:v>0.98186002591729482</c:v>
                </c:pt>
                <c:pt idx="58">
                  <c:v>0.76792337629527263</c:v>
                </c:pt>
                <c:pt idx="59">
                  <c:v>0.52487394129342146</c:v>
                </c:pt>
                <c:pt idx="60">
                  <c:v>0.25299465061595233</c:v>
                </c:pt>
                <c:pt idx="61">
                  <c:v>-4.7111799456151411E-2</c:v>
                </c:pt>
                <c:pt idx="62">
                  <c:v>-0.37443684300683577</c:v>
                </c:pt>
                <c:pt idx="63">
                  <c:v>-0.72747746905842825</c:v>
                </c:pt>
                <c:pt idx="64">
                  <c:v>-1.1041481345544302</c:v>
                </c:pt>
                <c:pt idx="65">
                  <c:v>-1.501696725810632</c:v>
                </c:pt>
                <c:pt idx="66">
                  <c:v>-1.9166287160738675</c:v>
                </c:pt>
                <c:pt idx="67">
                  <c:v>-2.3446442000051584</c:v>
                </c:pt>
                <c:pt idx="68">
                  <c:v>-2.7805929143644406</c:v>
                </c:pt>
                <c:pt idx="69">
                  <c:v>-3.2184526217801759</c:v>
                </c:pt>
                <c:pt idx="70">
                  <c:v>-3.6513362820454804</c:v>
                </c:pt>
                <c:pt idx="71">
                  <c:v>-4.0715332043959389</c:v>
                </c:pt>
                <c:pt idx="72">
                  <c:v>-4.470588811604201</c:v>
                </c:pt>
                <c:pt idx="73">
                  <c:v>-4.8394267102616926</c:v>
                </c:pt>
                <c:pt idx="74">
                  <c:v>-5.1685154259219495</c:v>
                </c:pt>
                <c:pt idx="75">
                  <c:v>-5.4480804242685732</c:v>
                </c:pt>
                <c:pt idx="76">
                  <c:v>-5.6683599258187174</c:v>
                </c:pt>
                <c:pt idx="77">
                  <c:v>-5.8199005901046981</c:v>
                </c:pt>
                <c:pt idx="78">
                  <c:v>-5.8938864890014395</c:v>
                </c:pt>
                <c:pt idx="79">
                  <c:v>-5.8824920359966617</c:v>
                </c:pt>
                <c:pt idx="80">
                  <c:v>-5.7792468485895547</c:v>
                </c:pt>
                <c:pt idx="81">
                  <c:v>-5.579398079658807</c:v>
                </c:pt>
                <c:pt idx="82">
                  <c:v>-5.2802537606121538</c:v>
                </c:pt>
                <c:pt idx="83">
                  <c:v>-4.8814893561555293</c:v>
                </c:pt>
                <c:pt idx="84">
                  <c:v>-4.3853992250955987</c:v>
                </c:pt>
                <c:pt idx="85">
                  <c:v>-3.7970751695200033</c:v>
                </c:pt>
                <c:pt idx="86">
                  <c:v>-3.124495842562347</c:v>
                </c:pt>
                <c:pt idx="87">
                  <c:v>-2.3785135141533584</c:v>
                </c:pt>
                <c:pt idx="88">
                  <c:v>-1.5727285283414405</c:v>
                </c:pt>
                <c:pt idx="89">
                  <c:v>-0.72324660338696523</c:v>
                </c:pt>
                <c:pt idx="90">
                  <c:v>0.15168028076397128</c:v>
                </c:pt>
                <c:pt idx="91">
                  <c:v>1.0321225810045331</c:v>
                </c:pt>
                <c:pt idx="92">
                  <c:v>1.8970384305945414</c:v>
                </c:pt>
                <c:pt idx="93">
                  <c:v>2.7249164155627557</c:v>
                </c:pt>
                <c:pt idx="94">
                  <c:v>3.4944715951507792</c:v>
                </c:pt>
                <c:pt idx="95">
                  <c:v>4.1853662502352789</c:v>
                </c:pt>
                <c:pt idx="96">
                  <c:v>4.7789240318617674</c:v>
                </c:pt>
                <c:pt idx="97">
                  <c:v>5.2588050473357209</c:v>
                </c:pt>
                <c:pt idx="98">
                  <c:v>5.611610122934878</c:v>
                </c:pt>
                <c:pt idx="99">
                  <c:v>5.8273850544367258</c:v>
                </c:pt>
                <c:pt idx="100">
                  <c:v>5.9</c:v>
                </c:pt>
                <c:pt idx="101">
                  <c:v>5.8273850544367685</c:v>
                </c:pt>
                <c:pt idx="102">
                  <c:v>5.6116101229349606</c:v>
                </c:pt>
                <c:pt idx="103">
                  <c:v>5.2588050473358416</c:v>
                </c:pt>
                <c:pt idx="104">
                  <c:v>4.7789240318619246</c:v>
                </c:pt>
                <c:pt idx="105">
                  <c:v>4.1853662502354663</c:v>
                </c:pt>
                <c:pt idx="106">
                  <c:v>3.4944715951509919</c:v>
                </c:pt>
                <c:pt idx="107">
                  <c:v>2.7249164155629892</c:v>
                </c:pt>
                <c:pt idx="108">
                  <c:v>1.8970384305947883</c:v>
                </c:pt>
                <c:pt idx="109">
                  <c:v>1.0321225810047872</c:v>
                </c:pt>
                <c:pt idx="110">
                  <c:v>0.15168028076422663</c:v>
                </c:pt>
                <c:pt idx="111">
                  <c:v>-0.72324660338671565</c:v>
                </c:pt>
                <c:pt idx="112">
                  <c:v>-1.5727285283411996</c:v>
                </c:pt>
                <c:pt idx="113">
                  <c:v>-2.3785135141531319</c:v>
                </c:pt>
                <c:pt idx="114">
                  <c:v>-3.1244958425621427</c:v>
                </c:pt>
                <c:pt idx="115">
                  <c:v>-3.7970751695198208</c:v>
                </c:pt>
                <c:pt idx="116">
                  <c:v>-4.3853992250954406</c:v>
                </c:pt>
                <c:pt idx="117">
                  <c:v>-4.8814893561553987</c:v>
                </c:pt>
                <c:pt idx="118">
                  <c:v>-5.2802537606120508</c:v>
                </c:pt>
                <c:pt idx="119">
                  <c:v>-5.5793980796587341</c:v>
                </c:pt>
                <c:pt idx="120">
                  <c:v>-5.7792468485895112</c:v>
                </c:pt>
                <c:pt idx="121">
                  <c:v>-5.8824920359966457</c:v>
                </c:pt>
                <c:pt idx="122">
                  <c:v>-5.8938864890014484</c:v>
                </c:pt>
                <c:pt idx="123">
                  <c:v>-5.8199005901047309</c:v>
                </c:pt>
                <c:pt idx="124">
                  <c:v>-5.6683599258187725</c:v>
                </c:pt>
                <c:pt idx="125">
                  <c:v>-5.448080424268646</c:v>
                </c:pt>
                <c:pt idx="126">
                  <c:v>-5.1685154259220374</c:v>
                </c:pt>
                <c:pt idx="127">
                  <c:v>-4.8394267102617938</c:v>
                </c:pt>
                <c:pt idx="128">
                  <c:v>-4.470588811604312</c:v>
                </c:pt>
                <c:pt idx="129">
                  <c:v>-4.0715332043960579</c:v>
                </c:pt>
                <c:pt idx="130">
                  <c:v>-3.6513362820456039</c:v>
                </c:pt>
                <c:pt idx="131">
                  <c:v>-3.2184526217802989</c:v>
                </c:pt>
                <c:pt idx="132">
                  <c:v>-2.7805929143645702</c:v>
                </c:pt>
                <c:pt idx="133">
                  <c:v>-2.3446442000052836</c:v>
                </c:pt>
                <c:pt idx="134">
                  <c:v>-1.9166287160739868</c:v>
                </c:pt>
                <c:pt idx="135">
                  <c:v>-1.5016967258107534</c:v>
                </c:pt>
                <c:pt idx="136">
                  <c:v>-1.1041481345545381</c:v>
                </c:pt>
                <c:pt idx="137">
                  <c:v>-0.72747746905853738</c:v>
                </c:pt>
                <c:pt idx="138">
                  <c:v>-0.37443684300694041</c:v>
                </c:pt>
                <c:pt idx="139">
                  <c:v>-4.7111799456250977E-2</c:v>
                </c:pt>
                <c:pt idx="140">
                  <c:v>0.25299465061585813</c:v>
                </c:pt>
                <c:pt idx="141">
                  <c:v>0.52487394129333276</c:v>
                </c:pt>
                <c:pt idx="142">
                  <c:v>0.76792337629519469</c:v>
                </c:pt>
                <c:pt idx="143">
                  <c:v>0.98186002591722765</c:v>
                </c:pt>
                <c:pt idx="144">
                  <c:v>1.1666394802935158</c:v>
                </c:pt>
                <c:pt idx="145">
                  <c:v>1.322381313956265</c:v>
                </c:pt>
                <c:pt idx="146">
                  <c:v>1.4493026525298289</c:v>
                </c:pt>
                <c:pt idx="147">
                  <c:v>1.5476608423666611</c:v>
                </c:pt>
                <c:pt idx="148">
                  <c:v>1.6177059105697518</c:v>
                </c:pt>
                <c:pt idx="149">
                  <c:v>1.6596432630384763</c:v>
                </c:pt>
                <c:pt idx="150">
                  <c:v>1.6736068942330349</c:v>
                </c:pt>
                <c:pt idx="151">
                  <c:v>1.6596432630385014</c:v>
                </c:pt>
                <c:pt idx="152">
                  <c:v>1.6177059105698022</c:v>
                </c:pt>
                <c:pt idx="153">
                  <c:v>1.5476608423667317</c:v>
                </c:pt>
                <c:pt idx="154">
                  <c:v>1.4493026525299304</c:v>
                </c:pt>
                <c:pt idx="155">
                  <c:v>1.3223813139563876</c:v>
                </c:pt>
                <c:pt idx="156">
                  <c:v>1.1666394802936597</c:v>
                </c:pt>
                <c:pt idx="157">
                  <c:v>0.98186002591739818</c:v>
                </c:pt>
                <c:pt idx="158">
                  <c:v>0.7679233762953922</c:v>
                </c:pt>
                <c:pt idx="159">
                  <c:v>0.52487394129355724</c:v>
                </c:pt>
                <c:pt idx="160">
                  <c:v>0.25299465061610421</c:v>
                </c:pt>
                <c:pt idx="161">
                  <c:v>-4.7111799455978494E-2</c:v>
                </c:pt>
                <c:pt idx="162">
                  <c:v>-0.37443684300664754</c:v>
                </c:pt>
                <c:pt idx="163">
                  <c:v>-0.72747746905822019</c:v>
                </c:pt>
                <c:pt idx="164">
                  <c:v>-1.1041481345542037</c:v>
                </c:pt>
                <c:pt idx="165">
                  <c:v>-1.5016967258104039</c:v>
                </c:pt>
                <c:pt idx="166">
                  <c:v>-1.9166287160736248</c:v>
                </c:pt>
                <c:pt idx="167">
                  <c:v>-2.3446442000049128</c:v>
                </c:pt>
                <c:pt idx="168">
                  <c:v>-2.780592914364191</c:v>
                </c:pt>
                <c:pt idx="169">
                  <c:v>-3.2184526217799254</c:v>
                </c:pt>
                <c:pt idx="170">
                  <c:v>-3.6513362820452375</c:v>
                </c:pt>
                <c:pt idx="171">
                  <c:v>-4.0715332043957053</c:v>
                </c:pt>
                <c:pt idx="172">
                  <c:v>-4.4705888116039798</c:v>
                </c:pt>
                <c:pt idx="173">
                  <c:v>-4.8394267102614936</c:v>
                </c:pt>
                <c:pt idx="174">
                  <c:v>-5.1685154259217745</c:v>
                </c:pt>
                <c:pt idx="175">
                  <c:v>-5.4480804242684302</c:v>
                </c:pt>
                <c:pt idx="176">
                  <c:v>-5.6683599258186099</c:v>
                </c:pt>
                <c:pt idx="177">
                  <c:v>-5.8199005901046332</c:v>
                </c:pt>
                <c:pt idx="178">
                  <c:v>-5.8938864890014209</c:v>
                </c:pt>
                <c:pt idx="179">
                  <c:v>-5.8824920359966946</c:v>
                </c:pt>
                <c:pt idx="180">
                  <c:v>-5.7792468485896409</c:v>
                </c:pt>
                <c:pt idx="181">
                  <c:v>-5.5793980796589482</c:v>
                </c:pt>
                <c:pt idx="182">
                  <c:v>-5.2802537606123527</c:v>
                </c:pt>
                <c:pt idx="183">
                  <c:v>-4.8814893561557824</c:v>
                </c:pt>
                <c:pt idx="184">
                  <c:v>-4.3853992250959077</c:v>
                </c:pt>
                <c:pt idx="185">
                  <c:v>-3.7970751695203644</c:v>
                </c:pt>
                <c:pt idx="186">
                  <c:v>-3.1244958425627538</c:v>
                </c:pt>
                <c:pt idx="187">
                  <c:v>-2.3785135141538021</c:v>
                </c:pt>
                <c:pt idx="188">
                  <c:v>-1.5727285283419141</c:v>
                </c:pt>
                <c:pt idx="189">
                  <c:v>-0.72324660338745805</c:v>
                </c:pt>
                <c:pt idx="190">
                  <c:v>0.15168028076347098</c:v>
                </c:pt>
                <c:pt idx="191">
                  <c:v>1.0321225810040338</c:v>
                </c:pt>
                <c:pt idx="192">
                  <c:v>1.8970384305940575</c:v>
                </c:pt>
                <c:pt idx="193">
                  <c:v>2.7249164155622991</c:v>
                </c:pt>
                <c:pt idx="194">
                  <c:v>3.4944715951503613</c:v>
                </c:pt>
                <c:pt idx="195">
                  <c:v>4.185366250234912</c:v>
                </c:pt>
                <c:pt idx="196">
                  <c:v>4.778924031861461</c:v>
                </c:pt>
                <c:pt idx="197">
                  <c:v>5.2588050473354819</c:v>
                </c:pt>
                <c:pt idx="198">
                  <c:v>5.6116101229347155</c:v>
                </c:pt>
                <c:pt idx="199">
                  <c:v>5.8273850544366432</c:v>
                </c:pt>
                <c:pt idx="200">
                  <c:v>5.9</c:v>
                </c:pt>
              </c:numCache>
            </c:numRef>
          </c:xVal>
          <c:yVal>
            <c:numRef>
              <c:f>linear!$FA$15:$FA$215</c:f>
              <c:numCache>
                <c:formatCode>Γενικός τύπος</c:formatCode>
                <c:ptCount val="201"/>
                <c:pt idx="0">
                  <c:v>0</c:v>
                </c:pt>
                <c:pt idx="1">
                  <c:v>0.92281278021451685</c:v>
                </c:pt>
                <c:pt idx="2">
                  <c:v>1.8220405671044702</c:v>
                </c:pt>
                <c:pt idx="3">
                  <c:v>2.6748774689910175</c:v>
                </c:pt>
                <c:pt idx="4">
                  <c:v>3.460041198843367</c:v>
                </c:pt>
                <c:pt idx="5">
                  <c:v>4.1584503545660914</c:v>
                </c:pt>
                <c:pt idx="6">
                  <c:v>4.7538056618549094</c:v>
                </c:pt>
                <c:pt idx="7">
                  <c:v>5.2330517414025408</c:v>
                </c:pt>
                <c:pt idx="8">
                  <c:v>5.5867025330553508</c:v>
                </c:pt>
                <c:pt idx="9">
                  <c:v>5.8090208277970881</c:v>
                </c:pt>
                <c:pt idx="10">
                  <c:v>5.898049939804455</c:v>
                </c:pt>
                <c:pt idx="11">
                  <c:v>5.8555029118504693</c:v>
                </c:pt>
                <c:pt idx="12">
                  <c:v>5.6865213422743057</c:v>
                </c:pt>
                <c:pt idx="13">
                  <c:v>5.3993215743267342</c:v>
                </c:pt>
                <c:pt idx="14">
                  <c:v>5.0047503164304725</c:v>
                </c:pt>
                <c:pt idx="15">
                  <c:v>4.515774591032522</c:v>
                </c:pt>
                <c:pt idx="16">
                  <c:v>3.9469321803815172</c:v>
                </c:pt>
                <c:pt idx="17">
                  <c:v>3.3137684991170544</c:v>
                </c:pt>
                <c:pt idx="18">
                  <c:v>2.6322842216488271</c:v>
                </c:pt>
                <c:pt idx="19">
                  <c:v>1.9184152492877382</c:v>
                </c:pt>
                <c:pt idx="20">
                  <c:v>1.187562993305092</c:v>
                </c:pt>
                <c:pt idx="21">
                  <c:v>0.45418877841252364</c:v>
                </c:pt>
                <c:pt idx="22">
                  <c:v>-0.26851825778945904</c:v>
                </c:pt>
                <c:pt idx="23">
                  <c:v>-0.96889479372065312</c:v>
                </c:pt>
                <c:pt idx="24">
                  <c:v>-1.6369776270225656</c:v>
                </c:pt>
                <c:pt idx="25">
                  <c:v>-2.2646014419101625</c:v>
                </c:pt>
                <c:pt idx="26">
                  <c:v>-2.8454258542451796</c:v>
                </c:pt>
                <c:pt idx="27">
                  <c:v>-3.3748998675524846</c:v>
                </c:pt>
                <c:pt idx="28">
                  <c:v>-3.8501734607104958</c:v>
                </c:pt>
                <c:pt idx="29">
                  <c:v>-4.2699669044972062</c:v>
                </c:pt>
                <c:pt idx="30">
                  <c:v>-4.6344086306041694</c:v>
                </c:pt>
                <c:pt idx="31">
                  <c:v>-4.9448521435283066</c:v>
                </c:pt>
                <c:pt idx="32">
                  <c:v>-5.2036816817121316</c:v>
                </c:pt>
                <c:pt idx="33">
                  <c:v>-5.4141152163010249</c:v>
                </c:pt>
                <c:pt idx="34">
                  <c:v>-5.5800120398365785</c:v>
                </c:pt>
                <c:pt idx="35">
                  <c:v>-5.7056907507934316</c:v>
                </c:pt>
                <c:pt idx="36">
                  <c:v>-5.7957619772520044</c:v>
                </c:pt>
                <c:pt idx="37">
                  <c:v>-5.8549787815168379</c:v>
                </c:pt>
                <c:pt idx="38">
                  <c:v>-5.8881064061885882</c:v>
                </c:pt>
                <c:pt idx="39">
                  <c:v>-5.8998119019467063</c:v>
                </c:pt>
                <c:pt idx="40">
                  <c:v>-5.8945732421236148</c:v>
                </c:pt>
                <c:pt idx="41">
                  <c:v>-5.876606788424005</c:v>
                </c:pt>
                <c:pt idx="42">
                  <c:v>-5.8498114232972718</c:v>
                </c:pt>
                <c:pt idx="43">
                  <c:v>-5.8177272959039303</c:v>
                </c:pt>
                <c:pt idx="44">
                  <c:v>-5.7835069225358682</c:v>
                </c:pt>
                <c:pt idx="45">
                  <c:v>-5.7498963173694833</c:v>
                </c:pt>
                <c:pt idx="46">
                  <c:v>-5.7192238827807618</c:v>
                </c:pt>
                <c:pt idx="62">
                  <c:v>-5.8881064061885873</c:v>
                </c:pt>
                <c:pt idx="63">
                  <c:v>-5.8549787815168344</c:v>
                </c:pt>
                <c:pt idx="64">
                  <c:v>-5.7957619772519964</c:v>
                </c:pt>
                <c:pt idx="65">
                  <c:v>-5.7056907507934245</c:v>
                </c:pt>
                <c:pt idx="66">
                  <c:v>-5.5800120398365669</c:v>
                </c:pt>
                <c:pt idx="67">
                  <c:v>-5.4141152163010142</c:v>
                </c:pt>
                <c:pt idx="68">
                  <c:v>-5.2036816817121192</c:v>
                </c:pt>
                <c:pt idx="69">
                  <c:v>-4.9448521435282888</c:v>
                </c:pt>
                <c:pt idx="70">
                  <c:v>-4.6344086306041561</c:v>
                </c:pt>
                <c:pt idx="71">
                  <c:v>-4.2699669044971937</c:v>
                </c:pt>
                <c:pt idx="72">
                  <c:v>-3.8501734607104843</c:v>
                </c:pt>
                <c:pt idx="73">
                  <c:v>-3.3748998675524713</c:v>
                </c:pt>
                <c:pt idx="74">
                  <c:v>-2.8454258542451702</c:v>
                </c:pt>
                <c:pt idx="75">
                  <c:v>-2.2646014419101577</c:v>
                </c:pt>
                <c:pt idx="76">
                  <c:v>-1.6369776270225656</c:v>
                </c:pt>
                <c:pt idx="77">
                  <c:v>-0.96889479372065579</c:v>
                </c:pt>
                <c:pt idx="78">
                  <c:v>-0.26851825778946953</c:v>
                </c:pt>
                <c:pt idx="79">
                  <c:v>0.45418877841250804</c:v>
                </c:pt>
                <c:pt idx="80">
                  <c:v>1.187562993305074</c:v>
                </c:pt>
                <c:pt idx="81">
                  <c:v>1.9184152492877085</c:v>
                </c:pt>
                <c:pt idx="82">
                  <c:v>2.6322842216487965</c:v>
                </c:pt>
                <c:pt idx="83">
                  <c:v>3.3137684991170215</c:v>
                </c:pt>
                <c:pt idx="84">
                  <c:v>3.9469321803814825</c:v>
                </c:pt>
                <c:pt idx="85">
                  <c:v>4.5157745910324891</c:v>
                </c:pt>
                <c:pt idx="86">
                  <c:v>5.0047503164304423</c:v>
                </c:pt>
                <c:pt idx="87">
                  <c:v>5.3993215743267085</c:v>
                </c:pt>
                <c:pt idx="88">
                  <c:v>5.686521342274288</c:v>
                </c:pt>
                <c:pt idx="89">
                  <c:v>5.8555029118504605</c:v>
                </c:pt>
                <c:pt idx="90">
                  <c:v>5.8980499398044577</c:v>
                </c:pt>
                <c:pt idx="91">
                  <c:v>5.8090208277971032</c:v>
                </c:pt>
                <c:pt idx="92">
                  <c:v>5.5867025330553801</c:v>
                </c:pt>
                <c:pt idx="93">
                  <c:v>5.2330517414025852</c:v>
                </c:pt>
                <c:pt idx="94">
                  <c:v>4.7538056618549707</c:v>
                </c:pt>
                <c:pt idx="95">
                  <c:v>4.1584503545661677</c:v>
                </c:pt>
                <c:pt idx="96">
                  <c:v>3.4600411988434572</c:v>
                </c:pt>
                <c:pt idx="97">
                  <c:v>2.6748774689911228</c:v>
                </c:pt>
                <c:pt idx="98">
                  <c:v>1.8220405671045883</c:v>
                </c:pt>
                <c:pt idx="99">
                  <c:v>0.92281278021464452</c:v>
                </c:pt>
                <c:pt idx="100">
                  <c:v>1.346205048477489E-13</c:v>
                </c:pt>
                <c:pt idx="101">
                  <c:v>-0.92281278021437863</c:v>
                </c:pt>
                <c:pt idx="102">
                  <c:v>-1.8220405671043327</c:v>
                </c:pt>
                <c:pt idx="103">
                  <c:v>-2.6748774689908839</c:v>
                </c:pt>
                <c:pt idx="104">
                  <c:v>-3.4600411988432418</c:v>
                </c:pt>
                <c:pt idx="105">
                  <c:v>-4.1584503545659786</c:v>
                </c:pt>
                <c:pt idx="106">
                  <c:v>-4.7538056618548135</c:v>
                </c:pt>
                <c:pt idx="107">
                  <c:v>-5.2330517414024627</c:v>
                </c:pt>
                <c:pt idx="108">
                  <c:v>-5.5867025330552966</c:v>
                </c:pt>
                <c:pt idx="109">
                  <c:v>-5.8090208277970579</c:v>
                </c:pt>
                <c:pt idx="110">
                  <c:v>-5.8980499398044506</c:v>
                </c:pt>
                <c:pt idx="111">
                  <c:v>-5.8555029118504915</c:v>
                </c:pt>
                <c:pt idx="112">
                  <c:v>-5.6865213422743546</c:v>
                </c:pt>
                <c:pt idx="113">
                  <c:v>-5.3993215743268088</c:v>
                </c:pt>
                <c:pt idx="114">
                  <c:v>-5.0047503164305702</c:v>
                </c:pt>
                <c:pt idx="115">
                  <c:v>-4.5157745910326419</c:v>
                </c:pt>
                <c:pt idx="116">
                  <c:v>-3.9469321803816575</c:v>
                </c:pt>
                <c:pt idx="117">
                  <c:v>-3.3137684991172147</c:v>
                </c:pt>
                <c:pt idx="118">
                  <c:v>-2.632284221649003</c:v>
                </c:pt>
                <c:pt idx="119">
                  <c:v>-1.918415249287919</c:v>
                </c:pt>
                <c:pt idx="120">
                  <c:v>-1.1875629933052845</c:v>
                </c:pt>
                <c:pt idx="121">
                  <c:v>-0.4541887784127196</c:v>
                </c:pt>
                <c:pt idx="122">
                  <c:v>0.26851825778926275</c:v>
                </c:pt>
                <c:pt idx="123">
                  <c:v>0.96889479372045662</c:v>
                </c:pt>
                <c:pt idx="124">
                  <c:v>1.6369776270223768</c:v>
                </c:pt>
                <c:pt idx="125">
                  <c:v>2.2646014419099836</c:v>
                </c:pt>
                <c:pt idx="126">
                  <c:v>2.8454258542450099</c:v>
                </c:pt>
                <c:pt idx="127">
                  <c:v>3.3748998675523278</c:v>
                </c:pt>
                <c:pt idx="128">
                  <c:v>3.850173460710355</c:v>
                </c:pt>
                <c:pt idx="129">
                  <c:v>4.2699669044970801</c:v>
                </c:pt>
                <c:pt idx="130">
                  <c:v>4.6344086306040593</c:v>
                </c:pt>
                <c:pt idx="131">
                  <c:v>4.9448521435282089</c:v>
                </c:pt>
                <c:pt idx="132">
                  <c:v>5.2036816817120499</c:v>
                </c:pt>
                <c:pt idx="133">
                  <c:v>5.41411521630096</c:v>
                </c:pt>
                <c:pt idx="134">
                  <c:v>5.5800120398365252</c:v>
                </c:pt>
                <c:pt idx="135">
                  <c:v>5.7056907507933925</c:v>
                </c:pt>
                <c:pt idx="136">
                  <c:v>5.7957619772519768</c:v>
                </c:pt>
                <c:pt idx="137">
                  <c:v>5.8549787815168202</c:v>
                </c:pt>
                <c:pt idx="138">
                  <c:v>5.8881064061885811</c:v>
                </c:pt>
                <c:pt idx="139">
                  <c:v>5.8998119019467046</c:v>
                </c:pt>
                <c:pt idx="140">
                  <c:v>5.8945732421236201</c:v>
                </c:pt>
                <c:pt idx="141">
                  <c:v>5.8766067884240138</c:v>
                </c:pt>
                <c:pt idx="142">
                  <c:v>5.8498114232972842</c:v>
                </c:pt>
                <c:pt idx="143">
                  <c:v>5.8177272959039454</c:v>
                </c:pt>
                <c:pt idx="144">
                  <c:v>5.7835069225358824</c:v>
                </c:pt>
                <c:pt idx="145">
                  <c:v>5.7498963173694975</c:v>
                </c:pt>
                <c:pt idx="146">
                  <c:v>5.7192238827807751</c:v>
                </c:pt>
                <c:pt idx="147">
                  <c:v>5.6933949377331032</c:v>
                </c:pt>
                <c:pt idx="148">
                  <c:v>5.6738899872052242</c:v>
                </c:pt>
                <c:pt idx="149">
                  <c:v>5.6617651169446273</c:v>
                </c:pt>
                <c:pt idx="150">
                  <c:v>5.6576532205125174</c:v>
                </c:pt>
                <c:pt idx="151">
                  <c:v>5.6617651169446193</c:v>
                </c:pt>
                <c:pt idx="152">
                  <c:v>5.67388998720521</c:v>
                </c:pt>
                <c:pt idx="153">
                  <c:v>5.6933949377330837</c:v>
                </c:pt>
                <c:pt idx="154">
                  <c:v>5.7192238827807493</c:v>
                </c:pt>
                <c:pt idx="155">
                  <c:v>5.749896317369469</c:v>
                </c:pt>
                <c:pt idx="156">
                  <c:v>5.783506922535854</c:v>
                </c:pt>
                <c:pt idx="157">
                  <c:v>5.8177272959039161</c:v>
                </c:pt>
                <c:pt idx="158">
                  <c:v>5.8498114232972576</c:v>
                </c:pt>
                <c:pt idx="159">
                  <c:v>5.8766067884239943</c:v>
                </c:pt>
                <c:pt idx="160">
                  <c:v>5.8945732421236094</c:v>
                </c:pt>
                <c:pt idx="161">
                  <c:v>5.8998119019467072</c:v>
                </c:pt>
                <c:pt idx="162">
                  <c:v>5.8881064061885988</c:v>
                </c:pt>
                <c:pt idx="163">
                  <c:v>5.8549787815168592</c:v>
                </c:pt>
                <c:pt idx="164">
                  <c:v>5.7957619772520399</c:v>
                </c:pt>
                <c:pt idx="165">
                  <c:v>5.7056907507934849</c:v>
                </c:pt>
                <c:pt idx="166">
                  <c:v>5.5800120398366504</c:v>
                </c:pt>
                <c:pt idx="167">
                  <c:v>5.4141152163011199</c:v>
                </c:pt>
                <c:pt idx="168">
                  <c:v>5.2036816817122533</c:v>
                </c:pt>
                <c:pt idx="169">
                  <c:v>4.9448521435284523</c:v>
                </c:pt>
                <c:pt idx="170">
                  <c:v>4.6344086306043479</c:v>
                </c:pt>
                <c:pt idx="171">
                  <c:v>4.2699669044974158</c:v>
                </c:pt>
                <c:pt idx="172">
                  <c:v>3.8501734607107401</c:v>
                </c:pt>
                <c:pt idx="173">
                  <c:v>3.3748998675527577</c:v>
                </c:pt>
                <c:pt idx="174">
                  <c:v>2.8454258542454869</c:v>
                </c:pt>
                <c:pt idx="175">
                  <c:v>2.2646014419105036</c:v>
                </c:pt>
                <c:pt idx="176">
                  <c:v>1.6369776270229381</c:v>
                </c:pt>
                <c:pt idx="177">
                  <c:v>0.96889479372104592</c:v>
                </c:pt>
                <c:pt idx="178">
                  <c:v>0.26851825778987526</c:v>
                </c:pt>
                <c:pt idx="179">
                  <c:v>-0.45418877841209265</c:v>
                </c:pt>
                <c:pt idx="180">
                  <c:v>-1.1875629933046556</c:v>
                </c:pt>
                <c:pt idx="181">
                  <c:v>-1.9184152492872975</c:v>
                </c:pt>
                <c:pt idx="182">
                  <c:v>-2.6322842216483977</c:v>
                </c:pt>
                <c:pt idx="183">
                  <c:v>-3.3137684991166489</c:v>
                </c:pt>
                <c:pt idx="184">
                  <c:v>-3.9469321803811401</c:v>
                </c:pt>
                <c:pt idx="185">
                  <c:v>-4.5157745910321854</c:v>
                </c:pt>
                <c:pt idx="186">
                  <c:v>-5.0047503164301883</c:v>
                </c:pt>
                <c:pt idx="187">
                  <c:v>-5.3993215743265131</c:v>
                </c:pt>
                <c:pt idx="188">
                  <c:v>-5.6865213422741565</c:v>
                </c:pt>
                <c:pt idx="189">
                  <c:v>-5.8555029118504001</c:v>
                </c:pt>
                <c:pt idx="190">
                  <c:v>-5.8980499398044701</c:v>
                </c:pt>
                <c:pt idx="191">
                  <c:v>-5.8090208277971929</c:v>
                </c:pt>
                <c:pt idx="192">
                  <c:v>-5.5867025330555444</c:v>
                </c:pt>
                <c:pt idx="193">
                  <c:v>-5.2330517414028224</c:v>
                </c:pt>
                <c:pt idx="194">
                  <c:v>-4.753805661855278</c:v>
                </c:pt>
                <c:pt idx="195">
                  <c:v>-4.1584503545665372</c:v>
                </c:pt>
                <c:pt idx="196">
                  <c:v>-3.4600411988438817</c:v>
                </c:pt>
                <c:pt idx="197">
                  <c:v>-2.6748774689915908</c:v>
                </c:pt>
                <c:pt idx="198">
                  <c:v>-1.8220405671050892</c:v>
                </c:pt>
                <c:pt idx="199">
                  <c:v>-0.92281278021516533</c:v>
                </c:pt>
                <c:pt idx="200">
                  <c:v>-6.6225996041280322E-13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101-4D6F-BA1B-FA255FF0BA4B}"/>
            </c:ext>
          </c:extLst>
        </c:ser>
        <c:ser>
          <c:idx val="2"/>
          <c:order val="2"/>
          <c:tx>
            <c:v>SELINI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linear!$FB$15:$FB$215</c:f>
              <c:numCache>
                <c:formatCode>Γενικός τύπος</c:formatCode>
                <c:ptCount val="201"/>
                <c:pt idx="0">
                  <c:v>268.55195725651032</c:v>
                </c:pt>
                <c:pt idx="1">
                  <c:v>268.55134045696747</c:v>
                </c:pt>
                <c:pt idx="2">
                  <c:v>268.54949066704563</c:v>
                </c:pt>
                <c:pt idx="3">
                  <c:v>268.54640971226416</c:v>
                </c:pt>
                <c:pt idx="4">
                  <c:v>268.54210063315344</c:v>
                </c:pt>
                <c:pt idx="5">
                  <c:v>268.53656768225426</c:v>
                </c:pt>
                <c:pt idx="6">
                  <c:v>268.52981631992117</c:v>
                </c:pt>
                <c:pt idx="7">
                  <c:v>268.52185320893375</c:v>
                </c:pt>
                <c:pt idx="8">
                  <c:v>268.51268620792109</c:v>
                </c:pt>
                <c:pt idx="9">
                  <c:v>268.50232436360648</c:v>
                </c:pt>
                <c:pt idx="10">
                  <c:v>268.49077790187926</c:v>
                </c:pt>
                <c:pt idx="11">
                  <c:v>268.47805821770311</c:v>
                </c:pt>
                <c:pt idx="12">
                  <c:v>268.46417786387065</c:v>
                </c:pt>
                <c:pt idx="13">
                  <c:v>268.4491505386153</c:v>
                </c:pt>
                <c:pt idx="14">
                  <c:v>268.43299107209282</c:v>
                </c:pt>
                <c:pt idx="15">
                  <c:v>268.41571541174579</c:v>
                </c:pt>
                <c:pt idx="16">
                  <c:v>268.39734060656514</c:v>
                </c:pt>
                <c:pt idx="17">
                  <c:v>268.37788479026523</c:v>
                </c:pt>
                <c:pt idx="18">
                  <c:v>268.35736716338783</c:v>
                </c:pt>
                <c:pt idx="19">
                  <c:v>268.33580797435354</c:v>
                </c:pt>
                <c:pt idx="20">
                  <c:v>268.31322849947901</c:v>
                </c:pt>
                <c:pt idx="21">
                  <c:v>268.28965102197992</c:v>
                </c:pt>
                <c:pt idx="22">
                  <c:v>268.26509880998003</c:v>
                </c:pt>
                <c:pt idx="23">
                  <c:v>268.23959609354841</c:v>
                </c:pt>
                <c:pt idx="24">
                  <c:v>268.21316804078708</c:v>
                </c:pt>
                <c:pt idx="25">
                  <c:v>268.18584073299348</c:v>
                </c:pt>
                <c:pt idx="26">
                  <c:v>268.15764113892118</c:v>
                </c:pt>
                <c:pt idx="27">
                  <c:v>268.1285970881649</c:v>
                </c:pt>
                <c:pt idx="28">
                  <c:v>268.09873724369618</c:v>
                </c:pt>
                <c:pt idx="29">
                  <c:v>268.06809107357657</c:v>
                </c:pt>
                <c:pt idx="30">
                  <c:v>268.03668882187588</c:v>
                </c:pt>
                <c:pt idx="31">
                  <c:v>268.00456147882551</c:v>
                </c:pt>
                <c:pt idx="32">
                  <c:v>267.97174075023406</c:v>
                </c:pt>
                <c:pt idx="33">
                  <c:v>267.9382590261983</c:v>
                </c:pt>
                <c:pt idx="34">
                  <c:v>267.90414934913747</c:v>
                </c:pt>
                <c:pt idx="35">
                  <c:v>267.86944538118473</c:v>
                </c:pt>
                <c:pt idx="36">
                  <c:v>267.83418137096663</c:v>
                </c:pt>
                <c:pt idx="37">
                  <c:v>267.79839211980379</c:v>
                </c:pt>
                <c:pt idx="38">
                  <c:v>267.76211294736618</c:v>
                </c:pt>
                <c:pt idx="39">
                  <c:v>267.72537965681693</c:v>
                </c:pt>
                <c:pt idx="40">
                  <c:v>267.68822849947901</c:v>
                </c:pt>
                <c:pt idx="41">
                  <c:v>267.65069613905933</c:v>
                </c:pt>
                <c:pt idx="42">
                  <c:v>267.61281961546638</c:v>
                </c:pt>
                <c:pt idx="43">
                  <c:v>267.574636308256</c:v>
                </c:pt>
                <c:pt idx="44">
                  <c:v>267.53618389974247</c:v>
                </c:pt>
                <c:pt idx="45">
                  <c:v>267.49750033781061</c:v>
                </c:pt>
                <c:pt idx="46">
                  <c:v>267.45862379846568</c:v>
                </c:pt>
                <c:pt idx="62">
                  <c:v>266.84180156565446</c:v>
                </c:pt>
                <c:pt idx="63">
                  <c:v>266.80552239321685</c:v>
                </c:pt>
                <c:pt idx="64">
                  <c:v>266.76973314205395</c:v>
                </c:pt>
                <c:pt idx="65">
                  <c:v>266.73446913183591</c:v>
                </c:pt>
                <c:pt idx="66">
                  <c:v>266.69976516388317</c:v>
                </c:pt>
                <c:pt idx="67">
                  <c:v>266.66565548682235</c:v>
                </c:pt>
                <c:pt idx="68">
                  <c:v>266.63217376278658</c:v>
                </c:pt>
                <c:pt idx="69">
                  <c:v>266.59935303419513</c:v>
                </c:pt>
                <c:pt idx="70">
                  <c:v>266.56722569114476</c:v>
                </c:pt>
                <c:pt idx="71">
                  <c:v>266.53582343944407</c:v>
                </c:pt>
                <c:pt idx="72">
                  <c:v>266.50517726932446</c:v>
                </c:pt>
                <c:pt idx="73">
                  <c:v>266.47531742485575</c:v>
                </c:pt>
                <c:pt idx="74">
                  <c:v>266.44627337409946</c:v>
                </c:pt>
                <c:pt idx="75">
                  <c:v>266.41807378002716</c:v>
                </c:pt>
                <c:pt idx="76">
                  <c:v>266.39074647223356</c:v>
                </c:pt>
                <c:pt idx="77">
                  <c:v>266.36431841947223</c:v>
                </c:pt>
                <c:pt idx="78">
                  <c:v>266.33881570304061</c:v>
                </c:pt>
                <c:pt idx="79">
                  <c:v>266.31426349104072</c:v>
                </c:pt>
                <c:pt idx="80">
                  <c:v>266.29068601354163</c:v>
                </c:pt>
                <c:pt idx="81">
                  <c:v>266.2681065386671</c:v>
                </c:pt>
                <c:pt idx="82">
                  <c:v>266.24654734963281</c:v>
                </c:pt>
                <c:pt idx="83">
                  <c:v>266.22602972275541</c:v>
                </c:pt>
                <c:pt idx="84">
                  <c:v>266.2065739064555</c:v>
                </c:pt>
                <c:pt idx="85">
                  <c:v>266.18819910127485</c:v>
                </c:pt>
                <c:pt idx="86">
                  <c:v>266.17092344092782</c:v>
                </c:pt>
                <c:pt idx="87">
                  <c:v>266.15476397440534</c:v>
                </c:pt>
                <c:pt idx="88">
                  <c:v>266.13973664915</c:v>
                </c:pt>
                <c:pt idx="89">
                  <c:v>266.12585629531753</c:v>
                </c:pt>
                <c:pt idx="90">
                  <c:v>266.11313661114139</c:v>
                </c:pt>
                <c:pt idx="91">
                  <c:v>266.10159014941416</c:v>
                </c:pt>
                <c:pt idx="92">
                  <c:v>266.09122830509955</c:v>
                </c:pt>
                <c:pt idx="93">
                  <c:v>266.08206130408689</c:v>
                </c:pt>
                <c:pt idx="94">
                  <c:v>266.07409819309947</c:v>
                </c:pt>
                <c:pt idx="95">
                  <c:v>266.06734683076638</c:v>
                </c:pt>
                <c:pt idx="96">
                  <c:v>266.0618138798672</c:v>
                </c:pt>
                <c:pt idx="97">
                  <c:v>266.05750480075648</c:v>
                </c:pt>
                <c:pt idx="98">
                  <c:v>266.05442384597501</c:v>
                </c:pt>
                <c:pt idx="99">
                  <c:v>266.05257405605317</c:v>
                </c:pt>
                <c:pt idx="100">
                  <c:v>266.05195725651032</c:v>
                </c:pt>
                <c:pt idx="101">
                  <c:v>266.05257405605317</c:v>
                </c:pt>
                <c:pt idx="102">
                  <c:v>266.05442384597495</c:v>
                </c:pt>
                <c:pt idx="103">
                  <c:v>266.05750480075648</c:v>
                </c:pt>
                <c:pt idx="104">
                  <c:v>266.0618138798672</c:v>
                </c:pt>
                <c:pt idx="105">
                  <c:v>266.06734683076638</c:v>
                </c:pt>
                <c:pt idx="106">
                  <c:v>266.07409819309947</c:v>
                </c:pt>
                <c:pt idx="107">
                  <c:v>266.08206130408689</c:v>
                </c:pt>
                <c:pt idx="108">
                  <c:v>266.09122830509955</c:v>
                </c:pt>
                <c:pt idx="109">
                  <c:v>266.10159014941416</c:v>
                </c:pt>
                <c:pt idx="110">
                  <c:v>266.11313661114139</c:v>
                </c:pt>
                <c:pt idx="111">
                  <c:v>266.12585629531753</c:v>
                </c:pt>
                <c:pt idx="112">
                  <c:v>266.13973664915</c:v>
                </c:pt>
                <c:pt idx="113">
                  <c:v>266.15476397440534</c:v>
                </c:pt>
                <c:pt idx="114">
                  <c:v>266.17092344092777</c:v>
                </c:pt>
                <c:pt idx="115">
                  <c:v>266.18819910127485</c:v>
                </c:pt>
                <c:pt idx="116">
                  <c:v>266.2065739064555</c:v>
                </c:pt>
                <c:pt idx="117">
                  <c:v>266.22602972275541</c:v>
                </c:pt>
                <c:pt idx="118">
                  <c:v>266.24654734963281</c:v>
                </c:pt>
                <c:pt idx="119">
                  <c:v>266.2681065386671</c:v>
                </c:pt>
                <c:pt idx="120">
                  <c:v>266.29068601354163</c:v>
                </c:pt>
                <c:pt idx="121">
                  <c:v>266.31426349104072</c:v>
                </c:pt>
                <c:pt idx="122">
                  <c:v>266.33881570304055</c:v>
                </c:pt>
                <c:pt idx="123">
                  <c:v>266.36431841947223</c:v>
                </c:pt>
                <c:pt idx="124">
                  <c:v>266.39074647223356</c:v>
                </c:pt>
                <c:pt idx="125">
                  <c:v>266.4180737800271</c:v>
                </c:pt>
                <c:pt idx="126">
                  <c:v>266.44627337409946</c:v>
                </c:pt>
                <c:pt idx="127">
                  <c:v>266.47531742485575</c:v>
                </c:pt>
                <c:pt idx="128">
                  <c:v>266.50517726932446</c:v>
                </c:pt>
                <c:pt idx="129">
                  <c:v>266.53582343944407</c:v>
                </c:pt>
                <c:pt idx="130">
                  <c:v>266.5672256911447</c:v>
                </c:pt>
                <c:pt idx="131">
                  <c:v>266.59935303419513</c:v>
                </c:pt>
                <c:pt idx="132">
                  <c:v>266.63217376278658</c:v>
                </c:pt>
                <c:pt idx="133">
                  <c:v>266.66565548682235</c:v>
                </c:pt>
                <c:pt idx="134">
                  <c:v>266.69976516388317</c:v>
                </c:pt>
                <c:pt idx="135">
                  <c:v>266.73446913183585</c:v>
                </c:pt>
                <c:pt idx="136">
                  <c:v>266.76973314205395</c:v>
                </c:pt>
                <c:pt idx="137">
                  <c:v>266.80552239321685</c:v>
                </c:pt>
                <c:pt idx="138">
                  <c:v>266.84180156565446</c:v>
                </c:pt>
                <c:pt idx="139">
                  <c:v>266.87853485620371</c:v>
                </c:pt>
                <c:pt idx="140">
                  <c:v>266.91568601354163</c:v>
                </c:pt>
                <c:pt idx="141">
                  <c:v>266.95321837396125</c:v>
                </c:pt>
                <c:pt idx="142">
                  <c:v>266.99109489755426</c:v>
                </c:pt>
                <c:pt idx="143">
                  <c:v>267.02927820476464</c:v>
                </c:pt>
                <c:pt idx="144">
                  <c:v>267.06773061327817</c:v>
                </c:pt>
                <c:pt idx="145">
                  <c:v>267.10641417521003</c:v>
                </c:pt>
                <c:pt idx="146">
                  <c:v>267.1452907145549</c:v>
                </c:pt>
                <c:pt idx="147">
                  <c:v>267.18432186486217</c:v>
                </c:pt>
                <c:pt idx="148">
                  <c:v>267.22346910709865</c:v>
                </c:pt>
                <c:pt idx="149">
                  <c:v>267.26269380766263</c:v>
                </c:pt>
                <c:pt idx="150">
                  <c:v>267.30195725651032</c:v>
                </c:pt>
                <c:pt idx="151">
                  <c:v>267.34122070535796</c:v>
                </c:pt>
                <c:pt idx="152">
                  <c:v>267.38044540592193</c:v>
                </c:pt>
                <c:pt idx="153">
                  <c:v>267.41959264815847</c:v>
                </c:pt>
                <c:pt idx="154">
                  <c:v>267.45862379846568</c:v>
                </c:pt>
                <c:pt idx="155">
                  <c:v>267.49750033781061</c:v>
                </c:pt>
                <c:pt idx="156">
                  <c:v>267.53618389974247</c:v>
                </c:pt>
                <c:pt idx="157">
                  <c:v>267.574636308256</c:v>
                </c:pt>
                <c:pt idx="158">
                  <c:v>267.61281961546638</c:v>
                </c:pt>
                <c:pt idx="159">
                  <c:v>267.65069613905933</c:v>
                </c:pt>
                <c:pt idx="160">
                  <c:v>267.68822849947901</c:v>
                </c:pt>
                <c:pt idx="161">
                  <c:v>267.72537965681693</c:v>
                </c:pt>
                <c:pt idx="162">
                  <c:v>267.76211294736618</c:v>
                </c:pt>
                <c:pt idx="163">
                  <c:v>267.79839211980379</c:v>
                </c:pt>
                <c:pt idx="164">
                  <c:v>267.83418137096663</c:v>
                </c:pt>
                <c:pt idx="165">
                  <c:v>267.86944538118473</c:v>
                </c:pt>
                <c:pt idx="166">
                  <c:v>267.90414934913747</c:v>
                </c:pt>
                <c:pt idx="167">
                  <c:v>267.93825902619824</c:v>
                </c:pt>
                <c:pt idx="168">
                  <c:v>267.97174075023406</c:v>
                </c:pt>
                <c:pt idx="169">
                  <c:v>268.00456147882545</c:v>
                </c:pt>
                <c:pt idx="170">
                  <c:v>268.03668882187588</c:v>
                </c:pt>
                <c:pt idx="171">
                  <c:v>268.06809107357651</c:v>
                </c:pt>
                <c:pt idx="172">
                  <c:v>268.09873724369618</c:v>
                </c:pt>
                <c:pt idx="173">
                  <c:v>268.1285970881649</c:v>
                </c:pt>
                <c:pt idx="174">
                  <c:v>268.15764113892118</c:v>
                </c:pt>
                <c:pt idx="175">
                  <c:v>268.18584073299348</c:v>
                </c:pt>
                <c:pt idx="176">
                  <c:v>268.21316804078708</c:v>
                </c:pt>
                <c:pt idx="177">
                  <c:v>268.23959609354836</c:v>
                </c:pt>
                <c:pt idx="178">
                  <c:v>268.26509880998003</c:v>
                </c:pt>
                <c:pt idx="179">
                  <c:v>268.28965102197992</c:v>
                </c:pt>
                <c:pt idx="180">
                  <c:v>268.31322849947901</c:v>
                </c:pt>
                <c:pt idx="181">
                  <c:v>268.33580797435349</c:v>
                </c:pt>
                <c:pt idx="182">
                  <c:v>268.35736716338783</c:v>
                </c:pt>
                <c:pt idx="183">
                  <c:v>268.37788479026523</c:v>
                </c:pt>
                <c:pt idx="184">
                  <c:v>268.39734060656514</c:v>
                </c:pt>
                <c:pt idx="185">
                  <c:v>268.41571541174579</c:v>
                </c:pt>
                <c:pt idx="186">
                  <c:v>268.43299107209282</c:v>
                </c:pt>
                <c:pt idx="187">
                  <c:v>268.4491505386153</c:v>
                </c:pt>
                <c:pt idx="188">
                  <c:v>268.46417786387065</c:v>
                </c:pt>
                <c:pt idx="189">
                  <c:v>268.47805821770311</c:v>
                </c:pt>
                <c:pt idx="190">
                  <c:v>268.49077790187926</c:v>
                </c:pt>
                <c:pt idx="191">
                  <c:v>268.50232436360648</c:v>
                </c:pt>
                <c:pt idx="192">
                  <c:v>268.51268620792109</c:v>
                </c:pt>
                <c:pt idx="193">
                  <c:v>268.52185320893375</c:v>
                </c:pt>
                <c:pt idx="194">
                  <c:v>268.52981631992117</c:v>
                </c:pt>
                <c:pt idx="195">
                  <c:v>268.53656768225426</c:v>
                </c:pt>
                <c:pt idx="196">
                  <c:v>268.54210063315344</c:v>
                </c:pt>
                <c:pt idx="197">
                  <c:v>268.54640971226416</c:v>
                </c:pt>
                <c:pt idx="198">
                  <c:v>268.54949066704563</c:v>
                </c:pt>
                <c:pt idx="199">
                  <c:v>268.55134045696747</c:v>
                </c:pt>
                <c:pt idx="200">
                  <c:v>268.55195725651032</c:v>
                </c:pt>
              </c:numCache>
            </c:numRef>
          </c:xVal>
          <c:yVal>
            <c:numRef>
              <c:f>linear!$FC$15:$FC$215</c:f>
              <c:numCache>
                <c:formatCode>Γενικός τύπος</c:formatCode>
                <c:ptCount val="201"/>
                <c:pt idx="0">
                  <c:v>136.19714992186405</c:v>
                </c:pt>
                <c:pt idx="1">
                  <c:v>136.23641337071172</c:v>
                </c:pt>
                <c:pt idx="2">
                  <c:v>136.27563807127569</c:v>
                </c:pt>
                <c:pt idx="3">
                  <c:v>136.3147853135122</c:v>
                </c:pt>
                <c:pt idx="4">
                  <c:v>136.35381646381944</c:v>
                </c:pt>
                <c:pt idx="5">
                  <c:v>136.39269300316434</c:v>
                </c:pt>
                <c:pt idx="6">
                  <c:v>136.4313765650962</c:v>
                </c:pt>
                <c:pt idx="7">
                  <c:v>136.46982897360974</c:v>
                </c:pt>
                <c:pt idx="8">
                  <c:v>136.50801228082011</c:v>
                </c:pt>
                <c:pt idx="9">
                  <c:v>136.5458888044131</c:v>
                </c:pt>
                <c:pt idx="10">
                  <c:v>136.58342116483274</c:v>
                </c:pt>
                <c:pt idx="11">
                  <c:v>136.62057232217066</c:v>
                </c:pt>
                <c:pt idx="12">
                  <c:v>136.65730561271991</c:v>
                </c:pt>
                <c:pt idx="13">
                  <c:v>136.69358478515753</c:v>
                </c:pt>
                <c:pt idx="14">
                  <c:v>136.72937403632039</c:v>
                </c:pt>
                <c:pt idx="15">
                  <c:v>136.76463804653849</c:v>
                </c:pt>
                <c:pt idx="16">
                  <c:v>136.7993420144912</c:v>
                </c:pt>
                <c:pt idx="17">
                  <c:v>136.83345169155203</c:v>
                </c:pt>
                <c:pt idx="18">
                  <c:v>136.86693341558779</c:v>
                </c:pt>
                <c:pt idx="19">
                  <c:v>136.89975414417921</c:v>
                </c:pt>
                <c:pt idx="20">
                  <c:v>136.93188148722965</c:v>
                </c:pt>
                <c:pt idx="21">
                  <c:v>136.96328373893027</c:v>
                </c:pt>
                <c:pt idx="22">
                  <c:v>136.99392990904991</c:v>
                </c:pt>
                <c:pt idx="23">
                  <c:v>137.02378975351863</c:v>
                </c:pt>
                <c:pt idx="24">
                  <c:v>137.05283380427491</c:v>
                </c:pt>
                <c:pt idx="25">
                  <c:v>137.08103339834724</c:v>
                </c:pt>
                <c:pt idx="26">
                  <c:v>137.10836070614081</c:v>
                </c:pt>
                <c:pt idx="27">
                  <c:v>137.13478875890212</c:v>
                </c:pt>
                <c:pt idx="28">
                  <c:v>137.16029147533379</c:v>
                </c:pt>
                <c:pt idx="29">
                  <c:v>137.18484368733365</c:v>
                </c:pt>
                <c:pt idx="30">
                  <c:v>137.20842116483274</c:v>
                </c:pt>
                <c:pt idx="31">
                  <c:v>137.23100063970725</c:v>
                </c:pt>
                <c:pt idx="32">
                  <c:v>137.25255982874157</c:v>
                </c:pt>
                <c:pt idx="33">
                  <c:v>137.27307745561899</c:v>
                </c:pt>
                <c:pt idx="34">
                  <c:v>137.29253327191887</c:v>
                </c:pt>
                <c:pt idx="35">
                  <c:v>137.31090807709953</c:v>
                </c:pt>
                <c:pt idx="36">
                  <c:v>137.32818373744658</c:v>
                </c:pt>
                <c:pt idx="37">
                  <c:v>137.34434320396903</c:v>
                </c:pt>
                <c:pt idx="38">
                  <c:v>137.35937052922438</c:v>
                </c:pt>
                <c:pt idx="39">
                  <c:v>137.37325088305684</c:v>
                </c:pt>
                <c:pt idx="40">
                  <c:v>137.38597056723299</c:v>
                </c:pt>
                <c:pt idx="41">
                  <c:v>137.39751702896024</c:v>
                </c:pt>
                <c:pt idx="42">
                  <c:v>137.40787887327485</c:v>
                </c:pt>
                <c:pt idx="43">
                  <c:v>137.41704587428748</c:v>
                </c:pt>
                <c:pt idx="44">
                  <c:v>137.42500898527493</c:v>
                </c:pt>
                <c:pt idx="45">
                  <c:v>137.43176034760796</c:v>
                </c:pt>
                <c:pt idx="46">
                  <c:v>137.43729329850714</c:v>
                </c:pt>
                <c:pt idx="62">
                  <c:v>137.35937052922438</c:v>
                </c:pt>
                <c:pt idx="63">
                  <c:v>137.34434320396903</c:v>
                </c:pt>
                <c:pt idx="64">
                  <c:v>137.32818373744658</c:v>
                </c:pt>
                <c:pt idx="65">
                  <c:v>137.3109080770995</c:v>
                </c:pt>
                <c:pt idx="66">
                  <c:v>137.29253327191887</c:v>
                </c:pt>
                <c:pt idx="67">
                  <c:v>137.27307745561899</c:v>
                </c:pt>
                <c:pt idx="68">
                  <c:v>137.25255982874157</c:v>
                </c:pt>
                <c:pt idx="69">
                  <c:v>137.23100063970725</c:v>
                </c:pt>
                <c:pt idx="70">
                  <c:v>137.20842116483274</c:v>
                </c:pt>
                <c:pt idx="71">
                  <c:v>137.18484368733365</c:v>
                </c:pt>
                <c:pt idx="72">
                  <c:v>137.16029147533379</c:v>
                </c:pt>
                <c:pt idx="73">
                  <c:v>137.13478875890212</c:v>
                </c:pt>
                <c:pt idx="74">
                  <c:v>137.10836070614081</c:v>
                </c:pt>
                <c:pt idx="75">
                  <c:v>137.08103339834724</c:v>
                </c:pt>
                <c:pt idx="76">
                  <c:v>137.05283380427491</c:v>
                </c:pt>
                <c:pt idx="77">
                  <c:v>137.02378975351863</c:v>
                </c:pt>
                <c:pt idx="78">
                  <c:v>136.99392990904991</c:v>
                </c:pt>
                <c:pt idx="79">
                  <c:v>136.96328373893027</c:v>
                </c:pt>
                <c:pt idx="80">
                  <c:v>136.93188148722965</c:v>
                </c:pt>
                <c:pt idx="81">
                  <c:v>136.89975414417921</c:v>
                </c:pt>
                <c:pt idx="82">
                  <c:v>136.86693341558779</c:v>
                </c:pt>
                <c:pt idx="83">
                  <c:v>136.83345169155203</c:v>
                </c:pt>
                <c:pt idx="84">
                  <c:v>136.7993420144912</c:v>
                </c:pt>
                <c:pt idx="85">
                  <c:v>136.76463804653849</c:v>
                </c:pt>
                <c:pt idx="86">
                  <c:v>136.72937403632039</c:v>
                </c:pt>
                <c:pt idx="87">
                  <c:v>136.69358478515753</c:v>
                </c:pt>
                <c:pt idx="88">
                  <c:v>136.65730561271991</c:v>
                </c:pt>
                <c:pt idx="89">
                  <c:v>136.62057232217066</c:v>
                </c:pt>
                <c:pt idx="90">
                  <c:v>136.58342116483274</c:v>
                </c:pt>
                <c:pt idx="91">
                  <c:v>136.5458888044131</c:v>
                </c:pt>
                <c:pt idx="92">
                  <c:v>136.50801228082014</c:v>
                </c:pt>
                <c:pt idx="93">
                  <c:v>136.46982897360974</c:v>
                </c:pt>
                <c:pt idx="94">
                  <c:v>136.4313765650962</c:v>
                </c:pt>
                <c:pt idx="95">
                  <c:v>136.39269300316434</c:v>
                </c:pt>
                <c:pt idx="96">
                  <c:v>136.35381646381944</c:v>
                </c:pt>
                <c:pt idx="97">
                  <c:v>136.3147853135122</c:v>
                </c:pt>
                <c:pt idx="98">
                  <c:v>136.27563807127569</c:v>
                </c:pt>
                <c:pt idx="99">
                  <c:v>136.23641337071172</c:v>
                </c:pt>
                <c:pt idx="100">
                  <c:v>136.19714992186405</c:v>
                </c:pt>
                <c:pt idx="101">
                  <c:v>136.15788647301639</c:v>
                </c:pt>
                <c:pt idx="102">
                  <c:v>136.11866177245241</c:v>
                </c:pt>
                <c:pt idx="103">
                  <c:v>136.0795145302159</c:v>
                </c:pt>
                <c:pt idx="104">
                  <c:v>136.04048337990869</c:v>
                </c:pt>
                <c:pt idx="105">
                  <c:v>136.00160684056377</c:v>
                </c:pt>
                <c:pt idx="106">
                  <c:v>135.96292327863191</c:v>
                </c:pt>
                <c:pt idx="107">
                  <c:v>135.92447087011837</c:v>
                </c:pt>
                <c:pt idx="108">
                  <c:v>135.886287562908</c:v>
                </c:pt>
                <c:pt idx="109">
                  <c:v>135.84841103931501</c:v>
                </c:pt>
                <c:pt idx="110">
                  <c:v>135.81087867889536</c:v>
                </c:pt>
                <c:pt idx="111">
                  <c:v>135.77372752155745</c:v>
                </c:pt>
                <c:pt idx="112">
                  <c:v>135.73699423100823</c:v>
                </c:pt>
                <c:pt idx="113">
                  <c:v>135.70071505857058</c:v>
                </c:pt>
                <c:pt idx="114">
                  <c:v>135.66492580740771</c:v>
                </c:pt>
                <c:pt idx="115">
                  <c:v>135.62966179718964</c:v>
                </c:pt>
                <c:pt idx="116">
                  <c:v>135.5949578292369</c:v>
                </c:pt>
                <c:pt idx="117">
                  <c:v>135.56084815217611</c:v>
                </c:pt>
                <c:pt idx="118">
                  <c:v>135.52736642814031</c:v>
                </c:pt>
                <c:pt idx="119">
                  <c:v>135.49454569954889</c:v>
                </c:pt>
                <c:pt idx="120">
                  <c:v>135.46241835649846</c:v>
                </c:pt>
                <c:pt idx="121">
                  <c:v>135.43101610479783</c:v>
                </c:pt>
                <c:pt idx="122">
                  <c:v>135.4003699346782</c:v>
                </c:pt>
                <c:pt idx="123">
                  <c:v>135.37051009020951</c:v>
                </c:pt>
                <c:pt idx="124">
                  <c:v>135.34146603945319</c:v>
                </c:pt>
                <c:pt idx="125">
                  <c:v>135.31326644538089</c:v>
                </c:pt>
                <c:pt idx="126">
                  <c:v>135.28593913758729</c:v>
                </c:pt>
                <c:pt idx="127">
                  <c:v>135.25951108482599</c:v>
                </c:pt>
                <c:pt idx="128">
                  <c:v>135.23400836839431</c:v>
                </c:pt>
                <c:pt idx="129">
                  <c:v>135.20945615639445</c:v>
                </c:pt>
                <c:pt idx="130">
                  <c:v>135.18587867889536</c:v>
                </c:pt>
                <c:pt idx="131">
                  <c:v>135.16329920402086</c:v>
                </c:pt>
                <c:pt idx="132">
                  <c:v>135.14174001498654</c:v>
                </c:pt>
                <c:pt idx="133">
                  <c:v>135.12122238810912</c:v>
                </c:pt>
                <c:pt idx="134">
                  <c:v>135.10176657180924</c:v>
                </c:pt>
                <c:pt idx="135">
                  <c:v>135.08339176662861</c:v>
                </c:pt>
                <c:pt idx="136">
                  <c:v>135.06611610628153</c:v>
                </c:pt>
                <c:pt idx="137">
                  <c:v>135.04995663975907</c:v>
                </c:pt>
                <c:pt idx="138">
                  <c:v>135.03492931450376</c:v>
                </c:pt>
                <c:pt idx="139">
                  <c:v>135.02104896067127</c:v>
                </c:pt>
                <c:pt idx="140">
                  <c:v>135.00832927649512</c:v>
                </c:pt>
                <c:pt idx="141">
                  <c:v>134.99678281476787</c:v>
                </c:pt>
                <c:pt idx="142">
                  <c:v>134.98642097045328</c:v>
                </c:pt>
                <c:pt idx="143">
                  <c:v>134.97725396944062</c:v>
                </c:pt>
                <c:pt idx="144">
                  <c:v>134.96929085845321</c:v>
                </c:pt>
                <c:pt idx="145">
                  <c:v>134.96253949612014</c:v>
                </c:pt>
                <c:pt idx="146">
                  <c:v>134.95700654522096</c:v>
                </c:pt>
                <c:pt idx="147">
                  <c:v>134.95269746611021</c:v>
                </c:pt>
                <c:pt idx="148">
                  <c:v>134.94961651132871</c:v>
                </c:pt>
                <c:pt idx="149">
                  <c:v>134.94776672140688</c:v>
                </c:pt>
                <c:pt idx="150">
                  <c:v>134.94714992186405</c:v>
                </c:pt>
                <c:pt idx="151">
                  <c:v>134.94776672140688</c:v>
                </c:pt>
                <c:pt idx="152">
                  <c:v>134.94961651132871</c:v>
                </c:pt>
                <c:pt idx="153">
                  <c:v>134.95269746611021</c:v>
                </c:pt>
                <c:pt idx="154">
                  <c:v>134.95700654522096</c:v>
                </c:pt>
                <c:pt idx="155">
                  <c:v>134.96253949612012</c:v>
                </c:pt>
                <c:pt idx="156">
                  <c:v>134.96929085845318</c:v>
                </c:pt>
                <c:pt idx="157">
                  <c:v>134.97725396944062</c:v>
                </c:pt>
                <c:pt idx="158">
                  <c:v>134.98642097045325</c:v>
                </c:pt>
                <c:pt idx="159">
                  <c:v>134.99678281476787</c:v>
                </c:pt>
                <c:pt idx="160">
                  <c:v>135.00832927649512</c:v>
                </c:pt>
                <c:pt idx="161">
                  <c:v>135.02104896067127</c:v>
                </c:pt>
                <c:pt idx="162">
                  <c:v>135.03492931450373</c:v>
                </c:pt>
                <c:pt idx="163">
                  <c:v>135.04995663975907</c:v>
                </c:pt>
                <c:pt idx="164">
                  <c:v>135.06611610628153</c:v>
                </c:pt>
                <c:pt idx="165">
                  <c:v>135.08339176662858</c:v>
                </c:pt>
                <c:pt idx="166">
                  <c:v>135.10176657180921</c:v>
                </c:pt>
                <c:pt idx="167">
                  <c:v>135.12122238810912</c:v>
                </c:pt>
                <c:pt idx="168">
                  <c:v>135.14174001498651</c:v>
                </c:pt>
                <c:pt idx="169">
                  <c:v>135.16329920402083</c:v>
                </c:pt>
                <c:pt idx="170">
                  <c:v>135.18587867889536</c:v>
                </c:pt>
                <c:pt idx="171">
                  <c:v>135.20945615639442</c:v>
                </c:pt>
                <c:pt idx="172">
                  <c:v>135.23400836839431</c:v>
                </c:pt>
                <c:pt idx="173">
                  <c:v>135.25951108482596</c:v>
                </c:pt>
                <c:pt idx="174">
                  <c:v>135.28593913758726</c:v>
                </c:pt>
                <c:pt idx="175">
                  <c:v>135.31326644538086</c:v>
                </c:pt>
                <c:pt idx="176">
                  <c:v>135.34146603945317</c:v>
                </c:pt>
                <c:pt idx="177">
                  <c:v>135.37051009020948</c:v>
                </c:pt>
                <c:pt idx="178">
                  <c:v>135.40036993467817</c:v>
                </c:pt>
                <c:pt idx="179">
                  <c:v>135.43101610479781</c:v>
                </c:pt>
                <c:pt idx="180">
                  <c:v>135.46241835649843</c:v>
                </c:pt>
                <c:pt idx="181">
                  <c:v>135.49454569954887</c:v>
                </c:pt>
                <c:pt idx="182">
                  <c:v>135.52736642814028</c:v>
                </c:pt>
                <c:pt idx="183">
                  <c:v>135.56084815217608</c:v>
                </c:pt>
                <c:pt idx="184">
                  <c:v>135.59495782923688</c:v>
                </c:pt>
                <c:pt idx="185">
                  <c:v>135.62966179718958</c:v>
                </c:pt>
                <c:pt idx="186">
                  <c:v>135.66492580740768</c:v>
                </c:pt>
                <c:pt idx="187">
                  <c:v>135.70071505857055</c:v>
                </c:pt>
                <c:pt idx="188">
                  <c:v>135.73699423100817</c:v>
                </c:pt>
                <c:pt idx="189">
                  <c:v>135.77372752155742</c:v>
                </c:pt>
                <c:pt idx="190">
                  <c:v>135.81087867889534</c:v>
                </c:pt>
                <c:pt idx="191">
                  <c:v>135.84841103931498</c:v>
                </c:pt>
                <c:pt idx="192">
                  <c:v>135.88628756290797</c:v>
                </c:pt>
                <c:pt idx="193">
                  <c:v>135.92447087011834</c:v>
                </c:pt>
                <c:pt idx="194">
                  <c:v>135.96292327863188</c:v>
                </c:pt>
                <c:pt idx="195">
                  <c:v>136.00160684056374</c:v>
                </c:pt>
                <c:pt idx="196">
                  <c:v>136.04048337990864</c:v>
                </c:pt>
                <c:pt idx="197">
                  <c:v>136.07951453021587</c:v>
                </c:pt>
                <c:pt idx="198">
                  <c:v>136.11866177245238</c:v>
                </c:pt>
                <c:pt idx="199">
                  <c:v>136.15788647301636</c:v>
                </c:pt>
                <c:pt idx="200">
                  <c:v>136.19714992186402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101-4D6F-BA1B-FA255FF0BA4B}"/>
            </c:ext>
          </c:extLst>
        </c:ser>
        <c:ser>
          <c:idx val="5"/>
          <c:order val="3"/>
          <c:tx>
            <c:v>allo akro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linear!$FU$4:$FU$5</c:f>
              <c:numCache>
                <c:formatCode>Γενικός τύπος</c:formatCode>
                <c:ptCount val="2"/>
                <c:pt idx="0">
                  <c:v>2.2218668964486952</c:v>
                </c:pt>
                <c:pt idx="1">
                  <c:v>266.74649053239818</c:v>
                </c:pt>
              </c:numCache>
            </c:numRef>
          </c:xVal>
          <c:yVal>
            <c:numRef>
              <c:f>linear!$FV$4:$FV$5</c:f>
              <c:numCache>
                <c:formatCode>Γενικός τύπος</c:formatCode>
                <c:ptCount val="2"/>
                <c:pt idx="0">
                  <c:v>-4.4792083557773292</c:v>
                </c:pt>
                <c:pt idx="1">
                  <c:v>137.31695201080839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101-4D6F-BA1B-FA255FF0BA4B}"/>
            </c:ext>
          </c:extLst>
        </c:ser>
        <c:ser>
          <c:idx val="6"/>
          <c:order val="4"/>
          <c:tx>
            <c:v>ONgxa</c:v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linear!$FI$8:$FI$9</c:f>
              <c:numCache>
                <c:formatCode>Γενικός τύπος</c:formatCode>
                <c:ptCount val="2"/>
                <c:pt idx="0">
                  <c:v>-2.1841818035502274</c:v>
                </c:pt>
                <c:pt idx="1">
                  <c:v>0</c:v>
                </c:pt>
              </c:numCache>
            </c:numRef>
          </c:xVal>
          <c:yVal>
            <c:numRef>
              <c:f>linear!$FJ$8:$FJ$9</c:f>
              <c:numCache>
                <c:formatCode>Γενικός τύπος</c:formatCode>
                <c:ptCount val="2"/>
                <c:pt idx="0">
                  <c:v>4.4977049535335336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E101-4D6F-BA1B-FA255FF0BA4B}"/>
            </c:ext>
          </c:extLst>
        </c:ser>
        <c:ser>
          <c:idx val="7"/>
          <c:order val="5"/>
          <c:tx>
            <c:v>earth tangent to moon</c:v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linear!$FU$12:$FU$13</c:f>
              <c:numCache>
                <c:formatCode>Γενικός τύπος</c:formatCode>
                <c:ptCount val="2"/>
              </c:numCache>
            </c:numRef>
          </c:xVal>
          <c:yVal>
            <c:numRef>
              <c:f>linear!$FV$12:$FV$13</c:f>
              <c:numCache>
                <c:formatCode>Γενικός τύπος</c:formatCode>
                <c:ptCount val="2"/>
                <c:pt idx="0">
                  <c:v>5.9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E101-4D6F-BA1B-FA255FF0BA4B}"/>
            </c:ext>
          </c:extLst>
        </c:ser>
        <c:ser>
          <c:idx val="4"/>
          <c:order val="6"/>
          <c:tx>
            <c:v>second tangent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linear!$FW$11:$FW$12</c:f>
              <c:numCache>
                <c:formatCode>Γενικός τύπος</c:formatCode>
                <c:ptCount val="2"/>
                <c:pt idx="0">
                  <c:v>0</c:v>
                </c:pt>
                <c:pt idx="1">
                  <c:v>266.74649053239818</c:v>
                </c:pt>
              </c:numCache>
            </c:numRef>
          </c:xVal>
          <c:yVal>
            <c:numRef>
              <c:f>linear!$FX$11:$FX$12</c:f>
              <c:numCache>
                <c:formatCode>Γενικός τύπος</c:formatCode>
                <c:ptCount val="2"/>
                <c:pt idx="0">
                  <c:v>5</c:v>
                </c:pt>
                <c:pt idx="1">
                  <c:v>137.31695201080839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E101-4D6F-BA1B-FA255FF0BA4B}"/>
            </c:ext>
          </c:extLst>
        </c:ser>
        <c:ser>
          <c:idx val="8"/>
          <c:order val="7"/>
          <c:tx>
            <c:v>efa1</c:v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linear!$FL$8:$FL$9</c:f>
              <c:numCache>
                <c:formatCode>Γενικός τύπος</c:formatCode>
                <c:ptCount val="2"/>
                <c:pt idx="0">
                  <c:v>-2.1841818035502274</c:v>
                </c:pt>
                <c:pt idx="1">
                  <c:v>267.84800270739788</c:v>
                </c:pt>
              </c:numCache>
            </c:numRef>
          </c:xVal>
          <c:yVal>
            <c:numRef>
              <c:f>linear!$FM$8:$FM$9</c:f>
              <c:numCache>
                <c:formatCode>Γενικός τύπος</c:formatCode>
                <c:ptCount val="2"/>
                <c:pt idx="0">
                  <c:v>4.4977049535335336</c:v>
                </c:pt>
                <c:pt idx="1">
                  <c:v>135.07272368348066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E101-4D6F-BA1B-FA255FF0BA4B}"/>
            </c:ext>
          </c:extLst>
        </c:ser>
        <c:ser>
          <c:idx val="9"/>
          <c:order val="8"/>
          <c:tx>
            <c:v>efa2</c:v>
          </c:tx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linear!$FN$8:$FN$9</c:f>
              <c:numCache>
                <c:formatCode>Γενικός τύπος</c:formatCode>
                <c:ptCount val="2"/>
                <c:pt idx="0">
                  <c:v>2.1841818035502274</c:v>
                </c:pt>
                <c:pt idx="1">
                  <c:v>266.74649053239818</c:v>
                </c:pt>
              </c:numCache>
            </c:numRef>
          </c:xVal>
          <c:yVal>
            <c:numRef>
              <c:f>linear!$FO$8:$FO$9</c:f>
              <c:numCache>
                <c:formatCode>Γενικός τύπος</c:formatCode>
                <c:ptCount val="2"/>
                <c:pt idx="0">
                  <c:v>-4.4977049535335336</c:v>
                </c:pt>
                <c:pt idx="1">
                  <c:v>137.31695201080839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E101-4D6F-BA1B-FA255FF0BA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454856"/>
        <c:axId val="631429928"/>
      </c:scatterChart>
      <c:valAx>
        <c:axId val="631454856"/>
        <c:scaling>
          <c:orientation val="minMax"/>
          <c:max val="31.5"/>
          <c:min val="-10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31429928"/>
        <c:crosses val="autoZero"/>
        <c:crossBetween val="midCat"/>
      </c:valAx>
      <c:valAx>
        <c:axId val="631429928"/>
        <c:scaling>
          <c:orientation val="minMax"/>
          <c:max val="31.5"/>
          <c:min val="-1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Γενικός τύπος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314548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sheet1.xml><?xml version="1.0" encoding="utf-8"?>
<chart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r="http://schemas.microsoft.com/office/spreadsheetml/2014/revision" xmlns:xr3="http://schemas.microsoft.com/office/spreadsheetml/2016/revision3" mc:Ignorable="xr xr3" xr:uid="{274091A3-3351-453C-B960-D5D0D6A9F37E}">
  <sheetPr codeName="Γράφημα1"/>
  <sheetViews>
    <sheetView zoomScale="90" workbookViewId="0"/>
  </sheetViews>
  <pageMargins left="0.7" right="0.7" top="0.75" bottom="0.75" header="0.3" footer="0.3"/>
  <drawing r:id="rId1"/>
  <legacy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r="http://schemas.microsoft.com/office/spreadsheetml/2014/revision" xmlns:xr3="http://schemas.microsoft.com/office/spreadsheetml/2016/revision3" mc:Ignorable="xr xr3" xr:uid="{C76F7558-6D00-4C35-9FA1-78D81A795AE7}">
  <sheetPr codeName="Γράφημα2"/>
  <sheetViews>
    <sheetView zoomScale="110" workbookViewId="0"/>
  </sheetViews>
  <pageMargins left="0.7" right="0.7" top="0.75" bottom="0.75" header="0.3" footer="0.3"/>
  <pageSetup paperSize="9" orientation="landscape" r:id="rId1"/>
  <drawing r:id="rId2"/>
  <legacyDrawing r:id="rId3"/>
</chartsheet>
</file>

<file path=xl/chartsheets/sheet3.xml><?xml version="1.0" encoding="utf-8"?>
<chart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r="http://schemas.microsoft.com/office/spreadsheetml/2014/revision" xmlns:xr3="http://schemas.microsoft.com/office/spreadsheetml/2016/revision3" mc:Ignorable="xr xr3" xr:uid="{C5CAD3CA-14BC-4D52-8AEB-54499423751B}">
  <sheetPr/>
  <sheetViews>
    <sheetView tabSelected="1" zoomScale="66" workbookViewId="0" zoomToFit="1"/>
  </sheetViews>
  <pageMargins left="0.7" right="0.7" top="0.75" bottom="0.75" header="0.3" footer="0.3"/>
  <drawing r:id="rId1"/>
  <legacy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E3AB7A6-D89D-4C6D-8CC5-43982E57738D}">
  <sheetPr codeName="Γράφημα3"/>
  <sheetViews>
    <sheetView zoomScale="66" workbookViewId="0" zoomToFit="1"/>
  </sheetViews>
  <pageMargins left="0.7" right="0.7" top="0.75" bottom="0.75" header="0.3" footer="0.3"/>
  <drawing r:id="rId1"/>
</chartsheet>
</file>

<file path=xl/ctrlProps/ctrlProp1.xml><?xml version="1.0" encoding="utf-8"?>
<formControlPr xmlns="http://schemas.microsoft.com/office/spreadsheetml/2009/9/main" objectType="Scroll" dx="22" fmlaLink="$FD$12" horiz="1" max="499" min="5" page="10" val="42"/>
</file>

<file path=xl/ctrlProps/ctrlProp2.xml><?xml version="1.0" encoding="utf-8"?>
<formControlPr xmlns="http://schemas.microsoft.com/office/spreadsheetml/2009/9/main" objectType="Scroll" dx="22" fmlaLink="$EY$12" horiz="1" max="10" min="5" page="2" val="5"/>
</file>

<file path=xl/ctrlProps/ctrlProp3.xml><?xml version="1.0" encoding="utf-8"?>
<formControlPr xmlns="http://schemas.microsoft.com/office/spreadsheetml/2009/9/main" objectType="Scroll" dx="22" fmlaLink="$FS$15" horiz="1" max="250" min="100" page="10" val="105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.png"/><Relationship Id="rId18" Type="http://schemas.openxmlformats.org/officeDocument/2006/relationships/image" Target="../media/image10.png"/><Relationship Id="rId26" Type="http://schemas.openxmlformats.org/officeDocument/2006/relationships/image" Target="../media/image18.png"/><Relationship Id="rId39" Type="http://schemas.openxmlformats.org/officeDocument/2006/relationships/image" Target="../media/image30.png"/><Relationship Id="rId21" Type="http://schemas.openxmlformats.org/officeDocument/2006/relationships/image" Target="../media/image13.png"/><Relationship Id="rId34" Type="http://schemas.openxmlformats.org/officeDocument/2006/relationships/image" Target="../media/image26.png"/><Relationship Id="rId42" Type="http://schemas.openxmlformats.org/officeDocument/2006/relationships/image" Target="../media/image33.png"/><Relationship Id="rId47" Type="http://schemas.openxmlformats.org/officeDocument/2006/relationships/image" Target="../media/image37.png"/><Relationship Id="rId50" Type="http://schemas.openxmlformats.org/officeDocument/2006/relationships/image" Target="../media/image40.png"/><Relationship Id="rId55" Type="http://schemas.openxmlformats.org/officeDocument/2006/relationships/image" Target="../media/image43.png"/><Relationship Id="rId7" Type="http://schemas.openxmlformats.org/officeDocument/2006/relationships/chart" Target="../charts/chart8.xml"/><Relationship Id="rId12" Type="http://schemas.openxmlformats.org/officeDocument/2006/relationships/image" Target="../media/image5.png"/><Relationship Id="rId17" Type="http://schemas.openxmlformats.org/officeDocument/2006/relationships/image" Target="../media/image9.png"/><Relationship Id="rId25" Type="http://schemas.openxmlformats.org/officeDocument/2006/relationships/image" Target="../media/image17.png"/><Relationship Id="rId33" Type="http://schemas.openxmlformats.org/officeDocument/2006/relationships/image" Target="../media/image25.png"/><Relationship Id="rId38" Type="http://schemas.openxmlformats.org/officeDocument/2006/relationships/chart" Target="../charts/chart14.xml"/><Relationship Id="rId46" Type="http://schemas.openxmlformats.org/officeDocument/2006/relationships/image" Target="../media/image36.png"/><Relationship Id="rId2" Type="http://schemas.openxmlformats.org/officeDocument/2006/relationships/image" Target="../media/image3.png"/><Relationship Id="rId16" Type="http://schemas.openxmlformats.org/officeDocument/2006/relationships/chart" Target="../charts/chart13.xml"/><Relationship Id="rId20" Type="http://schemas.openxmlformats.org/officeDocument/2006/relationships/image" Target="../media/image12.png"/><Relationship Id="rId29" Type="http://schemas.openxmlformats.org/officeDocument/2006/relationships/image" Target="../media/image21.png"/><Relationship Id="rId41" Type="http://schemas.openxmlformats.org/officeDocument/2006/relationships/image" Target="../media/image32.png"/><Relationship Id="rId54" Type="http://schemas.openxmlformats.org/officeDocument/2006/relationships/image" Target="../media/image42.png"/><Relationship Id="rId1" Type="http://schemas.openxmlformats.org/officeDocument/2006/relationships/chart" Target="../charts/chart4.xml"/><Relationship Id="rId6" Type="http://schemas.openxmlformats.org/officeDocument/2006/relationships/chart" Target="../charts/chart7.xml"/><Relationship Id="rId11" Type="http://schemas.openxmlformats.org/officeDocument/2006/relationships/chart" Target="../charts/chart12.xml"/><Relationship Id="rId24" Type="http://schemas.openxmlformats.org/officeDocument/2006/relationships/image" Target="../media/image16.png"/><Relationship Id="rId32" Type="http://schemas.openxmlformats.org/officeDocument/2006/relationships/image" Target="../media/image24.png"/><Relationship Id="rId37" Type="http://schemas.openxmlformats.org/officeDocument/2006/relationships/image" Target="../media/image29.png"/><Relationship Id="rId40" Type="http://schemas.openxmlformats.org/officeDocument/2006/relationships/image" Target="../media/image31.png"/><Relationship Id="rId45" Type="http://schemas.openxmlformats.org/officeDocument/2006/relationships/image" Target="../media/image35.png"/><Relationship Id="rId53" Type="http://schemas.openxmlformats.org/officeDocument/2006/relationships/chart" Target="../charts/chart17.xml"/><Relationship Id="rId58" Type="http://schemas.openxmlformats.org/officeDocument/2006/relationships/chart" Target="../charts/chart20.xml"/><Relationship Id="rId5" Type="http://schemas.openxmlformats.org/officeDocument/2006/relationships/chart" Target="../charts/chart6.xml"/><Relationship Id="rId15" Type="http://schemas.openxmlformats.org/officeDocument/2006/relationships/image" Target="../media/image8.png"/><Relationship Id="rId23" Type="http://schemas.openxmlformats.org/officeDocument/2006/relationships/image" Target="../media/image15.png"/><Relationship Id="rId28" Type="http://schemas.openxmlformats.org/officeDocument/2006/relationships/image" Target="../media/image20.png"/><Relationship Id="rId36" Type="http://schemas.openxmlformats.org/officeDocument/2006/relationships/image" Target="../media/image28.png"/><Relationship Id="rId49" Type="http://schemas.openxmlformats.org/officeDocument/2006/relationships/image" Target="../media/image39.png"/><Relationship Id="rId57" Type="http://schemas.openxmlformats.org/officeDocument/2006/relationships/chart" Target="../charts/chart19.xml"/><Relationship Id="rId10" Type="http://schemas.openxmlformats.org/officeDocument/2006/relationships/chart" Target="../charts/chart11.xml"/><Relationship Id="rId19" Type="http://schemas.openxmlformats.org/officeDocument/2006/relationships/image" Target="../media/image11.png"/><Relationship Id="rId31" Type="http://schemas.openxmlformats.org/officeDocument/2006/relationships/image" Target="../media/image23.png"/><Relationship Id="rId44" Type="http://schemas.openxmlformats.org/officeDocument/2006/relationships/image" Target="../media/image34.png"/><Relationship Id="rId52" Type="http://schemas.openxmlformats.org/officeDocument/2006/relationships/chart" Target="../charts/chart16.xml"/><Relationship Id="rId4" Type="http://schemas.openxmlformats.org/officeDocument/2006/relationships/chart" Target="../charts/chart5.xml"/><Relationship Id="rId9" Type="http://schemas.openxmlformats.org/officeDocument/2006/relationships/chart" Target="../charts/chart10.xml"/><Relationship Id="rId14" Type="http://schemas.openxmlformats.org/officeDocument/2006/relationships/image" Target="../media/image7.png"/><Relationship Id="rId22" Type="http://schemas.openxmlformats.org/officeDocument/2006/relationships/image" Target="../media/image14.png"/><Relationship Id="rId27" Type="http://schemas.openxmlformats.org/officeDocument/2006/relationships/image" Target="../media/image19.png"/><Relationship Id="rId30" Type="http://schemas.openxmlformats.org/officeDocument/2006/relationships/image" Target="../media/image22.png"/><Relationship Id="rId35" Type="http://schemas.openxmlformats.org/officeDocument/2006/relationships/image" Target="../media/image27.png"/><Relationship Id="rId43" Type="http://schemas.openxmlformats.org/officeDocument/2006/relationships/chart" Target="../charts/chart15.xml"/><Relationship Id="rId48" Type="http://schemas.openxmlformats.org/officeDocument/2006/relationships/image" Target="../media/image38.png"/><Relationship Id="rId56" Type="http://schemas.openxmlformats.org/officeDocument/2006/relationships/chart" Target="../charts/chart18.xml"/><Relationship Id="rId8" Type="http://schemas.openxmlformats.org/officeDocument/2006/relationships/chart" Target="../charts/chart9.xml"/><Relationship Id="rId51" Type="http://schemas.openxmlformats.org/officeDocument/2006/relationships/image" Target="../media/image41.png"/><Relationship Id="rId3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6.png"/><Relationship Id="rId7" Type="http://schemas.openxmlformats.org/officeDocument/2006/relationships/image" Target="../media/image49.png"/><Relationship Id="rId2" Type="http://schemas.openxmlformats.org/officeDocument/2006/relationships/image" Target="../media/image45.png"/><Relationship Id="rId1" Type="http://schemas.openxmlformats.org/officeDocument/2006/relationships/image" Target="../media/image44.png"/><Relationship Id="rId6" Type="http://schemas.openxmlformats.org/officeDocument/2006/relationships/chart" Target="../charts/chart21.xml"/><Relationship Id="rId5" Type="http://schemas.openxmlformats.org/officeDocument/2006/relationships/image" Target="../media/image48.png"/><Relationship Id="rId4" Type="http://schemas.openxmlformats.org/officeDocument/2006/relationships/image" Target="../media/image4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image" Target="../media/image73.png"/><Relationship Id="rId1" Type="http://schemas.openxmlformats.org/officeDocument/2006/relationships/chart" Target="../charts/chart23.xml"/><Relationship Id="rId5" Type="http://schemas.openxmlformats.org/officeDocument/2006/relationships/chart" Target="../charts/chart25.xml"/><Relationship Id="rId4" Type="http://schemas.openxmlformats.org/officeDocument/2006/relationships/image" Target="../media/image7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5.vml.rels><?xml version="1.0" encoding="UTF-8" standalone="yes"?>
<Relationships xmlns="http://schemas.openxmlformats.org/package/2006/relationships"><Relationship Id="rId8" Type="http://schemas.openxmlformats.org/officeDocument/2006/relationships/image" Target="../media/image57.wmf"/><Relationship Id="rId13" Type="http://schemas.openxmlformats.org/officeDocument/2006/relationships/image" Target="../media/image62.emf"/><Relationship Id="rId18" Type="http://schemas.openxmlformats.org/officeDocument/2006/relationships/image" Target="../media/image67.emf"/><Relationship Id="rId3" Type="http://schemas.openxmlformats.org/officeDocument/2006/relationships/image" Target="../media/image52.wmf"/><Relationship Id="rId21" Type="http://schemas.openxmlformats.org/officeDocument/2006/relationships/image" Target="../media/image70.emf"/><Relationship Id="rId7" Type="http://schemas.openxmlformats.org/officeDocument/2006/relationships/image" Target="../media/image56.wmf"/><Relationship Id="rId12" Type="http://schemas.openxmlformats.org/officeDocument/2006/relationships/image" Target="../media/image61.wmf"/><Relationship Id="rId17" Type="http://schemas.openxmlformats.org/officeDocument/2006/relationships/image" Target="../media/image66.wmf"/><Relationship Id="rId2" Type="http://schemas.openxmlformats.org/officeDocument/2006/relationships/image" Target="../media/image51.wmf"/><Relationship Id="rId16" Type="http://schemas.openxmlformats.org/officeDocument/2006/relationships/image" Target="../media/image65.wmf"/><Relationship Id="rId20" Type="http://schemas.openxmlformats.org/officeDocument/2006/relationships/image" Target="../media/image69.emf"/><Relationship Id="rId1" Type="http://schemas.openxmlformats.org/officeDocument/2006/relationships/image" Target="../media/image50.wmf"/><Relationship Id="rId6" Type="http://schemas.openxmlformats.org/officeDocument/2006/relationships/image" Target="../media/image55.wmf"/><Relationship Id="rId11" Type="http://schemas.openxmlformats.org/officeDocument/2006/relationships/image" Target="../media/image60.emf"/><Relationship Id="rId5" Type="http://schemas.openxmlformats.org/officeDocument/2006/relationships/image" Target="../media/image54.wmf"/><Relationship Id="rId15" Type="http://schemas.openxmlformats.org/officeDocument/2006/relationships/image" Target="../media/image64.emf"/><Relationship Id="rId23" Type="http://schemas.openxmlformats.org/officeDocument/2006/relationships/image" Target="../media/image72.emf"/><Relationship Id="rId10" Type="http://schemas.openxmlformats.org/officeDocument/2006/relationships/image" Target="../media/image59.emf"/><Relationship Id="rId19" Type="http://schemas.openxmlformats.org/officeDocument/2006/relationships/image" Target="../media/image68.emf"/><Relationship Id="rId4" Type="http://schemas.openxmlformats.org/officeDocument/2006/relationships/image" Target="../media/image53.wmf"/><Relationship Id="rId9" Type="http://schemas.openxmlformats.org/officeDocument/2006/relationships/image" Target="../media/image58.emf"/><Relationship Id="rId14" Type="http://schemas.openxmlformats.org/officeDocument/2006/relationships/image" Target="../media/image63.wmf"/><Relationship Id="rId22" Type="http://schemas.openxmlformats.org/officeDocument/2006/relationships/image" Target="../media/image71.w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2167" cy="6064250"/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1205" cy="6070023"/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8523" cy="6090227"/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2</xdr:row>
      <xdr:rowOff>28575</xdr:rowOff>
    </xdr:from>
    <xdr:to>
      <xdr:col>5</xdr:col>
      <xdr:colOff>29114</xdr:colOff>
      <xdr:row>5</xdr:row>
      <xdr:rowOff>114300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" y="352425"/>
          <a:ext cx="1800764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161925</xdr:colOff>
      <xdr:row>40</xdr:row>
      <xdr:rowOff>19049</xdr:rowOff>
    </xdr:from>
    <xdr:to>
      <xdr:col>20</xdr:col>
      <xdr:colOff>238125</xdr:colOff>
      <xdr:row>61</xdr:row>
      <xdr:rowOff>152399</xdr:rowOff>
    </xdr:to>
    <xdr:graphicFrame macro="">
      <xdr:nvGraphicFramePr>
        <xdr:cNvPr id="4" name="Γράφημα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85</xdr:row>
      <xdr:rowOff>0</xdr:rowOff>
    </xdr:from>
    <xdr:to>
      <xdr:col>16</xdr:col>
      <xdr:colOff>276225</xdr:colOff>
      <xdr:row>86</xdr:row>
      <xdr:rowOff>57150</xdr:rowOff>
    </xdr:to>
    <xdr:pic>
      <xdr:nvPicPr>
        <xdr:cNvPr id="18" name="Εικόνα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13820775"/>
          <a:ext cx="176212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0</xdr:colOff>
      <xdr:row>85</xdr:row>
      <xdr:rowOff>0</xdr:rowOff>
    </xdr:from>
    <xdr:to>
      <xdr:col>19</xdr:col>
      <xdr:colOff>276225</xdr:colOff>
      <xdr:row>86</xdr:row>
      <xdr:rowOff>57150</xdr:rowOff>
    </xdr:to>
    <xdr:pic>
      <xdr:nvPicPr>
        <xdr:cNvPr id="20" name="Εικόνα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13820775"/>
          <a:ext cx="176212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0</xdr:row>
      <xdr:rowOff>0</xdr:rowOff>
    </xdr:from>
    <xdr:to>
      <xdr:col>16</xdr:col>
      <xdr:colOff>371475</xdr:colOff>
      <xdr:row>2</xdr:row>
      <xdr:rowOff>28575</xdr:rowOff>
    </xdr:to>
    <xdr:pic>
      <xdr:nvPicPr>
        <xdr:cNvPr id="10" name="Εικόνα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00" y="0"/>
          <a:ext cx="22002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748393</xdr:colOff>
      <xdr:row>70</xdr:row>
      <xdr:rowOff>114979</xdr:rowOff>
    </xdr:from>
    <xdr:to>
      <xdr:col>11</xdr:col>
      <xdr:colOff>367394</xdr:colOff>
      <xdr:row>84</xdr:row>
      <xdr:rowOff>142875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232</xdr:row>
          <xdr:rowOff>85725</xdr:rowOff>
        </xdr:from>
        <xdr:to>
          <xdr:col>0</xdr:col>
          <xdr:colOff>314325</xdr:colOff>
          <xdr:row>233</xdr:row>
          <xdr:rowOff>133350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3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18</xdr:col>
      <xdr:colOff>187995</xdr:colOff>
      <xdr:row>208</xdr:row>
      <xdr:rowOff>133710</xdr:rowOff>
    </xdr:from>
    <xdr:to>
      <xdr:col>27</xdr:col>
      <xdr:colOff>468637</xdr:colOff>
      <xdr:row>236</xdr:row>
      <xdr:rowOff>82910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116</xdr:col>
      <xdr:colOff>76450</xdr:colOff>
      <xdr:row>90</xdr:row>
      <xdr:rowOff>138613</xdr:rowOff>
    </xdr:from>
    <xdr:to>
      <xdr:col>123</xdr:col>
      <xdr:colOff>349667</xdr:colOff>
      <xdr:row>107</xdr:row>
      <xdr:rowOff>124576</xdr:rowOff>
    </xdr:to>
    <xdr:graphicFrame macro="">
      <xdr:nvGraphicFramePr>
        <xdr:cNvPr id="5" name="Γράφημα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125</xdr:col>
      <xdr:colOff>112795</xdr:colOff>
      <xdr:row>91</xdr:row>
      <xdr:rowOff>150395</xdr:rowOff>
    </xdr:from>
    <xdr:to>
      <xdr:col>132</xdr:col>
      <xdr:colOff>386012</xdr:colOff>
      <xdr:row>108</xdr:row>
      <xdr:rowOff>136358</xdr:rowOff>
    </xdr:to>
    <xdr:graphicFrame macro="">
      <xdr:nvGraphicFramePr>
        <xdr:cNvPr id="11" name="Γράφημα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116</xdr:col>
      <xdr:colOff>26318</xdr:colOff>
      <xdr:row>108</xdr:row>
      <xdr:rowOff>151146</xdr:rowOff>
    </xdr:from>
    <xdr:to>
      <xdr:col>123</xdr:col>
      <xdr:colOff>299535</xdr:colOff>
      <xdr:row>125</xdr:row>
      <xdr:rowOff>124577</xdr:rowOff>
    </xdr:to>
    <xdr:graphicFrame macro="">
      <xdr:nvGraphicFramePr>
        <xdr:cNvPr id="6" name="Γράφημα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125</xdr:col>
      <xdr:colOff>350920</xdr:colOff>
      <xdr:row>110</xdr:row>
      <xdr:rowOff>87730</xdr:rowOff>
    </xdr:from>
    <xdr:to>
      <xdr:col>133</xdr:col>
      <xdr:colOff>10026</xdr:colOff>
      <xdr:row>127</xdr:row>
      <xdr:rowOff>61160</xdr:rowOff>
    </xdr:to>
    <xdr:graphicFrame macro="">
      <xdr:nvGraphicFramePr>
        <xdr:cNvPr id="12" name="Γράφημα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119</xdr:col>
      <xdr:colOff>6</xdr:colOff>
      <xdr:row>118</xdr:row>
      <xdr:rowOff>6</xdr:rowOff>
    </xdr:from>
    <xdr:to>
      <xdr:col>125</xdr:col>
      <xdr:colOff>628656</xdr:colOff>
      <xdr:row>134</xdr:row>
      <xdr:rowOff>152406</xdr:rowOff>
    </xdr:to>
    <xdr:graphicFrame macro="">
      <xdr:nvGraphicFramePr>
        <xdr:cNvPr id="7" name="Γράφημα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128</xdr:col>
      <xdr:colOff>9</xdr:colOff>
      <xdr:row>77</xdr:row>
      <xdr:rowOff>8</xdr:rowOff>
    </xdr:from>
    <xdr:to>
      <xdr:col>134</xdr:col>
      <xdr:colOff>462652</xdr:colOff>
      <xdr:row>93</xdr:row>
      <xdr:rowOff>130637</xdr:rowOff>
    </xdr:to>
    <xdr:graphicFrame macro="">
      <xdr:nvGraphicFramePr>
        <xdr:cNvPr id="8" name="Γράφημα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145</xdr:col>
      <xdr:colOff>0</xdr:colOff>
      <xdr:row>0</xdr:row>
      <xdr:rowOff>0</xdr:rowOff>
    </xdr:from>
    <xdr:to>
      <xdr:col>150</xdr:col>
      <xdr:colOff>79075</xdr:colOff>
      <xdr:row>3</xdr:row>
      <xdr:rowOff>81643</xdr:rowOff>
    </xdr:to>
    <xdr:pic>
      <xdr:nvPicPr>
        <xdr:cNvPr id="15" name="Εικόνα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91071" y="0"/>
          <a:ext cx="3276754" cy="625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145</xdr:col>
      <xdr:colOff>0</xdr:colOff>
      <xdr:row>4</xdr:row>
      <xdr:rowOff>163285</xdr:rowOff>
    </xdr:from>
    <xdr:to>
      <xdr:col>151</xdr:col>
      <xdr:colOff>19161</xdr:colOff>
      <xdr:row>7</xdr:row>
      <xdr:rowOff>108856</xdr:rowOff>
    </xdr:to>
    <xdr:pic>
      <xdr:nvPicPr>
        <xdr:cNvPr id="16" name="Εικόνα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81571" y="870856"/>
          <a:ext cx="3856376" cy="489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145</xdr:col>
      <xdr:colOff>0</xdr:colOff>
      <xdr:row>7</xdr:row>
      <xdr:rowOff>163285</xdr:rowOff>
    </xdr:from>
    <xdr:to>
      <xdr:col>151</xdr:col>
      <xdr:colOff>61293</xdr:colOff>
      <xdr:row>10</xdr:row>
      <xdr:rowOff>136071</xdr:rowOff>
    </xdr:to>
    <xdr:pic>
      <xdr:nvPicPr>
        <xdr:cNvPr id="17" name="Εικόνα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76821" y="1415142"/>
          <a:ext cx="3898508" cy="462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145</xdr:col>
      <xdr:colOff>0</xdr:colOff>
      <xdr:row>12</xdr:row>
      <xdr:rowOff>50131</xdr:rowOff>
    </xdr:from>
    <xdr:to>
      <xdr:col>151</xdr:col>
      <xdr:colOff>68321</xdr:colOff>
      <xdr:row>14</xdr:row>
      <xdr:rowOff>133350</xdr:rowOff>
    </xdr:to>
    <xdr:pic>
      <xdr:nvPicPr>
        <xdr:cNvPr id="22" name="Εικόνα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70066" y="2130592"/>
          <a:ext cx="3752992" cy="434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156</xdr:col>
          <xdr:colOff>38100</xdr:colOff>
          <xdr:row>11</xdr:row>
          <xdr:rowOff>9525</xdr:rowOff>
        </xdr:from>
        <xdr:to>
          <xdr:col>158</xdr:col>
          <xdr:colOff>581025</xdr:colOff>
          <xdr:row>12</xdr:row>
          <xdr:rowOff>133350</xdr:rowOff>
        </xdr:to>
        <xdr:sp macro="" textlink="">
          <xdr:nvSpPr>
            <xdr:cNvPr id="9224" name="Scroll Bar 8" hidden="1">
              <a:extLst>
                <a:ext uri="{63B3BB69-23CF-44E3-9099-C40C66FF867C}">
                  <a14:compatExt spid="_x0000_s9224"/>
                </a:ext>
                <a:ext uri="{FF2B5EF4-FFF2-40B4-BE49-F238E27FC236}">
                  <a16:creationId xmlns:a16="http://schemas.microsoft.com/office/drawing/2014/main" id="{00000000-0008-0000-0300-00000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133</xdr:col>
      <xdr:colOff>23811</xdr:colOff>
      <xdr:row>28</xdr:row>
      <xdr:rowOff>138613</xdr:rowOff>
    </xdr:from>
    <xdr:to>
      <xdr:col>141</xdr:col>
      <xdr:colOff>403808</xdr:colOff>
      <xdr:row>62</xdr:row>
      <xdr:rowOff>85474</xdr:rowOff>
    </xdr:to>
    <xdr:graphicFrame macro="">
      <xdr:nvGraphicFramePr>
        <xdr:cNvPr id="13" name="SELHNH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151</xdr:col>
          <xdr:colOff>38100</xdr:colOff>
          <xdr:row>11</xdr:row>
          <xdr:rowOff>9525</xdr:rowOff>
        </xdr:from>
        <xdr:to>
          <xdr:col>154</xdr:col>
          <xdr:colOff>57150</xdr:colOff>
          <xdr:row>12</xdr:row>
          <xdr:rowOff>133350</xdr:rowOff>
        </xdr:to>
        <xdr:sp macro="" textlink="">
          <xdr:nvSpPr>
            <xdr:cNvPr id="9225" name="Scroll Bar 9" hidden="1">
              <a:extLst>
                <a:ext uri="{63B3BB69-23CF-44E3-9099-C40C66FF867C}">
                  <a14:compatExt spid="_x0000_s9225"/>
                </a:ext>
                <a:ext uri="{FF2B5EF4-FFF2-40B4-BE49-F238E27FC236}">
                  <a16:creationId xmlns:a16="http://schemas.microsoft.com/office/drawing/2014/main" id="{00000000-0008-0000-0300-00000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179</xdr:col>
      <xdr:colOff>485775</xdr:colOff>
      <xdr:row>16</xdr:row>
      <xdr:rowOff>142875</xdr:rowOff>
    </xdr:from>
    <xdr:to>
      <xdr:col>183</xdr:col>
      <xdr:colOff>190500</xdr:colOff>
      <xdr:row>20</xdr:row>
      <xdr:rowOff>47625</xdr:rowOff>
    </xdr:to>
    <xdr:pic>
      <xdr:nvPicPr>
        <xdr:cNvPr id="25" name="Εικόνα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938175" y="2905125"/>
          <a:ext cx="21431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181</xdr:col>
      <xdr:colOff>391886</xdr:colOff>
      <xdr:row>9</xdr:row>
      <xdr:rowOff>76201</xdr:rowOff>
    </xdr:from>
    <xdr:to>
      <xdr:col>183</xdr:col>
      <xdr:colOff>304800</xdr:colOff>
      <xdr:row>12</xdr:row>
      <xdr:rowOff>85726</xdr:rowOff>
    </xdr:to>
    <xdr:pic>
      <xdr:nvPicPr>
        <xdr:cNvPr id="27" name="Εικόνα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15936" y="1743076"/>
          <a:ext cx="1189264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168</xdr:col>
      <xdr:colOff>0</xdr:colOff>
      <xdr:row>4</xdr:row>
      <xdr:rowOff>0</xdr:rowOff>
    </xdr:from>
    <xdr:to>
      <xdr:col>171</xdr:col>
      <xdr:colOff>57150</xdr:colOff>
      <xdr:row>6</xdr:row>
      <xdr:rowOff>0</xdr:rowOff>
    </xdr:to>
    <xdr:pic>
      <xdr:nvPicPr>
        <xdr:cNvPr id="26" name="Εικόνα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32525" y="704850"/>
          <a:ext cx="2000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142</xdr:col>
      <xdr:colOff>238125</xdr:colOff>
      <xdr:row>3</xdr:row>
      <xdr:rowOff>85725</xdr:rowOff>
    </xdr:from>
    <xdr:to>
      <xdr:col>144</xdr:col>
      <xdr:colOff>495300</xdr:colOff>
      <xdr:row>5</xdr:row>
      <xdr:rowOff>180975</xdr:rowOff>
    </xdr:to>
    <xdr:pic>
      <xdr:nvPicPr>
        <xdr:cNvPr id="28" name="Εικόνα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54275" y="628650"/>
          <a:ext cx="147637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140</xdr:col>
      <xdr:colOff>0</xdr:colOff>
      <xdr:row>6</xdr:row>
      <xdr:rowOff>0</xdr:rowOff>
    </xdr:from>
    <xdr:to>
      <xdr:col>140</xdr:col>
      <xdr:colOff>28575</xdr:colOff>
      <xdr:row>6</xdr:row>
      <xdr:rowOff>180975</xdr:rowOff>
    </xdr:to>
    <xdr:pic>
      <xdr:nvPicPr>
        <xdr:cNvPr id="29" name="Εικόνα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0" y="1057275"/>
          <a:ext cx="285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187</xdr:col>
      <xdr:colOff>542925</xdr:colOff>
      <xdr:row>0</xdr:row>
      <xdr:rowOff>104775</xdr:rowOff>
    </xdr:from>
    <xdr:to>
      <xdr:col>190</xdr:col>
      <xdr:colOff>400050</xdr:colOff>
      <xdr:row>2</xdr:row>
      <xdr:rowOff>85725</xdr:rowOff>
    </xdr:to>
    <xdr:pic>
      <xdr:nvPicPr>
        <xdr:cNvPr id="30" name="Εικόνα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24575" y="104775"/>
          <a:ext cx="16859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188</xdr:col>
      <xdr:colOff>85725</xdr:colOff>
      <xdr:row>2</xdr:row>
      <xdr:rowOff>95250</xdr:rowOff>
    </xdr:from>
    <xdr:to>
      <xdr:col>190</xdr:col>
      <xdr:colOff>190500</xdr:colOff>
      <xdr:row>3</xdr:row>
      <xdr:rowOff>95250</xdr:rowOff>
    </xdr:to>
    <xdr:pic>
      <xdr:nvPicPr>
        <xdr:cNvPr id="31" name="Εικόνα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76975" y="476250"/>
          <a:ext cx="13239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187</xdr:col>
      <xdr:colOff>428625</xdr:colOff>
      <xdr:row>3</xdr:row>
      <xdr:rowOff>133350</xdr:rowOff>
    </xdr:from>
    <xdr:to>
      <xdr:col>190</xdr:col>
      <xdr:colOff>76200</xdr:colOff>
      <xdr:row>4</xdr:row>
      <xdr:rowOff>133350</xdr:rowOff>
    </xdr:to>
    <xdr:pic>
      <xdr:nvPicPr>
        <xdr:cNvPr id="32" name="Εικόνα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10275" y="704850"/>
          <a:ext cx="14763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188</xdr:col>
      <xdr:colOff>238125</xdr:colOff>
      <xdr:row>5</xdr:row>
      <xdr:rowOff>9525</xdr:rowOff>
    </xdr:from>
    <xdr:to>
      <xdr:col>189</xdr:col>
      <xdr:colOff>390525</xdr:colOff>
      <xdr:row>6</xdr:row>
      <xdr:rowOff>9525</xdr:rowOff>
    </xdr:to>
    <xdr:pic>
      <xdr:nvPicPr>
        <xdr:cNvPr id="33" name="Εικόνα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29375" y="933450"/>
          <a:ext cx="7620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187</xdr:col>
      <xdr:colOff>0</xdr:colOff>
      <xdr:row>14</xdr:row>
      <xdr:rowOff>0</xdr:rowOff>
    </xdr:from>
    <xdr:to>
      <xdr:col>188</xdr:col>
      <xdr:colOff>133350</xdr:colOff>
      <xdr:row>15</xdr:row>
      <xdr:rowOff>133350</xdr:rowOff>
    </xdr:to>
    <xdr:pic>
      <xdr:nvPicPr>
        <xdr:cNvPr id="37" name="Εικόνα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81650" y="2562225"/>
          <a:ext cx="74295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183</xdr:col>
      <xdr:colOff>581025</xdr:colOff>
      <xdr:row>9</xdr:row>
      <xdr:rowOff>152400</xdr:rowOff>
    </xdr:from>
    <xdr:to>
      <xdr:col>185</xdr:col>
      <xdr:colOff>19050</xdr:colOff>
      <xdr:row>11</xdr:row>
      <xdr:rowOff>180975</xdr:rowOff>
    </xdr:to>
    <xdr:pic>
      <xdr:nvPicPr>
        <xdr:cNvPr id="38" name="Εικόνα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24275" y="1819275"/>
          <a:ext cx="65722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189</xdr:col>
      <xdr:colOff>419100</xdr:colOff>
      <xdr:row>16</xdr:row>
      <xdr:rowOff>95250</xdr:rowOff>
    </xdr:from>
    <xdr:to>
      <xdr:col>191</xdr:col>
      <xdr:colOff>95250</xdr:colOff>
      <xdr:row>19</xdr:row>
      <xdr:rowOff>76200</xdr:rowOff>
    </xdr:to>
    <xdr:pic>
      <xdr:nvPicPr>
        <xdr:cNvPr id="39" name="Εικόνα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0" y="2981325"/>
          <a:ext cx="8953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190</xdr:col>
      <xdr:colOff>0</xdr:colOff>
      <xdr:row>19</xdr:row>
      <xdr:rowOff>133350</xdr:rowOff>
    </xdr:from>
    <xdr:to>
      <xdr:col>191</xdr:col>
      <xdr:colOff>228600</xdr:colOff>
      <xdr:row>22</xdr:row>
      <xdr:rowOff>114300</xdr:rowOff>
    </xdr:to>
    <xdr:pic>
      <xdr:nvPicPr>
        <xdr:cNvPr id="40" name="Εικόνα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24750" y="3505200"/>
          <a:ext cx="83820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182</xdr:col>
      <xdr:colOff>381000</xdr:colOff>
      <xdr:row>3</xdr:row>
      <xdr:rowOff>142875</xdr:rowOff>
    </xdr:from>
    <xdr:to>
      <xdr:col>184</xdr:col>
      <xdr:colOff>476250</xdr:colOff>
      <xdr:row>6</xdr:row>
      <xdr:rowOff>57150</xdr:rowOff>
    </xdr:to>
    <xdr:pic>
      <xdr:nvPicPr>
        <xdr:cNvPr id="41" name="Εικόνα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14650" y="714375"/>
          <a:ext cx="131445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188</xdr:col>
      <xdr:colOff>104775</xdr:colOff>
      <xdr:row>6</xdr:row>
      <xdr:rowOff>209550</xdr:rowOff>
    </xdr:from>
    <xdr:to>
      <xdr:col>191</xdr:col>
      <xdr:colOff>419100</xdr:colOff>
      <xdr:row>10</xdr:row>
      <xdr:rowOff>47625</xdr:rowOff>
    </xdr:to>
    <xdr:pic>
      <xdr:nvPicPr>
        <xdr:cNvPr id="42" name="Εικόνα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3175" y="1295400"/>
          <a:ext cx="22002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181</xdr:col>
      <xdr:colOff>0</xdr:colOff>
      <xdr:row>21</xdr:row>
      <xdr:rowOff>0</xdr:rowOff>
    </xdr:from>
    <xdr:to>
      <xdr:col>181</xdr:col>
      <xdr:colOff>171450</xdr:colOff>
      <xdr:row>23</xdr:row>
      <xdr:rowOff>0</xdr:rowOff>
    </xdr:to>
    <xdr:pic>
      <xdr:nvPicPr>
        <xdr:cNvPr id="43" name="Εικόνα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24050" y="3695700"/>
          <a:ext cx="17145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183</xdr:col>
      <xdr:colOff>314325</xdr:colOff>
      <xdr:row>23</xdr:row>
      <xdr:rowOff>0</xdr:rowOff>
    </xdr:from>
    <xdr:to>
      <xdr:col>184</xdr:col>
      <xdr:colOff>447675</xdr:colOff>
      <xdr:row>25</xdr:row>
      <xdr:rowOff>66675</xdr:rowOff>
    </xdr:to>
    <xdr:pic>
      <xdr:nvPicPr>
        <xdr:cNvPr id="44" name="Εικόνα 4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14725" y="4076700"/>
          <a:ext cx="7429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179</xdr:col>
      <xdr:colOff>0</xdr:colOff>
      <xdr:row>26</xdr:row>
      <xdr:rowOff>0</xdr:rowOff>
    </xdr:from>
    <xdr:to>
      <xdr:col>182</xdr:col>
      <xdr:colOff>85725</xdr:colOff>
      <xdr:row>28</xdr:row>
      <xdr:rowOff>133350</xdr:rowOff>
    </xdr:to>
    <xdr:pic>
      <xdr:nvPicPr>
        <xdr:cNvPr id="45" name="Εικόνα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04850" y="4505325"/>
          <a:ext cx="19145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189</xdr:col>
      <xdr:colOff>0</xdr:colOff>
      <xdr:row>23</xdr:row>
      <xdr:rowOff>0</xdr:rowOff>
    </xdr:from>
    <xdr:to>
      <xdr:col>192</xdr:col>
      <xdr:colOff>0</xdr:colOff>
      <xdr:row>25</xdr:row>
      <xdr:rowOff>28575</xdr:rowOff>
    </xdr:to>
    <xdr:pic>
      <xdr:nvPicPr>
        <xdr:cNvPr id="46" name="Εικόνα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29450" y="4019550"/>
          <a:ext cx="18859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175</xdr:col>
      <xdr:colOff>228600</xdr:colOff>
      <xdr:row>34</xdr:row>
      <xdr:rowOff>0</xdr:rowOff>
    </xdr:from>
    <xdr:to>
      <xdr:col>182</xdr:col>
      <xdr:colOff>266700</xdr:colOff>
      <xdr:row>40</xdr:row>
      <xdr:rowOff>9525</xdr:rowOff>
    </xdr:to>
    <xdr:pic>
      <xdr:nvPicPr>
        <xdr:cNvPr id="49" name="Εικόνα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0" y="5800725"/>
          <a:ext cx="4476750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177</xdr:col>
      <xdr:colOff>0</xdr:colOff>
      <xdr:row>29</xdr:row>
      <xdr:rowOff>0</xdr:rowOff>
    </xdr:from>
    <xdr:to>
      <xdr:col>179</xdr:col>
      <xdr:colOff>95250</xdr:colOff>
      <xdr:row>31</xdr:row>
      <xdr:rowOff>76200</xdr:rowOff>
    </xdr:to>
    <xdr:pic>
      <xdr:nvPicPr>
        <xdr:cNvPr id="51" name="Εικόνα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28500" y="4991100"/>
          <a:ext cx="13716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188</xdr:col>
      <xdr:colOff>457200</xdr:colOff>
      <xdr:row>35</xdr:row>
      <xdr:rowOff>76200</xdr:rowOff>
    </xdr:from>
    <xdr:to>
      <xdr:col>195</xdr:col>
      <xdr:colOff>476250</xdr:colOff>
      <xdr:row>52</xdr:row>
      <xdr:rowOff>66675</xdr:rowOff>
    </xdr:to>
    <xdr:graphicFrame macro="">
      <xdr:nvGraphicFramePr>
        <xdr:cNvPr id="14" name="Γράφημα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195</xdr:col>
      <xdr:colOff>0</xdr:colOff>
      <xdr:row>4</xdr:row>
      <xdr:rowOff>0</xdr:rowOff>
    </xdr:from>
    <xdr:to>
      <xdr:col>200</xdr:col>
      <xdr:colOff>295275</xdr:colOff>
      <xdr:row>6</xdr:row>
      <xdr:rowOff>104775</xdr:rowOff>
    </xdr:to>
    <xdr:pic>
      <xdr:nvPicPr>
        <xdr:cNvPr id="47" name="Εικόνα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15650" y="733425"/>
          <a:ext cx="34575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201</xdr:col>
      <xdr:colOff>695325</xdr:colOff>
      <xdr:row>19</xdr:row>
      <xdr:rowOff>104775</xdr:rowOff>
    </xdr:from>
    <xdr:to>
      <xdr:col>209</xdr:col>
      <xdr:colOff>304800</xdr:colOff>
      <xdr:row>22</xdr:row>
      <xdr:rowOff>47625</xdr:rowOff>
    </xdr:to>
    <xdr:pic>
      <xdr:nvPicPr>
        <xdr:cNvPr id="48" name="Εικόνα 47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159125" y="3476625"/>
          <a:ext cx="50768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202</xdr:col>
      <xdr:colOff>838200</xdr:colOff>
      <xdr:row>17</xdr:row>
      <xdr:rowOff>66675</xdr:rowOff>
    </xdr:from>
    <xdr:to>
      <xdr:col>209</xdr:col>
      <xdr:colOff>66675</xdr:colOff>
      <xdr:row>19</xdr:row>
      <xdr:rowOff>95250</xdr:rowOff>
    </xdr:to>
    <xdr:pic>
      <xdr:nvPicPr>
        <xdr:cNvPr id="50" name="Εικόνα 49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78300" y="3143250"/>
          <a:ext cx="381952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172</xdr:col>
          <xdr:colOff>447675</xdr:colOff>
          <xdr:row>15</xdr:row>
          <xdr:rowOff>38100</xdr:rowOff>
        </xdr:from>
        <xdr:to>
          <xdr:col>174</xdr:col>
          <xdr:colOff>123825</xdr:colOff>
          <xdr:row>16</xdr:row>
          <xdr:rowOff>66675</xdr:rowOff>
        </xdr:to>
        <xdr:sp macro="" textlink="">
          <xdr:nvSpPr>
            <xdr:cNvPr id="9230" name="Scroll Bar 14" hidden="1">
              <a:extLst>
                <a:ext uri="{63B3BB69-23CF-44E3-9099-C40C66FF867C}">
                  <a14:compatExt spid="_x0000_s9230"/>
                </a:ext>
                <a:ext uri="{FF2B5EF4-FFF2-40B4-BE49-F238E27FC236}">
                  <a16:creationId xmlns:a16="http://schemas.microsoft.com/office/drawing/2014/main" id="{00000000-0008-0000-0300-00000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219</xdr:col>
      <xdr:colOff>542925</xdr:colOff>
      <xdr:row>23</xdr:row>
      <xdr:rowOff>0</xdr:rowOff>
    </xdr:from>
    <xdr:to>
      <xdr:col>223</xdr:col>
      <xdr:colOff>19050</xdr:colOff>
      <xdr:row>26</xdr:row>
      <xdr:rowOff>45061</xdr:rowOff>
    </xdr:to>
    <xdr:pic>
      <xdr:nvPicPr>
        <xdr:cNvPr id="53" name="Εικόνα 52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08225" y="4076700"/>
          <a:ext cx="1971675" cy="530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201</xdr:col>
      <xdr:colOff>152400</xdr:colOff>
      <xdr:row>35</xdr:row>
      <xdr:rowOff>133350</xdr:rowOff>
    </xdr:from>
    <xdr:to>
      <xdr:col>207</xdr:col>
      <xdr:colOff>257175</xdr:colOff>
      <xdr:row>52</xdr:row>
      <xdr:rowOff>123825</xdr:rowOff>
    </xdr:to>
    <xdr:graphicFrame macro="">
      <xdr:nvGraphicFramePr>
        <xdr:cNvPr id="19" name="Γράφημα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223</xdr:col>
      <xdr:colOff>0</xdr:colOff>
      <xdr:row>19</xdr:row>
      <xdr:rowOff>76200</xdr:rowOff>
    </xdr:from>
    <xdr:to>
      <xdr:col>227</xdr:col>
      <xdr:colOff>574675</xdr:colOff>
      <xdr:row>23</xdr:row>
      <xdr:rowOff>66675</xdr:rowOff>
    </xdr:to>
    <xdr:pic>
      <xdr:nvPicPr>
        <xdr:cNvPr id="54" name="Εικόνα 5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018000" y="3476625"/>
          <a:ext cx="301307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223</xdr:col>
      <xdr:colOff>0</xdr:colOff>
      <xdr:row>22</xdr:row>
      <xdr:rowOff>0</xdr:rowOff>
    </xdr:from>
    <xdr:to>
      <xdr:col>224</xdr:col>
      <xdr:colOff>76200</xdr:colOff>
      <xdr:row>25</xdr:row>
      <xdr:rowOff>76200</xdr:rowOff>
    </xdr:to>
    <xdr:pic>
      <xdr:nvPicPr>
        <xdr:cNvPr id="55" name="Εικόνα 54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960850" y="3914775"/>
          <a:ext cx="68580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225</xdr:col>
      <xdr:colOff>0</xdr:colOff>
      <xdr:row>27</xdr:row>
      <xdr:rowOff>0</xdr:rowOff>
    </xdr:from>
    <xdr:to>
      <xdr:col>226</xdr:col>
      <xdr:colOff>504825</xdr:colOff>
      <xdr:row>28</xdr:row>
      <xdr:rowOff>66675</xdr:rowOff>
    </xdr:to>
    <xdr:pic>
      <xdr:nvPicPr>
        <xdr:cNvPr id="56" name="Εικόνα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37200" y="4752975"/>
          <a:ext cx="1114425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221</xdr:col>
      <xdr:colOff>333375</xdr:colOff>
      <xdr:row>34</xdr:row>
      <xdr:rowOff>19050</xdr:rowOff>
    </xdr:from>
    <xdr:to>
      <xdr:col>225</xdr:col>
      <xdr:colOff>73145</xdr:colOff>
      <xdr:row>41</xdr:row>
      <xdr:rowOff>28575</xdr:rowOff>
    </xdr:to>
    <xdr:pic>
      <xdr:nvPicPr>
        <xdr:cNvPr id="62" name="Εικόνα 6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08400" y="5934075"/>
          <a:ext cx="217817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210</xdr:col>
      <xdr:colOff>457199</xdr:colOff>
      <xdr:row>6</xdr:row>
      <xdr:rowOff>47624</xdr:rowOff>
    </xdr:from>
    <xdr:to>
      <xdr:col>218</xdr:col>
      <xdr:colOff>390524</xdr:colOff>
      <xdr:row>11</xdr:row>
      <xdr:rowOff>9524</xdr:rowOff>
    </xdr:to>
    <xdr:pic>
      <xdr:nvPicPr>
        <xdr:cNvPr id="57" name="Εικόνα 5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493249" y="1133474"/>
          <a:ext cx="4867275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212</xdr:col>
      <xdr:colOff>0</xdr:colOff>
      <xdr:row>18</xdr:row>
      <xdr:rowOff>0</xdr:rowOff>
    </xdr:from>
    <xdr:to>
      <xdr:col>215</xdr:col>
      <xdr:colOff>533400</xdr:colOff>
      <xdr:row>21</xdr:row>
      <xdr:rowOff>114300</xdr:rowOff>
    </xdr:to>
    <xdr:pic>
      <xdr:nvPicPr>
        <xdr:cNvPr id="59" name="Εικόνα 5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312400" y="3238500"/>
          <a:ext cx="24193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216</xdr:col>
      <xdr:colOff>0</xdr:colOff>
      <xdr:row>20</xdr:row>
      <xdr:rowOff>0</xdr:rowOff>
    </xdr:from>
    <xdr:to>
      <xdr:col>218</xdr:col>
      <xdr:colOff>457200</xdr:colOff>
      <xdr:row>22</xdr:row>
      <xdr:rowOff>171450</xdr:rowOff>
    </xdr:to>
    <xdr:pic>
      <xdr:nvPicPr>
        <xdr:cNvPr id="60" name="Εικόνα 5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807950" y="3590925"/>
          <a:ext cx="167640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152</xdr:col>
      <xdr:colOff>0</xdr:colOff>
      <xdr:row>218</xdr:row>
      <xdr:rowOff>0</xdr:rowOff>
    </xdr:from>
    <xdr:to>
      <xdr:col>153</xdr:col>
      <xdr:colOff>114300</xdr:colOff>
      <xdr:row>219</xdr:row>
      <xdr:rowOff>123825</xdr:rowOff>
    </xdr:to>
    <xdr:pic>
      <xdr:nvPicPr>
        <xdr:cNvPr id="61" name="Εικόνα 60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12150" y="35699700"/>
          <a:ext cx="7239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162</xdr:col>
      <xdr:colOff>0</xdr:colOff>
      <xdr:row>214</xdr:row>
      <xdr:rowOff>0</xdr:rowOff>
    </xdr:from>
    <xdr:to>
      <xdr:col>164</xdr:col>
      <xdr:colOff>58180</xdr:colOff>
      <xdr:row>217</xdr:row>
      <xdr:rowOff>19050</xdr:rowOff>
    </xdr:to>
    <xdr:pic>
      <xdr:nvPicPr>
        <xdr:cNvPr id="63" name="Εικόνα 62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060625" y="35052000"/>
          <a:ext cx="1391680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161</xdr:col>
      <xdr:colOff>142875</xdr:colOff>
      <xdr:row>194</xdr:row>
      <xdr:rowOff>152400</xdr:rowOff>
    </xdr:from>
    <xdr:to>
      <xdr:col>167</xdr:col>
      <xdr:colOff>619125</xdr:colOff>
      <xdr:row>211</xdr:row>
      <xdr:rowOff>142875</xdr:rowOff>
    </xdr:to>
    <xdr:graphicFrame macro="">
      <xdr:nvGraphicFramePr>
        <xdr:cNvPr id="21" name="Γράφημα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199</xdr:col>
      <xdr:colOff>333375</xdr:colOff>
      <xdr:row>37</xdr:row>
      <xdr:rowOff>61118</xdr:rowOff>
    </xdr:from>
    <xdr:to>
      <xdr:col>205</xdr:col>
      <xdr:colOff>182563</xdr:colOff>
      <xdr:row>54</xdr:row>
      <xdr:rowOff>105568</xdr:rowOff>
    </xdr:to>
    <xdr:graphicFrame macro="">
      <xdr:nvGraphicFramePr>
        <xdr:cNvPr id="23" name="Γράφημα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12</xdr:col>
      <xdr:colOff>10583</xdr:colOff>
      <xdr:row>336</xdr:row>
      <xdr:rowOff>74084</xdr:rowOff>
    </xdr:from>
    <xdr:to>
      <xdr:col>15</xdr:col>
      <xdr:colOff>329141</xdr:colOff>
      <xdr:row>338</xdr:row>
      <xdr:rowOff>102659</xdr:rowOff>
    </xdr:to>
    <xdr:pic>
      <xdr:nvPicPr>
        <xdr:cNvPr id="64" name="Εικόνα 63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9083" y="45825834"/>
          <a:ext cx="2530475" cy="346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214</xdr:col>
      <xdr:colOff>79375</xdr:colOff>
      <xdr:row>25</xdr:row>
      <xdr:rowOff>103188</xdr:rowOff>
    </xdr:from>
    <xdr:to>
      <xdr:col>218</xdr:col>
      <xdr:colOff>481013</xdr:colOff>
      <xdr:row>28</xdr:row>
      <xdr:rowOff>93663</xdr:rowOff>
    </xdr:to>
    <xdr:pic>
      <xdr:nvPicPr>
        <xdr:cNvPr id="65" name="Εικόνα 64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09438" y="4492626"/>
          <a:ext cx="2901950" cy="530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107</xdr:col>
      <xdr:colOff>95251</xdr:colOff>
      <xdr:row>0</xdr:row>
      <xdr:rowOff>158751</xdr:rowOff>
    </xdr:from>
    <xdr:to>
      <xdr:col>114</xdr:col>
      <xdr:colOff>363293</xdr:colOff>
      <xdr:row>17</xdr:row>
      <xdr:rowOff>111977</xdr:rowOff>
    </xdr:to>
    <xdr:graphicFrame macro="">
      <xdr:nvGraphicFramePr>
        <xdr:cNvPr id="9" name="ZVST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10</xdr:col>
      <xdr:colOff>756047</xdr:colOff>
      <xdr:row>68</xdr:row>
      <xdr:rowOff>128588</xdr:rowOff>
    </xdr:from>
    <xdr:to>
      <xdr:col>17</xdr:col>
      <xdr:colOff>125015</xdr:colOff>
      <xdr:row>85</xdr:row>
      <xdr:rowOff>38100</xdr:rowOff>
    </xdr:to>
    <xdr:graphicFrame macro="">
      <xdr:nvGraphicFramePr>
        <xdr:cNvPr id="24" name="Γράφημα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86</xdr:col>
      <xdr:colOff>160735</xdr:colOff>
      <xdr:row>42</xdr:row>
      <xdr:rowOff>166687</xdr:rowOff>
    </xdr:from>
    <xdr:to>
      <xdr:col>93</xdr:col>
      <xdr:colOff>482204</xdr:colOff>
      <xdr:row>69</xdr:row>
      <xdr:rowOff>50005</xdr:rowOff>
    </xdr:to>
    <xdr:graphicFrame macro="">
      <xdr:nvGraphicFramePr>
        <xdr:cNvPr id="9216" name="Γράφημα 9215">
          <a:extLst>
            <a:ext uri="{FF2B5EF4-FFF2-40B4-BE49-F238E27FC236}">
              <a16:creationId xmlns:a16="http://schemas.microsoft.com/office/drawing/2014/main" id="{00000000-0008-0000-0300-0000002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476250</xdr:colOff>
      <xdr:row>1</xdr:row>
      <xdr:rowOff>142875</xdr:rowOff>
    </xdr:from>
    <xdr:to>
      <xdr:col>3</xdr:col>
      <xdr:colOff>457200</xdr:colOff>
      <xdr:row>3</xdr:row>
      <xdr:rowOff>38100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304800"/>
          <a:ext cx="80962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</xdr:col>
      <xdr:colOff>809625</xdr:colOff>
      <xdr:row>9</xdr:row>
      <xdr:rowOff>161925</xdr:rowOff>
    </xdr:to>
    <xdr:pic>
      <xdr:nvPicPr>
        <xdr:cNvPr id="15" name="Εικόνα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190625"/>
          <a:ext cx="809625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20</xdr:col>
      <xdr:colOff>47625</xdr:colOff>
      <xdr:row>10</xdr:row>
      <xdr:rowOff>19050</xdr:rowOff>
    </xdr:from>
    <xdr:to>
      <xdr:col>20</xdr:col>
      <xdr:colOff>790575</xdr:colOff>
      <xdr:row>12</xdr:row>
      <xdr:rowOff>85725</xdr:rowOff>
    </xdr:to>
    <xdr:pic>
      <xdr:nvPicPr>
        <xdr:cNvPr id="25" name="Εικόνα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7975" y="1781175"/>
          <a:ext cx="742950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20</xdr:col>
      <xdr:colOff>47625</xdr:colOff>
      <xdr:row>10</xdr:row>
      <xdr:rowOff>19050</xdr:rowOff>
    </xdr:from>
    <xdr:to>
      <xdr:col>20</xdr:col>
      <xdr:colOff>790575</xdr:colOff>
      <xdr:row>12</xdr:row>
      <xdr:rowOff>85725</xdr:rowOff>
    </xdr:to>
    <xdr:pic>
      <xdr:nvPicPr>
        <xdr:cNvPr id="26" name="Εικόνα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7975" y="1781175"/>
          <a:ext cx="742950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12</xdr:row>
      <xdr:rowOff>0</xdr:rowOff>
    </xdr:from>
    <xdr:to>
      <xdr:col>5</xdr:col>
      <xdr:colOff>704850</xdr:colOff>
      <xdr:row>13</xdr:row>
      <xdr:rowOff>133350</xdr:rowOff>
    </xdr:to>
    <xdr:pic>
      <xdr:nvPicPr>
        <xdr:cNvPr id="27" name="Εικόνα 2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1952625"/>
          <a:ext cx="158115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20</xdr:col>
      <xdr:colOff>47625</xdr:colOff>
      <xdr:row>10</xdr:row>
      <xdr:rowOff>19050</xdr:rowOff>
    </xdr:from>
    <xdr:to>
      <xdr:col>20</xdr:col>
      <xdr:colOff>790575</xdr:colOff>
      <xdr:row>12</xdr:row>
      <xdr:rowOff>85725</xdr:rowOff>
    </xdr:to>
    <xdr:pic>
      <xdr:nvPicPr>
        <xdr:cNvPr id="34" name="Εικόνα 33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7475" y="1781175"/>
          <a:ext cx="7429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476250</xdr:colOff>
      <xdr:row>9</xdr:row>
      <xdr:rowOff>104775</xdr:rowOff>
    </xdr:from>
    <xdr:to>
      <xdr:col>19</xdr:col>
      <xdr:colOff>695325</xdr:colOff>
      <xdr:row>11</xdr:row>
      <xdr:rowOff>57150</xdr:rowOff>
    </xdr:to>
    <xdr:pic>
      <xdr:nvPicPr>
        <xdr:cNvPr id="35" name="Εικόνα 34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1676400"/>
          <a:ext cx="1781175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46</xdr:col>
      <xdr:colOff>76200</xdr:colOff>
      <xdr:row>230</xdr:row>
      <xdr:rowOff>142875</xdr:rowOff>
    </xdr:from>
    <xdr:to>
      <xdr:col>53</xdr:col>
      <xdr:colOff>142875</xdr:colOff>
      <xdr:row>247</xdr:row>
      <xdr:rowOff>133350</xdr:rowOff>
    </xdr:to>
    <xdr:graphicFrame macro="">
      <xdr:nvGraphicFramePr>
        <xdr:cNvPr id="5" name="Γράφημα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361950</xdr:colOff>
      <xdr:row>7</xdr:row>
      <xdr:rowOff>19050</xdr:rowOff>
    </xdr:from>
    <xdr:to>
      <xdr:col>3</xdr:col>
      <xdr:colOff>581025</xdr:colOff>
      <xdr:row>9</xdr:row>
      <xdr:rowOff>19050</xdr:rowOff>
    </xdr:to>
    <xdr:pic>
      <xdr:nvPicPr>
        <xdr:cNvPr id="14" name="Εικόνα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1238250"/>
          <a:ext cx="10477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89</xdr:row>
          <xdr:rowOff>0</xdr:rowOff>
        </xdr:from>
        <xdr:to>
          <xdr:col>14</xdr:col>
          <xdr:colOff>228600</xdr:colOff>
          <xdr:row>91</xdr:row>
          <xdr:rowOff>95250</xdr:rowOff>
        </xdr:to>
        <xdr:sp macro="" textlink="">
          <xdr:nvSpPr>
            <xdr:cNvPr id="4810" name="Object 3786" hidden="1">
              <a:extLst>
                <a:ext uri="{63B3BB69-23CF-44E3-9099-C40C66FF867C}">
                  <a14:compatExt spid="_x0000_s4810"/>
                </a:ext>
                <a:ext uri="{FF2B5EF4-FFF2-40B4-BE49-F238E27FC236}">
                  <a16:creationId xmlns:a16="http://schemas.microsoft.com/office/drawing/2014/main" id="{00000000-0008-0000-0500-0000C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85725</xdr:colOff>
          <xdr:row>89</xdr:row>
          <xdr:rowOff>19050</xdr:rowOff>
        </xdr:from>
        <xdr:to>
          <xdr:col>11</xdr:col>
          <xdr:colOff>323850</xdr:colOff>
          <xdr:row>91</xdr:row>
          <xdr:rowOff>142875</xdr:rowOff>
        </xdr:to>
        <xdr:sp macro="" textlink="">
          <xdr:nvSpPr>
            <xdr:cNvPr id="4814" name="Object 3790" hidden="1">
              <a:extLst>
                <a:ext uri="{63B3BB69-23CF-44E3-9099-C40C66FF867C}">
                  <a14:compatExt spid="_x0000_s4814"/>
                </a:ext>
                <a:ext uri="{FF2B5EF4-FFF2-40B4-BE49-F238E27FC236}">
                  <a16:creationId xmlns:a16="http://schemas.microsoft.com/office/drawing/2014/main" id="{00000000-0008-0000-0500-0000C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92</xdr:row>
          <xdr:rowOff>95250</xdr:rowOff>
        </xdr:from>
        <xdr:to>
          <xdr:col>11</xdr:col>
          <xdr:colOff>438150</xdr:colOff>
          <xdr:row>95</xdr:row>
          <xdr:rowOff>19050</xdr:rowOff>
        </xdr:to>
        <xdr:sp macro="" textlink="">
          <xdr:nvSpPr>
            <xdr:cNvPr id="4813" name="Object 3789" hidden="1">
              <a:extLst>
                <a:ext uri="{63B3BB69-23CF-44E3-9099-C40C66FF867C}">
                  <a14:compatExt spid="_x0000_s4813"/>
                </a:ext>
                <a:ext uri="{FF2B5EF4-FFF2-40B4-BE49-F238E27FC236}">
                  <a16:creationId xmlns:a16="http://schemas.microsoft.com/office/drawing/2014/main" id="{00000000-0008-0000-0500-0000C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600075</xdr:colOff>
          <xdr:row>94</xdr:row>
          <xdr:rowOff>85725</xdr:rowOff>
        </xdr:from>
        <xdr:to>
          <xdr:col>13</xdr:col>
          <xdr:colOff>447675</xdr:colOff>
          <xdr:row>97</xdr:row>
          <xdr:rowOff>57150</xdr:rowOff>
        </xdr:to>
        <xdr:sp macro="" textlink="">
          <xdr:nvSpPr>
            <xdr:cNvPr id="4812" name="Object 3788" hidden="1">
              <a:extLst>
                <a:ext uri="{63B3BB69-23CF-44E3-9099-C40C66FF867C}">
                  <a14:compatExt spid="_x0000_s4812"/>
                </a:ext>
                <a:ext uri="{FF2B5EF4-FFF2-40B4-BE49-F238E27FC236}">
                  <a16:creationId xmlns:a16="http://schemas.microsoft.com/office/drawing/2014/main" id="{00000000-0008-0000-0500-0000C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438150</xdr:colOff>
          <xdr:row>85</xdr:row>
          <xdr:rowOff>9525</xdr:rowOff>
        </xdr:from>
        <xdr:to>
          <xdr:col>15</xdr:col>
          <xdr:colOff>9525</xdr:colOff>
          <xdr:row>87</xdr:row>
          <xdr:rowOff>114300</xdr:rowOff>
        </xdr:to>
        <xdr:sp macro="" textlink="">
          <xdr:nvSpPr>
            <xdr:cNvPr id="4811" name="Object 3787" hidden="1">
              <a:extLst>
                <a:ext uri="{63B3BB69-23CF-44E3-9099-C40C66FF867C}">
                  <a14:compatExt spid="_x0000_s4811"/>
                </a:ext>
                <a:ext uri="{FF2B5EF4-FFF2-40B4-BE49-F238E27FC236}">
                  <a16:creationId xmlns:a16="http://schemas.microsoft.com/office/drawing/2014/main" id="{00000000-0008-0000-0500-0000C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133350</xdr:colOff>
          <xdr:row>85</xdr:row>
          <xdr:rowOff>28575</xdr:rowOff>
        </xdr:from>
        <xdr:to>
          <xdr:col>9</xdr:col>
          <xdr:colOff>514350</xdr:colOff>
          <xdr:row>89</xdr:row>
          <xdr:rowOff>38100</xdr:rowOff>
        </xdr:to>
        <xdr:sp macro="" textlink="">
          <xdr:nvSpPr>
            <xdr:cNvPr id="4815" name="Object 3791" hidden="1">
              <a:extLst>
                <a:ext uri="{63B3BB69-23CF-44E3-9099-C40C66FF867C}">
                  <a14:compatExt spid="_x0000_s4815"/>
                </a:ext>
                <a:ext uri="{FF2B5EF4-FFF2-40B4-BE49-F238E27FC236}">
                  <a16:creationId xmlns:a16="http://schemas.microsoft.com/office/drawing/2014/main" id="{00000000-0008-0000-0500-0000C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866775</xdr:colOff>
          <xdr:row>95</xdr:row>
          <xdr:rowOff>19050</xdr:rowOff>
        </xdr:from>
        <xdr:to>
          <xdr:col>5</xdr:col>
          <xdr:colOff>95250</xdr:colOff>
          <xdr:row>96</xdr:row>
          <xdr:rowOff>209550</xdr:rowOff>
        </xdr:to>
        <xdr:sp macro="" textlink="">
          <xdr:nvSpPr>
            <xdr:cNvPr id="4816" name="Object 3792" hidden="1">
              <a:extLst>
                <a:ext uri="{63B3BB69-23CF-44E3-9099-C40C66FF867C}">
                  <a14:compatExt spid="_x0000_s4816"/>
                </a:ext>
                <a:ext uri="{FF2B5EF4-FFF2-40B4-BE49-F238E27FC236}">
                  <a16:creationId xmlns:a16="http://schemas.microsoft.com/office/drawing/2014/main" id="{00000000-0008-0000-0500-0000D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123825</xdr:colOff>
          <xdr:row>124</xdr:row>
          <xdr:rowOff>104775</xdr:rowOff>
        </xdr:from>
        <xdr:to>
          <xdr:col>4</xdr:col>
          <xdr:colOff>581025</xdr:colOff>
          <xdr:row>128</xdr:row>
          <xdr:rowOff>38100</xdr:rowOff>
        </xdr:to>
        <xdr:sp macro="" textlink="">
          <xdr:nvSpPr>
            <xdr:cNvPr id="4817" name="Object 3793" hidden="1">
              <a:extLst>
                <a:ext uri="{63B3BB69-23CF-44E3-9099-C40C66FF867C}">
                  <a14:compatExt spid="_x0000_s4817"/>
                </a:ext>
                <a:ext uri="{FF2B5EF4-FFF2-40B4-BE49-F238E27FC236}">
                  <a16:creationId xmlns:a16="http://schemas.microsoft.com/office/drawing/2014/main" id="{00000000-0008-0000-0500-0000D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120</xdr:col>
      <xdr:colOff>545855</xdr:colOff>
      <xdr:row>188</xdr:row>
      <xdr:rowOff>71804</xdr:rowOff>
    </xdr:from>
    <xdr:to>
      <xdr:col>128</xdr:col>
      <xdr:colOff>252779</xdr:colOff>
      <xdr:row>205</xdr:row>
      <xdr:rowOff>74734</xdr:rowOff>
    </xdr:to>
    <xdr:graphicFrame macro="">
      <xdr:nvGraphicFramePr>
        <xdr:cNvPr id="1229" name="Γράφημα 1228">
          <a:extLst>
            <a:ext uri="{FF2B5EF4-FFF2-40B4-BE49-F238E27FC236}">
              <a16:creationId xmlns:a16="http://schemas.microsoft.com/office/drawing/2014/main" id="{00000000-0008-0000-0500-0000CD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66675</xdr:colOff>
          <xdr:row>2133</xdr:row>
          <xdr:rowOff>104775</xdr:rowOff>
        </xdr:from>
        <xdr:to>
          <xdr:col>13</xdr:col>
          <xdr:colOff>133350</xdr:colOff>
          <xdr:row>2136</xdr:row>
          <xdr:rowOff>38100</xdr:rowOff>
        </xdr:to>
        <xdr:sp macro="" textlink="">
          <xdr:nvSpPr>
            <xdr:cNvPr id="4818" name="Object 3794" hidden="1">
              <a:extLst>
                <a:ext uri="{63B3BB69-23CF-44E3-9099-C40C66FF867C}">
                  <a14:compatExt spid="_x0000_s4818"/>
                </a:ext>
                <a:ext uri="{FF2B5EF4-FFF2-40B4-BE49-F238E27FC236}">
                  <a16:creationId xmlns:a16="http://schemas.microsoft.com/office/drawing/2014/main" id="{00000000-0008-0000-0500-0000D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1927</xdr:row>
          <xdr:rowOff>123825</xdr:rowOff>
        </xdr:from>
        <xdr:to>
          <xdr:col>7</xdr:col>
          <xdr:colOff>552450</xdr:colOff>
          <xdr:row>1930</xdr:row>
          <xdr:rowOff>57150</xdr:rowOff>
        </xdr:to>
        <xdr:sp macro="" textlink="">
          <xdr:nvSpPr>
            <xdr:cNvPr id="4820" name="Object 3796" hidden="1">
              <a:extLst>
                <a:ext uri="{63B3BB69-23CF-44E3-9099-C40C66FF867C}">
                  <a14:compatExt spid="_x0000_s4820"/>
                </a:ext>
                <a:ext uri="{FF2B5EF4-FFF2-40B4-BE49-F238E27FC236}">
                  <a16:creationId xmlns:a16="http://schemas.microsoft.com/office/drawing/2014/main" id="{00000000-0008-0000-0500-0000D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561975</xdr:colOff>
          <xdr:row>1934</xdr:row>
          <xdr:rowOff>95250</xdr:rowOff>
        </xdr:from>
        <xdr:to>
          <xdr:col>12</xdr:col>
          <xdr:colOff>190500</xdr:colOff>
          <xdr:row>1938</xdr:row>
          <xdr:rowOff>28575</xdr:rowOff>
        </xdr:to>
        <xdr:sp macro="" textlink="">
          <xdr:nvSpPr>
            <xdr:cNvPr id="4822" name="Object 3798" hidden="1">
              <a:extLst>
                <a:ext uri="{63B3BB69-23CF-44E3-9099-C40C66FF867C}">
                  <a14:compatExt spid="_x0000_s4822"/>
                </a:ext>
                <a:ext uri="{FF2B5EF4-FFF2-40B4-BE49-F238E27FC236}">
                  <a16:creationId xmlns:a16="http://schemas.microsoft.com/office/drawing/2014/main" id="{00000000-0008-0000-0500-0000D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600075</xdr:colOff>
          <xdr:row>1932</xdr:row>
          <xdr:rowOff>114300</xdr:rowOff>
        </xdr:from>
        <xdr:to>
          <xdr:col>10</xdr:col>
          <xdr:colOff>933450</xdr:colOff>
          <xdr:row>1936</xdr:row>
          <xdr:rowOff>76200</xdr:rowOff>
        </xdr:to>
        <xdr:sp macro="" textlink="">
          <xdr:nvSpPr>
            <xdr:cNvPr id="4824" name="Object 3800" hidden="1">
              <a:extLst>
                <a:ext uri="{63B3BB69-23CF-44E3-9099-C40C66FF867C}">
                  <a14:compatExt spid="_x0000_s4824"/>
                </a:ext>
                <a:ext uri="{FF2B5EF4-FFF2-40B4-BE49-F238E27FC236}">
                  <a16:creationId xmlns:a16="http://schemas.microsoft.com/office/drawing/2014/main" id="{00000000-0008-0000-0500-0000D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124</xdr:row>
          <xdr:rowOff>0</xdr:rowOff>
        </xdr:from>
        <xdr:to>
          <xdr:col>11</xdr:col>
          <xdr:colOff>133350</xdr:colOff>
          <xdr:row>127</xdr:row>
          <xdr:rowOff>123825</xdr:rowOff>
        </xdr:to>
        <xdr:sp macro="" textlink="">
          <xdr:nvSpPr>
            <xdr:cNvPr id="4827" name="Object 3803" hidden="1">
              <a:extLst>
                <a:ext uri="{63B3BB69-23CF-44E3-9099-C40C66FF867C}">
                  <a14:compatExt spid="_x0000_s4827"/>
                </a:ext>
                <a:ext uri="{FF2B5EF4-FFF2-40B4-BE49-F238E27FC236}">
                  <a16:creationId xmlns:a16="http://schemas.microsoft.com/office/drawing/2014/main" id="{00000000-0008-0000-0500-0000D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38100</xdr:colOff>
          <xdr:row>106</xdr:row>
          <xdr:rowOff>0</xdr:rowOff>
        </xdr:from>
        <xdr:to>
          <xdr:col>14</xdr:col>
          <xdr:colOff>361950</xdr:colOff>
          <xdr:row>107</xdr:row>
          <xdr:rowOff>47625</xdr:rowOff>
        </xdr:to>
        <xdr:sp macro="" textlink="">
          <xdr:nvSpPr>
            <xdr:cNvPr id="4828" name="Object 3804" hidden="1">
              <a:extLst>
                <a:ext uri="{63B3BB69-23CF-44E3-9099-C40C66FF867C}">
                  <a14:compatExt spid="_x0000_s4828"/>
                </a:ext>
                <a:ext uri="{FF2B5EF4-FFF2-40B4-BE49-F238E27FC236}">
                  <a16:creationId xmlns:a16="http://schemas.microsoft.com/office/drawing/2014/main" id="{00000000-0008-0000-0500-0000D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153</xdr:col>
          <xdr:colOff>219075</xdr:colOff>
          <xdr:row>1923</xdr:row>
          <xdr:rowOff>104775</xdr:rowOff>
        </xdr:from>
        <xdr:to>
          <xdr:col>163</xdr:col>
          <xdr:colOff>152400</xdr:colOff>
          <xdr:row>1935</xdr:row>
          <xdr:rowOff>114300</xdr:rowOff>
        </xdr:to>
        <xdr:sp macro="" textlink="">
          <xdr:nvSpPr>
            <xdr:cNvPr id="4834" name="Object 3810" hidden="1">
              <a:extLst>
                <a:ext uri="{63B3BB69-23CF-44E3-9099-C40C66FF867C}">
                  <a14:compatExt spid="_x0000_s4834"/>
                </a:ext>
                <a:ext uri="{FF2B5EF4-FFF2-40B4-BE49-F238E27FC236}">
                  <a16:creationId xmlns:a16="http://schemas.microsoft.com/office/drawing/2014/main" id="{00000000-0008-0000-0500-0000E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153</xdr:col>
          <xdr:colOff>0</xdr:colOff>
          <xdr:row>1942</xdr:row>
          <xdr:rowOff>0</xdr:rowOff>
        </xdr:from>
        <xdr:to>
          <xdr:col>156</xdr:col>
          <xdr:colOff>352425</xdr:colOff>
          <xdr:row>1944</xdr:row>
          <xdr:rowOff>95250</xdr:rowOff>
        </xdr:to>
        <xdr:sp macro="" textlink="">
          <xdr:nvSpPr>
            <xdr:cNvPr id="4836" name="Object 3812" hidden="1">
              <a:extLst>
                <a:ext uri="{63B3BB69-23CF-44E3-9099-C40C66FF867C}">
                  <a14:compatExt spid="_x0000_s4836"/>
                </a:ext>
                <a:ext uri="{FF2B5EF4-FFF2-40B4-BE49-F238E27FC236}">
                  <a16:creationId xmlns:a16="http://schemas.microsoft.com/office/drawing/2014/main" id="{00000000-0008-0000-0500-0000E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40</xdr:col>
          <xdr:colOff>38100</xdr:colOff>
          <xdr:row>106</xdr:row>
          <xdr:rowOff>0</xdr:rowOff>
        </xdr:from>
        <xdr:to>
          <xdr:col>40</xdr:col>
          <xdr:colOff>361950</xdr:colOff>
          <xdr:row>107</xdr:row>
          <xdr:rowOff>47625</xdr:rowOff>
        </xdr:to>
        <xdr:sp macro="" textlink="">
          <xdr:nvSpPr>
            <xdr:cNvPr id="4841" name="Object 3817" hidden="1">
              <a:extLst>
                <a:ext uri="{63B3BB69-23CF-44E3-9099-C40C66FF867C}">
                  <a14:compatExt spid="_x0000_s4841"/>
                </a:ext>
                <a:ext uri="{FF2B5EF4-FFF2-40B4-BE49-F238E27FC236}">
                  <a16:creationId xmlns:a16="http://schemas.microsoft.com/office/drawing/2014/main" id="{00000000-0008-0000-0500-0000E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62</xdr:col>
          <xdr:colOff>38100</xdr:colOff>
          <xdr:row>106</xdr:row>
          <xdr:rowOff>0</xdr:rowOff>
        </xdr:from>
        <xdr:to>
          <xdr:col>62</xdr:col>
          <xdr:colOff>361950</xdr:colOff>
          <xdr:row>107</xdr:row>
          <xdr:rowOff>47625</xdr:rowOff>
        </xdr:to>
        <xdr:sp macro="" textlink="">
          <xdr:nvSpPr>
            <xdr:cNvPr id="4842" name="Object 3818" hidden="1">
              <a:extLst>
                <a:ext uri="{63B3BB69-23CF-44E3-9099-C40C66FF867C}">
                  <a14:compatExt spid="_x0000_s4842"/>
                </a:ext>
                <a:ext uri="{FF2B5EF4-FFF2-40B4-BE49-F238E27FC236}">
                  <a16:creationId xmlns:a16="http://schemas.microsoft.com/office/drawing/2014/main" id="{00000000-0008-0000-0500-0000E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84</xdr:col>
          <xdr:colOff>38100</xdr:colOff>
          <xdr:row>106</xdr:row>
          <xdr:rowOff>0</xdr:rowOff>
        </xdr:from>
        <xdr:to>
          <xdr:col>84</xdr:col>
          <xdr:colOff>361950</xdr:colOff>
          <xdr:row>107</xdr:row>
          <xdr:rowOff>47625</xdr:rowOff>
        </xdr:to>
        <xdr:sp macro="" textlink="">
          <xdr:nvSpPr>
            <xdr:cNvPr id="4843" name="Object 3819" hidden="1">
              <a:extLst>
                <a:ext uri="{63B3BB69-23CF-44E3-9099-C40C66FF867C}">
                  <a14:compatExt spid="_x0000_s4843"/>
                </a:ext>
                <a:ext uri="{FF2B5EF4-FFF2-40B4-BE49-F238E27FC236}">
                  <a16:creationId xmlns:a16="http://schemas.microsoft.com/office/drawing/2014/main" id="{00000000-0008-0000-0500-0000E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106</xdr:col>
          <xdr:colOff>38100</xdr:colOff>
          <xdr:row>106</xdr:row>
          <xdr:rowOff>0</xdr:rowOff>
        </xdr:from>
        <xdr:to>
          <xdr:col>106</xdr:col>
          <xdr:colOff>361950</xdr:colOff>
          <xdr:row>107</xdr:row>
          <xdr:rowOff>47625</xdr:rowOff>
        </xdr:to>
        <xdr:sp macro="" textlink="">
          <xdr:nvSpPr>
            <xdr:cNvPr id="4844" name="Object 3820" hidden="1">
              <a:extLst>
                <a:ext uri="{63B3BB69-23CF-44E3-9099-C40C66FF867C}">
                  <a14:compatExt spid="_x0000_s4844"/>
                </a:ext>
                <a:ext uri="{FF2B5EF4-FFF2-40B4-BE49-F238E27FC236}">
                  <a16:creationId xmlns:a16="http://schemas.microsoft.com/office/drawing/2014/main" id="{00000000-0008-0000-0500-0000E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128</xdr:col>
          <xdr:colOff>38100</xdr:colOff>
          <xdr:row>106</xdr:row>
          <xdr:rowOff>0</xdr:rowOff>
        </xdr:from>
        <xdr:to>
          <xdr:col>128</xdr:col>
          <xdr:colOff>361950</xdr:colOff>
          <xdr:row>107</xdr:row>
          <xdr:rowOff>47625</xdr:rowOff>
        </xdr:to>
        <xdr:sp macro="" textlink="">
          <xdr:nvSpPr>
            <xdr:cNvPr id="4845" name="Object 3821" hidden="1">
              <a:extLst>
                <a:ext uri="{63B3BB69-23CF-44E3-9099-C40C66FF867C}">
                  <a14:compatExt spid="_x0000_s4845"/>
                </a:ext>
                <a:ext uri="{FF2B5EF4-FFF2-40B4-BE49-F238E27FC236}">
                  <a16:creationId xmlns:a16="http://schemas.microsoft.com/office/drawing/2014/main" id="{00000000-0008-0000-0500-0000E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150</xdr:col>
          <xdr:colOff>38100</xdr:colOff>
          <xdr:row>106</xdr:row>
          <xdr:rowOff>0</xdr:rowOff>
        </xdr:from>
        <xdr:to>
          <xdr:col>150</xdr:col>
          <xdr:colOff>361950</xdr:colOff>
          <xdr:row>107</xdr:row>
          <xdr:rowOff>47625</xdr:rowOff>
        </xdr:to>
        <xdr:sp macro="" textlink="">
          <xdr:nvSpPr>
            <xdr:cNvPr id="4846" name="Object 3822" hidden="1">
              <a:extLst>
                <a:ext uri="{63B3BB69-23CF-44E3-9099-C40C66FF867C}">
                  <a14:compatExt spid="_x0000_s4846"/>
                </a:ext>
                <a:ext uri="{FF2B5EF4-FFF2-40B4-BE49-F238E27FC236}">
                  <a16:creationId xmlns:a16="http://schemas.microsoft.com/office/drawing/2014/main" id="{00000000-0008-0000-0500-0000E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172</xdr:col>
          <xdr:colOff>38100</xdr:colOff>
          <xdr:row>106</xdr:row>
          <xdr:rowOff>0</xdr:rowOff>
        </xdr:from>
        <xdr:to>
          <xdr:col>172</xdr:col>
          <xdr:colOff>361950</xdr:colOff>
          <xdr:row>107</xdr:row>
          <xdr:rowOff>47625</xdr:rowOff>
        </xdr:to>
        <xdr:sp macro="" textlink="">
          <xdr:nvSpPr>
            <xdr:cNvPr id="4847" name="Object 3823" hidden="1">
              <a:extLst>
                <a:ext uri="{63B3BB69-23CF-44E3-9099-C40C66FF867C}">
                  <a14:compatExt spid="_x0000_s4847"/>
                </a:ext>
                <a:ext uri="{FF2B5EF4-FFF2-40B4-BE49-F238E27FC236}">
                  <a16:creationId xmlns:a16="http://schemas.microsoft.com/office/drawing/2014/main" id="{00000000-0008-0000-0500-0000E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194</xdr:col>
          <xdr:colOff>38100</xdr:colOff>
          <xdr:row>106</xdr:row>
          <xdr:rowOff>0</xdr:rowOff>
        </xdr:from>
        <xdr:to>
          <xdr:col>194</xdr:col>
          <xdr:colOff>361950</xdr:colOff>
          <xdr:row>107</xdr:row>
          <xdr:rowOff>47625</xdr:rowOff>
        </xdr:to>
        <xdr:sp macro="" textlink="">
          <xdr:nvSpPr>
            <xdr:cNvPr id="4848" name="Object 3824" hidden="1">
              <a:extLst>
                <a:ext uri="{63B3BB69-23CF-44E3-9099-C40C66FF867C}">
                  <a14:compatExt spid="_x0000_s4848"/>
                </a:ext>
                <a:ext uri="{FF2B5EF4-FFF2-40B4-BE49-F238E27FC236}">
                  <a16:creationId xmlns:a16="http://schemas.microsoft.com/office/drawing/2014/main" id="{00000000-0008-0000-0500-0000F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138</xdr:col>
          <xdr:colOff>0</xdr:colOff>
          <xdr:row>1955</xdr:row>
          <xdr:rowOff>0</xdr:rowOff>
        </xdr:from>
        <xdr:to>
          <xdr:col>141</xdr:col>
          <xdr:colOff>352425</xdr:colOff>
          <xdr:row>1957</xdr:row>
          <xdr:rowOff>95250</xdr:rowOff>
        </xdr:to>
        <xdr:sp macro="" textlink="">
          <xdr:nvSpPr>
            <xdr:cNvPr id="4849" name="Object 3825" hidden="1">
              <a:extLst>
                <a:ext uri="{63B3BB69-23CF-44E3-9099-C40C66FF867C}">
                  <a14:compatExt spid="_x0000_s4849"/>
                </a:ext>
                <a:ext uri="{FF2B5EF4-FFF2-40B4-BE49-F238E27FC236}">
                  <a16:creationId xmlns:a16="http://schemas.microsoft.com/office/drawing/2014/main" id="{00000000-0008-0000-0500-0000F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1933</xdr:row>
          <xdr:rowOff>0</xdr:rowOff>
        </xdr:from>
        <xdr:to>
          <xdr:col>8</xdr:col>
          <xdr:colOff>95250</xdr:colOff>
          <xdr:row>1937</xdr:row>
          <xdr:rowOff>9525</xdr:rowOff>
        </xdr:to>
        <xdr:sp macro="" textlink="">
          <xdr:nvSpPr>
            <xdr:cNvPr id="4850" name="Object 3826" hidden="1">
              <a:extLst>
                <a:ext uri="{63B3BB69-23CF-44E3-9099-C40C66FF867C}">
                  <a14:compatExt spid="_x0000_s4850"/>
                </a:ext>
                <a:ext uri="{FF2B5EF4-FFF2-40B4-BE49-F238E27FC236}">
                  <a16:creationId xmlns:a16="http://schemas.microsoft.com/office/drawing/2014/main" id="{00000000-0008-0000-0500-0000F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1937</xdr:row>
          <xdr:rowOff>0</xdr:rowOff>
        </xdr:from>
        <xdr:to>
          <xdr:col>7</xdr:col>
          <xdr:colOff>171450</xdr:colOff>
          <xdr:row>1939</xdr:row>
          <xdr:rowOff>95250</xdr:rowOff>
        </xdr:to>
        <xdr:sp macro="" textlink="">
          <xdr:nvSpPr>
            <xdr:cNvPr id="4851" name="Object 3827" hidden="1">
              <a:extLst>
                <a:ext uri="{63B3BB69-23CF-44E3-9099-C40C66FF867C}">
                  <a14:compatExt spid="_x0000_s4851"/>
                </a:ext>
                <a:ext uri="{FF2B5EF4-FFF2-40B4-BE49-F238E27FC236}">
                  <a16:creationId xmlns:a16="http://schemas.microsoft.com/office/drawing/2014/main" id="{00000000-0008-0000-0500-0000F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135</xdr:row>
          <xdr:rowOff>85725</xdr:rowOff>
        </xdr:from>
        <xdr:to>
          <xdr:col>0</xdr:col>
          <xdr:colOff>314325</xdr:colOff>
          <xdr:row>136</xdr:row>
          <xdr:rowOff>133350</xdr:rowOff>
        </xdr:to>
        <xdr:sp macro="" textlink="">
          <xdr:nvSpPr>
            <xdr:cNvPr id="4852" name="Object 3828" hidden="1">
              <a:extLst>
                <a:ext uri="{63B3BB69-23CF-44E3-9099-C40C66FF867C}">
                  <a14:compatExt spid="_x0000_s4852"/>
                </a:ext>
                <a:ext uri="{FF2B5EF4-FFF2-40B4-BE49-F238E27FC236}">
                  <a16:creationId xmlns:a16="http://schemas.microsoft.com/office/drawing/2014/main" id="{00000000-0008-0000-0500-0000F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381000</xdr:colOff>
          <xdr:row>90</xdr:row>
          <xdr:rowOff>95250</xdr:rowOff>
        </xdr:from>
        <xdr:to>
          <xdr:col>3</xdr:col>
          <xdr:colOff>104775</xdr:colOff>
          <xdr:row>94</xdr:row>
          <xdr:rowOff>19050</xdr:rowOff>
        </xdr:to>
        <xdr:sp macro="" textlink="">
          <xdr:nvSpPr>
            <xdr:cNvPr id="4853" name="Object 3829" hidden="1">
              <a:extLst>
                <a:ext uri="{63B3BB69-23CF-44E3-9099-C40C66FF867C}">
                  <a14:compatExt spid="_x0000_s4853"/>
                </a:ext>
                <a:ext uri="{FF2B5EF4-FFF2-40B4-BE49-F238E27FC236}">
                  <a16:creationId xmlns:a16="http://schemas.microsoft.com/office/drawing/2014/main" id="{00000000-0008-0000-0500-0000F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514350</xdr:colOff>
          <xdr:row>1934</xdr:row>
          <xdr:rowOff>9525</xdr:rowOff>
        </xdr:from>
        <xdr:to>
          <xdr:col>3</xdr:col>
          <xdr:colOff>85725</xdr:colOff>
          <xdr:row>1937</xdr:row>
          <xdr:rowOff>104775</xdr:rowOff>
        </xdr:to>
        <xdr:sp macro="" textlink="">
          <xdr:nvSpPr>
            <xdr:cNvPr id="4854" name="Object 3830" hidden="1">
              <a:extLst>
                <a:ext uri="{63B3BB69-23CF-44E3-9099-C40C66FF867C}">
                  <a14:compatExt spid="_x0000_s4854"/>
                </a:ext>
                <a:ext uri="{FF2B5EF4-FFF2-40B4-BE49-F238E27FC236}">
                  <a16:creationId xmlns:a16="http://schemas.microsoft.com/office/drawing/2014/main" id="{00000000-0008-0000-0500-0000F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600075</xdr:colOff>
          <xdr:row>1943</xdr:row>
          <xdr:rowOff>152400</xdr:rowOff>
        </xdr:from>
        <xdr:to>
          <xdr:col>10</xdr:col>
          <xdr:colOff>1104900</xdr:colOff>
          <xdr:row>1947</xdr:row>
          <xdr:rowOff>0</xdr:rowOff>
        </xdr:to>
        <xdr:sp macro="" textlink="">
          <xdr:nvSpPr>
            <xdr:cNvPr id="4855" name="Object 3831" hidden="1">
              <a:extLst>
                <a:ext uri="{63B3BB69-23CF-44E3-9099-C40C66FF867C}">
                  <a14:compatExt spid="_x0000_s4855"/>
                </a:ext>
                <a:ext uri="{FF2B5EF4-FFF2-40B4-BE49-F238E27FC236}">
                  <a16:creationId xmlns:a16="http://schemas.microsoft.com/office/drawing/2014/main" id="{00000000-0008-0000-0500-0000F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142</xdr:col>
          <xdr:colOff>600075</xdr:colOff>
          <xdr:row>1936</xdr:row>
          <xdr:rowOff>152400</xdr:rowOff>
        </xdr:from>
        <xdr:to>
          <xdr:col>147</xdr:col>
          <xdr:colOff>266700</xdr:colOff>
          <xdr:row>1940</xdr:row>
          <xdr:rowOff>0</xdr:rowOff>
        </xdr:to>
        <xdr:sp macro="" textlink="">
          <xdr:nvSpPr>
            <xdr:cNvPr id="4856" name="Object 3832" hidden="1">
              <a:extLst>
                <a:ext uri="{63B3BB69-23CF-44E3-9099-C40C66FF867C}">
                  <a14:compatExt spid="_x0000_s4856"/>
                </a:ext>
                <a:ext uri="{FF2B5EF4-FFF2-40B4-BE49-F238E27FC236}">
                  <a16:creationId xmlns:a16="http://schemas.microsoft.com/office/drawing/2014/main" id="{00000000-0008-0000-0500-0000F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96</xdr:row>
          <xdr:rowOff>0</xdr:rowOff>
        </xdr:from>
        <xdr:to>
          <xdr:col>9</xdr:col>
          <xdr:colOff>304800</xdr:colOff>
          <xdr:row>99</xdr:row>
          <xdr:rowOff>0</xdr:rowOff>
        </xdr:to>
        <xdr:sp macro="" textlink="">
          <xdr:nvSpPr>
            <xdr:cNvPr id="4857" name="Object 3833" hidden="1">
              <a:extLst>
                <a:ext uri="{63B3BB69-23CF-44E3-9099-C40C66FF867C}">
                  <a14:compatExt spid="_x0000_s4857"/>
                </a:ext>
                <a:ext uri="{FF2B5EF4-FFF2-40B4-BE49-F238E27FC236}">
                  <a16:creationId xmlns:a16="http://schemas.microsoft.com/office/drawing/2014/main" id="{00000000-0008-0000-0500-0000F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122</xdr:row>
          <xdr:rowOff>76200</xdr:rowOff>
        </xdr:from>
        <xdr:to>
          <xdr:col>3</xdr:col>
          <xdr:colOff>600075</xdr:colOff>
          <xdr:row>126</xdr:row>
          <xdr:rowOff>9525</xdr:rowOff>
        </xdr:to>
        <xdr:sp macro="" textlink="">
          <xdr:nvSpPr>
            <xdr:cNvPr id="4858" name="Object 3834" hidden="1">
              <a:extLst>
                <a:ext uri="{63B3BB69-23CF-44E3-9099-C40C66FF867C}">
                  <a14:compatExt spid="_x0000_s4858"/>
                </a:ext>
                <a:ext uri="{FF2B5EF4-FFF2-40B4-BE49-F238E27FC236}">
                  <a16:creationId xmlns:a16="http://schemas.microsoft.com/office/drawing/2014/main" id="{00000000-0008-0000-0500-0000F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124</xdr:row>
          <xdr:rowOff>0</xdr:rowOff>
        </xdr:from>
        <xdr:to>
          <xdr:col>31</xdr:col>
          <xdr:colOff>0</xdr:colOff>
          <xdr:row>126</xdr:row>
          <xdr:rowOff>95250</xdr:rowOff>
        </xdr:to>
        <xdr:sp macro="" textlink="">
          <xdr:nvSpPr>
            <xdr:cNvPr id="4859" name="Object 3835" hidden="1">
              <a:extLst>
                <a:ext uri="{63B3BB69-23CF-44E3-9099-C40C66FF867C}">
                  <a14:compatExt spid="_x0000_s4859"/>
                </a:ext>
                <a:ext uri="{FF2B5EF4-FFF2-40B4-BE49-F238E27FC236}">
                  <a16:creationId xmlns:a16="http://schemas.microsoft.com/office/drawing/2014/main" id="{00000000-0008-0000-0500-0000F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oneCellAnchor>
    <xdr:from>
      <xdr:col>25</xdr:col>
      <xdr:colOff>146955</xdr:colOff>
      <xdr:row>126</xdr:row>
      <xdr:rowOff>27213</xdr:rowOff>
    </xdr:from>
    <xdr:ext cx="3162302" cy="61491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42" name="TextBox 1241">
              <a:extLst>
                <a:ext uri="{FF2B5EF4-FFF2-40B4-BE49-F238E27FC236}">
                  <a16:creationId xmlns:a16="http://schemas.microsoft.com/office/drawing/2014/main" id="{00000000-0008-0000-0500-0000DA040000}"/>
                </a:ext>
              </a:extLst>
            </xdr:cNvPr>
            <xdr:cNvSpPr txBox="1"/>
          </xdr:nvSpPr>
          <xdr:spPr>
            <a:xfrm>
              <a:off x="17417141" y="21058413"/>
              <a:ext cx="3162302" cy="6149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l-GR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</a:rPr>
                          <m:t>𝑑𝑦</m:t>
                        </m:r>
                      </m:num>
                      <m:den>
                        <m:r>
                          <a:rPr lang="en-US" sz="1100" b="0" i="1">
                            <a:latin typeface="Cambria Math"/>
                          </a:rPr>
                          <m:t>𝑑𝑡</m:t>
                        </m:r>
                      </m:den>
                    </m:f>
                    <m:r>
                      <a:rPr lang="en-US" sz="1100" b="0" i="1">
                        <a:latin typeface="Cambria Math"/>
                      </a:rPr>
                      <m:t>=</m:t>
                    </m:r>
                    <m:r>
                      <a:rPr lang="en-US" sz="1100" b="0" i="1">
                        <a:latin typeface="Cambria Math"/>
                      </a:rPr>
                      <m:t>𝑎</m:t>
                    </m:r>
                    <m:r>
                      <a:rPr lang="en-US" sz="1100" b="0" i="1">
                        <a:latin typeface="Cambria Math"/>
                        <a:ea typeface="Cambria Math"/>
                      </a:rPr>
                      <m:t>𝛽</m:t>
                    </m:r>
                    <m:r>
                      <a:rPr lang="en-US" sz="1100" b="0" i="1">
                        <a:latin typeface="Cambria Math"/>
                        <a:ea typeface="Cambria Math"/>
                      </a:rPr>
                      <m:t>𝑦</m:t>
                    </m:r>
                    <m:r>
                      <a:rPr lang="en-US" sz="1100" b="0" i="1">
                        <a:latin typeface="Cambria Math"/>
                        <a:ea typeface="Cambria Math"/>
                      </a:rPr>
                      <m:t>→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𝑑𝑦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𝑎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−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𝛽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𝑦</m:t>
                        </m:r>
                      </m:den>
                    </m:f>
                    <m:r>
                      <a:rPr lang="en-US" sz="1100" b="0" i="1">
                        <a:latin typeface="Cambria Math"/>
                        <a:ea typeface="Cambria Math"/>
                      </a:rPr>
                      <m:t>=</m:t>
                    </m:r>
                    <m:r>
                      <a:rPr lang="en-US" sz="1100" b="0" i="1">
                        <a:latin typeface="Cambria Math"/>
                        <a:ea typeface="Cambria Math"/>
                      </a:rPr>
                      <m:t>𝑑𝑡</m:t>
                    </m:r>
                    <m:r>
                      <a:rPr lang="en-US" sz="1100" b="0" i="1">
                        <a:latin typeface="Cambria Math"/>
                        <a:ea typeface="Cambria Math"/>
                      </a:rPr>
                      <m:t>→</m:t>
                    </m:r>
                    <m:func>
                      <m:func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/>
                          </a:rPr>
                        </m:ctrlPr>
                      </m:funcPr>
                      <m:fName>
                        <m:r>
                          <m:rPr>
                            <m:sty m:val="p"/>
                          </m:rPr>
                          <a:rPr lang="en-US" sz="1100" b="0" i="0">
                            <a:latin typeface="Cambria Math"/>
                            <a:ea typeface="Cambria Math"/>
                          </a:rPr>
                          <m:t>ln</m:t>
                        </m:r>
                      </m:fName>
                      <m:e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𝑎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−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𝛽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𝑦</m:t>
                            </m:r>
                          </m:e>
                        </m:d>
                      </m:e>
                    </m:func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−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𝑙𝑛𝑎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=−</m:t>
                    </m:r>
                    <m:r>
                      <a:rPr lang="el-GR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𝛽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𝑡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→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𝑎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−</m:t>
                    </m:r>
                    <m:r>
                      <a:rPr lang="el-GR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𝛽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𝑦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=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𝑎𝑒𝑥𝑝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(−</m:t>
                    </m:r>
                    <m:r>
                      <a:rPr lang="el-GR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𝛽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𝑡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)</m:t>
                    </m:r>
                  </m:oMath>
                </m:oMathPara>
              </a14:m>
              <a:endParaRPr lang="el-GR" sz="1100"/>
            </a:p>
          </xdr:txBody>
        </xdr:sp>
      </mc:Choice>
      <mc:Fallback xmlns="">
        <xdr:sp macro="" textlink="">
          <xdr:nvSpPr>
            <xdr:cNvPr id="1242" name="TextBox 1241"/>
            <xdr:cNvSpPr txBox="1"/>
          </xdr:nvSpPr>
          <xdr:spPr>
            <a:xfrm>
              <a:off x="17417141" y="21058413"/>
              <a:ext cx="3162302" cy="6149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en-US" sz="1100" b="0" i="0">
                  <a:latin typeface="Cambria Math"/>
                </a:rPr>
                <a:t>𝑑𝑦</a:t>
              </a:r>
              <a:r>
                <a:rPr lang="el-GR" sz="1100" b="0" i="0">
                  <a:latin typeface="Cambria Math"/>
                </a:rPr>
                <a:t>/</a:t>
              </a:r>
              <a:r>
                <a:rPr lang="en-US" sz="1100" b="0" i="0">
                  <a:latin typeface="Cambria Math"/>
                </a:rPr>
                <a:t>𝑑𝑡=𝑎</a:t>
              </a:r>
              <a:r>
                <a:rPr lang="en-US" sz="1100" b="0" i="0">
                  <a:latin typeface="Cambria Math"/>
                  <a:ea typeface="Cambria Math"/>
                </a:rPr>
                <a:t>𝛽𝑦→𝑑𝑦/(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𝑎−𝛽𝑦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)</a:t>
              </a:r>
              <a:r>
                <a:rPr lang="en-US" sz="1100" b="0" i="0">
                  <a:latin typeface="Cambria Math"/>
                  <a:ea typeface="Cambria Math"/>
                </a:rPr>
                <a:t>=𝑑𝑡→ln⁡(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𝑎−𝛽𝑦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)−𝑙𝑛𝑎=−</a:t>
              </a:r>
              <a:r>
                <a:rPr lang="el-G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𝛽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𝑡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→𝑎−</a:t>
              </a:r>
              <a:r>
                <a:rPr lang="el-GR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𝛽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𝑦=𝑎𝑒𝑥𝑝(−</a:t>
              </a:r>
              <a:r>
                <a:rPr lang="el-GR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𝛽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𝑡)</a:t>
              </a:r>
              <a:endParaRPr lang="el-GR" sz="1100"/>
            </a:p>
          </xdr:txBody>
        </xdr:sp>
      </mc:Fallback>
    </mc:AlternateContent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96</xdr:row>
          <xdr:rowOff>57150</xdr:rowOff>
        </xdr:from>
        <xdr:to>
          <xdr:col>36</xdr:col>
          <xdr:colOff>314325</xdr:colOff>
          <xdr:row>99</xdr:row>
          <xdr:rowOff>133350</xdr:rowOff>
        </xdr:to>
        <xdr:sp macro="" textlink="">
          <xdr:nvSpPr>
            <xdr:cNvPr id="4860" name="Object 3836" hidden="1">
              <a:extLst>
                <a:ext uri="{63B3BB69-23CF-44E3-9099-C40C66FF867C}">
                  <a14:compatExt spid="_x0000_s4860"/>
                </a:ext>
                <a:ext uri="{FF2B5EF4-FFF2-40B4-BE49-F238E27FC236}">
                  <a16:creationId xmlns:a16="http://schemas.microsoft.com/office/drawing/2014/main" id="{00000000-0008-0000-0500-0000F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34</xdr:row>
          <xdr:rowOff>85725</xdr:rowOff>
        </xdr:from>
        <xdr:to>
          <xdr:col>0</xdr:col>
          <xdr:colOff>314325</xdr:colOff>
          <xdr:row>35</xdr:row>
          <xdr:rowOff>133350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6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17</xdr:col>
      <xdr:colOff>100651</xdr:colOff>
      <xdr:row>7</xdr:row>
      <xdr:rowOff>85724</xdr:rowOff>
    </xdr:from>
    <xdr:to>
      <xdr:col>27</xdr:col>
      <xdr:colOff>166050</xdr:colOff>
      <xdr:row>28</xdr:row>
      <xdr:rowOff>66674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35</xdr:col>
      <xdr:colOff>476250</xdr:colOff>
      <xdr:row>8</xdr:row>
      <xdr:rowOff>19050</xdr:rowOff>
    </xdr:from>
    <xdr:to>
      <xdr:col>37</xdr:col>
      <xdr:colOff>133350</xdr:colOff>
      <xdr:row>9</xdr:row>
      <xdr:rowOff>133350</xdr:rowOff>
    </xdr:to>
    <xdr:pic>
      <xdr:nvPicPr>
        <xdr:cNvPr id="4" name="Εικόνα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59950" y="1343025"/>
          <a:ext cx="87630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37</xdr:col>
      <xdr:colOff>47625</xdr:colOff>
      <xdr:row>1</xdr:row>
      <xdr:rowOff>142875</xdr:rowOff>
    </xdr:from>
    <xdr:to>
      <xdr:col>44</xdr:col>
      <xdr:colOff>352425</xdr:colOff>
      <xdr:row>18</xdr:row>
      <xdr:rowOff>104775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0</xdr:colOff>
      <xdr:row>2</xdr:row>
      <xdr:rowOff>0</xdr:rowOff>
    </xdr:from>
    <xdr:to>
      <xdr:col>36</xdr:col>
      <xdr:colOff>295275</xdr:colOff>
      <xdr:row>3</xdr:row>
      <xdr:rowOff>142875</xdr:rowOff>
    </xdr:to>
    <xdr:pic>
      <xdr:nvPicPr>
        <xdr:cNvPr id="6" name="Εικόνα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323850"/>
          <a:ext cx="904875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34</xdr:col>
      <xdr:colOff>209550</xdr:colOff>
      <xdr:row>7</xdr:row>
      <xdr:rowOff>95250</xdr:rowOff>
    </xdr:from>
    <xdr:to>
      <xdr:col>41</xdr:col>
      <xdr:colOff>514350</xdr:colOff>
      <xdr:row>24</xdr:row>
      <xdr:rowOff>85725</xdr:rowOff>
    </xdr:to>
    <xdr:graphicFrame macro="">
      <xdr:nvGraphicFramePr>
        <xdr:cNvPr id="5" name="Γράφημα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308523" cy="6090227"/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2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.xml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4.wmf"/><Relationship Id="rId18" Type="http://schemas.openxmlformats.org/officeDocument/2006/relationships/image" Target="../media/image56.wmf"/><Relationship Id="rId26" Type="http://schemas.openxmlformats.org/officeDocument/2006/relationships/image" Target="../media/image59.emf"/><Relationship Id="rId39" Type="http://schemas.openxmlformats.org/officeDocument/2006/relationships/oleObject" Target="../embeddings/oleObject25.bin"/><Relationship Id="rId21" Type="http://schemas.openxmlformats.org/officeDocument/2006/relationships/oleObject" Target="../embeddings/oleObject11.bin"/><Relationship Id="rId34" Type="http://schemas.openxmlformats.org/officeDocument/2006/relationships/oleObject" Target="../embeddings/oleObject20.bin"/><Relationship Id="rId42" Type="http://schemas.openxmlformats.org/officeDocument/2006/relationships/image" Target="../media/image62.emf"/><Relationship Id="rId47" Type="http://schemas.openxmlformats.org/officeDocument/2006/relationships/oleObject" Target="../embeddings/oleObject30.bin"/><Relationship Id="rId50" Type="http://schemas.openxmlformats.org/officeDocument/2006/relationships/image" Target="../media/image66.wmf"/><Relationship Id="rId55" Type="http://schemas.openxmlformats.org/officeDocument/2006/relationships/oleObject" Target="../embeddings/oleObject34.bin"/><Relationship Id="rId7" Type="http://schemas.openxmlformats.org/officeDocument/2006/relationships/image" Target="../media/image51.wmf"/><Relationship Id="rId2" Type="http://schemas.openxmlformats.org/officeDocument/2006/relationships/drawing" Target="../drawings/drawing7.xml"/><Relationship Id="rId16" Type="http://schemas.openxmlformats.org/officeDocument/2006/relationships/oleObject" Target="../embeddings/oleObject8.bin"/><Relationship Id="rId20" Type="http://schemas.openxmlformats.org/officeDocument/2006/relationships/image" Target="../media/image57.wmf"/><Relationship Id="rId29" Type="http://schemas.openxmlformats.org/officeDocument/2006/relationships/oleObject" Target="../embeddings/oleObject16.bin"/><Relationship Id="rId41" Type="http://schemas.openxmlformats.org/officeDocument/2006/relationships/oleObject" Target="../embeddings/oleObject27.bin"/><Relationship Id="rId54" Type="http://schemas.openxmlformats.org/officeDocument/2006/relationships/image" Target="../media/image68.emf"/><Relationship Id="rId62" Type="http://schemas.openxmlformats.org/officeDocument/2006/relationships/image" Target="../media/image72.emf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oleObject3.bin"/><Relationship Id="rId11" Type="http://schemas.openxmlformats.org/officeDocument/2006/relationships/image" Target="../media/image53.wmf"/><Relationship Id="rId24" Type="http://schemas.openxmlformats.org/officeDocument/2006/relationships/image" Target="../media/image58.emf"/><Relationship Id="rId32" Type="http://schemas.openxmlformats.org/officeDocument/2006/relationships/oleObject" Target="../embeddings/oleObject18.bin"/><Relationship Id="rId37" Type="http://schemas.openxmlformats.org/officeDocument/2006/relationships/oleObject" Target="../embeddings/oleObject23.bin"/><Relationship Id="rId40" Type="http://schemas.openxmlformats.org/officeDocument/2006/relationships/oleObject" Target="../embeddings/oleObject26.bin"/><Relationship Id="rId45" Type="http://schemas.openxmlformats.org/officeDocument/2006/relationships/oleObject" Target="../embeddings/oleObject29.bin"/><Relationship Id="rId53" Type="http://schemas.openxmlformats.org/officeDocument/2006/relationships/oleObject" Target="../embeddings/oleObject33.bin"/><Relationship Id="rId58" Type="http://schemas.openxmlformats.org/officeDocument/2006/relationships/image" Target="../media/image70.emf"/><Relationship Id="rId5" Type="http://schemas.openxmlformats.org/officeDocument/2006/relationships/image" Target="../media/image50.wmf"/><Relationship Id="rId15" Type="http://schemas.openxmlformats.org/officeDocument/2006/relationships/image" Target="../media/image55.wmf"/><Relationship Id="rId23" Type="http://schemas.openxmlformats.org/officeDocument/2006/relationships/oleObject" Target="../embeddings/oleObject13.bin"/><Relationship Id="rId28" Type="http://schemas.openxmlformats.org/officeDocument/2006/relationships/image" Target="../media/image60.emf"/><Relationship Id="rId36" Type="http://schemas.openxmlformats.org/officeDocument/2006/relationships/oleObject" Target="../embeddings/oleObject22.bin"/><Relationship Id="rId49" Type="http://schemas.openxmlformats.org/officeDocument/2006/relationships/oleObject" Target="../embeddings/oleObject31.bin"/><Relationship Id="rId57" Type="http://schemas.openxmlformats.org/officeDocument/2006/relationships/oleObject" Target="../embeddings/oleObject35.bin"/><Relationship Id="rId61" Type="http://schemas.openxmlformats.org/officeDocument/2006/relationships/oleObject" Target="../embeddings/oleObject37.bin"/><Relationship Id="rId10" Type="http://schemas.openxmlformats.org/officeDocument/2006/relationships/oleObject" Target="../embeddings/oleObject5.bin"/><Relationship Id="rId19" Type="http://schemas.openxmlformats.org/officeDocument/2006/relationships/oleObject" Target="../embeddings/oleObject10.bin"/><Relationship Id="rId31" Type="http://schemas.openxmlformats.org/officeDocument/2006/relationships/oleObject" Target="../embeddings/oleObject17.bin"/><Relationship Id="rId44" Type="http://schemas.openxmlformats.org/officeDocument/2006/relationships/image" Target="../media/image63.wmf"/><Relationship Id="rId52" Type="http://schemas.openxmlformats.org/officeDocument/2006/relationships/image" Target="../media/image67.emf"/><Relationship Id="rId60" Type="http://schemas.openxmlformats.org/officeDocument/2006/relationships/image" Target="../media/image71.wmf"/><Relationship Id="rId4" Type="http://schemas.openxmlformats.org/officeDocument/2006/relationships/oleObject" Target="../embeddings/oleObject2.bin"/><Relationship Id="rId9" Type="http://schemas.openxmlformats.org/officeDocument/2006/relationships/image" Target="../media/image52.wmf"/><Relationship Id="rId14" Type="http://schemas.openxmlformats.org/officeDocument/2006/relationships/oleObject" Target="../embeddings/oleObject7.bin"/><Relationship Id="rId22" Type="http://schemas.openxmlformats.org/officeDocument/2006/relationships/oleObject" Target="../embeddings/oleObject12.bin"/><Relationship Id="rId27" Type="http://schemas.openxmlformats.org/officeDocument/2006/relationships/oleObject" Target="../embeddings/oleObject15.bin"/><Relationship Id="rId30" Type="http://schemas.openxmlformats.org/officeDocument/2006/relationships/image" Target="../media/image61.wmf"/><Relationship Id="rId35" Type="http://schemas.openxmlformats.org/officeDocument/2006/relationships/oleObject" Target="../embeddings/oleObject21.bin"/><Relationship Id="rId43" Type="http://schemas.openxmlformats.org/officeDocument/2006/relationships/oleObject" Target="../embeddings/oleObject28.bin"/><Relationship Id="rId48" Type="http://schemas.openxmlformats.org/officeDocument/2006/relationships/image" Target="../media/image65.wmf"/><Relationship Id="rId56" Type="http://schemas.openxmlformats.org/officeDocument/2006/relationships/image" Target="../media/image69.emf"/><Relationship Id="rId8" Type="http://schemas.openxmlformats.org/officeDocument/2006/relationships/oleObject" Target="../embeddings/oleObject4.bin"/><Relationship Id="rId51" Type="http://schemas.openxmlformats.org/officeDocument/2006/relationships/oleObject" Target="../embeddings/oleObject32.bin"/><Relationship Id="rId3" Type="http://schemas.openxmlformats.org/officeDocument/2006/relationships/vmlDrawing" Target="../drawings/vmlDrawing5.vml"/><Relationship Id="rId12" Type="http://schemas.openxmlformats.org/officeDocument/2006/relationships/oleObject" Target="../embeddings/oleObject6.bin"/><Relationship Id="rId17" Type="http://schemas.openxmlformats.org/officeDocument/2006/relationships/oleObject" Target="../embeddings/oleObject9.bin"/><Relationship Id="rId25" Type="http://schemas.openxmlformats.org/officeDocument/2006/relationships/oleObject" Target="../embeddings/oleObject14.bin"/><Relationship Id="rId33" Type="http://schemas.openxmlformats.org/officeDocument/2006/relationships/oleObject" Target="../embeddings/oleObject19.bin"/><Relationship Id="rId38" Type="http://schemas.openxmlformats.org/officeDocument/2006/relationships/oleObject" Target="../embeddings/oleObject24.bin"/><Relationship Id="rId46" Type="http://schemas.openxmlformats.org/officeDocument/2006/relationships/image" Target="../media/image64.emf"/><Relationship Id="rId59" Type="http://schemas.openxmlformats.org/officeDocument/2006/relationships/oleObject" Target="../embeddings/oleObject3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8.bin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8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07602-7918-473C-9DFE-3EB58488E41B}">
  <dimension ref="A1:Y173"/>
  <sheetViews>
    <sheetView topLeftCell="D1" workbookViewId="0">
      <selection activeCell="Q2" sqref="Q2"/>
    </sheetView>
  </sheetViews>
  <sheetFormatPr defaultRowHeight="12.75" x14ac:dyDescent="0.2"/>
  <cols>
    <col min="2" max="2" width="10" bestFit="1" customWidth="1"/>
  </cols>
  <sheetData>
    <row r="1" spans="1:25" x14ac:dyDescent="0.2">
      <c r="A1" t="s">
        <v>346</v>
      </c>
      <c r="B1">
        <f>1/natm^2-b_s*Rg</f>
        <v>-0.13774104683195643</v>
      </c>
      <c r="F1" t="s">
        <v>11</v>
      </c>
      <c r="G1" s="5" t="s">
        <v>348</v>
      </c>
      <c r="J1" t="s">
        <v>147</v>
      </c>
      <c r="K1" t="s">
        <v>11</v>
      </c>
      <c r="L1" t="s">
        <v>249</v>
      </c>
      <c r="O1" s="5" t="s">
        <v>356</v>
      </c>
      <c r="U1" s="5" t="s">
        <v>295</v>
      </c>
      <c r="V1" s="5" t="s">
        <v>357</v>
      </c>
      <c r="W1" s="5" t="s">
        <v>358</v>
      </c>
      <c r="X1" s="5" t="s">
        <v>353</v>
      </c>
    </row>
    <row r="2" spans="1:25" x14ac:dyDescent="0.2">
      <c r="A2" t="s">
        <v>347</v>
      </c>
      <c r="B2" s="5">
        <f>(1-1/natm^2)/hatm</f>
        <v>0.19283746556473838</v>
      </c>
      <c r="F2">
        <v>0</v>
      </c>
      <c r="G2">
        <f>-SQRT(kay2_)*F2/2</f>
        <v>0</v>
      </c>
      <c r="J2">
        <f t="shared" ref="J2:J65" si="0">2*(1-COS(incid22))*EXP(-bsel*$HW2)/((1-COS(incid22))^2*EXP(-2*bsel*$HW2)+kay2_^2 )</f>
        <v>1</v>
      </c>
      <c r="K2">
        <v>0</v>
      </c>
      <c r="L2">
        <f t="shared" ref="L2:L33" si="1">(-1/((kay2_-1)*TAN(G2)-1)-c_s)/b_s</f>
        <v>5.8999999999999995</v>
      </c>
      <c r="M2">
        <f>alfagon</f>
        <v>1.1145196410264178</v>
      </c>
      <c r="N2">
        <f>fia</f>
        <v>1.0995574287564276</v>
      </c>
      <c r="O2">
        <f>Y2-U2</f>
        <v>0.86448647232905551</v>
      </c>
      <c r="P2">
        <f>rarxiko^2-Rg^2*SIN(alfagon)^2</f>
        <v>14.663401817722814</v>
      </c>
      <c r="Q2">
        <f>(-Rg*COS(alfagon)+SQRT(P2))*SIN(alfagon)</f>
        <v>1.4598729704197353</v>
      </c>
      <c r="R2">
        <f>Rg+_xlfn.COT(alfagon)*S2</f>
        <v>5.7165348691526283</v>
      </c>
      <c r="S2">
        <f>(-Rg*COS(alfagon)+SQRT(T2^2-Rg^2*SIN(alfagon)^2))*SIN(alfagon)</f>
        <v>1.4598729704197353</v>
      </c>
      <c r="T2">
        <f>rarxiko</f>
        <v>5.9</v>
      </c>
      <c r="U2">
        <f>ATAN(Q2/R2)</f>
        <v>0.25003316869736231</v>
      </c>
      <c r="V2">
        <f t="shared" ref="V2:V3" si="2">SIN(O2)*(c_EXISOSI+bsel*($FC2-dr))/(c_EXISOSI+bsel*$FC2)</f>
        <v>0.75733863933475198</v>
      </c>
      <c r="W2">
        <f>ASIN(V2)</f>
        <v>0.85922797541565932</v>
      </c>
      <c r="X2">
        <f>U2+W2</f>
        <v>1.1092611441130216</v>
      </c>
      <c r="Y2">
        <f>ATAN(Q2/(R2-Rg))</f>
        <v>1.1145196410264178</v>
      </c>
    </row>
    <row r="3" spans="1:25" x14ac:dyDescent="0.2">
      <c r="F3">
        <f t="shared" ref="F3:F34" si="3">F2+dtt</f>
        <v>9.2300000000000004E-3</v>
      </c>
      <c r="G3">
        <f>-SQRT(kay2_)*F3/2</f>
        <v>-4.0252803268142536E-3</v>
      </c>
      <c r="J3">
        <f t="shared" si="0"/>
        <v>1</v>
      </c>
      <c r="K3">
        <f t="shared" ref="K3:K66" si="4">K2+dtt</f>
        <v>9.2300000000000004E-3</v>
      </c>
      <c r="L3">
        <f t="shared" si="1"/>
        <v>5.9049986822285572</v>
      </c>
      <c r="O3">
        <f>X2-U3</f>
        <v>0.85824679055436648</v>
      </c>
      <c r="P3">
        <f>$L3^2-(R2-Q2*_xlfn.COT(X2))^2*SIN(X2)^2</f>
        <v>14.903322669871113</v>
      </c>
      <c r="Q3">
        <f>(-(R2-Q2*_xlfn.COT(X2))*COS(X2)+SQRT(P3))*SIN(X2)</f>
        <v>1.4667228502063121</v>
      </c>
      <c r="R3">
        <f>R2+(_xlfn.COT(X2)*(Q3-Q2))</f>
        <v>5.7199417407700635</v>
      </c>
      <c r="S3">
        <f>$FC3^2-(R2-Q2*_xlfn.COT(X2))^2*SIN(X2)^2</f>
        <v>-19.965686767249881</v>
      </c>
      <c r="U3">
        <f>ATAN(Q3/R3)</f>
        <v>0.25101435355865509</v>
      </c>
      <c r="V3">
        <f t="shared" si="2"/>
        <v>0.75329240031632716</v>
      </c>
      <c r="W3">
        <f>ASIN(V3)</f>
        <v>0.85305386824040463</v>
      </c>
      <c r="X3">
        <f>W3+U2</f>
        <v>1.103087036937767</v>
      </c>
    </row>
    <row r="4" spans="1:25" x14ac:dyDescent="0.2">
      <c r="A4">
        <f>SQRT(c_s+b_s*rarxiko)</f>
        <v>1</v>
      </c>
      <c r="F4">
        <f t="shared" si="3"/>
        <v>1.8460000000000001E-2</v>
      </c>
      <c r="G4">
        <f t="shared" ref="G4:G35" si="5">SQRT(kay2_)*F4/2</f>
        <v>8.0505606536285072E-3</v>
      </c>
      <c r="I4">
        <f>(1-c_s)/b_s</f>
        <v>5.8999999999999995</v>
      </c>
      <c r="J4">
        <f t="shared" si="0"/>
        <v>1</v>
      </c>
      <c r="K4">
        <f t="shared" si="4"/>
        <v>1.8460000000000001E-2</v>
      </c>
      <c r="L4">
        <f t="shared" si="1"/>
        <v>5.8900313013429484</v>
      </c>
      <c r="O4">
        <f t="shared" ref="O4:O67" si="6">X3-U4</f>
        <v>0.85498230695168642</v>
      </c>
      <c r="P4">
        <f t="shared" ref="P4:P67" si="7">$L4^2-(R3-Q3*_xlfn.COT(X3))^2*SIN(X3)^2</f>
        <v>14.939973562328209</v>
      </c>
      <c r="Q4">
        <f t="shared" ref="Q4:Q67" si="8">(-(R3-Q3*_xlfn.COT(X3))*COS(X3)+SQRT(P4))*SIN(X3)</f>
        <v>1.4463982905026833</v>
      </c>
      <c r="R4">
        <f t="shared" ref="R4:R67" si="9">R3+(_xlfn.COT(X3)*(Q4-Q3))</f>
        <v>5.709676060516097</v>
      </c>
      <c r="S4">
        <f t="shared" ref="S4:S67" si="10">$FC4^2-(R3-Q3*_xlfn.COT(X3))^2*SIN(X3)^2</f>
        <v>-19.752495168471494</v>
      </c>
      <c r="U4">
        <f t="shared" ref="U4:U67" si="11">ATAN(Q4/R4)</f>
        <v>0.24810472998608052</v>
      </c>
      <c r="V4">
        <f t="shared" ref="V4:V67" si="12">SIN(O4)*(c_EXISOSI+bsel*($HX4-dr))/(c_EXISOSI+bsel*$HX4)</f>
        <v>0.75116378863588473</v>
      </c>
      <c r="W4">
        <f t="shared" ref="W4:W67" si="13">ASIN(V4)</f>
        <v>0.84982332158020457</v>
      </c>
      <c r="X4">
        <f t="shared" ref="X4:X67" si="14">W4+U3</f>
        <v>1.1008376751388598</v>
      </c>
    </row>
    <row r="5" spans="1:25" x14ac:dyDescent="0.2">
      <c r="A5">
        <f>SQRT(c_s+b_s*Rg)</f>
        <v>0.90909090909090906</v>
      </c>
      <c r="F5">
        <f t="shared" si="3"/>
        <v>2.7689999999999999E-2</v>
      </c>
      <c r="G5">
        <f t="shared" si="5"/>
        <v>1.2075840980442761E-2</v>
      </c>
      <c r="J5">
        <f t="shared" si="0"/>
        <v>1</v>
      </c>
      <c r="K5">
        <f t="shared" si="4"/>
        <v>2.7689999999999999E-2</v>
      </c>
      <c r="L5">
        <f t="shared" si="1"/>
        <v>5.8850609083445171</v>
      </c>
      <c r="O5">
        <f t="shared" si="6"/>
        <v>0.85370020721440576</v>
      </c>
      <c r="P5">
        <f t="shared" si="7"/>
        <v>14.958752255608665</v>
      </c>
      <c r="Q5">
        <f t="shared" si="8"/>
        <v>1.4396589574148084</v>
      </c>
      <c r="R5">
        <f t="shared" si="9"/>
        <v>5.7062530596933838</v>
      </c>
      <c r="S5">
        <f t="shared" si="10"/>
        <v>-19.67518963931613</v>
      </c>
      <c r="U5">
        <f t="shared" si="11"/>
        <v>0.24713746792445401</v>
      </c>
      <c r="V5">
        <f t="shared" si="12"/>
        <v>0.75032560289197525</v>
      </c>
      <c r="W5">
        <f t="shared" si="13"/>
        <v>0.84855448176546266</v>
      </c>
      <c r="X5">
        <f t="shared" si="14"/>
        <v>1.0966592117515432</v>
      </c>
    </row>
    <row r="6" spans="1:25" x14ac:dyDescent="0.2">
      <c r="F6">
        <f t="shared" si="3"/>
        <v>3.6920000000000001E-2</v>
      </c>
      <c r="G6">
        <f t="shared" si="5"/>
        <v>1.6101121307257014E-2</v>
      </c>
      <c r="J6">
        <f t="shared" si="0"/>
        <v>1</v>
      </c>
      <c r="K6">
        <f t="shared" si="4"/>
        <v>3.6920000000000001E-2</v>
      </c>
      <c r="L6">
        <f t="shared" si="1"/>
        <v>5.8800995706955437</v>
      </c>
      <c r="O6">
        <f t="shared" si="6"/>
        <v>0.85048181109845999</v>
      </c>
      <c r="P6">
        <f t="shared" si="7"/>
        <v>15.043830500835604</v>
      </c>
      <c r="Q6">
        <f t="shared" si="8"/>
        <v>1.4329708379332196</v>
      </c>
      <c r="R6">
        <f t="shared" si="9"/>
        <v>5.7028208405075187</v>
      </c>
      <c r="S6">
        <f t="shared" si="10"/>
        <v>-19.531740460458316</v>
      </c>
      <c r="U6">
        <f t="shared" si="11"/>
        <v>0.24617740065308322</v>
      </c>
      <c r="V6">
        <f t="shared" si="12"/>
        <v>0.74821611275754407</v>
      </c>
      <c r="W6">
        <f t="shared" si="13"/>
        <v>0.84536920297846707</v>
      </c>
      <c r="X6">
        <f t="shared" si="14"/>
        <v>1.092506670902921</v>
      </c>
    </row>
    <row r="7" spans="1:25" x14ac:dyDescent="0.2">
      <c r="F7">
        <f t="shared" si="3"/>
        <v>4.6150000000000004E-2</v>
      </c>
      <c r="G7">
        <f t="shared" si="5"/>
        <v>2.012640163407127E-2</v>
      </c>
      <c r="J7">
        <f t="shared" si="0"/>
        <v>1</v>
      </c>
      <c r="K7">
        <f t="shared" si="4"/>
        <v>4.6150000000000004E-2</v>
      </c>
      <c r="L7">
        <f t="shared" si="1"/>
        <v>5.8751471033306517</v>
      </c>
      <c r="O7">
        <f t="shared" si="6"/>
        <v>0.84728226915822036</v>
      </c>
      <c r="P7">
        <f t="shared" si="7"/>
        <v>15.128050617525126</v>
      </c>
      <c r="Q7">
        <f t="shared" si="8"/>
        <v>1.4263330755961274</v>
      </c>
      <c r="R7">
        <f t="shared" si="9"/>
        <v>5.6993795665173099</v>
      </c>
      <c r="S7">
        <f t="shared" si="10"/>
        <v>-19.389302868249423</v>
      </c>
      <c r="U7">
        <f t="shared" si="11"/>
        <v>0.24522440174470059</v>
      </c>
      <c r="V7">
        <f t="shared" si="12"/>
        <v>0.74611129840461854</v>
      </c>
      <c r="W7">
        <f t="shared" si="13"/>
        <v>0.84220234813023798</v>
      </c>
      <c r="X7">
        <f t="shared" si="14"/>
        <v>1.0883797487833211</v>
      </c>
    </row>
    <row r="8" spans="1:25" x14ac:dyDescent="0.2">
      <c r="F8">
        <f t="shared" si="3"/>
        <v>5.5380000000000006E-2</v>
      </c>
      <c r="G8">
        <f t="shared" si="5"/>
        <v>2.4151681960885525E-2</v>
      </c>
      <c r="J8">
        <f t="shared" si="0"/>
        <v>1</v>
      </c>
      <c r="K8">
        <f t="shared" si="4"/>
        <v>5.5380000000000006E-2</v>
      </c>
      <c r="L8">
        <f t="shared" si="1"/>
        <v>5.8702033224195178</v>
      </c>
      <c r="O8">
        <f t="shared" si="6"/>
        <v>0.84410140128781819</v>
      </c>
      <c r="P8">
        <f t="shared" si="7"/>
        <v>15.211415901540587</v>
      </c>
      <c r="Q8">
        <f t="shared" si="8"/>
        <v>1.4197448319810815</v>
      </c>
      <c r="R8">
        <f t="shared" si="9"/>
        <v>5.6959293937520119</v>
      </c>
      <c r="S8">
        <f t="shared" si="10"/>
        <v>-19.247871145004556</v>
      </c>
      <c r="U8">
        <f t="shared" si="11"/>
        <v>0.24427834749550295</v>
      </c>
      <c r="V8">
        <f t="shared" si="12"/>
        <v>0.74401119747401312</v>
      </c>
      <c r="W8">
        <f t="shared" si="13"/>
        <v>0.8390537462292087</v>
      </c>
      <c r="X8">
        <f t="shared" si="14"/>
        <v>1.0842781479739092</v>
      </c>
    </row>
    <row r="9" spans="1:25" x14ac:dyDescent="0.2">
      <c r="F9">
        <f t="shared" si="3"/>
        <v>6.4610000000000001E-2</v>
      </c>
      <c r="G9">
        <f t="shared" si="5"/>
        <v>2.8176962287699777E-2</v>
      </c>
      <c r="J9">
        <f t="shared" si="0"/>
        <v>1</v>
      </c>
      <c r="K9">
        <f t="shared" si="4"/>
        <v>6.4610000000000001E-2</v>
      </c>
      <c r="L9">
        <f t="shared" si="1"/>
        <v>5.8652680453381416</v>
      </c>
      <c r="O9">
        <f t="shared" si="6"/>
        <v>0.84093903113202262</v>
      </c>
      <c r="P9">
        <f t="shared" si="7"/>
        <v>15.293929664956739</v>
      </c>
      <c r="Q9">
        <f t="shared" si="8"/>
        <v>1.4132052861767266</v>
      </c>
      <c r="R9">
        <f t="shared" si="9"/>
        <v>5.6924704709631007</v>
      </c>
      <c r="S9">
        <f t="shared" si="10"/>
        <v>-19.107439578707965</v>
      </c>
      <c r="U9">
        <f t="shared" si="11"/>
        <v>0.24333911684188653</v>
      </c>
      <c r="V9">
        <f t="shared" si="12"/>
        <v>0.74191584692643975</v>
      </c>
      <c r="W9">
        <f t="shared" si="13"/>
        <v>0.83592322975893363</v>
      </c>
      <c r="X9">
        <f t="shared" si="14"/>
        <v>1.0802015772544367</v>
      </c>
    </row>
    <row r="10" spans="1:25" x14ac:dyDescent="0.2">
      <c r="F10">
        <f t="shared" si="3"/>
        <v>7.3840000000000003E-2</v>
      </c>
      <c r="G10">
        <f t="shared" si="5"/>
        <v>3.2202242614514029E-2</v>
      </c>
      <c r="J10">
        <f t="shared" si="0"/>
        <v>1</v>
      </c>
      <c r="K10">
        <f t="shared" si="4"/>
        <v>7.3840000000000003E-2</v>
      </c>
      <c r="L10">
        <f t="shared" si="1"/>
        <v>5.8603410906404712</v>
      </c>
      <c r="O10">
        <f t="shared" si="6"/>
        <v>0.83779498597412227</v>
      </c>
      <c r="P10">
        <f t="shared" si="7"/>
        <v>15.375595234924045</v>
      </c>
      <c r="Q10">
        <f t="shared" si="8"/>
        <v>1.4067136342738751</v>
      </c>
      <c r="R10">
        <f t="shared" si="9"/>
        <v>5.6890029398653974</v>
      </c>
      <c r="S10">
        <f t="shared" si="10"/>
        <v>-18.968002463725103</v>
      </c>
      <c r="U10">
        <f t="shared" si="11"/>
        <v>0.24240659128031439</v>
      </c>
      <c r="V10">
        <f t="shared" si="12"/>
        <v>0.73982528305468664</v>
      </c>
      <c r="W10">
        <f t="shared" si="13"/>
        <v>0.83281063457656013</v>
      </c>
      <c r="X10">
        <f t="shared" si="14"/>
        <v>1.0761497514184466</v>
      </c>
    </row>
    <row r="11" spans="1:25" x14ac:dyDescent="0.2">
      <c r="F11">
        <f t="shared" si="3"/>
        <v>8.3070000000000005E-2</v>
      </c>
      <c r="G11">
        <f t="shared" si="5"/>
        <v>3.6227522941328284E-2</v>
      </c>
      <c r="J11">
        <f t="shared" si="0"/>
        <v>1</v>
      </c>
      <c r="K11">
        <f t="shared" si="4"/>
        <v>8.3070000000000005E-2</v>
      </c>
      <c r="L11">
        <f t="shared" si="1"/>
        <v>5.8554222780303862</v>
      </c>
      <c r="O11">
        <f t="shared" si="6"/>
        <v>0.8346690966282726</v>
      </c>
      <c r="P11">
        <f t="shared" si="7"/>
        <v>15.456415952561521</v>
      </c>
      <c r="Q11">
        <f t="shared" si="8"/>
        <v>1.4002690888750446</v>
      </c>
      <c r="R11">
        <f t="shared" si="9"/>
        <v>5.6855269353680509</v>
      </c>
      <c r="S11">
        <f t="shared" si="10"/>
        <v>-18.829554101493038</v>
      </c>
      <c r="U11">
        <f t="shared" si="11"/>
        <v>0.24148065479017394</v>
      </c>
      <c r="V11">
        <f t="shared" si="12"/>
        <v>0.73773954149560073</v>
      </c>
      <c r="W11">
        <f t="shared" si="13"/>
        <v>0.82971579981527344</v>
      </c>
      <c r="X11">
        <f t="shared" si="14"/>
        <v>1.0721223910955877</v>
      </c>
    </row>
    <row r="12" spans="1:25" x14ac:dyDescent="0.2">
      <c r="F12">
        <f t="shared" si="3"/>
        <v>9.2300000000000007E-2</v>
      </c>
      <c r="G12">
        <f t="shared" si="5"/>
        <v>4.025280326814254E-2</v>
      </c>
      <c r="J12">
        <f t="shared" si="0"/>
        <v>1</v>
      </c>
      <c r="K12">
        <f t="shared" si="4"/>
        <v>9.2300000000000007E-2</v>
      </c>
      <c r="L12">
        <f t="shared" si="1"/>
        <v>5.8505114283340314</v>
      </c>
      <c r="O12">
        <f t="shared" si="6"/>
        <v>0.83156119733609946</v>
      </c>
      <c r="P12">
        <f t="shared" si="7"/>
        <v>15.536395171877345</v>
      </c>
      <c r="Q12">
        <f t="shared" si="8"/>
        <v>1.3938708786216367</v>
      </c>
      <c r="R12">
        <f t="shared" si="9"/>
        <v>5.6820425857958563</v>
      </c>
      <c r="S12">
        <f t="shared" si="10"/>
        <v>-18.692088801189762</v>
      </c>
      <c r="U12">
        <f t="shared" si="11"/>
        <v>0.2405611937594882</v>
      </c>
      <c r="V12">
        <f t="shared" si="12"/>
        <v>0.73565865724187995</v>
      </c>
      <c r="W12">
        <f t="shared" si="13"/>
        <v>0.8266385677905268</v>
      </c>
      <c r="X12">
        <f t="shared" si="14"/>
        <v>1.0681192225807008</v>
      </c>
    </row>
    <row r="13" spans="1:25" x14ac:dyDescent="0.2">
      <c r="F13">
        <f t="shared" si="3"/>
        <v>0.10153000000000001</v>
      </c>
      <c r="G13">
        <f t="shared" si="5"/>
        <v>4.4278083594956795E-2</v>
      </c>
      <c r="J13">
        <f t="shared" si="0"/>
        <v>1</v>
      </c>
      <c r="K13">
        <f t="shared" si="4"/>
        <v>0.10153000000000001</v>
      </c>
      <c r="L13">
        <f t="shared" si="1"/>
        <v>5.8456083634724738</v>
      </c>
      <c r="O13">
        <f t="shared" si="6"/>
        <v>0.82847112566735182</v>
      </c>
      <c r="P13">
        <f t="shared" si="7"/>
        <v>15.615536258716471</v>
      </c>
      <c r="Q13">
        <f t="shared" si="8"/>
        <v>1.3875182477379653</v>
      </c>
      <c r="R13">
        <f t="shared" si="9"/>
        <v>5.678550013101364</v>
      </c>
      <c r="S13">
        <f t="shared" si="10"/>
        <v>-18.555600880382865</v>
      </c>
      <c r="U13">
        <f t="shared" si="11"/>
        <v>0.23964809691334901</v>
      </c>
      <c r="V13">
        <f t="shared" si="12"/>
        <v>0.73358266465367739</v>
      </c>
      <c r="W13">
        <f t="shared" si="13"/>
        <v>0.82357878390988171</v>
      </c>
      <c r="X13">
        <f t="shared" si="14"/>
        <v>1.0641399776693699</v>
      </c>
    </row>
    <row r="14" spans="1:25" x14ac:dyDescent="0.2">
      <c r="F14">
        <f t="shared" si="3"/>
        <v>0.11076000000000001</v>
      </c>
      <c r="G14">
        <f t="shared" si="5"/>
        <v>4.830336392177105E-2</v>
      </c>
      <c r="J14">
        <f t="shared" si="0"/>
        <v>1</v>
      </c>
      <c r="K14">
        <f t="shared" si="4"/>
        <v>0.11076000000000001</v>
      </c>
      <c r="L14">
        <f t="shared" si="1"/>
        <v>5.8407129064347014</v>
      </c>
      <c r="O14">
        <f t="shared" si="6"/>
        <v>0.82539872242441947</v>
      </c>
      <c r="P14">
        <f t="shared" si="7"/>
        <v>15.693842589734601</v>
      </c>
      <c r="Q14">
        <f t="shared" si="8"/>
        <v>1.3812104555914027</v>
      </c>
      <c r="R14">
        <f t="shared" si="9"/>
        <v>5.6750493330682055</v>
      </c>
      <c r="S14">
        <f t="shared" si="10"/>
        <v>-18.420084665658294</v>
      </c>
      <c r="U14">
        <f t="shared" si="11"/>
        <v>0.23874125524495043</v>
      </c>
      <c r="V14">
        <f t="shared" si="12"/>
        <v>0.73151159747002514</v>
      </c>
      <c r="W14">
        <f t="shared" si="13"/>
        <v>0.82053629658629124</v>
      </c>
      <c r="X14">
        <f t="shared" si="14"/>
        <v>1.0601843934996402</v>
      </c>
    </row>
    <row r="15" spans="1:25" x14ac:dyDescent="0.2">
      <c r="F15">
        <f t="shared" si="3"/>
        <v>0.11999000000000001</v>
      </c>
      <c r="G15">
        <f t="shared" si="5"/>
        <v>5.2328644248585306E-2</v>
      </c>
      <c r="J15">
        <f t="shared" si="0"/>
        <v>1</v>
      </c>
      <c r="K15">
        <f t="shared" si="4"/>
        <v>0.11999000000000001</v>
      </c>
      <c r="L15">
        <f t="shared" si="1"/>
        <v>5.835824881250919</v>
      </c>
      <c r="O15">
        <f t="shared" si="6"/>
        <v>0.82234383155053714</v>
      </c>
      <c r="P15">
        <f t="shared" si="7"/>
        <v>15.771317551397527</v>
      </c>
      <c r="Q15">
        <f t="shared" si="8"/>
        <v>1.3749467762679179</v>
      </c>
      <c r="R15">
        <f t="shared" si="9"/>
        <v>5.6715406555060301</v>
      </c>
      <c r="S15">
        <f t="shared" si="10"/>
        <v>-18.285534493229779</v>
      </c>
      <c r="U15">
        <f t="shared" si="11"/>
        <v>0.23784056194910308</v>
      </c>
      <c r="V15">
        <f t="shared" si="12"/>
        <v>0.7294454888200842</v>
      </c>
      <c r="W15">
        <f t="shared" si="13"/>
        <v>0.81751095715467681</v>
      </c>
      <c r="X15">
        <f t="shared" si="14"/>
        <v>1.0562522123996272</v>
      </c>
    </row>
    <row r="16" spans="1:25" x14ac:dyDescent="0.2">
      <c r="F16">
        <f t="shared" si="3"/>
        <v>0.12922</v>
      </c>
      <c r="G16">
        <f t="shared" si="5"/>
        <v>5.6353924575399554E-2</v>
      </c>
      <c r="J16">
        <f t="shared" si="0"/>
        <v>1</v>
      </c>
      <c r="K16">
        <f t="shared" si="4"/>
        <v>0.12922</v>
      </c>
      <c r="L16">
        <f t="shared" si="1"/>
        <v>5.8309441129661783</v>
      </c>
      <c r="O16">
        <f t="shared" si="6"/>
        <v>0.8193063000415024</v>
      </c>
      <c r="P16">
        <f t="shared" si="7"/>
        <v>15.847964539005531</v>
      </c>
      <c r="Q16">
        <f t="shared" si="8"/>
        <v>1.3687264981623828</v>
      </c>
      <c r="R16">
        <f t="shared" si="9"/>
        <v>5.668024084437457</v>
      </c>
      <c r="S16">
        <f t="shared" si="10"/>
        <v>-18.151944709529403</v>
      </c>
      <c r="U16">
        <f t="shared" si="11"/>
        <v>0.23694591235812476</v>
      </c>
      <c r="V16">
        <f t="shared" si="12"/>
        <v>0.72738437123422073</v>
      </c>
      <c r="W16">
        <f t="shared" si="13"/>
        <v>0.81450261979164051</v>
      </c>
      <c r="X16">
        <f t="shared" si="14"/>
        <v>1.0523431817407436</v>
      </c>
    </row>
    <row r="17" spans="6:24" x14ac:dyDescent="0.2">
      <c r="F17">
        <f t="shared" si="3"/>
        <v>0.13844999999999999</v>
      </c>
      <c r="G17">
        <f t="shared" si="5"/>
        <v>6.0379204902213802E-2</v>
      </c>
      <c r="J17">
        <f t="shared" si="0"/>
        <v>1</v>
      </c>
      <c r="K17">
        <f t="shared" si="4"/>
        <v>0.13844999999999999</v>
      </c>
      <c r="L17">
        <f t="shared" si="1"/>
        <v>5.8260704276142796</v>
      </c>
      <c r="O17">
        <f t="shared" si="6"/>
        <v>0.81628597786074708</v>
      </c>
      <c r="P17">
        <f t="shared" si="7"/>
        <v>15.923786955741875</v>
      </c>
      <c r="Q17">
        <f t="shared" si="8"/>
        <v>1.3625489235829693</v>
      </c>
      <c r="R17">
        <f t="shared" si="9"/>
        <v>5.66449971827738</v>
      </c>
      <c r="S17">
        <f t="shared" si="10"/>
        <v>-18.019309671779759</v>
      </c>
      <c r="U17">
        <f t="shared" si="11"/>
        <v>0.23605720387999654</v>
      </c>
      <c r="V17">
        <f t="shared" si="12"/>
        <v>0.72532827665491595</v>
      </c>
      <c r="W17">
        <f t="shared" si="13"/>
        <v>0.81151114143817671</v>
      </c>
      <c r="X17">
        <f t="shared" si="14"/>
        <v>1.0484570537963014</v>
      </c>
    </row>
    <row r="18" spans="6:24" x14ac:dyDescent="0.2">
      <c r="F18">
        <f t="shared" si="3"/>
        <v>0.14767999999999998</v>
      </c>
      <c r="G18">
        <f t="shared" si="5"/>
        <v>6.4404485229028058E-2</v>
      </c>
      <c r="J18">
        <f t="shared" si="0"/>
        <v>1</v>
      </c>
      <c r="K18">
        <f t="shared" si="4"/>
        <v>0.14767999999999998</v>
      </c>
      <c r="L18">
        <f t="shared" si="1"/>
        <v>5.8212036521919908</v>
      </c>
      <c r="O18">
        <f t="shared" si="6"/>
        <v>0.81328271785761186</v>
      </c>
      <c r="P18">
        <f t="shared" si="7"/>
        <v>15.998788211745026</v>
      </c>
      <c r="Q18">
        <f t="shared" si="8"/>
        <v>1.3564133683690718</v>
      </c>
      <c r="R18">
        <f t="shared" si="9"/>
        <v>5.6609676500049924</v>
      </c>
      <c r="S18">
        <f t="shared" si="10"/>
        <v>-17.887623748548346</v>
      </c>
      <c r="U18">
        <f t="shared" si="11"/>
        <v>0.2351743359386895</v>
      </c>
      <c r="V18">
        <f t="shared" si="12"/>
        <v>0.72327723644751407</v>
      </c>
      <c r="W18">
        <f t="shared" si="13"/>
        <v>0.80853638172525222</v>
      </c>
      <c r="X18">
        <f t="shared" si="14"/>
        <v>1.0445935856052488</v>
      </c>
    </row>
    <row r="19" spans="6:24" x14ac:dyDescent="0.2">
      <c r="F19">
        <f t="shared" si="3"/>
        <v>0.15690999999999997</v>
      </c>
      <c r="G19">
        <f t="shared" si="5"/>
        <v>6.8429765555842306E-2</v>
      </c>
      <c r="J19">
        <f t="shared" si="0"/>
        <v>1</v>
      </c>
      <c r="K19">
        <f t="shared" si="4"/>
        <v>0.15690999999999997</v>
      </c>
      <c r="L19">
        <f t="shared" si="1"/>
        <v>5.8163436146335208</v>
      </c>
      <c r="O19">
        <f t="shared" si="6"/>
        <v>0.8102963756886864</v>
      </c>
      <c r="P19">
        <f t="shared" si="7"/>
        <v>16.072971723203455</v>
      </c>
      <c r="Q19">
        <f t="shared" si="8"/>
        <v>1.3503191615221375</v>
      </c>
      <c r="R19">
        <f t="shared" si="9"/>
        <v>5.6574279673288181</v>
      </c>
      <c r="S19">
        <f t="shared" si="10"/>
        <v>-17.756881320284673</v>
      </c>
      <c r="U19">
        <f t="shared" si="11"/>
        <v>0.23429720991656242</v>
      </c>
      <c r="V19">
        <f t="shared" si="12"/>
        <v>0.72123128141081361</v>
      </c>
      <c r="W19">
        <f t="shared" si="13"/>
        <v>0.80557820290212667</v>
      </c>
      <c r="X19">
        <f t="shared" si="14"/>
        <v>1.0407525388408161</v>
      </c>
    </row>
    <row r="20" spans="6:24" x14ac:dyDescent="0.2">
      <c r="F20">
        <f t="shared" si="3"/>
        <v>0.16613999999999995</v>
      </c>
      <c r="G20">
        <f t="shared" si="5"/>
        <v>7.2455045882656555E-2</v>
      </c>
      <c r="J20">
        <f t="shared" si="0"/>
        <v>1</v>
      </c>
      <c r="K20">
        <f t="shared" si="4"/>
        <v>0.16613999999999995</v>
      </c>
      <c r="L20">
        <f t="shared" si="1"/>
        <v>5.8114901437853019</v>
      </c>
      <c r="O20">
        <f t="shared" si="6"/>
        <v>0.80732680974206428</v>
      </c>
      <c r="P20">
        <f t="shared" si="7"/>
        <v>16.146340911473274</v>
      </c>
      <c r="Q20">
        <f t="shared" si="8"/>
        <v>1.3442656448489501</v>
      </c>
      <c r="R20">
        <f t="shared" si="9"/>
        <v>5.6538807528451231</v>
      </c>
      <c r="S20">
        <f t="shared" si="10"/>
        <v>-17.627076779840436</v>
      </c>
      <c r="U20">
        <f t="shared" si="11"/>
        <v>0.23342572909875181</v>
      </c>
      <c r="V20">
        <f t="shared" si="12"/>
        <v>0.71919044178750235</v>
      </c>
      <c r="W20">
        <f t="shared" si="13"/>
        <v>0.80263646976729108</v>
      </c>
      <c r="X20">
        <f t="shared" si="14"/>
        <v>1.0369336796838535</v>
      </c>
    </row>
    <row r="21" spans="6:24" x14ac:dyDescent="0.2">
      <c r="F21">
        <f t="shared" si="3"/>
        <v>0.17536999999999994</v>
      </c>
      <c r="G21">
        <f t="shared" si="5"/>
        <v>7.6480326209470803E-2</v>
      </c>
      <c r="J21">
        <f t="shared" si="0"/>
        <v>1</v>
      </c>
      <c r="K21">
        <f t="shared" si="4"/>
        <v>0.17536999999999994</v>
      </c>
      <c r="L21">
        <f t="shared" si="1"/>
        <v>5.8066430693810061</v>
      </c>
      <c r="O21">
        <f t="shared" si="6"/>
        <v>0.80437388106439767</v>
      </c>
      <c r="P21">
        <f t="shared" si="7"/>
        <v>16.21889920221723</v>
      </c>
      <c r="Q21">
        <f t="shared" si="8"/>
        <v>1.3382521726167453</v>
      </c>
      <c r="R21">
        <f t="shared" si="9"/>
        <v>5.6503260841899232</v>
      </c>
      <c r="S21">
        <f t="shared" si="10"/>
        <v>-17.49820453297324</v>
      </c>
      <c r="U21">
        <f t="shared" si="11"/>
        <v>0.2325597986194558</v>
      </c>
      <c r="V21">
        <f t="shared" si="12"/>
        <v>0.71715474727444228</v>
      </c>
      <c r="W21">
        <f t="shared" si="13"/>
        <v>0.79971104960191364</v>
      </c>
      <c r="X21">
        <f t="shared" si="14"/>
        <v>1.0331367787006656</v>
      </c>
    </row>
    <row r="22" spans="6:24" x14ac:dyDescent="0.2">
      <c r="F22">
        <f t="shared" si="3"/>
        <v>0.18459999999999993</v>
      </c>
      <c r="G22">
        <f t="shared" si="5"/>
        <v>8.0505606536285051E-2</v>
      </c>
      <c r="J22">
        <f t="shared" si="0"/>
        <v>1</v>
      </c>
      <c r="K22">
        <f t="shared" si="4"/>
        <v>0.18459999999999993</v>
      </c>
      <c r="L22">
        <f t="shared" si="1"/>
        <v>5.8018022220168355</v>
      </c>
      <c r="O22">
        <f t="shared" si="6"/>
        <v>0.80143745329062577</v>
      </c>
      <c r="P22">
        <f t="shared" si="7"/>
        <v>16.290650024565032</v>
      </c>
      <c r="Q22">
        <f t="shared" si="8"/>
        <v>1.3322781112197351</v>
      </c>
      <c r="R22">
        <f t="shared" si="9"/>
        <v>5.6467640341849119</v>
      </c>
      <c r="S22">
        <f t="shared" si="10"/>
        <v>-17.370258998834458</v>
      </c>
      <c r="U22">
        <f t="shared" si="11"/>
        <v>0.23169932541003976</v>
      </c>
      <c r="V22">
        <f t="shared" si="12"/>
        <v>0.71512422703281264</v>
      </c>
      <c r="W22">
        <f t="shared" si="13"/>
        <v>0.7968018121056889</v>
      </c>
      <c r="X22">
        <f t="shared" si="14"/>
        <v>1.0293616107251446</v>
      </c>
    </row>
    <row r="23" spans="6:24" x14ac:dyDescent="0.2">
      <c r="F23">
        <f t="shared" si="3"/>
        <v>0.19382999999999992</v>
      </c>
      <c r="G23">
        <f t="shared" si="5"/>
        <v>8.45308868630993E-2</v>
      </c>
      <c r="J23">
        <f t="shared" si="0"/>
        <v>1</v>
      </c>
      <c r="K23">
        <f t="shared" si="4"/>
        <v>0.19382999999999992</v>
      </c>
      <c r="L23">
        <f t="shared" si="1"/>
        <v>5.7969674331270653</v>
      </c>
      <c r="O23">
        <f t="shared" si="6"/>
        <v>0.79851739257625676</v>
      </c>
      <c r="P23">
        <f t="shared" si="7"/>
        <v>16.361596810294301</v>
      </c>
      <c r="Q23">
        <f t="shared" si="8"/>
        <v>1.3263428388565779</v>
      </c>
      <c r="R23">
        <f t="shared" si="9"/>
        <v>5.6431946709775724</v>
      </c>
      <c r="S23">
        <f t="shared" si="10"/>
        <v>-17.243234610441498</v>
      </c>
      <c r="U23">
        <f t="shared" si="11"/>
        <v>0.23084421814888784</v>
      </c>
      <c r="V23">
        <f t="shared" si="12"/>
        <v>0.71309890969810497</v>
      </c>
      <c r="W23">
        <f t="shared" si="13"/>
        <v>0.79390862933497941</v>
      </c>
      <c r="X23">
        <f t="shared" si="14"/>
        <v>1.0256079547450192</v>
      </c>
    </row>
    <row r="24" spans="6:24" x14ac:dyDescent="0.2">
      <c r="F24">
        <f t="shared" si="3"/>
        <v>0.20305999999999991</v>
      </c>
      <c r="G24">
        <f t="shared" si="5"/>
        <v>8.8556167189913548E-2</v>
      </c>
      <c r="J24">
        <f t="shared" si="0"/>
        <v>1</v>
      </c>
      <c r="K24">
        <f t="shared" si="4"/>
        <v>0.20305999999999991</v>
      </c>
      <c r="L24">
        <f t="shared" si="1"/>
        <v>5.7921385349598227</v>
      </c>
      <c r="O24">
        <f t="shared" si="6"/>
        <v>0.79561356753209811</v>
      </c>
      <c r="P24">
        <f t="shared" si="7"/>
        <v>16.431742993031609</v>
      </c>
      <c r="Q24">
        <f t="shared" si="8"/>
        <v>1.3204457452183074</v>
      </c>
      <c r="R24">
        <f t="shared" si="9"/>
        <v>5.6396180581756941</v>
      </c>
      <c r="S24">
        <f t="shared" si="10"/>
        <v>-17.117125815134909</v>
      </c>
      <c r="U24">
        <f t="shared" si="11"/>
        <v>0.22999438721292115</v>
      </c>
      <c r="V24">
        <f t="shared" si="12"/>
        <v>0.71107882338998352</v>
      </c>
      <c r="W24">
        <f t="shared" si="13"/>
        <v>0.7910313756431594</v>
      </c>
      <c r="X24">
        <f t="shared" si="14"/>
        <v>1.0218755937920472</v>
      </c>
    </row>
    <row r="25" spans="6:24" x14ac:dyDescent="0.2">
      <c r="F25">
        <f t="shared" si="3"/>
        <v>0.2122899999999999</v>
      </c>
      <c r="G25">
        <f t="shared" si="5"/>
        <v>9.2581447516727797E-2</v>
      </c>
      <c r="J25">
        <f t="shared" si="0"/>
        <v>1</v>
      </c>
      <c r="K25">
        <f t="shared" si="4"/>
        <v>0.2122899999999999</v>
      </c>
      <c r="L25">
        <f t="shared" si="1"/>
        <v>5.7873153605531042</v>
      </c>
      <c r="O25">
        <f t="shared" si="6"/>
        <v>0.79272584916132738</v>
      </c>
      <c r="P25">
        <f t="shared" si="7"/>
        <v>16.501092007473133</v>
      </c>
      <c r="Q25">
        <f t="shared" si="8"/>
        <v>1.3145862311863432</v>
      </c>
      <c r="R25">
        <f t="shared" si="9"/>
        <v>5.6360342549765612</v>
      </c>
      <c r="S25">
        <f t="shared" si="10"/>
        <v>-16.991927075020776</v>
      </c>
      <c r="U25">
        <f t="shared" si="11"/>
        <v>0.22914974463071985</v>
      </c>
      <c r="V25">
        <f t="shared" si="12"/>
        <v>0.70906399572200796</v>
      </c>
      <c r="W25">
        <f t="shared" si="13"/>
        <v>0.78816992762306559</v>
      </c>
      <c r="X25">
        <f t="shared" si="14"/>
        <v>1.0181643148359867</v>
      </c>
    </row>
    <row r="26" spans="6:24" x14ac:dyDescent="0.2">
      <c r="F26">
        <f t="shared" si="3"/>
        <v>0.22151999999999988</v>
      </c>
      <c r="G26">
        <f t="shared" si="5"/>
        <v>9.6606727843542045E-2</v>
      </c>
      <c r="J26">
        <f t="shared" si="0"/>
        <v>1</v>
      </c>
      <c r="K26">
        <f t="shared" si="4"/>
        <v>0.22151999999999988</v>
      </c>
      <c r="L26">
        <f t="shared" si="1"/>
        <v>5.7824977437110183</v>
      </c>
      <c r="O26">
        <f t="shared" si="6"/>
        <v>0.78985411079881029</v>
      </c>
      <c r="P26">
        <f t="shared" si="7"/>
        <v>16.569647288624235</v>
      </c>
      <c r="Q26">
        <f t="shared" si="8"/>
        <v>1.3087637085401356</v>
      </c>
      <c r="R26">
        <f t="shared" si="9"/>
        <v>5.6324433162910115</v>
      </c>
      <c r="S26">
        <f t="shared" si="10"/>
        <v>-16.867632867398779</v>
      </c>
      <c r="U26">
        <f t="shared" si="11"/>
        <v>0.22831020403717636</v>
      </c>
      <c r="V26">
        <f t="shared" si="12"/>
        <v>0.70705445381122756</v>
      </c>
      <c r="W26">
        <f t="shared" si="13"/>
        <v>0.78532416405147154</v>
      </c>
      <c r="X26">
        <f t="shared" si="14"/>
        <v>1.0144739086821914</v>
      </c>
    </row>
    <row r="27" spans="6:24" x14ac:dyDescent="0.2">
      <c r="F27">
        <f t="shared" si="3"/>
        <v>0.23074999999999987</v>
      </c>
      <c r="G27">
        <f t="shared" si="5"/>
        <v>0.10063200817035629</v>
      </c>
      <c r="J27">
        <f t="shared" si="0"/>
        <v>1</v>
      </c>
      <c r="K27">
        <f t="shared" si="4"/>
        <v>0.23074999999999987</v>
      </c>
      <c r="L27">
        <f t="shared" si="1"/>
        <v>5.777685518980249</v>
      </c>
      <c r="O27">
        <f t="shared" si="6"/>
        <v>0.7869982280525657</v>
      </c>
      <c r="P27">
        <f t="shared" si="7"/>
        <v>16.637412271057727</v>
      </c>
      <c r="Q27">
        <f t="shared" si="8"/>
        <v>1.3029775996741191</v>
      </c>
      <c r="R27">
        <f t="shared" si="9"/>
        <v>5.628845292862608</v>
      </c>
      <c r="S27">
        <f t="shared" si="10"/>
        <v>-16.744237685176344</v>
      </c>
      <c r="U27">
        <f t="shared" si="11"/>
        <v>0.22747568062962573</v>
      </c>
      <c r="V27">
        <f t="shared" si="12"/>
        <v>0.70505022428764452</v>
      </c>
      <c r="W27">
        <f t="shared" si="13"/>
        <v>0.78249396583549513</v>
      </c>
      <c r="X27">
        <f t="shared" si="14"/>
        <v>1.0108041698726715</v>
      </c>
    </row>
    <row r="28" spans="6:24" x14ac:dyDescent="0.2">
      <c r="F28">
        <f t="shared" si="3"/>
        <v>0.23997999999999986</v>
      </c>
      <c r="G28">
        <f t="shared" si="5"/>
        <v>0.10465728849717054</v>
      </c>
      <c r="J28">
        <f t="shared" si="0"/>
        <v>1</v>
      </c>
      <c r="K28">
        <f t="shared" si="4"/>
        <v>0.23997999999999986</v>
      </c>
      <c r="L28">
        <f t="shared" si="1"/>
        <v>5.7728785216267422</v>
      </c>
      <c r="O28">
        <f t="shared" si="6"/>
        <v>0.78415807874728638</v>
      </c>
      <c r="P28">
        <f t="shared" si="7"/>
        <v>16.704390388190326</v>
      </c>
      <c r="Q28">
        <f t="shared" si="8"/>
        <v>1.2972273373235563</v>
      </c>
      <c r="R28">
        <f t="shared" si="9"/>
        <v>5.6252402313821053</v>
      </c>
      <c r="S28">
        <f t="shared" si="10"/>
        <v>-16.621736037269038</v>
      </c>
      <c r="U28">
        <f t="shared" si="11"/>
        <v>0.22664609112538517</v>
      </c>
      <c r="V28">
        <f t="shared" si="12"/>
        <v>0.70305133330355163</v>
      </c>
      <c r="W28">
        <f t="shared" si="13"/>
        <v>0.77967921596086398</v>
      </c>
      <c r="X28">
        <f t="shared" si="14"/>
        <v>1.0071548965904897</v>
      </c>
    </row>
    <row r="29" spans="6:24" x14ac:dyDescent="0.2">
      <c r="F29">
        <f t="shared" si="3"/>
        <v>0.24920999999999985</v>
      </c>
      <c r="G29">
        <f t="shared" si="5"/>
        <v>0.10868256882398479</v>
      </c>
      <c r="J29">
        <f t="shared" si="0"/>
        <v>1</v>
      </c>
      <c r="K29">
        <f t="shared" si="4"/>
        <v>0.24920999999999985</v>
      </c>
      <c r="L29">
        <f t="shared" si="1"/>
        <v>5.7680765876125726</v>
      </c>
      <c r="O29">
        <f t="shared" si="6"/>
        <v>0.78133354286984247</v>
      </c>
      <c r="P29">
        <f t="shared" si="7"/>
        <v>16.770585071576434</v>
      </c>
      <c r="Q29">
        <f t="shared" si="8"/>
        <v>1.2915123642989341</v>
      </c>
      <c r="R29">
        <f t="shared" si="9"/>
        <v>5.6216281745973982</v>
      </c>
      <c r="S29">
        <f t="shared" si="10"/>
        <v>-16.500122448987867</v>
      </c>
      <c r="U29">
        <f t="shared" si="11"/>
        <v>0.22582135372064727</v>
      </c>
      <c r="V29">
        <f t="shared" si="12"/>
        <v>0.7010578065427514</v>
      </c>
      <c r="W29">
        <f t="shared" si="13"/>
        <v>0.77687979944196706</v>
      </c>
      <c r="X29">
        <f t="shared" si="14"/>
        <v>1.0035258905673523</v>
      </c>
    </row>
    <row r="30" spans="6:24" x14ac:dyDescent="0.2">
      <c r="F30">
        <f t="shared" si="3"/>
        <v>0.25843999999999984</v>
      </c>
      <c r="G30">
        <f t="shared" si="5"/>
        <v>0.11270784915079904</v>
      </c>
      <c r="J30">
        <f t="shared" si="0"/>
        <v>1</v>
      </c>
      <c r="K30">
        <f t="shared" si="4"/>
        <v>0.25843999999999984</v>
      </c>
      <c r="L30">
        <f t="shared" si="1"/>
        <v>5.7632795535730441</v>
      </c>
      <c r="O30">
        <f t="shared" si="6"/>
        <v>0.77852450251667205</v>
      </c>
      <c r="P30">
        <f t="shared" si="7"/>
        <v>16.835999750219472</v>
      </c>
      <c r="Q30">
        <f t="shared" si="8"/>
        <v>1.2858321332286291</v>
      </c>
      <c r="R30">
        <f t="shared" si="9"/>
        <v>5.6180091614191783</v>
      </c>
      <c r="S30">
        <f t="shared" si="10"/>
        <v>-16.379391462413636</v>
      </c>
      <c r="U30">
        <f t="shared" si="11"/>
        <v>0.22500138805068032</v>
      </c>
      <c r="V30">
        <f t="shared" si="12"/>
        <v>0.69906966922965363</v>
      </c>
      <c r="W30">
        <f t="shared" si="13"/>
        <v>0.77409560327361304</v>
      </c>
      <c r="X30">
        <f t="shared" si="14"/>
        <v>0.99991695699426031</v>
      </c>
    </row>
    <row r="31" spans="6:24" x14ac:dyDescent="0.2">
      <c r="F31">
        <f t="shared" si="3"/>
        <v>0.26766999999999985</v>
      </c>
      <c r="G31">
        <f t="shared" si="5"/>
        <v>0.1167331294776133</v>
      </c>
      <c r="J31">
        <f t="shared" si="0"/>
        <v>1</v>
      </c>
      <c r="K31">
        <f t="shared" si="4"/>
        <v>0.26766999999999985</v>
      </c>
      <c r="L31">
        <f t="shared" si="1"/>
        <v>5.7584872567939511</v>
      </c>
      <c r="O31">
        <f t="shared" si="6"/>
        <v>0.7757308418429899</v>
      </c>
      <c r="P31">
        <f t="shared" si="7"/>
        <v>16.900637849899685</v>
      </c>
      <c r="Q31">
        <f t="shared" si="8"/>
        <v>1.2801861063094386</v>
      </c>
      <c r="R31">
        <f t="shared" si="9"/>
        <v>5.6143832270224134</v>
      </c>
      <c r="S31">
        <f t="shared" si="10"/>
        <v>-16.25953763675864</v>
      </c>
      <c r="U31">
        <f t="shared" si="11"/>
        <v>0.2241861151512704</v>
      </c>
      <c r="V31">
        <f t="shared" si="12"/>
        <v>0.69708694613825695</v>
      </c>
      <c r="W31">
        <f t="shared" si="13"/>
        <v>0.77132651638443184</v>
      </c>
      <c r="X31">
        <f t="shared" si="14"/>
        <v>0.9963279044351121</v>
      </c>
    </row>
    <row r="32" spans="6:24" x14ac:dyDescent="0.2">
      <c r="F32">
        <f t="shared" si="3"/>
        <v>0.27689999999999987</v>
      </c>
      <c r="G32">
        <f t="shared" si="5"/>
        <v>0.12075840980442756</v>
      </c>
      <c r="J32">
        <f t="shared" si="0"/>
        <v>1</v>
      </c>
      <c r="K32">
        <f t="shared" si="4"/>
        <v>0.27689999999999987</v>
      </c>
      <c r="L32">
        <f t="shared" si="1"/>
        <v>5.7536995351890452</v>
      </c>
      <c r="O32">
        <f t="shared" si="6"/>
        <v>0.77295244701374377</v>
      </c>
      <c r="P32">
        <f t="shared" si="7"/>
        <v>16.964502792518349</v>
      </c>
      <c r="Q32">
        <f t="shared" si="8"/>
        <v>1.2745737550647549</v>
      </c>
      <c r="R32">
        <f t="shared" si="9"/>
        <v>5.6107504029438662</v>
      </c>
      <c r="S32">
        <f t="shared" si="10"/>
        <v>-16.140555548716282</v>
      </c>
      <c r="U32">
        <f t="shared" si="11"/>
        <v>0.22337545742136833</v>
      </c>
      <c r="V32">
        <f t="shared" si="12"/>
        <v>0.69510966160102106</v>
      </c>
      <c r="W32">
        <f t="shared" si="13"/>
        <v>0.76857242959185657</v>
      </c>
      <c r="X32">
        <f t="shared" si="14"/>
        <v>0.99275854474312697</v>
      </c>
    </row>
    <row r="33" spans="6:24" x14ac:dyDescent="0.2">
      <c r="F33">
        <f t="shared" si="3"/>
        <v>0.28612999999999988</v>
      </c>
      <c r="G33">
        <f t="shared" si="5"/>
        <v>0.12478369013124181</v>
      </c>
      <c r="J33">
        <f t="shared" si="0"/>
        <v>1</v>
      </c>
      <c r="K33">
        <f t="shared" si="4"/>
        <v>0.28612999999999988</v>
      </c>
      <c r="L33">
        <f t="shared" si="1"/>
        <v>5.7489162272776664</v>
      </c>
      <c r="O33">
        <f t="shared" si="6"/>
        <v>0.77018920615623943</v>
      </c>
      <c r="P33">
        <f t="shared" si="7"/>
        <v>17.027597995457853</v>
      </c>
      <c r="Q33">
        <f t="shared" si="8"/>
        <v>1.2689945601100492</v>
      </c>
      <c r="R33">
        <f t="shared" si="9"/>
        <v>5.6071107171757877</v>
      </c>
      <c r="S33">
        <f t="shared" si="10"/>
        <v>-16.022439792798622</v>
      </c>
      <c r="U33">
        <f t="shared" si="11"/>
        <v>0.22256933858688754</v>
      </c>
      <c r="V33">
        <f t="shared" si="12"/>
        <v>0.69313783951762475</v>
      </c>
      <c r="W33">
        <f t="shared" si="13"/>
        <v>0.76583323555861615</v>
      </c>
      <c r="X33">
        <f t="shared" si="14"/>
        <v>0.98920869297998448</v>
      </c>
    </row>
    <row r="34" spans="6:24" x14ac:dyDescent="0.2">
      <c r="F34">
        <f t="shared" si="3"/>
        <v>0.2953599999999999</v>
      </c>
      <c r="G34">
        <f t="shared" si="5"/>
        <v>0.12880897045805609</v>
      </c>
      <c r="J34">
        <f t="shared" si="0"/>
        <v>1</v>
      </c>
      <c r="K34">
        <f t="shared" si="4"/>
        <v>0.2953599999999999</v>
      </c>
      <c r="L34">
        <f t="shared" ref="L34:L65" si="15">(-1/((kay2_-1)*TAN(G34)-1)-c_s)/b_s</f>
        <v>5.7441371721625591</v>
      </c>
      <c r="O34">
        <f t="shared" si="6"/>
        <v>0.76744100931437575</v>
      </c>
      <c r="P34">
        <f t="shared" si="7"/>
        <v>17.089926870957335</v>
      </c>
      <c r="Q34">
        <f t="shared" si="8"/>
        <v>1.2634480109253952</v>
      </c>
      <c r="R34">
        <f t="shared" si="9"/>
        <v>5.6034641942559364</v>
      </c>
      <c r="S34">
        <f t="shared" si="10"/>
        <v>-15.905184981662343</v>
      </c>
      <c r="U34">
        <f t="shared" si="11"/>
        <v>0.22176768366560867</v>
      </c>
      <c r="V34">
        <f t="shared" si="12"/>
        <v>0.6911715033636191</v>
      </c>
      <c r="W34">
        <f t="shared" si="13"/>
        <v>0.76310882875068764</v>
      </c>
      <c r="X34">
        <f t="shared" si="14"/>
        <v>0.98567816733757518</v>
      </c>
    </row>
    <row r="35" spans="6:24" x14ac:dyDescent="0.2">
      <c r="F35">
        <f t="shared" ref="F35:F66" si="16">F34+dtt</f>
        <v>0.30458999999999992</v>
      </c>
      <c r="G35">
        <f t="shared" si="5"/>
        <v>0.13283425078487035</v>
      </c>
      <c r="J35">
        <f t="shared" si="0"/>
        <v>1</v>
      </c>
      <c r="K35">
        <f t="shared" si="4"/>
        <v>0.30458999999999992</v>
      </c>
      <c r="L35">
        <f t="shared" si="15"/>
        <v>5.7393622095078394</v>
      </c>
      <c r="O35">
        <f t="shared" si="6"/>
        <v>0.76470774840442501</v>
      </c>
      <c r="P35">
        <f t="shared" si="7"/>
        <v>17.151492825503283</v>
      </c>
      <c r="Q35">
        <f t="shared" si="8"/>
        <v>1.2579336056347821</v>
      </c>
      <c r="R35">
        <f t="shared" si="9"/>
        <v>5.5998108553540789</v>
      </c>
      <c r="S35">
        <f t="shared" si="10"/>
        <v>-15.788785746423422</v>
      </c>
      <c r="U35">
        <f t="shared" si="11"/>
        <v>0.22097041893315017</v>
      </c>
      <c r="V35">
        <f t="shared" si="12"/>
        <v>0.68921067619897669</v>
      </c>
      <c r="W35">
        <f t="shared" si="13"/>
        <v>0.76039910539664746</v>
      </c>
      <c r="X35">
        <f t="shared" si="14"/>
        <v>0.98216678906225607</v>
      </c>
    </row>
    <row r="36" spans="6:24" x14ac:dyDescent="0.2">
      <c r="F36">
        <f t="shared" si="16"/>
        <v>0.31381999999999993</v>
      </c>
      <c r="G36">
        <f t="shared" ref="G36:G67" si="17">SQRT(kay2_)*F36/2</f>
        <v>0.13685953111168461</v>
      </c>
      <c r="J36">
        <f t="shared" si="0"/>
        <v>1</v>
      </c>
      <c r="K36">
        <f t="shared" si="4"/>
        <v>0.31381999999999993</v>
      </c>
      <c r="L36">
        <f t="shared" si="15"/>
        <v>5.7345911795171336</v>
      </c>
      <c r="O36">
        <f t="shared" si="6"/>
        <v>0.76198931717229523</v>
      </c>
      <c r="P36">
        <f t="shared" si="7"/>
        <v>17.212299259234964</v>
      </c>
      <c r="Q36">
        <f t="shared" si="8"/>
        <v>1.252450850791947</v>
      </c>
      <c r="R36">
        <f t="shared" si="9"/>
        <v>5.5961507183550943</v>
      </c>
      <c r="S36">
        <f t="shared" si="10"/>
        <v>-15.673236736960742</v>
      </c>
      <c r="U36">
        <f t="shared" si="11"/>
        <v>0.22017747188996087</v>
      </c>
      <c r="V36">
        <f t="shared" si="12"/>
        <v>0.6872553806765378</v>
      </c>
      <c r="W36">
        <f t="shared" si="13"/>
        <v>0.75770396344836966</v>
      </c>
      <c r="X36">
        <f t="shared" si="14"/>
        <v>0.97867438238151983</v>
      </c>
    </row>
    <row r="37" spans="6:24" x14ac:dyDescent="0.2">
      <c r="F37">
        <f t="shared" si="16"/>
        <v>0.32304999999999995</v>
      </c>
      <c r="G37">
        <f t="shared" si="17"/>
        <v>0.14088481143849885</v>
      </c>
      <c r="J37">
        <f t="shared" si="0"/>
        <v>1</v>
      </c>
      <c r="K37">
        <f t="shared" si="4"/>
        <v>0.32304999999999995</v>
      </c>
      <c r="L37">
        <f t="shared" si="15"/>
        <v>5.7298239229118568</v>
      </c>
      <c r="O37">
        <f t="shared" si="6"/>
        <v>0.75928561115222204</v>
      </c>
      <c r="P37">
        <f t="shared" si="7"/>
        <v>17.272349565364067</v>
      </c>
      <c r="Q37">
        <f t="shared" si="8"/>
        <v>1.2469992611724972</v>
      </c>
      <c r="R37">
        <f t="shared" si="9"/>
        <v>5.592483797938824</v>
      </c>
      <c r="S37">
        <f t="shared" si="10"/>
        <v>-15.558532622208949</v>
      </c>
      <c r="U37">
        <f t="shared" si="11"/>
        <v>0.21938877122929781</v>
      </c>
      <c r="V37">
        <f t="shared" si="12"/>
        <v>0.68530563905035913</v>
      </c>
      <c r="W37">
        <f t="shared" si="13"/>
        <v>0.75502330254301908</v>
      </c>
      <c r="X37">
        <f t="shared" si="14"/>
        <v>0.97520077443297992</v>
      </c>
    </row>
    <row r="38" spans="6:24" x14ac:dyDescent="0.2">
      <c r="F38">
        <f t="shared" si="16"/>
        <v>0.33227999999999996</v>
      </c>
      <c r="G38">
        <f t="shared" si="17"/>
        <v>0.14491009176531311</v>
      </c>
      <c r="J38">
        <f t="shared" si="0"/>
        <v>1</v>
      </c>
      <c r="K38">
        <f t="shared" si="4"/>
        <v>0.33227999999999996</v>
      </c>
      <c r="L38">
        <f t="shared" si="15"/>
        <v>5.7250602809096494</v>
      </c>
      <c r="O38">
        <f t="shared" si="6"/>
        <v>0.75659652762682872</v>
      </c>
      <c r="P38">
        <f t="shared" si="7"/>
        <v>17.331647129608442</v>
      </c>
      <c r="Q38">
        <f t="shared" si="8"/>
        <v>1.2415783595720957</v>
      </c>
      <c r="R38">
        <f t="shared" si="9"/>
        <v>5.5888101056567967</v>
      </c>
      <c r="S38">
        <f t="shared" si="10"/>
        <v>-15.444668090440826</v>
      </c>
      <c r="U38">
        <f t="shared" si="11"/>
        <v>0.2186042468061512</v>
      </c>
      <c r="V38">
        <f t="shared" si="12"/>
        <v>0.68336147318396379</v>
      </c>
      <c r="W38">
        <f t="shared" si="13"/>
        <v>0.75235702396628934</v>
      </c>
      <c r="X38">
        <f t="shared" si="14"/>
        <v>0.97174579519558713</v>
      </c>
    </row>
    <row r="39" spans="6:24" x14ac:dyDescent="0.2">
      <c r="F39">
        <f t="shared" si="16"/>
        <v>0.34150999999999998</v>
      </c>
      <c r="G39">
        <f t="shared" si="17"/>
        <v>0.14893537209212737</v>
      </c>
      <c r="J39">
        <f t="shared" si="0"/>
        <v>1</v>
      </c>
      <c r="K39">
        <f t="shared" si="4"/>
        <v>0.34150999999999998</v>
      </c>
      <c r="L39">
        <f t="shared" si="15"/>
        <v>5.7203000952029397</v>
      </c>
      <c r="O39">
        <f t="shared" si="6"/>
        <v>0.7539219655885101</v>
      </c>
      <c r="P39">
        <f t="shared" si="7"/>
        <v>17.390195329639305</v>
      </c>
      <c r="Q39">
        <f t="shared" si="8"/>
        <v>1.2361876766104554</v>
      </c>
      <c r="R39">
        <f t="shared" si="9"/>
        <v>5.5851296500059151</v>
      </c>
      <c r="S39">
        <f t="shared" si="10"/>
        <v>-15.331637849539455</v>
      </c>
      <c r="U39">
        <f t="shared" si="11"/>
        <v>0.21782382960707702</v>
      </c>
      <c r="V39">
        <f t="shared" si="12"/>
        <v>0.68142290455850041</v>
      </c>
      <c r="W39">
        <f t="shared" si="13"/>
        <v>0.74970503061684457</v>
      </c>
      <c r="X39">
        <f t="shared" si="14"/>
        <v>0.96830927742299577</v>
      </c>
    </row>
    <row r="40" spans="6:24" x14ac:dyDescent="0.2">
      <c r="F40">
        <f t="shared" si="16"/>
        <v>0.35074</v>
      </c>
      <c r="G40">
        <f t="shared" si="17"/>
        <v>0.15296065241894163</v>
      </c>
      <c r="J40">
        <f t="shared" si="0"/>
        <v>1</v>
      </c>
      <c r="K40">
        <f t="shared" si="4"/>
        <v>0.35074</v>
      </c>
      <c r="L40">
        <f t="shared" si="15"/>
        <v>5.715543207937654</v>
      </c>
      <c r="O40">
        <f t="shared" si="6"/>
        <v>0.75126182570208477</v>
      </c>
      <c r="P40">
        <f t="shared" si="7"/>
        <v>17.447997534541777</v>
      </c>
      <c r="Q40">
        <f t="shared" si="8"/>
        <v>1.2308267505409911</v>
      </c>
      <c r="R40">
        <f t="shared" si="9"/>
        <v>5.5814424364992732</v>
      </c>
      <c r="S40">
        <f t="shared" si="10"/>
        <v>-15.219436627260471</v>
      </c>
      <c r="U40">
        <f t="shared" si="11"/>
        <v>0.217047451720911</v>
      </c>
      <c r="V40">
        <f t="shared" si="12"/>
        <v>0.67948995428080861</v>
      </c>
      <c r="W40">
        <f t="shared" si="13"/>
        <v>0.74706722697191297</v>
      </c>
      <c r="X40">
        <f t="shared" si="14"/>
        <v>0.96489105657898999</v>
      </c>
    </row>
    <row r="41" spans="6:24" x14ac:dyDescent="0.2">
      <c r="F41">
        <f t="shared" si="16"/>
        <v>0.35997000000000001</v>
      </c>
      <c r="G41">
        <f t="shared" si="17"/>
        <v>0.1569859327457559</v>
      </c>
      <c r="J41">
        <f t="shared" si="0"/>
        <v>1</v>
      </c>
      <c r="K41">
        <f t="shared" si="4"/>
        <v>0.35997000000000001</v>
      </c>
      <c r="L41">
        <f t="shared" si="15"/>
        <v>5.7107894616920394</v>
      </c>
      <c r="O41">
        <f t="shared" si="6"/>
        <v>0.74861601026866875</v>
      </c>
      <c r="P41">
        <f t="shared" si="7"/>
        <v>17.505057104288326</v>
      </c>
      <c r="Q41">
        <f t="shared" si="8"/>
        <v>1.2254951270658574</v>
      </c>
      <c r="R41">
        <f t="shared" si="9"/>
        <v>5.5777484677341533</v>
      </c>
      <c r="S41">
        <f t="shared" si="10"/>
        <v>-15.108059171484527</v>
      </c>
      <c r="U41">
        <f t="shared" si="11"/>
        <v>0.21627504631032121</v>
      </c>
      <c r="V41">
        <f t="shared" si="12"/>
        <v>0.67756264309139602</v>
      </c>
      <c r="W41">
        <f t="shared" si="13"/>
        <v>0.74444351905399353</v>
      </c>
      <c r="X41">
        <f t="shared" si="14"/>
        <v>0.96149097077490453</v>
      </c>
    </row>
    <row r="42" spans="6:24" x14ac:dyDescent="0.2">
      <c r="F42">
        <f t="shared" si="16"/>
        <v>0.36920000000000003</v>
      </c>
      <c r="G42">
        <f t="shared" si="17"/>
        <v>0.16101121307257016</v>
      </c>
      <c r="J42">
        <f t="shared" si="0"/>
        <v>1</v>
      </c>
      <c r="K42">
        <f t="shared" si="4"/>
        <v>0.36920000000000003</v>
      </c>
      <c r="L42">
        <f t="shared" si="15"/>
        <v>5.7060386994556174</v>
      </c>
      <c r="O42">
        <f t="shared" si="6"/>
        <v>0.74598442319072922</v>
      </c>
      <c r="P42">
        <f t="shared" si="7"/>
        <v>17.561377389224731</v>
      </c>
      <c r="Q42">
        <f t="shared" si="8"/>
        <v>1.2201923591562274</v>
      </c>
      <c r="R42">
        <f t="shared" si="9"/>
        <v>5.5740477434573439</v>
      </c>
      <c r="S42">
        <f t="shared" si="10"/>
        <v>-14.997500250460419</v>
      </c>
      <c r="U42">
        <f t="shared" si="11"/>
        <v>0.21550654758417534</v>
      </c>
      <c r="V42">
        <f t="shared" si="12"/>
        <v>0.67564099137233002</v>
      </c>
      <c r="W42">
        <f t="shared" si="13"/>
        <v>0.74183381439863871</v>
      </c>
      <c r="X42">
        <f t="shared" si="14"/>
        <v>0.95810886070895995</v>
      </c>
    </row>
    <row r="43" spans="6:24" x14ac:dyDescent="0.2">
      <c r="F43">
        <f t="shared" si="16"/>
        <v>0.37843000000000004</v>
      </c>
      <c r="G43">
        <f t="shared" si="17"/>
        <v>0.16503649339938442</v>
      </c>
      <c r="J43">
        <f t="shared" si="0"/>
        <v>1</v>
      </c>
      <c r="K43">
        <f t="shared" si="4"/>
        <v>0.37843000000000004</v>
      </c>
      <c r="L43">
        <f t="shared" si="15"/>
        <v>5.7012907646082525</v>
      </c>
      <c r="O43">
        <f t="shared" si="6"/>
        <v>0.74336696993826878</v>
      </c>
      <c r="P43">
        <f t="shared" si="7"/>
        <v>17.616961729568459</v>
      </c>
      <c r="Q43">
        <f t="shared" si="8"/>
        <v>1.2149180068776226</v>
      </c>
      <c r="R43">
        <f t="shared" si="9"/>
        <v>5.5703402606278773</v>
      </c>
      <c r="S43">
        <f t="shared" si="10"/>
        <v>-14.887754653038888</v>
      </c>
      <c r="U43">
        <f t="shared" si="11"/>
        <v>0.2147418907706912</v>
      </c>
      <c r="V43">
        <f t="shared" si="12"/>
        <v>0.67372501915504313</v>
      </c>
      <c r="W43">
        <f t="shared" si="13"/>
        <v>0.73923802202326505</v>
      </c>
      <c r="X43">
        <f t="shared" si="14"/>
        <v>0.95474456960744036</v>
      </c>
    </row>
    <row r="44" spans="6:24" x14ac:dyDescent="0.2">
      <c r="F44">
        <f t="shared" si="16"/>
        <v>0.38766000000000006</v>
      </c>
      <c r="G44">
        <f t="shared" si="17"/>
        <v>0.16906177372619868</v>
      </c>
      <c r="J44">
        <f t="shared" si="0"/>
        <v>1</v>
      </c>
      <c r="K44">
        <f t="shared" si="4"/>
        <v>0.38766000000000006</v>
      </c>
      <c r="L44">
        <f t="shared" si="15"/>
        <v>5.6965455008993215</v>
      </c>
      <c r="O44">
        <f t="shared" si="6"/>
        <v>0.74076355751610379</v>
      </c>
      <c r="P44">
        <f t="shared" si="7"/>
        <v>17.671813454918805</v>
      </c>
      <c r="Q44">
        <f t="shared" si="8"/>
        <v>1.2096716372200738</v>
      </c>
      <c r="R44">
        <f t="shared" si="9"/>
        <v>5.5666260134772489</v>
      </c>
      <c r="S44">
        <f t="shared" si="10"/>
        <v>-14.778817188897497</v>
      </c>
      <c r="U44">
        <f t="shared" si="11"/>
        <v>0.21398101209133652</v>
      </c>
      <c r="V44">
        <f t="shared" si="12"/>
        <v>0.67181474612805669</v>
      </c>
      <c r="W44">
        <f t="shared" si="13"/>
        <v>0.73665605239696297</v>
      </c>
      <c r="X44">
        <f t="shared" si="14"/>
        <v>0.95139794316765414</v>
      </c>
    </row>
    <row r="45" spans="6:24" x14ac:dyDescent="0.2">
      <c r="F45">
        <f t="shared" si="16"/>
        <v>0.39689000000000008</v>
      </c>
      <c r="G45">
        <f t="shared" si="17"/>
        <v>0.17308705405301295</v>
      </c>
      <c r="J45">
        <f t="shared" si="0"/>
        <v>1</v>
      </c>
      <c r="K45">
        <f t="shared" si="4"/>
        <v>0.39689000000000008</v>
      </c>
      <c r="L45">
        <f t="shared" si="15"/>
        <v>5.6918027524269901</v>
      </c>
      <c r="O45">
        <f t="shared" si="6"/>
        <v>0.73817409443219784</v>
      </c>
      <c r="P45">
        <f t="shared" si="7"/>
        <v>17.725935883778703</v>
      </c>
      <c r="Q45">
        <f t="shared" si="8"/>
        <v>1.2044528239329879</v>
      </c>
      <c r="R45">
        <f t="shared" si="9"/>
        <v>5.5629049935672388</v>
      </c>
      <c r="S45">
        <f t="shared" si="10"/>
        <v>-14.670682688756758</v>
      </c>
      <c r="U45">
        <f t="shared" si="11"/>
        <v>0.21322384873545633</v>
      </c>
      <c r="V45">
        <f t="shared" si="12"/>
        <v>0.66991019164462851</v>
      </c>
      <c r="W45">
        <f t="shared" si="13"/>
        <v>0.73408781741127094</v>
      </c>
      <c r="X45">
        <f t="shared" si="14"/>
        <v>0.9480688295026074</v>
      </c>
    </row>
    <row r="46" spans="6:24" x14ac:dyDescent="0.2">
      <c r="F46">
        <f t="shared" si="16"/>
        <v>0.40612000000000009</v>
      </c>
      <c r="G46">
        <f t="shared" si="17"/>
        <v>0.17711233437982721</v>
      </c>
      <c r="J46">
        <f t="shared" si="0"/>
        <v>1</v>
      </c>
      <c r="K46">
        <f t="shared" si="4"/>
        <v>0.40612000000000009</v>
      </c>
      <c r="L46">
        <f t="shared" si="15"/>
        <v>5.687062363617593</v>
      </c>
      <c r="O46">
        <f t="shared" si="6"/>
        <v>0.73559849066700733</v>
      </c>
      <c r="P46">
        <f t="shared" si="7"/>
        <v>17.779332323087949</v>
      </c>
      <c r="Q46">
        <f t="shared" si="8"/>
        <v>1.1992611473645454</v>
      </c>
      <c r="R46">
        <f t="shared" si="9"/>
        <v>5.5591771898454168</v>
      </c>
      <c r="S46">
        <f t="shared" si="10"/>
        <v>-14.563346004587769</v>
      </c>
      <c r="U46">
        <f t="shared" si="11"/>
        <v>0.21247033883560007</v>
      </c>
      <c r="V46">
        <f t="shared" si="12"/>
        <v>0.66801137473031857</v>
      </c>
      <c r="W46">
        <f t="shared" si="13"/>
        <v>0.73153323035187157</v>
      </c>
      <c r="X46">
        <f t="shared" si="14"/>
        <v>0.94475707908732787</v>
      </c>
    </row>
    <row r="47" spans="6:24" x14ac:dyDescent="0.2">
      <c r="F47">
        <f t="shared" si="16"/>
        <v>0.41535000000000011</v>
      </c>
      <c r="G47">
        <f t="shared" si="17"/>
        <v>0.18113761470664147</v>
      </c>
      <c r="J47">
        <f t="shared" si="0"/>
        <v>1</v>
      </c>
      <c r="K47">
        <f t="shared" si="4"/>
        <v>0.41535000000000011</v>
      </c>
      <c r="L47">
        <f t="shared" si="15"/>
        <v>5.6823241792050938</v>
      </c>
      <c r="O47">
        <f t="shared" si="6"/>
        <v>0.73303665764380599</v>
      </c>
      <c r="P47">
        <f t="shared" si="7"/>
        <v>17.832006067767438</v>
      </c>
      <c r="Q47">
        <f t="shared" si="8"/>
        <v>1.1940961943054624</v>
      </c>
      <c r="R47">
        <f t="shared" si="9"/>
        <v>5.5554425886984067</v>
      </c>
      <c r="S47">
        <f t="shared" si="10"/>
        <v>-14.456802009811403</v>
      </c>
      <c r="U47">
        <f t="shared" si="11"/>
        <v>0.21172042144352191</v>
      </c>
      <c r="V47">
        <f t="shared" si="12"/>
        <v>0.66611831409048095</v>
      </c>
      <c r="W47">
        <f t="shared" si="13"/>
        <v>0.72899220587118418</v>
      </c>
      <c r="X47">
        <f t="shared" si="14"/>
        <v>0.94146254470678425</v>
      </c>
    </row>
    <row r="48" spans="6:24" x14ac:dyDescent="0.2">
      <c r="F48">
        <f t="shared" si="16"/>
        <v>0.42458000000000012</v>
      </c>
      <c r="G48">
        <f t="shared" si="17"/>
        <v>0.18516289503345573</v>
      </c>
      <c r="J48">
        <f t="shared" si="0"/>
        <v>1</v>
      </c>
      <c r="K48">
        <f t="shared" si="4"/>
        <v>0.42458000000000012</v>
      </c>
      <c r="L48">
        <f t="shared" si="15"/>
        <v>5.677588044210637</v>
      </c>
      <c r="O48">
        <f t="shared" si="6"/>
        <v>0.73048850819995781</v>
      </c>
      <c r="P48">
        <f t="shared" si="7"/>
        <v>17.883960400274034</v>
      </c>
      <c r="Q48">
        <f t="shared" si="8"/>
        <v>1.1889575578369469</v>
      </c>
      <c r="R48">
        <f t="shared" si="9"/>
        <v>5.5517011740029716</v>
      </c>
      <c r="S48">
        <f t="shared" si="10"/>
        <v>-14.351045599489533</v>
      </c>
      <c r="U48">
        <f t="shared" si="11"/>
        <v>0.21097403650682642</v>
      </c>
      <c r="V48">
        <f t="shared" si="12"/>
        <v>0.66423102811768431</v>
      </c>
      <c r="W48">
        <f t="shared" si="13"/>
        <v>0.7264646599618233</v>
      </c>
      <c r="X48">
        <f t="shared" si="14"/>
        <v>0.93818508140534518</v>
      </c>
    </row>
    <row r="49" spans="6:24" x14ac:dyDescent="0.2">
      <c r="F49">
        <f t="shared" si="16"/>
        <v>0.43381000000000014</v>
      </c>
      <c r="G49">
        <f t="shared" si="17"/>
        <v>0.18918817536026999</v>
      </c>
      <c r="J49">
        <f t="shared" si="0"/>
        <v>1</v>
      </c>
      <c r="K49">
        <f t="shared" si="4"/>
        <v>0.43381000000000014</v>
      </c>
      <c r="L49">
        <f t="shared" si="15"/>
        <v>5.6728538039221803</v>
      </c>
      <c r="O49">
        <f t="shared" si="6"/>
        <v>0.72795395655909945</v>
      </c>
      <c r="P49">
        <f t="shared" si="7"/>
        <v>17.935198590165985</v>
      </c>
      <c r="Q49">
        <f t="shared" si="8"/>
        <v>1.183844837182761</v>
      </c>
      <c r="R49">
        <f t="shared" si="9"/>
        <v>5.5479529271750376</v>
      </c>
      <c r="S49">
        <f t="shared" si="10"/>
        <v>-14.246071690508362</v>
      </c>
      <c r="U49">
        <f t="shared" si="11"/>
        <v>0.2102311248462457</v>
      </c>
      <c r="V49">
        <f t="shared" si="12"/>
        <v>0.66234953489906057</v>
      </c>
      <c r="W49">
        <f t="shared" si="13"/>
        <v>0.72395050993089027</v>
      </c>
      <c r="X49">
        <f t="shared" si="14"/>
        <v>0.93492454643771672</v>
      </c>
    </row>
    <row r="50" spans="6:24" x14ac:dyDescent="0.2">
      <c r="F50">
        <f t="shared" si="16"/>
        <v>0.44304000000000016</v>
      </c>
      <c r="G50">
        <f t="shared" si="17"/>
        <v>0.19321345568708426</v>
      </c>
      <c r="J50">
        <f t="shared" si="0"/>
        <v>1</v>
      </c>
      <c r="K50">
        <f t="shared" si="4"/>
        <v>0.44304000000000016</v>
      </c>
      <c r="L50">
        <f t="shared" si="15"/>
        <v>5.6681213038741989</v>
      </c>
      <c r="O50">
        <f t="shared" si="6"/>
        <v>0.72543291830420031</v>
      </c>
      <c r="P50">
        <f t="shared" si="7"/>
        <v>17.985723893678646</v>
      </c>
      <c r="Q50">
        <f t="shared" si="8"/>
        <v>1.1787576375651969</v>
      </c>
      <c r="R50">
        <f t="shared" si="9"/>
        <v>5.5441978272166903</v>
      </c>
      <c r="S50">
        <f t="shared" si="10"/>
        <v>-14.141875221753898</v>
      </c>
      <c r="U50">
        <f t="shared" si="11"/>
        <v>0.20949162813351641</v>
      </c>
      <c r="V50">
        <f t="shared" si="12"/>
        <v>0.66047385222358324</v>
      </c>
      <c r="W50">
        <f t="shared" si="13"/>
        <v>0.72144967437506924</v>
      </c>
      <c r="X50">
        <f t="shared" si="14"/>
        <v>0.93168079922131497</v>
      </c>
    </row>
    <row r="51" spans="6:24" x14ac:dyDescent="0.2">
      <c r="F51">
        <f t="shared" si="16"/>
        <v>0.45227000000000017</v>
      </c>
      <c r="G51">
        <f t="shared" si="17"/>
        <v>0.19723873601389852</v>
      </c>
      <c r="J51">
        <f t="shared" si="0"/>
        <v>1</v>
      </c>
      <c r="K51">
        <f t="shared" si="4"/>
        <v>0.45227000000000017</v>
      </c>
      <c r="L51">
        <f t="shared" si="15"/>
        <v>5.6633903898274545</v>
      </c>
      <c r="O51">
        <f t="shared" si="6"/>
        <v>0.72292531035147789</v>
      </c>
      <c r="P51">
        <f t="shared" si="7"/>
        <v>18.035539553309842</v>
      </c>
      <c r="Q51">
        <f t="shared" si="8"/>
        <v>1.1736955700648404</v>
      </c>
      <c r="R51">
        <f t="shared" si="9"/>
        <v>5.540435850761213</v>
      </c>
      <c r="S51">
        <f t="shared" si="10"/>
        <v>-14.038451154280121</v>
      </c>
      <c r="U51">
        <f t="shared" si="11"/>
        <v>0.20875548886983711</v>
      </c>
      <c r="V51">
        <f t="shared" si="12"/>
        <v>0.65860399758928201</v>
      </c>
      <c r="W51">
        <f t="shared" si="13"/>
        <v>0.71896207315650507</v>
      </c>
      <c r="X51">
        <f t="shared" si="14"/>
        <v>0.92845370129002147</v>
      </c>
    </row>
    <row r="52" spans="6:24" x14ac:dyDescent="0.2">
      <c r="F52">
        <f t="shared" si="16"/>
        <v>0.46150000000000019</v>
      </c>
      <c r="G52">
        <f t="shared" si="17"/>
        <v>0.20126401634071278</v>
      </c>
      <c r="J52">
        <f t="shared" si="0"/>
        <v>1</v>
      </c>
      <c r="K52">
        <f t="shared" si="4"/>
        <v>0.46150000000000019</v>
      </c>
      <c r="L52">
        <f t="shared" si="15"/>
        <v>5.6586609077488337</v>
      </c>
      <c r="O52">
        <f t="shared" si="6"/>
        <v>0.72043105092513104</v>
      </c>
      <c r="P52">
        <f t="shared" si="7"/>
        <v>18.084648797415088</v>
      </c>
      <c r="Q52">
        <f t="shared" si="8"/>
        <v>1.1686582514840302</v>
      </c>
      <c r="R52">
        <f t="shared" si="9"/>
        <v>5.5366669721162696</v>
      </c>
      <c r="S52">
        <f t="shared" si="10"/>
        <v>-13.935794471469766</v>
      </c>
      <c r="U52">
        <f t="shared" si="11"/>
        <v>0.20802265036489048</v>
      </c>
      <c r="V52">
        <f t="shared" si="12"/>
        <v>0.65673998821039081</v>
      </c>
      <c r="W52">
        <f t="shared" si="13"/>
        <v>0.71648762737943128</v>
      </c>
      <c r="X52">
        <f t="shared" si="14"/>
        <v>0.92524311624926836</v>
      </c>
    </row>
    <row r="53" spans="6:24" x14ac:dyDescent="0.2">
      <c r="F53">
        <f t="shared" si="16"/>
        <v>0.4707300000000002</v>
      </c>
      <c r="G53">
        <f t="shared" si="17"/>
        <v>0.20528929666752704</v>
      </c>
      <c r="J53">
        <f t="shared" si="0"/>
        <v>1</v>
      </c>
      <c r="K53">
        <f t="shared" si="4"/>
        <v>0.4707300000000002</v>
      </c>
      <c r="L53">
        <f t="shared" si="15"/>
        <v>5.6539327037912397</v>
      </c>
      <c r="O53">
        <f t="shared" si="6"/>
        <v>0.71795005953286628</v>
      </c>
      <c r="P53">
        <f t="shared" si="7"/>
        <v>18.133054839812203</v>
      </c>
      <c r="Q53">
        <f t="shared" si="8"/>
        <v>1.1636453042138342</v>
      </c>
      <c r="R53">
        <f t="shared" si="9"/>
        <v>5.5328911633052389</v>
      </c>
      <c r="S53">
        <f t="shared" si="10"/>
        <v>-13.833900179187912</v>
      </c>
      <c r="U53">
        <f t="shared" si="11"/>
        <v>0.20729305671640208</v>
      </c>
      <c r="V53">
        <f t="shared" si="12"/>
        <v>0.65488184102443336</v>
      </c>
      <c r="W53">
        <f t="shared" si="13"/>
        <v>0.71402625936752806</v>
      </c>
      <c r="X53">
        <f t="shared" si="14"/>
        <v>0.92204890973241849</v>
      </c>
    </row>
    <row r="54" spans="6:24" x14ac:dyDescent="0.2">
      <c r="F54">
        <f t="shared" si="16"/>
        <v>0.47996000000000022</v>
      </c>
      <c r="G54">
        <f t="shared" si="17"/>
        <v>0.20931457699434131</v>
      </c>
      <c r="J54">
        <f t="shared" si="0"/>
        <v>1</v>
      </c>
      <c r="K54">
        <f t="shared" si="4"/>
        <v>0.47996000000000022</v>
      </c>
      <c r="L54">
        <f t="shared" si="15"/>
        <v>5.6492056242735353</v>
      </c>
      <c r="O54">
        <f t="shared" si="6"/>
        <v>0.7154822569421937</v>
      </c>
      <c r="P54">
        <f t="shared" si="7"/>
        <v>18.180760879394953</v>
      </c>
      <c r="Q54">
        <f t="shared" si="8"/>
        <v>1.1586563561044776</v>
      </c>
      <c r="R54">
        <f t="shared" si="9"/>
        <v>5.5291083941068147</v>
      </c>
      <c r="S54">
        <f t="shared" si="10"/>
        <v>-13.732763305928794</v>
      </c>
      <c r="U54">
        <f t="shared" si="11"/>
        <v>0.20656665279022476</v>
      </c>
      <c r="V54">
        <f t="shared" si="12"/>
        <v>0.65302957269924977</v>
      </c>
      <c r="W54">
        <f t="shared" si="13"/>
        <v>0.71157789264198368</v>
      </c>
      <c r="X54">
        <f t="shared" si="14"/>
        <v>0.91887094935838576</v>
      </c>
    </row>
    <row r="55" spans="6:24" x14ac:dyDescent="0.2">
      <c r="F55">
        <f t="shared" si="16"/>
        <v>0.48919000000000024</v>
      </c>
      <c r="G55">
        <f t="shared" si="17"/>
        <v>0.21333985732115554</v>
      </c>
      <c r="J55">
        <f t="shared" si="0"/>
        <v>1</v>
      </c>
      <c r="K55">
        <f t="shared" si="4"/>
        <v>0.48919000000000024</v>
      </c>
      <c r="L55">
        <f t="shared" si="15"/>
        <v>5.6444795156605343</v>
      </c>
      <c r="O55">
        <f t="shared" si="6"/>
        <v>0.71302756515746213</v>
      </c>
      <c r="P55">
        <f t="shared" si="7"/>
        <v>18.227770099755702</v>
      </c>
      <c r="Q55">
        <f t="shared" si="8"/>
        <v>1.1536910403390632</v>
      </c>
      <c r="R55">
        <f t="shared" si="9"/>
        <v>5.5253186320928815</v>
      </c>
      <c r="S55">
        <f t="shared" si="10"/>
        <v>-13.632378902955679</v>
      </c>
      <c r="U55">
        <f t="shared" si="11"/>
        <v>0.20584338420092363</v>
      </c>
      <c r="V55">
        <f t="shared" si="12"/>
        <v>0.65118319963996185</v>
      </c>
      <c r="W55">
        <f t="shared" si="13"/>
        <v>0.70914245190023695</v>
      </c>
      <c r="X55">
        <f t="shared" si="14"/>
        <v>0.91570910469046174</v>
      </c>
    </row>
    <row r="56" spans="6:24" x14ac:dyDescent="0.2">
      <c r="F56">
        <f t="shared" si="16"/>
        <v>0.49842000000000025</v>
      </c>
      <c r="G56">
        <f t="shared" si="17"/>
        <v>0.2173651376479698</v>
      </c>
      <c r="J56">
        <f t="shared" si="0"/>
        <v>1</v>
      </c>
      <c r="K56">
        <f t="shared" si="4"/>
        <v>0.49842000000000025</v>
      </c>
      <c r="L56">
        <f t="shared" si="15"/>
        <v>5.6397542245430259</v>
      </c>
      <c r="O56">
        <f t="shared" si="6"/>
        <v>0.71058590739761374</v>
      </c>
      <c r="P56">
        <f t="shared" si="7"/>
        <v>18.274085668816632</v>
      </c>
      <c r="Q56">
        <f t="shared" si="8"/>
        <v>1.1487489953105052</v>
      </c>
      <c r="R56">
        <f t="shared" si="9"/>
        <v>5.5215218426647574</v>
      </c>
      <c r="S56">
        <f t="shared" si="10"/>
        <v>-13.532742044434277</v>
      </c>
      <c r="U56">
        <f t="shared" si="11"/>
        <v>0.20512319729284806</v>
      </c>
      <c r="V56">
        <f t="shared" si="12"/>
        <v>0.64934273799588538</v>
      </c>
      <c r="W56">
        <f t="shared" si="13"/>
        <v>0.70671986299538048</v>
      </c>
      <c r="X56">
        <f t="shared" si="14"/>
        <v>0.91256324719630411</v>
      </c>
    </row>
    <row r="57" spans="6:24" x14ac:dyDescent="0.2">
      <c r="F57">
        <f t="shared" si="16"/>
        <v>0.50765000000000027</v>
      </c>
      <c r="G57">
        <f t="shared" si="17"/>
        <v>0.22139041797478407</v>
      </c>
      <c r="J57">
        <f t="shared" si="0"/>
        <v>1</v>
      </c>
      <c r="K57">
        <f t="shared" si="4"/>
        <v>0.50765000000000027</v>
      </c>
      <c r="L57">
        <f t="shared" si="15"/>
        <v>5.6350295976178479</v>
      </c>
      <c r="O57">
        <f t="shared" si="6"/>
        <v>0.70815720807463167</v>
      </c>
      <c r="P57">
        <f t="shared" si="7"/>
        <v>18.319710738469471</v>
      </c>
      <c r="Q57">
        <f t="shared" si="8"/>
        <v>1.1438298645015585</v>
      </c>
      <c r="R57">
        <f t="shared" si="9"/>
        <v>5.5177179890878367</v>
      </c>
      <c r="S57">
        <f t="shared" si="10"/>
        <v>-13.433847827559696</v>
      </c>
      <c r="U57">
        <f t="shared" si="11"/>
        <v>0.20440603912167246</v>
      </c>
      <c r="V57">
        <f t="shared" si="12"/>
        <v>0.64750820366738382</v>
      </c>
      <c r="W57">
        <f t="shared" si="13"/>
        <v>0.7043100529162003</v>
      </c>
      <c r="X57">
        <f t="shared" si="14"/>
        <v>0.90943325020904831</v>
      </c>
    </row>
    <row r="58" spans="6:24" x14ac:dyDescent="0.2">
      <c r="F58">
        <f t="shared" si="16"/>
        <v>0.51688000000000023</v>
      </c>
      <c r="G58">
        <f t="shared" si="17"/>
        <v>0.2254156983015983</v>
      </c>
      <c r="J58">
        <f t="shared" si="0"/>
        <v>1</v>
      </c>
      <c r="K58">
        <f t="shared" si="4"/>
        <v>0.51688000000000023</v>
      </c>
      <c r="L58">
        <f t="shared" si="15"/>
        <v>5.6303054816679676</v>
      </c>
      <c r="O58">
        <f t="shared" si="6"/>
        <v>0.70574139277266079</v>
      </c>
      <c r="P58">
        <f t="shared" si="7"/>
        <v>18.364648444223263</v>
      </c>
      <c r="Q58">
        <f t="shared" si="8"/>
        <v>1.1389332963678296</v>
      </c>
      <c r="R58">
        <f t="shared" si="9"/>
        <v>5.513907032524676</v>
      </c>
      <c r="S58">
        <f t="shared" si="10"/>
        <v>-13.335691372677099</v>
      </c>
      <c r="U58">
        <f t="shared" si="11"/>
        <v>0.20369185743638754</v>
      </c>
      <c r="V58">
        <f t="shared" si="12"/>
        <v>0.64567961231267335</v>
      </c>
      <c r="W58">
        <f t="shared" si="13"/>
        <v>0.70191294976783802</v>
      </c>
      <c r="X58">
        <f t="shared" si="14"/>
        <v>0.90631898888951046</v>
      </c>
    </row>
    <row r="59" spans="6:24" x14ac:dyDescent="0.2">
      <c r="F59">
        <f t="shared" si="16"/>
        <v>0.52611000000000019</v>
      </c>
      <c r="G59">
        <f t="shared" si="17"/>
        <v>0.22944097862841256</v>
      </c>
      <c r="J59">
        <f t="shared" si="0"/>
        <v>1</v>
      </c>
      <c r="K59">
        <f t="shared" si="4"/>
        <v>0.52611000000000019</v>
      </c>
      <c r="L59">
        <f t="shared" si="15"/>
        <v>5.6255817235426147</v>
      </c>
      <c r="O59">
        <f t="shared" si="6"/>
        <v>0.70333838822777861</v>
      </c>
      <c r="P59">
        <f t="shared" si="7"/>
        <v>18.408901904860315</v>
      </c>
      <c r="Q59">
        <f t="shared" si="8"/>
        <v>1.1340589442237119</v>
      </c>
      <c r="R59">
        <f t="shared" si="9"/>
        <v>5.5100889320666049</v>
      </c>
      <c r="S59">
        <f t="shared" si="10"/>
        <v>-13.238267823396383</v>
      </c>
      <c r="U59">
        <f t="shared" si="11"/>
        <v>0.20298060066173187</v>
      </c>
      <c r="V59">
        <f t="shared" si="12"/>
        <v>0.64385697935457409</v>
      </c>
      <c r="W59">
        <f t="shared" si="13"/>
        <v>0.69952848275304813</v>
      </c>
      <c r="X59">
        <f t="shared" si="14"/>
        <v>0.90322034018943564</v>
      </c>
    </row>
    <row r="60" spans="6:24" x14ac:dyDescent="0.2">
      <c r="F60">
        <f t="shared" si="16"/>
        <v>0.53534000000000015</v>
      </c>
      <c r="G60">
        <f t="shared" si="17"/>
        <v>0.2334662589552268</v>
      </c>
      <c r="J60">
        <f t="shared" si="0"/>
        <v>1</v>
      </c>
      <c r="K60">
        <f t="shared" si="4"/>
        <v>0.53534000000000015</v>
      </c>
      <c r="L60">
        <f t="shared" si="15"/>
        <v>5.620858170137403</v>
      </c>
      <c r="O60">
        <f t="shared" si="6"/>
        <v>0.70094812230839654</v>
      </c>
      <c r="P60">
        <f t="shared" si="7"/>
        <v>18.452474222099646</v>
      </c>
      <c r="Q60">
        <f t="shared" si="8"/>
        <v>1.1292064661310834</v>
      </c>
      <c r="R60">
        <f t="shared" si="9"/>
        <v>5.5062636447638562</v>
      </c>
      <c r="S60">
        <f t="shared" si="10"/>
        <v>-13.141572346700748</v>
      </c>
      <c r="U60">
        <f t="shared" si="11"/>
        <v>0.20227221788103913</v>
      </c>
      <c r="V60">
        <f t="shared" si="12"/>
        <v>0.64204031998721378</v>
      </c>
      <c r="W60">
        <f t="shared" si="13"/>
        <v>0.69715658215403908</v>
      </c>
      <c r="X60">
        <f t="shared" si="14"/>
        <v>0.90013718281577093</v>
      </c>
    </row>
    <row r="61" spans="6:24" x14ac:dyDescent="0.2">
      <c r="F61">
        <f t="shared" si="16"/>
        <v>0.54457000000000011</v>
      </c>
      <c r="G61">
        <f t="shared" si="17"/>
        <v>0.23749153928204103</v>
      </c>
      <c r="J61">
        <f t="shared" si="0"/>
        <v>1</v>
      </c>
      <c r="K61">
        <f t="shared" si="4"/>
        <v>0.54457000000000011</v>
      </c>
      <c r="L61">
        <f t="shared" si="15"/>
        <v>5.6161346683744888</v>
      </c>
      <c r="O61">
        <f t="shared" si="6"/>
        <v>0.6985705239962734</v>
      </c>
      <c r="P61">
        <f t="shared" si="7"/>
        <v>18.495368480268095</v>
      </c>
      <c r="Q61">
        <f t="shared" si="8"/>
        <v>1.1243755247907525</v>
      </c>
      <c r="R61">
        <f t="shared" si="9"/>
        <v>5.5024311256543097</v>
      </c>
      <c r="S61">
        <f t="shared" si="10"/>
        <v>-13.045600133049735</v>
      </c>
      <c r="U61">
        <f t="shared" si="11"/>
        <v>0.20156665881949759</v>
      </c>
      <c r="V61">
        <f t="shared" si="12"/>
        <v>0.64022964918268521</v>
      </c>
      <c r="W61">
        <f t="shared" si="13"/>
        <v>0.6947971793148775</v>
      </c>
      <c r="X61">
        <f t="shared" si="14"/>
        <v>0.89706939719591661</v>
      </c>
    </row>
    <row r="62" spans="6:24" x14ac:dyDescent="0.2">
      <c r="F62">
        <f t="shared" si="16"/>
        <v>0.55380000000000007</v>
      </c>
      <c r="G62">
        <f t="shared" si="17"/>
        <v>0.24151681960885527</v>
      </c>
      <c r="J62">
        <f t="shared" si="0"/>
        <v>1</v>
      </c>
      <c r="K62">
        <f t="shared" si="4"/>
        <v>0.55380000000000007</v>
      </c>
      <c r="L62">
        <f t="shared" si="15"/>
        <v>5.6114110651827218</v>
      </c>
      <c r="O62">
        <f t="shared" si="6"/>
        <v>0.69620552336811869</v>
      </c>
      <c r="P62">
        <f t="shared" si="7"/>
        <v>18.537587745978733</v>
      </c>
      <c r="Q62">
        <f t="shared" si="8"/>
        <v>1.1195657874365004</v>
      </c>
      <c r="R62">
        <f t="shared" si="9"/>
        <v>5.4985913277908525</v>
      </c>
      <c r="S62">
        <f t="shared" si="10"/>
        <v>-12.950346396476357</v>
      </c>
      <c r="U62">
        <f t="shared" si="11"/>
        <v>0.20086387382779791</v>
      </c>
      <c r="V62">
        <f t="shared" si="12"/>
        <v>0.63842498169765671</v>
      </c>
      <c r="W62">
        <f t="shared" si="13"/>
        <v>0.69245020662443701</v>
      </c>
      <c r="X62">
        <f t="shared" si="14"/>
        <v>0.89401686544393466</v>
      </c>
    </row>
    <row r="63" spans="6:24" x14ac:dyDescent="0.2">
      <c r="F63">
        <f t="shared" si="16"/>
        <v>0.56303000000000003</v>
      </c>
      <c r="G63">
        <f t="shared" si="17"/>
        <v>0.2455420999356695</v>
      </c>
      <c r="J63">
        <f t="shared" si="0"/>
        <v>1</v>
      </c>
      <c r="K63">
        <f t="shared" si="4"/>
        <v>0.56303000000000003</v>
      </c>
      <c r="L63">
        <f t="shared" si="15"/>
        <v>5.606687207477802</v>
      </c>
      <c r="O63">
        <f t="shared" si="6"/>
        <v>0.69385305157777244</v>
      </c>
      <c r="P63">
        <f t="shared" si="7"/>
        <v>18.579135067816278</v>
      </c>
      <c r="Q63">
        <f t="shared" si="8"/>
        <v>1.1147769257316755</v>
      </c>
      <c r="R63">
        <f t="shared" si="9"/>
        <v>5.494744202267424</v>
      </c>
      <c r="S63">
        <f t="shared" si="10"/>
        <v>-12.855806374678956</v>
      </c>
      <c r="U63">
        <f t="shared" si="11"/>
        <v>0.20016381386616225</v>
      </c>
      <c r="V63">
        <f t="shared" si="12"/>
        <v>0.63662633207994124</v>
      </c>
      <c r="W63">
        <f t="shared" si="13"/>
        <v>0.69011559749987939</v>
      </c>
      <c r="X63">
        <f t="shared" si="14"/>
        <v>0.8909794713276773</v>
      </c>
    </row>
    <row r="64" spans="6:24" x14ac:dyDescent="0.2">
      <c r="F64">
        <f t="shared" si="16"/>
        <v>0.57225999999999999</v>
      </c>
      <c r="G64">
        <f t="shared" si="17"/>
        <v>0.24956738026248373</v>
      </c>
      <c r="J64">
        <f t="shared" si="0"/>
        <v>1</v>
      </c>
      <c r="K64">
        <f t="shared" si="4"/>
        <v>0.57225999999999999</v>
      </c>
      <c r="L64">
        <f t="shared" si="15"/>
        <v>5.6019629421424373</v>
      </c>
      <c r="O64">
        <f t="shared" si="6"/>
        <v>0.69151304083893961</v>
      </c>
      <c r="P64">
        <f t="shared" si="7"/>
        <v>18.620013476029524</v>
      </c>
      <c r="Q64">
        <f t="shared" si="8"/>
        <v>1.1100086156682369</v>
      </c>
      <c r="R64">
        <f t="shared" si="9"/>
        <v>5.4908896982437598</v>
      </c>
      <c r="S64">
        <f t="shared" si="10"/>
        <v>-12.761975329107628</v>
      </c>
      <c r="U64">
        <f t="shared" si="11"/>
        <v>0.19946643048873772</v>
      </c>
      <c r="V64">
        <f t="shared" si="12"/>
        <v>0.63483371467502314</v>
      </c>
      <c r="W64">
        <f t="shared" si="13"/>
        <v>0.68779328637064996</v>
      </c>
      <c r="X64">
        <f t="shared" si="14"/>
        <v>0.88795710023681218</v>
      </c>
    </row>
    <row r="65" spans="6:24" x14ac:dyDescent="0.2">
      <c r="F65">
        <f t="shared" si="16"/>
        <v>0.58148999999999995</v>
      </c>
      <c r="G65">
        <f t="shared" si="17"/>
        <v>0.25359266058929797</v>
      </c>
      <c r="J65">
        <f t="shared" si="0"/>
        <v>1</v>
      </c>
      <c r="K65">
        <f t="shared" si="4"/>
        <v>0.58148999999999995</v>
      </c>
      <c r="L65">
        <f t="shared" si="15"/>
        <v>5.5972381160064826</v>
      </c>
      <c r="O65">
        <f t="shared" si="6"/>
        <v>0.68918542440846919</v>
      </c>
      <c r="P65">
        <f t="shared" si="7"/>
        <v>18.660225982230276</v>
      </c>
      <c r="Q65">
        <f t="shared" si="8"/>
        <v>1.1052605374681757</v>
      </c>
      <c r="R65">
        <f t="shared" si="9"/>
        <v>5.4870277629688875</v>
      </c>
      <c r="S65">
        <f t="shared" si="10"/>
        <v>-12.668848545045524</v>
      </c>
      <c r="U65">
        <f t="shared" si="11"/>
        <v>0.19877167582834296</v>
      </c>
      <c r="V65">
        <f t="shared" si="12"/>
        <v>0.63304714363254677</v>
      </c>
      <c r="W65">
        <f t="shared" si="13"/>
        <v>0.6854832086629723</v>
      </c>
      <c r="X65">
        <f t="shared" si="14"/>
        <v>0.88494963915170999</v>
      </c>
    </row>
    <row r="66" spans="6:24" x14ac:dyDescent="0.2">
      <c r="F66">
        <f t="shared" si="16"/>
        <v>0.59071999999999991</v>
      </c>
      <c r="G66">
        <f t="shared" si="17"/>
        <v>0.25761794091611223</v>
      </c>
      <c r="J66">
        <f t="shared" ref="J66:J129" si="18">2*(1-COS(incid22))*EXP(-bsel*$HW66)/((1-COS(incid22))^2*EXP(-2*bsel*$HW66)+kay2_^2 )</f>
        <v>1</v>
      </c>
      <c r="K66">
        <f t="shared" si="4"/>
        <v>0.59071999999999991</v>
      </c>
      <c r="L66">
        <f t="shared" ref="L66:L97" si="19">(-1/((kay2_-1)*TAN(G66)-1)-c_s)/b_s</f>
        <v>5.5925125758270777</v>
      </c>
      <c r="O66">
        <f t="shared" si="6"/>
        <v>0.68687013657015217</v>
      </c>
      <c r="P66">
        <f t="shared" si="7"/>
        <v>18.699775579099054</v>
      </c>
      <c r="Q66">
        <f t="shared" si="8"/>
        <v>1.1005323754872538</v>
      </c>
      <c r="R66">
        <f t="shared" si="9"/>
        <v>5.4831583418034171</v>
      </c>
      <c r="S66">
        <f t="shared" si="10"/>
        <v>-12.576421331684962</v>
      </c>
      <c r="U66">
        <f t="shared" si="11"/>
        <v>0.19807950258155788</v>
      </c>
      <c r="V66">
        <f t="shared" si="12"/>
        <v>0.63126663291276552</v>
      </c>
      <c r="W66">
        <f t="shared" si="13"/>
        <v>0.68318530078482897</v>
      </c>
      <c r="X66">
        <f t="shared" si="14"/>
        <v>0.88195697661317196</v>
      </c>
    </row>
    <row r="67" spans="6:24" x14ac:dyDescent="0.2">
      <c r="F67">
        <f t="shared" ref="F67:F98" si="20">F66+dtt</f>
        <v>0.59994999999999987</v>
      </c>
      <c r="G67">
        <f t="shared" si="17"/>
        <v>0.26164322124292644</v>
      </c>
      <c r="J67">
        <f t="shared" si="18"/>
        <v>1</v>
      </c>
      <c r="K67">
        <f t="shared" ref="K67:K130" si="21">K66+dtt</f>
        <v>0.59994999999999987</v>
      </c>
      <c r="L67">
        <f t="shared" si="19"/>
        <v>5.587786168268754</v>
      </c>
      <c r="O67">
        <f t="shared" si="6"/>
        <v>0.68456711261903325</v>
      </c>
      <c r="P67">
        <f t="shared" si="7"/>
        <v>18.738665240096818</v>
      </c>
      <c r="Q67">
        <f t="shared" si="8"/>
        <v>1.0958238181209459</v>
      </c>
      <c r="R67">
        <f t="shared" si="9"/>
        <v>5.4792813782406213</v>
      </c>
      <c r="S67">
        <f t="shared" si="10"/>
        <v>-12.484689022198786</v>
      </c>
      <c r="U67">
        <f t="shared" si="11"/>
        <v>0.19738986399413869</v>
      </c>
      <c r="V67">
        <f t="shared" si="12"/>
        <v>0.62949219629295594</v>
      </c>
      <c r="W67">
        <f t="shared" si="13"/>
        <v>0.68089950011141209</v>
      </c>
      <c r="X67">
        <f t="shared" si="14"/>
        <v>0.87897900269297002</v>
      </c>
    </row>
    <row r="68" spans="6:24" x14ac:dyDescent="0.2">
      <c r="F68">
        <f t="shared" si="20"/>
        <v>0.60917999999999983</v>
      </c>
      <c r="G68">
        <f t="shared" ref="G68:G99" si="22">SQRT(kay2_)*F68/2</f>
        <v>0.2656685015697407</v>
      </c>
      <c r="J68">
        <f t="shared" si="18"/>
        <v>1</v>
      </c>
      <c r="K68">
        <f t="shared" si="21"/>
        <v>0.60917999999999983</v>
      </c>
      <c r="L68">
        <f t="shared" si="19"/>
        <v>5.5830587398835165</v>
      </c>
      <c r="O68">
        <f t="shared" ref="O68:O121" si="23">X67-U68</f>
        <v>0.68227628884621727</v>
      </c>
      <c r="P68">
        <f t="shared" ref="P68:P121" si="24">$L68^2-(R67-Q67*_xlfn.COT(X67))^2*SIN(X67)^2</f>
        <v>18.776897919182943</v>
      </c>
      <c r="Q68">
        <f t="shared" ref="Q68:Q121" si="25">(-(R67-Q67*_xlfn.COT(X67))*COS(X67)+SQRT(P68))*SIN(X67)</f>
        <v>1.0911345577125544</v>
      </c>
      <c r="R68">
        <f t="shared" ref="R68:R121" si="26">R67+(_xlfn.COT(X67)*(Q68-Q67))</f>
        <v>5.4753968139263796</v>
      </c>
      <c r="S68">
        <f t="shared" ref="S68:S121" si="27">$FC68^2-(R67-Q67*_xlfn.COT(X67))^2*SIN(X67)^2</f>
        <v>-12.393646973806778</v>
      </c>
      <c r="U68">
        <f t="shared" ref="U68:U121" si="28">ATAN(Q68/R68)</f>
        <v>0.19670271384675278</v>
      </c>
      <c r="V68">
        <f t="shared" ref="V68:V121" si="29">SIN(O68)*(c_EXISOSI+bsel*($HX68-dr))/(c_EXISOSI+bsel*$HX68)</f>
        <v>0.62772384737379905</v>
      </c>
      <c r="W68">
        <f t="shared" ref="W68:W121" si="30">ASIN(V68)</f>
        <v>0.67862574497103689</v>
      </c>
      <c r="X68">
        <f t="shared" ref="X68:X131" si="31">W68+U67</f>
        <v>0.87601560896517561</v>
      </c>
    </row>
    <row r="69" spans="6:24" x14ac:dyDescent="0.2">
      <c r="F69">
        <f t="shared" si="20"/>
        <v>0.61840999999999979</v>
      </c>
      <c r="G69">
        <f t="shared" si="22"/>
        <v>0.26969378189655491</v>
      </c>
      <c r="J69">
        <f t="shared" si="18"/>
        <v>1</v>
      </c>
      <c r="K69">
        <f t="shared" si="21"/>
        <v>0.61840999999999979</v>
      </c>
      <c r="L69">
        <f t="shared" si="19"/>
        <v>5.5783301370909015</v>
      </c>
      <c r="O69">
        <f t="shared" si="23"/>
        <v>0.67999760252415498</v>
      </c>
      <c r="P69">
        <f t="shared" si="24"/>
        <v>18.814476550539087</v>
      </c>
      <c r="Q69">
        <f t="shared" si="25"/>
        <v>1.0864642904634183</v>
      </c>
      <c r="R69">
        <f t="shared" si="26"/>
        <v>5.4715045886780009</v>
      </c>
      <c r="S69">
        <f t="shared" si="27"/>
        <v>-12.303290567837511</v>
      </c>
      <c r="U69">
        <f t="shared" si="28"/>
        <v>0.1960180064410206</v>
      </c>
      <c r="V69">
        <f t="shared" si="29"/>
        <v>0.62596159958572861</v>
      </c>
      <c r="W69">
        <f t="shared" si="30"/>
        <v>0.67636397463149767</v>
      </c>
      <c r="X69">
        <f t="shared" si="31"/>
        <v>0.87306668847825042</v>
      </c>
    </row>
    <row r="70" spans="6:24" x14ac:dyDescent="0.2">
      <c r="F70">
        <f t="shared" si="20"/>
        <v>0.62763999999999975</v>
      </c>
      <c r="G70">
        <f t="shared" si="22"/>
        <v>0.27371906222336917</v>
      </c>
      <c r="J70">
        <f t="shared" si="18"/>
        <v>1</v>
      </c>
      <c r="K70">
        <f t="shared" si="21"/>
        <v>0.62763999999999975</v>
      </c>
      <c r="L70">
        <f t="shared" si="19"/>
        <v>5.5736002061579892</v>
      </c>
      <c r="O70">
        <f t="shared" si="23"/>
        <v>0.6777309918923986</v>
      </c>
      <c r="P70">
        <f t="shared" si="24"/>
        <v>18.851404048298754</v>
      </c>
      <c r="Q70">
        <f t="shared" si="25"/>
        <v>1.0818127163451301</v>
      </c>
      <c r="R70">
        <f t="shared" si="26"/>
        <v>5.4676046405019409</v>
      </c>
      <c r="S70">
        <f t="shared" si="27"/>
        <v>-12.213615209785626</v>
      </c>
      <c r="U70">
        <f t="shared" si="28"/>
        <v>0.19533569658585176</v>
      </c>
      <c r="V70">
        <f t="shared" si="29"/>
        <v>0.62420546619524864</v>
      </c>
      <c r="W70">
        <f t="shared" si="30"/>
        <v>0.67411412928685877</v>
      </c>
      <c r="X70">
        <f t="shared" si="31"/>
        <v>0.8701321357278794</v>
      </c>
    </row>
    <row r="71" spans="6:24" x14ac:dyDescent="0.2">
      <c r="F71">
        <f t="shared" si="20"/>
        <v>0.63686999999999971</v>
      </c>
      <c r="G71">
        <f t="shared" si="22"/>
        <v>0.27774434255018338</v>
      </c>
      <c r="J71">
        <f t="shared" si="18"/>
        <v>1</v>
      </c>
      <c r="K71">
        <f t="shared" si="21"/>
        <v>0.63686999999999971</v>
      </c>
      <c r="L71">
        <f t="shared" si="19"/>
        <v>5.568868793179389</v>
      </c>
      <c r="O71">
        <f t="shared" si="23"/>
        <v>0.67547639614381028</v>
      </c>
      <c r="P71">
        <f t="shared" si="24"/>
        <v>18.887683306282561</v>
      </c>
      <c r="Q71">
        <f t="shared" si="25"/>
        <v>1.0771795390137338</v>
      </c>
      <c r="R71">
        <f t="shared" si="26"/>
        <v>5.4636969056104698</v>
      </c>
      <c r="S71">
        <f t="shared" si="27"/>
        <v>-12.124616329364702</v>
      </c>
      <c r="U71">
        <f t="shared" si="28"/>
        <v>0.19465573958406909</v>
      </c>
      <c r="V71">
        <f t="shared" si="29"/>
        <v>0.62245546031122356</v>
      </c>
      <c r="W71">
        <f t="shared" si="30"/>
        <v>0.67187615004466905</v>
      </c>
      <c r="X71">
        <f t="shared" si="31"/>
        <v>0.86721184663052076</v>
      </c>
    </row>
    <row r="72" spans="6:24" x14ac:dyDescent="0.2">
      <c r="F72">
        <f t="shared" si="20"/>
        <v>0.64609999999999967</v>
      </c>
      <c r="G72">
        <f t="shared" si="22"/>
        <v>0.28176962287699764</v>
      </c>
      <c r="J72">
        <f t="shared" si="18"/>
        <v>1</v>
      </c>
      <c r="K72">
        <f t="shared" si="21"/>
        <v>0.64609999999999967</v>
      </c>
      <c r="L72">
        <f t="shared" si="19"/>
        <v>5.5641357440571531</v>
      </c>
      <c r="O72">
        <f t="shared" si="23"/>
        <v>0.67323375541121488</v>
      </c>
      <c r="P72">
        <f t="shared" si="24"/>
        <v>18.923317197738655</v>
      </c>
      <c r="Q72">
        <f t="shared" si="25"/>
        <v>1.0725644657257993</v>
      </c>
      <c r="R72">
        <f t="shared" si="26"/>
        <v>5.459781318437285</v>
      </c>
      <c r="S72">
        <f t="shared" si="27"/>
        <v>-12.036289380555791</v>
      </c>
      <c r="U72">
        <f t="shared" si="28"/>
        <v>0.19397809121930584</v>
      </c>
      <c r="V72">
        <f t="shared" si="29"/>
        <v>0.62071159489114025</v>
      </c>
      <c r="W72">
        <f t="shared" si="30"/>
        <v>0.66964997891358524</v>
      </c>
      <c r="X72">
        <f t="shared" si="31"/>
        <v>0.86430571849765436</v>
      </c>
    </row>
    <row r="73" spans="6:24" x14ac:dyDescent="0.2">
      <c r="F73">
        <f t="shared" si="20"/>
        <v>0.65532999999999964</v>
      </c>
      <c r="G73">
        <f t="shared" si="22"/>
        <v>0.28579490320381185</v>
      </c>
      <c r="J73">
        <f t="shared" si="18"/>
        <v>1</v>
      </c>
      <c r="K73">
        <f t="shared" si="21"/>
        <v>0.65532999999999964</v>
      </c>
      <c r="L73">
        <f t="shared" si="19"/>
        <v>5.5594009044806576</v>
      </c>
      <c r="O73">
        <f t="shared" si="23"/>
        <v>0.67100301075448388</v>
      </c>
      <c r="P73">
        <f t="shared" si="24"/>
        <v>18.958308575088502</v>
      </c>
      <c r="Q73">
        <f t="shared" si="25"/>
        <v>1.0679672072563489</v>
      </c>
      <c r="R73">
        <f t="shared" si="26"/>
        <v>5.4558578116521179</v>
      </c>
      <c r="S73">
        <f t="shared" si="27"/>
        <v>-11.948629841651853</v>
      </c>
      <c r="U73">
        <f t="shared" si="28"/>
        <v>0.19330270774317049</v>
      </c>
      <c r="V73">
        <f t="shared" si="29"/>
        <v>0.61897388274734799</v>
      </c>
      <c r="W73">
        <f t="shared" si="30"/>
        <v>0.66743555879140049</v>
      </c>
      <c r="X73">
        <f t="shared" si="31"/>
        <v>0.86141365001070636</v>
      </c>
    </row>
    <row r="74" spans="6:24" x14ac:dyDescent="0.2">
      <c r="F74">
        <f t="shared" si="20"/>
        <v>0.6645599999999996</v>
      </c>
      <c r="G74">
        <f t="shared" si="22"/>
        <v>0.28982018353062611</v>
      </c>
      <c r="J74">
        <f t="shared" si="18"/>
        <v>1</v>
      </c>
      <c r="K74">
        <f t="shared" si="21"/>
        <v>0.6645599999999996</v>
      </c>
      <c r="L74">
        <f t="shared" si="19"/>
        <v>5.5546641199064233</v>
      </c>
      <c r="O74">
        <f t="shared" si="23"/>
        <v>0.66878410414803768</v>
      </c>
      <c r="P74">
        <f t="shared" si="24"/>
        <v>18.992660269677707</v>
      </c>
      <c r="Q74">
        <f t="shared" si="25"/>
        <v>1.0633874778185668</v>
      </c>
      <c r="R74">
        <f t="shared" si="26"/>
        <v>5.4519263161743545</v>
      </c>
      <c r="S74">
        <f t="shared" si="27"/>
        <v>-11.86163321529809</v>
      </c>
      <c r="U74">
        <f t="shared" si="28"/>
        <v>0.19262954586266867</v>
      </c>
      <c r="V74">
        <f t="shared" si="29"/>
        <v>0.61724233655327243</v>
      </c>
      <c r="W74">
        <f t="shared" si="30"/>
        <v>0.66523283345345885</v>
      </c>
      <c r="X74">
        <f t="shared" si="31"/>
        <v>0.85853554119662934</v>
      </c>
    </row>
    <row r="75" spans="6:24" x14ac:dyDescent="0.2">
      <c r="F75">
        <f t="shared" si="20"/>
        <v>0.67378999999999956</v>
      </c>
      <c r="G75">
        <f t="shared" si="22"/>
        <v>0.29384546385744031</v>
      </c>
      <c r="J75">
        <f t="shared" si="18"/>
        <v>1</v>
      </c>
      <c r="K75">
        <f t="shared" si="21"/>
        <v>0.67378999999999956</v>
      </c>
      <c r="L75">
        <f t="shared" si="19"/>
        <v>5.5499252355378568</v>
      </c>
      <c r="O75">
        <f t="shared" si="23"/>
        <v>0.66657697846875763</v>
      </c>
      <c r="P75">
        <f t="shared" si="24"/>
        <v>19.026375091531619</v>
      </c>
      <c r="Q75">
        <f t="shared" si="25"/>
        <v>1.0588249949852278</v>
      </c>
      <c r="R75">
        <f t="shared" si="26"/>
        <v>5.4479867611856827</v>
      </c>
      <c r="S75">
        <f t="shared" si="27"/>
        <v>-11.775295028528317</v>
      </c>
      <c r="U75">
        <f t="shared" si="28"/>
        <v>0.19195856272787168</v>
      </c>
      <c r="V75">
        <f t="shared" si="29"/>
        <v>0.61551696884961027</v>
      </c>
      <c r="W75">
        <f t="shared" si="30"/>
        <v>0.66304174754145273</v>
      </c>
      <c r="X75">
        <f t="shared" si="31"/>
        <v>0.8556712934041214</v>
      </c>
    </row>
    <row r="76" spans="6:24" x14ac:dyDescent="0.2">
      <c r="F76">
        <f t="shared" si="20"/>
        <v>0.68301999999999952</v>
      </c>
      <c r="G76">
        <f t="shared" si="22"/>
        <v>0.29787074418425458</v>
      </c>
      <c r="J76">
        <f t="shared" si="18"/>
        <v>1</v>
      </c>
      <c r="K76">
        <f t="shared" si="21"/>
        <v>0.68301999999999952</v>
      </c>
      <c r="L76">
        <f t="shared" si="19"/>
        <v>5.5451840963049381</v>
      </c>
      <c r="O76">
        <f t="shared" si="23"/>
        <v>0.66438157748429694</v>
      </c>
      <c r="P76">
        <f t="shared" si="24"/>
        <v>19.059455829115709</v>
      </c>
      <c r="Q76">
        <f t="shared" si="25"/>
        <v>1.0542794796118</v>
      </c>
      <c r="R76">
        <f t="shared" si="26"/>
        <v>5.4440390741417986</v>
      </c>
      <c r="S76">
        <f t="shared" si="27"/>
        <v>-11.689610832797506</v>
      </c>
      <c r="U76">
        <f t="shared" si="28"/>
        <v>0.19128971591982444</v>
      </c>
      <c r="V76">
        <f t="shared" si="29"/>
        <v>0.613797792050504</v>
      </c>
      <c r="W76">
        <f t="shared" si="30"/>
        <v>0.66086224655259207</v>
      </c>
      <c r="X76">
        <f t="shared" si="31"/>
        <v>0.85282080928046378</v>
      </c>
    </row>
    <row r="77" spans="6:24" x14ac:dyDescent="0.2">
      <c r="F77">
        <f t="shared" si="20"/>
        <v>0.69224999999999948</v>
      </c>
      <c r="G77">
        <f t="shared" si="22"/>
        <v>0.30189602451106878</v>
      </c>
      <c r="J77">
        <f t="shared" si="18"/>
        <v>1</v>
      </c>
      <c r="K77">
        <f t="shared" si="21"/>
        <v>0.69224999999999948</v>
      </c>
      <c r="L77">
        <f t="shared" si="19"/>
        <v>5.5404405468438211</v>
      </c>
      <c r="O77">
        <f t="shared" si="23"/>
        <v>0.66219784584178065</v>
      </c>
      <c r="P77">
        <f t="shared" si="24"/>
        <v>19.091905249100414</v>
      </c>
      <c r="Q77">
        <f t="shared" si="25"/>
        <v>1.0497506557611644</v>
      </c>
      <c r="R77">
        <f t="shared" si="26"/>
        <v>5.4400831807831826</v>
      </c>
      <c r="S77">
        <f t="shared" si="27"/>
        <v>-11.604576204010646</v>
      </c>
      <c r="U77">
        <f t="shared" si="28"/>
        <v>0.19062296343868315</v>
      </c>
      <c r="V77">
        <f t="shared" si="29"/>
        <v>0.61208481844970042</v>
      </c>
      <c r="W77">
        <f t="shared" si="30"/>
        <v>0.65869427682913639</v>
      </c>
      <c r="X77">
        <f t="shared" si="31"/>
        <v>0.84998399274896086</v>
      </c>
    </row>
    <row r="78" spans="6:24" x14ac:dyDescent="0.2">
      <c r="F78">
        <f t="shared" si="20"/>
        <v>0.70147999999999944</v>
      </c>
      <c r="G78">
        <f t="shared" si="22"/>
        <v>0.30592130483788305</v>
      </c>
      <c r="J78">
        <f t="shared" si="18"/>
        <v>1</v>
      </c>
      <c r="K78">
        <f t="shared" si="21"/>
        <v>0.70147999999999944</v>
      </c>
      <c r="L78">
        <f t="shared" si="19"/>
        <v>5.5356944314763634</v>
      </c>
      <c r="O78">
        <f t="shared" si="23"/>
        <v>0.66002572905688328</v>
      </c>
      <c r="P78">
        <f t="shared" si="24"/>
        <v>19.123726096130483</v>
      </c>
      <c r="Q78">
        <f t="shared" si="25"/>
        <v>1.045238250629918</v>
      </c>
      <c r="R78">
        <f t="shared" si="26"/>
        <v>5.4361190051449872</v>
      </c>
      <c r="S78">
        <f t="shared" si="27"/>
        <v>-11.520186742547933</v>
      </c>
      <c r="U78">
        <f t="shared" si="28"/>
        <v>0.18995826369207755</v>
      </c>
      <c r="V78">
        <f t="shared" si="29"/>
        <v>0.61037806022669117</v>
      </c>
      <c r="W78">
        <f t="shared" si="30"/>
        <v>0.65653778554827891</v>
      </c>
      <c r="X78">
        <f t="shared" si="31"/>
        <v>0.84716074898696203</v>
      </c>
    </row>
    <row r="79" spans="6:24" x14ac:dyDescent="0.2">
      <c r="F79">
        <f t="shared" si="20"/>
        <v>0.7107099999999994</v>
      </c>
      <c r="G79">
        <f t="shared" si="22"/>
        <v>0.30994658516469725</v>
      </c>
      <c r="J79">
        <f t="shared" si="18"/>
        <v>1</v>
      </c>
      <c r="K79">
        <f t="shared" si="21"/>
        <v>0.7107099999999994</v>
      </c>
      <c r="L79">
        <f t="shared" si="19"/>
        <v>5.5309455941895544</v>
      </c>
      <c r="O79">
        <f t="shared" si="23"/>
        <v>0.657865173503278</v>
      </c>
      <c r="P79">
        <f t="shared" si="24"/>
        <v>19.154921092598435</v>
      </c>
      <c r="Q79">
        <f t="shared" si="25"/>
        <v>1.0407419944761764</v>
      </c>
      <c r="R79">
        <f t="shared" si="26"/>
        <v>5.432146469566022</v>
      </c>
      <c r="S79">
        <f t="shared" si="27"/>
        <v>-11.436438073286409</v>
      </c>
      <c r="U79">
        <f t="shared" si="28"/>
        <v>0.18929557548368403</v>
      </c>
      <c r="V79">
        <f t="shared" si="29"/>
        <v>0.60867752945284193</v>
      </c>
      <c r="W79">
        <f t="shared" si="30"/>
        <v>0.65439272071237797</v>
      </c>
      <c r="X79">
        <f t="shared" si="31"/>
        <v>0.84435098440445555</v>
      </c>
    </row>
    <row r="80" spans="6:24" x14ac:dyDescent="0.2">
      <c r="F80">
        <f t="shared" si="20"/>
        <v>0.71993999999999936</v>
      </c>
      <c r="G80">
        <f t="shared" si="22"/>
        <v>0.31397186549151151</v>
      </c>
      <c r="J80">
        <f t="shared" si="18"/>
        <v>1</v>
      </c>
      <c r="K80">
        <f t="shared" si="21"/>
        <v>0.71993999999999936</v>
      </c>
      <c r="L80">
        <f t="shared" si="19"/>
        <v>5.526193878614869</v>
      </c>
      <c r="O80">
        <f t="shared" si="23"/>
        <v>0.65571612640244747</v>
      </c>
      <c r="P80">
        <f t="shared" si="24"/>
        <v>19.185492938422144</v>
      </c>
      <c r="Q80">
        <f t="shared" si="25"/>
        <v>1.0362616205488686</v>
      </c>
      <c r="R80">
        <f t="shared" si="26"/>
        <v>5.4281654946968851</v>
      </c>
      <c r="S80">
        <f t="shared" si="27"/>
        <v>-11.353325845618306</v>
      </c>
      <c r="U80">
        <f t="shared" si="28"/>
        <v>0.18863485800200808</v>
      </c>
      <c r="V80">
        <f t="shared" si="29"/>
        <v>0.60698323809750854</v>
      </c>
      <c r="W80">
        <f t="shared" si="30"/>
        <v>0.65225903113952655</v>
      </c>
      <c r="X80">
        <f t="shared" si="31"/>
        <v>0.84155460662321058</v>
      </c>
    </row>
    <row r="81" spans="6:24" x14ac:dyDescent="0.2">
      <c r="F81">
        <f t="shared" si="20"/>
        <v>0.72916999999999932</v>
      </c>
      <c r="G81">
        <f t="shared" si="22"/>
        <v>0.31799714581832578</v>
      </c>
      <c r="J81">
        <f t="shared" si="18"/>
        <v>1</v>
      </c>
      <c r="K81">
        <f t="shared" si="21"/>
        <v>0.72916999999999932</v>
      </c>
      <c r="L81">
        <f t="shared" si="19"/>
        <v>5.5214391280075015</v>
      </c>
      <c r="O81">
        <f t="shared" si="23"/>
        <v>0.6535785358138464</v>
      </c>
      <c r="P81">
        <f t="shared" si="24"/>
        <v>19.215444310826317</v>
      </c>
      <c r="Q81">
        <f t="shared" si="25"/>
        <v>1.0317968650184473</v>
      </c>
      <c r="R81">
        <f t="shared" si="26"/>
        <v>5.4241759995072378</v>
      </c>
      <c r="S81">
        <f t="shared" si="27"/>
        <v>-11.270845733465922</v>
      </c>
      <c r="U81">
        <f t="shared" si="28"/>
        <v>0.18797607080936415</v>
      </c>
      <c r="V81">
        <f t="shared" si="29"/>
        <v>0.60529519803414289</v>
      </c>
      <c r="W81">
        <f t="shared" si="30"/>
        <v>0.65013666645445045</v>
      </c>
      <c r="X81">
        <f t="shared" si="31"/>
        <v>0.83877152445645853</v>
      </c>
    </row>
    <row r="82" spans="6:24" x14ac:dyDescent="0.2">
      <c r="F82">
        <f t="shared" si="20"/>
        <v>0.73839999999999928</v>
      </c>
      <c r="G82">
        <f t="shared" si="22"/>
        <v>0.32202242614513998</v>
      </c>
      <c r="J82">
        <f t="shared" si="18"/>
        <v>1</v>
      </c>
      <c r="K82">
        <f t="shared" si="21"/>
        <v>0.73839999999999928</v>
      </c>
      <c r="L82">
        <f t="shared" si="19"/>
        <v>5.5166811852255098</v>
      </c>
      <c r="O82">
        <f t="shared" si="23"/>
        <v>0.65145235062541162</v>
      </c>
      <c r="P82">
        <f t="shared" si="24"/>
        <v>19.244777864127741</v>
      </c>
      <c r="Q82">
        <f t="shared" si="25"/>
        <v>1.0273474669089848</v>
      </c>
      <c r="R82">
        <f t="shared" si="26"/>
        <v>5.4201779012922469</v>
      </c>
      <c r="S82">
        <f t="shared" si="27"/>
        <v>-11.188993435293396</v>
      </c>
      <c r="U82">
        <f t="shared" si="28"/>
        <v>0.18731917383104693</v>
      </c>
      <c r="V82">
        <f t="shared" si="29"/>
        <v>0.60361342104639215</v>
      </c>
      <c r="W82">
        <f t="shared" si="30"/>
        <v>0.64802557707973252</v>
      </c>
      <c r="X82">
        <f t="shared" si="31"/>
        <v>0.8360016478890967</v>
      </c>
    </row>
    <row r="83" spans="6:24" x14ac:dyDescent="0.2">
      <c r="F83">
        <f t="shared" si="20"/>
        <v>0.74762999999999924</v>
      </c>
      <c r="G83">
        <f t="shared" si="22"/>
        <v>0.32604770647195425</v>
      </c>
      <c r="J83">
        <f t="shared" si="18"/>
        <v>1</v>
      </c>
      <c r="K83">
        <f t="shared" si="21"/>
        <v>0.74762999999999924</v>
      </c>
      <c r="L83">
        <f t="shared" si="19"/>
        <v>5.5119198927088471</v>
      </c>
      <c r="O83">
        <f t="shared" si="23"/>
        <v>0.64933752054440741</v>
      </c>
      <c r="P83">
        <f t="shared" si="24"/>
        <v>19.273496229524195</v>
      </c>
      <c r="Q83">
        <f t="shared" si="25"/>
        <v>1.0229131680316181</v>
      </c>
      <c r="R83">
        <f t="shared" si="26"/>
        <v>5.4161711156782166</v>
      </c>
      <c r="S83">
        <f t="shared" si="27"/>
        <v>-11.107764674115312</v>
      </c>
      <c r="U83">
        <f t="shared" si="28"/>
        <v>0.18666412734468923</v>
      </c>
      <c r="V83">
        <f t="shared" si="29"/>
        <v>0.60193791883419012</v>
      </c>
      <c r="W83">
        <f t="shared" si="30"/>
        <v>0.64592571422735057</v>
      </c>
      <c r="X83">
        <f t="shared" si="31"/>
        <v>0.83324488805839747</v>
      </c>
    </row>
    <row r="84" spans="6:24" x14ac:dyDescent="0.2">
      <c r="F84">
        <f t="shared" si="20"/>
        <v>0.7568599999999992</v>
      </c>
      <c r="G84">
        <f t="shared" si="22"/>
        <v>0.33007298679876845</v>
      </c>
      <c r="J84">
        <f t="shared" si="18"/>
        <v>1</v>
      </c>
      <c r="K84">
        <f t="shared" si="21"/>
        <v>0.7568599999999992</v>
      </c>
      <c r="L84">
        <f t="shared" si="19"/>
        <v>5.5071550924582668</v>
      </c>
      <c r="O84">
        <f t="shared" si="23"/>
        <v>0.64723399608860266</v>
      </c>
      <c r="P84">
        <f t="shared" si="24"/>
        <v>19.301602014886782</v>
      </c>
      <c r="Q84">
        <f t="shared" si="25"/>
        <v>1.018493712919279</v>
      </c>
      <c r="R84">
        <f t="shared" si="26"/>
        <v>5.4121555566274075</v>
      </c>
      <c r="S84">
        <f t="shared" si="27"/>
        <v>-11.027155197502239</v>
      </c>
      <c r="U84">
        <f t="shared" si="28"/>
        <v>0.18601089196979476</v>
      </c>
      <c r="V84">
        <f t="shared" si="29"/>
        <v>0.60026870301984481</v>
      </c>
      <c r="W84">
        <f t="shared" si="30"/>
        <v>0.64383702989052649</v>
      </c>
      <c r="X84">
        <f t="shared" si="31"/>
        <v>0.83050115723521567</v>
      </c>
    </row>
    <row r="85" spans="6:24" x14ac:dyDescent="0.2">
      <c r="F85">
        <f t="shared" si="20"/>
        <v>0.76608999999999916</v>
      </c>
      <c r="G85">
        <f t="shared" si="22"/>
        <v>0.33409826712558272</v>
      </c>
      <c r="J85">
        <f t="shared" si="18"/>
        <v>1</v>
      </c>
      <c r="K85">
        <f t="shared" si="21"/>
        <v>0.76608999999999916</v>
      </c>
      <c r="L85">
        <f t="shared" si="19"/>
        <v>5.5023866260141183</v>
      </c>
      <c r="O85">
        <f t="shared" si="23"/>
        <v>0.64514172857777186</v>
      </c>
      <c r="P85">
        <f t="shared" si="24"/>
        <v>19.329097804555609</v>
      </c>
      <c r="Q85">
        <f t="shared" si="25"/>
        <v>1.0140888487626907</v>
      </c>
      <c r="R85">
        <f t="shared" si="26"/>
        <v>5.4081311364420701</v>
      </c>
      <c r="S85">
        <f t="shared" si="27"/>
        <v>-10.947160777583424</v>
      </c>
      <c r="U85">
        <f t="shared" si="28"/>
        <v>0.18535942865744387</v>
      </c>
      <c r="V85">
        <f t="shared" si="29"/>
        <v>0.59860578515412466</v>
      </c>
      <c r="W85">
        <f t="shared" si="30"/>
        <v>0.64175947683587919</v>
      </c>
      <c r="X85">
        <f t="shared" si="31"/>
        <v>0.8277703688056739</v>
      </c>
    </row>
    <row r="86" spans="6:24" x14ac:dyDescent="0.2">
      <c r="F86">
        <f t="shared" si="20"/>
        <v>0.77531999999999912</v>
      </c>
      <c r="G86">
        <f t="shared" si="22"/>
        <v>0.33812354745239692</v>
      </c>
      <c r="J86">
        <f t="shared" si="18"/>
        <v>1</v>
      </c>
      <c r="K86">
        <f t="shared" si="21"/>
        <v>0.77531999999999912</v>
      </c>
      <c r="L86">
        <f t="shared" si="19"/>
        <v>5.4976143344350046</v>
      </c>
      <c r="O86">
        <f t="shared" si="23"/>
        <v>0.64306067012551116</v>
      </c>
      <c r="P86">
        <f t="shared" si="24"/>
        <v>19.355986159138684</v>
      </c>
      <c r="Q86">
        <f t="shared" si="25"/>
        <v>1.009698325347582</v>
      </c>
      <c r="R86">
        <f t="shared" si="26"/>
        <v>5.4040977657677072</v>
      </c>
      <c r="S86">
        <f t="shared" si="27"/>
        <v>-10.867777211046555</v>
      </c>
      <c r="U86">
        <f t="shared" si="28"/>
        <v>0.18470969868016271</v>
      </c>
      <c r="V86">
        <f t="shared" si="29"/>
        <v>0.59694917672234227</v>
      </c>
      <c r="W86">
        <f t="shared" si="30"/>
        <v>0.63969300859587319</v>
      </c>
      <c r="X86">
        <f t="shared" si="31"/>
        <v>0.82505243725331701</v>
      </c>
    </row>
    <row r="87" spans="6:24" x14ac:dyDescent="0.2">
      <c r="F87">
        <f t="shared" si="20"/>
        <v>0.78454999999999908</v>
      </c>
      <c r="G87">
        <f t="shared" si="22"/>
        <v>0.34214882777921118</v>
      </c>
      <c r="J87">
        <f t="shared" si="18"/>
        <v>1</v>
      </c>
      <c r="K87">
        <f t="shared" si="21"/>
        <v>0.78454999999999908</v>
      </c>
      <c r="L87">
        <f t="shared" si="19"/>
        <v>5.4928380582763037</v>
      </c>
      <c r="O87">
        <f t="shared" si="23"/>
        <v>0.64099077363136669</v>
      </c>
      <c r="P87">
        <f t="shared" si="24"/>
        <v>19.382269615313835</v>
      </c>
      <c r="Q87">
        <f t="shared" si="25"/>
        <v>1.0053218949930784</v>
      </c>
      <c r="R87">
        <f t="shared" si="26"/>
        <v>5.4000553535955644</v>
      </c>
      <c r="S87">
        <f t="shared" si="27"/>
        <v>-10.789000319134761</v>
      </c>
      <c r="U87">
        <f t="shared" si="28"/>
        <v>0.18406166362195034</v>
      </c>
      <c r="V87">
        <f t="shared" si="29"/>
        <v>0.59529888915044182</v>
      </c>
      <c r="W87">
        <f t="shared" si="30"/>
        <v>0.6376375794615623</v>
      </c>
      <c r="X87">
        <f t="shared" si="31"/>
        <v>0.82234727814172504</v>
      </c>
    </row>
    <row r="88" spans="6:24" x14ac:dyDescent="0.2">
      <c r="F88">
        <f t="shared" si="20"/>
        <v>0.79377999999999904</v>
      </c>
      <c r="G88">
        <f t="shared" si="22"/>
        <v>0.34617410810602539</v>
      </c>
      <c r="J88">
        <f t="shared" si="18"/>
        <v>1</v>
      </c>
      <c r="K88">
        <f t="shared" si="21"/>
        <v>0.79377999999999904</v>
      </c>
      <c r="L88">
        <f t="shared" si="19"/>
        <v>5.4880576375685566</v>
      </c>
      <c r="O88">
        <f t="shared" si="23"/>
        <v>0.63893199277326684</v>
      </c>
      <c r="P88">
        <f t="shared" si="24"/>
        <v>19.40795068563353</v>
      </c>
      <c r="Q88">
        <f t="shared" si="25"/>
        <v>1.0009593124912417</v>
      </c>
      <c r="R88">
        <f t="shared" si="26"/>
        <v>5.3960038072643748</v>
      </c>
      <c r="S88">
        <f t="shared" si="27"/>
        <v>-10.710825947641036</v>
      </c>
      <c r="U88">
        <f t="shared" si="28"/>
        <v>0.18341528536845819</v>
      </c>
      <c r="V88">
        <f t="shared" si="29"/>
        <v>0.59365493381108836</v>
      </c>
      <c r="W88">
        <f t="shared" si="30"/>
        <v>0.63559314447561699</v>
      </c>
      <c r="X88">
        <f t="shared" si="31"/>
        <v>0.8196548080975673</v>
      </c>
    </row>
    <row r="89" spans="6:24" x14ac:dyDescent="0.2">
      <c r="F89">
        <f t="shared" si="20"/>
        <v>0.803009999999999</v>
      </c>
      <c r="G89">
        <f t="shared" si="22"/>
        <v>0.35019938843283965</v>
      </c>
      <c r="J89">
        <f t="shared" si="18"/>
        <v>1</v>
      </c>
      <c r="K89">
        <f t="shared" si="21"/>
        <v>0.803009999999999</v>
      </c>
      <c r="L89">
        <f t="shared" si="19"/>
        <v>5.4832729117957033</v>
      </c>
      <c r="O89">
        <f t="shared" si="23"/>
        <v>0.63688428200025271</v>
      </c>
      <c r="P89">
        <f t="shared" si="24"/>
        <v>19.433031858332591</v>
      </c>
      <c r="Q89">
        <f t="shared" si="25"/>
        <v>0.99661033504771401</v>
      </c>
      <c r="R89">
        <f t="shared" si="26"/>
        <v>5.3919430324613611</v>
      </c>
      <c r="S89">
        <f t="shared" si="27"/>
        <v>-10.633249966899941</v>
      </c>
      <c r="U89">
        <f t="shared" si="28"/>
        <v>0.18277052609731465</v>
      </c>
      <c r="V89">
        <f t="shared" si="29"/>
        <v>0.59201732202976298</v>
      </c>
      <c r="W89">
        <f t="shared" si="30"/>
        <v>0.63355965942563419</v>
      </c>
      <c r="X89">
        <f t="shared" si="31"/>
        <v>0.81697494479409238</v>
      </c>
    </row>
    <row r="90" spans="6:24" x14ac:dyDescent="0.2">
      <c r="F90">
        <f t="shared" si="20"/>
        <v>0.81223999999999896</v>
      </c>
      <c r="G90">
        <f t="shared" si="22"/>
        <v>0.35422466875965386</v>
      </c>
      <c r="J90">
        <f t="shared" si="18"/>
        <v>1</v>
      </c>
      <c r="K90">
        <f t="shared" si="21"/>
        <v>0.81223999999999896</v>
      </c>
      <c r="L90">
        <f t="shared" si="19"/>
        <v>5.4784837198731617</v>
      </c>
      <c r="O90">
        <f t="shared" si="23"/>
        <v>0.63484759652550271</v>
      </c>
      <c r="P90">
        <f t="shared" si="24"/>
        <v>19.457515597138354</v>
      </c>
      <c r="Q90">
        <f t="shared" si="25"/>
        <v>0.99227472222343416</v>
      </c>
      <c r="R90">
        <f t="shared" si="26"/>
        <v>5.3878729332225053</v>
      </c>
      <c r="S90">
        <f t="shared" si="27"/>
        <v>-10.556268271776924</v>
      </c>
      <c r="U90">
        <f t="shared" si="28"/>
        <v>0.1821273482685897</v>
      </c>
      <c r="V90">
        <f t="shared" si="29"/>
        <v>0.59038606509086589</v>
      </c>
      <c r="W90">
        <f t="shared" si="30"/>
        <v>0.6315370808377242</v>
      </c>
      <c r="X90">
        <f t="shared" si="31"/>
        <v>0.81430760693503879</v>
      </c>
    </row>
    <row r="91" spans="6:24" x14ac:dyDescent="0.2">
      <c r="F91">
        <f t="shared" si="20"/>
        <v>0.82146999999999892</v>
      </c>
      <c r="G91">
        <f t="shared" si="22"/>
        <v>0.35824994908646812</v>
      </c>
      <c r="J91">
        <f t="shared" si="18"/>
        <v>1</v>
      </c>
      <c r="K91">
        <f t="shared" si="21"/>
        <v>0.82146999999999892</v>
      </c>
      <c r="L91">
        <f t="shared" si="19"/>
        <v>5.4736899001257475</v>
      </c>
      <c r="O91">
        <f t="shared" si="23"/>
        <v>0.63282189231964558</v>
      </c>
      <c r="P91">
        <f t="shared" si="24"/>
        <v>19.481404341083483</v>
      </c>
      <c r="Q91">
        <f t="shared" si="25"/>
        <v>0.98795223587739311</v>
      </c>
      <c r="R91">
        <f t="shared" si="26"/>
        <v>5.3837934119320989</v>
      </c>
      <c r="S91">
        <f t="shared" si="27"/>
        <v>-10.479876781655131</v>
      </c>
      <c r="U91">
        <f t="shared" si="28"/>
        <v>0.18148571461539317</v>
      </c>
      <c r="V91">
        <f t="shared" si="29"/>
        <v>0.58876117424382879</v>
      </c>
      <c r="W91">
        <f t="shared" si="30"/>
        <v>0.62952536597036801</v>
      </c>
      <c r="X91">
        <f t="shared" si="31"/>
        <v>0.81165271423895768</v>
      </c>
    </row>
    <row r="92" spans="6:24" x14ac:dyDescent="0.2">
      <c r="F92">
        <f t="shared" si="20"/>
        <v>0.83069999999999888</v>
      </c>
      <c r="G92">
        <f t="shared" si="22"/>
        <v>0.36227522941328233</v>
      </c>
      <c r="J92">
        <f t="shared" si="18"/>
        <v>1</v>
      </c>
      <c r="K92">
        <f t="shared" si="21"/>
        <v>0.83069999999999888</v>
      </c>
      <c r="L92">
        <f t="shared" si="19"/>
        <v>5.468891290265435</v>
      </c>
      <c r="O92">
        <f t="shared" si="23"/>
        <v>0.63080712610435496</v>
      </c>
      <c r="P92">
        <f t="shared" si="24"/>
        <v>19.504700504321224</v>
      </c>
      <c r="Q92">
        <f t="shared" si="25"/>
        <v>0.98364264011040126</v>
      </c>
      <c r="R92">
        <f t="shared" si="26"/>
        <v>5.3797043693215869</v>
      </c>
      <c r="S92">
        <f t="shared" si="27"/>
        <v>-10.404071440419909</v>
      </c>
      <c r="U92">
        <f t="shared" si="28"/>
        <v>0.18084558813460275</v>
      </c>
      <c r="V92">
        <f t="shared" si="29"/>
        <v>0.58714266070923848</v>
      </c>
      <c r="W92">
        <f t="shared" si="30"/>
        <v>0.62752447280854362</v>
      </c>
      <c r="X92">
        <f t="shared" si="31"/>
        <v>0.80901018742393682</v>
      </c>
    </row>
    <row r="93" spans="6:24" x14ac:dyDescent="0.2">
      <c r="F93">
        <f t="shared" si="20"/>
        <v>0.83992999999999884</v>
      </c>
      <c r="G93">
        <f t="shared" si="22"/>
        <v>0.36630050974009659</v>
      </c>
      <c r="J93">
        <f t="shared" si="18"/>
        <v>1</v>
      </c>
      <c r="K93">
        <f t="shared" si="21"/>
        <v>0.83992999999999884</v>
      </c>
      <c r="L93">
        <f t="shared" si="19"/>
        <v>5.464087727368927</v>
      </c>
      <c r="O93">
        <f t="shared" si="23"/>
        <v>0.62880325534622472</v>
      </c>
      <c r="P93">
        <f t="shared" si="24"/>
        <v>19.527406475942676</v>
      </c>
      <c r="Q93">
        <f t="shared" si="25"/>
        <v>0.97934570120981235</v>
      </c>
      <c r="R93">
        <f t="shared" si="26"/>
        <v>5.3756057044676915</v>
      </c>
      <c r="S93">
        <f t="shared" si="27"/>
        <v>-10.328848216441051</v>
      </c>
      <c r="U93">
        <f t="shared" si="28"/>
        <v>0.1802069320777121</v>
      </c>
      <c r="V93">
        <f t="shared" si="29"/>
        <v>0.58553053568497437</v>
      </c>
      <c r="W93">
        <f t="shared" si="30"/>
        <v>0.62553436005811436</v>
      </c>
      <c r="X93">
        <f t="shared" si="31"/>
        <v>0.80637994819271708</v>
      </c>
    </row>
    <row r="94" spans="6:24" x14ac:dyDescent="0.2">
      <c r="F94">
        <f t="shared" si="20"/>
        <v>0.8491599999999988</v>
      </c>
      <c r="G94">
        <f t="shared" si="22"/>
        <v>0.37032579006691085</v>
      </c>
      <c r="J94">
        <f t="shared" si="18"/>
        <v>1</v>
      </c>
      <c r="K94">
        <f t="shared" si="21"/>
        <v>0.8491599999999988</v>
      </c>
      <c r="L94">
        <f t="shared" si="19"/>
        <v>5.4592790478550652</v>
      </c>
      <c r="O94">
        <f t="shared" si="23"/>
        <v>0.62681023825091708</v>
      </c>
      <c r="P94">
        <f t="shared" si="24"/>
        <v>19.549524619796472</v>
      </c>
      <c r="Q94">
        <f t="shared" si="25"/>
        <v>0.97506118759521365</v>
      </c>
      <c r="R94">
        <f t="shared" si="26"/>
        <v>5.371497314789865</v>
      </c>
      <c r="S94">
        <f t="shared" si="27"/>
        <v>-10.254203102552836</v>
      </c>
      <c r="U94">
        <f t="shared" si="28"/>
        <v>0.17956970994179999</v>
      </c>
      <c r="V94">
        <f t="shared" si="29"/>
        <v>0.58392481035236188</v>
      </c>
      <c r="W94">
        <f t="shared" si="30"/>
        <v>0.62355498714047664</v>
      </c>
      <c r="X94">
        <f t="shared" si="31"/>
        <v>0.80376191921818874</v>
      </c>
    </row>
    <row r="95" spans="6:24" x14ac:dyDescent="0.2">
      <c r="F95">
        <f t="shared" si="20"/>
        <v>0.85838999999999877</v>
      </c>
      <c r="G95">
        <f t="shared" si="22"/>
        <v>0.37435107039372506</v>
      </c>
      <c r="J95">
        <f t="shared" si="18"/>
        <v>1</v>
      </c>
      <c r="K95">
        <f t="shared" si="21"/>
        <v>0.85838999999999877</v>
      </c>
      <c r="L95">
        <f t="shared" si="19"/>
        <v>5.4544650874620366</v>
      </c>
      <c r="O95">
        <f t="shared" si="23"/>
        <v>0.62482803375758034</v>
      </c>
      <c r="P95">
        <f t="shared" si="24"/>
        <v>19.57105727431027</v>
      </c>
      <c r="Q95">
        <f t="shared" si="25"/>
        <v>0.97078886976500511</v>
      </c>
      <c r="R95">
        <f t="shared" si="26"/>
        <v>5.3673790960470296</v>
      </c>
      <c r="S95">
        <f t="shared" si="27"/>
        <v>-10.180132116031976</v>
      </c>
      <c r="U95">
        <f t="shared" si="28"/>
        <v>0.1789338854606084</v>
      </c>
      <c r="V95">
        <f t="shared" si="29"/>
        <v>0.58232549588234306</v>
      </c>
      <c r="W95">
        <f t="shared" si="30"/>
        <v>0.62158631418746413</v>
      </c>
      <c r="X95">
        <f t="shared" si="31"/>
        <v>0.80115602412926412</v>
      </c>
    </row>
    <row r="96" spans="6:24" x14ac:dyDescent="0.2">
      <c r="F96">
        <f t="shared" si="20"/>
        <v>0.86761999999999873</v>
      </c>
      <c r="G96">
        <f t="shared" si="22"/>
        <v>0.37837635072053932</v>
      </c>
      <c r="J96">
        <f t="shared" si="18"/>
        <v>1</v>
      </c>
      <c r="K96">
        <f t="shared" si="21"/>
        <v>0.86761999999999873</v>
      </c>
      <c r="L96">
        <f t="shared" si="19"/>
        <v>5.4496456812243919</v>
      </c>
      <c r="O96">
        <f t="shared" si="23"/>
        <v>0.62285660153353417</v>
      </c>
      <c r="P96">
        <f t="shared" si="24"/>
        <v>19.592006752314152</v>
      </c>
      <c r="Q96">
        <f t="shared" si="25"/>
        <v>0.96652852024387792</v>
      </c>
      <c r="R96">
        <f t="shared" si="26"/>
        <v>5.3632509423336563</v>
      </c>
      <c r="S96">
        <f t="shared" si="27"/>
        <v>-10.106631298573514</v>
      </c>
      <c r="U96">
        <f t="shared" si="28"/>
        <v>0.17829942259572998</v>
      </c>
      <c r="V96">
        <f t="shared" si="29"/>
        <v>0.5807326034416681</v>
      </c>
      <c r="W96">
        <f t="shared" si="30"/>
        <v>0.61962830203650276</v>
      </c>
      <c r="X96">
        <f t="shared" si="31"/>
        <v>0.79856218749711116</v>
      </c>
    </row>
    <row r="97" spans="6:24" x14ac:dyDescent="0.2">
      <c r="F97">
        <f t="shared" si="20"/>
        <v>0.87684999999999869</v>
      </c>
      <c r="G97">
        <f t="shared" si="22"/>
        <v>0.38240163104735353</v>
      </c>
      <c r="J97">
        <f t="shared" si="18"/>
        <v>1</v>
      </c>
      <c r="K97">
        <f t="shared" si="21"/>
        <v>0.87684999999999869</v>
      </c>
      <c r="L97">
        <f t="shared" si="19"/>
        <v>5.4448206634498648</v>
      </c>
      <c r="O97">
        <f t="shared" si="23"/>
        <v>0.62089590196921551</v>
      </c>
      <c r="P97">
        <f t="shared" si="24"/>
        <v>19.612375340865874</v>
      </c>
      <c r="Q97">
        <f t="shared" si="25"/>
        <v>0.96227991353113285</v>
      </c>
      <c r="R97">
        <f t="shared" si="26"/>
        <v>5.3591127460751498</v>
      </c>
      <c r="S97">
        <f t="shared" si="27"/>
        <v>-10.033696716264751</v>
      </c>
      <c r="U97">
        <f t="shared" si="28"/>
        <v>0.17766628552789565</v>
      </c>
      <c r="V97">
        <f t="shared" si="29"/>
        <v>0.57914614419910826</v>
      </c>
      <c r="W97">
        <f t="shared" si="30"/>
        <v>0.61768091222601573</v>
      </c>
      <c r="X97">
        <f t="shared" si="31"/>
        <v>0.79598033482174568</v>
      </c>
    </row>
    <row r="98" spans="6:24" x14ac:dyDescent="0.2">
      <c r="F98">
        <f t="shared" si="20"/>
        <v>0.88607999999999865</v>
      </c>
      <c r="G98">
        <f t="shared" si="22"/>
        <v>0.38642691137416779</v>
      </c>
      <c r="J98">
        <f t="shared" si="18"/>
        <v>1</v>
      </c>
      <c r="K98">
        <f t="shared" si="21"/>
        <v>0.88607999999999865</v>
      </c>
      <c r="L98">
        <f t="shared" ref="L98:L129" si="32">(-1/((kay2_-1)*TAN(G98)-1)-c_s)/b_s</f>
        <v>5.4399898676959806</v>
      </c>
      <c r="O98">
        <f t="shared" si="23"/>
        <v>0.61894589617338447</v>
      </c>
      <c r="P98">
        <f t="shared" si="24"/>
        <v>19.63216530107762</v>
      </c>
      <c r="Q98">
        <f t="shared" si="25"/>
        <v>0.95804282604983815</v>
      </c>
      <c r="R98">
        <f t="shared" si="26"/>
        <v>5.3549643980225827</v>
      </c>
      <c r="S98">
        <f t="shared" si="27"/>
        <v>-9.9613244595573125</v>
      </c>
      <c r="U98">
        <f t="shared" si="28"/>
        <v>0.17703443864836116</v>
      </c>
      <c r="V98">
        <f t="shared" si="29"/>
        <v>0.57756612933169327</v>
      </c>
      <c r="W98">
        <f t="shared" si="30"/>
        <v>0.61574410699107296</v>
      </c>
      <c r="X98">
        <f t="shared" si="31"/>
        <v>0.79341039251896861</v>
      </c>
    </row>
    <row r="99" spans="6:24" x14ac:dyDescent="0.2">
      <c r="F99">
        <f t="shared" ref="F99:F130" si="33">F98+dtt</f>
        <v>0.89530999999999861</v>
      </c>
      <c r="G99">
        <f t="shared" si="22"/>
        <v>0.390452191700982</v>
      </c>
      <c r="J99">
        <f t="shared" si="18"/>
        <v>1</v>
      </c>
      <c r="K99">
        <f t="shared" si="21"/>
        <v>0.89530999999999861</v>
      </c>
      <c r="L99">
        <f t="shared" si="32"/>
        <v>5.4351531267464486</v>
      </c>
      <c r="O99">
        <f t="shared" si="23"/>
        <v>0.6170065459685854</v>
      </c>
      <c r="P99">
        <f t="shared" si="24"/>
        <v>19.651378867944345</v>
      </c>
      <c r="Q99">
        <f t="shared" si="25"/>
        <v>0.95381703609676827</v>
      </c>
      <c r="R99">
        <f t="shared" si="26"/>
        <v>5.3508057872467463</v>
      </c>
      <c r="S99">
        <f t="shared" si="27"/>
        <v>-9.8895106432373492</v>
      </c>
      <c r="U99">
        <f t="shared" si="28"/>
        <v>0.17640384655038327</v>
      </c>
      <c r="V99">
        <f t="shared" si="29"/>
        <v>0.57599257003097704</v>
      </c>
      <c r="W99">
        <f t="shared" si="30"/>
        <v>0.61381784925928473</v>
      </c>
      <c r="X99">
        <f t="shared" si="31"/>
        <v>0.79085228790764583</v>
      </c>
    </row>
    <row r="100" spans="6:24" x14ac:dyDescent="0.2">
      <c r="F100">
        <f t="shared" si="33"/>
        <v>0.90453999999999857</v>
      </c>
      <c r="G100">
        <f t="shared" ref="G100:G131" si="34">SQRT(kay2_)*F100/2</f>
        <v>0.39447747202779626</v>
      </c>
      <c r="J100">
        <f t="shared" si="18"/>
        <v>1</v>
      </c>
      <c r="K100">
        <f t="shared" si="21"/>
        <v>0.90453999999999857</v>
      </c>
      <c r="L100">
        <f t="shared" si="32"/>
        <v>5.4303102725873362</v>
      </c>
      <c r="O100">
        <f t="shared" si="23"/>
        <v>0.61507781388686034</v>
      </c>
      <c r="P100">
        <f t="shared" si="24"/>
        <v>19.670018250173463</v>
      </c>
      <c r="Q100">
        <f t="shared" si="25"/>
        <v>0.94960232379312848</v>
      </c>
      <c r="R100">
        <f t="shared" si="26"/>
        <v>5.3466368011315524</v>
      </c>
      <c r="S100">
        <f t="shared" si="27"/>
        <v>-9.8182514063940882</v>
      </c>
      <c r="U100">
        <f t="shared" si="28"/>
        <v>0.17577447402078553</v>
      </c>
      <c r="V100">
        <f t="shared" si="29"/>
        <v>0.57442547750932982</v>
      </c>
      <c r="W100">
        <f t="shared" si="30"/>
        <v>0.61190210264693456</v>
      </c>
      <c r="X100">
        <f t="shared" si="31"/>
        <v>0.78830594919731789</v>
      </c>
    </row>
    <row r="101" spans="6:24" x14ac:dyDescent="0.2">
      <c r="F101">
        <f t="shared" si="33"/>
        <v>0.91376999999999853</v>
      </c>
      <c r="G101">
        <f t="shared" si="34"/>
        <v>0.39850275235461047</v>
      </c>
      <c r="J101">
        <f t="shared" si="18"/>
        <v>1</v>
      </c>
      <c r="K101">
        <f t="shared" si="21"/>
        <v>0.91376999999999853</v>
      </c>
      <c r="L101">
        <f t="shared" si="32"/>
        <v>5.4254611363830074</v>
      </c>
      <c r="O101">
        <f t="shared" si="23"/>
        <v>0.61315966316571224</v>
      </c>
      <c r="P101">
        <f t="shared" si="24"/>
        <v>19.688085630015863</v>
      </c>
      <c r="Q101">
        <f t="shared" si="25"/>
        <v>0.94539847103601904</v>
      </c>
      <c r="R101">
        <f t="shared" si="26"/>
        <v>5.3424573253667784</v>
      </c>
      <c r="S101">
        <f t="shared" si="27"/>
        <v>-9.74754291238653</v>
      </c>
      <c r="U101">
        <f t="shared" si="28"/>
        <v>0.17514628603160562</v>
      </c>
      <c r="V101">
        <f t="shared" si="29"/>
        <v>0.57286486300626316</v>
      </c>
      <c r="W101">
        <f t="shared" si="30"/>
        <v>0.60999683145534933</v>
      </c>
      <c r="X101">
        <f t="shared" si="31"/>
        <v>0.78577130547613483</v>
      </c>
    </row>
    <row r="102" spans="6:24" x14ac:dyDescent="0.2">
      <c r="F102">
        <f t="shared" si="33"/>
        <v>0.92299999999999849</v>
      </c>
      <c r="G102">
        <f t="shared" si="34"/>
        <v>0.40252803268142473</v>
      </c>
      <c r="J102">
        <f t="shared" si="18"/>
        <v>1</v>
      </c>
      <c r="K102">
        <f t="shared" si="21"/>
        <v>0.92299999999999849</v>
      </c>
      <c r="L102">
        <f t="shared" si="32"/>
        <v>5.4206055484518219</v>
      </c>
      <c r="O102">
        <f t="shared" si="23"/>
        <v>0.6112520577443149</v>
      </c>
      <c r="P102">
        <f t="shared" si="24"/>
        <v>19.705583163097998</v>
      </c>
      <c r="Q102">
        <f t="shared" si="25"/>
        <v>0.94120526145061112</v>
      </c>
      <c r="R102">
        <f t="shared" si="26"/>
        <v>5.33826724394015</v>
      </c>
      <c r="S102">
        <f t="shared" si="27"/>
        <v>-9.6773813488086784</v>
      </c>
      <c r="U102">
        <f t="shared" si="28"/>
        <v>0.17451924773181995</v>
      </c>
      <c r="V102">
        <f t="shared" si="29"/>
        <v>0.57131073779478891</v>
      </c>
      <c r="W102">
        <f t="shared" si="30"/>
        <v>0.60810200066750653</v>
      </c>
      <c r="X102">
        <f t="shared" si="31"/>
        <v>0.78324828669911217</v>
      </c>
    </row>
    <row r="103" spans="6:24" x14ac:dyDescent="0.2">
      <c r="F103">
        <f t="shared" si="33"/>
        <v>0.93222999999999845</v>
      </c>
      <c r="G103">
        <f t="shared" si="34"/>
        <v>0.40655331300823894</v>
      </c>
      <c r="J103">
        <f t="shared" si="18"/>
        <v>1</v>
      </c>
      <c r="K103">
        <f t="shared" si="21"/>
        <v>0.93222999999999845</v>
      </c>
      <c r="L103">
        <f t="shared" si="32"/>
        <v>5.4157433382416054</v>
      </c>
      <c r="O103">
        <f t="shared" si="23"/>
        <v>0.60935496225996832</v>
      </c>
      <c r="P103">
        <f t="shared" si="24"/>
        <v>19.722512978255104</v>
      </c>
      <c r="Q103">
        <f t="shared" si="25"/>
        <v>0.93702248034303692</v>
      </c>
      <c r="R103">
        <f t="shared" si="26"/>
        <v>5.334066439128792</v>
      </c>
      <c r="S103">
        <f t="shared" si="27"/>
        <v>-9.607762927453221</v>
      </c>
      <c r="U103">
        <f t="shared" si="28"/>
        <v>0.17389332443914388</v>
      </c>
      <c r="V103">
        <f t="shared" si="29"/>
        <v>0.56976311318781281</v>
      </c>
      <c r="W103">
        <f t="shared" si="30"/>
        <v>0.60621757594487224</v>
      </c>
      <c r="X103">
        <f t="shared" si="31"/>
        <v>0.78073682367669217</v>
      </c>
    </row>
    <row r="104" spans="6:24" x14ac:dyDescent="0.2">
      <c r="F104">
        <f t="shared" si="33"/>
        <v>0.94145999999999841</v>
      </c>
      <c r="G104">
        <f t="shared" si="34"/>
        <v>0.4105785933350532</v>
      </c>
      <c r="J104">
        <f t="shared" si="18"/>
        <v>1</v>
      </c>
      <c r="K104">
        <f t="shared" si="21"/>
        <v>0.94145999999999841</v>
      </c>
      <c r="L104">
        <f t="shared" si="32"/>
        <v>5.4108743343048413</v>
      </c>
      <c r="O104">
        <f t="shared" si="23"/>
        <v>0.60746834204479383</v>
      </c>
      <c r="P104">
        <f t="shared" si="24"/>
        <v>19.738877177365296</v>
      </c>
      <c r="Q104">
        <f t="shared" si="25"/>
        <v>0.93284991465392753</v>
      </c>
      <c r="R104">
        <f t="shared" si="26"/>
        <v>5.3298547914900105</v>
      </c>
      <c r="S104">
        <f t="shared" si="27"/>
        <v>-9.5386838842735635</v>
      </c>
      <c r="U104">
        <f t="shared" si="28"/>
        <v>0.17326848163189834</v>
      </c>
      <c r="V104">
        <f t="shared" si="29"/>
        <v>0.56822200054456717</v>
      </c>
      <c r="W104">
        <f t="shared" si="30"/>
        <v>0.60434352362447186</v>
      </c>
      <c r="X104">
        <f t="shared" si="31"/>
        <v>0.7782368480636157</v>
      </c>
    </row>
    <row r="105" spans="6:24" x14ac:dyDescent="0.2">
      <c r="F105">
        <f t="shared" si="33"/>
        <v>0.95068999999999837</v>
      </c>
      <c r="G105">
        <f t="shared" si="34"/>
        <v>0.41460387366186741</v>
      </c>
      <c r="J105">
        <f t="shared" si="18"/>
        <v>1</v>
      </c>
      <c r="K105">
        <f t="shared" si="21"/>
        <v>0.95068999999999837</v>
      </c>
      <c r="L105">
        <f t="shared" si="32"/>
        <v>5.405998364273624</v>
      </c>
      <c r="O105">
        <f t="shared" si="23"/>
        <v>0.6055921631226735</v>
      </c>
      <c r="P105">
        <f t="shared" si="24"/>
        <v>19.754677835184424</v>
      </c>
      <c r="Q105">
        <f t="shared" si="25"/>
        <v>0.92868735291261095</v>
      </c>
      <c r="R105">
        <f t="shared" si="26"/>
        <v>5.3256321798514463</v>
      </c>
      <c r="S105">
        <f t="shared" si="27"/>
        <v>-9.4701404793446748</v>
      </c>
      <c r="U105">
        <f t="shared" si="28"/>
        <v>0.17264468494094215</v>
      </c>
      <c r="V105">
        <f t="shared" si="29"/>
        <v>0.566687411277086</v>
      </c>
      <c r="W105">
        <f t="shared" si="30"/>
        <v>0.60247981071619106</v>
      </c>
      <c r="X105">
        <f t="shared" si="31"/>
        <v>0.7757482923480894</v>
      </c>
    </row>
    <row r="106" spans="6:24" x14ac:dyDescent="0.2">
      <c r="F106">
        <f t="shared" si="33"/>
        <v>0.95991999999999833</v>
      </c>
      <c r="G106">
        <f t="shared" si="34"/>
        <v>0.41862915398868167</v>
      </c>
      <c r="J106">
        <f t="shared" si="18"/>
        <v>1</v>
      </c>
      <c r="K106">
        <f t="shared" si="21"/>
        <v>0.95991999999999833</v>
      </c>
      <c r="L106">
        <f t="shared" si="32"/>
        <v>5.4011152548343286</v>
      </c>
      <c r="O106">
        <f t="shared" si="23"/>
        <v>0.6037263922064251</v>
      </c>
      <c r="P106">
        <f t="shared" si="24"/>
        <v>19.769916999181707</v>
      </c>
      <c r="Q106">
        <f t="shared" si="25"/>
        <v>0.92453458519192977</v>
      </c>
      <c r="R106">
        <f t="shared" si="26"/>
        <v>5.3213984813005757</v>
      </c>
      <c r="S106">
        <f t="shared" si="27"/>
        <v>-9.4021289968223876</v>
      </c>
      <c r="U106">
        <f t="shared" si="28"/>
        <v>0.17202190014166432</v>
      </c>
      <c r="V106">
        <f t="shared" si="29"/>
        <v>0.56515935685672192</v>
      </c>
      <c r="W106">
        <f t="shared" si="30"/>
        <v>0.60062640490030383</v>
      </c>
      <c r="X106">
        <f t="shared" si="31"/>
        <v>0.77327108984124604</v>
      </c>
    </row>
    <row r="107" spans="6:24" x14ac:dyDescent="0.2">
      <c r="F107">
        <f t="shared" si="33"/>
        <v>0.96914999999999829</v>
      </c>
      <c r="G107">
        <f t="shared" si="34"/>
        <v>0.42265443431549593</v>
      </c>
      <c r="J107">
        <f t="shared" si="18"/>
        <v>1</v>
      </c>
      <c r="K107">
        <f t="shared" si="21"/>
        <v>0.96914999999999829</v>
      </c>
      <c r="L107">
        <f t="shared" si="32"/>
        <v>5.3962248317020096</v>
      </c>
      <c r="O107">
        <f t="shared" si="23"/>
        <v>0.60187099669521382</v>
      </c>
      <c r="P107">
        <f t="shared" si="24"/>
        <v>19.784596689375856</v>
      </c>
      <c r="Q107">
        <f t="shared" si="25"/>
        <v>0.92039140306365996</v>
      </c>
      <c r="R107">
        <f t="shared" si="26"/>
        <v>5.3171535711735745</v>
      </c>
      <c r="S107">
        <f t="shared" si="27"/>
        <v>-9.3346457449015254</v>
      </c>
      <c r="U107">
        <f t="shared" si="28"/>
        <v>0.17140009314603219</v>
      </c>
      <c r="V107">
        <f t="shared" si="29"/>
        <v>0.56363784882070955</v>
      </c>
      <c r="W107">
        <f t="shared" si="30"/>
        <v>0.59878327452522684</v>
      </c>
      <c r="X107">
        <f t="shared" si="31"/>
        <v>0.77080517466689114</v>
      </c>
    </row>
    <row r="108" spans="6:24" x14ac:dyDescent="0.2">
      <c r="F108">
        <f t="shared" si="33"/>
        <v>0.97837999999999825</v>
      </c>
      <c r="G108">
        <f t="shared" si="34"/>
        <v>0.42667971464231014</v>
      </c>
      <c r="J108">
        <f t="shared" si="18"/>
        <v>1</v>
      </c>
      <c r="K108">
        <f t="shared" si="21"/>
        <v>0.97837999999999825</v>
      </c>
      <c r="L108">
        <f t="shared" si="32"/>
        <v>5.3913269195945217</v>
      </c>
      <c r="O108">
        <f t="shared" si="23"/>
        <v>0.60002594467220027</v>
      </c>
      <c r="P108">
        <f t="shared" si="24"/>
        <v>19.798718898171821</v>
      </c>
      <c r="Q108">
        <f t="shared" si="25"/>
        <v>0.9162575995545077</v>
      </c>
      <c r="R108">
        <f t="shared" si="26"/>
        <v>5.3128973230435346</v>
      </c>
      <c r="S108">
        <f t="shared" si="27"/>
        <v>-9.2676870557727309</v>
      </c>
      <c r="U108">
        <f t="shared" si="28"/>
        <v>0.17077922999469086</v>
      </c>
      <c r="V108">
        <f t="shared" si="29"/>
        <v>0.56212289877877786</v>
      </c>
      <c r="W108">
        <f t="shared" si="30"/>
        <v>0.59695038860549954</v>
      </c>
      <c r="X108">
        <f t="shared" si="31"/>
        <v>0.76835048175153176</v>
      </c>
    </row>
    <row r="109" spans="6:24" x14ac:dyDescent="0.2">
      <c r="F109">
        <f t="shared" si="33"/>
        <v>0.98760999999999821</v>
      </c>
      <c r="G109">
        <f t="shared" si="34"/>
        <v>0.4307049949691244</v>
      </c>
      <c r="J109">
        <f t="shared" si="18"/>
        <v>1</v>
      </c>
      <c r="K109">
        <f t="shared" si="21"/>
        <v>0.98760999999999821</v>
      </c>
      <c r="L109">
        <f t="shared" si="32"/>
        <v>5.3864213422063232</v>
      </c>
      <c r="O109">
        <f t="shared" si="23"/>
        <v>0.59819120490242184</v>
      </c>
      <c r="P109">
        <f t="shared" si="24"/>
        <v>19.812285590197654</v>
      </c>
      <c r="Q109">
        <f t="shared" si="25"/>
        <v>0.91213296910266184</v>
      </c>
      <c r="R109">
        <f t="shared" si="26"/>
        <v>5.3086296087080456</v>
      </c>
      <c r="S109">
        <f t="shared" si="27"/>
        <v>-9.2012492855781147</v>
      </c>
      <c r="U109">
        <f t="shared" si="28"/>
        <v>0.17015927684910992</v>
      </c>
      <c r="V109">
        <f t="shared" si="29"/>
        <v>0.56061451841981402</v>
      </c>
      <c r="W109">
        <f t="shared" si="30"/>
        <v>0.59512771681998933</v>
      </c>
      <c r="X109">
        <f t="shared" si="31"/>
        <v>0.76590694681468019</v>
      </c>
    </row>
    <row r="110" spans="6:24" x14ac:dyDescent="0.2">
      <c r="F110">
        <f t="shared" si="33"/>
        <v>0.99683999999999817</v>
      </c>
      <c r="G110">
        <f t="shared" si="34"/>
        <v>0.43473027529593861</v>
      </c>
      <c r="J110">
        <f t="shared" si="18"/>
        <v>1</v>
      </c>
      <c r="K110">
        <f t="shared" si="21"/>
        <v>0.99683999999999817</v>
      </c>
      <c r="L110">
        <f t="shared" si="32"/>
        <v>5.3815079221820099</v>
      </c>
      <c r="O110">
        <f t="shared" si="23"/>
        <v>0.5963667468309074</v>
      </c>
      <c r="P110">
        <f t="shared" si="24"/>
        <v>19.825298702141851</v>
      </c>
      <c r="Q110">
        <f t="shared" si="25"/>
        <v>0.90801730751488063</v>
      </c>
      <c r="R110">
        <f t="shared" si="26"/>
        <v>5.3043502981761268</v>
      </c>
      <c r="S110">
        <f t="shared" si="27"/>
        <v>-9.1353288143658826</v>
      </c>
      <c r="U110">
        <f t="shared" si="28"/>
        <v>0.16954019998377282</v>
      </c>
      <c r="V110">
        <f t="shared" si="29"/>
        <v>0.55911271951858155</v>
      </c>
      <c r="W110">
        <f t="shared" si="30"/>
        <v>0.59331522951031967</v>
      </c>
      <c r="X110">
        <f t="shared" si="31"/>
        <v>0.76347450635942959</v>
      </c>
    </row>
    <row r="111" spans="6:24" x14ac:dyDescent="0.2">
      <c r="F111">
        <f t="shared" si="33"/>
        <v>1.0060699999999982</v>
      </c>
      <c r="G111">
        <f t="shared" si="34"/>
        <v>0.43875555562275292</v>
      </c>
      <c r="J111">
        <f t="shared" si="18"/>
        <v>1</v>
      </c>
      <c r="K111">
        <f t="shared" si="21"/>
        <v>1.0060699999999982</v>
      </c>
      <c r="L111">
        <f t="shared" si="32"/>
        <v>5.3765864810895057</v>
      </c>
      <c r="O111">
        <f t="shared" si="23"/>
        <v>0.59455254058102336</v>
      </c>
      <c r="P111">
        <f t="shared" si="24"/>
        <v>19.837760142590639</v>
      </c>
      <c r="Q111">
        <f t="shared" si="25"/>
        <v>0.90391041192409582</v>
      </c>
      <c r="R111">
        <f t="shared" si="26"/>
        <v>5.300059259654522</v>
      </c>
      <c r="S111">
        <f t="shared" si="27"/>
        <v>-9.0699220460437946</v>
      </c>
      <c r="U111">
        <f t="shared" si="28"/>
        <v>0.16892196577840621</v>
      </c>
      <c r="V111">
        <f t="shared" si="29"/>
        <v>0.55761751394249526</v>
      </c>
      <c r="W111">
        <f t="shared" si="30"/>
        <v>0.5915128976795212</v>
      </c>
      <c r="X111">
        <f t="shared" si="31"/>
        <v>0.76105309766329399</v>
      </c>
    </row>
    <row r="112" spans="6:24" x14ac:dyDescent="0.2">
      <c r="F112">
        <f t="shared" si="33"/>
        <v>1.0152999999999983</v>
      </c>
      <c r="G112">
        <f t="shared" si="34"/>
        <v>0.44278083594956719</v>
      </c>
      <c r="J112">
        <f t="shared" si="18"/>
        <v>1</v>
      </c>
      <c r="K112">
        <f t="shared" si="21"/>
        <v>1.0152999999999983</v>
      </c>
      <c r="L112">
        <f t="shared" si="32"/>
        <v>5.3716568393929558</v>
      </c>
      <c r="O112">
        <f t="shared" si="23"/>
        <v>0.59274855695305095</v>
      </c>
      <c r="P112">
        <f t="shared" si="24"/>
        <v>19.849671791865426</v>
      </c>
      <c r="Q112">
        <f t="shared" si="25"/>
        <v>0.89981208074750896</v>
      </c>
      <c r="R112">
        <f t="shared" si="26"/>
        <v>5.2957563595333541</v>
      </c>
      <c r="S112">
        <f t="shared" si="27"/>
        <v>-9.0050254083316954</v>
      </c>
      <c r="U112">
        <f t="shared" si="28"/>
        <v>0.16830454071024303</v>
      </c>
      <c r="V112">
        <f t="shared" si="29"/>
        <v>0.55612891365845551</v>
      </c>
      <c r="W112">
        <f t="shared" si="30"/>
        <v>0.58972069299090457</v>
      </c>
      <c r="X112">
        <f t="shared" si="31"/>
        <v>0.75864265876931081</v>
      </c>
    </row>
    <row r="113" spans="6:24" x14ac:dyDescent="0.2">
      <c r="F113">
        <f t="shared" si="33"/>
        <v>1.0245299999999984</v>
      </c>
      <c r="G113">
        <f t="shared" si="34"/>
        <v>0.44680611627638145</v>
      </c>
      <c r="J113">
        <f t="shared" si="18"/>
        <v>1</v>
      </c>
      <c r="K113">
        <f t="shared" si="21"/>
        <v>1.0245299999999984</v>
      </c>
      <c r="L113">
        <f t="shared" si="32"/>
        <v>5.3667188164252826</v>
      </c>
      <c r="O113">
        <f t="shared" si="23"/>
        <v>0.59095476742299435</v>
      </c>
      <c r="P113">
        <f t="shared" si="24"/>
        <v>19.861035501860073</v>
      </c>
      <c r="Q113">
        <f t="shared" si="25"/>
        <v>0.89572211364515619</v>
      </c>
      <c r="R113">
        <f t="shared" si="26"/>
        <v>5.2914414623711217</v>
      </c>
      <c r="S113">
        <f t="shared" si="27"/>
        <v>-8.9406353527131124</v>
      </c>
      <c r="U113">
        <f t="shared" si="28"/>
        <v>0.16768789134631643</v>
      </c>
      <c r="V113">
        <f t="shared" si="29"/>
        <v>0.55464693073974614</v>
      </c>
      <c r="W113">
        <f t="shared" si="30"/>
        <v>0.5879385877671568</v>
      </c>
      <c r="X113">
        <f t="shared" si="31"/>
        <v>0.75624312847739983</v>
      </c>
    </row>
    <row r="114" spans="6:24" x14ac:dyDescent="0.2">
      <c r="F114">
        <f t="shared" si="33"/>
        <v>1.0337599999999985</v>
      </c>
      <c r="G114">
        <f t="shared" si="34"/>
        <v>0.45083139660319577</v>
      </c>
      <c r="J114">
        <f t="shared" si="18"/>
        <v>1</v>
      </c>
      <c r="K114">
        <f t="shared" si="21"/>
        <v>1.0337599999999985</v>
      </c>
      <c r="L114">
        <f t="shared" si="32"/>
        <v>5.3617722303603967</v>
      </c>
      <c r="O114">
        <f t="shared" si="23"/>
        <v>0.58917114414161886</v>
      </c>
      <c r="P114">
        <f t="shared" si="24"/>
        <v>19.871853095877981</v>
      </c>
      <c r="Q114">
        <f t="shared" si="25"/>
        <v>0.89164031147893552</v>
      </c>
      <c r="R114">
        <f t="shared" si="26"/>
        <v>5.2871144308790639</v>
      </c>
      <c r="S114">
        <f t="shared" si="27"/>
        <v>-8.8767483543859242</v>
      </c>
      <c r="U114">
        <f t="shared" si="28"/>
        <v>0.16707198433578099</v>
      </c>
      <c r="V114">
        <f t="shared" si="29"/>
        <v>0.55317157737299738</v>
      </c>
      <c r="W114">
        <f t="shared" si="30"/>
        <v>0.58616655498965753</v>
      </c>
      <c r="X114">
        <f t="shared" si="31"/>
        <v>0.75385444633597398</v>
      </c>
    </row>
    <row r="115" spans="6:24" x14ac:dyDescent="0.2">
      <c r="F115">
        <f t="shared" si="33"/>
        <v>1.0429899999999985</v>
      </c>
      <c r="G115">
        <f t="shared" si="34"/>
        <v>0.45485667693001003</v>
      </c>
      <c r="J115">
        <f t="shared" si="18"/>
        <v>1</v>
      </c>
      <c r="K115">
        <f t="shared" si="21"/>
        <v>1.0429899999999985</v>
      </c>
      <c r="L115">
        <f t="shared" si="32"/>
        <v>5.356816898185075</v>
      </c>
      <c r="O115">
        <f t="shared" si="23"/>
        <v>0.58739765993371829</v>
      </c>
      <c r="P115">
        <f t="shared" si="24"/>
        <v>19.882126368468938</v>
      </c>
      <c r="Q115">
        <f t="shared" si="25"/>
        <v>0.88756647627206064</v>
      </c>
      <c r="R115">
        <f t="shared" si="26"/>
        <v>5.2827751259048661</v>
      </c>
      <c r="S115">
        <f t="shared" si="27"/>
        <v>-8.8133609122122305</v>
      </c>
      <c r="U115">
        <f t="shared" si="28"/>
        <v>0.16645678640225575</v>
      </c>
      <c r="V115">
        <f t="shared" si="29"/>
        <v>0.55170286586521755</v>
      </c>
      <c r="W115">
        <f t="shared" si="30"/>
        <v>0.58440456829801868</v>
      </c>
      <c r="X115">
        <f t="shared" si="31"/>
        <v>0.75147655263379964</v>
      </c>
    </row>
    <row r="116" spans="6:24" x14ac:dyDescent="0.2">
      <c r="F116">
        <f t="shared" si="33"/>
        <v>1.0522199999999986</v>
      </c>
      <c r="G116">
        <f t="shared" si="34"/>
        <v>0.45888195725682435</v>
      </c>
      <c r="J116">
        <f t="shared" si="18"/>
        <v>1</v>
      </c>
      <c r="K116">
        <f t="shared" si="21"/>
        <v>1.0522199999999986</v>
      </c>
      <c r="L116">
        <f t="shared" si="32"/>
        <v>5.351852635670471</v>
      </c>
      <c r="O116">
        <f t="shared" si="23"/>
        <v>0.58563428829761355</v>
      </c>
      <c r="P116">
        <f t="shared" si="24"/>
        <v>19.891857085265478</v>
      </c>
      <c r="Q116">
        <f t="shared" si="25"/>
        <v>0.8835004111689333</v>
      </c>
      <c r="R116">
        <f t="shared" si="26"/>
        <v>5.2784234064157172</v>
      </c>
      <c r="S116">
        <f t="shared" si="27"/>
        <v>-8.7504695486674908</v>
      </c>
      <c r="U116">
        <f t="shared" si="28"/>
        <v>0.16584226433618612</v>
      </c>
      <c r="V116">
        <f t="shared" si="29"/>
        <v>0.55024080865089675</v>
      </c>
      <c r="W116">
        <f t="shared" si="30"/>
        <v>0.58265260198984414</v>
      </c>
      <c r="X116">
        <f t="shared" si="31"/>
        <v>0.74910938839209984</v>
      </c>
    </row>
    <row r="117" spans="6:24" x14ac:dyDescent="0.2">
      <c r="F117">
        <f t="shared" si="33"/>
        <v>1.0614499999999987</v>
      </c>
      <c r="G117">
        <f t="shared" si="34"/>
        <v>0.46290723758363861</v>
      </c>
      <c r="J117">
        <f t="shared" si="18"/>
        <v>1</v>
      </c>
      <c r="K117">
        <f t="shared" si="21"/>
        <v>1.0614499999999987</v>
      </c>
      <c r="L117">
        <f t="shared" si="32"/>
        <v>5.3468792573432475</v>
      </c>
      <c r="O117">
        <f t="shared" si="23"/>
        <v>0.58388100340488058</v>
      </c>
      <c r="P117">
        <f t="shared" si="24"/>
        <v>19.901046982818634</v>
      </c>
      <c r="Q117">
        <f t="shared" si="25"/>
        <v>0.87944192039540325</v>
      </c>
      <c r="R117">
        <f t="shared" si="26"/>
        <v>5.2740591294807002</v>
      </c>
      <c r="S117">
        <f t="shared" si="27"/>
        <v>-8.6880708097888455</v>
      </c>
      <c r="U117">
        <f t="shared" si="28"/>
        <v>0.16522838498721926</v>
      </c>
      <c r="V117">
        <f t="shared" si="29"/>
        <v>0.54878541829918637</v>
      </c>
      <c r="W117">
        <f t="shared" si="30"/>
        <v>0.58091063102071572</v>
      </c>
      <c r="X117">
        <f t="shared" si="31"/>
        <v>0.74675289535690181</v>
      </c>
    </row>
    <row r="118" spans="6:24" x14ac:dyDescent="0.2">
      <c r="F118">
        <f t="shared" si="33"/>
        <v>1.0706799999999987</v>
      </c>
      <c r="G118">
        <f t="shared" si="34"/>
        <v>0.46693251791045287</v>
      </c>
      <c r="J118">
        <f t="shared" si="18"/>
        <v>1</v>
      </c>
      <c r="K118">
        <f t="shared" si="21"/>
        <v>1.0706799999999987</v>
      </c>
      <c r="L118">
        <f t="shared" si="32"/>
        <v>5.3418965764563655</v>
      </c>
      <c r="O118">
        <f t="shared" si="23"/>
        <v>0.58213778010030892</v>
      </c>
      <c r="P118">
        <f t="shared" si="24"/>
        <v>19.909697768433311</v>
      </c>
      <c r="Q118">
        <f t="shared" si="25"/>
        <v>0.87539080921942869</v>
      </c>
      <c r="R118">
        <f t="shared" si="26"/>
        <v>5.2696821502525548</v>
      </c>
      <c r="S118">
        <f t="shared" si="27"/>
        <v>-8.626161265122926</v>
      </c>
      <c r="U118">
        <f t="shared" si="28"/>
        <v>0.16461511525659292</v>
      </c>
      <c r="V118">
        <f t="shared" si="29"/>
        <v>0.54733670752115515</v>
      </c>
      <c r="W118">
        <f t="shared" si="30"/>
        <v>0.57917863100439604</v>
      </c>
      <c r="X118">
        <f t="shared" si="31"/>
        <v>0.7444070159916153</v>
      </c>
    </row>
    <row r="119" spans="6:24" x14ac:dyDescent="0.2">
      <c r="F119">
        <f t="shared" si="33"/>
        <v>1.0799099999999988</v>
      </c>
      <c r="G119">
        <f t="shared" si="34"/>
        <v>0.47095779823726719</v>
      </c>
      <c r="J119">
        <f t="shared" si="18"/>
        <v>1</v>
      </c>
      <c r="K119">
        <f t="shared" si="21"/>
        <v>1.0799099999999988</v>
      </c>
      <c r="L119">
        <f t="shared" si="32"/>
        <v>5.3369044049594452</v>
      </c>
      <c r="O119">
        <f t="shared" si="23"/>
        <v>0.58040459390208898</v>
      </c>
      <c r="P119">
        <f t="shared" si="24"/>
        <v>19.917811120002668</v>
      </c>
      <c r="Q119">
        <f t="shared" si="25"/>
        <v>0.87134688391206139</v>
      </c>
      <c r="R119">
        <f t="shared" si="26"/>
        <v>5.2652923219487313</v>
      </c>
      <c r="S119">
        <f t="shared" si="27"/>
        <v>-8.5647375076728611</v>
      </c>
      <c r="U119">
        <f t="shared" si="28"/>
        <v>0.16400242208952637</v>
      </c>
      <c r="V119">
        <f t="shared" si="29"/>
        <v>0.54589468917712747</v>
      </c>
      <c r="W119">
        <f t="shared" si="30"/>
        <v>0.57745657821325946</v>
      </c>
      <c r="X119">
        <f t="shared" si="31"/>
        <v>0.74207169346985236</v>
      </c>
    </row>
    <row r="120" spans="6:24" x14ac:dyDescent="0.2">
      <c r="F120">
        <f t="shared" si="33"/>
        <v>1.0891399999999989</v>
      </c>
      <c r="G120">
        <f t="shared" si="34"/>
        <v>0.47498307856408145</v>
      </c>
      <c r="J120">
        <f t="shared" si="18"/>
        <v>1</v>
      </c>
      <c r="K120">
        <f t="shared" si="21"/>
        <v>1.0891399999999989</v>
      </c>
      <c r="L120">
        <f t="shared" si="32"/>
        <v>5.3319025534687592</v>
      </c>
      <c r="O120">
        <f t="shared" si="23"/>
        <v>0.57868142100223463</v>
      </c>
      <c r="P120">
        <f t="shared" si="24"/>
        <v>19.925388685841732</v>
      </c>
      <c r="Q120">
        <f t="shared" si="25"/>
        <v>0.86730995170880398</v>
      </c>
      <c r="R120">
        <f t="shared" si="26"/>
        <v>5.2608894958318171</v>
      </c>
      <c r="S120">
        <f t="shared" si="27"/>
        <v>-8.5037961538449416</v>
      </c>
      <c r="U120">
        <f t="shared" si="28"/>
        <v>0.16339027246761767</v>
      </c>
      <c r="V120">
        <f t="shared" si="29"/>
        <v>0.5444593762841079</v>
      </c>
      <c r="W120">
        <f t="shared" si="30"/>
        <v>0.57574444957894566</v>
      </c>
      <c r="X120">
        <f t="shared" si="31"/>
        <v>0.73974687166847208</v>
      </c>
    </row>
    <row r="121" spans="6:24" x14ac:dyDescent="0.2">
      <c r="F121">
        <f t="shared" si="33"/>
        <v>1.098369999999999</v>
      </c>
      <c r="G121">
        <f t="shared" si="34"/>
        <v>0.47900835889089577</v>
      </c>
      <c r="J121">
        <f t="shared" si="18"/>
        <v>1</v>
      </c>
      <c r="K121">
        <f t="shared" si="21"/>
        <v>1.098369999999999</v>
      </c>
      <c r="L121">
        <f t="shared" si="32"/>
        <v>5.3268908312368008</v>
      </c>
      <c r="O121">
        <f t="shared" si="23"/>
        <v>0.57696823826723587</v>
      </c>
      <c r="P121">
        <f t="shared" si="24"/>
        <v>19.93243208452008</v>
      </c>
      <c r="Q121">
        <f t="shared" si="25"/>
        <v>0.86327982077126653</v>
      </c>
      <c r="R121">
        <f t="shared" si="26"/>
        <v>5.2564735211892604</v>
      </c>
      <c r="S121">
        <f t="shared" si="27"/>
        <v>-8.4433338433946137</v>
      </c>
      <c r="U121">
        <f t="shared" si="28"/>
        <v>0.16277863340123627</v>
      </c>
      <c r="V121">
        <f t="shared" si="29"/>
        <v>0.54303078202329302</v>
      </c>
      <c r="W121">
        <f t="shared" si="30"/>
        <v>0.57404222269323912</v>
      </c>
      <c r="X121">
        <f t="shared" si="31"/>
        <v>0.73743249516085685</v>
      </c>
    </row>
    <row r="122" spans="6:24" x14ac:dyDescent="0.2">
      <c r="F122">
        <f t="shared" si="33"/>
        <v>1.107599999999999</v>
      </c>
      <c r="G122">
        <f t="shared" si="34"/>
        <v>0.48303363921771003</v>
      </c>
      <c r="J122">
        <f t="shared" si="18"/>
        <v>1</v>
      </c>
      <c r="K122">
        <f t="shared" si="21"/>
        <v>1.107599999999999</v>
      </c>
      <c r="L122">
        <f t="shared" si="32"/>
        <v>5.3218690461214377</v>
      </c>
      <c r="O122">
        <f t="shared" ref="O122:O173" si="35">X121-U122</f>
        <v>0.57526502323894391</v>
      </c>
      <c r="P122">
        <f t="shared" ref="P122:P173" si="36">$L122^2-(R121-Q121*_xlfn.COT(X121))^2*SIN(X121)^2</f>
        <v>19.93894290469337</v>
      </c>
      <c r="Q122">
        <f t="shared" ref="Q122:Q173" si="37">(-(R121-Q121*_xlfn.COT(X121))*COS(X121)+SQRT(P122))*SIN(X121)</f>
        <v>0.85925630014914822</v>
      </c>
      <c r="R122">
        <f t="shared" ref="R122:R173" si="38">R121+(_xlfn.COT(X121)*(Q122-Q121))</f>
        <v>5.2520442453124385</v>
      </c>
      <c r="S122">
        <f t="shared" ref="S122:S173" si="39">$FC122^2-(R121-Q121*_xlfn.COT(X121))^2*SIN(X121)^2</f>
        <v>-8.3833472393721316</v>
      </c>
      <c r="U122">
        <f t="shared" ref="U122:U173" si="40">ATAN(Q122/R122)</f>
        <v>0.16216747192191291</v>
      </c>
      <c r="V122">
        <f t="shared" ref="V122:V173" si="41">SIN(O122)*(c_EXISOSI+bsel*($HX122-dr))/(c_EXISOSI+bsel*$HX122)</f>
        <v>0.54160891974767555</v>
      </c>
      <c r="W122">
        <f t="shared" ref="W122:W173" si="42">ASIN(V122)</f>
        <v>0.57234987580917396</v>
      </c>
      <c r="X122">
        <f t="shared" si="31"/>
        <v>0.73512850921041029</v>
      </c>
    </row>
    <row r="123" spans="6:24" x14ac:dyDescent="0.2">
      <c r="F123">
        <f t="shared" si="33"/>
        <v>1.1168299999999991</v>
      </c>
      <c r="G123">
        <f t="shared" si="34"/>
        <v>0.48705891954452429</v>
      </c>
      <c r="J123">
        <f t="shared" si="18"/>
        <v>1</v>
      </c>
      <c r="K123">
        <f t="shared" si="21"/>
        <v>1.1168299999999991</v>
      </c>
      <c r="L123">
        <f t="shared" si="32"/>
        <v>5.3168370045546425</v>
      </c>
      <c r="O123">
        <f t="shared" si="35"/>
        <v>0.57357175413569239</v>
      </c>
      <c r="P123">
        <f t="shared" si="36"/>
        <v>19.944922704933845</v>
      </c>
      <c r="Q123">
        <f t="shared" si="37"/>
        <v>0.85523919974249452</v>
      </c>
      <c r="R123">
        <f t="shared" si="38"/>
        <v>5.2476015134750282</v>
      </c>
      <c r="S123">
        <f t="shared" si="39"/>
        <v>-8.3238330280677406</v>
      </c>
      <c r="U123">
        <f t="shared" si="40"/>
        <v>0.16155675507471784</v>
      </c>
      <c r="V123">
        <f t="shared" si="41"/>
        <v>0.54019380298974307</v>
      </c>
      <c r="W123">
        <f t="shared" si="42"/>
        <v>0.57066738784236615</v>
      </c>
      <c r="X123">
        <f t="shared" si="31"/>
        <v>0.73283485976427909</v>
      </c>
    </row>
    <row r="124" spans="6:24" x14ac:dyDescent="0.2">
      <c r="F124">
        <f t="shared" si="33"/>
        <v>1.1260599999999992</v>
      </c>
      <c r="G124">
        <f t="shared" si="34"/>
        <v>0.49108419987133861</v>
      </c>
      <c r="J124">
        <f t="shared" si="18"/>
        <v>1</v>
      </c>
      <c r="K124">
        <f t="shared" si="21"/>
        <v>1.1260599999999992</v>
      </c>
      <c r="L124">
        <f t="shared" si="32"/>
        <v>5.311794511510767</v>
      </c>
      <c r="O124">
        <f t="shared" si="35"/>
        <v>0.57188840985365319</v>
      </c>
      <c r="P124">
        <f t="shared" si="36"/>
        <v>19.950373013559386</v>
      </c>
      <c r="Q124">
        <f t="shared" si="37"/>
        <v>0.85122833026422839</v>
      </c>
      <c r="R124">
        <f t="shared" si="38"/>
        <v>5.2431451689106883</v>
      </c>
      <c r="S124">
        <f t="shared" si="39"/>
        <v>-8.2647879189565217</v>
      </c>
      <c r="U124">
        <f t="shared" si="40"/>
        <v>0.16094644991062584</v>
      </c>
      <c r="V124">
        <f t="shared" si="41"/>
        <v>0.53878544546927842</v>
      </c>
      <c r="W124">
        <f t="shared" si="42"/>
        <v>0.56899473837257741</v>
      </c>
      <c r="X124">
        <f t="shared" si="31"/>
        <v>0.7305514934472952</v>
      </c>
    </row>
    <row r="125" spans="6:24" x14ac:dyDescent="0.2">
      <c r="F125">
        <f t="shared" si="33"/>
        <v>1.1352899999999992</v>
      </c>
      <c r="G125">
        <f t="shared" si="34"/>
        <v>0.49510948019815287</v>
      </c>
      <c r="J125">
        <f t="shared" si="18"/>
        <v>1</v>
      </c>
      <c r="K125">
        <f t="shared" si="21"/>
        <v>1.1352899999999992</v>
      </c>
      <c r="L125">
        <f t="shared" si="32"/>
        <v>5.3067413704743718</v>
      </c>
      <c r="O125">
        <f t="shared" si="35"/>
        <v>0.5702149699684318</v>
      </c>
      <c r="P125">
        <f t="shared" si="36"/>
        <v>19.955295328461204</v>
      </c>
      <c r="Q125">
        <f t="shared" si="37"/>
        <v>0.84722350320293316</v>
      </c>
      <c r="R125">
        <f t="shared" si="38"/>
        <v>5.2386750527900432</v>
      </c>
      <c r="S125">
        <f t="shared" si="39"/>
        <v>-8.2062086446430094</v>
      </c>
      <c r="U125">
        <f t="shared" si="40"/>
        <v>0.16033652347886346</v>
      </c>
      <c r="V125">
        <f t="shared" si="41"/>
        <v>0.53738386110126257</v>
      </c>
      <c r="W125">
        <f t="shared" si="42"/>
        <v>0.56733190764550889</v>
      </c>
      <c r="X125">
        <f t="shared" si="31"/>
        <v>0.72827835755613468</v>
      </c>
    </row>
    <row r="126" spans="6:24" x14ac:dyDescent="0.2">
      <c r="F126">
        <f t="shared" si="33"/>
        <v>1.1445199999999993</v>
      </c>
      <c r="G126">
        <f t="shared" si="34"/>
        <v>0.49913476052496719</v>
      </c>
      <c r="J126">
        <f t="shared" si="18"/>
        <v>1</v>
      </c>
      <c r="K126">
        <f t="shared" si="21"/>
        <v>1.1445199999999993</v>
      </c>
      <c r="L126">
        <f t="shared" si="32"/>
        <v>5.3016773834075979</v>
      </c>
      <c r="O126">
        <f t="shared" si="35"/>
        <v>0.56855141473689907</v>
      </c>
      <c r="P126">
        <f t="shared" si="36"/>
        <v>19.959691116930124</v>
      </c>
      <c r="Q126">
        <f t="shared" si="37"/>
        <v>0.84322453078588389</v>
      </c>
      <c r="R126">
        <f t="shared" si="38"/>
        <v>5.234191004196977</v>
      </c>
      <c r="S126">
        <f t="shared" si="39"/>
        <v>-8.1480919608055089</v>
      </c>
      <c r="U126">
        <f t="shared" si="40"/>
        <v>0.15972694281923566</v>
      </c>
      <c r="V126">
        <f t="shared" si="41"/>
        <v>0.53598906400388369</v>
      </c>
      <c r="W126">
        <f t="shared" si="42"/>
        <v>0.56567887657482585</v>
      </c>
      <c r="X126">
        <f t="shared" si="31"/>
        <v>0.72601540005368936</v>
      </c>
    </row>
    <row r="127" spans="6:24" x14ac:dyDescent="0.2">
      <c r="F127">
        <f t="shared" si="33"/>
        <v>1.1537499999999994</v>
      </c>
      <c r="G127">
        <f t="shared" si="34"/>
        <v>0.50316004085178145</v>
      </c>
      <c r="J127">
        <f t="shared" si="18"/>
        <v>1</v>
      </c>
      <c r="K127">
        <f t="shared" si="21"/>
        <v>1.1537499999999994</v>
      </c>
      <c r="L127">
        <f t="shared" si="32"/>
        <v>5.2966023507170412</v>
      </c>
      <c r="O127">
        <f t="shared" si="35"/>
        <v>0.5668977250992655</v>
      </c>
      <c r="P127">
        <f t="shared" si="36"/>
        <v>19.963561815481121</v>
      </c>
      <c r="Q127">
        <f t="shared" si="37"/>
        <v>0.83923122594227828</v>
      </c>
      <c r="R127">
        <f t="shared" si="38"/>
        <v>5.2296928601041879</v>
      </c>
      <c r="S127">
        <f t="shared" si="39"/>
        <v>-8.0904346461401691</v>
      </c>
      <c r="U127">
        <f t="shared" si="40"/>
        <v>0.1591176749544238</v>
      </c>
      <c r="V127">
        <f t="shared" si="41"/>
        <v>0.53460106850665823</v>
      </c>
      <c r="W127">
        <f t="shared" si="42"/>
        <v>0.56403562674441998</v>
      </c>
      <c r="X127">
        <f t="shared" si="31"/>
        <v>0.72376256956365559</v>
      </c>
    </row>
    <row r="128" spans="6:24" x14ac:dyDescent="0.2">
      <c r="F128">
        <f t="shared" si="33"/>
        <v>1.1629799999999995</v>
      </c>
      <c r="G128">
        <f t="shared" si="34"/>
        <v>0.50718532117859572</v>
      </c>
      <c r="J128">
        <f t="shared" si="18"/>
        <v>1</v>
      </c>
      <c r="K128">
        <f t="shared" si="21"/>
        <v>1.1629799999999995</v>
      </c>
      <c r="L128">
        <f t="shared" si="32"/>
        <v>5.2915160712201601</v>
      </c>
      <c r="O128">
        <f t="shared" si="35"/>
        <v>0.56525388268139964</v>
      </c>
      <c r="P128">
        <f t="shared" si="36"/>
        <v>19.966908829676203</v>
      </c>
      <c r="Q128">
        <f t="shared" si="37"/>
        <v>0.83524340226668892</v>
      </c>
      <c r="R128">
        <f t="shared" si="38"/>
        <v>5.2251804553480454</v>
      </c>
      <c r="S128">
        <f t="shared" si="39"/>
        <v>-8.0332335023050341</v>
      </c>
      <c r="U128">
        <f t="shared" si="40"/>
        <v>0.15850868688225592</v>
      </c>
      <c r="V128">
        <f t="shared" si="41"/>
        <v>0.53321988915866891</v>
      </c>
      <c r="W128">
        <f t="shared" si="42"/>
        <v>0.56240214041090864</v>
      </c>
      <c r="X128">
        <f t="shared" si="31"/>
        <v>0.72151981536533238</v>
      </c>
    </row>
    <row r="129" spans="6:24" x14ac:dyDescent="0.2">
      <c r="F129">
        <f t="shared" si="33"/>
        <v>1.1722099999999995</v>
      </c>
      <c r="G129">
        <f t="shared" si="34"/>
        <v>0.51121060150540998</v>
      </c>
      <c r="J129">
        <f t="shared" si="18"/>
        <v>1</v>
      </c>
      <c r="K129">
        <f t="shared" si="21"/>
        <v>1.1722099999999995</v>
      </c>
      <c r="L129">
        <f t="shared" si="32"/>
        <v>5.2864183421111637</v>
      </c>
      <c r="O129">
        <f t="shared" si="35"/>
        <v>0.56361986979738998</v>
      </c>
      <c r="P129">
        <f t="shared" si="36"/>
        <v>19.969733533945437</v>
      </c>
      <c r="Q129">
        <f t="shared" si="37"/>
        <v>0.83126087398269888</v>
      </c>
      <c r="R129">
        <f t="shared" si="38"/>
        <v>5.2206536226027165</v>
      </c>
      <c r="S129">
        <f t="shared" si="39"/>
        <v>-7.9764853538639091</v>
      </c>
      <c r="U129">
        <f t="shared" si="40"/>
        <v>0.15789994556794235</v>
      </c>
      <c r="V129">
        <f t="shared" si="41"/>
        <v>0.53184554073691992</v>
      </c>
      <c r="W129">
        <f t="shared" si="42"/>
        <v>0.56077840050637118</v>
      </c>
      <c r="X129">
        <f t="shared" si="31"/>
        <v>0.71928708738862712</v>
      </c>
    </row>
    <row r="130" spans="6:24" x14ac:dyDescent="0.2">
      <c r="F130">
        <f t="shared" si="33"/>
        <v>1.1814399999999996</v>
      </c>
      <c r="G130">
        <f t="shared" si="34"/>
        <v>0.51523588183222435</v>
      </c>
      <c r="J130">
        <f t="shared" ref="J130:J173" si="43">2*(1-COS(incid22))*EXP(-bsel*$HW130)/((1-COS(incid22))^2*EXP(-2*bsel*$HW130)+kay2_^2 )</f>
        <v>1</v>
      </c>
      <c r="K130">
        <f t="shared" si="21"/>
        <v>1.1814399999999996</v>
      </c>
      <c r="L130">
        <f t="shared" ref="L130:L161" si="44">(-1/((kay2_-1)*TAN(G130)-1)-c_s)/b_s</f>
        <v>5.2813089589263971</v>
      </c>
      <c r="O130">
        <f t="shared" si="35"/>
        <v>0.56199566945235557</v>
      </c>
      <c r="P130">
        <f t="shared" si="36"/>
        <v>19.97203727140603</v>
      </c>
      <c r="Q130">
        <f t="shared" si="37"/>
        <v>0.82728345590670216</v>
      </c>
      <c r="R130">
        <f t="shared" si="38"/>
        <v>5.2161121923535436</v>
      </c>
      <c r="S130">
        <f t="shared" si="39"/>
        <v>-7.9201870482301926</v>
      </c>
      <c r="U130">
        <f t="shared" si="40"/>
        <v>0.15729141793627149</v>
      </c>
      <c r="V130">
        <f t="shared" si="41"/>
        <v>0.53047803825481765</v>
      </c>
      <c r="W130">
        <f t="shared" si="42"/>
        <v>0.55916439064132983</v>
      </c>
      <c r="X130">
        <f t="shared" si="31"/>
        <v>0.71706433620927212</v>
      </c>
    </row>
    <row r="131" spans="6:24" x14ac:dyDescent="0.2">
      <c r="F131">
        <f t="shared" ref="F131:F162" si="45">F130+dtt</f>
        <v>1.1906699999999997</v>
      </c>
      <c r="G131">
        <f t="shared" si="34"/>
        <v>0.51926116215903861</v>
      </c>
      <c r="J131">
        <f t="shared" si="43"/>
        <v>1</v>
      </c>
      <c r="K131">
        <f t="shared" ref="K131:K173" si="46">K130+dtt</f>
        <v>1.1906699999999997</v>
      </c>
      <c r="L131">
        <f t="shared" si="44"/>
        <v>5.2761877155091907</v>
      </c>
      <c r="O131">
        <f t="shared" si="35"/>
        <v>0.56038126534550803</v>
      </c>
      <c r="P131">
        <f t="shared" si="36"/>
        <v>19.973821353679348</v>
      </c>
      <c r="Q131">
        <f t="shared" si="37"/>
        <v>0.82331096341186316</v>
      </c>
      <c r="R131">
        <f t="shared" si="38"/>
        <v>5.211555992869684</v>
      </c>
      <c r="S131">
        <f t="shared" si="39"/>
        <v>-7.8643354556107479</v>
      </c>
      <c r="U131">
        <f t="shared" si="40"/>
        <v>0.15668307086376404</v>
      </c>
      <c r="V131">
        <f t="shared" si="41"/>
        <v>0.52911739697078009</v>
      </c>
      <c r="W131">
        <f t="shared" si="42"/>
        <v>0.55756009510797466</v>
      </c>
      <c r="X131">
        <f t="shared" si="31"/>
        <v>0.7148515130442461</v>
      </c>
    </row>
    <row r="132" spans="6:24" x14ac:dyDescent="0.2">
      <c r="F132">
        <f t="shared" si="45"/>
        <v>1.1998999999999997</v>
      </c>
      <c r="G132">
        <f t="shared" ref="G132:G163" si="47">SQRT(kay2_)*F132/2</f>
        <v>0.52328644248585288</v>
      </c>
      <c r="J132">
        <f t="shared" si="43"/>
        <v>1</v>
      </c>
      <c r="K132">
        <f t="shared" si="46"/>
        <v>1.1998999999999997</v>
      </c>
      <c r="L132">
        <f t="shared" si="44"/>
        <v>5.2710544039741691</v>
      </c>
      <c r="O132">
        <f t="shared" si="35"/>
        <v>0.55877664187346665</v>
      </c>
      <c r="P132">
        <f t="shared" si="36"/>
        <v>19.975087060705704</v>
      </c>
      <c r="Q132">
        <f t="shared" si="37"/>
        <v>0.81934321239221397</v>
      </c>
      <c r="R132">
        <f t="shared" si="38"/>
        <v>5.2069848501759912</v>
      </c>
      <c r="S132">
        <f t="shared" si="39"/>
        <v>-7.8089274689497801</v>
      </c>
      <c r="U132">
        <f t="shared" si="40"/>
        <v>0.15607487117077948</v>
      </c>
      <c r="V132">
        <f t="shared" si="41"/>
        <v>0.52776363239697965</v>
      </c>
      <c r="W132">
        <f t="shared" si="42"/>
        <v>0.55596549888363733</v>
      </c>
      <c r="X132">
        <f t="shared" ref="X132:X173" si="48">W132+U131</f>
        <v>0.71264856974740143</v>
      </c>
    </row>
    <row r="133" spans="6:24" x14ac:dyDescent="0.2">
      <c r="F133">
        <f t="shared" si="45"/>
        <v>1.2091299999999998</v>
      </c>
      <c r="G133">
        <f t="shared" si="47"/>
        <v>0.52731172281266714</v>
      </c>
      <c r="J133">
        <f t="shared" si="43"/>
        <v>1</v>
      </c>
      <c r="K133">
        <f t="shared" si="46"/>
        <v>1.2091299999999998</v>
      </c>
      <c r="L133">
        <f t="shared" si="44"/>
        <v>5.2659088146710138</v>
      </c>
      <c r="O133">
        <f t="shared" si="35"/>
        <v>0.55718178413382957</v>
      </c>
      <c r="P133">
        <f t="shared" si="36"/>
        <v>19.975835640556987</v>
      </c>
      <c r="Q133">
        <f t="shared" si="37"/>
        <v>0.81538001922687686</v>
      </c>
      <c r="R133">
        <f t="shared" si="38"/>
        <v>5.2023985880241312</v>
      </c>
      <c r="S133">
        <f t="shared" si="39"/>
        <v>-7.753960003872896</v>
      </c>
      <c r="U133">
        <f t="shared" si="40"/>
        <v>0.15546678561357186</v>
      </c>
      <c r="V133">
        <f t="shared" si="41"/>
        <v>0.52641676030822293</v>
      </c>
      <c r="W133">
        <f t="shared" si="42"/>
        <v>0.55438058763451448</v>
      </c>
      <c r="X133">
        <f t="shared" si="48"/>
        <v>0.71045545880529393</v>
      </c>
    </row>
    <row r="134" spans="6:24" x14ac:dyDescent="0.2">
      <c r="F134">
        <f t="shared" si="45"/>
        <v>1.2183599999999999</v>
      </c>
      <c r="G134">
        <f t="shared" si="47"/>
        <v>0.5313370031394814</v>
      </c>
      <c r="J134">
        <f t="shared" si="43"/>
        <v>1</v>
      </c>
      <c r="K134">
        <f t="shared" si="46"/>
        <v>1.2183599999999999</v>
      </c>
      <c r="L134">
        <f t="shared" si="44"/>
        <v>5.2607507361476422</v>
      </c>
      <c r="O134">
        <f t="shared" si="35"/>
        <v>0.55559667792900613</v>
      </c>
      <c r="P134">
        <f t="shared" si="36"/>
        <v>19.976068309246742</v>
      </c>
      <c r="Q134">
        <f t="shared" si="37"/>
        <v>0.81142120074438184</v>
      </c>
      <c r="R134">
        <f t="shared" si="38"/>
        <v>5.1977970278629098</v>
      </c>
      <c r="S134">
        <f t="shared" si="39"/>
        <v>-7.6994299986312189</v>
      </c>
      <c r="U134">
        <f t="shared" si="40"/>
        <v>0.15485878087628779</v>
      </c>
      <c r="V134">
        <f t="shared" si="41"/>
        <v>0.52507679675097452</v>
      </c>
      <c r="W134">
        <f t="shared" si="42"/>
        <v>0.55280534771964684</v>
      </c>
      <c r="X134">
        <f t="shared" si="48"/>
        <v>0.7082721333332187</v>
      </c>
    </row>
    <row r="135" spans="6:24" x14ac:dyDescent="0.2">
      <c r="F135">
        <f t="shared" si="45"/>
        <v>1.22759</v>
      </c>
      <c r="G135">
        <f t="shared" si="47"/>
        <v>0.53536228346629577</v>
      </c>
      <c r="J135">
        <f t="shared" si="43"/>
        <v>1</v>
      </c>
      <c r="K135">
        <f t="shared" si="46"/>
        <v>1.22759</v>
      </c>
      <c r="L135">
        <f t="shared" si="44"/>
        <v>5.2555799551128111</v>
      </c>
      <c r="O135">
        <f t="shared" si="35"/>
        <v>0.5540213097703115</v>
      </c>
      <c r="P135">
        <f t="shared" si="36"/>
        <v>19.975786250537801</v>
      </c>
      <c r="Q135">
        <f t="shared" si="37"/>
        <v>0.80746657418709389</v>
      </c>
      <c r="R135">
        <f t="shared" si="38"/>
        <v>5.1931799888078354</v>
      </c>
      <c r="S135">
        <f t="shared" si="39"/>
        <v>-7.6453344140457764</v>
      </c>
      <c r="U135">
        <f t="shared" si="40"/>
        <v>0.1542508235629072</v>
      </c>
      <c r="V135">
        <f t="shared" si="41"/>
        <v>0.5237437580525286</v>
      </c>
      <c r="W135">
        <f t="shared" si="42"/>
        <v>0.55123976619515669</v>
      </c>
      <c r="X135">
        <f t="shared" si="48"/>
        <v>0.70609854707144448</v>
      </c>
    </row>
    <row r="136" spans="6:24" x14ac:dyDescent="0.2">
      <c r="F136">
        <f t="shared" si="45"/>
        <v>1.23682</v>
      </c>
      <c r="G136">
        <f t="shared" si="47"/>
        <v>0.53938756379311004</v>
      </c>
      <c r="J136">
        <f t="shared" si="43"/>
        <v>1</v>
      </c>
      <c r="K136">
        <f t="shared" si="46"/>
        <v>1.23682</v>
      </c>
      <c r="L136">
        <f t="shared" si="44"/>
        <v>5.2503962563981288</v>
      </c>
      <c r="O136">
        <f t="shared" si="35"/>
        <v>0.55245566688232894</v>
      </c>
      <c r="P136">
        <f t="shared" si="36"/>
        <v>19.974990615747359</v>
      </c>
      <c r="Q136">
        <f t="shared" si="37"/>
        <v>0.80351595717569235</v>
      </c>
      <c r="R136">
        <f t="shared" si="38"/>
        <v>5.1885472876098486</v>
      </c>
      <c r="S136">
        <f t="shared" si="39"/>
        <v>-7.5916702334521275</v>
      </c>
      <c r="U136">
        <f t="shared" si="40"/>
        <v>0.15364288018911554</v>
      </c>
      <c r="V136">
        <f t="shared" si="41"/>
        <v>0.52241766083033259</v>
      </c>
      <c r="W136">
        <f t="shared" si="42"/>
        <v>0.54968383081874606</v>
      </c>
      <c r="X136">
        <f t="shared" si="48"/>
        <v>0.70393465438165326</v>
      </c>
    </row>
    <row r="137" spans="6:24" x14ac:dyDescent="0.2">
      <c r="F137">
        <f t="shared" si="45"/>
        <v>1.2460500000000001</v>
      </c>
      <c r="G137">
        <f t="shared" si="47"/>
        <v>0.5434128441199243</v>
      </c>
      <c r="J137">
        <f t="shared" si="43"/>
        <v>1</v>
      </c>
      <c r="K137">
        <f t="shared" si="46"/>
        <v>1.2460500000000001</v>
      </c>
      <c r="L137">
        <f t="shared" si="44"/>
        <v>5.245199422919435</v>
      </c>
      <c r="O137">
        <f t="shared" si="35"/>
        <v>0.55089973720754393</v>
      </c>
      <c r="P137">
        <f t="shared" si="36"/>
        <v>19.973682523549112</v>
      </c>
      <c r="Q137">
        <f t="shared" si="37"/>
        <v>0.79956916767372677</v>
      </c>
      <c r="R137">
        <f t="shared" si="38"/>
        <v>5.1838987386232684</v>
      </c>
      <c r="S137">
        <f t="shared" si="39"/>
        <v>-7.5384344626452631</v>
      </c>
      <c r="U137">
        <f t="shared" si="40"/>
        <v>0.15303491717410939</v>
      </c>
      <c r="V137">
        <f t="shared" si="41"/>
        <v>0.52109852200147067</v>
      </c>
      <c r="W137">
        <f t="shared" si="42"/>
        <v>0.54813753005446197</v>
      </c>
      <c r="X137">
        <f t="shared" si="48"/>
        <v>0.70178041024357751</v>
      </c>
    </row>
    <row r="138" spans="6:24" x14ac:dyDescent="0.2">
      <c r="F138">
        <f t="shared" si="45"/>
        <v>1.2552800000000002</v>
      </c>
      <c r="G138">
        <f t="shared" si="47"/>
        <v>0.54743812444673856</v>
      </c>
      <c r="J138">
        <f t="shared" si="43"/>
        <v>1</v>
      </c>
      <c r="K138">
        <f t="shared" si="46"/>
        <v>1.2552800000000002</v>
      </c>
      <c r="L138">
        <f t="shared" si="44"/>
        <v>5.2399892356375695</v>
      </c>
      <c r="O138">
        <f t="shared" si="35"/>
        <v>0.54935350941125149</v>
      </c>
      <c r="P138">
        <f t="shared" si="36"/>
        <v>19.971863059772701</v>
      </c>
      <c r="Q138">
        <f t="shared" si="37"/>
        <v>0.79562602395220361</v>
      </c>
      <c r="R138">
        <f t="shared" si="38"/>
        <v>5.1792341537728932</v>
      </c>
      <c r="S138">
        <f t="shared" si="39"/>
        <v>-7.4856241298249007</v>
      </c>
      <c r="U138">
        <f t="shared" si="40"/>
        <v>0.15242690083232605</v>
      </c>
      <c r="V138">
        <f t="shared" si="41"/>
        <v>0.51978635879231005</v>
      </c>
      <c r="W138">
        <f t="shared" si="42"/>
        <v>0.54660085307773154</v>
      </c>
      <c r="X138">
        <f t="shared" si="48"/>
        <v>0.69963577025184098</v>
      </c>
    </row>
    <row r="139" spans="6:24" x14ac:dyDescent="0.2">
      <c r="F139">
        <f t="shared" si="45"/>
        <v>1.2645100000000002</v>
      </c>
      <c r="G139">
        <f t="shared" si="47"/>
        <v>0.55146340477355282</v>
      </c>
      <c r="J139">
        <f t="shared" si="43"/>
        <v>1</v>
      </c>
      <c r="K139">
        <f t="shared" si="46"/>
        <v>1.2645100000000002</v>
      </c>
      <c r="L139">
        <f t="shared" si="44"/>
        <v>5.2347654735184852</v>
      </c>
      <c r="O139">
        <f t="shared" si="35"/>
        <v>0.54781697288674702</v>
      </c>
      <c r="P139">
        <f t="shared" si="36"/>
        <v>19.969533277200064</v>
      </c>
      <c r="Q139">
        <f t="shared" si="37"/>
        <v>0.79168634455419806</v>
      </c>
      <c r="R139">
        <f t="shared" si="38"/>
        <v>5.1745533425202623</v>
      </c>
      <c r="S139">
        <f t="shared" si="39"/>
        <v>-7.4332362855411445</v>
      </c>
      <c r="U139">
        <f t="shared" si="40"/>
        <v>0.15181879736509393</v>
      </c>
      <c r="V139">
        <f t="shared" si="41"/>
        <v>0.51848118874831806</v>
      </c>
      <c r="W139">
        <f t="shared" si="42"/>
        <v>0.54507378978067267</v>
      </c>
      <c r="X139">
        <f t="shared" si="48"/>
        <v>0.69750069061299869</v>
      </c>
    </row>
    <row r="140" spans="6:24" x14ac:dyDescent="0.2">
      <c r="F140">
        <f t="shared" si="45"/>
        <v>1.2737400000000003</v>
      </c>
      <c r="G140">
        <f t="shared" si="47"/>
        <v>0.5554886851003672</v>
      </c>
      <c r="J140">
        <f t="shared" si="43"/>
        <v>1</v>
      </c>
      <c r="K140">
        <f t="shared" si="46"/>
        <v>1.2737400000000003</v>
      </c>
      <c r="L140">
        <f t="shared" si="44"/>
        <v>5.2295279134927091</v>
      </c>
      <c r="O140">
        <f t="shared" si="35"/>
        <v>0.54629011776079739</v>
      </c>
      <c r="P140">
        <f t="shared" si="36"/>
        <v>19.966694195358773</v>
      </c>
      <c r="Q140">
        <f t="shared" si="37"/>
        <v>0.78774994825949229</v>
      </c>
      <c r="R140">
        <f t="shared" si="38"/>
        <v>5.1698561118290884</v>
      </c>
      <c r="S140">
        <f t="shared" si="39"/>
        <v>-7.3812680026406357</v>
      </c>
      <c r="U140">
        <f t="shared" si="40"/>
        <v>0.15121057285220127</v>
      </c>
      <c r="V140">
        <f t="shared" si="41"/>
        <v>0.51718302974405328</v>
      </c>
      <c r="W140">
        <f t="shared" si="42"/>
        <v>0.54355633077768251</v>
      </c>
      <c r="X140">
        <f t="shared" si="48"/>
        <v>0.69537512814277647</v>
      </c>
    </row>
    <row r="141" spans="6:24" x14ac:dyDescent="0.2">
      <c r="F141">
        <f t="shared" si="45"/>
        <v>1.2829700000000004</v>
      </c>
      <c r="G141">
        <f t="shared" si="47"/>
        <v>0.55951396542718146</v>
      </c>
      <c r="J141">
        <f t="shared" si="43"/>
        <v>1</v>
      </c>
      <c r="K141">
        <f t="shared" si="46"/>
        <v>1.2829700000000004</v>
      </c>
      <c r="L141">
        <f t="shared" si="44"/>
        <v>5.2242763304141171</v>
      </c>
      <c r="O141">
        <f t="shared" si="35"/>
        <v>0.54477293489940348</v>
      </c>
      <c r="P141">
        <f t="shared" si="36"/>
        <v>19.963346800312035</v>
      </c>
      <c r="Q141">
        <f t="shared" si="37"/>
        <v>0.78381665404918455</v>
      </c>
      <c r="R141">
        <f t="shared" si="38"/>
        <v>5.1651422661297852</v>
      </c>
      <c r="S141">
        <f t="shared" si="39"/>
        <v>-7.3297163762131605</v>
      </c>
      <c r="U141">
        <f t="shared" si="40"/>
        <v>0.15060219324337298</v>
      </c>
      <c r="V141">
        <f t="shared" si="41"/>
        <v>0.51589189999333807</v>
      </c>
      <c r="W141">
        <f t="shared" si="42"/>
        <v>0.54204846741131107</v>
      </c>
      <c r="X141">
        <f t="shared" si="48"/>
        <v>0.69325904026351237</v>
      </c>
    </row>
    <row r="142" spans="6:24" x14ac:dyDescent="0.2">
      <c r="F142">
        <f t="shared" si="45"/>
        <v>1.2922000000000005</v>
      </c>
      <c r="G142">
        <f t="shared" si="47"/>
        <v>0.56353924575399572</v>
      </c>
      <c r="J142">
        <f t="shared" si="43"/>
        <v>1</v>
      </c>
      <c r="K142">
        <f t="shared" si="46"/>
        <v>1.2922000000000005</v>
      </c>
      <c r="L142">
        <f t="shared" si="44"/>
        <v>5.2190104970180178</v>
      </c>
      <c r="O142">
        <f t="shared" si="35"/>
        <v>0.5432654159138568</v>
      </c>
      <c r="P142">
        <f t="shared" si="36"/>
        <v>19.959492044445419</v>
      </c>
      <c r="Q142">
        <f t="shared" si="37"/>
        <v>0.77988628107029334</v>
      </c>
      <c r="R142">
        <f t="shared" si="38"/>
        <v>5.1604116072831445</v>
      </c>
      <c r="S142">
        <f t="shared" si="39"/>
        <v>-7.2785785235388367</v>
      </c>
      <c r="U142">
        <f t="shared" si="40"/>
        <v>0.14999362434965563</v>
      </c>
      <c r="V142">
        <f t="shared" si="41"/>
        <v>0.51460781805962008</v>
      </c>
      <c r="W142">
        <f t="shared" si="42"/>
        <v>0.54055019175842511</v>
      </c>
      <c r="X142">
        <f t="shared" si="48"/>
        <v>0.6911523850017981</v>
      </c>
    </row>
    <row r="143" spans="6:24" x14ac:dyDescent="0.2">
      <c r="F143">
        <f t="shared" si="45"/>
        <v>1.3014300000000005</v>
      </c>
      <c r="G143">
        <f t="shared" si="47"/>
        <v>0.56756452608080998</v>
      </c>
      <c r="J143">
        <f t="shared" si="43"/>
        <v>1</v>
      </c>
      <c r="K143">
        <f t="shared" si="46"/>
        <v>1.3014300000000005</v>
      </c>
      <c r="L143">
        <f t="shared" si="44"/>
        <v>5.2137301838785302</v>
      </c>
      <c r="O143">
        <f t="shared" si="35"/>
        <v>0.54176755316709535</v>
      </c>
      <c r="P143">
        <f t="shared" si="36"/>
        <v>19.955130846250135</v>
      </c>
      <c r="Q143">
        <f t="shared" si="37"/>
        <v>0.77595864860031649</v>
      </c>
      <c r="R143">
        <f t="shared" si="38"/>
        <v>5.1556639345430986</v>
      </c>
      <c r="S143">
        <f t="shared" si="39"/>
        <v>-7.2278515840359194</v>
      </c>
      <c r="U143">
        <f t="shared" si="40"/>
        <v>0.14938483183470269</v>
      </c>
      <c r="V143">
        <f t="shared" si="41"/>
        <v>0.51333080286652522</v>
      </c>
      <c r="W143">
        <f t="shared" si="42"/>
        <v>0.53906149663666592</v>
      </c>
      <c r="X143">
        <f t="shared" si="48"/>
        <v>0.6890551209863216</v>
      </c>
    </row>
    <row r="144" spans="6:24" x14ac:dyDescent="0.2">
      <c r="F144">
        <f t="shared" si="45"/>
        <v>1.3106600000000006</v>
      </c>
      <c r="G144">
        <f t="shared" si="47"/>
        <v>0.57158980640762436</v>
      </c>
      <c r="J144">
        <f t="shared" si="43"/>
        <v>1</v>
      </c>
      <c r="K144">
        <f t="shared" si="46"/>
        <v>1.3106600000000006</v>
      </c>
      <c r="L144">
        <f t="shared" si="44"/>
        <v>5.2084351593652158</v>
      </c>
      <c r="O144">
        <f t="shared" si="35"/>
        <v>0.54027933978036657</v>
      </c>
      <c r="P144">
        <f t="shared" si="36"/>
        <v>19.95026409010255</v>
      </c>
      <c r="Q144">
        <f t="shared" si="37"/>
        <v>0.77203357601173328</v>
      </c>
      <c r="R144">
        <f t="shared" si="38"/>
        <v>5.1508990445185683</v>
      </c>
      <c r="S144">
        <f t="shared" si="39"/>
        <v>-7.1775327192092124</v>
      </c>
      <c r="U144">
        <f t="shared" si="40"/>
        <v>0.14877578120595505</v>
      </c>
      <c r="V144">
        <f t="shared" si="41"/>
        <v>0.51206087370861442</v>
      </c>
      <c r="W144">
        <f t="shared" si="42"/>
        <v>0.53758237561120947</v>
      </c>
      <c r="X144">
        <f t="shared" si="48"/>
        <v>0.68696720744591211</v>
      </c>
    </row>
    <row r="145" spans="6:24" x14ac:dyDescent="0.2">
      <c r="F145">
        <f t="shared" si="45"/>
        <v>1.3198900000000007</v>
      </c>
      <c r="G145">
        <f t="shared" si="47"/>
        <v>0.57561508673443862</v>
      </c>
      <c r="J145">
        <f t="shared" si="43"/>
        <v>1</v>
      </c>
      <c r="K145">
        <f t="shared" si="46"/>
        <v>1.3198900000000007</v>
      </c>
      <c r="L145">
        <f t="shared" si="44"/>
        <v>5.2031251895989907</v>
      </c>
      <c r="O145">
        <f t="shared" si="35"/>
        <v>0.5388007696401983</v>
      </c>
      <c r="P145">
        <f t="shared" si="36"/>
        <v>19.944892626040279</v>
      </c>
      <c r="Q145">
        <f t="shared" si="37"/>
        <v>0.76811088273644801</v>
      </c>
      <c r="R145">
        <f t="shared" si="38"/>
        <v>5.1461167311343967</v>
      </c>
      <c r="S145">
        <f t="shared" si="39"/>
        <v>-7.1276191125992536</v>
      </c>
      <c r="U145">
        <f t="shared" si="40"/>
        <v>0.14816643780571379</v>
      </c>
      <c r="V145">
        <f t="shared" si="41"/>
        <v>0.51079805026234226</v>
      </c>
      <c r="W145">
        <f t="shared" si="42"/>
        <v>0.5361128230018295</v>
      </c>
      <c r="X145">
        <f t="shared" si="48"/>
        <v>0.68488860420778452</v>
      </c>
    </row>
    <row r="146" spans="6:24" x14ac:dyDescent="0.2">
      <c r="F146">
        <f t="shared" si="45"/>
        <v>1.3291200000000007</v>
      </c>
      <c r="G146">
        <f t="shared" si="47"/>
        <v>0.57964036706125288</v>
      </c>
      <c r="J146">
        <f t="shared" si="43"/>
        <v>1</v>
      </c>
      <c r="K146">
        <f t="shared" si="46"/>
        <v>1.3291200000000007</v>
      </c>
      <c r="L146">
        <f t="shared" si="44"/>
        <v>5.1978000384072329</v>
      </c>
      <c r="O146">
        <f t="shared" si="35"/>
        <v>0.53733183740569046</v>
      </c>
      <c r="P146">
        <f t="shared" si="36"/>
        <v>19.939017269534066</v>
      </c>
      <c r="Q146">
        <f t="shared" si="37"/>
        <v>0.76419038823012342</v>
      </c>
      <c r="R146">
        <f t="shared" si="38"/>
        <v>5.1413167855913064</v>
      </c>
      <c r="S146">
        <f t="shared" si="39"/>
        <v>-7.0781079697321658</v>
      </c>
      <c r="U146">
        <f t="shared" si="40"/>
        <v>0.14755676680209404</v>
      </c>
      <c r="V146">
        <f t="shared" si="41"/>
        <v>0.50954235259723535</v>
      </c>
      <c r="W146">
        <f t="shared" si="42"/>
        <v>0.5346528338902784</v>
      </c>
      <c r="X146">
        <f t="shared" si="48"/>
        <v>0.68281927169599221</v>
      </c>
    </row>
    <row r="147" spans="6:24" x14ac:dyDescent="0.2">
      <c r="F147">
        <f t="shared" si="45"/>
        <v>1.3383500000000008</v>
      </c>
      <c r="G147">
        <f t="shared" si="47"/>
        <v>0.58366564738806714</v>
      </c>
      <c r="J147">
        <f t="shared" si="43"/>
        <v>1</v>
      </c>
      <c r="K147">
        <f t="shared" si="46"/>
        <v>1.3383500000000008</v>
      </c>
      <c r="L147">
        <f t="shared" si="44"/>
        <v>5.1924594672781401</v>
      </c>
      <c r="O147">
        <f t="shared" si="35"/>
        <v>0.53587253851613026</v>
      </c>
      <c r="P147">
        <f t="shared" si="36"/>
        <v>19.932638801255941</v>
      </c>
      <c r="Q147">
        <f t="shared" si="37"/>
        <v>0.76027191193643362</v>
      </c>
      <c r="R147">
        <f t="shared" si="38"/>
        <v>5.1364989963249199</v>
      </c>
      <c r="S147">
        <f t="shared" si="39"/>
        <v>-7.0289965180704481</v>
      </c>
      <c r="U147">
        <f t="shared" si="40"/>
        <v>0.14694673317986198</v>
      </c>
      <c r="V147">
        <f t="shared" si="41"/>
        <v>0.50829380118728862</v>
      </c>
      <c r="W147">
        <f t="shared" si="42"/>
        <v>0.53320240412798503</v>
      </c>
      <c r="X147">
        <f t="shared" si="48"/>
        <v>0.68075917093007909</v>
      </c>
    </row>
    <row r="148" spans="6:24" x14ac:dyDescent="0.2">
      <c r="F148">
        <f t="shared" si="45"/>
        <v>1.3475800000000009</v>
      </c>
      <c r="G148">
        <f t="shared" si="47"/>
        <v>0.58769092771488141</v>
      </c>
      <c r="J148">
        <f t="shared" si="43"/>
        <v>1</v>
      </c>
      <c r="K148">
        <f t="shared" si="46"/>
        <v>1.3475800000000009</v>
      </c>
      <c r="L148">
        <f t="shared" si="44"/>
        <v>5.1871032353142636</v>
      </c>
      <c r="O148">
        <f t="shared" si="35"/>
        <v>0.53442286919893578</v>
      </c>
      <c r="P148">
        <f t="shared" si="36"/>
        <v>19.925757966843189</v>
      </c>
      <c r="Q148">
        <f t="shared" si="37"/>
        <v>0.75635527325118213</v>
      </c>
      <c r="R148">
        <f t="shared" si="38"/>
        <v>5.131663148963777</v>
      </c>
      <c r="S148">
        <f t="shared" si="39"/>
        <v>-6.9802820069645115</v>
      </c>
      <c r="U148">
        <f t="shared" si="40"/>
        <v>0.14633630173114329</v>
      </c>
      <c r="V148">
        <f t="shared" si="41"/>
        <v>0.50705241692259018</v>
      </c>
      <c r="W148">
        <f t="shared" si="42"/>
        <v>0.53176153034407714</v>
      </c>
      <c r="X148">
        <f t="shared" si="48"/>
        <v>0.67870826352393909</v>
      </c>
    </row>
    <row r="149" spans="6:24" x14ac:dyDescent="0.2">
      <c r="F149">
        <f t="shared" si="45"/>
        <v>1.356810000000001</v>
      </c>
      <c r="G149">
        <f t="shared" si="47"/>
        <v>0.59171620804169578</v>
      </c>
      <c r="J149">
        <f t="shared" si="43"/>
        <v>1</v>
      </c>
      <c r="K149">
        <f t="shared" si="46"/>
        <v>1.356810000000001</v>
      </c>
      <c r="L149">
        <f t="shared" si="44"/>
        <v>5.1817310991852148</v>
      </c>
      <c r="O149">
        <f t="shared" si="35"/>
        <v>0.53298282647793993</v>
      </c>
      <c r="P149">
        <f t="shared" si="36"/>
        <v>19.918375476658039</v>
      </c>
      <c r="Q149">
        <f t="shared" si="37"/>
        <v>0.75244029148628544</v>
      </c>
      <c r="R149">
        <f t="shared" si="38"/>
        <v>5.1268090262863559</v>
      </c>
      <c r="S149">
        <f t="shared" si="39"/>
        <v>-6.9319617076051756</v>
      </c>
      <c r="U149">
        <f t="shared" si="40"/>
        <v>0.14572543704599916</v>
      </c>
      <c r="V149">
        <f t="shared" si="41"/>
        <v>0.50581822112118402</v>
      </c>
      <c r="W149">
        <f t="shared" si="42"/>
        <v>0.53033020995374069</v>
      </c>
      <c r="X149">
        <f t="shared" si="48"/>
        <v>0.67666651168488401</v>
      </c>
    </row>
    <row r="150" spans="6:24" x14ac:dyDescent="0.2">
      <c r="F150">
        <f t="shared" si="45"/>
        <v>1.366040000000001</v>
      </c>
      <c r="G150">
        <f t="shared" si="47"/>
        <v>0.59574148836851004</v>
      </c>
      <c r="J150">
        <f t="shared" si="43"/>
        <v>1</v>
      </c>
      <c r="K150">
        <f t="shared" si="46"/>
        <v>1.366040000000001</v>
      </c>
      <c r="L150">
        <f t="shared" si="44"/>
        <v>5.1763428130795317</v>
      </c>
      <c r="O150">
        <f t="shared" si="35"/>
        <v>0.53155240818201999</v>
      </c>
      <c r="P150">
        <f t="shared" si="36"/>
        <v>19.910492005542935</v>
      </c>
      <c r="Q150">
        <f t="shared" si="37"/>
        <v>0.74852678583359789</v>
      </c>
      <c r="R150">
        <f t="shared" si="38"/>
        <v>5.1219364081770618</v>
      </c>
      <c r="S150">
        <f t="shared" si="39"/>
        <v>-6.8840329129771867</v>
      </c>
      <c r="U150">
        <f t="shared" si="40"/>
        <v>0.14511410350286408</v>
      </c>
      <c r="V150">
        <f t="shared" si="41"/>
        <v>0.5045912355411758</v>
      </c>
      <c r="W150">
        <f t="shared" si="42"/>
        <v>0.52890844116691738</v>
      </c>
      <c r="X150">
        <f t="shared" si="48"/>
        <v>0.67463387821291654</v>
      </c>
    </row>
    <row r="151" spans="6:24" x14ac:dyDescent="0.2">
      <c r="F151">
        <f t="shared" si="45"/>
        <v>1.3752700000000011</v>
      </c>
      <c r="G151">
        <f t="shared" si="47"/>
        <v>0.5997667686953243</v>
      </c>
      <c r="J151">
        <f t="shared" si="43"/>
        <v>1</v>
      </c>
      <c r="K151">
        <f t="shared" si="46"/>
        <v>1.3752700000000011</v>
      </c>
      <c r="L151">
        <f t="shared" si="44"/>
        <v>5.1709381286556839</v>
      </c>
      <c r="O151">
        <f t="shared" si="35"/>
        <v>0.53013161295407607</v>
      </c>
      <c r="P151">
        <f t="shared" si="36"/>
        <v>19.902108192571461</v>
      </c>
      <c r="Q151">
        <f t="shared" si="37"/>
        <v>0.744614575328578</v>
      </c>
      <c r="R151">
        <f t="shared" si="38"/>
        <v>5.1170450715811944</v>
      </c>
      <c r="S151">
        <f t="shared" si="39"/>
        <v>-6.8364929378136825</v>
      </c>
      <c r="U151">
        <f t="shared" si="40"/>
        <v>0.14450226525884047</v>
      </c>
      <c r="V151">
        <f t="shared" si="41"/>
        <v>0.50337148239309015</v>
      </c>
      <c r="W151">
        <f t="shared" si="42"/>
        <v>0.52749622299735144</v>
      </c>
      <c r="X151">
        <f t="shared" si="48"/>
        <v>0.67261032650021546</v>
      </c>
    </row>
    <row r="152" spans="6:24" x14ac:dyDescent="0.2">
      <c r="F152">
        <f t="shared" si="45"/>
        <v>1.3845000000000012</v>
      </c>
      <c r="G152">
        <f t="shared" si="47"/>
        <v>0.60379204902213857</v>
      </c>
      <c r="J152">
        <f t="shared" si="43"/>
        <v>1</v>
      </c>
      <c r="K152">
        <f t="shared" si="46"/>
        <v>1.3845000000000012</v>
      </c>
      <c r="L152">
        <f t="shared" si="44"/>
        <v>5.1655167949921701</v>
      </c>
      <c r="O152">
        <f t="shared" si="35"/>
        <v>0.52872044026037623</v>
      </c>
      <c r="P152">
        <f t="shared" si="36"/>
        <v>19.893224640794408</v>
      </c>
      <c r="Q152">
        <f t="shared" si="37"/>
        <v>0.74070347881374288</v>
      </c>
      <c r="R152">
        <f t="shared" si="38"/>
        <v>5.1121347904588159</v>
      </c>
      <c r="S152">
        <f t="shared" si="39"/>
        <v>-6.7893391185517737</v>
      </c>
      <c r="U152">
        <f t="shared" si="40"/>
        <v>0.1438898862398392</v>
      </c>
      <c r="V152">
        <f t="shared" si="41"/>
        <v>0.5021589843524904</v>
      </c>
      <c r="W152">
        <f t="shared" si="42"/>
        <v>0.52609355527199264</v>
      </c>
      <c r="X152">
        <f t="shared" si="48"/>
        <v>0.67059582053083311</v>
      </c>
    </row>
    <row r="153" spans="6:24" x14ac:dyDescent="0.2">
      <c r="F153">
        <f t="shared" si="45"/>
        <v>1.3937300000000012</v>
      </c>
      <c r="G153">
        <f t="shared" si="47"/>
        <v>0.60781732934895283</v>
      </c>
      <c r="J153">
        <f t="shared" si="43"/>
        <v>1</v>
      </c>
      <c r="K153">
        <f t="shared" si="46"/>
        <v>1.3937300000000012</v>
      </c>
      <c r="L153">
        <f t="shared" si="44"/>
        <v>5.160078558536723</v>
      </c>
      <c r="O153">
        <f t="shared" si="35"/>
        <v>0.52731889040026703</v>
      </c>
      <c r="P153">
        <f t="shared" si="36"/>
        <v>19.883841916981108</v>
      </c>
      <c r="Q153">
        <f t="shared" si="37"/>
        <v>0.73679331490193456</v>
      </c>
      <c r="R153">
        <f t="shared" si="38"/>
        <v>5.1072053357375635</v>
      </c>
      <c r="S153">
        <f t="shared" si="39"/>
        <v>-6.7425688132893162</v>
      </c>
      <c r="U153">
        <f t="shared" si="40"/>
        <v>0.14327693013056608</v>
      </c>
      <c r="V153">
        <f t="shared" si="41"/>
        <v>0.50095376457286633</v>
      </c>
      <c r="W153">
        <f t="shared" si="42"/>
        <v>0.52470043864076532</v>
      </c>
      <c r="X153">
        <f t="shared" si="48"/>
        <v>0.66859032488060455</v>
      </c>
    </row>
    <row r="154" spans="6:24" x14ac:dyDescent="0.2">
      <c r="F154">
        <f t="shared" si="45"/>
        <v>1.4029600000000013</v>
      </c>
      <c r="G154">
        <f t="shared" si="47"/>
        <v>0.6118426096757672</v>
      </c>
      <c r="J154">
        <f t="shared" si="43"/>
        <v>1</v>
      </c>
      <c r="K154">
        <f t="shared" si="46"/>
        <v>1.4029600000000013</v>
      </c>
      <c r="L154">
        <f t="shared" si="44"/>
        <v>5.1546231630545698</v>
      </c>
      <c r="O154">
        <f t="shared" si="35"/>
        <v>0.52592696451626253</v>
      </c>
      <c r="P154">
        <f t="shared" si="36"/>
        <v>19.873960551355918</v>
      </c>
      <c r="Q154">
        <f t="shared" si="37"/>
        <v>0.73288390193935227</v>
      </c>
      <c r="R154">
        <f t="shared" si="38"/>
        <v>5.1022564752643369</v>
      </c>
      <c r="S154">
        <f t="shared" si="39"/>
        <v>-6.6961794017427811</v>
      </c>
      <c r="U154">
        <f t="shared" si="40"/>
        <v>0.14266336036434199</v>
      </c>
      <c r="V154">
        <f t="shared" si="41"/>
        <v>0.49975584669879947</v>
      </c>
      <c r="W154">
        <f t="shared" si="42"/>
        <v>0.52331687458670939</v>
      </c>
      <c r="X154">
        <f t="shared" si="48"/>
        <v>0.66659380471727547</v>
      </c>
    </row>
    <row r="155" spans="6:24" x14ac:dyDescent="0.2">
      <c r="F155">
        <f t="shared" si="45"/>
        <v>1.4121900000000014</v>
      </c>
      <c r="G155">
        <f t="shared" si="47"/>
        <v>0.61586789000258146</v>
      </c>
      <c r="J155">
        <f t="shared" si="43"/>
        <v>1</v>
      </c>
      <c r="K155">
        <f t="shared" si="46"/>
        <v>1.4121900000000014</v>
      </c>
      <c r="L155">
        <f t="shared" si="44"/>
        <v>5.1491503495757334</v>
      </c>
      <c r="O155">
        <f t="shared" si="35"/>
        <v>0.5245446646045232</v>
      </c>
      <c r="P155">
        <f t="shared" si="36"/>
        <v>19.863581037329425</v>
      </c>
      <c r="Q155">
        <f t="shared" si="37"/>
        <v>0.72897505796833539</v>
      </c>
      <c r="R155">
        <f t="shared" si="38"/>
        <v>5.0972879737558445</v>
      </c>
      <c r="S155">
        <f t="shared" si="39"/>
        <v>-6.6501682852064734</v>
      </c>
      <c r="U155">
        <f t="shared" si="40"/>
        <v>0.1420491401127523</v>
      </c>
      <c r="V155">
        <f t="shared" si="41"/>
        <v>0.49856525487941794</v>
      </c>
      <c r="W155">
        <f t="shared" si="42"/>
        <v>0.52194286543650614</v>
      </c>
      <c r="X155">
        <f t="shared" si="48"/>
        <v>0.66460622580084816</v>
      </c>
    </row>
    <row r="156" spans="6:24" x14ac:dyDescent="0.2">
      <c r="F156">
        <f t="shared" si="45"/>
        <v>1.4214200000000015</v>
      </c>
      <c r="G156">
        <f t="shared" si="47"/>
        <v>0.61989317032939573</v>
      </c>
      <c r="J156">
        <f t="shared" si="43"/>
        <v>1</v>
      </c>
      <c r="K156">
        <f t="shared" si="46"/>
        <v>1.4214200000000015</v>
      </c>
      <c r="L156">
        <f t="shared" si="44"/>
        <v>5.1436598563413618</v>
      </c>
      <c r="O156">
        <f t="shared" si="35"/>
        <v>0.52317199352572863</v>
      </c>
      <c r="P156">
        <f t="shared" si="36"/>
        <v>19.852703831224616</v>
      </c>
      <c r="Q156">
        <f t="shared" si="37"/>
        <v>0.72506660068989903</v>
      </c>
      <c r="R156">
        <f t="shared" si="38"/>
        <v>5.0922995927480184</v>
      </c>
      <c r="S156">
        <f t="shared" si="39"/>
        <v>-6.6045328865130228</v>
      </c>
      <c r="U156">
        <f t="shared" si="40"/>
        <v>0.14143423227511953</v>
      </c>
      <c r="V156">
        <f t="shared" si="41"/>
        <v>0.49738201378214641</v>
      </c>
      <c r="W156">
        <f t="shared" si="42"/>
        <v>0.52057841437139485</v>
      </c>
      <c r="X156">
        <f t="shared" si="48"/>
        <v>0.66262755448414712</v>
      </c>
    </row>
    <row r="157" spans="6:24" x14ac:dyDescent="0.2">
      <c r="F157">
        <f t="shared" si="45"/>
        <v>1.4306500000000015</v>
      </c>
      <c r="G157">
        <f t="shared" si="47"/>
        <v>0.62391845065620999</v>
      </c>
      <c r="J157">
        <f t="shared" si="43"/>
        <v>1</v>
      </c>
      <c r="K157">
        <f t="shared" si="46"/>
        <v>1.4306500000000015</v>
      </c>
      <c r="L157">
        <f t="shared" si="44"/>
        <v>5.1381514187490396</v>
      </c>
      <c r="O157">
        <f t="shared" si="35"/>
        <v>0.52180895501635749</v>
      </c>
      <c r="P157">
        <f t="shared" si="36"/>
        <v>19.841329351997519</v>
      </c>
      <c r="Q157">
        <f t="shared" si="37"/>
        <v>0.72115834742597629</v>
      </c>
      <c r="R157">
        <f t="shared" si="38"/>
        <v>5.0872910905442215</v>
      </c>
      <c r="S157">
        <f t="shared" si="39"/>
        <v>-6.5592706499952476</v>
      </c>
      <c r="U157">
        <f t="shared" si="40"/>
        <v>0.14081859946778966</v>
      </c>
      <c r="V157">
        <f t="shared" si="41"/>
        <v>0.49620614860676293</v>
      </c>
      <c r="W157">
        <f t="shared" si="42"/>
        <v>0.51922352543849193</v>
      </c>
      <c r="X157">
        <f t="shared" si="48"/>
        <v>0.66065775771361146</v>
      </c>
    </row>
    <row r="158" spans="6:24" x14ac:dyDescent="0.2">
      <c r="F158">
        <f t="shared" si="45"/>
        <v>1.4398800000000016</v>
      </c>
      <c r="G158">
        <f t="shared" si="47"/>
        <v>0.62794373098302425</v>
      </c>
      <c r="J158">
        <f t="shared" si="43"/>
        <v>1</v>
      </c>
      <c r="K158">
        <f t="shared" si="46"/>
        <v>1.4398800000000016</v>
      </c>
      <c r="L158">
        <f t="shared" si="44"/>
        <v>5.1326247692970721</v>
      </c>
      <c r="O158">
        <f t="shared" si="35"/>
        <v>0.52045555370038665</v>
      </c>
      <c r="P158">
        <f t="shared" si="36"/>
        <v>19.829457980952348</v>
      </c>
      <c r="Q158">
        <f t="shared" si="37"/>
        <v>0.71725011508135839</v>
      </c>
      <c r="R158">
        <f t="shared" si="38"/>
        <v>5.0822622221622522</v>
      </c>
      <c r="S158">
        <f t="shared" si="39"/>
        <v>-6.5143790414494722</v>
      </c>
      <c r="U158">
        <f t="shared" si="40"/>
        <v>0.14020220401322483</v>
      </c>
      <c r="V158">
        <f t="shared" si="41"/>
        <v>0.49503768509977464</v>
      </c>
      <c r="W158">
        <f t="shared" si="42"/>
        <v>0.51787820356252368</v>
      </c>
      <c r="X158">
        <f t="shared" si="48"/>
        <v>0.6586968030303133</v>
      </c>
    </row>
    <row r="159" spans="6:24" x14ac:dyDescent="0.2">
      <c r="F159">
        <f t="shared" si="45"/>
        <v>1.4491100000000017</v>
      </c>
      <c r="G159">
        <f t="shared" si="47"/>
        <v>0.63196901130983862</v>
      </c>
      <c r="J159">
        <f t="shared" si="43"/>
        <v>1</v>
      </c>
      <c r="K159">
        <f t="shared" si="46"/>
        <v>1.4491100000000017</v>
      </c>
      <c r="L159">
        <f t="shared" si="44"/>
        <v>5.1270796375277135</v>
      </c>
      <c r="O159">
        <f t="shared" si="35"/>
        <v>0.51911179510141492</v>
      </c>
      <c r="P159">
        <f t="shared" si="36"/>
        <v>19.817090061450955</v>
      </c>
      <c r="Q159">
        <f t="shared" si="37"/>
        <v>0.71334172010533092</v>
      </c>
      <c r="R159">
        <f t="shared" si="38"/>
        <v>5.0772127392801334</v>
      </c>
      <c r="S159">
        <f t="shared" si="39"/>
        <v>-6.4698555481003543</v>
      </c>
      <c r="U159">
        <f t="shared" si="40"/>
        <v>0.13958500792889839</v>
      </c>
      <c r="V159">
        <f t="shared" si="41"/>
        <v>0.49387664956911864</v>
      </c>
      <c r="W159">
        <f t="shared" si="42"/>
        <v>0.51654245455798098</v>
      </c>
      <c r="X159">
        <f t="shared" si="48"/>
        <v>0.65674465857120579</v>
      </c>
    </row>
    <row r="160" spans="6:24" x14ac:dyDescent="0.2">
      <c r="F160">
        <f t="shared" si="45"/>
        <v>1.4583400000000017</v>
      </c>
      <c r="G160">
        <f t="shared" si="47"/>
        <v>0.63599429163665289</v>
      </c>
      <c r="J160">
        <f t="shared" si="43"/>
        <v>1</v>
      </c>
      <c r="K160">
        <f t="shared" si="46"/>
        <v>1.4583400000000017</v>
      </c>
      <c r="L160">
        <f t="shared" si="44"/>
        <v>5.1215157499693094</v>
      </c>
      <c r="O160">
        <f t="shared" si="35"/>
        <v>0.51777768565522719</v>
      </c>
      <c r="P160">
        <f t="shared" si="36"/>
        <v>19.804225898616451</v>
      </c>
      <c r="Q160">
        <f t="shared" si="37"/>
        <v>0.70943297845295195</v>
      </c>
      <c r="R160">
        <f t="shared" si="38"/>
        <v>5.0721423901806091</v>
      </c>
      <c r="S160">
        <f t="shared" si="39"/>
        <v>-6.4256976785672455</v>
      </c>
      <c r="U160">
        <f t="shared" si="40"/>
        <v>0.13896697291597859</v>
      </c>
      <c r="V160">
        <f t="shared" si="41"/>
        <v>0.4927230688992027</v>
      </c>
      <c r="W160">
        <f t="shared" si="42"/>
        <v>0.51521628514170847</v>
      </c>
      <c r="X160">
        <f t="shared" si="48"/>
        <v>0.65480129307060686</v>
      </c>
    </row>
    <row r="161" spans="6:24" x14ac:dyDescent="0.2">
      <c r="F161">
        <f t="shared" si="45"/>
        <v>1.4675700000000018</v>
      </c>
      <c r="G161">
        <f t="shared" si="47"/>
        <v>0.64001957196346715</v>
      </c>
      <c r="J161">
        <f t="shared" si="43"/>
        <v>1</v>
      </c>
      <c r="K161">
        <f t="shared" si="46"/>
        <v>1.4675700000000018</v>
      </c>
      <c r="L161">
        <f t="shared" si="44"/>
        <v>5.1159328300773206</v>
      </c>
      <c r="O161">
        <f t="shared" si="35"/>
        <v>0.51645323272280919</v>
      </c>
      <c r="P161">
        <f t="shared" si="36"/>
        <v>19.790865759030734</v>
      </c>
      <c r="Q161">
        <f t="shared" si="37"/>
        <v>0.7055237055459822</v>
      </c>
      <c r="R161">
        <f t="shared" si="38"/>
        <v>5.0670509196943749</v>
      </c>
      <c r="S161">
        <f t="shared" si="39"/>
        <v>-6.3819029628322106</v>
      </c>
      <c r="U161">
        <f t="shared" si="40"/>
        <v>0.1383480603477977</v>
      </c>
      <c r="V161">
        <f t="shared" si="41"/>
        <v>0.49157697056629546</v>
      </c>
      <c r="W161">
        <f t="shared" si="42"/>
        <v>0.51389970294594067</v>
      </c>
      <c r="X161">
        <f t="shared" si="48"/>
        <v>0.65286667586191927</v>
      </c>
    </row>
    <row r="162" spans="6:24" x14ac:dyDescent="0.2">
      <c r="F162">
        <f t="shared" si="45"/>
        <v>1.4768000000000019</v>
      </c>
      <c r="G162">
        <f t="shared" si="47"/>
        <v>0.64404485229028141</v>
      </c>
      <c r="J162">
        <f t="shared" si="43"/>
        <v>1</v>
      </c>
      <c r="K162">
        <f t="shared" si="46"/>
        <v>1.4768000000000019</v>
      </c>
      <c r="L162">
        <f t="shared" ref="L162:L173" si="49">(-1/((kay2_-1)*TAN(G162)-1)-c_s)/b_s</f>
        <v>5.1103305981742162</v>
      </c>
      <c r="O162">
        <f t="shared" si="35"/>
        <v>0.5151384446038243</v>
      </c>
      <c r="P162">
        <f t="shared" si="36"/>
        <v>19.7770098704259</v>
      </c>
      <c r="Q162">
        <f t="shared" si="37"/>
        <v>0.70161371623342772</v>
      </c>
      <c r="R162">
        <f t="shared" si="38"/>
        <v>5.0619380691419718</v>
      </c>
      <c r="S162">
        <f t="shared" si="39"/>
        <v>-6.338468952209741</v>
      </c>
      <c r="U162">
        <f t="shared" si="40"/>
        <v>0.13772823125809497</v>
      </c>
      <c r="V162">
        <f t="shared" si="41"/>
        <v>0.49043838265427825</v>
      </c>
      <c r="W162">
        <f t="shared" si="42"/>
        <v>0.51259271653179594</v>
      </c>
      <c r="X162">
        <f t="shared" si="48"/>
        <v>0.65094077687959362</v>
      </c>
    </row>
    <row r="163" spans="6:24" x14ac:dyDescent="0.2">
      <c r="F163">
        <f t="shared" ref="F163:F173" si="50">F162+dtt</f>
        <v>1.486030000000002</v>
      </c>
      <c r="G163">
        <f t="shared" si="47"/>
        <v>0.64807013261709567</v>
      </c>
      <c r="J163">
        <f t="shared" si="43"/>
        <v>1</v>
      </c>
      <c r="K163">
        <f t="shared" si="46"/>
        <v>1.486030000000002</v>
      </c>
      <c r="L163">
        <f t="shared" si="49"/>
        <v>5.1047087713881911</v>
      </c>
      <c r="O163">
        <f t="shared" si="35"/>
        <v>0.51383333055056535</v>
      </c>
      <c r="P163">
        <f t="shared" si="36"/>
        <v>19.762658421369309</v>
      </c>
      <c r="Q163">
        <f t="shared" si="37"/>
        <v>0.6977028247516941</v>
      </c>
      <c r="R163">
        <f t="shared" si="38"/>
        <v>5.0568035762743486</v>
      </c>
      <c r="S163">
        <f t="shared" si="39"/>
        <v>-6.2953932193182256</v>
      </c>
      <c r="U163">
        <f t="shared" si="40"/>
        <v>0.13710744632902822</v>
      </c>
      <c r="V163">
        <f t="shared" si="41"/>
        <v>0.48930733387076936</v>
      </c>
      <c r="W163">
        <f t="shared" si="42"/>
        <v>0.51129533540323957</v>
      </c>
      <c r="X163">
        <f t="shared" si="48"/>
        <v>0.64902356666133454</v>
      </c>
    </row>
    <row r="164" spans="6:24" x14ac:dyDescent="0.2">
      <c r="F164">
        <f t="shared" si="50"/>
        <v>1.495260000000002</v>
      </c>
      <c r="G164">
        <f t="shared" ref="G164:G173" si="51">SQRT(kay2_)*F164/2</f>
        <v>0.65209541294391005</v>
      </c>
      <c r="J164">
        <f t="shared" si="43"/>
        <v>1</v>
      </c>
      <c r="K164">
        <f t="shared" si="46"/>
        <v>1.495260000000002</v>
      </c>
      <c r="L164">
        <f t="shared" si="49"/>
        <v>5.0990670635906854</v>
      </c>
      <c r="O164">
        <f t="shared" si="35"/>
        <v>0.5125379007823947</v>
      </c>
      <c r="P164">
        <f t="shared" si="36"/>
        <v>19.74781156094209</v>
      </c>
      <c r="Q164">
        <f t="shared" si="37"/>
        <v>0.69379084468429919</v>
      </c>
      <c r="R164">
        <f t="shared" si="38"/>
        <v>5.05164717521202</v>
      </c>
      <c r="S164">
        <f t="shared" si="39"/>
        <v>-6.2526733580532419</v>
      </c>
      <c r="U164">
        <f t="shared" si="40"/>
        <v>0.13648566587893987</v>
      </c>
      <c r="V164">
        <f t="shared" si="41"/>
        <v>0.48818385356363514</v>
      </c>
      <c r="W164">
        <f t="shared" si="42"/>
        <v>0.51000757002153252</v>
      </c>
      <c r="X164">
        <f t="shared" si="48"/>
        <v>0.64711501635056079</v>
      </c>
    </row>
    <row r="165" spans="6:24" x14ac:dyDescent="0.2">
      <c r="F165">
        <f t="shared" si="50"/>
        <v>1.5044900000000021</v>
      </c>
      <c r="G165">
        <f t="shared" si="51"/>
        <v>0.65612069327072431</v>
      </c>
      <c r="J165">
        <f t="shared" si="43"/>
        <v>1</v>
      </c>
      <c r="K165">
        <f t="shared" si="46"/>
        <v>1.5044900000000021</v>
      </c>
      <c r="L165">
        <f t="shared" si="49"/>
        <v>5.0934051853326734</v>
      </c>
      <c r="O165">
        <f t="shared" si="35"/>
        <v>0.51125216650068672</v>
      </c>
      <c r="P165">
        <f t="shared" si="36"/>
        <v>19.732469398410956</v>
      </c>
      <c r="Q165">
        <f t="shared" si="37"/>
        <v>0.68987758892115825</v>
      </c>
      <c r="R165">
        <f t="shared" si="38"/>
        <v>5.0464685963828311</v>
      </c>
      <c r="S165">
        <f t="shared" si="39"/>
        <v>-6.21030698356281</v>
      </c>
      <c r="U165">
        <f t="shared" si="40"/>
        <v>0.13586284984987404</v>
      </c>
      <c r="V165">
        <f t="shared" si="41"/>
        <v>0.48706797173789995</v>
      </c>
      <c r="W165">
        <f t="shared" si="42"/>
        <v>0.50872943182017638</v>
      </c>
      <c r="X165">
        <f t="shared" si="48"/>
        <v>0.64521509769911622</v>
      </c>
    </row>
    <row r="166" spans="6:24" x14ac:dyDescent="0.2">
      <c r="F166">
        <f t="shared" si="50"/>
        <v>1.5137200000000022</v>
      </c>
      <c r="G166">
        <f t="shared" si="51"/>
        <v>0.66014597359753857</v>
      </c>
      <c r="J166">
        <f t="shared" si="43"/>
        <v>1</v>
      </c>
      <c r="K166">
        <f t="shared" si="46"/>
        <v>1.5137200000000022</v>
      </c>
      <c r="L166">
        <f t="shared" si="49"/>
        <v>5.087722843779698</v>
      </c>
      <c r="O166">
        <f t="shared" si="35"/>
        <v>0.50997613990428492</v>
      </c>
      <c r="P166">
        <f t="shared" si="36"/>
        <v>19.716632002893217</v>
      </c>
      <c r="Q166">
        <f t="shared" si="37"/>
        <v>0.68596286961739494</v>
      </c>
      <c r="R166">
        <f t="shared" si="38"/>
        <v>5.0412675664582656</v>
      </c>
      <c r="S166">
        <f t="shared" si="39"/>
        <v>-6.168291732224561</v>
      </c>
      <c r="U166">
        <f t="shared" si="40"/>
        <v>0.13523895779483133</v>
      </c>
      <c r="V166">
        <f t="shared" si="41"/>
        <v>0.48595971907306751</v>
      </c>
      <c r="W166">
        <f t="shared" si="42"/>
        <v>0.50746093322036967</v>
      </c>
      <c r="X166">
        <f t="shared" si="48"/>
        <v>0.64332378307024374</v>
      </c>
    </row>
    <row r="167" spans="6:24" x14ac:dyDescent="0.2">
      <c r="F167">
        <f t="shared" si="50"/>
        <v>1.5229500000000022</v>
      </c>
      <c r="G167">
        <f t="shared" si="51"/>
        <v>0.66417125392435283</v>
      </c>
      <c r="J167">
        <f t="shared" si="43"/>
        <v>1</v>
      </c>
      <c r="K167">
        <f t="shared" si="46"/>
        <v>1.5229500000000022</v>
      </c>
      <c r="L167">
        <f t="shared" si="49"/>
        <v>5.0820197426455964</v>
      </c>
      <c r="O167">
        <f t="shared" si="35"/>
        <v>0.50870983420549143</v>
      </c>
      <c r="P167">
        <f t="shared" si="36"/>
        <v>19.700299403014608</v>
      </c>
      <c r="Q167">
        <f t="shared" si="37"/>
        <v>0.68204649815166252</v>
      </c>
      <c r="R167">
        <f t="shared" si="38"/>
        <v>5.0360438082882739</v>
      </c>
      <c r="S167">
        <f t="shared" si="39"/>
        <v>-6.126625261625005</v>
      </c>
      <c r="U167">
        <f t="shared" si="40"/>
        <v>0.13461394886475231</v>
      </c>
      <c r="V167">
        <f t="shared" si="41"/>
        <v>0.48485912694086875</v>
      </c>
      <c r="W167">
        <f t="shared" si="42"/>
        <v>0.50620208764699015</v>
      </c>
      <c r="X167">
        <f t="shared" si="48"/>
        <v>0.64144104544182146</v>
      </c>
    </row>
    <row r="168" spans="6:24" x14ac:dyDescent="0.2">
      <c r="F168">
        <f t="shared" si="50"/>
        <v>1.5321800000000023</v>
      </c>
      <c r="G168">
        <f t="shared" si="51"/>
        <v>0.6681965342511671</v>
      </c>
      <c r="J168">
        <f t="shared" si="43"/>
        <v>1</v>
      </c>
      <c r="K168">
        <f t="shared" si="46"/>
        <v>1.5321800000000023</v>
      </c>
      <c r="L168">
        <f t="shared" si="49"/>
        <v>5.0762955821249154</v>
      </c>
      <c r="O168">
        <f t="shared" si="35"/>
        <v>0.50745326364660104</v>
      </c>
      <c r="P168">
        <f t="shared" si="36"/>
        <v>19.683471586560028</v>
      </c>
      <c r="Q168">
        <f t="shared" si="37"/>
        <v>0.67812828508395362</v>
      </c>
      <c r="R168">
        <f t="shared" si="38"/>
        <v>5.0307970408345861</v>
      </c>
      <c r="S168">
        <f t="shared" si="39"/>
        <v>-6.0853052505409062</v>
      </c>
      <c r="U168">
        <f t="shared" si="40"/>
        <v>0.13398778179522045</v>
      </c>
      <c r="V168">
        <f t="shared" si="41"/>
        <v>0.48376622742345055</v>
      </c>
      <c r="W168">
        <f t="shared" si="42"/>
        <v>0.50495290954511929</v>
      </c>
      <c r="X168">
        <f t="shared" si="48"/>
        <v>0.6395668584098716</v>
      </c>
    </row>
    <row r="169" spans="6:24" x14ac:dyDescent="0.2">
      <c r="F169">
        <f t="shared" si="50"/>
        <v>1.5414100000000024</v>
      </c>
      <c r="G169">
        <f t="shared" si="51"/>
        <v>0.67222181457798147</v>
      </c>
      <c r="J169">
        <f t="shared" si="43"/>
        <v>1</v>
      </c>
      <c r="K169">
        <f t="shared" si="46"/>
        <v>1.5414100000000024</v>
      </c>
      <c r="L169">
        <f t="shared" si="49"/>
        <v>5.0705500588239589</v>
      </c>
      <c r="O169">
        <f t="shared" si="35"/>
        <v>0.50620644351699806</v>
      </c>
      <c r="P169">
        <f t="shared" si="36"/>
        <v>19.666148500116748</v>
      </c>
      <c r="Q169">
        <f t="shared" si="37"/>
        <v>0.67420804011287527</v>
      </c>
      <c r="R169">
        <f t="shared" si="38"/>
        <v>5.0255269791024713</v>
      </c>
      <c r="S169">
        <f t="shared" si="39"/>
        <v>-6.0443293989229065</v>
      </c>
      <c r="U169">
        <f t="shared" si="40"/>
        <v>0.13336041489287351</v>
      </c>
      <c r="V169">
        <f t="shared" si="41"/>
        <v>0.48268105333201872</v>
      </c>
      <c r="W169">
        <f t="shared" si="42"/>
        <v>0.50371341439712314</v>
      </c>
      <c r="X169">
        <f t="shared" si="48"/>
        <v>0.63770119619234356</v>
      </c>
    </row>
    <row r="170" spans="6:24" x14ac:dyDescent="0.2">
      <c r="F170">
        <f t="shared" si="50"/>
        <v>1.5506400000000025</v>
      </c>
      <c r="G170">
        <f t="shared" si="51"/>
        <v>0.67624709490479573</v>
      </c>
      <c r="J170">
        <f t="shared" si="43"/>
        <v>1</v>
      </c>
      <c r="K170">
        <f t="shared" si="46"/>
        <v>1.5506400000000025</v>
      </c>
      <c r="L170">
        <f t="shared" si="49"/>
        <v>5.0647828656904386</v>
      </c>
      <c r="O170">
        <f t="shared" si="35"/>
        <v>0.50496939017083142</v>
      </c>
      <c r="P170">
        <f t="shared" si="36"/>
        <v>19.648330048710058</v>
      </c>
      <c r="Q170">
        <f t="shared" si="37"/>
        <v>0.67028557203235917</v>
      </c>
      <c r="R170">
        <f t="shared" si="38"/>
        <v>5.020233334070908</v>
      </c>
      <c r="S170">
        <f t="shared" si="39"/>
        <v>-6.0036954278813912</v>
      </c>
      <c r="U170">
        <f t="shared" si="40"/>
        <v>0.13273180602151216</v>
      </c>
      <c r="V170">
        <f t="shared" si="41"/>
        <v>0.4816036382259522</v>
      </c>
      <c r="W170">
        <f t="shared" si="42"/>
        <v>0.50248361874030645</v>
      </c>
      <c r="X170">
        <f t="shared" si="48"/>
        <v>0.63584403363317998</v>
      </c>
    </row>
    <row r="171" spans="6:24" x14ac:dyDescent="0.2">
      <c r="F171">
        <f t="shared" si="50"/>
        <v>1.5598700000000025</v>
      </c>
      <c r="G171">
        <f t="shared" si="51"/>
        <v>0.68027237523160999</v>
      </c>
      <c r="J171">
        <f t="shared" si="43"/>
        <v>1</v>
      </c>
      <c r="K171">
        <f t="shared" si="46"/>
        <v>1.5598700000000025</v>
      </c>
      <c r="L171">
        <f t="shared" si="49"/>
        <v>5.0589936919416898</v>
      </c>
      <c r="O171">
        <f t="shared" si="35"/>
        <v>0.50374212104528526</v>
      </c>
      <c r="P171">
        <f t="shared" si="36"/>
        <v>19.630016095431035</v>
      </c>
      <c r="Q171">
        <f t="shared" si="37"/>
        <v>0.66636068868778664</v>
      </c>
      <c r="R171">
        <f t="shared" si="38"/>
        <v>5.01491581262112</v>
      </c>
      <c r="S171">
        <f t="shared" si="39"/>
        <v>-5.9634010796747754</v>
      </c>
      <c r="U171">
        <f t="shared" si="40"/>
        <v>0.13210191258789475</v>
      </c>
      <c r="V171">
        <f t="shared" si="41"/>
        <v>0.48053401643240362</v>
      </c>
      <c r="W171">
        <f t="shared" si="42"/>
        <v>0.50126354018515951</v>
      </c>
      <c r="X171">
        <f t="shared" si="48"/>
        <v>0.63399534620667164</v>
      </c>
    </row>
    <row r="172" spans="6:24" x14ac:dyDescent="0.2">
      <c r="F172">
        <f t="shared" si="50"/>
        <v>1.5691000000000026</v>
      </c>
      <c r="G172">
        <f t="shared" si="51"/>
        <v>0.68429765555842426</v>
      </c>
      <c r="J172">
        <f t="shared" si="43"/>
        <v>1</v>
      </c>
      <c r="K172">
        <f t="shared" si="46"/>
        <v>1.5691000000000026</v>
      </c>
      <c r="L172">
        <f t="shared" si="49"/>
        <v>5.0531822229914285</v>
      </c>
      <c r="O172">
        <f t="shared" si="35"/>
        <v>0.50252465467946417</v>
      </c>
      <c r="P172">
        <f t="shared" si="36"/>
        <v>19.611206461056359</v>
      </c>
      <c r="Q172">
        <f t="shared" si="37"/>
        <v>0.66243319693150338</v>
      </c>
      <c r="R172">
        <f t="shared" si="38"/>
        <v>5.0095741174634494</v>
      </c>
      <c r="S172">
        <f t="shared" si="39"/>
        <v>-5.9234441177002362</v>
      </c>
      <c r="U172">
        <f t="shared" si="40"/>
        <v>0.1314706915272075</v>
      </c>
      <c r="V172">
        <f t="shared" si="41"/>
        <v>0.4794722230664033</v>
      </c>
      <c r="W172">
        <f t="shared" si="42"/>
        <v>0.50005319743421173</v>
      </c>
      <c r="X172">
        <f t="shared" si="48"/>
        <v>0.63215511002210645</v>
      </c>
    </row>
    <row r="173" spans="6:24" x14ac:dyDescent="0.2">
      <c r="F173">
        <f t="shared" si="50"/>
        <v>1.5783300000000027</v>
      </c>
      <c r="G173">
        <f t="shared" si="51"/>
        <v>0.68832293588523852</v>
      </c>
      <c r="J173">
        <f t="shared" si="43"/>
        <v>1</v>
      </c>
      <c r="K173">
        <f t="shared" si="46"/>
        <v>1.5783300000000027</v>
      </c>
      <c r="L173">
        <f t="shared" si="49"/>
        <v>5.0473481403749938</v>
      </c>
      <c r="O173">
        <f t="shared" si="35"/>
        <v>0.501317010733909</v>
      </c>
      <c r="P173">
        <f t="shared" si="36"/>
        <v>19.591900923659921</v>
      </c>
      <c r="Q173">
        <f t="shared" si="37"/>
        <v>0.65850290257769695</v>
      </c>
      <c r="R173">
        <f t="shared" si="38"/>
        <v>5.0042079470625174</v>
      </c>
      <c r="S173">
        <f t="shared" si="39"/>
        <v>-5.883822326486988</v>
      </c>
      <c r="U173">
        <f t="shared" si="40"/>
        <v>0.13083809928819748</v>
      </c>
      <c r="V173">
        <f t="shared" si="41"/>
        <v>0.47841829405148195</v>
      </c>
      <c r="W173">
        <f t="shared" si="42"/>
        <v>0.4988526103015134</v>
      </c>
      <c r="X173">
        <f t="shared" si="48"/>
        <v>0.63032330182872087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3B325-B47A-40DC-8DC9-1AA185850E83}">
  <sheetPr codeName="Φύλλο4"/>
  <dimension ref="A1:IL486"/>
  <sheetViews>
    <sheetView showWhiteSpace="0" topLeftCell="DU1" zoomScale="110" zoomScaleNormal="110" zoomScalePageLayoutView="70" workbookViewId="0">
      <selection activeCell="DV11" sqref="DV11"/>
    </sheetView>
  </sheetViews>
  <sheetFormatPr defaultRowHeight="12.75" x14ac:dyDescent="0.2"/>
  <cols>
    <col min="1" max="1" width="13.140625" bestFit="1" customWidth="1"/>
    <col min="2" max="2" width="12.42578125" bestFit="1" customWidth="1"/>
    <col min="3" max="3" width="13.140625" bestFit="1" customWidth="1"/>
    <col min="5" max="5" width="12.42578125" bestFit="1" customWidth="1"/>
    <col min="6" max="6" width="13.140625" bestFit="1" customWidth="1"/>
    <col min="7" max="8" width="12.42578125" bestFit="1" customWidth="1"/>
    <col min="9" max="10" width="10" bestFit="1" customWidth="1"/>
    <col min="11" max="11" width="13.140625" bestFit="1" customWidth="1"/>
    <col min="12" max="12" width="12.42578125" bestFit="1" customWidth="1"/>
    <col min="13" max="13" width="10.42578125" bestFit="1" customWidth="1"/>
    <col min="15" max="15" width="13.42578125" bestFit="1" customWidth="1"/>
    <col min="16" max="16" width="10.42578125" bestFit="1" customWidth="1"/>
    <col min="18" max="18" width="10.140625" bestFit="1" customWidth="1"/>
    <col min="20" max="20" width="12.7109375" bestFit="1" customWidth="1"/>
    <col min="23" max="23" width="10.140625" bestFit="1" customWidth="1"/>
    <col min="31" max="31" width="13.42578125" bestFit="1" customWidth="1"/>
    <col min="33" max="33" width="13.42578125" bestFit="1" customWidth="1"/>
    <col min="72" max="72" width="13" bestFit="1" customWidth="1"/>
    <col min="81" max="81" width="13" bestFit="1" customWidth="1"/>
    <col min="84" max="84" width="13" bestFit="1" customWidth="1"/>
    <col min="86" max="86" width="12.42578125" bestFit="1" customWidth="1"/>
    <col min="109" max="109" width="10.85546875" bestFit="1" customWidth="1"/>
    <col min="131" max="131" width="10.85546875" bestFit="1" customWidth="1"/>
    <col min="133" max="133" width="10" bestFit="1" customWidth="1"/>
    <col min="135" max="135" width="10" bestFit="1" customWidth="1"/>
    <col min="138" max="138" width="10" bestFit="1" customWidth="1"/>
    <col min="139" max="139" width="10.42578125" bestFit="1" customWidth="1"/>
    <col min="141" max="142" width="10.42578125" bestFit="1" customWidth="1"/>
    <col min="144" max="144" width="10.28515625" bestFit="1" customWidth="1"/>
    <col min="156" max="156" width="10.85546875" bestFit="1" customWidth="1"/>
    <col min="158" max="158" width="10.42578125" bestFit="1" customWidth="1"/>
    <col min="159" max="159" width="12.42578125" customWidth="1"/>
    <col min="160" max="160" width="10.140625" bestFit="1" customWidth="1"/>
    <col min="162" max="162" width="13.140625" bestFit="1" customWidth="1"/>
    <col min="163" max="163" width="10.85546875" bestFit="1" customWidth="1"/>
    <col min="166" max="166" width="10" bestFit="1" customWidth="1"/>
    <col min="168" max="168" width="12.42578125" bestFit="1" customWidth="1"/>
    <col min="169" max="171" width="10" bestFit="1" customWidth="1"/>
    <col min="174" max="174" width="11" bestFit="1" customWidth="1"/>
    <col min="177" max="177" width="10.85546875" bestFit="1" customWidth="1"/>
    <col min="178" max="178" width="10" bestFit="1" customWidth="1"/>
    <col min="179" max="179" width="10.28515625" bestFit="1" customWidth="1"/>
    <col min="183" max="183" width="10" bestFit="1" customWidth="1"/>
    <col min="186" max="187" width="10" bestFit="1" customWidth="1"/>
    <col min="189" max="191" width="10" bestFit="1" customWidth="1"/>
    <col min="193" max="193" width="10" bestFit="1" customWidth="1"/>
    <col min="195" max="196" width="10" bestFit="1" customWidth="1"/>
    <col min="199" max="199" width="13.140625" bestFit="1" customWidth="1"/>
    <col min="201" max="203" width="13.140625" bestFit="1" customWidth="1"/>
    <col min="204" max="204" width="10" bestFit="1" customWidth="1"/>
    <col min="205" max="205" width="12.42578125" bestFit="1" customWidth="1"/>
    <col min="210" max="211" width="10" bestFit="1" customWidth="1"/>
    <col min="215" max="215" width="10" bestFit="1" customWidth="1"/>
    <col min="221" max="221" width="12.42578125" bestFit="1" customWidth="1"/>
    <col min="226" max="226" width="10" bestFit="1" customWidth="1"/>
    <col min="230" max="230" width="10.28515625" bestFit="1" customWidth="1"/>
    <col min="232" max="232" width="10.28515625" bestFit="1" customWidth="1"/>
  </cols>
  <sheetData>
    <row r="1" spans="1:221" ht="15" x14ac:dyDescent="0.25">
      <c r="E1" t="s">
        <v>106</v>
      </c>
      <c r="G1" s="45"/>
      <c r="H1">
        <f>ABS(_xlfn.COT(I$8/2))</f>
        <v>4.3660942908512072E-2</v>
      </c>
      <c r="I1">
        <f>-LN(J8)/Vl</f>
        <v>-0.39141266643395561</v>
      </c>
      <c r="J1" s="51">
        <v>-6</v>
      </c>
      <c r="DY1" t="s">
        <v>124</v>
      </c>
      <c r="DZ1" t="s">
        <v>122</v>
      </c>
      <c r="EA1">
        <f>5</f>
        <v>5</v>
      </c>
      <c r="EB1" t="s">
        <v>148</v>
      </c>
      <c r="EC1">
        <f>102</f>
        <v>102</v>
      </c>
      <c r="ED1" t="s">
        <v>154</v>
      </c>
      <c r="EE1">
        <f>1-cb</f>
        <v>-101</v>
      </c>
      <c r="EF1" t="s">
        <v>157</v>
      </c>
      <c r="EG1">
        <f>60*Rg*SQRT(1+(1-120*COS(fia))/3500)</f>
        <v>297.69922625880201</v>
      </c>
      <c r="EH1" s="5" t="s">
        <v>160</v>
      </c>
      <c r="EI1">
        <f>ApGS*SIN(fia)</f>
        <v>267.30195725651032</v>
      </c>
      <c r="EJ1" s="5" t="s">
        <v>54</v>
      </c>
      <c r="EK1">
        <f>IF(proto&gt;0,ATAN(EI1/proto),IF(proto=0, PI()/2, PI()/2+proto))</f>
        <v>1.1145196410264178</v>
      </c>
      <c r="EP1" s="43" t="s">
        <v>100</v>
      </c>
      <c r="EV1" t="s">
        <v>117</v>
      </c>
      <c r="FB1" s="5" t="s">
        <v>171</v>
      </c>
      <c r="FH1" s="5" t="s">
        <v>174</v>
      </c>
      <c r="FI1">
        <f>SQRT(xathesi1^2+yathesi1^2)</f>
        <v>299.97865463665266</v>
      </c>
      <c r="FJ1" s="5" t="s">
        <v>175</v>
      </c>
      <c r="FK1">
        <f>SQRT(Distan_xa^2-rarxiko^2)</f>
        <v>299.92062822956365</v>
      </c>
      <c r="FL1" s="5" t="s">
        <v>177</v>
      </c>
      <c r="FM1">
        <f>ATAN(rarxiko/FK1)</f>
        <v>1.9669334336427834E-2</v>
      </c>
      <c r="FN1" s="5" t="s">
        <v>187</v>
      </c>
      <c r="FO1">
        <f>ATAN(yathesi1/xathesi1)</f>
        <v>0.4670726876844008</v>
      </c>
      <c r="FP1" s="5" t="s">
        <v>180</v>
      </c>
      <c r="FQ1">
        <f>FO1-FM1</f>
        <v>0.44740335334797299</v>
      </c>
      <c r="FR1" s="5" t="s">
        <v>182</v>
      </c>
      <c r="FS1">
        <f>-rarxiko/(SIN(ATAN(FQ1)))</f>
        <v>-14.446881709904984</v>
      </c>
      <c r="FT1">
        <v>0</v>
      </c>
      <c r="FU1" s="5" t="s">
        <v>292</v>
      </c>
      <c r="FV1">
        <f>alfagon-fia</f>
        <v>1.4962212269990172E-2</v>
      </c>
      <c r="FW1" t="s">
        <v>336</v>
      </c>
      <c r="FZ1">
        <f>FZ3-FZ4</f>
        <v>34697.054019395378</v>
      </c>
      <c r="GC1">
        <f>-c_EXISOSI/(2*bsel)</f>
        <v>-1.9999999999999987</v>
      </c>
      <c r="GD1">
        <f>1/natm</f>
        <v>0.90909090909090906</v>
      </c>
      <c r="GE1">
        <f>1*(1-1/natm)/hatm</f>
        <v>0.10101010101010104</v>
      </c>
      <c r="GF1">
        <f>bsel</f>
        <v>0.10101010101010104</v>
      </c>
      <c r="GG1">
        <f>(1-1/natm)/hatm</f>
        <v>0.10101010101010104</v>
      </c>
      <c r="GJ1" t="s">
        <v>303</v>
      </c>
      <c r="GK1">
        <f>4*bsel/c_EXISOSI^2</f>
        <v>2.4750000000000028</v>
      </c>
    </row>
    <row r="2" spans="1:221" ht="15" x14ac:dyDescent="0.25">
      <c r="A2" s="5" t="s">
        <v>89</v>
      </c>
      <c r="B2">
        <v>0.08</v>
      </c>
      <c r="D2" s="5" t="s">
        <v>105</v>
      </c>
      <c r="F2" s="45"/>
      <c r="K2">
        <f>Al/Vl*(SIGN(SIN(I$8))*(1)-SIN(I$8))/SIN(I$8)</f>
        <v>43.204067138388147</v>
      </c>
      <c r="Q2" s="43" t="s">
        <v>93</v>
      </c>
      <c r="R2" s="5" t="s">
        <v>94</v>
      </c>
      <c r="CP2">
        <f>IF(OR(CP$5&lt;90,CP$5&gt;270),-CP$8,CP$8)</f>
        <v>-0.2534486777250165</v>
      </c>
      <c r="CQ2">
        <v>1.1000000000000001</v>
      </c>
      <c r="CS2">
        <f>IF(OR(CS$5&lt;90,CS$5&gt;270),-CS$8,CS$8)</f>
        <v>0.18830677966649309</v>
      </c>
      <c r="CT2">
        <f>CT3</f>
        <v>1.1000000000000001</v>
      </c>
      <c r="CV2">
        <f>IF(OR(CV$5&lt;90,CV$5&gt;270),-CV$8,CV$8)</f>
        <v>8.1604572464974781E-2</v>
      </c>
      <c r="CW2">
        <f>CW3</f>
        <v>1.1000000000000001</v>
      </c>
      <c r="CY2">
        <f>IF(OR(CY$5&lt;90,CY$5&gt;270),-CY$8,CY$8)</f>
        <v>-0.11017169837744287</v>
      </c>
      <c r="CZ2">
        <f>CZ3</f>
        <v>1.1000000000000001</v>
      </c>
      <c r="DB2">
        <f>IF(OR(DB$5&lt;90,DB$5&gt;270),-DB$8,DB$8)</f>
        <v>-0.39141266643395561</v>
      </c>
      <c r="DC2">
        <f>DC3</f>
        <v>1.1000000000000001</v>
      </c>
      <c r="DY2" t="s">
        <v>125</v>
      </c>
      <c r="DZ2" t="s">
        <v>123</v>
      </c>
      <c r="EA2">
        <f>Rg/4</f>
        <v>1.25</v>
      </c>
      <c r="EB2" t="s">
        <v>149</v>
      </c>
      <c r="EC2">
        <v>1.2</v>
      </c>
      <c r="EE2" s="5" t="s">
        <v>149</v>
      </c>
      <c r="EF2">
        <v>1.1000000000000001</v>
      </c>
      <c r="EH2" s="5" t="s">
        <v>159</v>
      </c>
      <c r="EI2">
        <f>ApGS*COS(fia)-Rg</f>
        <v>131.19714992186405</v>
      </c>
      <c r="EJ2" s="5" t="s">
        <v>161</v>
      </c>
      <c r="EK2" s="5" t="s">
        <v>158</v>
      </c>
      <c r="EL2" s="5" t="s">
        <v>162</v>
      </c>
      <c r="EV2" t="s">
        <v>150</v>
      </c>
      <c r="EY2" s="5" t="s">
        <v>265</v>
      </c>
      <c r="EZ2">
        <f>(xathesi1+xbthesi1)/2</f>
        <v>267.29724661989803</v>
      </c>
      <c r="FB2" s="5" t="s">
        <v>172</v>
      </c>
      <c r="FH2" s="5" t="s">
        <v>188</v>
      </c>
      <c r="FI2">
        <f>SQRT(xbthesi1^2+ybthesi1^2)</f>
        <v>300.01605877167549</v>
      </c>
      <c r="FJ2" s="5" t="s">
        <v>176</v>
      </c>
      <c r="FK2">
        <f>SQRT(Distan_xb^2-rarxiko^2)</f>
        <v>299.95803960035715</v>
      </c>
      <c r="FL2" s="5" t="s">
        <v>178</v>
      </c>
      <c r="FM2">
        <f>ATAN(rarxiko/FK2)</f>
        <v>1.9666881770002965E-2</v>
      </c>
      <c r="FN2" s="5" t="s">
        <v>179</v>
      </c>
      <c r="FO2">
        <f>ATAN((ybthesi1/xbthesi1))</f>
        <v>0.47540511235294836</v>
      </c>
      <c r="FP2" s="5" t="s">
        <v>181</v>
      </c>
      <c r="FQ2">
        <f>FO2-FM2</f>
        <v>0.45573823058294538</v>
      </c>
      <c r="FR2" s="5" t="s">
        <v>183</v>
      </c>
      <c r="FS2">
        <f>-rarxiko/(SIN(ATAN(FQ2)))</f>
        <v>-14.227074436106902</v>
      </c>
      <c r="FX2" t="s">
        <v>337</v>
      </c>
      <c r="FY2">
        <f>Rs^2-xs^2</f>
        <v>-71448.77385316127</v>
      </c>
      <c r="FZ2">
        <f>FZ3+FZ4</f>
        <v>35441.455901784779</v>
      </c>
      <c r="GC2" s="5" t="s">
        <v>287</v>
      </c>
      <c r="GD2" s="51" t="s">
        <v>271</v>
      </c>
      <c r="GE2" s="5" t="s">
        <v>272</v>
      </c>
      <c r="GJ2" t="s">
        <v>304</v>
      </c>
      <c r="GK2" t="e">
        <f>ASIN(GK1)</f>
        <v>#NUM!</v>
      </c>
      <c r="GL2" t="e">
        <f>DEGREES(GK2)</f>
        <v>#NUM!</v>
      </c>
    </row>
    <row r="3" spans="1:221" ht="15" x14ac:dyDescent="0.2">
      <c r="A3" s="5" t="s">
        <v>90</v>
      </c>
      <c r="B3">
        <v>33</v>
      </c>
      <c r="C3">
        <f>Al/Vl*$F$8</f>
        <v>4.9159835694511163</v>
      </c>
      <c r="E3" s="5" t="s">
        <v>9</v>
      </c>
      <c r="G3">
        <f>-1/Vl*Al*_xlfn.COT(E$8)</f>
        <v>-0.72734879542241782</v>
      </c>
      <c r="I3" s="5" t="s">
        <v>9</v>
      </c>
      <c r="J3">
        <f>Al/Vl*_xlfn.COT(I$8)</f>
        <v>47.148965748890532</v>
      </c>
      <c r="K3" s="5" t="s">
        <v>104</v>
      </c>
      <c r="CP3">
        <f>CP2</f>
        <v>-0.2534486777250165</v>
      </c>
      <c r="CQ3">
        <v>1.1000000000000001</v>
      </c>
      <c r="CS3">
        <f>CS2</f>
        <v>0.18830677966649309</v>
      </c>
      <c r="CT3">
        <v>1.1000000000000001</v>
      </c>
      <c r="CV3">
        <f>CV2</f>
        <v>8.1604572464974781E-2</v>
      </c>
      <c r="CW3">
        <v>1.1000000000000001</v>
      </c>
      <c r="CY3">
        <f>CY2</f>
        <v>-0.11017169837744287</v>
      </c>
      <c r="CZ3">
        <v>1.1000000000000001</v>
      </c>
      <c r="DB3">
        <f>DB2</f>
        <v>-0.39141266643395561</v>
      </c>
      <c r="DC3">
        <v>1.1000000000000001</v>
      </c>
      <c r="DX3" t="s">
        <v>143</v>
      </c>
      <c r="DZ3" t="s">
        <v>126</v>
      </c>
      <c r="EA3">
        <f>60*Rg</f>
        <v>300</v>
      </c>
      <c r="EB3" s="5" t="s">
        <v>163</v>
      </c>
      <c r="EC3">
        <f>RADIANS(0.5)</f>
        <v>8.7266462599716477E-3</v>
      </c>
      <c r="EI3">
        <f>ATAN(ApGS*SIN(fia)/(ApGS*COS(fia)-Rg))</f>
        <v>1.1145196410264178</v>
      </c>
      <c r="EK3">
        <f>dist1*SIN(theta)-Rs*COS(theta-fm/2)</f>
        <v>266.68871758669752</v>
      </c>
      <c r="EL3">
        <f>rarxiko+dist1*COS(theta)+Rs*SIN(theta-fm/2)</f>
        <v>138.18859490733547</v>
      </c>
      <c r="EV3" t="s">
        <v>118</v>
      </c>
      <c r="EY3" s="5" t="s">
        <v>262</v>
      </c>
      <c r="EZ3">
        <f>(yathesi1+ybthesi1)/2</f>
        <v>136.19483784714453</v>
      </c>
      <c r="FB3" s="5" t="s">
        <v>173</v>
      </c>
      <c r="FC3">
        <f>rarxiko^2*(1+TAN(alfagon)^2)-(TAN(alfagon)*xathesi1-yathesi1)^2</f>
        <v>-168448.03918310333</v>
      </c>
      <c r="FE3">
        <f>rarxiko^2*(1+TAN(alfagon)^2)</f>
        <v>179.30722257987605</v>
      </c>
      <c r="FG3">
        <f>(TAN(alfagon)*xathesi1-yathesi1)^2</f>
        <v>168627.3464056832</v>
      </c>
      <c r="FL3" s="5" t="s">
        <v>184</v>
      </c>
      <c r="FO3" s="5" t="s">
        <v>190</v>
      </c>
      <c r="FX3" s="5" t="s">
        <v>204</v>
      </c>
      <c r="FY3">
        <f>Rg-ys</f>
        <v>-131.19714992186405</v>
      </c>
      <c r="FZ3">
        <f>-dys*xs</f>
        <v>35069.254960590079</v>
      </c>
      <c r="GA3" s="5"/>
      <c r="GB3">
        <f>(-ys-rarxiko)</f>
        <v>-142.09714992186406</v>
      </c>
      <c r="GD3" s="51" t="s">
        <v>277</v>
      </c>
      <c r="GE3">
        <f>1/natm</f>
        <v>0.90909090909090906</v>
      </c>
    </row>
    <row r="4" spans="1:221" x14ac:dyDescent="0.2">
      <c r="A4" s="5" t="s">
        <v>91</v>
      </c>
      <c r="B4">
        <v>8</v>
      </c>
      <c r="E4" s="5" t="s">
        <v>101</v>
      </c>
      <c r="F4">
        <f>ABS(F$6/25)</f>
        <v>8.7712914825909167E-4</v>
      </c>
      <c r="G4" s="5" t="s">
        <v>8</v>
      </c>
      <c r="I4" s="5" t="s">
        <v>101</v>
      </c>
      <c r="J4">
        <f>ABS(J$6/15)</f>
        <v>2.6094177762263707E-2</v>
      </c>
      <c r="K4" s="5">
        <f>Al*(SIGN(SIN(I$8))*SQRT(1)-SIN(I$8))/(Vl*SIN(I$8))</f>
        <v>43.204067138388147</v>
      </c>
      <c r="L4">
        <f>L$6/25</f>
        <v>0</v>
      </c>
      <c r="N4" s="5" t="s">
        <v>101</v>
      </c>
      <c r="O4" t="e">
        <f>O$6/25</f>
        <v>#REF!</v>
      </c>
      <c r="Q4" s="5" t="s">
        <v>101</v>
      </c>
      <c r="R4" t="e">
        <f>R$6/25</f>
        <v>#REF!</v>
      </c>
      <c r="T4" s="5" t="s">
        <v>101</v>
      </c>
      <c r="U4" t="e">
        <f>U$6/25</f>
        <v>#REF!</v>
      </c>
      <c r="W4" s="5" t="s">
        <v>101</v>
      </c>
      <c r="X4" t="e">
        <f>X$6/25</f>
        <v>#REF!</v>
      </c>
      <c r="Z4" s="5" t="s">
        <v>101</v>
      </c>
      <c r="AA4" t="e">
        <f>AA$6/25</f>
        <v>#REF!</v>
      </c>
      <c r="AC4" s="5" t="s">
        <v>101</v>
      </c>
      <c r="AD4" t="e">
        <f>AD$6/25</f>
        <v>#REF!</v>
      </c>
      <c r="AF4" s="5" t="s">
        <v>101</v>
      </c>
      <c r="AG4" t="e">
        <f>AG$6/25</f>
        <v>#REF!</v>
      </c>
      <c r="AI4" s="5" t="s">
        <v>101</v>
      </c>
      <c r="AJ4" t="e">
        <f>AJ$6/25</f>
        <v>#REF!</v>
      </c>
      <c r="AL4" s="5" t="s">
        <v>101</v>
      </c>
      <c r="AM4" t="e">
        <f>AM$6/25</f>
        <v>#REF!</v>
      </c>
      <c r="AO4" s="5" t="s">
        <v>101</v>
      </c>
      <c r="AP4" t="e">
        <f>AP$6/25</f>
        <v>#REF!</v>
      </c>
      <c r="CP4" s="5" t="str">
        <f>"a0="&amp;CP5</f>
        <v>a0=15</v>
      </c>
      <c r="CS4" s="5" t="str">
        <f>"a0="&amp;CS5</f>
        <v>a0=155</v>
      </c>
      <c r="CV4" s="5" t="str">
        <f>"a0="&amp;CV5</f>
        <v>a0=235</v>
      </c>
      <c r="CY4" s="5" t="str">
        <f>"a0="&amp;CY5</f>
        <v>a0=45</v>
      </c>
      <c r="DB4" s="5" t="str">
        <f>"a0="&amp;DB5</f>
        <v>a0=5</v>
      </c>
      <c r="DL4">
        <v>5</v>
      </c>
      <c r="DM4">
        <f>RADIANS(DL4)</f>
        <v>8.7266462599716474E-2</v>
      </c>
      <c r="DN4">
        <f t="shared" ref="DN4:DN39" si="0">ABS(_xlfn.COT(DM4/2))</f>
        <v>22.903765548431199</v>
      </c>
      <c r="DO4">
        <f t="shared" ref="DO4:DO39" si="1">LN(DN4)*Vl</f>
        <v>25.050410651773159</v>
      </c>
      <c r="DP4">
        <f t="shared" ref="DP4:DP39" si="2">Al/Vl*_xlfn.COT(DM4)</f>
        <v>47.148965748890539</v>
      </c>
      <c r="DQ4">
        <f t="shared" ref="DQ4:DQ39" si="3">Al/Vl*(1/ABS(SIN(DM4))-1)</f>
        <v>43.204067138388154</v>
      </c>
      <c r="DU4" s="5" t="str">
        <f>"fia = "&amp;fia_mires</f>
        <v>fia = 63</v>
      </c>
      <c r="DX4" s="5" t="s">
        <v>365</v>
      </c>
      <c r="DY4">
        <v>63</v>
      </c>
      <c r="DZ4" t="s">
        <v>141</v>
      </c>
      <c r="EA4">
        <f>RADIANS(DY4)</f>
        <v>1.0995574287564276</v>
      </c>
      <c r="EB4" s="5" t="s">
        <v>164</v>
      </c>
      <c r="EE4" t="s">
        <v>147</v>
      </c>
      <c r="EF4" t="s">
        <v>155</v>
      </c>
      <c r="EG4" t="s">
        <v>7</v>
      </c>
      <c r="EH4" t="s">
        <v>156</v>
      </c>
      <c r="EK4" s="5" t="s">
        <v>165</v>
      </c>
      <c r="EL4" s="5" t="s">
        <v>166</v>
      </c>
      <c r="EV4" t="s">
        <v>119</v>
      </c>
      <c r="EY4" s="5" t="s">
        <v>263</v>
      </c>
      <c r="EZ4" s="5">
        <v>0</v>
      </c>
      <c r="FB4" s="5" t="s">
        <v>170</v>
      </c>
      <c r="FL4" s="5" t="s">
        <v>185</v>
      </c>
      <c r="FM4">
        <f>ASIN(rarxiko/Distan_xa)</f>
        <v>1.9669334336427834E-2</v>
      </c>
      <c r="FO4" s="5" t="s">
        <v>191</v>
      </c>
      <c r="FS4">
        <f>FS1</f>
        <v>-14.446881709904984</v>
      </c>
      <c r="FT4">
        <v>0</v>
      </c>
      <c r="FU4">
        <f>Rg*SIN(ATAN(FY6))</f>
        <v>2.2218668964486952</v>
      </c>
      <c r="FV4">
        <f>-Rg*COS(ATAN(FY6))</f>
        <v>-4.4792083557773292</v>
      </c>
      <c r="FX4" s="5" t="s">
        <v>205</v>
      </c>
      <c r="FY4">
        <f>Rs^2 *(dys^2+xs^2-Rs^2)</f>
        <v>138533.54062622084</v>
      </c>
      <c r="FZ4">
        <f>SQRT(diakt)</f>
        <v>372.20094119470042</v>
      </c>
      <c r="GA4" s="5"/>
      <c r="GB4">
        <f>-xs</f>
        <v>-267.30195725651032</v>
      </c>
      <c r="GE4">
        <f>Rg</f>
        <v>5</v>
      </c>
    </row>
    <row r="5" spans="1:221" ht="15" x14ac:dyDescent="0.25">
      <c r="A5" s="5" t="s">
        <v>92</v>
      </c>
      <c r="B5" s="5">
        <f>SIN(B$8)/Al</f>
        <v>2.6410831135653991E-3</v>
      </c>
      <c r="D5" s="5" t="s">
        <v>92</v>
      </c>
      <c r="E5" s="5">
        <f>SIN(E$8)/Al</f>
        <v>-2.9842659182188123E-2</v>
      </c>
      <c r="F5" s="5" t="s">
        <v>13</v>
      </c>
      <c r="G5" s="5">
        <f>1/(Vl*E5)*(1-SIN(E$8))</f>
        <v>-8.3136347740286993</v>
      </c>
      <c r="H5" s="5" t="s">
        <v>92</v>
      </c>
      <c r="I5" s="5">
        <f>SIN(I$8)/Al</f>
        <v>-2.6410831135653999E-3</v>
      </c>
      <c r="J5" s="5" t="s">
        <v>13</v>
      </c>
      <c r="K5" s="5">
        <f>LN(J$8)/Vl</f>
        <v>0.39141266643395561</v>
      </c>
      <c r="L5" s="5" t="s">
        <v>13</v>
      </c>
      <c r="M5" s="5" t="s">
        <v>92</v>
      </c>
      <c r="N5" s="5" t="e">
        <f>SIN(N$8)/Al</f>
        <v>#REF!</v>
      </c>
      <c r="O5" s="5" t="s">
        <v>13</v>
      </c>
      <c r="P5" s="5" t="s">
        <v>92</v>
      </c>
      <c r="Q5" s="5" t="e">
        <f>SIN(Q$8)/Al</f>
        <v>#REF!</v>
      </c>
      <c r="R5" s="5" t="s">
        <v>13</v>
      </c>
      <c r="S5" s="5" t="s">
        <v>92</v>
      </c>
      <c r="T5" s="5" t="e">
        <f>SIN(T$8)/Al</f>
        <v>#REF!</v>
      </c>
      <c r="U5" s="5" t="s">
        <v>13</v>
      </c>
      <c r="V5" t="s">
        <v>99</v>
      </c>
      <c r="W5" s="5" t="e">
        <f>SIN(W$8)/Al</f>
        <v>#REF!</v>
      </c>
      <c r="X5" s="5" t="s">
        <v>13</v>
      </c>
      <c r="Y5" t="s">
        <v>99</v>
      </c>
      <c r="Z5" s="5" t="e">
        <f>SIN(Z$8)/Al</f>
        <v>#REF!</v>
      </c>
      <c r="AA5" s="5" t="s">
        <v>13</v>
      </c>
      <c r="AB5" t="s">
        <v>99</v>
      </c>
      <c r="AC5" s="5" t="e">
        <f>SIN(AC$8)/Al</f>
        <v>#REF!</v>
      </c>
      <c r="AD5" s="5" t="s">
        <v>13</v>
      </c>
      <c r="AE5" t="s">
        <v>99</v>
      </c>
      <c r="AF5" s="5" t="e">
        <f>SIN(AF$8)/Al</f>
        <v>#REF!</v>
      </c>
      <c r="AG5" s="5" t="s">
        <v>13</v>
      </c>
      <c r="AH5" t="s">
        <v>99</v>
      </c>
      <c r="AI5" s="5" t="e">
        <f>SIN(AI$8)/Al</f>
        <v>#REF!</v>
      </c>
      <c r="AJ5" s="5" t="s">
        <v>13</v>
      </c>
      <c r="AK5" t="s">
        <v>99</v>
      </c>
      <c r="AL5" s="5" t="e">
        <f>SIN(AL$8)/Al</f>
        <v>#REF!</v>
      </c>
      <c r="AM5" s="5" t="s">
        <v>13</v>
      </c>
      <c r="AN5" t="s">
        <v>99</v>
      </c>
      <c r="AO5" s="5" t="e">
        <f>SIN(AO$8)/Al</f>
        <v>#REF!</v>
      </c>
      <c r="AP5" s="5" t="s">
        <v>13</v>
      </c>
      <c r="AQ5" t="s">
        <v>99</v>
      </c>
      <c r="AR5" s="5" t="e">
        <f>SIN(AR$8)/Al</f>
        <v>#REF!</v>
      </c>
      <c r="AS5" s="5" t="s">
        <v>13</v>
      </c>
      <c r="AT5" t="s">
        <v>99</v>
      </c>
      <c r="AU5" s="5" t="e">
        <f>SIN(AU$8)/Al</f>
        <v>#REF!</v>
      </c>
      <c r="AV5" s="5" t="s">
        <v>13</v>
      </c>
      <c r="AW5" t="s">
        <v>99</v>
      </c>
      <c r="CP5">
        <v>15</v>
      </c>
      <c r="CS5" s="45">
        <v>155</v>
      </c>
      <c r="CT5">
        <f>SIN(CS6)</f>
        <v>0.4226182617406995</v>
      </c>
      <c r="CV5" s="45">
        <v>235</v>
      </c>
      <c r="CW5">
        <f>CW10</f>
        <v>4.2419820416559666E-2</v>
      </c>
      <c r="CY5" s="45">
        <v>45</v>
      </c>
      <c r="CZ5">
        <f>CZ10</f>
        <v>0.19492958153602452</v>
      </c>
      <c r="DB5" s="45">
        <v>5</v>
      </c>
      <c r="DC5">
        <f>DC10</f>
        <v>0.99764487794606171</v>
      </c>
      <c r="DL5">
        <f>DL4+10</f>
        <v>15</v>
      </c>
      <c r="DM5">
        <f t="shared" ref="DM5:DM39" si="4">RADIANS(DL5)</f>
        <v>0.26179938779914941</v>
      </c>
      <c r="DN5">
        <f t="shared" si="0"/>
        <v>7.5957541127251513</v>
      </c>
      <c r="DO5">
        <f t="shared" si="1"/>
        <v>16.220715374401056</v>
      </c>
      <c r="DP5">
        <f t="shared" si="2"/>
        <v>15.394709581221621</v>
      </c>
      <c r="DQ5">
        <f t="shared" si="3"/>
        <v>11.81277613376963</v>
      </c>
      <c r="DU5">
        <v>2.75</v>
      </c>
      <c r="DV5">
        <v>5.5</v>
      </c>
      <c r="DY5">
        <v>54</v>
      </c>
      <c r="DZ5" t="s">
        <v>142</v>
      </c>
      <c r="EA5">
        <f>epsi</f>
        <v>1.0747562411438443</v>
      </c>
      <c r="EC5">
        <v>6</v>
      </c>
      <c r="EE5">
        <f t="shared" ref="EE5:EE36" si="5">IF(EC5&gt;rarxiko,1,IF(EC5&gt;Rg,1-dc*(rarxiko-EC5)/hatm,0))</f>
        <v>1</v>
      </c>
      <c r="EF5">
        <f t="shared" ref="EF5:EF36" si="6">IF(EC5&gt;Rg,1/EE5,0)</f>
        <v>1</v>
      </c>
      <c r="EK5">
        <f>dist1*SIN(theta)-Rs*COS(theta+fm/2)</f>
        <v>266.69850993528041</v>
      </c>
      <c r="EL5">
        <f>rarxiko+dist1*COS(theta)-Rs*COS(theta+fm/2)</f>
        <v>136.52302515483771</v>
      </c>
      <c r="EV5" t="s">
        <v>151</v>
      </c>
      <c r="EY5" s="5" t="s">
        <v>264</v>
      </c>
      <c r="EZ5" cm="1">
        <f t="array" ref="EZ5">(yarxiko-Rg)/xarxiko</f>
        <v>0.4908200122005229</v>
      </c>
      <c r="FB5">
        <f>xathesi1</f>
        <v>267.84800270739788</v>
      </c>
      <c r="FC5">
        <f>yathesi1</f>
        <v>135.07272368348066</v>
      </c>
      <c r="FH5" s="5" t="s">
        <v>194</v>
      </c>
      <c r="FI5">
        <f>(yathesi1-ys)/(xathesi1-xs)</f>
        <v>-2.0592172987719448</v>
      </c>
      <c r="FJ5">
        <f>ATAN(FI5)</f>
        <v>-1.1187176175719074</v>
      </c>
      <c r="FL5" s="5" t="s">
        <v>186</v>
      </c>
      <c r="FS5">
        <f>xathesi1</f>
        <v>267.84800270739788</v>
      </c>
      <c r="FT5">
        <f>yathesi1</f>
        <v>135.07272368348066</v>
      </c>
      <c r="FU5">
        <f>xbthesi1</f>
        <v>266.74649053239818</v>
      </c>
      <c r="FV5">
        <f>ybthesi1</f>
        <v>137.31695201080839</v>
      </c>
      <c r="FW5">
        <f>ATAN(FY5)</f>
        <v>0.45207870922300203</v>
      </c>
      <c r="FX5" s="5" t="s">
        <v>206</v>
      </c>
      <c r="FY5">
        <f>(dys*xs+SQRT(diakt))/(Rs^2-xs^2)</f>
        <v>0.48562140605384507</v>
      </c>
      <c r="FZ5" s="5">
        <f>ATAN(FY5)</f>
        <v>0.45207870922300203</v>
      </c>
      <c r="GA5" s="5"/>
      <c r="GE5">
        <f>hatm</f>
        <v>0.9</v>
      </c>
    </row>
    <row r="6" spans="1:221" ht="15" x14ac:dyDescent="0.25">
      <c r="A6" s="5" t="s">
        <v>56</v>
      </c>
      <c r="B6">
        <f>B$5*Al</f>
        <v>8.7155742747658166E-2</v>
      </c>
      <c r="C6">
        <v>5</v>
      </c>
      <c r="D6" s="5" t="s">
        <v>56</v>
      </c>
      <c r="E6">
        <f>E$5*Al</f>
        <v>-0.98480775301220802</v>
      </c>
      <c r="F6">
        <f>ABS(LN(ABS(TAN(E$8/2)))/Vl)</f>
        <v>2.1928228706477291E-2</v>
      </c>
      <c r="G6" s="5" t="s">
        <v>56</v>
      </c>
      <c r="H6" s="5" t="s">
        <v>56</v>
      </c>
      <c r="I6">
        <f>I$5*Al</f>
        <v>-8.7155742747658194E-2</v>
      </c>
      <c r="J6">
        <f>ABS(LN(ABS(TAN(I$8/2)))/Vl)</f>
        <v>0.39141266643395561</v>
      </c>
      <c r="K6" s="5" t="s">
        <v>56</v>
      </c>
      <c r="M6" s="5" t="s">
        <v>56</v>
      </c>
      <c r="N6" t="e">
        <f>N$5*Al</f>
        <v>#REF!</v>
      </c>
      <c r="O6" t="e">
        <f>LN(O8)/Vl</f>
        <v>#REF!</v>
      </c>
      <c r="P6" s="5" t="s">
        <v>56</v>
      </c>
      <c r="Q6" t="e">
        <f>Q$5*Al</f>
        <v>#REF!</v>
      </c>
      <c r="R6" t="e">
        <f>LN(R8)/Vl</f>
        <v>#REF!</v>
      </c>
      <c r="S6" s="5" t="s">
        <v>56</v>
      </c>
      <c r="T6" t="e">
        <f>T$5*Al</f>
        <v>#REF!</v>
      </c>
      <c r="U6" t="e">
        <f>LN(U8)/Vl</f>
        <v>#REF!</v>
      </c>
      <c r="V6" t="e">
        <f>Al/(Vl*SIN(T$8)*(1-SIN(T$8)))</f>
        <v>#REF!</v>
      </c>
      <c r="W6" t="e">
        <f>W$5*Al</f>
        <v>#REF!</v>
      </c>
      <c r="X6" t="e">
        <f>LN(X8)/Vl</f>
        <v>#REF!</v>
      </c>
      <c r="Y6" t="e">
        <f>Al/(Vl*SIN(W$8)*(1-SIN(W$8)))</f>
        <v>#REF!</v>
      </c>
      <c r="Z6" t="e">
        <f>Z$5*Al</f>
        <v>#REF!</v>
      </c>
      <c r="AA6" t="e">
        <f>LN(AA8)/Vl</f>
        <v>#REF!</v>
      </c>
      <c r="AB6" t="e">
        <f>Al/(Vl*SIN(Z$8)*(1-SIN(Z$8)))</f>
        <v>#REF!</v>
      </c>
      <c r="AC6" t="e">
        <f>AC$5*Al</f>
        <v>#REF!</v>
      </c>
      <c r="AD6" t="e">
        <f>LN(AD8)/Vl</f>
        <v>#REF!</v>
      </c>
      <c r="AE6" t="e">
        <f>Al/(Vl*SIN(AC$8)*(1-SIN(AC$8)))</f>
        <v>#REF!</v>
      </c>
      <c r="AF6" t="e">
        <f>AF$5*Al</f>
        <v>#REF!</v>
      </c>
      <c r="AG6" t="e">
        <f>LN(AG8)/Vl</f>
        <v>#REF!</v>
      </c>
      <c r="AH6" t="e">
        <f>Al/(Vl*SIN(AF$8)*(1-SIN(AF$8)))</f>
        <v>#REF!</v>
      </c>
      <c r="AI6" t="e">
        <f>AI$5*Al</f>
        <v>#REF!</v>
      </c>
      <c r="AJ6" t="e">
        <f>LN(AJ8)/Vl</f>
        <v>#REF!</v>
      </c>
      <c r="AK6" t="e">
        <f>Al/(Vl*SIN(AI$8)*(1-SIN(AI$8)))</f>
        <v>#REF!</v>
      </c>
      <c r="AL6" t="e">
        <f>AL$5*Al</f>
        <v>#REF!</v>
      </c>
      <c r="AM6" t="e">
        <f>LN(AM8)/Vl</f>
        <v>#REF!</v>
      </c>
      <c r="AN6" t="e">
        <f>Al/(Vl*SIN(AL$8)*(1-SIN(AL$8)))</f>
        <v>#REF!</v>
      </c>
      <c r="AO6" t="e">
        <f>AO$5*Al</f>
        <v>#REF!</v>
      </c>
      <c r="AP6" t="e">
        <f>LN(AP8)/Vl</f>
        <v>#REF!</v>
      </c>
      <c r="AQ6" t="e">
        <f>Al/(Vl*SIN(AO$8)*(1-SIN(AO$8)))</f>
        <v>#REF!</v>
      </c>
      <c r="AR6" t="e">
        <f>AR$5*Al</f>
        <v>#REF!</v>
      </c>
      <c r="AS6" t="e">
        <f>LN(AS8)/Vl</f>
        <v>#REF!</v>
      </c>
      <c r="AT6" t="e">
        <f>Al/(Vl*SIN(AR$8)*(1-SIN(AR$8)))</f>
        <v>#REF!</v>
      </c>
      <c r="AU6" t="e">
        <f>AU$5*Al</f>
        <v>#REF!</v>
      </c>
      <c r="AV6" t="e">
        <f>LN(AV8)/Vl</f>
        <v>#REF!</v>
      </c>
      <c r="AW6" t="e">
        <f>Al/(Vl*SIN(AU$8)*(1-SIN(AU$8)))</f>
        <v>#REF!</v>
      </c>
      <c r="CO6">
        <f>_xlfn.COT(CP6/2)</f>
        <v>7.5957541127251513</v>
      </c>
      <c r="CP6">
        <f>RADIANS(CP5)</f>
        <v>0.26179938779914941</v>
      </c>
      <c r="CR6">
        <f>_xlfn.COT(CS6/2)</f>
        <v>0.22169466264293994</v>
      </c>
      <c r="CS6">
        <f>RADIANS(CS5)</f>
        <v>2.7052603405912108</v>
      </c>
      <c r="CT6">
        <f>Al/Vl*(1/SIN(CS6)-1)</f>
        <v>5.6355815305040542</v>
      </c>
      <c r="CU6">
        <f>_xlfn.COT(CV6/2)</f>
        <v>-0.52056705055174612</v>
      </c>
      <c r="CV6">
        <f>RADIANS(CV5)</f>
        <v>4.1015237421866741</v>
      </c>
      <c r="CW6">
        <f>Al/Vl*(SIGN(SIN(CV6))*1/SIN(CV6)-1)</f>
        <v>0.91069517864100713</v>
      </c>
      <c r="CX6">
        <f>_xlfn.COT(CY6/2)</f>
        <v>2.4142135623730949</v>
      </c>
      <c r="CY6">
        <f>RADIANS(CY5)</f>
        <v>0.78539816339744828</v>
      </c>
      <c r="CZ6">
        <f>Al/Vl*(SIGN(SIN(CY6))*1/SIN(CY6)-1)</f>
        <v>1.7086309447890176</v>
      </c>
      <c r="DA6">
        <f>_xlfn.COT(DB6/2)</f>
        <v>22.903765548431199</v>
      </c>
      <c r="DB6">
        <f>RADIANS(DB5)</f>
        <v>8.7266462599716474E-2</v>
      </c>
      <c r="DC6">
        <f>Al/Vl*(1/SIN(DB6)-1)</f>
        <v>43.204067138388154</v>
      </c>
      <c r="DL6">
        <f t="shared" ref="DL6:DL39" si="7">DL5+10</f>
        <v>25</v>
      </c>
      <c r="DM6">
        <f t="shared" si="4"/>
        <v>0.43633231299858238</v>
      </c>
      <c r="DN6">
        <f t="shared" si="0"/>
        <v>4.5107085036620571</v>
      </c>
      <c r="DO6">
        <f t="shared" si="1"/>
        <v>12.05163389865556</v>
      </c>
      <c r="DP6">
        <f t="shared" si="2"/>
        <v>8.846091047101929</v>
      </c>
      <c r="DQ6">
        <f t="shared" si="3"/>
        <v>5.635581530504056</v>
      </c>
      <c r="DU6">
        <f>DU5</f>
        <v>2.75</v>
      </c>
      <c r="DV6">
        <v>0</v>
      </c>
      <c r="DZ6" t="s">
        <v>144</v>
      </c>
      <c r="EA6" s="5">
        <v>0.9</v>
      </c>
      <c r="EC6">
        <f t="shared" ref="EC6:EC37" si="8">EC5-dr</f>
        <v>5.9820000000000002</v>
      </c>
      <c r="EE6">
        <f t="shared" si="5"/>
        <v>1</v>
      </c>
      <c r="EF6">
        <f t="shared" si="6"/>
        <v>1</v>
      </c>
      <c r="EK6" t="e" cm="1">
        <f t="array" aca="1" ref="EK6" ca="1">xbthesi(theta)</f>
        <v>#NAME?</v>
      </c>
      <c r="EL6" t="e" cm="1">
        <f t="array" aca="1" ref="EL6" ca="1">yBthesi(theta, dist1)</f>
        <v>#NAME?</v>
      </c>
      <c r="EP6" s="45" t="s">
        <v>100</v>
      </c>
      <c r="EV6" t="s">
        <v>120</v>
      </c>
      <c r="EY6" s="5" t="s">
        <v>142</v>
      </c>
      <c r="EZ6" cm="1">
        <f t="array" ref="EZ6">PI()/2-ATAN(tana)</f>
        <v>1.1145196410264178</v>
      </c>
      <c r="FB6">
        <v>0</v>
      </c>
      <c r="FC6">
        <f>yathesi1+TAN(alfagon)*(FB6-xathesi1)</f>
        <v>-410.64260179100171</v>
      </c>
      <c r="FF6" s="5" t="s">
        <v>192</v>
      </c>
      <c r="FG6">
        <f>ApGS*SIN(fia)</f>
        <v>267.30195725651032</v>
      </c>
      <c r="FJ6">
        <f>ATAN2(xs-xathesi1,ys-yathesi1)</f>
        <v>2.0228750360178855</v>
      </c>
      <c r="FL6" s="5" t="s">
        <v>189</v>
      </c>
      <c r="FU6" s="10" t="s">
        <v>364</v>
      </c>
      <c r="FV6" s="10" t="s">
        <v>334</v>
      </c>
      <c r="FW6">
        <f>ATAN(FY6)</f>
        <v>0.46047466231395534</v>
      </c>
      <c r="FX6" s="5" t="s">
        <v>255</v>
      </c>
      <c r="FY6">
        <f>(dys*xs-SQRT(diakt))/(Rs^2-xs^2)</f>
        <v>0.49604008565105223</v>
      </c>
      <c r="FZ6" s="5">
        <f>ATAN(FY6)</f>
        <v>0.46047466231395534</v>
      </c>
      <c r="GA6" s="5"/>
      <c r="GD6" s="10" t="s">
        <v>282</v>
      </c>
      <c r="GE6" s="10">
        <f>c_0-Rg*(1-1/natm)/hatm</f>
        <v>0.40404040404040387</v>
      </c>
    </row>
    <row r="7" spans="1:221" ht="18" x14ac:dyDescent="0.35">
      <c r="B7">
        <v>0</v>
      </c>
      <c r="C7">
        <v>5</v>
      </c>
      <c r="E7">
        <v>-100</v>
      </c>
      <c r="F7" t="s">
        <v>57</v>
      </c>
      <c r="G7">
        <f>-Al/Vl*TAN(E$8/2)</f>
        <v>4.9159835694511163</v>
      </c>
      <c r="H7">
        <f>COS(I8)</f>
        <v>-0.99619469809174555</v>
      </c>
      <c r="I7">
        <v>-175</v>
      </c>
      <c r="J7" t="s">
        <v>57</v>
      </c>
      <c r="K7">
        <f>-Al/Vl*TAN(I$8/2)</f>
        <v>94.478032887278673</v>
      </c>
      <c r="L7" t="s">
        <v>57</v>
      </c>
      <c r="M7" s="45" t="s">
        <v>100</v>
      </c>
      <c r="N7" t="e">
        <f>#REF!+10</f>
        <v>#REF!</v>
      </c>
      <c r="O7" t="s">
        <v>57</v>
      </c>
      <c r="Q7" t="e">
        <f>N7+10</f>
        <v>#REF!</v>
      </c>
      <c r="R7" t="s">
        <v>57</v>
      </c>
      <c r="T7" t="e">
        <f>Q7+10</f>
        <v>#REF!</v>
      </c>
      <c r="U7" t="s">
        <v>57</v>
      </c>
      <c r="W7" t="e">
        <f>T7+10</f>
        <v>#REF!</v>
      </c>
      <c r="X7" t="s">
        <v>57</v>
      </c>
      <c r="Z7" t="e">
        <f>W7+10</f>
        <v>#REF!</v>
      </c>
      <c r="AA7" t="s">
        <v>57</v>
      </c>
      <c r="AC7" t="e">
        <f>Z7+10</f>
        <v>#REF!</v>
      </c>
      <c r="AD7" t="s">
        <v>57</v>
      </c>
      <c r="AF7" t="e">
        <f>AC7+10</f>
        <v>#REF!</v>
      </c>
      <c r="AG7" t="s">
        <v>57</v>
      </c>
      <c r="AI7" t="e">
        <f>AF7+10</f>
        <v>#REF!</v>
      </c>
      <c r="AJ7" t="s">
        <v>57</v>
      </c>
      <c r="AL7" t="e">
        <f>AI7+10</f>
        <v>#REF!</v>
      </c>
      <c r="AM7" t="s">
        <v>57</v>
      </c>
      <c r="AO7" t="e">
        <f>AL7+10</f>
        <v>#REF!</v>
      </c>
      <c r="AP7" t="s">
        <v>57</v>
      </c>
      <c r="AR7" t="e">
        <f>AO7+10</f>
        <v>#REF!</v>
      </c>
      <c r="AS7" t="s">
        <v>57</v>
      </c>
      <c r="AU7" t="e">
        <f>AR7+10</f>
        <v>#REF!</v>
      </c>
      <c r="AV7" t="s">
        <v>57</v>
      </c>
      <c r="AX7" t="e">
        <f>AU7+10</f>
        <v>#REF!</v>
      </c>
      <c r="BA7" t="e">
        <f>AX7+10</f>
        <v>#REF!</v>
      </c>
      <c r="BD7" t="e">
        <f>BA7+10</f>
        <v>#REF!</v>
      </c>
      <c r="BG7" t="e">
        <f>BD7-10</f>
        <v>#REF!</v>
      </c>
      <c r="BJ7" t="e">
        <f>BG7-10</f>
        <v>#REF!</v>
      </c>
      <c r="BM7" t="e">
        <f>BJ7-10</f>
        <v>#REF!</v>
      </c>
      <c r="BP7" t="e">
        <f>BM7-10</f>
        <v>#REF!</v>
      </c>
      <c r="BS7" t="e">
        <f>BP7-10</f>
        <v>#REF!</v>
      </c>
      <c r="BV7" t="e">
        <f>BS7-10</f>
        <v>#REF!</v>
      </c>
      <c r="BY7" t="e">
        <f>BV7-10</f>
        <v>#REF!</v>
      </c>
      <c r="CB7" t="e">
        <f>BY7-10</f>
        <v>#REF!</v>
      </c>
      <c r="CE7" t="e">
        <f>CB7-10</f>
        <v>#REF!</v>
      </c>
      <c r="CH7" t="e">
        <f>CE7-10</f>
        <v>#REF!</v>
      </c>
      <c r="CK7" t="e">
        <f>CH7-10</f>
        <v>#REF!</v>
      </c>
      <c r="CN7" t="e">
        <f>CK7-10</f>
        <v>#REF!</v>
      </c>
      <c r="CP7">
        <f>ABS(_xlfn.COT(CP6/2))</f>
        <v>7.5957541127251513</v>
      </c>
      <c r="CR7">
        <f>Al/Vl*_xlfn.COT(CP6)</f>
        <v>15.394709581221621</v>
      </c>
      <c r="CS7">
        <f>ABS(_xlfn.COT(CS6/2))</f>
        <v>0.22169466264293994</v>
      </c>
      <c r="CT7">
        <f>Al/Vl*_xlfn.COT(CS6)</f>
        <v>-8.846091047101929</v>
      </c>
      <c r="CV7">
        <f>ABS(_xlfn.COT(CV6/2))</f>
        <v>0.52056705055174612</v>
      </c>
      <c r="CW7">
        <f>Al/Vl*_xlfn.COT(CV6)</f>
        <v>2.8883560951150549</v>
      </c>
      <c r="CY7">
        <f>ABS(_xlfn.COT(CY6/2))</f>
        <v>2.4142135623730949</v>
      </c>
      <c r="CZ7">
        <f>Al/Vl*_xlfn.COT(CY6)</f>
        <v>4.125</v>
      </c>
      <c r="DB7">
        <f>ABS(_xlfn.COT(DB6/2))</f>
        <v>22.903765548431199</v>
      </c>
      <c r="DC7">
        <f>Al/Vl*_xlfn.COT(DB6)</f>
        <v>47.148965748890539</v>
      </c>
      <c r="DF7">
        <f>DC7-10</f>
        <v>37.148965748890539</v>
      </c>
      <c r="DL7">
        <f t="shared" si="7"/>
        <v>35</v>
      </c>
      <c r="DM7">
        <f t="shared" si="4"/>
        <v>0.6108652381980153</v>
      </c>
      <c r="DN7">
        <f t="shared" si="0"/>
        <v>3.1715948023632126</v>
      </c>
      <c r="DO7">
        <f t="shared" si="1"/>
        <v>9.2338764288709232</v>
      </c>
      <c r="DP7">
        <f t="shared" si="2"/>
        <v>5.8911105278112226</v>
      </c>
      <c r="DQ7">
        <f t="shared" si="3"/>
        <v>3.0667180319370297</v>
      </c>
      <c r="DZ7" t="s">
        <v>145</v>
      </c>
      <c r="EA7">
        <f>Rg+hatm</f>
        <v>5.9</v>
      </c>
      <c r="EC7">
        <f t="shared" si="8"/>
        <v>5.9640000000000004</v>
      </c>
      <c r="EE7">
        <f t="shared" si="5"/>
        <v>1</v>
      </c>
      <c r="EF7">
        <f t="shared" si="6"/>
        <v>1</v>
      </c>
      <c r="EH7" s="5" t="s">
        <v>214</v>
      </c>
      <c r="EK7" s="43" t="s">
        <v>261</v>
      </c>
      <c r="EV7" t="s">
        <v>152</v>
      </c>
      <c r="FC7">
        <f>TAN(alfagon)</f>
        <v>2.0374067379947274</v>
      </c>
      <c r="FD7">
        <f>alfagon</f>
        <v>1.1145196410264178</v>
      </c>
      <c r="FF7" s="5" t="s">
        <v>193</v>
      </c>
      <c r="FG7">
        <f>ApGS*COS(fia)</f>
        <v>136.19714992186405</v>
      </c>
      <c r="FI7" s="5" t="s">
        <v>195</v>
      </c>
      <c r="FP7">
        <f>2*Rs/ApGS</f>
        <v>8.3333333333333332E-3</v>
      </c>
      <c r="FR7" s="43" t="s">
        <v>203</v>
      </c>
      <c r="FS7">
        <f>ys</f>
        <v>136.19714992186405</v>
      </c>
      <c r="FT7" s="5" t="s">
        <v>207</v>
      </c>
      <c r="FU7" s="10">
        <f>-(dys*t1_-xs)/(t1_^2+1)</f>
        <v>267.84800270739788</v>
      </c>
      <c r="FV7" s="10">
        <f>Rg+FY5*FU7</f>
        <v>135.07272368348066</v>
      </c>
      <c r="FW7">
        <f>AVERAGE(FW5:FW6)</f>
        <v>0.45627668576847868</v>
      </c>
      <c r="FX7" s="5" t="s">
        <v>339</v>
      </c>
      <c r="FZ7">
        <f>ABS(FZ5-FZ6)</f>
        <v>8.395953090953312E-3</v>
      </c>
      <c r="GA7" s="5" t="s">
        <v>340</v>
      </c>
    </row>
    <row r="8" spans="1:221" ht="15" x14ac:dyDescent="0.25">
      <c r="B8">
        <f>RADIANS(C7)</f>
        <v>8.7266462599716474E-2</v>
      </c>
      <c r="D8">
        <f>SIN(E8)</f>
        <v>-0.98480775301220802</v>
      </c>
      <c r="E8">
        <f>RADIANS(E7)</f>
        <v>-1.7453292519943295</v>
      </c>
      <c r="F8">
        <f>ABS(TAN(E8/2))</f>
        <v>1.19175359259421</v>
      </c>
      <c r="G8" s="5" t="s">
        <v>103</v>
      </c>
      <c r="H8">
        <f>SIN(I8)</f>
        <v>-8.7155742747658194E-2</v>
      </c>
      <c r="I8">
        <f>RADIANS(I7)</f>
        <v>-3.0543261909900767</v>
      </c>
      <c r="J8">
        <f>ABS(TAN(I8/2))</f>
        <v>22.903765548431192</v>
      </c>
      <c r="K8" s="5" t="s">
        <v>103</v>
      </c>
      <c r="N8" t="e">
        <f>RADIANS(N7)</f>
        <v>#REF!</v>
      </c>
      <c r="O8" t="e">
        <f>_xlfn.COT(N8/2)</f>
        <v>#REF!</v>
      </c>
      <c r="Q8" t="e">
        <f>RADIANS(Q7)</f>
        <v>#REF!</v>
      </c>
      <c r="R8" t="e">
        <f>_xlfn.COT(Q8/2)</f>
        <v>#REF!</v>
      </c>
      <c r="T8" t="e">
        <f>RADIANS(T7)</f>
        <v>#REF!</v>
      </c>
      <c r="U8" t="e">
        <f>_xlfn.COT(T8/2)</f>
        <v>#REF!</v>
      </c>
      <c r="W8" t="e">
        <f>RADIANS(W7)</f>
        <v>#REF!</v>
      </c>
      <c r="X8" t="e">
        <f>_xlfn.COT(W8/2)</f>
        <v>#REF!</v>
      </c>
      <c r="Z8" t="e">
        <f>RADIANS(Z7)</f>
        <v>#REF!</v>
      </c>
      <c r="AA8" t="e">
        <f>_xlfn.COT(Z8/2)</f>
        <v>#REF!</v>
      </c>
      <c r="AC8" t="e">
        <f>RADIANS(AC7)</f>
        <v>#REF!</v>
      </c>
      <c r="AD8" t="e">
        <f>_xlfn.COT(AC8/2)</f>
        <v>#REF!</v>
      </c>
      <c r="AF8" t="e">
        <f>RADIANS(AF7)</f>
        <v>#REF!</v>
      </c>
      <c r="AG8" t="e">
        <f>_xlfn.COT(AF8/2)</f>
        <v>#REF!</v>
      </c>
      <c r="AI8" t="e">
        <f>RADIANS(AI7)</f>
        <v>#REF!</v>
      </c>
      <c r="AJ8" t="e">
        <f>_xlfn.COT(AI8/2)</f>
        <v>#REF!</v>
      </c>
      <c r="AL8" t="e">
        <f>RADIANS(AL7)</f>
        <v>#REF!</v>
      </c>
      <c r="AM8" t="e">
        <f>_xlfn.COT(AL8/2)</f>
        <v>#REF!</v>
      </c>
      <c r="AO8" t="e">
        <f>RADIANS(AO7)</f>
        <v>#REF!</v>
      </c>
      <c r="AP8" t="e">
        <f>_xlfn.COT(AO8/2)</f>
        <v>#REF!</v>
      </c>
      <c r="AR8" t="e">
        <f>RADIANS(AR7)</f>
        <v>#REF!</v>
      </c>
      <c r="AS8" t="e">
        <f>_xlfn.COT(AR8/2)</f>
        <v>#REF!</v>
      </c>
      <c r="AU8" t="e">
        <f>RADIANS(AU7)</f>
        <v>#REF!</v>
      </c>
      <c r="AV8" t="e">
        <f>_xlfn.COT(AU8/2)</f>
        <v>#REF!</v>
      </c>
      <c r="AX8" t="e">
        <f>RADIANS(AX7)</f>
        <v>#REF!</v>
      </c>
      <c r="BA8" t="e">
        <f>RADIANS(BA7)</f>
        <v>#REF!</v>
      </c>
      <c r="BD8" t="e">
        <f>RADIANS(BD7)</f>
        <v>#REF!</v>
      </c>
      <c r="BG8" t="e">
        <f>RADIANS(BG7)</f>
        <v>#REF!</v>
      </c>
      <c r="BJ8" t="e">
        <f>RADIANS(BJ7)</f>
        <v>#REF!</v>
      </c>
      <c r="BM8" t="e">
        <f>RADIANS(BM7)</f>
        <v>#REF!</v>
      </c>
      <c r="BP8" t="e">
        <f>RADIANS(BP7)</f>
        <v>#REF!</v>
      </c>
      <c r="BS8" t="e">
        <f>RADIANS(BS7)</f>
        <v>#REF!</v>
      </c>
      <c r="BV8" t="e">
        <f>RADIANS(BV7)</f>
        <v>#REF!</v>
      </c>
      <c r="BY8" t="e">
        <f>RADIANS(BY7)</f>
        <v>#REF!</v>
      </c>
      <c r="CB8" t="e">
        <f>RADIANS(CB7)</f>
        <v>#REF!</v>
      </c>
      <c r="CE8" t="e">
        <f>RADIANS(CE7)</f>
        <v>#REF!</v>
      </c>
      <c r="CH8" t="e">
        <f>RADIANS(CH7)</f>
        <v>#REF!</v>
      </c>
      <c r="CK8" t="e">
        <f>RADIANS(CK7)</f>
        <v>#REF!</v>
      </c>
      <c r="CN8" t="e">
        <f>RADIANS(CN7)</f>
        <v>#REF!</v>
      </c>
      <c r="CO8" s="5" t="s">
        <v>359</v>
      </c>
      <c r="CP8">
        <f>LN(CP7)/Vl</f>
        <v>0.2534486777250165</v>
      </c>
      <c r="CR8">
        <f>1.1</f>
        <v>1.1000000000000001</v>
      </c>
      <c r="CS8">
        <f>ABS(LN(CS7)/Vl)</f>
        <v>0.18830677966649309</v>
      </c>
      <c r="CT8">
        <f>CT5</f>
        <v>0.4226182617406995</v>
      </c>
      <c r="CV8">
        <f>-LN(CV7)/Vl</f>
        <v>8.1604572464974781E-2</v>
      </c>
      <c r="CW8">
        <f>CW5</f>
        <v>4.2419820416559666E-2</v>
      </c>
      <c r="CY8">
        <f>LN(CY7)/Vl</f>
        <v>0.11017169837744287</v>
      </c>
      <c r="CZ8">
        <v>1.1000000000000001</v>
      </c>
      <c r="DB8">
        <f>LN(DB7)/Vl</f>
        <v>0.39141266643395561</v>
      </c>
      <c r="DC8">
        <v>1.1000000000000001</v>
      </c>
      <c r="DF8">
        <f>RADIANS(DF7)</f>
        <v>0.64837176602874091</v>
      </c>
      <c r="DL8">
        <f t="shared" si="7"/>
        <v>45</v>
      </c>
      <c r="DM8">
        <f t="shared" si="4"/>
        <v>0.78539816339744828</v>
      </c>
      <c r="DN8">
        <f t="shared" si="0"/>
        <v>2.4142135623730949</v>
      </c>
      <c r="DO8">
        <f t="shared" si="1"/>
        <v>7.0509886961563435</v>
      </c>
      <c r="DP8">
        <f t="shared" si="2"/>
        <v>4.125</v>
      </c>
      <c r="DQ8">
        <f t="shared" si="3"/>
        <v>1.7086309447890176</v>
      </c>
      <c r="DU8" s="5" t="s">
        <v>366</v>
      </c>
      <c r="DZ8" t="s">
        <v>146</v>
      </c>
      <c r="EA8">
        <f>hatm/50</f>
        <v>1.8000000000000002E-2</v>
      </c>
      <c r="EC8">
        <f t="shared" si="8"/>
        <v>5.9460000000000006</v>
      </c>
      <c r="EE8">
        <f t="shared" si="5"/>
        <v>1</v>
      </c>
      <c r="EF8">
        <f t="shared" si="6"/>
        <v>1</v>
      </c>
      <c r="EH8" s="5" t="s">
        <v>215</v>
      </c>
      <c r="EL8">
        <f>DEGREES(EM8)</f>
        <v>62.17594299190587</v>
      </c>
      <c r="EM8" s="5">
        <f>PI()/2-EN8</f>
        <v>1.0851749207410515</v>
      </c>
      <c r="EN8">
        <f>(dys*xs+Rs*SQRT(dys^2+xs^2-Rs^2))/(Rs^2-xs^2)</f>
        <v>0.48562140605384507</v>
      </c>
      <c r="EV8" t="s">
        <v>153</v>
      </c>
      <c r="FI8">
        <f>-Rg*COS(FJ5)</f>
        <v>-2.1841818035502274</v>
      </c>
      <c r="FJ8">
        <f>FI8*FI5</f>
        <v>4.4977049535335336</v>
      </c>
      <c r="FK8" t="s">
        <v>199</v>
      </c>
      <c r="FL8">
        <f>FI8</f>
        <v>-2.1841818035502274</v>
      </c>
      <c r="FM8">
        <f>FJ8</f>
        <v>4.4977049535335336</v>
      </c>
      <c r="FN8">
        <f>-FL8</f>
        <v>2.1841818035502274</v>
      </c>
      <c r="FO8">
        <f>-FM8</f>
        <v>-4.4977049535335336</v>
      </c>
      <c r="FP8">
        <f>DEGREES(FP7)</f>
        <v>0.47746482927568601</v>
      </c>
      <c r="FS8">
        <f>xs</f>
        <v>267.30195725651032</v>
      </c>
      <c r="FY8" s="5" t="s">
        <v>208</v>
      </c>
      <c r="FZ8">
        <f>DEGREES(FZ7)</f>
        <v>0.481052677101443</v>
      </c>
      <c r="GA8" s="5" t="s">
        <v>341</v>
      </c>
      <c r="GE8">
        <f>Kay*bsel/(1+Kay*c_EXISOSI^2/(4*bsel))</f>
        <v>1.5021972318853768E-3</v>
      </c>
      <c r="GG8" s="45" t="s">
        <v>281</v>
      </c>
    </row>
    <row r="9" spans="1:221" x14ac:dyDescent="0.2">
      <c r="B9" s="5" t="s">
        <v>7</v>
      </c>
      <c r="D9" s="5" t="s">
        <v>102</v>
      </c>
      <c r="E9" s="5" t="s">
        <v>45</v>
      </c>
      <c r="F9" s="5" t="s">
        <v>10</v>
      </c>
      <c r="G9" s="5" t="s">
        <v>69</v>
      </c>
      <c r="H9" s="5" t="s">
        <v>102</v>
      </c>
      <c r="I9" s="5" t="s">
        <v>45</v>
      </c>
      <c r="J9" s="5" t="s">
        <v>10</v>
      </c>
      <c r="K9" s="5" t="s">
        <v>69</v>
      </c>
      <c r="L9" s="5" t="s">
        <v>10</v>
      </c>
      <c r="M9" s="5" t="s">
        <v>102</v>
      </c>
      <c r="N9" s="5" t="s">
        <v>45</v>
      </c>
      <c r="O9" s="5" t="s">
        <v>10</v>
      </c>
      <c r="P9" s="5" t="s">
        <v>102</v>
      </c>
      <c r="Q9" s="5" t="s">
        <v>45</v>
      </c>
      <c r="R9" s="5" t="s">
        <v>10</v>
      </c>
      <c r="S9" s="5" t="s">
        <v>102</v>
      </c>
      <c r="T9" s="5" t="s">
        <v>45</v>
      </c>
      <c r="U9" s="5" t="s">
        <v>10</v>
      </c>
      <c r="V9" s="5" t="s">
        <v>69</v>
      </c>
      <c r="W9" s="5" t="s">
        <v>45</v>
      </c>
      <c r="X9" s="5" t="s">
        <v>10</v>
      </c>
      <c r="Y9" s="5" t="s">
        <v>69</v>
      </c>
      <c r="Z9" s="5" t="s">
        <v>45</v>
      </c>
      <c r="AA9" s="5" t="s">
        <v>10</v>
      </c>
      <c r="AB9" s="5" t="s">
        <v>69</v>
      </c>
      <c r="AC9" s="5" t="s">
        <v>45</v>
      </c>
      <c r="AD9" s="5" t="s">
        <v>10</v>
      </c>
      <c r="AE9" s="5" t="s">
        <v>69</v>
      </c>
      <c r="AF9" s="5" t="s">
        <v>45</v>
      </c>
      <c r="AG9" s="5" t="s">
        <v>10</v>
      </c>
      <c r="AH9" s="5" t="s">
        <v>69</v>
      </c>
      <c r="AI9" s="5" t="s">
        <v>45</v>
      </c>
      <c r="AJ9" s="5" t="s">
        <v>10</v>
      </c>
      <c r="AK9" s="5" t="s">
        <v>69</v>
      </c>
      <c r="AL9" s="5" t="s">
        <v>45</v>
      </c>
      <c r="AM9" s="5" t="s">
        <v>10</v>
      </c>
      <c r="AN9" s="5" t="s">
        <v>69</v>
      </c>
      <c r="AO9" s="5" t="s">
        <v>45</v>
      </c>
      <c r="AP9" s="5" t="s">
        <v>10</v>
      </c>
      <c r="AQ9" s="5" t="s">
        <v>69</v>
      </c>
      <c r="AR9" s="5" t="s">
        <v>45</v>
      </c>
      <c r="AS9" s="5" t="s">
        <v>10</v>
      </c>
      <c r="AT9" s="5" t="s">
        <v>69</v>
      </c>
      <c r="AU9" s="5" t="s">
        <v>45</v>
      </c>
      <c r="AV9" s="5" t="s">
        <v>10</v>
      </c>
      <c r="AW9" s="5" t="s">
        <v>69</v>
      </c>
      <c r="CO9" s="5" t="s">
        <v>11</v>
      </c>
      <c r="CP9" s="5" t="s">
        <v>360</v>
      </c>
      <c r="CR9">
        <f>CR8</f>
        <v>1.1000000000000001</v>
      </c>
      <c r="CS9">
        <f>CS8</f>
        <v>0.18830677966649309</v>
      </c>
      <c r="CT9">
        <f>CT8</f>
        <v>0.4226182617406995</v>
      </c>
      <c r="CV9">
        <f>CV8</f>
        <v>8.1604572464974781E-2</v>
      </c>
      <c r="CW9">
        <f>CW8</f>
        <v>4.2419820416559666E-2</v>
      </c>
      <c r="CY9">
        <f>CY8</f>
        <v>0.11017169837744287</v>
      </c>
      <c r="CZ9">
        <f>CZ8</f>
        <v>1.1000000000000001</v>
      </c>
      <c r="DB9">
        <f>DB8</f>
        <v>0.39141266643395561</v>
      </c>
      <c r="DC9">
        <f>DC8</f>
        <v>1.1000000000000001</v>
      </c>
      <c r="DL9">
        <f t="shared" si="7"/>
        <v>55</v>
      </c>
      <c r="DM9">
        <f t="shared" si="4"/>
        <v>0.95993108859688125</v>
      </c>
      <c r="DN9">
        <f t="shared" si="0"/>
        <v>1.920982126971166</v>
      </c>
      <c r="DO9">
        <f t="shared" si="1"/>
        <v>5.2226926377583842</v>
      </c>
      <c r="DP9">
        <f t="shared" si="2"/>
        <v>2.8883560951150531</v>
      </c>
      <c r="DQ9">
        <f t="shared" si="3"/>
        <v>0.91069517864100624</v>
      </c>
      <c r="DU9">
        <f>DU5</f>
        <v>2.75</v>
      </c>
      <c r="DV9">
        <f>6</f>
        <v>6</v>
      </c>
      <c r="EC9">
        <f t="shared" si="8"/>
        <v>5.9280000000000008</v>
      </c>
      <c r="EE9">
        <f t="shared" si="5"/>
        <v>1</v>
      </c>
      <c r="EF9">
        <f t="shared" si="6"/>
        <v>1</v>
      </c>
      <c r="EH9">
        <f>ApGS*COS(fia)</f>
        <v>136.19714992186405</v>
      </c>
      <c r="EL9">
        <f>DEGREES(EM9)</f>
        <v>61.578996622886834</v>
      </c>
      <c r="EM9" s="5">
        <f>PI()/2-EN9</f>
        <v>1.0747562411438443</v>
      </c>
      <c r="EN9">
        <f>(dys*xs-Rs*SQRT(dys^2+xs^2-Rs^2))/(Rs^2-xs^2)</f>
        <v>0.49604008565105223</v>
      </c>
      <c r="EV9" t="s">
        <v>121</v>
      </c>
      <c r="FI9">
        <v>0</v>
      </c>
      <c r="FJ9">
        <v>0</v>
      </c>
      <c r="FK9" t="s">
        <v>200</v>
      </c>
      <c r="FL9">
        <f>xathesi1</f>
        <v>267.84800270739788</v>
      </c>
      <c r="FM9">
        <f>yathesi1</f>
        <v>135.07272368348066</v>
      </c>
      <c r="FN9">
        <f>xbthesi1</f>
        <v>266.74649053239818</v>
      </c>
      <c r="FO9">
        <f>ybthesi1</f>
        <v>137.31695201080839</v>
      </c>
      <c r="FU9">
        <v>0</v>
      </c>
      <c r="FV9">
        <f>rarxiko</f>
        <v>5.9</v>
      </c>
      <c r="FY9" s="5" t="s">
        <v>209</v>
      </c>
      <c r="GA9" s="5"/>
    </row>
    <row r="10" spans="1:221" x14ac:dyDescent="0.2">
      <c r="A10">
        <v>0</v>
      </c>
      <c r="B10" cm="1">
        <f t="array" ref="B10">XtoYt($A10,Al,Vl,B$8)</f>
        <v>0</v>
      </c>
      <c r="C10" cm="1">
        <f t="array" ref="C10">YtoyX(B10,Al,Vl,B$8)</f>
        <v>-9.7699626167013776E-15</v>
      </c>
      <c r="D10">
        <v>0</v>
      </c>
      <c r="E10">
        <f t="shared" ref="E10:E73" si="9">2*EXP(Vl*(D10-LN(F$8)/Vl))/(1+EXP(2*Vl*(D10-LN(F$8)/Vl)))</f>
        <v>0.98480775301220813</v>
      </c>
      <c r="F10">
        <f>IF(D10&lt;G$5,-1/(Vl*E$5)*(SIGN(SIN(F$8))*SQRT(1-E10^2)-COS(E$8)),2*F$3+1/(Vl*E$5)*(SIGN(SIN(F$8))*SQRT(1-E10^2)-COS(E$8)))</f>
        <v>-1.4546975908448343</v>
      </c>
      <c r="G10" s="6">
        <f t="shared" ref="G10:G73" si="10">Al*(SIGN(SIN(E$8))*SQRT(1-(Vl*SIN(E$8)*F10/Al-COS(E$8))^2)-SIN(E$8))/(Vl*SIN(E$8))</f>
        <v>-0.54962102171245808</v>
      </c>
      <c r="H10">
        <v>0</v>
      </c>
      <c r="I10">
        <f>2*EXP(Vl*(H10-LN(J$8)/Vl))/(1+EXP(2*Vl*(H10-LN(J$8)/Vl)))</f>
        <v>8.7155742747658166E-2</v>
      </c>
      <c r="J10">
        <f>IF(H10&lt;K$5,-1/(Vl*I$5)*(SIGN(SIN(J$8))*SQRT(1-I10^2)-COS(I$8)),2*J$3+1/(Vl*I$5)*(SIGN(SIN(J$8))*SQRT(1-I10^2)-COS(I$8)))</f>
        <v>0</v>
      </c>
      <c r="K10" s="6">
        <f t="shared" ref="K10:K41" si="11">Al*(SIGN(SIN(I$8))*SQRT(1-(Vl*SIN(I$8)*J10/Al-COS(I$8))^2)-SIN(I$8))/(Vl*SIN(I$8))</f>
        <v>-1.0509164014213677E-14</v>
      </c>
      <c r="CO10">
        <v>-0.4</v>
      </c>
      <c r="CP10">
        <f>IF(OR(CP$5&lt;90,CP$5&gt;270),CO10+CP$8,CO10-CP$8)</f>
        <v>-0.14655132227498352</v>
      </c>
      <c r="CQ10">
        <f t="shared" ref="CQ10:CQ73" si="12">2*EXP(Vl*CP10)/(1+EXP(2*Vl*CP10))</f>
        <v>0.56506935339958186</v>
      </c>
      <c r="CR10">
        <v>-0.4</v>
      </c>
      <c r="CS10">
        <f>IF(OR(CS$5&lt;90,CS$5&gt;270),CR10+CS$8,CR10-CS$8)</f>
        <v>-0.58830677966649314</v>
      </c>
      <c r="CT10">
        <f t="shared" ref="CT10:CT73" si="13">2*EXP(Vl*CS10)/(1+EXP(2*Vl*CS10))</f>
        <v>1.8072050299724626E-2</v>
      </c>
      <c r="CU10">
        <v>-0.4</v>
      </c>
      <c r="CV10">
        <f>IF(OR(CV$5&lt;90,CV$5&gt;270),CU10+CV$8,CU10-CV$8)</f>
        <v>-0.48160457246497479</v>
      </c>
      <c r="CW10">
        <f t="shared" ref="CW10:CW73" si="14">2*EXP(Vl*CV10)/(1+EXP(2*Vl*CV10))</f>
        <v>4.2419820416559666E-2</v>
      </c>
      <c r="CX10">
        <v>-0.4</v>
      </c>
      <c r="CY10">
        <f>IF(OR(CY$5&lt;90,CY$5&gt;270),CX10+CY$8,CX10-CY$8)</f>
        <v>-0.28982830162255713</v>
      </c>
      <c r="CZ10">
        <f t="shared" ref="CZ10:CZ73" si="15">2*EXP(Vl*CY10)/(1+EXP(2*Vl*CY10))</f>
        <v>0.19492958153602452</v>
      </c>
      <c r="DA10">
        <v>-0.4</v>
      </c>
      <c r="DB10">
        <f>IF(OR(DB$5&lt;90,DB$5&gt;270),DA10+DB$8,DA10-DB$8)</f>
        <v>-8.5873335660444083E-3</v>
      </c>
      <c r="DC10">
        <f t="shared" ref="DC10:DC73" si="16">2*EXP(Vl*DB10)/(1+EXP(2*Vl*DB10))</f>
        <v>0.99764487794606171</v>
      </c>
      <c r="DL10">
        <f t="shared" si="7"/>
        <v>65</v>
      </c>
      <c r="DM10">
        <f t="shared" si="4"/>
        <v>1.1344640137963142</v>
      </c>
      <c r="DN10">
        <f t="shared" si="0"/>
        <v>1.5696855771174902</v>
      </c>
      <c r="DO10">
        <f t="shared" si="1"/>
        <v>3.6070026396137211</v>
      </c>
      <c r="DP10">
        <f t="shared" si="2"/>
        <v>1.9235190898893693</v>
      </c>
      <c r="DQ10">
        <f t="shared" si="3"/>
        <v>0.42643391572027833</v>
      </c>
      <c r="DU10">
        <f>DU9</f>
        <v>2.75</v>
      </c>
      <c r="DV10">
        <f>0</f>
        <v>0</v>
      </c>
      <c r="EC10">
        <f t="shared" si="8"/>
        <v>5.910000000000001</v>
      </c>
      <c r="EE10">
        <f t="shared" si="5"/>
        <v>1</v>
      </c>
      <c r="EF10">
        <f t="shared" si="6"/>
        <v>1</v>
      </c>
      <c r="EH10">
        <f>ApGS*SIN(fia)/EH9</f>
        <v>1.9626105055051501</v>
      </c>
      <c r="FC10" s="5" t="s">
        <v>168</v>
      </c>
      <c r="FD10" s="5" t="s">
        <v>169</v>
      </c>
      <c r="FH10" s="5" t="s">
        <v>198</v>
      </c>
      <c r="FK10" t="s">
        <v>201</v>
      </c>
      <c r="FP10" s="5" t="s">
        <v>267</v>
      </c>
      <c r="FU10">
        <f>FU12</f>
        <v>0</v>
      </c>
      <c r="FV10">
        <f>-FV12</f>
        <v>-5.9</v>
      </c>
      <c r="GA10" s="5"/>
    </row>
    <row r="11" spans="1:221" x14ac:dyDescent="0.2">
      <c r="A11">
        <f t="shared" ref="A11:A86" si="17">A10+dtl</f>
        <v>0.08</v>
      </c>
      <c r="B11" cm="1">
        <f t="array" ref="B11">XtoYt($A11,Al,Vl,B$8)</f>
        <v>0.12995760569525303</v>
      </c>
      <c r="C11" cm="1">
        <f t="array" ref="C11">YtoyX(B11,Al,Vl,B$8)</f>
        <v>-1.9469268558528294</v>
      </c>
      <c r="D11">
        <f>D10+F$4</f>
        <v>8.7712914825909167E-4</v>
      </c>
      <c r="E11">
        <f t="shared" si="9"/>
        <v>0.98598490614077361</v>
      </c>
      <c r="F11">
        <f t="shared" ref="F11:F42" si="18">IF(F$6&lt;0,-1/(Vl*E$5)*(SIGN(SIN(F$8))*SQRT(1-E11^2)-COS(E$8)),IF(D11&lt;F$6,-1/(Vl*E$5)*(SIGN(SIN(F$8))*SQRT(1-E11^2)-COS(E$8)),2*F$3+1/(Vl*E$5)*(SIGN(SIN(F$8))*SQRT(1-E11^2)-COS(E$8))))</f>
        <v>1.4261577653049249</v>
      </c>
      <c r="G11" s="6">
        <f t="shared" si="10"/>
        <v>4.9306645286665007E-3</v>
      </c>
      <c r="H11">
        <f>H10+J$4</f>
        <v>2.6094177762263707E-2</v>
      </c>
      <c r="I11">
        <f t="shared" ref="I11:I41" si="19">2*EXP(Vl*(H11-LN(J$8)/Vl))/(1+EXP(2*Vl*(H11-LN(J$8)/Vl)))</f>
        <v>0.10728240669528673</v>
      </c>
      <c r="J11">
        <f t="shared" ref="J11:J72" si="20">IF(H11&lt;K$5,-1/(Vl*I$5)*(SIGN(SIN(J$8))*SQRT(1-I11^2)-COS(I$8)),2*J$3+1/(Vl*I$5)*(SIGN(SIN(J$8))*SQRT(1-I11^2)-COS(I$8)))</f>
        <v>9.3054156124454127E-2</v>
      </c>
      <c r="K11" s="6">
        <f>Al*(SIGN(SIN(I$8))*SQRT(1-(Vl*SIN(I$8)*J11/Al-COS(I$8))^2)-SIN(I$8))/(Vl*SIN(I$8))</f>
        <v>0.95257622924910801</v>
      </c>
      <c r="CO11">
        <f t="shared" ref="CO11:CO42" si="21">CO10+dt</f>
        <v>-0.39</v>
      </c>
      <c r="CP11">
        <f t="shared" ref="CP11:CP74" si="22">IF(OR(CP$5&lt;90,CP$5&gt;270),CO11+CP$8,CO11-CP$8)</f>
        <v>-0.13655132227498351</v>
      </c>
      <c r="CQ11">
        <f t="shared" si="12"/>
        <v>0.60298002951703389</v>
      </c>
      <c r="CR11">
        <f t="shared" ref="CR11:CR42" si="23">CR10+dt</f>
        <v>-0.39</v>
      </c>
      <c r="CS11">
        <f t="shared" ref="CS11:CS74" si="24">IF(OR(CS$5&lt;90,CS$5&gt;270),CR11+CS$8,CR11-CS$8)</f>
        <v>-0.57830677966649313</v>
      </c>
      <c r="CT11">
        <f t="shared" si="13"/>
        <v>1.9576941004554611E-2</v>
      </c>
      <c r="CU11">
        <f t="shared" ref="CU11:CU42" si="25">CU10+dt</f>
        <v>-0.39</v>
      </c>
      <c r="CV11">
        <f t="shared" ref="CV11:CV74" si="26">IF(OR(CV$5&lt;90,CV$5&gt;270),CU11+CV$8,CU11-CV$8)</f>
        <v>-0.47160457246497478</v>
      </c>
      <c r="CW11">
        <f t="shared" si="14"/>
        <v>4.5949254656449834E-2</v>
      </c>
      <c r="CX11">
        <f t="shared" ref="CX11:CX42" si="27">CX10+dt</f>
        <v>-0.39</v>
      </c>
      <c r="CY11">
        <f t="shared" ref="CY11:CY74" si="28">IF(OR(CY$5&lt;90,CY$5&gt;270),CX11+CY$8,CX11-CY$8)</f>
        <v>-0.27982830162255712</v>
      </c>
      <c r="CZ11">
        <f t="shared" si="15"/>
        <v>0.21081385653124401</v>
      </c>
      <c r="DA11">
        <f t="shared" ref="DA11:DA42" si="29">DA10+dt</f>
        <v>-0.39</v>
      </c>
      <c r="DB11">
        <f t="shared" ref="DB11:DB74" si="30">IF(OR(DB$5&lt;90,DB$5&gt;270),DA11+DB$8,DA11-DB$8)</f>
        <v>1.4126664339556005E-3</v>
      </c>
      <c r="DC11">
        <f t="shared" si="16"/>
        <v>0.99993614335172887</v>
      </c>
      <c r="DL11">
        <f t="shared" si="7"/>
        <v>75</v>
      </c>
      <c r="DM11">
        <f t="shared" si="4"/>
        <v>1.3089969389957472</v>
      </c>
      <c r="DN11">
        <f t="shared" si="0"/>
        <v>1.3032253728412058</v>
      </c>
      <c r="DO11">
        <f t="shared" si="1"/>
        <v>2.1187379820883665</v>
      </c>
      <c r="DP11">
        <f t="shared" si="2"/>
        <v>1.1052904187783812</v>
      </c>
      <c r="DQ11">
        <f t="shared" si="3"/>
        <v>0.1455142441915922</v>
      </c>
      <c r="EC11">
        <f t="shared" si="8"/>
        <v>5.8920000000000012</v>
      </c>
      <c r="EE11">
        <f t="shared" si="5"/>
        <v>1.8977777777776788</v>
      </c>
      <c r="EF11">
        <f t="shared" si="6"/>
        <v>0.52693208430916094</v>
      </c>
      <c r="EH11">
        <f>ATAN(EH10)</f>
        <v>1.0995574287564276</v>
      </c>
      <c r="EJ11">
        <f>alfagon</f>
        <v>1.1145196410264178</v>
      </c>
      <c r="EK11" t="s">
        <v>260</v>
      </c>
      <c r="EL11">
        <f>dys</f>
        <v>-131.19714992186405</v>
      </c>
      <c r="EN11">
        <f>alfagon</f>
        <v>1.1145196410264178</v>
      </c>
      <c r="EY11" s="5" t="s">
        <v>197</v>
      </c>
      <c r="FB11" s="5" t="s">
        <v>167</v>
      </c>
      <c r="FC11">
        <f>ApGS*SIN(fia)</f>
        <v>267.30195725651032</v>
      </c>
      <c r="FD11">
        <f>ApGS*COS(fia)</f>
        <v>136.19714992186405</v>
      </c>
      <c r="FF11">
        <f>xs</f>
        <v>267.30195725651032</v>
      </c>
      <c r="FG11">
        <f>ys</f>
        <v>136.19714992186405</v>
      </c>
      <c r="FH11">
        <f>5*(xathesi1-xs)</f>
        <v>2.730227254437807</v>
      </c>
      <c r="FI11">
        <f>5*(yathesi1-ys)</f>
        <v>-5.6221311919169636</v>
      </c>
      <c r="FJ11" t="s">
        <v>202</v>
      </c>
      <c r="FO11">
        <f>ATAN(ApGS*SIN(fia)/(ApGS*COS(fia)-Rg))</f>
        <v>1.1145196410264178</v>
      </c>
      <c r="FP11" s="5" t="s">
        <v>268</v>
      </c>
      <c r="FU11" s="5" t="s">
        <v>10</v>
      </c>
      <c r="FV11" s="5" t="s">
        <v>69</v>
      </c>
      <c r="FW11">
        <f>0</f>
        <v>0</v>
      </c>
      <c r="FX11">
        <f>Rg</f>
        <v>5</v>
      </c>
      <c r="FZ11">
        <f>1-Kay^2*bsel^2/(16)</f>
        <v>0.99999985725239071</v>
      </c>
    </row>
    <row r="12" spans="1:221" ht="15" x14ac:dyDescent="0.2">
      <c r="A12">
        <f t="shared" si="17"/>
        <v>0.16</v>
      </c>
      <c r="B12" cm="1">
        <f t="array" ref="B12">XtoYt($A12,Al,Vl,B$8)</f>
        <v>0.16615421312621748</v>
      </c>
      <c r="C12" cm="1">
        <f t="array" ref="C12">YtoyX(B12,Al,Vl,B$8)</f>
        <v>-2.9760791280436605</v>
      </c>
      <c r="D12">
        <f t="shared" ref="D12:D75" si="31">D11+F$4</f>
        <v>1.7542582965181833E-3</v>
      </c>
      <c r="E12">
        <f t="shared" si="9"/>
        <v>0.98711621402931748</v>
      </c>
      <c r="F12">
        <f t="shared" si="18"/>
        <v>1.3975510403376936</v>
      </c>
      <c r="G12" s="6">
        <f t="shared" si="10"/>
        <v>9.6693000907543611E-3</v>
      </c>
      <c r="H12">
        <f t="shared" ref="H12:H74" si="32">H11+J$4</f>
        <v>5.2188355524527413E-2</v>
      </c>
      <c r="I12">
        <f t="shared" si="19"/>
        <v>0.13198970405683652</v>
      </c>
      <c r="J12">
        <f t="shared" si="20"/>
        <v>0.23397648827284592</v>
      </c>
      <c r="K12" s="6">
        <f t="shared" si="11"/>
        <v>2.1219495648820224</v>
      </c>
      <c r="CO12">
        <f t="shared" si="21"/>
        <v>-0.38</v>
      </c>
      <c r="CP12">
        <f t="shared" si="22"/>
        <v>-0.1265513222749835</v>
      </c>
      <c r="CQ12">
        <f t="shared" si="12"/>
        <v>0.64193720354548733</v>
      </c>
      <c r="CR12">
        <f t="shared" si="23"/>
        <v>-0.38</v>
      </c>
      <c r="CS12">
        <f t="shared" si="24"/>
        <v>-0.56830677966649312</v>
      </c>
      <c r="CT12">
        <f t="shared" si="13"/>
        <v>2.120709441743341E-2</v>
      </c>
      <c r="CU12">
        <f t="shared" si="25"/>
        <v>-0.38</v>
      </c>
      <c r="CV12">
        <f t="shared" si="26"/>
        <v>-0.46160457246497477</v>
      </c>
      <c r="CW12">
        <f t="shared" si="14"/>
        <v>4.9771672598859382E-2</v>
      </c>
      <c r="CX12">
        <f t="shared" si="27"/>
        <v>-0.38</v>
      </c>
      <c r="CY12">
        <f t="shared" si="28"/>
        <v>-0.26982830162255711</v>
      </c>
      <c r="CZ12">
        <f t="shared" si="15"/>
        <v>0.22792752909080996</v>
      </c>
      <c r="DA12">
        <f t="shared" si="29"/>
        <v>-0.38</v>
      </c>
      <c r="DB12">
        <f t="shared" si="30"/>
        <v>1.1412666433955609E-2</v>
      </c>
      <c r="DC12">
        <f t="shared" si="16"/>
        <v>0.99584646114715725</v>
      </c>
      <c r="DL12">
        <f t="shared" si="7"/>
        <v>85</v>
      </c>
      <c r="DM12">
        <f t="shared" si="4"/>
        <v>1.4835298641951802</v>
      </c>
      <c r="DN12">
        <f t="shared" si="0"/>
        <v>1.0913085010692714</v>
      </c>
      <c r="DO12">
        <f t="shared" si="1"/>
        <v>0.6990194876962682</v>
      </c>
      <c r="DP12">
        <f t="shared" si="2"/>
        <v>0.36089073704443636</v>
      </c>
      <c r="DQ12">
        <f t="shared" si="3"/>
        <v>1.5756829866307859E-2</v>
      </c>
      <c r="EC12">
        <f t="shared" si="8"/>
        <v>5.8740000000000014</v>
      </c>
      <c r="EE12">
        <f t="shared" si="5"/>
        <v>3.9177777777776557</v>
      </c>
      <c r="EF12">
        <f t="shared" si="6"/>
        <v>0.25524673851390473</v>
      </c>
      <c r="EJ12">
        <f>ApGS*COS(fia)-Rg</f>
        <v>131.19714992186405</v>
      </c>
      <c r="EN12">
        <f>ATAN(ApGS*SIN(fia)/(ApGS*COS(fia)-rarxiko))</f>
        <v>1.1172365793350121</v>
      </c>
      <c r="EP12" s="51" t="s">
        <v>100</v>
      </c>
      <c r="EY12">
        <v>5</v>
      </c>
      <c r="EZ12" s="5" t="s">
        <v>196</v>
      </c>
      <c r="FD12">
        <v>42</v>
      </c>
      <c r="FF12">
        <f>xathesi1</f>
        <v>267.84800270739788</v>
      </c>
      <c r="FG12">
        <f>yathesi1</f>
        <v>135.07272368348066</v>
      </c>
      <c r="FH12">
        <v>0</v>
      </c>
      <c r="FI12">
        <v>0</v>
      </c>
      <c r="FJ12">
        <f>FI8</f>
        <v>-2.1841818035502274</v>
      </c>
      <c r="FK12">
        <f>FJ8</f>
        <v>4.4977049535335336</v>
      </c>
      <c r="FM12">
        <f>rarxiko*COS(ATAN(FY5))</f>
        <v>5.3072918451695354</v>
      </c>
      <c r="FN12">
        <f>rarxiko*SIN(ATAN(FY5))</f>
        <v>2.5773345281893363</v>
      </c>
      <c r="FO12">
        <f>Rs</f>
        <v>1.25</v>
      </c>
      <c r="FP12" s="5" t="s">
        <v>269</v>
      </c>
      <c r="FT12" s="5"/>
      <c r="FV12">
        <f>rarxiko+FY5*FU12</f>
        <v>5.9</v>
      </c>
      <c r="FW12" cm="1">
        <f t="array" ref="FW12">-(dys*t2_-xs)/(t2_^2+1)</f>
        <v>266.74649053239818</v>
      </c>
      <c r="FX12">
        <f>Rg+FY6*FW12</f>
        <v>137.31695201080839</v>
      </c>
      <c r="GD12" s="5" t="s">
        <v>273</v>
      </c>
      <c r="GE12">
        <f>SIN(incid1)/1</f>
        <v>1.496165401665823E-2</v>
      </c>
      <c r="GG12" s="5" t="s">
        <v>274</v>
      </c>
      <c r="GH12">
        <f>8*bsel/(4*bsel+Kay*c_EXISOSI^2)</f>
        <v>1.9879824221449172</v>
      </c>
    </row>
    <row r="13" spans="1:221" ht="15" x14ac:dyDescent="0.2">
      <c r="A13">
        <f t="shared" si="17"/>
        <v>0.24</v>
      </c>
      <c r="B13" cm="1">
        <f t="array" ref="B13">XtoYt($A13,Al,Vl,B$8)</f>
        <v>0.17622314167839018</v>
      </c>
      <c r="C13" cm="1">
        <f t="array" ref="C13">YtoyX(B13,Al,Vl,B$8)</f>
        <v>-3.5191182771988858</v>
      </c>
      <c r="D13">
        <f t="shared" si="31"/>
        <v>2.6313874447772751E-3</v>
      </c>
      <c r="E13">
        <f t="shared" si="9"/>
        <v>0.98820140709953319</v>
      </c>
      <c r="F13">
        <f t="shared" si="18"/>
        <v>1.3688800072528402</v>
      </c>
      <c r="G13" s="6">
        <f t="shared" si="10"/>
        <v>1.4214777521194835E-2</v>
      </c>
      <c r="H13">
        <f t="shared" si="32"/>
        <v>7.828253328679112E-2</v>
      </c>
      <c r="I13">
        <f t="shared" si="19"/>
        <v>0.16226214190073029</v>
      </c>
      <c r="J13">
        <f t="shared" si="20"/>
        <v>0.44711823406710866</v>
      </c>
      <c r="K13" s="6">
        <f t="shared" si="11"/>
        <v>3.5547158080383197</v>
      </c>
      <c r="CO13">
        <f t="shared" si="21"/>
        <v>-0.37</v>
      </c>
      <c r="CP13">
        <f t="shared" si="22"/>
        <v>-0.11655132227498349</v>
      </c>
      <c r="CQ13">
        <f t="shared" si="12"/>
        <v>0.68160984160121996</v>
      </c>
      <c r="CR13">
        <f t="shared" si="23"/>
        <v>-0.37</v>
      </c>
      <c r="CS13">
        <f t="shared" si="24"/>
        <v>-0.55830677966649311</v>
      </c>
      <c r="CT13">
        <f t="shared" si="13"/>
        <v>2.2972922902373946E-2</v>
      </c>
      <c r="CU13">
        <f t="shared" si="25"/>
        <v>-0.37</v>
      </c>
      <c r="CV13">
        <f t="shared" si="26"/>
        <v>-0.45160457246497476</v>
      </c>
      <c r="CW13">
        <f t="shared" si="14"/>
        <v>5.3911212580832389E-2</v>
      </c>
      <c r="CX13">
        <f t="shared" si="27"/>
        <v>-0.37</v>
      </c>
      <c r="CY13">
        <f t="shared" si="28"/>
        <v>-0.2598283016225571</v>
      </c>
      <c r="CZ13">
        <f t="shared" si="15"/>
        <v>0.24634839134280748</v>
      </c>
      <c r="DA13">
        <f t="shared" si="29"/>
        <v>-0.37</v>
      </c>
      <c r="DB13">
        <f t="shared" si="30"/>
        <v>2.1412666433955618E-2</v>
      </c>
      <c r="DC13">
        <f t="shared" si="16"/>
        <v>0.98550520279891274</v>
      </c>
      <c r="DL13">
        <f t="shared" si="7"/>
        <v>95</v>
      </c>
      <c r="DM13">
        <f t="shared" si="4"/>
        <v>1.6580627893946132</v>
      </c>
      <c r="DN13">
        <f t="shared" si="0"/>
        <v>0.91633117401742337</v>
      </c>
      <c r="DO13">
        <f t="shared" si="1"/>
        <v>-0.69901948769626865</v>
      </c>
      <c r="DP13">
        <f t="shared" si="2"/>
        <v>-0.36089073704443675</v>
      </c>
      <c r="DQ13">
        <f t="shared" si="3"/>
        <v>1.5756829866307859E-2</v>
      </c>
      <c r="EC13">
        <f t="shared" si="8"/>
        <v>5.8560000000000016</v>
      </c>
      <c r="EE13">
        <f t="shared" si="5"/>
        <v>5.9377777777776322</v>
      </c>
      <c r="EF13">
        <f t="shared" si="6"/>
        <v>0.16841317365269873</v>
      </c>
      <c r="EG13">
        <f>DEGREES(fia)</f>
        <v>63</v>
      </c>
      <c r="EH13">
        <f>DEGREES(theta)</f>
        <v>63.857271615249289</v>
      </c>
      <c r="EI13" s="5">
        <f>DEGREES(epsi)</f>
        <v>61.578996622886834</v>
      </c>
      <c r="EJ13">
        <f>EM9</f>
        <v>1.0747562411438443</v>
      </c>
      <c r="EK13" s="5" t="s">
        <v>213</v>
      </c>
      <c r="EP13" s="51" t="s">
        <v>100</v>
      </c>
      <c r="EY13">
        <f>Rs</f>
        <v>1.25</v>
      </c>
      <c r="FE13">
        <f>dr</f>
        <v>1.8000000000000002E-2</v>
      </c>
      <c r="FJ13">
        <f>xathesi1</f>
        <v>267.84800270739788</v>
      </c>
      <c r="FK13">
        <f>yathesi1</f>
        <v>135.07272368348066</v>
      </c>
      <c r="FM13">
        <f>rarxiko*COS(ATAN(FY6))</f>
        <v>5.2854658598172488</v>
      </c>
      <c r="FN13">
        <f>rarxiko*SIN(ATAN(FY6))</f>
        <v>2.6218029378094605</v>
      </c>
      <c r="FP13" s="5" t="s">
        <v>270</v>
      </c>
      <c r="FR13" t="s">
        <v>259</v>
      </c>
      <c r="FW13" t="s">
        <v>338</v>
      </c>
      <c r="FX13" t="s">
        <v>335</v>
      </c>
      <c r="GG13" s="5" t="s">
        <v>275</v>
      </c>
      <c r="GH13">
        <f>1/natm</f>
        <v>0.90909090909090906</v>
      </c>
    </row>
    <row r="14" spans="1:221" ht="15" x14ac:dyDescent="0.2">
      <c r="A14">
        <f t="shared" si="17"/>
        <v>0.32</v>
      </c>
      <c r="B14" cm="1">
        <f t="array" ref="B14">XtoYt($A14,Al,Vl,B$8)</f>
        <v>0.17902306004690693</v>
      </c>
      <c r="C14" cm="1">
        <f t="array" ref="C14">YtoyX(B14,Al,Vl,B$8)</f>
        <v>-3.8055137074225476</v>
      </c>
      <c r="D14">
        <f t="shared" si="31"/>
        <v>3.5085165930363667E-3</v>
      </c>
      <c r="E14">
        <f t="shared" si="9"/>
        <v>0.98924022606040785</v>
      </c>
      <c r="F14">
        <f t="shared" si="18"/>
        <v>1.3401472817164339</v>
      </c>
      <c r="G14" s="6">
        <f t="shared" si="10"/>
        <v>1.8566010744634771E-2</v>
      </c>
      <c r="H14">
        <f t="shared" si="32"/>
        <v>0.10437671104905483</v>
      </c>
      <c r="I14">
        <f t="shared" si="19"/>
        <v>0.19924575307581299</v>
      </c>
      <c r="J14">
        <f t="shared" si="20"/>
        <v>0.76886747925357501</v>
      </c>
      <c r="K14" s="6">
        <f t="shared" si="11"/>
        <v>5.3051156243638582</v>
      </c>
      <c r="CO14">
        <f t="shared" si="21"/>
        <v>-0.36</v>
      </c>
      <c r="CP14">
        <f t="shared" si="22"/>
        <v>-0.10655132227498348</v>
      </c>
      <c r="CQ14">
        <f>2*EXP(Vl*CP14)/(1+EXP(2*Vl*CP14))</f>
        <v>0.72158417420353127</v>
      </c>
      <c r="CR14">
        <f t="shared" si="23"/>
        <v>-0.36</v>
      </c>
      <c r="CS14">
        <f t="shared" si="24"/>
        <v>-0.5483067796664931</v>
      </c>
      <c r="CT14">
        <f t="shared" si="13"/>
        <v>2.4885700507898699E-2</v>
      </c>
      <c r="CU14">
        <f t="shared" si="25"/>
        <v>-0.36</v>
      </c>
      <c r="CV14">
        <f t="shared" si="26"/>
        <v>-0.44160457246497475</v>
      </c>
      <c r="CW14">
        <f t="shared" si="14"/>
        <v>5.8393952086095699E-2</v>
      </c>
      <c r="CX14">
        <f t="shared" si="27"/>
        <v>-0.36</v>
      </c>
      <c r="CY14">
        <f t="shared" si="28"/>
        <v>-0.24982830162255712</v>
      </c>
      <c r="CZ14">
        <f t="shared" si="15"/>
        <v>0.26615441308761945</v>
      </c>
      <c r="DA14">
        <f t="shared" si="29"/>
        <v>-0.36</v>
      </c>
      <c r="DB14">
        <f t="shared" si="30"/>
        <v>3.1412666433955627E-2</v>
      </c>
      <c r="DC14">
        <f t="shared" si="16"/>
        <v>0.96923389379292124</v>
      </c>
      <c r="DL14">
        <f t="shared" si="7"/>
        <v>105</v>
      </c>
      <c r="DM14">
        <f t="shared" si="4"/>
        <v>1.8325957145940461</v>
      </c>
      <c r="DN14">
        <f t="shared" si="0"/>
        <v>0.76732698797896037</v>
      </c>
      <c r="DO14">
        <f t="shared" si="1"/>
        <v>-2.1187379820883661</v>
      </c>
      <c r="DP14">
        <f t="shared" si="2"/>
        <v>-1.1052904187783814</v>
      </c>
      <c r="DQ14">
        <f t="shared" si="3"/>
        <v>0.1455142441915922</v>
      </c>
      <c r="EC14">
        <f t="shared" si="8"/>
        <v>5.8380000000000019</v>
      </c>
      <c r="EE14">
        <f t="shared" si="5"/>
        <v>7.9577777777776095</v>
      </c>
      <c r="EF14">
        <f t="shared" si="6"/>
        <v>0.12566322256353241</v>
      </c>
      <c r="EI14" s="5" t="s">
        <v>211</v>
      </c>
      <c r="EJ14">
        <f>(-Rg*COS(theta)+SQRT(rarxiko^2-Rg^2*SIN(theta)^2))*SIN(theta)</f>
        <v>1.4598729704197353</v>
      </c>
      <c r="EK14" s="5" t="s">
        <v>212</v>
      </c>
      <c r="EL14">
        <f>rarxiko*COS(epsi)</f>
        <v>2.8080851582705089</v>
      </c>
      <c r="FD14" s="5" t="s">
        <v>2</v>
      </c>
      <c r="FE14" s="5" t="s">
        <v>141</v>
      </c>
      <c r="FF14" s="5" t="s">
        <v>248</v>
      </c>
      <c r="FG14" s="5" t="s">
        <v>253</v>
      </c>
      <c r="FH14" s="5" t="s">
        <v>250</v>
      </c>
      <c r="FI14" s="5" t="s">
        <v>251</v>
      </c>
      <c r="FJ14" s="5" t="s">
        <v>3</v>
      </c>
      <c r="FK14" s="5" t="s">
        <v>249</v>
      </c>
      <c r="FL14" s="5" t="s">
        <v>258</v>
      </c>
      <c r="FM14" s="5" t="s">
        <v>266</v>
      </c>
      <c r="FN14" s="5" t="s">
        <v>15</v>
      </c>
      <c r="FO14" s="5" t="s">
        <v>17</v>
      </c>
      <c r="FP14" s="5" t="s">
        <v>310</v>
      </c>
      <c r="FR14">
        <f>c_EXISOSI</f>
        <v>0.40404040404040387</v>
      </c>
      <c r="FS14">
        <f>bsel</f>
        <v>0.10101010101010104</v>
      </c>
      <c r="FT14" s="5"/>
      <c r="FU14" s="5"/>
      <c r="FV14" s="5" t="s">
        <v>249</v>
      </c>
      <c r="FW14" s="5" t="s">
        <v>257</v>
      </c>
      <c r="FX14" s="5" t="s">
        <v>15</v>
      </c>
      <c r="FY14" s="5" t="s">
        <v>17</v>
      </c>
      <c r="FZ14" s="51" t="s">
        <v>234</v>
      </c>
      <c r="GA14" s="5" t="s">
        <v>254</v>
      </c>
      <c r="GB14" s="5" t="s">
        <v>255</v>
      </c>
      <c r="GC14" s="5" t="s">
        <v>256</v>
      </c>
    </row>
    <row r="15" spans="1:221" x14ac:dyDescent="0.2">
      <c r="A15">
        <f t="shared" si="17"/>
        <v>0.4</v>
      </c>
      <c r="B15" cm="1">
        <f t="array" ref="B15">XtoYt($A15,Al,Vl,B$8)</f>
        <v>0.1798015712222899</v>
      </c>
      <c r="C15" cm="1">
        <f t="array" ref="C15">YtoyX(B15,Al,Vl,B$8)</f>
        <v>-3.9565359128088695</v>
      </c>
      <c r="D15">
        <f t="shared" si="31"/>
        <v>4.3856457412954587E-3</v>
      </c>
      <c r="E15">
        <f t="shared" si="9"/>
        <v>0.99023242205726092</v>
      </c>
      <c r="F15">
        <f t="shared" si="18"/>
        <v>1.3113555028383508</v>
      </c>
      <c r="G15" s="6">
        <f t="shared" si="10"/>
        <v>2.2721957399705624E-2</v>
      </c>
      <c r="H15">
        <f t="shared" si="32"/>
        <v>0.13047088881131852</v>
      </c>
      <c r="I15">
        <f t="shared" si="19"/>
        <v>0.24423016595531666</v>
      </c>
      <c r="J15">
        <f t="shared" si="20"/>
        <v>1.2531509395074312</v>
      </c>
      <c r="K15" s="6">
        <f>Al*(SIGN(SIN(I$8))*SQRT(1-(Vl*SIN(I$8)*J15/Al-COS(I$8))^2)-SIN(I$8))/(Vl*SIN(I$8))</f>
        <v>7.4341859217188473</v>
      </c>
      <c r="CO15">
        <f t="shared" si="21"/>
        <v>-0.35</v>
      </c>
      <c r="CP15">
        <f t="shared" si="22"/>
        <v>-9.6551322274983475E-2</v>
      </c>
      <c r="CQ15">
        <f t="shared" si="12"/>
        <v>0.76136032324905045</v>
      </c>
      <c r="CR15">
        <f t="shared" si="23"/>
        <v>-0.35</v>
      </c>
      <c r="CS15">
        <f t="shared" si="24"/>
        <v>-0.5383067796664931</v>
      </c>
      <c r="CT15">
        <f t="shared" si="13"/>
        <v>2.6957633235293502E-2</v>
      </c>
      <c r="CU15">
        <f t="shared" si="25"/>
        <v>-0.35</v>
      </c>
      <c r="CV15">
        <f t="shared" si="26"/>
        <v>-0.43160457246497475</v>
      </c>
      <c r="CW15">
        <f t="shared" si="14"/>
        <v>6.3248050012147922E-2</v>
      </c>
      <c r="CX15">
        <f t="shared" si="27"/>
        <v>-0.35</v>
      </c>
      <c r="CY15">
        <f t="shared" si="28"/>
        <v>-0.23982830162255711</v>
      </c>
      <c r="CZ15">
        <f t="shared" si="15"/>
        <v>0.28742222251247301</v>
      </c>
      <c r="DA15">
        <f t="shared" si="29"/>
        <v>-0.35</v>
      </c>
      <c r="DB15">
        <f t="shared" si="30"/>
        <v>4.1412666433955636E-2</v>
      </c>
      <c r="DC15">
        <f t="shared" si="16"/>
        <v>0.94752232807223258</v>
      </c>
      <c r="DL15">
        <f t="shared" si="7"/>
        <v>115</v>
      </c>
      <c r="DM15">
        <f t="shared" si="4"/>
        <v>2.0071286397934789</v>
      </c>
      <c r="DN15">
        <f t="shared" si="0"/>
        <v>0.63707026080749318</v>
      </c>
      <c r="DO15">
        <f t="shared" si="1"/>
        <v>-3.6070026396137211</v>
      </c>
      <c r="DP15">
        <f t="shared" si="2"/>
        <v>-1.9235190898893684</v>
      </c>
      <c r="DQ15">
        <f t="shared" si="3"/>
        <v>0.42643391572027833</v>
      </c>
      <c r="EC15">
        <f t="shared" si="8"/>
        <v>5.8200000000000021</v>
      </c>
      <c r="EE15">
        <f t="shared" si="5"/>
        <v>9.977777777777586</v>
      </c>
      <c r="EF15">
        <f t="shared" si="6"/>
        <v>0.10022271714922242</v>
      </c>
      <c r="EJ15">
        <f>rarxiko*SIN(epsi)</f>
        <v>5.1888975460979081</v>
      </c>
      <c r="EK15">
        <f>Rg+_xlfn.COT(theta)*(EJ15)</f>
        <v>7.5468147568830393</v>
      </c>
      <c r="EW15">
        <f>0</f>
        <v>0</v>
      </c>
      <c r="EX15">
        <f t="shared" ref="EX15:EX78" si="33">Rg*COS(EW15)</f>
        <v>5</v>
      </c>
      <c r="EY15">
        <f t="shared" ref="EY15:EY78" si="34">Rg*SIN(EW15)</f>
        <v>0</v>
      </c>
      <c r="EZ15">
        <f t="shared" ref="EZ15:EZ78" si="35">rarxiko*COS(EY15)</f>
        <v>5.9</v>
      </c>
      <c r="FA15">
        <f>Rg*SIN(EW15)</f>
        <v>0</v>
      </c>
      <c r="FB15" cm="1">
        <f t="array" ref="FB15">xsel+Rs*COS(EW15)</f>
        <v>268.55195725651032</v>
      </c>
      <c r="FC15">
        <f t="shared" ref="FC15:FC78" si="36">ysel+Rs*SIN(EW15)</f>
        <v>136.19714992186405</v>
      </c>
      <c r="FD15">
        <f>alfagon</f>
        <v>1.1145196410264178</v>
      </c>
      <c r="FE15">
        <f>fia</f>
        <v>1.0995574287564276</v>
      </c>
      <c r="FF15">
        <f>FD15-FE15</f>
        <v>1.4962212269990172E-2</v>
      </c>
      <c r="FG15">
        <f>ASIN(FF15*FW16/FW15)</f>
        <v>1.4935563523480012E-2</v>
      </c>
      <c r="FH15">
        <f>IF($FK15&gt;=rarxiko,1,IF($FK15&gt;=Rg, c_EXISOSI+bsel*($FK15-Rg),0))</f>
        <v>1</v>
      </c>
      <c r="FI15">
        <f>Rg+_xlfn.COT(FD15)*FJ15</f>
        <v>5.7165348691526283</v>
      </c>
      <c r="FJ15">
        <f>(-Rg*COS(FD15)+SQRT(FK15^2-Rg^2*SIN(alfagon)^2))*SIN(alfagon)</f>
        <v>1.4598729704197353</v>
      </c>
      <c r="FK15">
        <f>rarxiko</f>
        <v>5.9</v>
      </c>
      <c r="FL15">
        <f>FI15-FJ15*_xlfn.COT(FD16)</f>
        <v>4.9999517234953998</v>
      </c>
      <c r="FM15">
        <f t="shared" ref="FM15:FM61" si="37">(FK15-dr)^2-FL15^2*SIN(FD16)^2</f>
        <v>14.45224188391872</v>
      </c>
      <c r="FN15">
        <f>(-FL15*COS(FD16)+SQRT(FM15))*SIN(FD16)</f>
        <v>1.4349250383392254</v>
      </c>
      <c r="FO15">
        <f>FI15+_xlfn.COT(FD16)*(FN15-FJ15)</f>
        <v>5.7042890998219207</v>
      </c>
      <c r="FP15">
        <f>ATAN(FJ15/FI15)</f>
        <v>0.25003316869736231</v>
      </c>
      <c r="FR15" s="5" t="s">
        <v>318</v>
      </c>
      <c r="FS15">
        <v>105</v>
      </c>
      <c r="FT15">
        <f>fia</f>
        <v>1.0995574287564276</v>
      </c>
      <c r="FV15">
        <f>rarxiko</f>
        <v>5.9</v>
      </c>
      <c r="FW15" cm="1">
        <f t="array" ref="FW15">taxytis(FV15)</f>
        <v>1</v>
      </c>
      <c r="FX15">
        <f>IF(GC15&gt;=0,SIN(FD16)*(-FZ15*COS(FD16)+SQRT($GC15)),FT15)</f>
        <v>5.4757416917021251</v>
      </c>
      <c r="FY15">
        <f>FU15+_xlfn.COT(FD16)*(FX15-FT15)</f>
        <v>2.1480635292642409</v>
      </c>
      <c r="FZ15">
        <f>FU15-FT15*_xlfn.COT(FD16)</f>
        <v>-0.53972115183591263</v>
      </c>
      <c r="GA15">
        <f>(FV15-dr)^2</f>
        <v>34.597924000000006</v>
      </c>
      <c r="GB15">
        <f>(FZ15*SIN(FD16))^2</f>
        <v>0.23474115209555316</v>
      </c>
      <c r="GC15">
        <f>GA15-GB15</f>
        <v>34.363182847904454</v>
      </c>
      <c r="GJ15" t="s">
        <v>298</v>
      </c>
      <c r="GK15">
        <f>SIN(incid1)*c_EXISOSI^2/(4*bsel)</f>
        <v>6.0451127340033191E-3</v>
      </c>
    </row>
    <row r="16" spans="1:221" ht="15" x14ac:dyDescent="0.25">
      <c r="A16">
        <f t="shared" si="17"/>
        <v>0.48000000000000004</v>
      </c>
      <c r="B16" cm="1">
        <f t="array" ref="B16">XtoYt($A16,Al,Vl,B$8)</f>
        <v>0.18001802864309069</v>
      </c>
      <c r="C16" cm="1">
        <f t="array" ref="C16">YtoyX(B16,Al,Vl,B$8)</f>
        <v>-4.0361699599703682</v>
      </c>
      <c r="D16">
        <f t="shared" si="31"/>
        <v>5.2627748895545503E-3</v>
      </c>
      <c r="E16">
        <f t="shared" si="9"/>
        <v>0.99117775681533449</v>
      </c>
      <c r="F16">
        <f t="shared" si="18"/>
        <v>1.2825073322410419</v>
      </c>
      <c r="G16" s="6">
        <f t="shared" si="10"/>
        <v>2.6681619440470577E-2</v>
      </c>
      <c r="H16">
        <f t="shared" si="32"/>
        <v>0.15656506657358221</v>
      </c>
      <c r="I16">
        <f t="shared" si="19"/>
        <v>0.29858340324241639</v>
      </c>
      <c r="J16">
        <f t="shared" si="20"/>
        <v>1.9788828633471871</v>
      </c>
      <c r="K16" s="6">
        <f t="shared" si="11"/>
        <v>10.00667393846874</v>
      </c>
      <c r="CO16">
        <f t="shared" si="21"/>
        <v>-0.33999999999999997</v>
      </c>
      <c r="CP16">
        <f t="shared" si="22"/>
        <v>-8.6551322274983467E-2</v>
      </c>
      <c r="CQ16">
        <f t="shared" si="12"/>
        <v>0.80035350827271323</v>
      </c>
      <c r="CR16">
        <f t="shared" si="23"/>
        <v>-0.33999999999999997</v>
      </c>
      <c r="CS16">
        <f t="shared" si="24"/>
        <v>-0.52830677966649309</v>
      </c>
      <c r="CT16">
        <f t="shared" si="13"/>
        <v>2.9201934753351366E-2</v>
      </c>
      <c r="CU16">
        <f t="shared" si="25"/>
        <v>-0.33999999999999997</v>
      </c>
      <c r="CV16">
        <f t="shared" si="26"/>
        <v>-0.42160457246497474</v>
      </c>
      <c r="CW16">
        <f t="shared" si="14"/>
        <v>6.8503895612836152E-2</v>
      </c>
      <c r="CX16">
        <f t="shared" si="27"/>
        <v>-0.33999999999999997</v>
      </c>
      <c r="CY16">
        <f t="shared" si="28"/>
        <v>-0.2298283016225571</v>
      </c>
      <c r="CZ16">
        <f t="shared" si="15"/>
        <v>0.31022512494601517</v>
      </c>
      <c r="DA16">
        <f t="shared" si="29"/>
        <v>-0.33999999999999997</v>
      </c>
      <c r="DB16">
        <f t="shared" si="30"/>
        <v>5.1412666433955645E-2</v>
      </c>
      <c r="DC16">
        <f t="shared" si="16"/>
        <v>0.92099386994706056</v>
      </c>
      <c r="DL16">
        <f t="shared" si="7"/>
        <v>125</v>
      </c>
      <c r="DM16">
        <f t="shared" si="4"/>
        <v>2.1816615649929121</v>
      </c>
      <c r="DN16">
        <f t="shared" si="0"/>
        <v>0.52056705055174624</v>
      </c>
      <c r="DO16">
        <f t="shared" si="1"/>
        <v>-5.2226926377583842</v>
      </c>
      <c r="DP16">
        <f t="shared" si="2"/>
        <v>-2.8883560951150535</v>
      </c>
      <c r="DQ16">
        <f t="shared" si="3"/>
        <v>0.91069517864100713</v>
      </c>
      <c r="EC16">
        <f t="shared" si="8"/>
        <v>5.8020000000000023</v>
      </c>
      <c r="EE16">
        <f t="shared" si="5"/>
        <v>11.997777777777564</v>
      </c>
      <c r="EF16">
        <f t="shared" si="6"/>
        <v>8.3348768290425632E-2</v>
      </c>
      <c r="EM16" t="s">
        <v>127</v>
      </c>
      <c r="EW16">
        <f>EW15+PI()/100</f>
        <v>3.1415926535897934E-2</v>
      </c>
      <c r="EX16">
        <f t="shared" si="33"/>
        <v>4.9975328018286582</v>
      </c>
      <c r="EY16">
        <f t="shared" si="34"/>
        <v>0.15705379539064146</v>
      </c>
      <c r="EZ16">
        <f t="shared" si="35"/>
        <v>5.8273850544367463</v>
      </c>
      <c r="FA16">
        <f t="shared" ref="FA16:FA47" si="38">rarxiko*SIN(EY16)</f>
        <v>0.92281278021451685</v>
      </c>
      <c r="FB16" cm="1">
        <f t="array" ref="FB16">xsel+Rs*COS(EW16)</f>
        <v>268.55134045696747</v>
      </c>
      <c r="FC16">
        <f t="shared" si="36"/>
        <v>136.23641337071172</v>
      </c>
      <c r="FD16">
        <f>FD15-FF15+FG15</f>
        <v>1.1144929922799076</v>
      </c>
      <c r="FE16">
        <f>ATAN(FN15/FO15)</f>
        <v>0.24643878639344097</v>
      </c>
      <c r="FF16">
        <f>FD16-FE16</f>
        <v>0.86805420588646665</v>
      </c>
      <c r="FG16">
        <f>ASIN(SIN(FF16)*FH16)</f>
        <v>0.86591027039349888</v>
      </c>
      <c r="FH16">
        <f t="shared" ref="FH16:FH47" si="39">IF($FK16&gt;=rarxiko,1,IF($FK16&gt;=Rg, c_EXISOSI+bsel*($FK16),0))</f>
        <v>0.99818181818181817</v>
      </c>
      <c r="FI16">
        <f t="shared" ref="FI16:FI21" si="40">FO15</f>
        <v>5.7042890998219207</v>
      </c>
      <c r="FJ16">
        <f>FN15</f>
        <v>1.4349250383392254</v>
      </c>
      <c r="FK16">
        <f t="shared" ref="FK16:FK68" si="41">FK15-dr</f>
        <v>5.8820000000000006</v>
      </c>
      <c r="FL16">
        <f t="shared" ref="FL16:FL61" si="42">FI16-FJ16*_xlfn.COT(FD16)</f>
        <v>4.9999517234953998</v>
      </c>
      <c r="FM16">
        <f t="shared" si="37"/>
        <v>14.283284955227373</v>
      </c>
      <c r="FN16">
        <f>(-FL16*COS(FD17)+SQRT(FM16))*SIN(FD17)</f>
        <v>1.4048013144909508</v>
      </c>
      <c r="FO16">
        <f>FI16+_xlfn.COT(FD17)*(FN16-FJ16)</f>
        <v>5.6894225487866752</v>
      </c>
      <c r="FP16" cm="1">
        <f t="array" ref="FP16">taxytis(FK16)</f>
        <v>0.99818181818181817</v>
      </c>
      <c r="FT16" t="e">
        <f>FT15-$HB16^2/($HD16*Kay)</f>
        <v>#DIV/0!</v>
      </c>
      <c r="FV16">
        <f>FV15-dr</f>
        <v>5.8820000000000006</v>
      </c>
      <c r="FW16" cm="1">
        <f t="array" ref="FW16">taxytis(FV16)</f>
        <v>0.99818181818181817</v>
      </c>
      <c r="FX16" t="e">
        <f>IF(GC16&gt;=0,SIN(FD17)*(-FZ16*COS(FD17)+SQRT($GC16)),FT16)</f>
        <v>#DIV/0!</v>
      </c>
      <c r="FY16" t="e">
        <f>FU16+_xlfn.COT(FD17)*(FX16-FT16)</f>
        <v>#DIV/0!</v>
      </c>
      <c r="FZ16" t="e">
        <f>FU16-FT16*_xlfn.COT(FD17)</f>
        <v>#DIV/0!</v>
      </c>
      <c r="GA16">
        <f>(FV16-dr)^2</f>
        <v>34.386496000000008</v>
      </c>
      <c r="GB16" t="e">
        <f>(FZ16*SIN(FD17))^2</f>
        <v>#DIV/0!</v>
      </c>
      <c r="GC16" t="e">
        <f>GA16-GB16</f>
        <v>#DIV/0!</v>
      </c>
      <c r="GJ16" t="s">
        <v>299</v>
      </c>
      <c r="GL16" t="s">
        <v>300</v>
      </c>
      <c r="GQ16">
        <f>Kay</f>
        <v>1.496165401665823E-2</v>
      </c>
      <c r="GS16" t="s">
        <v>311</v>
      </c>
      <c r="GT16">
        <f>-GQ18*GQ17</f>
        <v>-2.2839617479255731E-6</v>
      </c>
      <c r="GV16" s="43">
        <f>1/SQRT(-AA)</f>
        <v>661.69154753728355</v>
      </c>
      <c r="GW16">
        <f>GV16*Kay*bsel</f>
        <v>1.0000000000000002</v>
      </c>
      <c r="HM16">
        <f>alfagon</f>
        <v>1.1145196410264178</v>
      </c>
    </row>
    <row r="17" spans="1:246" x14ac:dyDescent="0.2">
      <c r="A17">
        <f t="shared" si="17"/>
        <v>0.56000000000000005</v>
      </c>
      <c r="B17" cm="1">
        <f t="array" ref="B17">XtoYt($A17,Al,Vl,B$8)</f>
        <v>0.18007821205592081</v>
      </c>
      <c r="C17" cm="1">
        <f t="array" ref="C17">YtoyX(B17,Al,Vl,B$8)</f>
        <v>-4.0781605630832827</v>
      </c>
      <c r="D17">
        <f t="shared" si="31"/>
        <v>6.1399040378136418E-3</v>
      </c>
      <c r="E17">
        <f t="shared" si="9"/>
        <v>0.99207600277778307</v>
      </c>
      <c r="F17">
        <f t="shared" si="18"/>
        <v>1.2536054531103245</v>
      </c>
      <c r="G17" s="6">
        <f t="shared" si="10"/>
        <v>3.0444043714413598E-2</v>
      </c>
      <c r="H17">
        <f t="shared" si="32"/>
        <v>0.18265924433584591</v>
      </c>
      <c r="I17">
        <f t="shared" si="19"/>
        <v>0.36359966377987729</v>
      </c>
      <c r="J17">
        <f t="shared" si="20"/>
        <v>3.05932222050152</v>
      </c>
      <c r="K17" s="6">
        <f t="shared" si="11"/>
        <v>13.083832898533165</v>
      </c>
      <c r="CO17">
        <f t="shared" si="21"/>
        <v>-0.32999999999999996</v>
      </c>
      <c r="CP17">
        <f t="shared" si="22"/>
        <v>-7.6551322274983458E-2</v>
      </c>
      <c r="CQ17">
        <f t="shared" si="12"/>
        <v>0.83790132316046806</v>
      </c>
      <c r="CR17">
        <f t="shared" si="23"/>
        <v>-0.32999999999999996</v>
      </c>
      <c r="CS17">
        <f t="shared" si="24"/>
        <v>-0.51830677966649308</v>
      </c>
      <c r="CT17">
        <f t="shared" si="13"/>
        <v>3.1632907903427432E-2</v>
      </c>
      <c r="CU17">
        <f t="shared" si="25"/>
        <v>-0.32999999999999996</v>
      </c>
      <c r="CV17">
        <f t="shared" si="26"/>
        <v>-0.41160457246497473</v>
      </c>
      <c r="CW17">
        <f t="shared" si="14"/>
        <v>7.4194263291107537E-2</v>
      </c>
      <c r="CX17">
        <f t="shared" si="27"/>
        <v>-0.32999999999999996</v>
      </c>
      <c r="CY17">
        <f t="shared" si="28"/>
        <v>-0.21982830162255709</v>
      </c>
      <c r="CZ17">
        <f t="shared" si="15"/>
        <v>0.33463056601091429</v>
      </c>
      <c r="DA17">
        <f t="shared" si="29"/>
        <v>-0.32999999999999996</v>
      </c>
      <c r="DB17">
        <f t="shared" si="30"/>
        <v>6.1412666433955654E-2</v>
      </c>
      <c r="DC17">
        <f t="shared" si="16"/>
        <v>0.8903643334534409</v>
      </c>
      <c r="DL17">
        <f t="shared" si="7"/>
        <v>135</v>
      </c>
      <c r="DM17">
        <f t="shared" si="4"/>
        <v>2.3561944901923448</v>
      </c>
      <c r="DN17">
        <f t="shared" si="0"/>
        <v>0.41421356237309509</v>
      </c>
      <c r="DO17">
        <f t="shared" si="1"/>
        <v>-7.0509886961563435</v>
      </c>
      <c r="DP17">
        <f t="shared" si="2"/>
        <v>-4.1249999999999991</v>
      </c>
      <c r="DQ17">
        <f t="shared" si="3"/>
        <v>1.7086309447890167</v>
      </c>
      <c r="EC17">
        <f t="shared" si="8"/>
        <v>5.7840000000000025</v>
      </c>
      <c r="EE17">
        <f t="shared" si="5"/>
        <v>14.017777777777539</v>
      </c>
      <c r="EF17">
        <f t="shared" si="6"/>
        <v>7.133798351300058E-2</v>
      </c>
      <c r="EJ17">
        <f>(-Rg*COS(alfagon+SQRT(rarxiko^2-Rg^2*SIN(alfagon)^2))*SIN(alfagon))</f>
        <v>-1.0294496483800735</v>
      </c>
      <c r="EM17" t="s">
        <v>132</v>
      </c>
      <c r="EW17">
        <f t="shared" ref="EW17:EW80" si="43">EW16+PI()/100</f>
        <v>6.2831853071795868E-2</v>
      </c>
      <c r="EX17">
        <f t="shared" si="33"/>
        <v>4.990133642141358</v>
      </c>
      <c r="EY17">
        <f t="shared" si="34"/>
        <v>0.31395259764656686</v>
      </c>
      <c r="EZ17">
        <f t="shared" si="35"/>
        <v>5.6116101229349162</v>
      </c>
      <c r="FA17">
        <f t="shared" si="38"/>
        <v>1.8220405671044702</v>
      </c>
      <c r="FB17" cm="1">
        <f t="array" ref="FB17">xsel+Rs*COS(EW17)</f>
        <v>268.54949066704563</v>
      </c>
      <c r="FC17">
        <f t="shared" si="36"/>
        <v>136.27563807127569</v>
      </c>
      <c r="FD17">
        <f>FD16-FF16+FG16</f>
        <v>1.1123490567869398</v>
      </c>
      <c r="FE17">
        <f t="shared" ref="FE17:FE32" si="44">ATAN(FN16/FO16)</f>
        <v>0.24207262617567096</v>
      </c>
      <c r="FF17">
        <f>FD17-FE17</f>
        <v>0.87027643061126891</v>
      </c>
      <c r="FG17">
        <f>ASIN(SIN(FF17)*FH17)</f>
        <v>0.86597470011258015</v>
      </c>
      <c r="FH17">
        <f t="shared" si="39"/>
        <v>0.99636363636363645</v>
      </c>
      <c r="FI17">
        <f t="shared" si="40"/>
        <v>5.6894225487866752</v>
      </c>
      <c r="FJ17">
        <f t="shared" ref="FJ17:FJ21" si="45">FN16</f>
        <v>1.4048013144909508</v>
      </c>
      <c r="FK17">
        <f t="shared" si="41"/>
        <v>5.8640000000000008</v>
      </c>
      <c r="FL17">
        <f t="shared" si="42"/>
        <v>4.9961300945917744</v>
      </c>
      <c r="FM17">
        <f t="shared" si="37"/>
        <v>14.188731005293878</v>
      </c>
      <c r="FN17">
        <f t="shared" ref="FN17:FN31" si="46">(-FL17*COS(FD18)+SQRT(FM17))*SIN(FD18)</f>
        <v>1.374879587833076</v>
      </c>
      <c r="FO17">
        <f t="shared" ref="FO17:FO40" si="47">FI17+_xlfn.COT(FD18)*(FN17-FJ17)</f>
        <v>5.6744952802696567</v>
      </c>
      <c r="FT17" t="e">
        <f>SQRT(FR15^2+FS15^2)</f>
        <v>#VALUE!</v>
      </c>
      <c r="FU17">
        <f>FV16-dr</f>
        <v>5.8640000000000008</v>
      </c>
      <c r="FV17" cm="1">
        <f t="array" ref="FV17">taxytis(FU17)</f>
        <v>0.99636363636363645</v>
      </c>
      <c r="GA17" s="5"/>
      <c r="GB17" s="5"/>
      <c r="GD17">
        <f>Kay*c_EXISOSI^2/(4*bsel)-1</f>
        <v>-0.99395488726599668</v>
      </c>
      <c r="GE17">
        <f>GD17/(Kay*bsel)</f>
        <v>-657.69154753728344</v>
      </c>
      <c r="GG17" s="5" t="s">
        <v>278</v>
      </c>
      <c r="GK17" t="s">
        <v>301</v>
      </c>
      <c r="GL17">
        <f>4*bsel/c_EXISOSI^2</f>
        <v>2.4750000000000028</v>
      </c>
      <c r="GM17" t="e">
        <f>DEGREES(ASIN(GL17))</f>
        <v>#NUM!</v>
      </c>
      <c r="GQ17">
        <f>Kay^2</f>
        <v>2.2385109091418534E-4</v>
      </c>
      <c r="GS17" t="s">
        <v>312</v>
      </c>
      <c r="GT17">
        <f>-2*Kay*bsel^2*c_EXISOSI</f>
        <v>-1.2335706017760077E-4</v>
      </c>
      <c r="GU17">
        <f>BB^2</f>
        <v>1.5216964295660217E-8</v>
      </c>
      <c r="HM17">
        <f>fia</f>
        <v>1.0995574287564276</v>
      </c>
    </row>
    <row r="18" spans="1:246" x14ac:dyDescent="0.2">
      <c r="A18">
        <f t="shared" si="17"/>
        <v>0.64</v>
      </c>
      <c r="B18" cm="1">
        <f t="array" ref="B18">XtoYt($A18,Al,Vl,B$8)</f>
        <v>0.18009494530315318</v>
      </c>
      <c r="C18" cm="1">
        <f t="array" ref="C18">YtoyX(B18,Al,Vl,B$8)</f>
        <v>-4.1003019154059066</v>
      </c>
      <c r="D18">
        <f t="shared" si="31"/>
        <v>7.0170331860727334E-3</v>
      </c>
      <c r="E18">
        <f t="shared" si="9"/>
        <v>0.99292694323792063</v>
      </c>
      <c r="F18">
        <f t="shared" si="18"/>
        <v>1.224652569228712</v>
      </c>
      <c r="G18" s="6">
        <f t="shared" si="10"/>
        <v>3.4008322516373771E-2</v>
      </c>
      <c r="H18">
        <f t="shared" si="32"/>
        <v>0.2087534220981096</v>
      </c>
      <c r="I18">
        <f t="shared" si="19"/>
        <v>0.44020001380671003</v>
      </c>
      <c r="J18">
        <f t="shared" si="20"/>
        <v>4.6522085456349691</v>
      </c>
      <c r="K18" s="6">
        <f t="shared" si="11"/>
        <v>16.709256007777164</v>
      </c>
      <c r="CO18">
        <f t="shared" si="21"/>
        <v>-0.31999999999999995</v>
      </c>
      <c r="CP18">
        <f t="shared" si="22"/>
        <v>-6.6551322274983449E-2</v>
      </c>
      <c r="CQ18">
        <f t="shared" si="12"/>
        <v>0.87327837498925009</v>
      </c>
      <c r="CR18">
        <f t="shared" si="23"/>
        <v>-0.31999999999999995</v>
      </c>
      <c r="CS18">
        <f t="shared" si="24"/>
        <v>-0.50830677966649307</v>
      </c>
      <c r="CT18">
        <f t="shared" si="13"/>
        <v>3.4266032337632001E-2</v>
      </c>
      <c r="CU18">
        <f t="shared" si="25"/>
        <v>-0.31999999999999995</v>
      </c>
      <c r="CV18">
        <f t="shared" si="26"/>
        <v>-0.40160457246497472</v>
      </c>
      <c r="CW18">
        <f t="shared" si="14"/>
        <v>8.035447198396363E-2</v>
      </c>
      <c r="CX18">
        <f t="shared" si="27"/>
        <v>-0.31999999999999995</v>
      </c>
      <c r="CY18">
        <f t="shared" si="28"/>
        <v>-0.20982830162255708</v>
      </c>
      <c r="CZ18">
        <f t="shared" si="15"/>
        <v>0.36069693770228822</v>
      </c>
      <c r="DA18">
        <f t="shared" si="29"/>
        <v>-0.31999999999999995</v>
      </c>
      <c r="DB18">
        <f t="shared" si="30"/>
        <v>7.1412666433955663E-2</v>
      </c>
      <c r="DC18">
        <f t="shared" si="16"/>
        <v>0.85639914830983344</v>
      </c>
      <c r="DL18">
        <f t="shared" si="7"/>
        <v>145</v>
      </c>
      <c r="DM18">
        <f t="shared" si="4"/>
        <v>2.530727415391778</v>
      </c>
      <c r="DN18">
        <f t="shared" si="0"/>
        <v>0.31529878887898344</v>
      </c>
      <c r="DO18">
        <f t="shared" si="1"/>
        <v>-9.2338764288709267</v>
      </c>
      <c r="DP18">
        <f t="shared" si="2"/>
        <v>-5.8911105278112235</v>
      </c>
      <c r="DQ18">
        <f t="shared" si="3"/>
        <v>3.066718031937032</v>
      </c>
      <c r="DT18">
        <f>c_EXISOSI+bsel*0</f>
        <v>0.40404040404040387</v>
      </c>
      <c r="EC18">
        <f t="shared" si="8"/>
        <v>5.7660000000000027</v>
      </c>
      <c r="EE18">
        <f t="shared" si="5"/>
        <v>16.037777777777514</v>
      </c>
      <c r="EF18">
        <f t="shared" si="6"/>
        <v>6.2352778162672498E-2</v>
      </c>
      <c r="EM18" t="s">
        <v>133</v>
      </c>
      <c r="EW18">
        <f t="shared" si="43"/>
        <v>9.4247779607693802E-2</v>
      </c>
      <c r="EX18">
        <f t="shared" si="33"/>
        <v>4.9778098230154004</v>
      </c>
      <c r="EY18">
        <f t="shared" si="34"/>
        <v>0.47054156659257163</v>
      </c>
      <c r="EZ18">
        <f t="shared" si="35"/>
        <v>5.2588050473357741</v>
      </c>
      <c r="FA18">
        <f t="shared" si="38"/>
        <v>2.6748774689910175</v>
      </c>
      <c r="FB18" cm="1">
        <f t="array" ref="FB18">xsel+Rs*COS(EW18)</f>
        <v>268.54640971226416</v>
      </c>
      <c r="FC18">
        <f t="shared" si="36"/>
        <v>136.3147853135122</v>
      </c>
      <c r="FD18">
        <f t="shared" ref="FD18:FD32" si="48">FD17-FF17+FG17</f>
        <v>1.1080473262882511</v>
      </c>
      <c r="FE18">
        <f t="shared" si="44"/>
        <v>0.23771015234928289</v>
      </c>
      <c r="FF18">
        <f t="shared" ref="FF18:FF32" si="49">FD18-FE18</f>
        <v>0.87033717393896826</v>
      </c>
      <c r="FG18">
        <f t="shared" ref="FG18:FG61" si="50">ASIN(SIN(FF18)*FH18)</f>
        <v>0.8638919327516188</v>
      </c>
      <c r="FH18">
        <f t="shared" si="39"/>
        <v>0.99454545454545462</v>
      </c>
      <c r="FI18">
        <f t="shared" si="40"/>
        <v>5.6744952802696567</v>
      </c>
      <c r="FJ18">
        <f t="shared" si="45"/>
        <v>1.374879587833076</v>
      </c>
      <c r="FK18">
        <f t="shared" si="41"/>
        <v>5.846000000000001</v>
      </c>
      <c r="FL18">
        <f t="shared" si="42"/>
        <v>4.9885991412929904</v>
      </c>
      <c r="FM18">
        <f t="shared" si="37"/>
        <v>14.167571330958108</v>
      </c>
      <c r="FN18">
        <f t="shared" si="46"/>
        <v>1.3453022297228576</v>
      </c>
      <c r="FO18">
        <f t="shared" si="47"/>
        <v>5.6595009603717354</v>
      </c>
      <c r="GD18">
        <f>1-(Kay*c_EXISOSI^2)/(4*bsel)</f>
        <v>0.99395488726599668</v>
      </c>
      <c r="GG18" s="5" t="s">
        <v>276</v>
      </c>
      <c r="GH18">
        <f>-c_0/(2*bsel)</f>
        <v>-4.4999999999999991</v>
      </c>
      <c r="GQ18">
        <f>bsel^2</f>
        <v>1.0203040506070814E-2</v>
      </c>
      <c r="GS18" t="s">
        <v>313</v>
      </c>
      <c r="GT18">
        <f>1-Kay^2*c_EXISOSI^2</f>
        <v>0.99996345661203323</v>
      </c>
      <c r="GU18">
        <f>4*AA*CC</f>
        <v>-9.1355131369012696E-6</v>
      </c>
      <c r="HM18">
        <f>HM16-HM17</f>
        <v>1.4962212269990172E-2</v>
      </c>
    </row>
    <row r="19" spans="1:246" x14ac:dyDescent="0.2">
      <c r="A19">
        <f t="shared" si="17"/>
        <v>0.72</v>
      </c>
      <c r="B19" cm="1">
        <f t="array" ref="B19">XtoYt($A19,Al,Vl,B$8)</f>
        <v>0.18009959777109258</v>
      </c>
      <c r="C19" cm="1">
        <f t="array" ref="C19">YtoyX(B19,Al,Vl,B$8)</f>
        <v>-4.1119768864579225</v>
      </c>
      <c r="D19">
        <f t="shared" si="31"/>
        <v>7.8941623343318258E-3</v>
      </c>
      <c r="E19">
        <f t="shared" si="9"/>
        <v>0.99373037246557361</v>
      </c>
      <c r="F19">
        <f t="shared" si="18"/>
        <v>1.1956514039923232</v>
      </c>
      <c r="G19" s="6">
        <f t="shared" si="10"/>
        <v>3.7373594117792036E-2</v>
      </c>
      <c r="H19">
        <f t="shared" si="32"/>
        <v>0.23484759986037329</v>
      </c>
      <c r="I19">
        <f t="shared" si="19"/>
        <v>0.52841064026614459</v>
      </c>
      <c r="J19">
        <f t="shared" si="20"/>
        <v>6.9671119044139571</v>
      </c>
      <c r="K19" s="6">
        <f t="shared" si="11"/>
        <v>20.884182669795024</v>
      </c>
      <c r="CO19">
        <f t="shared" si="21"/>
        <v>-0.30999999999999994</v>
      </c>
      <c r="CP19">
        <f t="shared" si="22"/>
        <v>-5.655132227498344E-2</v>
      </c>
      <c r="CQ19">
        <f t="shared" si="12"/>
        <v>0.90571906720234896</v>
      </c>
      <c r="CR19">
        <f t="shared" si="23"/>
        <v>-0.30999999999999994</v>
      </c>
      <c r="CS19">
        <f t="shared" si="24"/>
        <v>-0.49830677966649306</v>
      </c>
      <c r="CT19">
        <f t="shared" si="13"/>
        <v>3.7118058623949374E-2</v>
      </c>
      <c r="CU19">
        <f t="shared" si="25"/>
        <v>-0.30999999999999994</v>
      </c>
      <c r="CV19">
        <f t="shared" si="26"/>
        <v>-0.39160457246497471</v>
      </c>
      <c r="CW19">
        <f t="shared" si="14"/>
        <v>8.7022547319470664E-2</v>
      </c>
      <c r="CX19">
        <f t="shared" si="27"/>
        <v>-0.30999999999999994</v>
      </c>
      <c r="CY19">
        <f t="shared" si="28"/>
        <v>-0.19982830162255708</v>
      </c>
      <c r="CZ19">
        <f t="shared" si="15"/>
        <v>0.38846962297866716</v>
      </c>
      <c r="DA19">
        <f t="shared" si="29"/>
        <v>-0.30999999999999994</v>
      </c>
      <c r="DB19">
        <f t="shared" si="30"/>
        <v>8.1412666433955672E-2</v>
      </c>
      <c r="DC19">
        <f t="shared" si="16"/>
        <v>0.81987304398172545</v>
      </c>
      <c r="DL19">
        <f t="shared" si="7"/>
        <v>155</v>
      </c>
      <c r="DM19">
        <f t="shared" si="4"/>
        <v>2.7052603405912108</v>
      </c>
      <c r="DN19">
        <f t="shared" si="0"/>
        <v>0.22169466264293994</v>
      </c>
      <c r="DO19">
        <f t="shared" si="1"/>
        <v>-12.051633898655558</v>
      </c>
      <c r="DP19">
        <f t="shared" si="2"/>
        <v>-8.846091047101929</v>
      </c>
      <c r="DQ19">
        <f t="shared" si="3"/>
        <v>5.6355815305040542</v>
      </c>
      <c r="EC19">
        <f t="shared" si="8"/>
        <v>5.7480000000000029</v>
      </c>
      <c r="EE19">
        <f t="shared" si="5"/>
        <v>18.057777777777492</v>
      </c>
      <c r="EF19">
        <f t="shared" si="6"/>
        <v>5.5377799655427898E-2</v>
      </c>
      <c r="EM19" t="s">
        <v>134</v>
      </c>
      <c r="EW19">
        <f t="shared" si="43"/>
        <v>0.12566370614359174</v>
      </c>
      <c r="EX19">
        <f t="shared" si="33"/>
        <v>4.9605735065723895</v>
      </c>
      <c r="EY19">
        <f t="shared" si="34"/>
        <v>0.62666616782152129</v>
      </c>
      <c r="EZ19">
        <f t="shared" si="35"/>
        <v>4.7789240318618331</v>
      </c>
      <c r="FA19">
        <f t="shared" si="38"/>
        <v>3.460041198843367</v>
      </c>
      <c r="FB19" cm="1">
        <f t="array" ref="FB19">xsel+Rs*COS(EW19)</f>
        <v>268.54210063315344</v>
      </c>
      <c r="FC19">
        <f t="shared" si="36"/>
        <v>136.35381646381944</v>
      </c>
      <c r="FD19">
        <f t="shared" si="48"/>
        <v>1.1016020851009016</v>
      </c>
      <c r="FE19">
        <f t="shared" si="44"/>
        <v>0.23337561091852135</v>
      </c>
      <c r="FF19">
        <f t="shared" si="49"/>
        <v>0.8682264741823803</v>
      </c>
      <c r="FG19">
        <f t="shared" si="50"/>
        <v>0.85967991569227264</v>
      </c>
      <c r="FH19">
        <f t="shared" si="39"/>
        <v>0.99272727272727279</v>
      </c>
      <c r="FI19">
        <f t="shared" si="40"/>
        <v>5.6595009603717354</v>
      </c>
      <c r="FJ19">
        <f t="shared" si="45"/>
        <v>1.3453022297228576</v>
      </c>
      <c r="FK19">
        <f t="shared" si="41"/>
        <v>5.8280000000000012</v>
      </c>
      <c r="FL19">
        <f t="shared" si="42"/>
        <v>4.9774964379704691</v>
      </c>
      <c r="FM19">
        <f t="shared" si="37"/>
        <v>14.217971057465306</v>
      </c>
      <c r="FN19">
        <f t="shared" si="46"/>
        <v>1.3162011349778904</v>
      </c>
      <c r="FO19">
        <f t="shared" si="47"/>
        <v>5.6444340813191411</v>
      </c>
      <c r="GT19">
        <f>BB^2-4*AA*CC</f>
        <v>9.1507301011969294E-6</v>
      </c>
      <c r="HM19">
        <f>SIN(HM18)</f>
        <v>1.496165401665823E-2</v>
      </c>
      <c r="HX19" s="5" t="s">
        <v>324</v>
      </c>
    </row>
    <row r="20" spans="1:246" ht="15" x14ac:dyDescent="0.2">
      <c r="A20">
        <f t="shared" si="17"/>
        <v>0.79999999999999993</v>
      </c>
      <c r="B20" cm="1">
        <f t="array" ref="B20">XtoYt($A20,Al,Vl,B$8)</f>
        <v>0.18010089133080018</v>
      </c>
      <c r="C20" cm="1">
        <f t="array" ref="C20">YtoyX(B20,Al,Vl,B$8)</f>
        <v>-4.1181330108037768</v>
      </c>
      <c r="D20">
        <f t="shared" si="31"/>
        <v>8.7712914825909174E-3</v>
      </c>
      <c r="E20">
        <f t="shared" si="9"/>
        <v>0.99448609582741643</v>
      </c>
      <c r="F20">
        <f t="shared" si="18"/>
        <v>1.1666046994116825</v>
      </c>
      <c r="G20" s="6">
        <f t="shared" si="10"/>
        <v>4.0539043270752743E-2</v>
      </c>
      <c r="H20">
        <f t="shared" si="32"/>
        <v>0.26094177762263698</v>
      </c>
      <c r="I20">
        <f t="shared" si="19"/>
        <v>0.62656233877388312</v>
      </c>
      <c r="J20">
        <f t="shared" si="20"/>
        <v>10.262048789965627</v>
      </c>
      <c r="K20" s="6">
        <f t="shared" si="11"/>
        <v>25.529610998214608</v>
      </c>
      <c r="CO20">
        <f t="shared" si="21"/>
        <v>-0.29999999999999993</v>
      </c>
      <c r="CP20">
        <f t="shared" si="22"/>
        <v>-4.6551322274983431E-2</v>
      </c>
      <c r="CQ20">
        <f t="shared" si="12"/>
        <v>0.93444845549282629</v>
      </c>
      <c r="CR20">
        <f t="shared" si="23"/>
        <v>-0.29999999999999993</v>
      </c>
      <c r="CS20">
        <f t="shared" si="24"/>
        <v>-0.48830677966649305</v>
      </c>
      <c r="CT20">
        <f t="shared" si="13"/>
        <v>4.0207109132193039E-2</v>
      </c>
      <c r="CU20">
        <f t="shared" si="25"/>
        <v>-0.29999999999999993</v>
      </c>
      <c r="CV20">
        <f t="shared" si="26"/>
        <v>-0.3816045724649747</v>
      </c>
      <c r="CW20">
        <f t="shared" si="14"/>
        <v>9.4239384000375709E-2</v>
      </c>
      <c r="CX20">
        <f t="shared" si="27"/>
        <v>-0.29999999999999993</v>
      </c>
      <c r="CY20">
        <f t="shared" si="28"/>
        <v>-0.18982830162255707</v>
      </c>
      <c r="CZ20">
        <f t="shared" si="15"/>
        <v>0.4179761799014895</v>
      </c>
      <c r="DA20">
        <f t="shared" si="29"/>
        <v>-0.29999999999999993</v>
      </c>
      <c r="DB20">
        <f t="shared" si="30"/>
        <v>9.141266643395568E-2</v>
      </c>
      <c r="DC20">
        <f t="shared" si="16"/>
        <v>0.78153544122721008</v>
      </c>
      <c r="DL20">
        <f t="shared" si="7"/>
        <v>165</v>
      </c>
      <c r="DM20">
        <f t="shared" si="4"/>
        <v>2.8797932657906435</v>
      </c>
      <c r="DN20">
        <f t="shared" si="0"/>
        <v>0.131652497587396</v>
      </c>
      <c r="DO20">
        <f t="shared" si="1"/>
        <v>-16.220715374401045</v>
      </c>
      <c r="DP20">
        <f t="shared" si="2"/>
        <v>-15.394709581221603</v>
      </c>
      <c r="DQ20">
        <f t="shared" si="3"/>
        <v>11.81277613376961</v>
      </c>
      <c r="EC20">
        <f t="shared" si="8"/>
        <v>5.7300000000000031</v>
      </c>
      <c r="EE20">
        <f t="shared" si="5"/>
        <v>20.07777777777747</v>
      </c>
      <c r="EF20">
        <f t="shared" si="6"/>
        <v>4.9806308799115316E-2</v>
      </c>
      <c r="EM20" t="s">
        <v>135</v>
      </c>
      <c r="EW20">
        <f t="shared" si="43"/>
        <v>0.15707963267948966</v>
      </c>
      <c r="EX20">
        <f t="shared" si="33"/>
        <v>4.9384417029756893</v>
      </c>
      <c r="EY20">
        <f t="shared" si="34"/>
        <v>0.78217232520115432</v>
      </c>
      <c r="EZ20">
        <f t="shared" si="35"/>
        <v>4.1853662502353544</v>
      </c>
      <c r="FA20">
        <f t="shared" si="38"/>
        <v>4.1584503545660914</v>
      </c>
      <c r="FB20" cm="1">
        <f t="array" ref="FB20">xsel+Rs*COS(EW20)</f>
        <v>268.53656768225426</v>
      </c>
      <c r="FC20">
        <f t="shared" si="36"/>
        <v>136.39269300316434</v>
      </c>
      <c r="FD20">
        <f t="shared" si="48"/>
        <v>1.093055526610794</v>
      </c>
      <c r="FE20">
        <f t="shared" si="44"/>
        <v>0.2290918883616197</v>
      </c>
      <c r="FF20">
        <f t="shared" si="49"/>
        <v>0.86396363824917422</v>
      </c>
      <c r="FG20">
        <f t="shared" si="50"/>
        <v>0.85338432551730736</v>
      </c>
      <c r="FH20">
        <f t="shared" si="39"/>
        <v>0.99090909090909107</v>
      </c>
      <c r="FI20">
        <f t="shared" si="40"/>
        <v>5.6444340813191411</v>
      </c>
      <c r="FJ20">
        <f t="shared" si="45"/>
        <v>1.3162011349778904</v>
      </c>
      <c r="FK20">
        <f t="shared" si="41"/>
        <v>5.8100000000000014</v>
      </c>
      <c r="FL20">
        <f t="shared" si="42"/>
        <v>4.962980566137265</v>
      </c>
      <c r="FM20">
        <f t="shared" si="37"/>
        <v>14.337290529146131</v>
      </c>
      <c r="FN20">
        <f t="shared" si="46"/>
        <v>1.2876927376125475</v>
      </c>
      <c r="FO20">
        <f t="shared" si="47"/>
        <v>5.6292895010575741</v>
      </c>
      <c r="GE20" t="e">
        <f>GG20^2-GG21^2</f>
        <v>#NUM!</v>
      </c>
      <c r="GF20" s="5" t="s">
        <v>279</v>
      </c>
      <c r="GG20">
        <f>SQRT((1+(Kay*c_EXISOSI^2)/(4*bsel))/(Kay*bsel))</f>
        <v>25.800998963940977</v>
      </c>
      <c r="GK20">
        <f>Rg+hatm</f>
        <v>5.9</v>
      </c>
      <c r="GL20">
        <f>GK20-a_exisosi</f>
        <v>7.8999999999999986</v>
      </c>
      <c r="GN20">
        <f>GL20^2*(aell2+bell2)/(bell2*(aell2+GL20^2))</f>
        <v>0.17229512058455959</v>
      </c>
      <c r="GO20">
        <f>ASIN(SQRT(GN20))</f>
        <v>0.42803565177054104</v>
      </c>
      <c r="GP20" t="e" cm="1">
        <f t="array" aca="1" ref="GP20" ca="1">ftoue(GO20,mmm)</f>
        <v>#NAME?</v>
      </c>
      <c r="GU20" s="54"/>
      <c r="HM20">
        <f>Kay</f>
        <v>1.496165401665823E-2</v>
      </c>
      <c r="HN20">
        <f>c_EXISOSI+bsel*rarxiko</f>
        <v>1</v>
      </c>
      <c r="HO20">
        <f>bsel</f>
        <v>0.10101010101010104</v>
      </c>
    </row>
    <row r="21" spans="1:246" x14ac:dyDescent="0.2">
      <c r="A21">
        <f t="shared" si="17"/>
        <v>0.87999999999999989</v>
      </c>
      <c r="B21" cm="1">
        <f t="array" ref="B21">XtoYt($A21,Al,Vl,B$8)</f>
        <v>0.18010125098865548</v>
      </c>
      <c r="C21" cm="1">
        <f t="array" ref="C21">YtoyX(B21,Al,Vl,B$8)</f>
        <v>-4.1213790885705839</v>
      </c>
      <c r="D21">
        <f t="shared" si="31"/>
        <v>9.6484206308500089E-3</v>
      </c>
      <c r="E21">
        <f t="shared" si="9"/>
        <v>0.99519392990114797</v>
      </c>
      <c r="F21">
        <f t="shared" si="18"/>
        <v>1.1375152150975856</v>
      </c>
      <c r="G21" s="6">
        <f t="shared" si="10"/>
        <v>4.3503901686227059E-2</v>
      </c>
      <c r="H21">
        <f t="shared" si="32"/>
        <v>0.28703595538490068</v>
      </c>
      <c r="I21">
        <f t="shared" si="19"/>
        <v>0.73026971697889387</v>
      </c>
      <c r="J21">
        <f t="shared" si="20"/>
        <v>14.815690301921576</v>
      </c>
      <c r="K21" s="6">
        <f t="shared" si="11"/>
        <v>30.437984464025764</v>
      </c>
      <c r="CO21">
        <f t="shared" si="21"/>
        <v>-0.28999999999999992</v>
      </c>
      <c r="CP21">
        <f t="shared" si="22"/>
        <v>-3.6551322274983422E-2</v>
      </c>
      <c r="CQ21">
        <f t="shared" si="12"/>
        <v>0.95871994977000241</v>
      </c>
      <c r="CR21">
        <f t="shared" si="23"/>
        <v>-0.28999999999999992</v>
      </c>
      <c r="CS21">
        <f t="shared" si="24"/>
        <v>-0.47830677966649304</v>
      </c>
      <c r="CT21">
        <f t="shared" si="13"/>
        <v>4.3552785980410708E-2</v>
      </c>
      <c r="CU21">
        <f t="shared" si="25"/>
        <v>-0.28999999999999992</v>
      </c>
      <c r="CV21">
        <f t="shared" si="26"/>
        <v>-0.37160457246497469</v>
      </c>
      <c r="CW21">
        <f t="shared" si="14"/>
        <v>0.10204890493906001</v>
      </c>
      <c r="CX21">
        <f t="shared" si="27"/>
        <v>-0.28999999999999992</v>
      </c>
      <c r="CY21">
        <f t="shared" si="28"/>
        <v>-0.17982830162255706</v>
      </c>
      <c r="CZ21">
        <f t="shared" si="15"/>
        <v>0.44922058495075717</v>
      </c>
      <c r="DA21">
        <f t="shared" si="29"/>
        <v>-0.28999999999999992</v>
      </c>
      <c r="DB21">
        <f t="shared" si="30"/>
        <v>0.10141266643395569</v>
      </c>
      <c r="DC21">
        <f t="shared" si="16"/>
        <v>0.74208344475265609</v>
      </c>
      <c r="DL21">
        <f t="shared" si="7"/>
        <v>175</v>
      </c>
      <c r="DM21">
        <f t="shared" si="4"/>
        <v>3.0543261909900767</v>
      </c>
      <c r="DN21">
        <f t="shared" si="0"/>
        <v>4.3660942908512072E-2</v>
      </c>
      <c r="DO21">
        <f t="shared" si="1"/>
        <v>-25.050410651773159</v>
      </c>
      <c r="DP21">
        <f t="shared" si="2"/>
        <v>-47.148965748890532</v>
      </c>
      <c r="DQ21">
        <f t="shared" si="3"/>
        <v>43.20406713838814</v>
      </c>
      <c r="EC21">
        <f t="shared" si="8"/>
        <v>5.7120000000000033</v>
      </c>
      <c r="EE21">
        <f t="shared" si="5"/>
        <v>22.097777777777445</v>
      </c>
      <c r="EF21">
        <f t="shared" si="6"/>
        <v>4.5253419147225138E-2</v>
      </c>
      <c r="EM21" t="s">
        <v>136</v>
      </c>
      <c r="EW21">
        <f t="shared" si="43"/>
        <v>0.18849555921538758</v>
      </c>
      <c r="EX21">
        <f t="shared" si="33"/>
        <v>4.9114362536434433</v>
      </c>
      <c r="EY21">
        <f t="shared" si="34"/>
        <v>0.936906572928623</v>
      </c>
      <c r="EZ21">
        <f t="shared" si="35"/>
        <v>3.4944715951508618</v>
      </c>
      <c r="FA21">
        <f t="shared" si="38"/>
        <v>4.7538056618549094</v>
      </c>
      <c r="FB21" cm="1">
        <f t="array" ref="FB21">xsel+Rs*COS(EW21)</f>
        <v>268.52981631992117</v>
      </c>
      <c r="FC21">
        <f t="shared" si="36"/>
        <v>136.4313765650962</v>
      </c>
      <c r="FD21">
        <f t="shared" si="48"/>
        <v>1.0824762138789272</v>
      </c>
      <c r="FE21">
        <f t="shared" si="44"/>
        <v>0.22487964556666754</v>
      </c>
      <c r="FF21">
        <f t="shared" si="49"/>
        <v>0.85759656831225972</v>
      </c>
      <c r="FG21">
        <f t="shared" si="50"/>
        <v>0.84507673826633689</v>
      </c>
      <c r="FH21">
        <f t="shared" si="39"/>
        <v>0.98909090909090924</v>
      </c>
      <c r="FI21">
        <f t="shared" si="40"/>
        <v>5.6292895010575741</v>
      </c>
      <c r="FJ21">
        <f t="shared" si="45"/>
        <v>1.2876927376125475</v>
      </c>
      <c r="FK21">
        <f t="shared" si="41"/>
        <v>5.7920000000000016</v>
      </c>
      <c r="FL21">
        <f t="shared" si="42"/>
        <v>4.9452255823780309</v>
      </c>
      <c r="FM21">
        <f t="shared" si="37"/>
        <v>14.522126335988915</v>
      </c>
      <c r="FN21">
        <f t="shared" si="46"/>
        <v>1.2598745431749356</v>
      </c>
      <c r="FO21">
        <f t="shared" si="47"/>
        <v>5.6140619991334084</v>
      </c>
      <c r="GC21" s="5" t="s">
        <v>283</v>
      </c>
      <c r="GE21" t="e">
        <f>GE20/GG20^2</f>
        <v>#NUM!</v>
      </c>
      <c r="GF21" s="5" t="s">
        <v>280</v>
      </c>
      <c r="GG21" t="e">
        <f>SQRT(((Kay*c_EXISOSI^2)/(4*bsel)-1)/(Kay*bsel))</f>
        <v>#NUM!</v>
      </c>
      <c r="GL21" t="s">
        <v>307</v>
      </c>
      <c r="GO21" t="s">
        <v>307</v>
      </c>
      <c r="GP21" t="s">
        <v>308</v>
      </c>
      <c r="GQ21" t="s">
        <v>309</v>
      </c>
    </row>
    <row r="22" spans="1:246" x14ac:dyDescent="0.2">
      <c r="A22">
        <f t="shared" si="17"/>
        <v>0.95999999999999985</v>
      </c>
      <c r="B22" cm="1">
        <f t="array" ref="B22">XtoYt($A22,Al,Vl,B$8)</f>
        <v>0.18010135098695518</v>
      </c>
      <c r="C22" cm="1">
        <f t="array" ref="C22">YtoyX(B22,Al,Vl,B$8)</f>
        <v>-4.1230907208040071</v>
      </c>
      <c r="D22">
        <f t="shared" si="31"/>
        <v>1.0525549779109101E-2</v>
      </c>
      <c r="E22">
        <f t="shared" si="9"/>
        <v>0.99585370258339456</v>
      </c>
      <c r="F22">
        <f t="shared" si="18"/>
        <v>1.1083857272324591</v>
      </c>
      <c r="G22" s="6">
        <f t="shared" si="10"/>
        <v>4.6267448486039336E-2</v>
      </c>
      <c r="H22">
        <f t="shared" si="32"/>
        <v>0.31313013314716437</v>
      </c>
      <c r="I22">
        <f t="shared" si="19"/>
        <v>0.83153541151887866</v>
      </c>
      <c r="J22">
        <f t="shared" si="20"/>
        <v>20.859006240705178</v>
      </c>
      <c r="K22" s="6">
        <f t="shared" si="11"/>
        <v>35.230795319724223</v>
      </c>
      <c r="CO22">
        <f t="shared" si="21"/>
        <v>-0.27999999999999992</v>
      </c>
      <c r="CP22">
        <f t="shared" si="22"/>
        <v>-2.6551322274983413E-2</v>
      </c>
      <c r="CQ22">
        <f t="shared" si="12"/>
        <v>0.97785732675639025</v>
      </c>
      <c r="CR22">
        <f t="shared" si="23"/>
        <v>-0.27999999999999992</v>
      </c>
      <c r="CS22">
        <f t="shared" si="24"/>
        <v>-0.46830677966649303</v>
      </c>
      <c r="CT22">
        <f t="shared" si="13"/>
        <v>4.7176286268051315E-2</v>
      </c>
      <c r="CU22">
        <f t="shared" si="25"/>
        <v>-0.27999999999999992</v>
      </c>
      <c r="CV22">
        <f t="shared" si="26"/>
        <v>-0.36160457246497468</v>
      </c>
      <c r="CW22">
        <f t="shared" si="14"/>
        <v>0.11049821248363295</v>
      </c>
      <c r="CX22">
        <f t="shared" si="27"/>
        <v>-0.27999999999999992</v>
      </c>
      <c r="CY22">
        <f t="shared" si="28"/>
        <v>-0.16982830162255705</v>
      </c>
      <c r="CZ22">
        <f t="shared" si="15"/>
        <v>0.48217649297396492</v>
      </c>
      <c r="DA22">
        <f t="shared" si="29"/>
        <v>-0.27999999999999992</v>
      </c>
      <c r="DB22">
        <f t="shared" si="30"/>
        <v>0.1114126664339557</v>
      </c>
      <c r="DC22">
        <f t="shared" si="16"/>
        <v>0.70214307118144037</v>
      </c>
      <c r="DL22">
        <f t="shared" si="7"/>
        <v>185</v>
      </c>
      <c r="DM22">
        <f t="shared" si="4"/>
        <v>3.2288591161895095</v>
      </c>
      <c r="DN22">
        <f t="shared" si="0"/>
        <v>4.3660942908511954E-2</v>
      </c>
      <c r="DO22">
        <f t="shared" si="1"/>
        <v>-25.050410651773181</v>
      </c>
      <c r="DP22">
        <f t="shared" si="2"/>
        <v>47.14896574889066</v>
      </c>
      <c r="DQ22">
        <f t="shared" si="3"/>
        <v>43.204067138388275</v>
      </c>
      <c r="EC22">
        <f t="shared" si="8"/>
        <v>5.6940000000000035</v>
      </c>
      <c r="EE22">
        <f t="shared" si="5"/>
        <v>24.117777777777423</v>
      </c>
      <c r="EF22">
        <f t="shared" si="6"/>
        <v>4.1463189901410361E-2</v>
      </c>
      <c r="EM22" t="s">
        <v>137</v>
      </c>
      <c r="EW22">
        <f t="shared" si="43"/>
        <v>0.2199114857512855</v>
      </c>
      <c r="EX22">
        <f t="shared" si="33"/>
        <v>4.8795838096937372</v>
      </c>
      <c r="EY22">
        <f t="shared" si="34"/>
        <v>1.0907162069827125</v>
      </c>
      <c r="EZ22">
        <f t="shared" si="35"/>
        <v>2.7249164155628418</v>
      </c>
      <c r="FA22">
        <f t="shared" si="38"/>
        <v>5.2330517414025408</v>
      </c>
      <c r="FB22" cm="1">
        <f t="array" ref="FB22">xsel+Rs*COS(EW22)</f>
        <v>268.52185320893375</v>
      </c>
      <c r="FC22">
        <f t="shared" si="36"/>
        <v>136.46982897360974</v>
      </c>
      <c r="FD22">
        <f t="shared" si="48"/>
        <v>1.0699563838330044</v>
      </c>
      <c r="FE22">
        <f t="shared" si="44"/>
        <v>0.22075668271189816</v>
      </c>
      <c r="FF22">
        <f t="shared" si="49"/>
        <v>0.84919970112110621</v>
      </c>
      <c r="FG22">
        <f t="shared" si="50"/>
        <v>0.83485168167553392</v>
      </c>
      <c r="FH22">
        <f t="shared" si="39"/>
        <v>0.98727272727272741</v>
      </c>
      <c r="FI22">
        <f t="shared" ref="FI22:FI40" si="51">FO21</f>
        <v>5.6140619991334084</v>
      </c>
      <c r="FJ22">
        <f t="shared" ref="FJ22:FJ40" si="52">FN21</f>
        <v>1.2598745431749356</v>
      </c>
      <c r="FK22">
        <f t="shared" si="41"/>
        <v>5.7740000000000018</v>
      </c>
      <c r="FL22">
        <f t="shared" si="42"/>
        <v>4.9244147226565236</v>
      </c>
      <c r="FM22">
        <f t="shared" si="37"/>
        <v>14.768371331884811</v>
      </c>
      <c r="FN22">
        <f t="shared" si="46"/>
        <v>1.2328234062117833</v>
      </c>
      <c r="FO22">
        <f t="shared" si="47"/>
        <v>5.5987459217505577</v>
      </c>
      <c r="GA22">
        <f>2/(Kay*bsel)</f>
        <v>1323.3830950745669</v>
      </c>
      <c r="GC22" s="5" t="s">
        <v>284</v>
      </c>
      <c r="GD22">
        <f>-c_EXISOSI/bsel</f>
        <v>-3.9999999999999973</v>
      </c>
      <c r="GK22">
        <f>Rg+hatm</f>
        <v>5.9</v>
      </c>
      <c r="GL22">
        <f>GK22-a_exisosi</f>
        <v>7.8999999999999986</v>
      </c>
      <c r="GN22">
        <f>GL22^2*(aell2+bell2)/(bell2*(aell2+GL22^2))</f>
        <v>0.17229512058455959</v>
      </c>
      <c r="GO22">
        <f>ASIN(SQRT(GN22))</f>
        <v>0.42803565177054104</v>
      </c>
      <c r="GP22" t="e" cm="1">
        <f t="array" aca="1" ref="GP22" ca="1">-ftoue(GO22,mmm)</f>
        <v>#NAME?</v>
      </c>
      <c r="GQ22">
        <f>-ATAN(SQRT((aell2+GL22^2)/(bell2-GL22^2)))</f>
        <v>-0.82959256566138528</v>
      </c>
      <c r="GS22">
        <f>mm</f>
        <v>0.49697744363299834</v>
      </c>
    </row>
    <row r="23" spans="1:246" ht="15" x14ac:dyDescent="0.25">
      <c r="A23">
        <f t="shared" si="17"/>
        <v>1.0399999999999998</v>
      </c>
      <c r="B23" cm="1">
        <f t="array" ref="B23">XtoYt($A23,Al,Vl,B$8)</f>
        <v>0.18010137879021249</v>
      </c>
      <c r="C23" cm="1">
        <f t="array" ref="C23">YtoyX(B23,Al,Vl,B$8)</f>
        <v>-4.1239932515939239</v>
      </c>
      <c r="D23">
        <f t="shared" si="31"/>
        <v>1.1402678927368192E-2</v>
      </c>
      <c r="E23">
        <f t="shared" si="9"/>
        <v>0.99646525319121526</v>
      </c>
      <c r="F23">
        <f t="shared" si="18"/>
        <v>1.0792190275282878</v>
      </c>
      <c r="G23" s="6">
        <f t="shared" si="10"/>
        <v>4.8829010628035505E-2</v>
      </c>
      <c r="H23">
        <f t="shared" si="32"/>
        <v>0.33922431090942806</v>
      </c>
      <c r="I23">
        <f t="shared" si="19"/>
        <v>0.91875505202673857</v>
      </c>
      <c r="J23">
        <f t="shared" si="20"/>
        <v>28.462124541599479</v>
      </c>
      <c r="K23" s="6">
        <f t="shared" si="11"/>
        <v>39.358819541106797</v>
      </c>
      <c r="CO23">
        <f t="shared" si="21"/>
        <v>-0.26999999999999991</v>
      </c>
      <c r="CP23">
        <f t="shared" si="22"/>
        <v>-1.6551322274983404E-2</v>
      </c>
      <c r="CQ23">
        <f t="shared" si="12"/>
        <v>0.99129730574558017</v>
      </c>
      <c r="CR23">
        <f t="shared" si="23"/>
        <v>-0.26999999999999991</v>
      </c>
      <c r="CS23">
        <f t="shared" si="24"/>
        <v>-0.45830677966649302</v>
      </c>
      <c r="CT23">
        <f t="shared" si="13"/>
        <v>5.1100524744063174E-2</v>
      </c>
      <c r="CU23">
        <f t="shared" si="25"/>
        <v>-0.26999999999999991</v>
      </c>
      <c r="CV23">
        <f t="shared" si="26"/>
        <v>-0.35160457246497467</v>
      </c>
      <c r="CW23">
        <f t="shared" si="14"/>
        <v>0.11963772557365991</v>
      </c>
      <c r="CX23">
        <f t="shared" si="27"/>
        <v>-0.26999999999999991</v>
      </c>
      <c r="CY23">
        <f t="shared" si="28"/>
        <v>-0.15982830162255704</v>
      </c>
      <c r="CZ23">
        <f t="shared" si="15"/>
        <v>0.51677953558241896</v>
      </c>
      <c r="DA23">
        <f t="shared" si="29"/>
        <v>-0.26999999999999991</v>
      </c>
      <c r="DB23">
        <f t="shared" si="30"/>
        <v>0.12141266643395571</v>
      </c>
      <c r="DC23">
        <f t="shared" si="16"/>
        <v>0.66225832637782422</v>
      </c>
      <c r="DH23" s="5" t="s">
        <v>73</v>
      </c>
      <c r="DI23" s="5" t="s">
        <v>349</v>
      </c>
      <c r="DL23">
        <f t="shared" si="7"/>
        <v>195</v>
      </c>
      <c r="DM23">
        <f t="shared" si="4"/>
        <v>3.4033920413889427</v>
      </c>
      <c r="DN23">
        <f t="shared" si="0"/>
        <v>0.13165249758739586</v>
      </c>
      <c r="DO23">
        <f t="shared" si="1"/>
        <v>-16.220715374401056</v>
      </c>
      <c r="DP23">
        <f t="shared" si="2"/>
        <v>15.394709581221621</v>
      </c>
      <c r="DQ23">
        <f t="shared" si="3"/>
        <v>11.812776133769626</v>
      </c>
      <c r="EC23">
        <f t="shared" si="8"/>
        <v>5.6760000000000037</v>
      </c>
      <c r="EE23">
        <f t="shared" si="5"/>
        <v>26.137777777777401</v>
      </c>
      <c r="EF23">
        <f t="shared" si="6"/>
        <v>3.8258799523891045E-2</v>
      </c>
      <c r="EM23" t="s">
        <v>138</v>
      </c>
      <c r="EW23">
        <f t="shared" si="43"/>
        <v>0.25132741228718342</v>
      </c>
      <c r="EX23">
        <f t="shared" si="33"/>
        <v>4.8429158056431554</v>
      </c>
      <c r="EY23">
        <f t="shared" si="34"/>
        <v>1.2434494358242736</v>
      </c>
      <c r="EZ23">
        <f t="shared" si="35"/>
        <v>1.8970384305946284</v>
      </c>
      <c r="FA23">
        <f t="shared" si="38"/>
        <v>5.5867025330553508</v>
      </c>
      <c r="FB23" cm="1">
        <f t="array" ref="FB23">xsel+Rs*COS(EW23)</f>
        <v>268.51268620792109</v>
      </c>
      <c r="FC23">
        <f t="shared" si="36"/>
        <v>136.50801228082011</v>
      </c>
      <c r="FD23">
        <f t="shared" si="48"/>
        <v>1.0556083643874321</v>
      </c>
      <c r="FE23">
        <f t="shared" si="44"/>
        <v>0.21673758088419753</v>
      </c>
      <c r="FF23">
        <f t="shared" si="49"/>
        <v>0.83887078350323452</v>
      </c>
      <c r="FG23">
        <f t="shared" si="50"/>
        <v>0.82282286528773607</v>
      </c>
      <c r="FH23">
        <f t="shared" si="39"/>
        <v>0.98545454545454558</v>
      </c>
      <c r="FI23">
        <f t="shared" si="51"/>
        <v>5.5987459217505577</v>
      </c>
      <c r="FJ23">
        <f t="shared" si="52"/>
        <v>1.2328234062117833</v>
      </c>
      <c r="FK23">
        <f t="shared" si="41"/>
        <v>5.756000000000002</v>
      </c>
      <c r="FL23">
        <f t="shared" si="42"/>
        <v>4.9007339041910383</v>
      </c>
      <c r="FM23">
        <f t="shared" si="37"/>
        <v>15.071291575004757</v>
      </c>
      <c r="FN23">
        <f t="shared" si="46"/>
        <v>1.2065954889487303</v>
      </c>
      <c r="FO23">
        <f t="shared" si="47"/>
        <v>5.5833349647883743</v>
      </c>
      <c r="GE23">
        <f>8*bsel/(4*bsel+Kay*c_EXISOSI^2)</f>
        <v>1.9879824221449172</v>
      </c>
      <c r="GP23" t="s">
        <v>305</v>
      </c>
      <c r="GQ23">
        <f>Rg+hatm-a_exisosi</f>
        <v>7.8999999999999986</v>
      </c>
      <c r="GS23">
        <f>FJ15</f>
        <v>1.4598729704197353</v>
      </c>
      <c r="GT23">
        <f>FI15</f>
        <v>5.7165348691526283</v>
      </c>
      <c r="HP23" s="45" t="s">
        <v>322</v>
      </c>
    </row>
    <row r="24" spans="1:246" x14ac:dyDescent="0.2">
      <c r="A24">
        <f t="shared" si="17"/>
        <v>1.1199999999999999</v>
      </c>
      <c r="B24" cm="1">
        <f t="array" ref="B24">XtoYt($A24,Al,Vl,B$8)</f>
        <v>0.18010138652055513</v>
      </c>
      <c r="C24" cm="1">
        <f t="array" ref="C24">YtoyX(B24,Al,Vl,B$8)</f>
        <v>-4.1244691491157761</v>
      </c>
      <c r="D24">
        <f t="shared" si="31"/>
        <v>1.2279808075627284E-2</v>
      </c>
      <c r="E24">
        <f t="shared" si="9"/>
        <v>0.99702843255710427</v>
      </c>
      <c r="F24">
        <f t="shared" si="18"/>
        <v>1.0500179221716608</v>
      </c>
      <c r="G24" s="6">
        <f t="shared" si="10"/>
        <v>5.1187963304013644E-2</v>
      </c>
      <c r="H24">
        <f t="shared" si="32"/>
        <v>0.36531848867169175</v>
      </c>
      <c r="I24">
        <f t="shared" si="19"/>
        <v>0.97859974841203656</v>
      </c>
      <c r="J24">
        <f t="shared" si="20"/>
        <v>37.409921055534504</v>
      </c>
      <c r="K24" s="6">
        <f t="shared" si="11"/>
        <v>42.191213194203023</v>
      </c>
      <c r="CO24">
        <f t="shared" si="21"/>
        <v>-0.2599999999999999</v>
      </c>
      <c r="CP24">
        <f t="shared" si="22"/>
        <v>-6.5513222749833955E-3</v>
      </c>
      <c r="CQ24">
        <f t="shared" si="12"/>
        <v>0.99862813582732213</v>
      </c>
      <c r="CR24">
        <f t="shared" si="23"/>
        <v>-0.2599999999999999</v>
      </c>
      <c r="CS24">
        <f t="shared" si="24"/>
        <v>-0.44830677966649302</v>
      </c>
      <c r="CT24">
        <f t="shared" si="13"/>
        <v>5.5350263947682186E-2</v>
      </c>
      <c r="CU24">
        <f t="shared" si="25"/>
        <v>-0.2599999999999999</v>
      </c>
      <c r="CV24">
        <f t="shared" si="26"/>
        <v>-0.34160457246497467</v>
      </c>
      <c r="CW24">
        <f t="shared" si="14"/>
        <v>0.12952129477292568</v>
      </c>
      <c r="CX24">
        <f t="shared" si="27"/>
        <v>-0.2599999999999999</v>
      </c>
      <c r="CY24">
        <f t="shared" si="28"/>
        <v>-0.14982830162255703</v>
      </c>
      <c r="CZ24">
        <f t="shared" si="15"/>
        <v>0.55291877858573946</v>
      </c>
      <c r="DA24">
        <f t="shared" si="29"/>
        <v>-0.2599999999999999</v>
      </c>
      <c r="DB24">
        <f t="shared" si="30"/>
        <v>0.13141266643395572</v>
      </c>
      <c r="DC24">
        <f t="shared" si="16"/>
        <v>0.62288705995757854</v>
      </c>
      <c r="DD24">
        <v>5</v>
      </c>
      <c r="DE24">
        <f>RADIANS(DD24)</f>
        <v>8.7266462599716474E-2</v>
      </c>
      <c r="DF24">
        <f t="shared" ref="DF24:DF59" si="53">Al/Vl*_xlfn.COT(DE24/2)</f>
        <v>94.478032887278701</v>
      </c>
      <c r="DG24">
        <f t="shared" ref="DG24:DG59" si="54">-Al/Vl</f>
        <v>-4.125</v>
      </c>
      <c r="DH24">
        <f t="shared" ref="DH24:DH59" si="55">Al/Vl*_xlfn.COT($DE24)</f>
        <v>47.148965748890539</v>
      </c>
      <c r="DI24">
        <f t="shared" ref="DI24:DI59" si="56">Al/Vl*(SIGN(SIN($DE24))*1/SIN($DE24)-1)</f>
        <v>43.204067138388154</v>
      </c>
      <c r="DL24">
        <f t="shared" si="7"/>
        <v>205</v>
      </c>
      <c r="DM24">
        <f t="shared" si="4"/>
        <v>3.5779249665883754</v>
      </c>
      <c r="DN24">
        <f t="shared" si="0"/>
        <v>0.22169466264293983</v>
      </c>
      <c r="DO24">
        <f t="shared" si="1"/>
        <v>-12.051633898655561</v>
      </c>
      <c r="DP24">
        <f t="shared" si="2"/>
        <v>8.8460910471019325</v>
      </c>
      <c r="DQ24">
        <f t="shared" si="3"/>
        <v>5.6355815305040604</v>
      </c>
      <c r="EC24">
        <f t="shared" si="8"/>
        <v>5.6580000000000039</v>
      </c>
      <c r="EE24">
        <f t="shared" si="5"/>
        <v>28.15777777777738</v>
      </c>
      <c r="EF24">
        <f t="shared" si="6"/>
        <v>3.5514166206298346E-2</v>
      </c>
      <c r="EM24" t="s">
        <v>139</v>
      </c>
      <c r="EW24">
        <f t="shared" si="43"/>
        <v>0.28274333882308134</v>
      </c>
      <c r="EX24">
        <f t="shared" si="33"/>
        <v>4.8014684283847151</v>
      </c>
      <c r="EY24">
        <f t="shared" si="34"/>
        <v>1.394955530196146</v>
      </c>
      <c r="EZ24">
        <f t="shared" si="35"/>
        <v>1.0321225810046171</v>
      </c>
      <c r="FA24">
        <f t="shared" si="38"/>
        <v>5.8090208277970881</v>
      </c>
      <c r="FB24" cm="1">
        <f t="array" ref="FB24">xsel+Rs*COS(EW24)</f>
        <v>268.50232436360648</v>
      </c>
      <c r="FC24">
        <f t="shared" si="36"/>
        <v>136.5458888044131</v>
      </c>
      <c r="FD24">
        <f t="shared" si="48"/>
        <v>1.0395604461719337</v>
      </c>
      <c r="FE24">
        <f t="shared" si="44"/>
        <v>0.21283361858819008</v>
      </c>
      <c r="FF24">
        <f t="shared" si="49"/>
        <v>0.82672682758374361</v>
      </c>
      <c r="FG24">
        <f t="shared" si="50"/>
        <v>0.80911894659162431</v>
      </c>
      <c r="FH24">
        <f t="shared" si="39"/>
        <v>0.98363636363636386</v>
      </c>
      <c r="FI24">
        <f t="shared" si="51"/>
        <v>5.5833349647883743</v>
      </c>
      <c r="FJ24">
        <f t="shared" si="52"/>
        <v>1.2065954889487303</v>
      </c>
      <c r="FK24">
        <f t="shared" si="41"/>
        <v>5.7380000000000022</v>
      </c>
      <c r="FL24">
        <f t="shared" si="42"/>
        <v>4.874365550082004</v>
      </c>
      <c r="FM24">
        <f t="shared" si="37"/>
        <v>15.425616995276702</v>
      </c>
      <c r="FN24">
        <f t="shared" si="46"/>
        <v>1.181227604233803</v>
      </c>
      <c r="FO24">
        <f t="shared" si="47"/>
        <v>5.5678221107563672</v>
      </c>
      <c r="GB24">
        <f>(4*bsel+Kay*c_EXISOSI^2)/(8*bsel)</f>
        <v>0.50302255636700166</v>
      </c>
      <c r="HC24">
        <f>HO121</f>
        <v>-3.3564563210984391</v>
      </c>
      <c r="HI24">
        <f>(1-c_EXISOSI)/bsel</f>
        <v>5.9</v>
      </c>
      <c r="HV24" t="s">
        <v>344</v>
      </c>
      <c r="IA24" t="s">
        <v>345</v>
      </c>
      <c r="IB24">
        <f>SIN(incid22)</f>
        <v>0.76076206864364837</v>
      </c>
    </row>
    <row r="25" spans="1:246" x14ac:dyDescent="0.2">
      <c r="A25">
        <f t="shared" si="17"/>
        <v>1.2</v>
      </c>
      <c r="B25" cm="1">
        <f t="array" ref="B25">XtoYt($A25,Al,Vl,B$8)</f>
        <v>0.18010138866987874</v>
      </c>
      <c r="C25" cm="1">
        <f t="array" ref="C25">YtoyX(B25,Al,Vl,B$8)</f>
        <v>-4.1247200862839</v>
      </c>
      <c r="D25">
        <f t="shared" si="31"/>
        <v>1.3156937223886375E-2</v>
      </c>
      <c r="E25">
        <f t="shared" si="9"/>
        <v>0.99754310311738126</v>
      </c>
      <c r="F25">
        <f t="shared" si="18"/>
        <v>1.020785230757064</v>
      </c>
      <c r="G25" s="6">
        <f t="shared" si="10"/>
        <v>5.3343730309958662E-2</v>
      </c>
      <c r="H25">
        <f t="shared" si="32"/>
        <v>0.39141266643395545</v>
      </c>
      <c r="I25">
        <f t="shared" si="19"/>
        <v>1</v>
      </c>
      <c r="J25">
        <f t="shared" si="20"/>
        <v>47.148965748890525</v>
      </c>
      <c r="K25" s="6">
        <f t="shared" si="11"/>
        <v>43.204067138388147</v>
      </c>
      <c r="CO25">
        <f t="shared" si="21"/>
        <v>-0.24999999999999989</v>
      </c>
      <c r="CP25">
        <f t="shared" si="22"/>
        <v>3.4486777250166134E-3</v>
      </c>
      <c r="CQ25">
        <f t="shared" si="12"/>
        <v>0.99961953257109804</v>
      </c>
      <c r="CR25">
        <f t="shared" si="23"/>
        <v>-0.24999999999999989</v>
      </c>
      <c r="CS25">
        <f t="shared" si="24"/>
        <v>-0.43830677966649301</v>
      </c>
      <c r="CT25">
        <f t="shared" si="13"/>
        <v>5.9952251707589249E-2</v>
      </c>
      <c r="CU25">
        <f t="shared" si="25"/>
        <v>-0.24999999999999989</v>
      </c>
      <c r="CV25">
        <f t="shared" si="26"/>
        <v>-0.33160457246497466</v>
      </c>
      <c r="CW25">
        <f t="shared" si="14"/>
        <v>0.1402062847591275</v>
      </c>
      <c r="CX25">
        <f t="shared" si="27"/>
        <v>-0.24999999999999989</v>
      </c>
      <c r="CY25">
        <f t="shared" si="28"/>
        <v>-0.13982830162255702</v>
      </c>
      <c r="CZ25">
        <f t="shared" si="15"/>
        <v>0.59042759945057244</v>
      </c>
      <c r="DA25">
        <f t="shared" si="29"/>
        <v>-0.24999999999999989</v>
      </c>
      <c r="DB25">
        <f t="shared" si="30"/>
        <v>0.14141266643395572</v>
      </c>
      <c r="DC25">
        <f t="shared" si="16"/>
        <v>0.58440217376158365</v>
      </c>
      <c r="DD25">
        <f>DD24+10</f>
        <v>15</v>
      </c>
      <c r="DE25">
        <f>RADIANS(DD25)</f>
        <v>0.26179938779914941</v>
      </c>
      <c r="DF25">
        <f t="shared" si="53"/>
        <v>31.33248571499125</v>
      </c>
      <c r="DG25">
        <f t="shared" si="54"/>
        <v>-4.125</v>
      </c>
      <c r="DH25">
        <f t="shared" si="55"/>
        <v>15.394709581221621</v>
      </c>
      <c r="DI25">
        <f t="shared" si="56"/>
        <v>11.81277613376963</v>
      </c>
      <c r="DL25">
        <f t="shared" si="7"/>
        <v>215</v>
      </c>
      <c r="DM25">
        <f t="shared" si="4"/>
        <v>3.7524578917878086</v>
      </c>
      <c r="DN25">
        <f t="shared" si="0"/>
        <v>0.31529878887898355</v>
      </c>
      <c r="DO25">
        <f t="shared" si="1"/>
        <v>-9.2338764288709232</v>
      </c>
      <c r="DP25">
        <f t="shared" si="2"/>
        <v>5.8911105278112217</v>
      </c>
      <c r="DQ25">
        <f t="shared" si="3"/>
        <v>3.066718031937028</v>
      </c>
      <c r="EC25">
        <f t="shared" si="8"/>
        <v>5.6400000000000041</v>
      </c>
      <c r="EE25">
        <f t="shared" si="5"/>
        <v>30.177777777777358</v>
      </c>
      <c r="EF25">
        <f t="shared" si="6"/>
        <v>3.3136966126657307E-2</v>
      </c>
      <c r="EM25" t="s">
        <v>128</v>
      </c>
      <c r="EW25">
        <f t="shared" si="43"/>
        <v>0.31415926535897926</v>
      </c>
      <c r="EX25">
        <f t="shared" si="33"/>
        <v>4.7552825814757682</v>
      </c>
      <c r="EY25">
        <f t="shared" si="34"/>
        <v>1.5450849718747368</v>
      </c>
      <c r="EZ25">
        <f t="shared" si="35"/>
        <v>0.15168028076405113</v>
      </c>
      <c r="FA25">
        <f t="shared" si="38"/>
        <v>5.898049939804455</v>
      </c>
      <c r="FB25" cm="1">
        <f t="array" ref="FB25">xsel+Rs*COS(EW25)</f>
        <v>268.49077790187926</v>
      </c>
      <c r="FC25">
        <f t="shared" si="36"/>
        <v>136.58342116483274</v>
      </c>
      <c r="FD25">
        <f t="shared" si="48"/>
        <v>1.0219525651798143</v>
      </c>
      <c r="FE25">
        <f t="shared" si="44"/>
        <v>0.20905292177956686</v>
      </c>
      <c r="FF25">
        <f t="shared" si="49"/>
        <v>0.81289964340024734</v>
      </c>
      <c r="FG25">
        <f t="shared" si="50"/>
        <v>0.79387919359437942</v>
      </c>
      <c r="FH25">
        <f t="shared" si="39"/>
        <v>0.98181818181818203</v>
      </c>
      <c r="FI25">
        <f t="shared" si="51"/>
        <v>5.5678221107563672</v>
      </c>
      <c r="FJ25">
        <f t="shared" si="52"/>
        <v>1.181227604233803</v>
      </c>
      <c r="FK25">
        <f t="shared" si="41"/>
        <v>5.7200000000000024</v>
      </c>
      <c r="FL25">
        <f t="shared" si="42"/>
        <v>4.8454831530948992</v>
      </c>
      <c r="FM25">
        <f t="shared" si="37"/>
        <v>15.825641940376403</v>
      </c>
      <c r="FN25">
        <f t="shared" si="46"/>
        <v>1.1567395160258247</v>
      </c>
      <c r="FO25">
        <f t="shared" si="47"/>
        <v>5.5521997044719633</v>
      </c>
      <c r="GV25">
        <f>1+Kay*c_EXISOSI^2/(4*bsel)</f>
        <v>1.0060451127340033</v>
      </c>
      <c r="GW25">
        <f>1-Kay*c_EXISOSI^2/(4*bsel)</f>
        <v>0.99395488726599668</v>
      </c>
      <c r="HB25">
        <f>bsel</f>
        <v>0.10101010101010104</v>
      </c>
      <c r="HG25" t="e" cm="1">
        <f t="array" ref="HG25">c_</f>
        <v>#NAME?</v>
      </c>
      <c r="HQ25" t="str">
        <f>"n=" &amp;natm</f>
        <v>n=1.1</v>
      </c>
      <c r="HV25">
        <f>2*(1-COS(incid22))*EXP(bsel*$HW25)/((1-COS(incid22))^2*EXP(2*bsel*$HW25)+kay2_^2 )</f>
        <v>1</v>
      </c>
      <c r="HW25">
        <v>0</v>
      </c>
      <c r="HX25">
        <f>Rg+hatm</f>
        <v>5.9</v>
      </c>
    </row>
    <row r="26" spans="1:246" ht="15" x14ac:dyDescent="0.25">
      <c r="A26">
        <f t="shared" si="17"/>
        <v>1.28</v>
      </c>
      <c r="B26" cm="1">
        <f t="array" ref="B26">XtoYt($A26,Al,Vl,B$8)</f>
        <v>0.18010138926747082</v>
      </c>
      <c r="C26" cm="1">
        <f t="array" ref="C26">YtoyX(B26,Al,Vl,B$8)</f>
        <v>-4.1248524037929997</v>
      </c>
      <c r="D26">
        <f t="shared" si="31"/>
        <v>1.4034066372145467E-2</v>
      </c>
      <c r="E26">
        <f t="shared" si="9"/>
        <v>0.998009138993877</v>
      </c>
      <c r="F26">
        <f t="shared" si="18"/>
        <v>0.99152378520899886</v>
      </c>
      <c r="G26" s="6">
        <f t="shared" si="10"/>
        <v>5.5295784388193665E-2</v>
      </c>
      <c r="H26">
        <f t="shared" si="32"/>
        <v>0.41750684419621914</v>
      </c>
      <c r="I26">
        <f t="shared" si="19"/>
        <v>0.97859974841203701</v>
      </c>
      <c r="J26">
        <f t="shared" si="20"/>
        <v>56.888010442246461</v>
      </c>
      <c r="K26" s="6">
        <f t="shared" si="11"/>
        <v>42.191213194203044</v>
      </c>
      <c r="CO26">
        <f t="shared" si="21"/>
        <v>-0.23999999999999988</v>
      </c>
      <c r="CP26">
        <f t="shared" si="22"/>
        <v>1.3448677725016622E-2</v>
      </c>
      <c r="CQ26">
        <f t="shared" si="12"/>
        <v>0.99424004232934049</v>
      </c>
      <c r="CR26">
        <f t="shared" si="23"/>
        <v>-0.23999999999999988</v>
      </c>
      <c r="CS26">
        <f t="shared" si="24"/>
        <v>-0.428306779666493</v>
      </c>
      <c r="CT26">
        <f t="shared" si="13"/>
        <v>6.4935365679487669E-2</v>
      </c>
      <c r="CU26">
        <f t="shared" si="25"/>
        <v>-0.23999999999999988</v>
      </c>
      <c r="CV26">
        <f t="shared" si="26"/>
        <v>-0.32160457246497465</v>
      </c>
      <c r="CW26">
        <f t="shared" si="14"/>
        <v>0.15175361090608805</v>
      </c>
      <c r="CX26">
        <f t="shared" si="27"/>
        <v>-0.23999999999999988</v>
      </c>
      <c r="CY26">
        <f t="shared" si="28"/>
        <v>-0.12982830162255701</v>
      </c>
      <c r="CZ26">
        <f t="shared" si="15"/>
        <v>0.62907443200375734</v>
      </c>
      <c r="DA26">
        <f t="shared" si="29"/>
        <v>-0.23999999999999988</v>
      </c>
      <c r="DB26">
        <f t="shared" si="30"/>
        <v>0.15141266643395573</v>
      </c>
      <c r="DC26">
        <f t="shared" si="16"/>
        <v>0.54709668599267813</v>
      </c>
      <c r="DD26">
        <f t="shared" ref="DD26:DD59" si="57">DD25+10</f>
        <v>25</v>
      </c>
      <c r="DE26">
        <f t="shared" ref="DE26:DE59" si="58">RADIANS(DD26)</f>
        <v>0.43633231299858238</v>
      </c>
      <c r="DF26">
        <f t="shared" si="53"/>
        <v>18.606672577605984</v>
      </c>
      <c r="DG26">
        <f t="shared" si="54"/>
        <v>-4.125</v>
      </c>
      <c r="DH26">
        <f t="shared" si="55"/>
        <v>8.846091047101929</v>
      </c>
      <c r="DI26">
        <f t="shared" si="56"/>
        <v>5.635581530504056</v>
      </c>
      <c r="DL26">
        <f t="shared" si="7"/>
        <v>225</v>
      </c>
      <c r="DM26">
        <f t="shared" si="4"/>
        <v>3.9269908169872414</v>
      </c>
      <c r="DN26">
        <f t="shared" si="0"/>
        <v>0.41421356237309498</v>
      </c>
      <c r="DO26">
        <f t="shared" si="1"/>
        <v>-7.0509886961563453</v>
      </c>
      <c r="DP26">
        <f t="shared" si="2"/>
        <v>4.1250000000000018</v>
      </c>
      <c r="DQ26">
        <f t="shared" si="3"/>
        <v>1.7086309447890176</v>
      </c>
      <c r="EC26">
        <f t="shared" si="8"/>
        <v>5.6220000000000043</v>
      </c>
      <c r="EE26">
        <f t="shared" si="5"/>
        <v>32.197777777777333</v>
      </c>
      <c r="EF26">
        <f t="shared" si="6"/>
        <v>3.1058044033405081E-2</v>
      </c>
      <c r="EM26" t="s">
        <v>140</v>
      </c>
      <c r="EW26">
        <f t="shared" si="43"/>
        <v>0.34557519189487718</v>
      </c>
      <c r="EX26">
        <f t="shared" si="33"/>
        <v>4.7044038447711269</v>
      </c>
      <c r="EY26">
        <f t="shared" si="34"/>
        <v>1.6936896012264566</v>
      </c>
      <c r="EZ26">
        <f t="shared" si="35"/>
        <v>-0.72324660338689239</v>
      </c>
      <c r="FA26">
        <f t="shared" si="38"/>
        <v>5.8555029118504693</v>
      </c>
      <c r="FB26" cm="1">
        <f t="array" ref="FB26">xsel+Rs*COS(EW26)</f>
        <v>268.47805821770311</v>
      </c>
      <c r="FC26">
        <f t="shared" si="36"/>
        <v>136.62057232217066</v>
      </c>
      <c r="FD26">
        <f t="shared" si="48"/>
        <v>1.0029321153739463</v>
      </c>
      <c r="FE26">
        <f t="shared" si="44"/>
        <v>0.20540078246643412</v>
      </c>
      <c r="FF26">
        <f t="shared" si="49"/>
        <v>0.79753133290751221</v>
      </c>
      <c r="FG26">
        <f t="shared" si="50"/>
        <v>0.77724935507095327</v>
      </c>
      <c r="FH26">
        <f t="shared" si="39"/>
        <v>0.9800000000000002</v>
      </c>
      <c r="FI26">
        <f t="shared" si="51"/>
        <v>5.5521997044719633</v>
      </c>
      <c r="FJ26">
        <f t="shared" si="52"/>
        <v>1.1567395160258247</v>
      </c>
      <c r="FK26">
        <f t="shared" si="41"/>
        <v>5.7020000000000026</v>
      </c>
      <c r="FL26">
        <f t="shared" si="42"/>
        <v>4.8142468462863199</v>
      </c>
      <c r="FM26">
        <f t="shared" si="37"/>
        <v>16.265331592367765</v>
      </c>
      <c r="FN26">
        <f t="shared" si="46"/>
        <v>1.1331367488504993</v>
      </c>
      <c r="FO26">
        <f t="shared" si="47"/>
        <v>5.5364596306351803</v>
      </c>
      <c r="GP26" t="s">
        <v>306</v>
      </c>
      <c r="GQ26">
        <f>1/(Kay*bsel)</f>
        <v>661.69154753728344</v>
      </c>
      <c r="GR26">
        <f>rarxiko*SIN(fia)</f>
        <v>5.2569384927113703</v>
      </c>
      <c r="GS26">
        <f>rarxiko*COS(fia)</f>
        <v>2.6785439484633264</v>
      </c>
      <c r="GV26">
        <f>GV25/(Kay*bsel)</f>
        <v>665.69154753728344</v>
      </c>
      <c r="GW26">
        <f>GW25/(Kay*bsel)</f>
        <v>657.69154753728344</v>
      </c>
      <c r="HA26" s="5" t="s">
        <v>323</v>
      </c>
      <c r="HB26">
        <f>0.00923</f>
        <v>9.2300000000000004E-3</v>
      </c>
      <c r="HC26">
        <f>HD121</f>
        <v>5.0947932323412255</v>
      </c>
      <c r="HE26">
        <f>fia</f>
        <v>1.0995574287564276</v>
      </c>
      <c r="HH26" s="45" t="s">
        <v>350</v>
      </c>
      <c r="HQ26">
        <v>0.5</v>
      </c>
      <c r="HR26">
        <v>5.9</v>
      </c>
      <c r="IC26" t="s">
        <v>355</v>
      </c>
    </row>
    <row r="27" spans="1:246" x14ac:dyDescent="0.2">
      <c r="A27">
        <f t="shared" si="17"/>
        <v>1.36</v>
      </c>
      <c r="B27" cm="1">
        <f t="array" ref="B27">XtoYt($A27,Al,Vl,B$8)</f>
        <v>0.18010138943362375</v>
      </c>
      <c r="C27" cm="1">
        <f t="array" ref="C27">YtoyX(B27,Al,Vl,B$8)</f>
        <v>-4.1249221719691898</v>
      </c>
      <c r="D27">
        <f t="shared" si="31"/>
        <v>1.4911195520404558E-2</v>
      </c>
      <c r="E27">
        <f t="shared" si="9"/>
        <v>0.99842642606882259</v>
      </c>
      <c r="F27">
        <f t="shared" si="18"/>
        <v>0.96223642869390558</v>
      </c>
      <c r="G27" s="6">
        <f t="shared" si="10"/>
        <v>5.7043647541063495E-2</v>
      </c>
      <c r="H27">
        <f t="shared" si="32"/>
        <v>0.44360102195848283</v>
      </c>
      <c r="I27">
        <f t="shared" si="19"/>
        <v>0.91875505202673957</v>
      </c>
      <c r="J27">
        <f t="shared" si="20"/>
        <v>65.835806956181472</v>
      </c>
      <c r="K27" s="6">
        <f t="shared" si="11"/>
        <v>39.35881954110684</v>
      </c>
      <c r="CO27">
        <f t="shared" si="21"/>
        <v>-0.22999999999999987</v>
      </c>
      <c r="CP27">
        <f t="shared" si="22"/>
        <v>2.3448677725016631E-2</v>
      </c>
      <c r="CQ27">
        <f t="shared" si="12"/>
        <v>0.98265944809460637</v>
      </c>
      <c r="CR27">
        <f t="shared" si="23"/>
        <v>-0.22999999999999987</v>
      </c>
      <c r="CS27">
        <f t="shared" si="24"/>
        <v>-0.41830677966649299</v>
      </c>
      <c r="CT27">
        <f t="shared" si="13"/>
        <v>7.0330764328019768E-2</v>
      </c>
      <c r="CU27">
        <f t="shared" si="25"/>
        <v>-0.22999999999999987</v>
      </c>
      <c r="CV27">
        <f t="shared" si="26"/>
        <v>-0.31160457246497464</v>
      </c>
      <c r="CW27">
        <f t="shared" si="14"/>
        <v>0.1642277129596289</v>
      </c>
      <c r="CX27">
        <f t="shared" si="27"/>
        <v>-0.22999999999999987</v>
      </c>
      <c r="CY27">
        <f t="shared" si="28"/>
        <v>-0.119828301622557</v>
      </c>
      <c r="CZ27">
        <f t="shared" si="15"/>
        <v>0.66855405543267699</v>
      </c>
      <c r="DA27">
        <f t="shared" si="29"/>
        <v>-0.22999999999999987</v>
      </c>
      <c r="DB27">
        <f t="shared" si="30"/>
        <v>0.16141266643395574</v>
      </c>
      <c r="DC27">
        <f t="shared" si="16"/>
        <v>0.51119126890012268</v>
      </c>
      <c r="DD27">
        <f t="shared" si="57"/>
        <v>35</v>
      </c>
      <c r="DE27">
        <f t="shared" si="58"/>
        <v>0.6108652381980153</v>
      </c>
      <c r="DF27">
        <f t="shared" si="53"/>
        <v>13.082828559748252</v>
      </c>
      <c r="DG27">
        <f t="shared" si="54"/>
        <v>-4.125</v>
      </c>
      <c r="DH27">
        <f t="shared" si="55"/>
        <v>5.8911105278112226</v>
      </c>
      <c r="DI27">
        <f t="shared" si="56"/>
        <v>3.0667180319370297</v>
      </c>
      <c r="DL27">
        <f t="shared" si="7"/>
        <v>235</v>
      </c>
      <c r="DM27">
        <f t="shared" si="4"/>
        <v>4.1015237421866741</v>
      </c>
      <c r="DN27">
        <f t="shared" si="0"/>
        <v>0.52056705055174612</v>
      </c>
      <c r="DO27">
        <f t="shared" si="1"/>
        <v>-5.222692637758386</v>
      </c>
      <c r="DP27">
        <f t="shared" si="2"/>
        <v>2.8883560951150549</v>
      </c>
      <c r="DQ27">
        <f t="shared" si="3"/>
        <v>0.91069517864100713</v>
      </c>
      <c r="EC27">
        <f t="shared" si="8"/>
        <v>5.6040000000000045</v>
      </c>
      <c r="EE27">
        <f t="shared" si="5"/>
        <v>34.217777777777307</v>
      </c>
      <c r="EF27">
        <f t="shared" si="6"/>
        <v>2.9224574620080931E-2</v>
      </c>
      <c r="EM27" t="s">
        <v>129</v>
      </c>
      <c r="EQ27">
        <f>natm</f>
        <v>1.1000000000000001</v>
      </c>
      <c r="EW27">
        <f t="shared" si="43"/>
        <v>0.3769911184307751</v>
      </c>
      <c r="EX27">
        <f t="shared" si="33"/>
        <v>4.6488824294412572</v>
      </c>
      <c r="EY27">
        <f t="shared" si="34"/>
        <v>1.8406227634233894</v>
      </c>
      <c r="EZ27">
        <f t="shared" si="35"/>
        <v>-1.5727285283413748</v>
      </c>
      <c r="FA27">
        <f t="shared" si="38"/>
        <v>5.6865213422743057</v>
      </c>
      <c r="FB27" cm="1">
        <f t="array" ref="FB27">xsel+Rs*COS(EW27)</f>
        <v>268.46417786387065</v>
      </c>
      <c r="FC27">
        <f t="shared" si="36"/>
        <v>136.65730561271991</v>
      </c>
      <c r="FD27">
        <f t="shared" si="48"/>
        <v>0.98265013753738739</v>
      </c>
      <c r="FE27">
        <f t="shared" si="44"/>
        <v>0.2018800747560609</v>
      </c>
      <c r="FF27">
        <f t="shared" si="49"/>
        <v>0.78077006278132655</v>
      </c>
      <c r="FG27">
        <f t="shared" si="50"/>
        <v>0.75937796801069546</v>
      </c>
      <c r="FH27">
        <f t="shared" si="39"/>
        <v>0.97818181818181849</v>
      </c>
      <c r="FI27">
        <f t="shared" si="51"/>
        <v>5.5364596306351803</v>
      </c>
      <c r="FJ27">
        <f t="shared" si="52"/>
        <v>1.1331367488504993</v>
      </c>
      <c r="FK27">
        <f t="shared" si="41"/>
        <v>5.6840000000000028</v>
      </c>
      <c r="FL27">
        <f t="shared" si="42"/>
        <v>4.7808000945480451</v>
      </c>
      <c r="FM27">
        <f t="shared" si="37"/>
        <v>16.738430483661279</v>
      </c>
      <c r="FN27">
        <f t="shared" si="46"/>
        <v>1.1104135179610415</v>
      </c>
      <c r="FO27">
        <f t="shared" si="47"/>
        <v>5.5205935476511359</v>
      </c>
      <c r="GB27">
        <f>IF(1-Kay*c_EXISOSI^2/(4*bsel)&gt;0,1+Kay*c_EXISOSI^2/(4*bsel),1-Kay*c_EXISOSI^2/(4*bsel))</f>
        <v>1.0060451127340033</v>
      </c>
      <c r="GC27">
        <f>IF(1-Kay*c_EXISOSI^2/(4*bsel)&gt;0,1-Kay*c_EXISOSI^2/(4*bsel),1+Kay*c_EXISOSI^2/(4*bsel))</f>
        <v>0.99395488726599668</v>
      </c>
      <c r="GD27">
        <f>GC27-GB27</f>
        <v>-1.2090225468006643E-2</v>
      </c>
      <c r="GE27">
        <f>GD27-GB27</f>
        <v>-1.01813533820201</v>
      </c>
      <c r="GF27">
        <f>GE27/(Kay*bsel)</f>
        <v>-673.69154753728344</v>
      </c>
      <c r="GH27" s="5" t="s">
        <v>293</v>
      </c>
      <c r="GI27">
        <f>aell^2/(aell^2+bell^2)</f>
        <v>0.49697744363299834</v>
      </c>
      <c r="GJ27" s="5" t="s">
        <v>294</v>
      </c>
      <c r="GL27" t="s">
        <v>296</v>
      </c>
      <c r="GM27">
        <f>bell^2/(aell^2+bell^2)</f>
        <v>0.50302255636700155</v>
      </c>
      <c r="GN27">
        <f>SQRT(aell2+bell2)</f>
        <v>36.378332769308805</v>
      </c>
      <c r="GO27" t="s">
        <v>302</v>
      </c>
      <c r="GR27">
        <f>alfagon</f>
        <v>1.1145196410264178</v>
      </c>
      <c r="GU27" s="5" t="s">
        <v>316</v>
      </c>
      <c r="GW27" s="5" t="s">
        <v>317</v>
      </c>
      <c r="HD27" s="5" t="s">
        <v>319</v>
      </c>
      <c r="HV27">
        <f>bsel</f>
        <v>0.10101010101010104</v>
      </c>
      <c r="HX27" t="s">
        <v>343</v>
      </c>
      <c r="HY27">
        <f>IA30</f>
        <v>0.86448647232905551</v>
      </c>
    </row>
    <row r="28" spans="1:246" ht="15" x14ac:dyDescent="0.25">
      <c r="A28">
        <f t="shared" si="17"/>
        <v>1.4400000000000002</v>
      </c>
      <c r="B28" cm="1">
        <f t="array" ref="B28">XtoYt($A28,Al,Vl,B$8)</f>
        <v>0.18010138947982046</v>
      </c>
      <c r="C28" cm="1">
        <f t="array" ref="C28">YtoyX(B28,Al,Vl,B$8)</f>
        <v>-4.1249589614947366</v>
      </c>
      <c r="D28">
        <f t="shared" si="31"/>
        <v>1.5788324668663652E-2</v>
      </c>
      <c r="E28">
        <f t="shared" si="9"/>
        <v>0.99879486205285772</v>
      </c>
      <c r="F28">
        <f t="shared" si="18"/>
        <v>0.93292601452286672</v>
      </c>
      <c r="G28" s="6">
        <f t="shared" si="10"/>
        <v>5.858689131579653E-2</v>
      </c>
      <c r="H28">
        <f t="shared" si="32"/>
        <v>0.46969519972074653</v>
      </c>
      <c r="I28">
        <f t="shared" si="19"/>
        <v>0.83153541151887966</v>
      </c>
      <c r="J28">
        <f t="shared" si="20"/>
        <v>73.438925257075823</v>
      </c>
      <c r="K28" s="6">
        <f t="shared" si="11"/>
        <v>35.230795319724265</v>
      </c>
      <c r="CO28">
        <f t="shared" si="21"/>
        <v>-0.21999999999999986</v>
      </c>
      <c r="CP28">
        <f t="shared" si="22"/>
        <v>3.344867772501664E-2</v>
      </c>
      <c r="CQ28">
        <f t="shared" si="12"/>
        <v>0.965235880179102</v>
      </c>
      <c r="CR28">
        <f t="shared" si="23"/>
        <v>-0.21999999999999986</v>
      </c>
      <c r="CS28">
        <f t="shared" si="24"/>
        <v>-0.40830677966649298</v>
      </c>
      <c r="CT28">
        <f t="shared" si="13"/>
        <v>7.617204339755243E-2</v>
      </c>
      <c r="CU28">
        <f t="shared" si="25"/>
        <v>-0.21999999999999986</v>
      </c>
      <c r="CV28">
        <f t="shared" si="26"/>
        <v>-0.30160457246497463</v>
      </c>
      <c r="CW28">
        <f t="shared" si="14"/>
        <v>0.17769644436019838</v>
      </c>
      <c r="CX28">
        <f t="shared" si="27"/>
        <v>-0.21999999999999986</v>
      </c>
      <c r="CY28">
        <f t="shared" si="28"/>
        <v>-0.109828301622557</v>
      </c>
      <c r="CZ28">
        <f t="shared" si="15"/>
        <v>0.70848036474558629</v>
      </c>
      <c r="DA28">
        <f t="shared" si="29"/>
        <v>-0.21999999999999986</v>
      </c>
      <c r="DB28">
        <f t="shared" si="30"/>
        <v>0.17141266643395575</v>
      </c>
      <c r="DC28">
        <f t="shared" si="16"/>
        <v>0.47684310159188092</v>
      </c>
      <c r="DD28">
        <f t="shared" si="57"/>
        <v>45</v>
      </c>
      <c r="DE28">
        <f t="shared" si="58"/>
        <v>0.78539816339744828</v>
      </c>
      <c r="DF28">
        <f t="shared" si="53"/>
        <v>9.9586309447890162</v>
      </c>
      <c r="DG28">
        <f t="shared" si="54"/>
        <v>-4.125</v>
      </c>
      <c r="DH28">
        <f t="shared" si="55"/>
        <v>4.125</v>
      </c>
      <c r="DI28">
        <f t="shared" si="56"/>
        <v>1.7086309447890176</v>
      </c>
      <c r="DL28">
        <f t="shared" si="7"/>
        <v>245</v>
      </c>
      <c r="DM28">
        <f t="shared" si="4"/>
        <v>4.2760566673861078</v>
      </c>
      <c r="DN28">
        <f t="shared" si="0"/>
        <v>0.6370702608074934</v>
      </c>
      <c r="DO28">
        <f t="shared" si="1"/>
        <v>-3.6070026396137185</v>
      </c>
      <c r="DP28">
        <f t="shared" si="2"/>
        <v>1.9235190898893675</v>
      </c>
      <c r="DQ28">
        <f t="shared" si="3"/>
        <v>0.42643391572027833</v>
      </c>
      <c r="DU28">
        <f>theta</f>
        <v>1.1145196410264178</v>
      </c>
      <c r="EC28">
        <f t="shared" si="8"/>
        <v>5.5860000000000047</v>
      </c>
      <c r="EE28">
        <f t="shared" si="5"/>
        <v>36.237777777777289</v>
      </c>
      <c r="EF28">
        <f t="shared" si="6"/>
        <v>2.7595511130189862E-2</v>
      </c>
      <c r="EM28" t="s">
        <v>130</v>
      </c>
      <c r="EW28">
        <f t="shared" si="43"/>
        <v>0.40840704496667302</v>
      </c>
      <c r="EX28">
        <f t="shared" si="33"/>
        <v>4.5887731284199056</v>
      </c>
      <c r="EY28">
        <f t="shared" si="34"/>
        <v>1.9857394531739025</v>
      </c>
      <c r="EZ28">
        <f t="shared" si="35"/>
        <v>-2.3785135141532998</v>
      </c>
      <c r="FA28">
        <f t="shared" si="38"/>
        <v>5.3993215743267342</v>
      </c>
      <c r="FB28" cm="1">
        <f t="array" ref="FB28">xsel+Rs*COS(EW28)</f>
        <v>268.4491505386153</v>
      </c>
      <c r="FC28">
        <f t="shared" si="36"/>
        <v>136.69358478515753</v>
      </c>
      <c r="FD28">
        <f t="shared" si="48"/>
        <v>0.9612580427667563</v>
      </c>
      <c r="FE28">
        <f t="shared" si="44"/>
        <v>0.19849170485863157</v>
      </c>
      <c r="FF28">
        <f t="shared" si="49"/>
        <v>0.76276633790812476</v>
      </c>
      <c r="FG28">
        <f t="shared" si="50"/>
        <v>0.74041323917286306</v>
      </c>
      <c r="FH28">
        <f t="shared" si="39"/>
        <v>0.97636363636363666</v>
      </c>
      <c r="FI28">
        <f t="shared" si="51"/>
        <v>5.5205935476511359</v>
      </c>
      <c r="FJ28">
        <f t="shared" si="52"/>
        <v>1.1104135179610415</v>
      </c>
      <c r="FK28">
        <f t="shared" si="41"/>
        <v>5.666000000000003</v>
      </c>
      <c r="FL28">
        <f t="shared" si="42"/>
        <v>4.7452674900020027</v>
      </c>
      <c r="FM28">
        <f t="shared" si="37"/>
        <v>17.238569818273529</v>
      </c>
      <c r="FN28">
        <f t="shared" si="46"/>
        <v>1.0885554958173784</v>
      </c>
      <c r="FO28">
        <f t="shared" si="47"/>
        <v>5.5045931346621524</v>
      </c>
      <c r="GA28" s="5" t="s">
        <v>291</v>
      </c>
      <c r="GB28">
        <f>GB27/(Kay*bsel)</f>
        <v>665.69154753728344</v>
      </c>
      <c r="GC28">
        <f>GC27/(Kay*bsel)</f>
        <v>657.69154753728344</v>
      </c>
      <c r="GD28" s="5" t="s">
        <v>289</v>
      </c>
      <c r="GF28">
        <f>Rg+hatm</f>
        <v>5.9</v>
      </c>
      <c r="GH28">
        <f>c_EXISOSI+2*bsel*a_exisosi</f>
        <v>0</v>
      </c>
      <c r="GK28">
        <f>aell^2</f>
        <v>657.69154753728344</v>
      </c>
      <c r="GS28">
        <f>2*AA*$GF28+BB</f>
        <v>-1.5030780880312254E-4</v>
      </c>
      <c r="GT28">
        <f>SQRT(BB^2-4*AA*CC)</f>
        <v>3.0250173720487838E-3</v>
      </c>
      <c r="GU28">
        <f>Kay*bsel/SQRT(-AA)*ASIN((2*AA*$GF28+BB)/GT28)</f>
        <v>-4.9708715300254787E-2</v>
      </c>
      <c r="GV28">
        <f>1/GF28</f>
        <v>0.16949152542372881</v>
      </c>
      <c r="GW28">
        <f>Kay*c_EXISOSI/SQRT(CC)*LN(ABS(2*SQRT(CC)*SQRT(AA+BB*GV28+CC*GV28^2)+2*CC*GV28+BB))</f>
        <v>-2.3520660197613829E-3</v>
      </c>
      <c r="GX28">
        <f>_2ndint+_1stint</f>
        <v>-5.2060781320016167E-2</v>
      </c>
      <c r="HC28">
        <v>0</v>
      </c>
      <c r="HD28">
        <f>(1/(Kay*COSH(bsel*HC28))-Kay*c_EXISOSI)/bsel/Kay</f>
        <v>44221.828695180324</v>
      </c>
      <c r="HE28">
        <f>COSH(bsel*HC28)</f>
        <v>1</v>
      </c>
      <c r="HR28" s="45" t="s">
        <v>322</v>
      </c>
    </row>
    <row r="29" spans="1:246" x14ac:dyDescent="0.2">
      <c r="A29">
        <f t="shared" si="17"/>
        <v>1.5200000000000002</v>
      </c>
      <c r="B29" cm="1">
        <f t="array" ref="B29">XtoYt($A29,Al,Vl,B$8)</f>
        <v>0.18010138949266488</v>
      </c>
      <c r="C29" cm="1">
        <f t="array" ref="C29">YtoyX(B29,Al,Vl,B$8)</f>
        <v>-4.1249783656989392</v>
      </c>
      <c r="D29">
        <f t="shared" si="31"/>
        <v>1.6665453816922745E-2</v>
      </c>
      <c r="E29">
        <f t="shared" si="9"/>
        <v>0.99911435654608616</v>
      </c>
      <c r="F29">
        <f t="shared" si="18"/>
        <v>0.90359540504581704</v>
      </c>
      <c r="G29" s="6">
        <f>Al*(SIGN(SIN(E$8))*SQRT(1-(Vl*SIN(E$8)*F29/Al-COS(E$8))^2)-SIN(E$8))/(Vl*SIN(E$8))</f>
        <v>5.9925137060243827E-2</v>
      </c>
      <c r="H29">
        <f t="shared" si="32"/>
        <v>0.49578937748301022</v>
      </c>
      <c r="I29">
        <f t="shared" si="19"/>
        <v>0.7302697169788952</v>
      </c>
      <c r="J29">
        <f t="shared" si="20"/>
        <v>79.482241195859416</v>
      </c>
      <c r="K29" s="6">
        <f t="shared" si="11"/>
        <v>30.437984464025831</v>
      </c>
      <c r="CO29">
        <f t="shared" si="21"/>
        <v>-0.20999999999999985</v>
      </c>
      <c r="CP29">
        <f t="shared" si="22"/>
        <v>4.3448677725016649E-2</v>
      </c>
      <c r="CQ29">
        <f t="shared" si="12"/>
        <v>0.94248941842372291</v>
      </c>
      <c r="CR29">
        <f t="shared" si="23"/>
        <v>-0.20999999999999985</v>
      </c>
      <c r="CS29">
        <f t="shared" si="24"/>
        <v>-0.39830677966649297</v>
      </c>
      <c r="CT29">
        <f t="shared" si="13"/>
        <v>8.2495396444281041E-2</v>
      </c>
      <c r="CU29">
        <f t="shared" si="25"/>
        <v>-0.20999999999999985</v>
      </c>
      <c r="CV29">
        <f t="shared" si="26"/>
        <v>-0.29160457246497462</v>
      </c>
      <c r="CW29">
        <f t="shared" si="14"/>
        <v>0.19223085037647497</v>
      </c>
      <c r="CX29">
        <f t="shared" si="27"/>
        <v>-0.20999999999999985</v>
      </c>
      <c r="CY29">
        <f t="shared" si="28"/>
        <v>-9.9828301622556986E-2</v>
      </c>
      <c r="CZ29">
        <f t="shared" si="15"/>
        <v>0.7483818207054006</v>
      </c>
      <c r="DA29">
        <f t="shared" si="29"/>
        <v>-0.20999999999999985</v>
      </c>
      <c r="DB29">
        <f t="shared" si="30"/>
        <v>0.18141266643395576</v>
      </c>
      <c r="DC29">
        <f t="shared" si="16"/>
        <v>0.44415514305798831</v>
      </c>
      <c r="DD29">
        <f t="shared" si="57"/>
        <v>55</v>
      </c>
      <c r="DE29">
        <f t="shared" si="58"/>
        <v>0.95993108859688125</v>
      </c>
      <c r="DF29">
        <f t="shared" si="53"/>
        <v>7.92405127375606</v>
      </c>
      <c r="DG29">
        <f t="shared" si="54"/>
        <v>-4.125</v>
      </c>
      <c r="DH29">
        <f t="shared" si="55"/>
        <v>2.8883560951150531</v>
      </c>
      <c r="DI29">
        <f t="shared" si="56"/>
        <v>0.91069517864100624</v>
      </c>
      <c r="DL29">
        <f t="shared" si="7"/>
        <v>255</v>
      </c>
      <c r="DM29">
        <f t="shared" si="4"/>
        <v>4.4505895925855405</v>
      </c>
      <c r="DN29">
        <f t="shared" si="0"/>
        <v>0.76732698797896048</v>
      </c>
      <c r="DO29">
        <f t="shared" si="1"/>
        <v>-2.1187379820883652</v>
      </c>
      <c r="DP29">
        <f t="shared" si="2"/>
        <v>1.1052904187783807</v>
      </c>
      <c r="DQ29">
        <f t="shared" si="3"/>
        <v>0.1455142441915922</v>
      </c>
      <c r="DT29" t="e" cm="1">
        <f t="array" aca="1" ref="DT29" ca="1">xathesi(theta)</f>
        <v>#NAME?</v>
      </c>
      <c r="DU29" t="e" cm="1">
        <f t="array" aca="1" ref="DU29" ca="1">yathesi(theta)</f>
        <v>#NAME?</v>
      </c>
      <c r="DV29">
        <f>yathesi1</f>
        <v>135.07272368348066</v>
      </c>
      <c r="DW29" t="s">
        <v>210</v>
      </c>
      <c r="EC29">
        <f t="shared" si="8"/>
        <v>5.5680000000000049</v>
      </c>
      <c r="EE29">
        <f t="shared" si="5"/>
        <v>38.257777777777257</v>
      </c>
      <c r="EF29">
        <f t="shared" si="6"/>
        <v>2.6138475836431582E-2</v>
      </c>
      <c r="EM29" t="s">
        <v>131</v>
      </c>
      <c r="EW29">
        <f t="shared" si="43"/>
        <v>0.43982297150257094</v>
      </c>
      <c r="EX29">
        <f t="shared" si="33"/>
        <v>4.5241352623300983</v>
      </c>
      <c r="EY29">
        <f t="shared" si="34"/>
        <v>2.1288964578253626</v>
      </c>
      <c r="EZ29">
        <f t="shared" si="35"/>
        <v>-3.1244958425622982</v>
      </c>
      <c r="FA29">
        <f t="shared" si="38"/>
        <v>5.0047503164304725</v>
      </c>
      <c r="FB29" cm="1">
        <f t="array" ref="FB29">xsel+Rs*COS(EW29)</f>
        <v>268.43299107209282</v>
      </c>
      <c r="FC29">
        <f t="shared" si="36"/>
        <v>136.72937403632039</v>
      </c>
      <c r="FD29">
        <f t="shared" si="48"/>
        <v>0.9389049440314946</v>
      </c>
      <c r="FE29">
        <f t="shared" si="44"/>
        <v>0.19523504699114591</v>
      </c>
      <c r="FF29">
        <f t="shared" si="49"/>
        <v>0.74366989704034869</v>
      </c>
      <c r="FG29">
        <f t="shared" si="50"/>
        <v>0.72050055226370779</v>
      </c>
      <c r="FH29">
        <f t="shared" si="39"/>
        <v>0.97454545454545483</v>
      </c>
      <c r="FI29">
        <f t="shared" si="51"/>
        <v>5.5045931346621524</v>
      </c>
      <c r="FJ29">
        <f t="shared" si="52"/>
        <v>1.0885554958173784</v>
      </c>
      <c r="FK29">
        <f t="shared" si="41"/>
        <v>5.6480000000000032</v>
      </c>
      <c r="FL29">
        <f t="shared" si="42"/>
        <v>4.7077535404834627</v>
      </c>
      <c r="FM29">
        <f t="shared" si="37"/>
        <v>17.759370873340025</v>
      </c>
      <c r="FN29">
        <f t="shared" si="46"/>
        <v>1.0675422423990648</v>
      </c>
      <c r="FO29">
        <f t="shared" si="47"/>
        <v>5.4884503187481206</v>
      </c>
      <c r="GA29" s="5" t="s">
        <v>291</v>
      </c>
      <c r="GB29">
        <f>SQRT(GB28)</f>
        <v>25.800998963940977</v>
      </c>
      <c r="GC29">
        <f>SQRT(GC28)</f>
        <v>25.645497607519403</v>
      </c>
      <c r="GD29" s="5" t="s">
        <v>290</v>
      </c>
      <c r="GF29" s="5" t="s">
        <v>249</v>
      </c>
      <c r="GG29" s="5" t="s">
        <v>45</v>
      </c>
      <c r="GH29" s="5" t="s">
        <v>147</v>
      </c>
      <c r="GI29" s="5" t="s">
        <v>288</v>
      </c>
      <c r="GJ29" s="5" t="s">
        <v>295</v>
      </c>
      <c r="GL29" t="s">
        <v>297</v>
      </c>
      <c r="GQ29" s="5" t="s">
        <v>10</v>
      </c>
      <c r="GR29" s="5" t="s">
        <v>69</v>
      </c>
      <c r="GU29" s="5" t="s">
        <v>314</v>
      </c>
      <c r="GV29" s="5" t="s">
        <v>315</v>
      </c>
      <c r="GY29" s="5" t="s">
        <v>10</v>
      </c>
      <c r="GZ29" s="5" t="s">
        <v>69</v>
      </c>
      <c r="HB29" s="5" t="s">
        <v>325</v>
      </c>
      <c r="HC29" s="5" t="s">
        <v>326</v>
      </c>
      <c r="HD29" s="5" t="s">
        <v>327</v>
      </c>
      <c r="HE29" s="5"/>
      <c r="HG29" s="5"/>
      <c r="HH29" s="5"/>
      <c r="HN29" s="5" t="s">
        <v>320</v>
      </c>
      <c r="HO29" s="5" t="s">
        <v>321</v>
      </c>
      <c r="HV29" t="s">
        <v>147</v>
      </c>
      <c r="HW29" t="s">
        <v>11</v>
      </c>
      <c r="HX29" t="s">
        <v>249</v>
      </c>
      <c r="IA29" s="5" t="s">
        <v>352</v>
      </c>
      <c r="IG29" s="5" t="s">
        <v>295</v>
      </c>
      <c r="IH29" s="5" t="s">
        <v>351</v>
      </c>
      <c r="II29" s="5" t="s">
        <v>354</v>
      </c>
      <c r="IJ29" s="5" t="s">
        <v>353</v>
      </c>
    </row>
    <row r="30" spans="1:246" x14ac:dyDescent="0.2">
      <c r="A30">
        <f t="shared" si="17"/>
        <v>1.6000000000000003</v>
      </c>
      <c r="B30" cm="1">
        <f t="array" ref="B30">XtoYt($A30,Al,Vl,B$8)</f>
        <v>0.18010138949623611</v>
      </c>
      <c r="C30" cm="1">
        <f t="array" ref="C30">YtoyX(B30,Al,Vl,B$8)</f>
        <v>-4.1249885844010477</v>
      </c>
      <c r="D30">
        <f t="shared" si="31"/>
        <v>1.7542582965181838E-2</v>
      </c>
      <c r="E30">
        <f t="shared" si="9"/>
        <v>0.99938483109210929</v>
      </c>
      <c r="F30">
        <f t="shared" si="18"/>
        <v>0.87424747053821128</v>
      </c>
      <c r="G30" s="6">
        <f t="shared" si="10"/>
        <v>6.105805614920596E-2</v>
      </c>
      <c r="H30">
        <f t="shared" si="32"/>
        <v>0.52188355524527397</v>
      </c>
      <c r="I30">
        <f t="shared" si="19"/>
        <v>0.62656233877388412</v>
      </c>
      <c r="J30">
        <f t="shared" si="20"/>
        <v>84.035882707815389</v>
      </c>
      <c r="K30" s="6">
        <f t="shared" si="11"/>
        <v>25.529610998214658</v>
      </c>
      <c r="CO30">
        <f t="shared" si="21"/>
        <v>-0.19999999999999984</v>
      </c>
      <c r="CP30">
        <f t="shared" si="22"/>
        <v>5.3448677725016658E-2</v>
      </c>
      <c r="CQ30">
        <f t="shared" si="12"/>
        <v>0.9150657074240176</v>
      </c>
      <c r="CR30">
        <f t="shared" si="23"/>
        <v>-0.19999999999999984</v>
      </c>
      <c r="CS30">
        <f t="shared" si="24"/>
        <v>-0.38830677966649296</v>
      </c>
      <c r="CT30">
        <f t="shared" si="13"/>
        <v>8.9339777390198077E-2</v>
      </c>
      <c r="CU30">
        <f t="shared" si="25"/>
        <v>-0.19999999999999984</v>
      </c>
      <c r="CV30">
        <f t="shared" si="26"/>
        <v>-0.28160457246497461</v>
      </c>
      <c r="CW30">
        <f t="shared" si="14"/>
        <v>0.20790480176512235</v>
      </c>
      <c r="CX30">
        <f t="shared" si="27"/>
        <v>-0.19999999999999984</v>
      </c>
      <c r="CY30">
        <f t="shared" si="28"/>
        <v>-8.9828301622556977E-2</v>
      </c>
      <c r="CZ30">
        <f t="shared" si="15"/>
        <v>0.78770098894349239</v>
      </c>
      <c r="DA30">
        <f t="shared" si="29"/>
        <v>-0.19999999999999984</v>
      </c>
      <c r="DB30">
        <f t="shared" si="30"/>
        <v>0.19141266643395577</v>
      </c>
      <c r="DC30">
        <f t="shared" si="16"/>
        <v>0.41318518729367937</v>
      </c>
      <c r="DD30">
        <f t="shared" si="57"/>
        <v>65</v>
      </c>
      <c r="DE30">
        <f t="shared" si="58"/>
        <v>1.1344640137963142</v>
      </c>
      <c r="DF30">
        <f t="shared" si="53"/>
        <v>6.4749530056096471</v>
      </c>
      <c r="DG30">
        <f t="shared" si="54"/>
        <v>-4.125</v>
      </c>
      <c r="DH30">
        <f t="shared" si="55"/>
        <v>1.9235190898893693</v>
      </c>
      <c r="DI30">
        <f t="shared" si="56"/>
        <v>0.42643391572027833</v>
      </c>
      <c r="DL30">
        <f t="shared" si="7"/>
        <v>265</v>
      </c>
      <c r="DM30">
        <f t="shared" si="4"/>
        <v>4.6251225177849733</v>
      </c>
      <c r="DN30">
        <f t="shared" si="0"/>
        <v>0.91633117401742326</v>
      </c>
      <c r="DO30">
        <f t="shared" si="1"/>
        <v>-0.69901948769626954</v>
      </c>
      <c r="DP30">
        <f t="shared" si="2"/>
        <v>0.36089073704443686</v>
      </c>
      <c r="DQ30">
        <f t="shared" si="3"/>
        <v>1.5756829866307859E-2</v>
      </c>
      <c r="DT30" t="e" cm="1">
        <f t="array" aca="1" ref="DT30" ca="1">xbthesi(theta)</f>
        <v>#NAME?</v>
      </c>
      <c r="DU30" t="e" cm="1">
        <f t="array" aca="1" ref="DU30" ca="1">yBthesi(theta)</f>
        <v>#NAME?</v>
      </c>
      <c r="DV30">
        <f>ybthesi1</f>
        <v>137.31695201080839</v>
      </c>
      <c r="EC30">
        <f t="shared" si="8"/>
        <v>5.5500000000000052</v>
      </c>
      <c r="EE30">
        <f t="shared" si="5"/>
        <v>40.277777777777239</v>
      </c>
      <c r="EF30">
        <f t="shared" si="6"/>
        <v>2.4827586206896884E-2</v>
      </c>
      <c r="EO30" t="s">
        <v>216</v>
      </c>
      <c r="EW30">
        <f t="shared" si="43"/>
        <v>0.47123889803846886</v>
      </c>
      <c r="EX30">
        <f t="shared" si="33"/>
        <v>4.4550326209418394</v>
      </c>
      <c r="EY30">
        <f t="shared" si="34"/>
        <v>2.2699524986977333</v>
      </c>
      <c r="EZ30">
        <f t="shared" si="35"/>
        <v>-3.7970751695199634</v>
      </c>
      <c r="FA30">
        <f t="shared" si="38"/>
        <v>4.515774591032522</v>
      </c>
      <c r="FB30" cm="1">
        <f t="array" ref="FB30">xsel+Rs*COS(EW30)</f>
        <v>268.41571541174579</v>
      </c>
      <c r="FC30">
        <f t="shared" si="36"/>
        <v>136.76463804653849</v>
      </c>
      <c r="FD30">
        <f t="shared" si="48"/>
        <v>0.9157355992548537</v>
      </c>
      <c r="FE30">
        <f t="shared" si="44"/>
        <v>0.19210833458996426</v>
      </c>
      <c r="FF30">
        <f t="shared" si="49"/>
        <v>0.72362726466488947</v>
      </c>
      <c r="FG30">
        <f t="shared" si="50"/>
        <v>0.69978058519365927</v>
      </c>
      <c r="FH30">
        <f t="shared" si="39"/>
        <v>0.972727272727273</v>
      </c>
      <c r="FI30">
        <f t="shared" si="51"/>
        <v>5.4884503187481206</v>
      </c>
      <c r="FJ30">
        <f t="shared" si="52"/>
        <v>1.0675422423990648</v>
      </c>
      <c r="FK30">
        <f t="shared" si="41"/>
        <v>5.6300000000000034</v>
      </c>
      <c r="FL30">
        <f t="shared" si="42"/>
        <v>4.6683422870959701</v>
      </c>
      <c r="FM30">
        <f t="shared" si="37"/>
        <v>18.294542310594586</v>
      </c>
      <c r="FN30">
        <f>(-FL30*COS(FD31)+SQRT(FM30))*SIN(FD31)</f>
        <v>1.0473492230679271</v>
      </c>
      <c r="FO30">
        <f t="shared" si="47"/>
        <v>5.4721574620872664</v>
      </c>
      <c r="GB30" s="5" t="s">
        <v>285</v>
      </c>
      <c r="GC30" s="5" t="s">
        <v>286</v>
      </c>
      <c r="GE30" s="5">
        <f>hatm/50</f>
        <v>1.8000000000000002E-2</v>
      </c>
      <c r="GF30">
        <f>Rg+hatm</f>
        <v>5.9</v>
      </c>
      <c r="GG30">
        <f t="shared" ref="GG30:GG61" si="59">GF30-a_exisosi</f>
        <v>7.8999999999999986</v>
      </c>
      <c r="GH30">
        <f t="shared" ref="GH30:GH61" si="60">c_EXISOSI+bsel*GF30</f>
        <v>1</v>
      </c>
      <c r="GI30">
        <f>GG30^2*(aell2+bell2)/(bell2*(aell2+GG30^2))</f>
        <v>0.17229512058455959</v>
      </c>
      <c r="GJ30">
        <f>ASIN(SQRT(GI30))</f>
        <v>0.42803565177054104</v>
      </c>
      <c r="GK30" t="e" cm="1">
        <f t="array" aca="1" ref="GK30" ca="1">(-ftoue(GJ30,mmm)-ellearx)/parbros/(Kay*bsel)*c_EXISOSI/2</f>
        <v>#NAME?</v>
      </c>
      <c r="GL30">
        <f t="shared" ref="GL30:GL61" si="61">ACOS($GG30/bell)</f>
        <v>1.2596084300767763</v>
      </c>
      <c r="GM30" t="e" cm="1">
        <f t="array" aca="1" ref="GM30" ca="1">ftoue(GL30,mmm)-ellearx</f>
        <v>#NAME?</v>
      </c>
      <c r="GN30" t="e">
        <f t="shared" ref="GN30:GN80" ca="1" si="62">GM30/parbros/(Kay*bsel)*c_EXISOSI/2</f>
        <v>#NAME?</v>
      </c>
      <c r="GO30">
        <f>1/Kay*(-ATAN(SQRT((aell2+$GG30^2)/(bell2-$GG30^2)))-aploarx)</f>
        <v>0</v>
      </c>
      <c r="GP30">
        <f t="shared" ref="GP30:GP61" si="63">fisosti-1/(Kay*bsel)*(SQRT(1-Kay^2*(c_EXISOSI+bsel*GF30)^2)-SQRT(1-Kay^2*(c_EXISOSI+bsel*rarxiko)^2))</f>
        <v>0.25003316869736231</v>
      </c>
      <c r="GQ30">
        <f>GF30*SIN(GP30)</f>
        <v>1.4598729704197353</v>
      </c>
      <c r="GR30">
        <f>GF30*COS(GP30)</f>
        <v>5.7165348691526283</v>
      </c>
      <c r="GS30">
        <f t="shared" ref="GS30:GS61" si="64">2*AA*$GF30+BB</f>
        <v>-1.5030780880312254E-4</v>
      </c>
      <c r="GT30">
        <f t="shared" ref="GT30:GT61" si="65">SQRT(BB^2-4*AA*CC)</f>
        <v>3.0250173720487838E-3</v>
      </c>
      <c r="GU30">
        <f t="shared" ref="GU30:GU61" si="66">Kay*bsel/SQRT(-AA)*ASIN((2*AA*$GF30+BB)/GT30)-_1stint</f>
        <v>0</v>
      </c>
      <c r="GV30">
        <f>1/GF30</f>
        <v>0.16949152542372881</v>
      </c>
      <c r="GW30">
        <f t="shared" ref="GW30:GW61" si="67">Kay*c_EXISOSI/SQRT(CC)*LN(ABS(2*SQRT(CC)*SQRT(AA+BB*GV30+CC*GV30^2)+2*CC*GV30+BB))-_2ndint</f>
        <v>0</v>
      </c>
      <c r="GX30">
        <f t="shared" ref="GX30:GX61" si="68">fisosti-(GU30+GW30)</f>
        <v>0.25003316869736231</v>
      </c>
      <c r="GY30">
        <f>$GF30*SIN(GX30)</f>
        <v>1.4598729704197353</v>
      </c>
      <c r="GZ30">
        <f>$GF30*COS(GX30)</f>
        <v>5.7165348691526283</v>
      </c>
      <c r="HB30">
        <f>2*(1-COS(incid1))*EXP(bsel*$HC30)/((1-COS(incid1))^2*EXP(2*bsel*$HC30)+Kay^2 )</f>
        <v>1.0000000000004077</v>
      </c>
      <c r="HC30">
        <v>0</v>
      </c>
      <c r="HD30">
        <f t="shared" ref="HD30:HD31" si="69">(HB30-c_EXISOSI)/bsel</f>
        <v>5.9000000000040362</v>
      </c>
      <c r="HL30">
        <f>$HB30*COS(HJ30)</f>
        <v>1.0000000000004077</v>
      </c>
      <c r="HM30">
        <f>fisosti</f>
        <v>0.25003316869736231</v>
      </c>
      <c r="HN30">
        <f t="shared" ref="HN30:HO69" si="70">$HD30*SIN(HM30)</f>
        <v>1.4598729704207341</v>
      </c>
      <c r="HO30">
        <f t="shared" si="70"/>
        <v>5.8637404275897058</v>
      </c>
      <c r="HS30">
        <f>fia</f>
        <v>1.0995574287564276</v>
      </c>
      <c r="HT30">
        <f>$HD30*COS($HS30)</f>
        <v>2.6785439484651588</v>
      </c>
      <c r="HU30">
        <f>$HD30*SIN($HS30)</f>
        <v>5.2569384927149665</v>
      </c>
      <c r="HV30">
        <f t="shared" ref="HV30:HV61" si="71">2*(1-COS(incid22))*EXP(-bsel*$HW30)/((1-COS(incid22))^2*EXP(-2*bsel*$HW30)+kay2_^2 )</f>
        <v>1</v>
      </c>
      <c r="HW30">
        <v>0</v>
      </c>
      <c r="HX30">
        <f t="shared" ref="HX30:HX93" si="72">(HV30-c_EXISOSI)/bsel</f>
        <v>5.9</v>
      </c>
      <c r="HY30">
        <f>alfagon</f>
        <v>1.1145196410264178</v>
      </c>
      <c r="HZ30">
        <f>fia</f>
        <v>1.0995574287564276</v>
      </c>
      <c r="IA30">
        <f>IK30-IG30</f>
        <v>0.86448647232905551</v>
      </c>
      <c r="IB30">
        <f>rarxiko^2-Rg^2*SIN(alfagon)^2</f>
        <v>14.663401817722814</v>
      </c>
      <c r="IC30">
        <f>(-Rg*COS(alfagon)+SQRT(IB30))*SIN(alfagon)</f>
        <v>1.4598729704197353</v>
      </c>
      <c r="ID30">
        <f>Rg+_xlfn.COT(alfagon)*IE30</f>
        <v>5.7165348691526283</v>
      </c>
      <c r="IE30">
        <f>(-Rg*COS(alfagon)+SQRT(IF30^2-Rg^2*SIN(alfagon)^2))*SIN(alfagon)</f>
        <v>1.4598729704197353</v>
      </c>
      <c r="IF30">
        <f>rarxiko</f>
        <v>5.9</v>
      </c>
      <c r="IG30">
        <f>ATAN(IC30/ID30)</f>
        <v>0.25003316869736231</v>
      </c>
      <c r="IH30">
        <f t="shared" ref="IH30:IH61" si="73">SIN(IA30)*(c_EXISOSI+bsel*($HX31))/(c_EXISOSI+bsel*$HX30)</f>
        <v>0.76030167460736819</v>
      </c>
      <c r="II30">
        <f>ASIN(IH30)</f>
        <v>0.86377741078816273</v>
      </c>
      <c r="IJ30">
        <f>IG30+II30</f>
        <v>1.1138105794855251</v>
      </c>
      <c r="IK30">
        <f>ATAN(IC30/(ID30-Rg))</f>
        <v>1.1145196410264178</v>
      </c>
      <c r="IL30">
        <f t="shared" ref="IL30:IL93" si="74">c_EXISOSI+bsel*$FC30</f>
        <v>14.218650307731163</v>
      </c>
    </row>
    <row r="31" spans="1:246" x14ac:dyDescent="0.2">
      <c r="A31">
        <f t="shared" si="17"/>
        <v>1.6800000000000004</v>
      </c>
      <c r="B31" cm="1">
        <f t="array" ref="B31">XtoYt($A31,Al,Vl,B$8)</f>
        <v>0.18010138949722904</v>
      </c>
      <c r="C31" cm="1">
        <f t="array" ref="C31">YtoyX(B31,Al,Vl,B$8)</f>
        <v>-4.1249939742725061</v>
      </c>
      <c r="D31">
        <f t="shared" si="31"/>
        <v>1.8419712113440932E-2</v>
      </c>
      <c r="E31">
        <f t="shared" si="9"/>
        <v>0.99960621922497617</v>
      </c>
      <c r="F31">
        <f t="shared" si="18"/>
        <v>0.84488508808119533</v>
      </c>
      <c r="G31" s="6">
        <f t="shared" si="10"/>
        <v>6.1985370181089433E-2</v>
      </c>
      <c r="H31">
        <f t="shared" si="32"/>
        <v>0.54797773300753772</v>
      </c>
      <c r="I31">
        <f t="shared" si="19"/>
        <v>0.52841064026614548</v>
      </c>
      <c r="J31">
        <f t="shared" si="20"/>
        <v>87.330819593367082</v>
      </c>
      <c r="K31" s="6">
        <f t="shared" si="11"/>
        <v>20.884182669795052</v>
      </c>
      <c r="CO31">
        <f t="shared" si="21"/>
        <v>-0.18999999999999984</v>
      </c>
      <c r="CP31">
        <f t="shared" si="22"/>
        <v>6.3448677725016667E-2</v>
      </c>
      <c r="CQ31">
        <f t="shared" si="12"/>
        <v>0.88369411022849409</v>
      </c>
      <c r="CR31">
        <f t="shared" si="23"/>
        <v>-0.18999999999999984</v>
      </c>
      <c r="CS31">
        <f t="shared" si="24"/>
        <v>-0.37830677966649295</v>
      </c>
      <c r="CT31">
        <f t="shared" si="13"/>
        <v>9.674706227171892E-2</v>
      </c>
      <c r="CU31">
        <f t="shared" si="25"/>
        <v>-0.18999999999999984</v>
      </c>
      <c r="CV31">
        <f t="shared" si="26"/>
        <v>-0.2716045724649746</v>
      </c>
      <c r="CW31">
        <f t="shared" si="14"/>
        <v>0.22479444307085333</v>
      </c>
      <c r="CX31">
        <f t="shared" si="27"/>
        <v>-0.18999999999999984</v>
      </c>
      <c r="CY31">
        <f t="shared" si="28"/>
        <v>-7.9828301622556969E-2</v>
      </c>
      <c r="CZ31">
        <f t="shared" si="15"/>
        <v>0.82579966968685847</v>
      </c>
      <c r="DA31">
        <f t="shared" si="29"/>
        <v>-0.18999999999999984</v>
      </c>
      <c r="DB31">
        <f t="shared" si="30"/>
        <v>0.20141266643395578</v>
      </c>
      <c r="DC31">
        <f t="shared" si="16"/>
        <v>0.38395428587795427</v>
      </c>
      <c r="DD31">
        <f t="shared" si="57"/>
        <v>75</v>
      </c>
      <c r="DE31">
        <f t="shared" si="58"/>
        <v>1.3089969389957472</v>
      </c>
      <c r="DF31">
        <f t="shared" si="53"/>
        <v>5.3758046629699736</v>
      </c>
      <c r="DG31">
        <f t="shared" si="54"/>
        <v>-4.125</v>
      </c>
      <c r="DH31">
        <f t="shared" si="55"/>
        <v>1.1052904187783812</v>
      </c>
      <c r="DI31">
        <f t="shared" si="56"/>
        <v>0.1455142441915922</v>
      </c>
      <c r="DL31">
        <f t="shared" si="7"/>
        <v>275</v>
      </c>
      <c r="DM31">
        <f t="shared" si="4"/>
        <v>4.7996554429844061</v>
      </c>
      <c r="DN31">
        <f t="shared" si="0"/>
        <v>1.0913085010692709</v>
      </c>
      <c r="DO31">
        <f t="shared" si="1"/>
        <v>0.69901948769626487</v>
      </c>
      <c r="DP31">
        <f t="shared" si="2"/>
        <v>-0.36089073704443531</v>
      </c>
      <c r="DQ31">
        <f t="shared" si="3"/>
        <v>1.5756829866307859E-2</v>
      </c>
      <c r="EC31">
        <f t="shared" si="8"/>
        <v>5.5320000000000054</v>
      </c>
      <c r="EE31">
        <f t="shared" si="5"/>
        <v>42.297777777777213</v>
      </c>
      <c r="EF31">
        <f t="shared" si="6"/>
        <v>2.3641903961332669E-2</v>
      </c>
      <c r="EO31" t="s">
        <v>132</v>
      </c>
      <c r="EW31">
        <f t="shared" si="43"/>
        <v>0.50265482457436683</v>
      </c>
      <c r="EX31">
        <f t="shared" si="33"/>
        <v>4.3815334002193183</v>
      </c>
      <c r="EY31">
        <f t="shared" si="34"/>
        <v>2.4087683705085761</v>
      </c>
      <c r="EZ31">
        <f t="shared" si="35"/>
        <v>-4.3853992250955676</v>
      </c>
      <c r="FA31">
        <f t="shared" si="38"/>
        <v>3.9469321803815172</v>
      </c>
      <c r="FB31" cm="1">
        <f t="array" ref="FB31">xsel+Rs*COS(EW31)</f>
        <v>268.39734060656514</v>
      </c>
      <c r="FC31">
        <f t="shared" si="36"/>
        <v>136.7993420144912</v>
      </c>
      <c r="FD31">
        <f t="shared" si="48"/>
        <v>0.8918889197836235</v>
      </c>
      <c r="FE31">
        <f t="shared" si="44"/>
        <v>0.18910899173590232</v>
      </c>
      <c r="FF31">
        <f t="shared" si="49"/>
        <v>0.70277992804772116</v>
      </c>
      <c r="FG31">
        <f t="shared" si="50"/>
        <v>0.67838797710453047</v>
      </c>
      <c r="FH31">
        <f t="shared" si="39"/>
        <v>0.97090909090909128</v>
      </c>
      <c r="FI31">
        <f t="shared" si="51"/>
        <v>5.4721574620872664</v>
      </c>
      <c r="FJ31">
        <f t="shared" si="52"/>
        <v>1.0473492230679271</v>
      </c>
      <c r="FK31">
        <f t="shared" si="41"/>
        <v>5.6120000000000037</v>
      </c>
      <c r="FL31">
        <f t="shared" si="42"/>
        <v>4.6270975685928306</v>
      </c>
      <c r="FM31">
        <f t="shared" si="37"/>
        <v>18.837969714173536</v>
      </c>
      <c r="FN31">
        <f t="shared" si="46"/>
        <v>1.0279494076144673</v>
      </c>
      <c r="FO31">
        <f t="shared" si="47"/>
        <v>5.455707500993463</v>
      </c>
      <c r="GF31">
        <f t="shared" ref="GF31:GF62" si="75">GF30-hatm/50</f>
        <v>5.8820000000000006</v>
      </c>
      <c r="GG31">
        <f t="shared" si="59"/>
        <v>7.8819999999999997</v>
      </c>
      <c r="GH31">
        <f t="shared" si="60"/>
        <v>0.99818181818181817</v>
      </c>
      <c r="GI31">
        <f t="shared" ref="GI31:GI80" si="76">GG31^2*(aell2+bell2)/(bell2*(aell2+GG31^2))</f>
        <v>0.17157855950307258</v>
      </c>
      <c r="GJ31">
        <f t="shared" ref="GJ31:GJ80" si="77">ASIN(SQRT(GI31))</f>
        <v>0.4270861249594336</v>
      </c>
      <c r="GK31" t="e" cm="1">
        <f t="array" aca="1" ref="GK31" ca="1">(-ftoue(GJ31,mmm)-ellearx)/parbros/(Kay*bsel)*c_EXISOSI/2</f>
        <v>#NAME?</v>
      </c>
      <c r="GL31">
        <f t="shared" si="61"/>
        <v>1.2603411893920093</v>
      </c>
      <c r="GM31" t="e" cm="1">
        <f t="array" aca="1" ref="GM31" ca="1">ftoue(GL31,mmm)-ellearx</f>
        <v>#NAME?</v>
      </c>
      <c r="GN31" t="e">
        <f t="shared" ca="1" si="62"/>
        <v>#NAME?</v>
      </c>
      <c r="GO31">
        <f t="shared" ref="GO31:GO62" si="78">fia*2/(Kay*bsel)*(SQRT(1-Kay^2*(c_EXISOSI+bsel*GE31)^2)-SQRT(1-Kay^2*(c_EXISOSI+bsel*rarxiko)^2))</f>
        <v>0.1362879365602909</v>
      </c>
      <c r="GP31">
        <f t="shared" si="63"/>
        <v>0.24976407368658701</v>
      </c>
      <c r="GQ31">
        <f t="shared" ref="GQ31:GQ80" si="79">GF31*SIN(GP31)</f>
        <v>1.4538854700819968</v>
      </c>
      <c r="GR31">
        <f t="shared" ref="GR31:GR80" si="80">GF31*COS(GP31)</f>
        <v>5.6994860329580996</v>
      </c>
      <c r="GS31">
        <f t="shared" si="64"/>
        <v>-1.5022558618019722E-4</v>
      </c>
      <c r="GT31">
        <f t="shared" si="65"/>
        <v>3.0250173720487838E-3</v>
      </c>
      <c r="GU31">
        <f t="shared" si="66"/>
        <v>2.7214473846098874E-5</v>
      </c>
      <c r="GV31">
        <f t="shared" ref="GV31:GV80" si="81">1/GF31</f>
        <v>0.1700102006120367</v>
      </c>
      <c r="GW31">
        <f t="shared" si="67"/>
        <v>1.8478692928132565E-5</v>
      </c>
      <c r="GX31">
        <f t="shared" si="68"/>
        <v>0.24998747553058809</v>
      </c>
      <c r="GY31">
        <f t="shared" ref="GY31:GY80" si="82">$GF31*SIN(GX31)</f>
        <v>1.4551587094804899</v>
      </c>
      <c r="GZ31">
        <f t="shared" ref="GZ31:GZ80" si="83">$GF31*COS(GX31)</f>
        <v>5.6991610900397509</v>
      </c>
      <c r="HB31">
        <f t="shared" ref="HB31:HB62" si="84">2*(1-COS(incid1))*EXP(-bsel*$HC31)/((1-COS(incid1))^2*EXP(-2*bsel*$HC31)+Kay^2 )</f>
        <v>0.99906821540859936</v>
      </c>
      <c r="HC31">
        <f t="shared" ref="HC31:HC62" si="85">HC30+dtt</f>
        <v>9.2300000000000004E-3</v>
      </c>
      <c r="HD31">
        <f t="shared" si="69"/>
        <v>5.8907753325451342</v>
      </c>
      <c r="HE31">
        <f>HD30-HD31</f>
        <v>9.2246674589020472E-3</v>
      </c>
      <c r="HF31">
        <f t="shared" ref="HF31:HF62" si="86">HE31/dtt</f>
        <v>0.99942225990271361</v>
      </c>
      <c r="HL31">
        <f t="shared" ref="HL31:HL80" si="87">$HD31*COS(HJ31)</f>
        <v>5.8907753325451342</v>
      </c>
      <c r="HM31">
        <f t="shared" ref="HM31:HM62" si="88">HM30-$HC31^2*dtt/$HD31/Kay</f>
        <v>0.25002424688601255</v>
      </c>
      <c r="HN31">
        <f t="shared" si="70"/>
        <v>1.4575395325493694</v>
      </c>
      <c r="HO31">
        <f t="shared" si="70"/>
        <v>5.8530349137297994</v>
      </c>
      <c r="HP31" cm="1">
        <f t="array" ref="HP31">thetar($HC31)</f>
        <v>-55174.792585547686</v>
      </c>
      <c r="HQ31">
        <f>1/COSH(bsel*$HC31)/Kay</f>
        <v>66.837501005801784</v>
      </c>
      <c r="HR31">
        <f>(c_EXISOSI+bsel*$HD31)</f>
        <v>0.99906821540859936</v>
      </c>
      <c r="HS31">
        <f t="shared" ref="HS31:HS62" si="89">HS30-$HB31^2*dtt/($HD31*Kay)</f>
        <v>0.99502767706142903</v>
      </c>
      <c r="HT31">
        <f t="shared" ref="HT31:HT43" si="90">$HD31*COS($HS31)</f>
        <v>3.2074074380015354</v>
      </c>
      <c r="HU31">
        <f t="shared" ref="HU31:HU94" si="91">$HD31*SIN($HS31)</f>
        <v>4.9410294013671541</v>
      </c>
      <c r="HV31">
        <f t="shared" si="71"/>
        <v>0.99939482519534517</v>
      </c>
      <c r="HW31">
        <f t="shared" ref="HW31:HW94" si="92">HW30+dtt</f>
        <v>9.2300000000000004E-3</v>
      </c>
      <c r="HX31">
        <f t="shared" si="72"/>
        <v>5.8940087694339178</v>
      </c>
      <c r="IA31">
        <f>IJ30-IG31</f>
        <v>0.86496801651986321</v>
      </c>
      <c r="IB31">
        <f>$HX31^2-(ID30-IC30*_xlfn.COT(IJ30))^2*SIN(IJ30)^2</f>
        <v>14.617118240705079</v>
      </c>
      <c r="IC31">
        <f>(-(ID30-IC30*_xlfn.COT(IJ30))*COS(IJ30)+SQRT(IB31))*SIN(IJ30)</f>
        <v>1.4515902638562417</v>
      </c>
      <c r="ID31">
        <f>ID30+(_xlfn.COT(IJ30)*(IC31-IC30))</f>
        <v>5.712462260710498</v>
      </c>
      <c r="IE31">
        <f>$FC31^2-(ID30-IC30*_xlfn.COT(IJ30))^2*SIN(IJ30)^2</f>
        <v>18693.937754464281</v>
      </c>
      <c r="IG31">
        <f>ATAN(IC31/ID31)</f>
        <v>0.2488425629656619</v>
      </c>
      <c r="IH31">
        <f t="shared" si="73"/>
        <v>0.76061355217039561</v>
      </c>
      <c r="II31">
        <f>ASIN(IH31)</f>
        <v>0.86425767495083183</v>
      </c>
      <c r="IJ31">
        <f>II31+IG30</f>
        <v>1.1142908436481942</v>
      </c>
      <c r="IL31">
        <f t="shared" si="74"/>
        <v>14.222155759039518</v>
      </c>
    </row>
    <row r="32" spans="1:246" x14ac:dyDescent="0.2">
      <c r="A32">
        <f t="shared" si="17"/>
        <v>1.7600000000000005</v>
      </c>
      <c r="B32" cm="1">
        <f t="array" ref="B32">XtoYt($A32,Al,Vl,B$8)</f>
        <v>0.18010138949750509</v>
      </c>
      <c r="C32" cm="1">
        <f t="array" ref="C32">YtoyX(B32,Al,Vl,B$8)</f>
        <v>-4.1249968459900783</v>
      </c>
      <c r="D32">
        <f t="shared" si="31"/>
        <v>1.9296841261700025E-2</v>
      </c>
      <c r="E32">
        <f t="shared" si="9"/>
        <v>0.99977846650900082</v>
      </c>
      <c r="F32">
        <f t="shared" si="18"/>
        <v>0.8155111404359997</v>
      </c>
      <c r="G32" s="6">
        <f t="shared" si="10"/>
        <v>6.270685114468709E-2</v>
      </c>
      <c r="H32">
        <f t="shared" si="32"/>
        <v>0.57407191076980146</v>
      </c>
      <c r="I32">
        <f t="shared" si="19"/>
        <v>0.44020001380671042</v>
      </c>
      <c r="J32">
        <f t="shared" si="20"/>
        <v>89.645722952146087</v>
      </c>
      <c r="K32" s="6">
        <f t="shared" si="11"/>
        <v>16.709256007777178</v>
      </c>
      <c r="CO32">
        <f t="shared" si="21"/>
        <v>-0.17999999999999983</v>
      </c>
      <c r="CP32">
        <f t="shared" si="22"/>
        <v>7.3448677725016676E-2</v>
      </c>
      <c r="CQ32">
        <f t="shared" si="12"/>
        <v>0.84914507148683915</v>
      </c>
      <c r="CR32">
        <f t="shared" si="23"/>
        <v>-0.17999999999999983</v>
      </c>
      <c r="CS32">
        <f t="shared" si="24"/>
        <v>-0.36830677966649294</v>
      </c>
      <c r="CT32">
        <f t="shared" si="13"/>
        <v>0.10476220634789282</v>
      </c>
      <c r="CU32">
        <f t="shared" si="25"/>
        <v>-0.17999999999999983</v>
      </c>
      <c r="CV32">
        <f t="shared" si="26"/>
        <v>-0.26160457246497459</v>
      </c>
      <c r="CW32">
        <f t="shared" si="14"/>
        <v>0.24297740589497116</v>
      </c>
      <c r="CX32">
        <f t="shared" si="27"/>
        <v>-0.17999999999999983</v>
      </c>
      <c r="CY32">
        <f t="shared" si="28"/>
        <v>-6.982830162255696E-2</v>
      </c>
      <c r="CZ32">
        <f t="shared" si="15"/>
        <v>0.86197100609240251</v>
      </c>
      <c r="DA32">
        <f t="shared" si="29"/>
        <v>-0.17999999999999983</v>
      </c>
      <c r="DB32">
        <f t="shared" si="30"/>
        <v>0.21141266643395579</v>
      </c>
      <c r="DC32">
        <f t="shared" si="16"/>
        <v>0.35645430226831309</v>
      </c>
      <c r="DD32">
        <f t="shared" si="57"/>
        <v>85</v>
      </c>
      <c r="DE32">
        <f t="shared" si="58"/>
        <v>1.4835298641951802</v>
      </c>
      <c r="DF32">
        <f t="shared" si="53"/>
        <v>4.5016475669107443</v>
      </c>
      <c r="DG32">
        <f t="shared" si="54"/>
        <v>-4.125</v>
      </c>
      <c r="DH32">
        <f t="shared" si="55"/>
        <v>0.36089073704443636</v>
      </c>
      <c r="DI32">
        <f t="shared" si="56"/>
        <v>1.5756829866307859E-2</v>
      </c>
      <c r="DL32">
        <f t="shared" si="7"/>
        <v>285</v>
      </c>
      <c r="DM32">
        <f t="shared" si="4"/>
        <v>4.9741883681838388</v>
      </c>
      <c r="DN32">
        <f t="shared" si="0"/>
        <v>1.3032253728412051</v>
      </c>
      <c r="DO32">
        <f t="shared" si="1"/>
        <v>2.1187379820883625</v>
      </c>
      <c r="DP32">
        <f t="shared" si="2"/>
        <v>-1.105290418778379</v>
      </c>
      <c r="DQ32">
        <f t="shared" si="3"/>
        <v>0.1455142441915922</v>
      </c>
      <c r="EC32">
        <f t="shared" si="8"/>
        <v>5.5140000000000056</v>
      </c>
      <c r="EE32">
        <f t="shared" si="5"/>
        <v>44.317777777777188</v>
      </c>
      <c r="EF32">
        <f t="shared" si="6"/>
        <v>2.2564308278594292E-2</v>
      </c>
      <c r="EO32" t="s">
        <v>133</v>
      </c>
      <c r="EW32">
        <f t="shared" si="43"/>
        <v>0.53407075111026481</v>
      </c>
      <c r="EX32">
        <f t="shared" si="33"/>
        <v>4.3037101350197187</v>
      </c>
      <c r="EY32">
        <f t="shared" si="34"/>
        <v>2.5452070787518566</v>
      </c>
      <c r="EZ32">
        <f t="shared" si="35"/>
        <v>-4.8814893561555071</v>
      </c>
      <c r="FA32">
        <f t="shared" si="38"/>
        <v>3.3137684991170544</v>
      </c>
      <c r="FB32" cm="1">
        <f t="array" ref="FB32">xsel+Rs*COS(EW32)</f>
        <v>268.37788479026523</v>
      </c>
      <c r="FC32">
        <f t="shared" si="36"/>
        <v>136.83345169155203</v>
      </c>
      <c r="FD32">
        <f t="shared" si="48"/>
        <v>0.86749696884043281</v>
      </c>
      <c r="FE32">
        <f t="shared" si="44"/>
        <v>0.18623390129695103</v>
      </c>
      <c r="FF32">
        <f t="shared" si="49"/>
        <v>0.68126306754348176</v>
      </c>
      <c r="FG32">
        <f t="shared" si="50"/>
        <v>0.65645046092555548</v>
      </c>
      <c r="FH32">
        <f t="shared" si="39"/>
        <v>0.96909090909090945</v>
      </c>
      <c r="FI32">
        <f t="shared" si="51"/>
        <v>5.455707500993463</v>
      </c>
      <c r="FJ32">
        <f t="shared" si="52"/>
        <v>1.0279494076144673</v>
      </c>
      <c r="FK32">
        <f t="shared" si="41"/>
        <v>5.5940000000000039</v>
      </c>
      <c r="FL32">
        <f t="shared" si="42"/>
        <v>4.5840637576690737</v>
      </c>
      <c r="FM32">
        <f t="shared" si="37"/>
        <v>19.383796077202085</v>
      </c>
      <c r="FN32">
        <f t="shared" ref="FN32:FN41" si="93">(-FL32*COS(FD33)+SQRT(FM32))*SIN(FD33)</f>
        <v>1.009314487134729</v>
      </c>
      <c r="FO32">
        <f>FI32+_xlfn.COT(FD33)*(FN32-FJ32)</f>
        <v>5.4390940381701309</v>
      </c>
      <c r="GC32">
        <f>2/(Kay*bsel)</f>
        <v>1323.3830950745669</v>
      </c>
      <c r="GF32">
        <f t="shared" si="75"/>
        <v>5.8640000000000008</v>
      </c>
      <c r="GG32">
        <f t="shared" si="59"/>
        <v>7.863999999999999</v>
      </c>
      <c r="GH32">
        <f t="shared" si="60"/>
        <v>0.99636363636363645</v>
      </c>
      <c r="GI32">
        <f t="shared" si="76"/>
        <v>0.17086306908450949</v>
      </c>
      <c r="GJ32">
        <f t="shared" si="77"/>
        <v>0.42613644703174514</v>
      </c>
      <c r="GK32" t="e" cm="1">
        <f t="array" aca="1" ref="GK32" ca="1">(-ftoue(GJ32,mmm)-ellearx)/parbros/(Kay*bsel)*c_EXISOSI/2</f>
        <v>#NAME?</v>
      </c>
      <c r="GL32">
        <f t="shared" si="61"/>
        <v>1.2610737764827549</v>
      </c>
      <c r="GM32" t="e" cm="1">
        <f t="array" aca="1" ref="GM32" ca="1">ftoue(GL32,mmm)-ellearx</f>
        <v>#NAME?</v>
      </c>
      <c r="GN32" t="e">
        <f t="shared" ca="1" si="62"/>
        <v>#NAME?</v>
      </c>
      <c r="GO32">
        <f t="shared" si="78"/>
        <v>0.1362879365602909</v>
      </c>
      <c r="GP32">
        <f t="shared" si="63"/>
        <v>0.24949546849376961</v>
      </c>
      <c r="GQ32">
        <f t="shared" si="79"/>
        <v>1.4479100346505773</v>
      </c>
      <c r="GR32">
        <f t="shared" si="80"/>
        <v>5.682433680348427</v>
      </c>
      <c r="GS32">
        <f t="shared" si="64"/>
        <v>-1.501433635572719E-4</v>
      </c>
      <c r="GT32">
        <f t="shared" si="65"/>
        <v>3.0250173720487838E-3</v>
      </c>
      <c r="GU32">
        <f t="shared" si="66"/>
        <v>5.4428910866453906E-5</v>
      </c>
      <c r="GV32">
        <f t="shared" si="81"/>
        <v>0.1705320600272851</v>
      </c>
      <c r="GW32">
        <f t="shared" si="67"/>
        <v>3.7013995713148454E-5</v>
      </c>
      <c r="GX32">
        <f t="shared" si="68"/>
        <v>0.24994172579078269</v>
      </c>
      <c r="GY32">
        <f t="shared" si="82"/>
        <v>1.4504457178886234</v>
      </c>
      <c r="GZ32">
        <f t="shared" si="83"/>
        <v>5.6817869741357399</v>
      </c>
      <c r="HB32">
        <f t="shared" si="84"/>
        <v>0.99813729884546332</v>
      </c>
      <c r="HC32">
        <f t="shared" si="85"/>
        <v>1.8460000000000001E-2</v>
      </c>
      <c r="HD32">
        <f t="shared" ref="HD32:HD95" si="94">(HB32-c_EXISOSI)/bsel</f>
        <v>5.8815592585700873</v>
      </c>
      <c r="HE32">
        <f t="shared" ref="HE32:HE95" si="95">HD31-HD32</f>
        <v>9.2160739750468679E-3</v>
      </c>
      <c r="HF32">
        <f t="shared" si="86"/>
        <v>0.99849122156520775</v>
      </c>
      <c r="HL32">
        <f t="shared" si="87"/>
        <v>5.8815592585700873</v>
      </c>
      <c r="HM32">
        <f t="shared" si="88"/>
        <v>0.24998850372069861</v>
      </c>
      <c r="HN32">
        <f t="shared" si="70"/>
        <v>1.4550555330354003</v>
      </c>
      <c r="HO32">
        <f t="shared" ref="HO32:HO50" si="96">$HD32*COS(HM32)</f>
        <v>5.6987325527571988</v>
      </c>
      <c r="HS32">
        <f t="shared" si="89"/>
        <v>0.89052914590501986</v>
      </c>
      <c r="HT32">
        <f t="shared" si="90"/>
        <v>3.6995052091805301</v>
      </c>
      <c r="HU32">
        <f t="shared" si="91"/>
        <v>4.5723517492990018</v>
      </c>
      <c r="HV32">
        <f t="shared" si="71"/>
        <v>0.99878951477136546</v>
      </c>
      <c r="HW32">
        <f t="shared" si="92"/>
        <v>1.8460000000000001E-2</v>
      </c>
      <c r="HX32">
        <f t="shared" si="72"/>
        <v>5.8880161962365181</v>
      </c>
      <c r="IA32">
        <f t="shared" ref="IA32:IA95" si="97">IJ31-IG32</f>
        <v>0.86664441295699224</v>
      </c>
      <c r="IB32">
        <f t="shared" ref="IB32:IB95" si="98">$HX32^2-(ID31-IC31*_xlfn.COT(IJ31))^2*SIN(IJ31)^2</f>
        <v>14.530041626391313</v>
      </c>
      <c r="IC32">
        <f t="shared" ref="IC32:IC95" si="99">(-(ID31-IC31*_xlfn.COT(IJ31))*COS(IJ31)+SQRT(IB32))*SIN(IJ31)</f>
        <v>1.4432874498279948</v>
      </c>
      <c r="ID32">
        <f t="shared" ref="ID32:ID95" si="100">ID31+(_xlfn.COT(IJ31)*(IC32-IC31))</f>
        <v>5.7083847158642476</v>
      </c>
      <c r="IE32">
        <f t="shared" ref="IE32:IE95" si="101">$FC32^2-(ID31-IC31*_xlfn.COT(IJ31))^2*SIN(IJ31)^2</f>
        <v>18703.254808723552</v>
      </c>
      <c r="IG32">
        <f t="shared" ref="IG32:IG95" si="102">ATAN(IC32/ID32)</f>
        <v>0.24764643069120193</v>
      </c>
      <c r="IH32">
        <f t="shared" si="73"/>
        <v>0.7616988607822226</v>
      </c>
      <c r="II32">
        <f t="shared" ref="II32:II95" si="103">ASIN(IH32)</f>
        <v>0.86593106657220609</v>
      </c>
      <c r="IJ32">
        <f t="shared" ref="IJ32:IJ95" si="104">II32+IG31</f>
        <v>1.1147736295378681</v>
      </c>
      <c r="IL32">
        <f t="shared" si="74"/>
        <v>14.225601180964855</v>
      </c>
    </row>
    <row r="33" spans="1:246" x14ac:dyDescent="0.2">
      <c r="A33">
        <f t="shared" si="17"/>
        <v>1.8400000000000005</v>
      </c>
      <c r="B33" cm="1">
        <f t="array" ref="B33">XtoYt($A33,Al,Vl,B$8)</f>
        <v>0.18010138949758184</v>
      </c>
      <c r="C33" cm="1">
        <f t="array" ref="C33">YtoyX(B33,Al,Vl,B$8)</f>
        <v>-4.1249982724776197</v>
      </c>
      <c r="D33">
        <f t="shared" si="31"/>
        <v>2.0173970409959118E-2</v>
      </c>
      <c r="E33">
        <f t="shared" si="9"/>
        <v>0.99990153057140052</v>
      </c>
      <c r="F33">
        <f t="shared" si="18"/>
        <v>0.78612851491353186</v>
      </c>
      <c r="G33" s="6">
        <f t="shared" si="10"/>
        <v>6.3222321555887709E-2</v>
      </c>
      <c r="H33">
        <f t="shared" si="32"/>
        <v>0.60016608853206521</v>
      </c>
      <c r="I33">
        <f t="shared" si="19"/>
        <v>0.36359966377987762</v>
      </c>
      <c r="J33">
        <f t="shared" si="20"/>
        <v>91.238609277279537</v>
      </c>
      <c r="K33" s="6">
        <f t="shared" si="11"/>
        <v>13.083832898533151</v>
      </c>
      <c r="CO33">
        <f t="shared" si="21"/>
        <v>-0.16999999999999982</v>
      </c>
      <c r="CP33">
        <f t="shared" si="22"/>
        <v>8.3448677725016684E-2</v>
      </c>
      <c r="CQ33">
        <f t="shared" si="12"/>
        <v>0.81219074548005987</v>
      </c>
      <c r="CR33">
        <f t="shared" si="23"/>
        <v>-0.16999999999999982</v>
      </c>
      <c r="CS33">
        <f t="shared" si="24"/>
        <v>-0.35830677966649294</v>
      </c>
      <c r="CT33">
        <f t="shared" si="13"/>
        <v>0.11343339145120124</v>
      </c>
      <c r="CU33">
        <f t="shared" si="25"/>
        <v>-0.16999999999999982</v>
      </c>
      <c r="CV33">
        <f t="shared" si="26"/>
        <v>-0.25160457246497459</v>
      </c>
      <c r="CW33">
        <f t="shared" si="14"/>
        <v>0.26253172756291443</v>
      </c>
      <c r="CX33">
        <f t="shared" si="27"/>
        <v>-0.16999999999999982</v>
      </c>
      <c r="CY33">
        <f t="shared" si="28"/>
        <v>-5.9828301622556951E-2</v>
      </c>
      <c r="CZ33">
        <f t="shared" si="15"/>
        <v>0.89545955785330056</v>
      </c>
      <c r="DA33">
        <f t="shared" si="29"/>
        <v>-0.16999999999999982</v>
      </c>
      <c r="DB33">
        <f t="shared" si="30"/>
        <v>0.2214126664339558</v>
      </c>
      <c r="DC33">
        <f t="shared" si="16"/>
        <v>0.33065449548081849</v>
      </c>
      <c r="DD33">
        <f t="shared" si="57"/>
        <v>95</v>
      </c>
      <c r="DE33">
        <f t="shared" si="58"/>
        <v>1.6580627893946132</v>
      </c>
      <c r="DF33">
        <f t="shared" si="53"/>
        <v>3.7798660928218712</v>
      </c>
      <c r="DG33">
        <f t="shared" si="54"/>
        <v>-4.125</v>
      </c>
      <c r="DH33">
        <f t="shared" si="55"/>
        <v>-0.36089073704443675</v>
      </c>
      <c r="DI33">
        <f t="shared" si="56"/>
        <v>1.5756829866307859E-2</v>
      </c>
      <c r="DL33">
        <f t="shared" si="7"/>
        <v>295</v>
      </c>
      <c r="DM33">
        <f t="shared" si="4"/>
        <v>5.1487212933832724</v>
      </c>
      <c r="DN33">
        <f t="shared" si="0"/>
        <v>1.5696855771174907</v>
      </c>
      <c r="DO33">
        <f t="shared" si="1"/>
        <v>3.6070026396137234</v>
      </c>
      <c r="DP33">
        <f t="shared" si="2"/>
        <v>-1.9235190898893701</v>
      </c>
      <c r="DQ33">
        <f t="shared" si="3"/>
        <v>0.42643391572027833</v>
      </c>
      <c r="EC33">
        <f t="shared" si="8"/>
        <v>5.4960000000000058</v>
      </c>
      <c r="EE33">
        <f t="shared" si="5"/>
        <v>46.33777777777717</v>
      </c>
      <c r="EF33">
        <f t="shared" si="6"/>
        <v>2.1580663725302412E-2</v>
      </c>
      <c r="EO33" t="s">
        <v>134</v>
      </c>
      <c r="EW33">
        <f t="shared" si="43"/>
        <v>0.56548667764616278</v>
      </c>
      <c r="EX33">
        <f t="shared" si="33"/>
        <v>4.2216396275100756</v>
      </c>
      <c r="EY33">
        <f t="shared" si="34"/>
        <v>2.6791339748949832</v>
      </c>
      <c r="EZ33">
        <f t="shared" si="35"/>
        <v>-5.2802537606121387</v>
      </c>
      <c r="FA33">
        <f t="shared" si="38"/>
        <v>2.6322842216488271</v>
      </c>
      <c r="FB33" cm="1">
        <f t="array" ref="FB33">xsel+Rs*COS(EW33)</f>
        <v>268.35736716338783</v>
      </c>
      <c r="FC33">
        <f t="shared" si="36"/>
        <v>136.86693341558779</v>
      </c>
      <c r="FD33">
        <f t="shared" ref="FD33:FD40" si="105">FD32-FF32+FG32</f>
        <v>0.84268436222250653</v>
      </c>
      <c r="FE33">
        <f t="shared" ref="FE33:FE40" si="106">ATAN(FN32/FO32)</f>
        <v>0.18347961371110788</v>
      </c>
      <c r="FF33">
        <f t="shared" ref="FF33:FF40" si="107">FD33-FE33</f>
        <v>0.65920474851139865</v>
      </c>
      <c r="FG33">
        <f t="shared" si="50"/>
        <v>0.6340883697313201</v>
      </c>
      <c r="FH33">
        <f t="shared" si="39"/>
        <v>0.96727272727272762</v>
      </c>
      <c r="FI33">
        <f t="shared" si="51"/>
        <v>5.4390940381701309</v>
      </c>
      <c r="FJ33">
        <f t="shared" si="52"/>
        <v>1.009314487134729</v>
      </c>
      <c r="FK33">
        <f t="shared" si="41"/>
        <v>5.5760000000000041</v>
      </c>
      <c r="FL33">
        <f t="shared" si="42"/>
        <v>4.5392668171580999</v>
      </c>
      <c r="FM33">
        <f t="shared" si="37"/>
        <v>19.926492296867284</v>
      </c>
      <c r="FN33">
        <f t="shared" si="93"/>
        <v>0.99141576635967354</v>
      </c>
      <c r="FO33">
        <f t="shared" si="47"/>
        <v>5.4223113956466671</v>
      </c>
      <c r="GF33">
        <f t="shared" si="75"/>
        <v>5.846000000000001</v>
      </c>
      <c r="GG33">
        <f t="shared" si="59"/>
        <v>7.8460000000000001</v>
      </c>
      <c r="GH33">
        <f t="shared" si="60"/>
        <v>0.99454545454545462</v>
      </c>
      <c r="GI33">
        <f t="shared" si="76"/>
        <v>0.17014865252842129</v>
      </c>
      <c r="GJ33">
        <f t="shared" si="77"/>
        <v>0.425186618056904</v>
      </c>
      <c r="GK33" t="e" cm="1">
        <f t="array" aca="1" ref="GK33" ca="1">(-ftoue(GJ33,mmm)-ellearx)/parbros/(Kay*bsel)*c_EXISOSI/2</f>
        <v>#NAME?</v>
      </c>
      <c r="GL33">
        <f t="shared" si="61"/>
        <v>1.2618061918632835</v>
      </c>
      <c r="GM33" t="e" cm="1">
        <f t="array" aca="1" ref="GM33" ca="1">ftoue(GL33,mmm)-ellearx</f>
        <v>#NAME?</v>
      </c>
      <c r="GN33" t="e">
        <f t="shared" ca="1" si="62"/>
        <v>#NAME?</v>
      </c>
      <c r="GO33">
        <f t="shared" si="78"/>
        <v>0.1362879365602909</v>
      </c>
      <c r="GP33">
        <f t="shared" si="63"/>
        <v>0.24922735311839589</v>
      </c>
      <c r="GQ33">
        <f t="shared" si="79"/>
        <v>1.4419466401377066</v>
      </c>
      <c r="GR33">
        <f t="shared" si="80"/>
        <v>5.665377823852138</v>
      </c>
      <c r="GS33">
        <f t="shared" si="64"/>
        <v>-1.5006114093434658E-4</v>
      </c>
      <c r="GT33">
        <f t="shared" si="65"/>
        <v>3.0250173720487838E-3</v>
      </c>
      <c r="GU33">
        <f t="shared" si="66"/>
        <v>8.1643311081375236E-5</v>
      </c>
      <c r="GV33">
        <f t="shared" si="81"/>
        <v>0.17105713308244952</v>
      </c>
      <c r="GW33">
        <f t="shared" si="67"/>
        <v>5.5606256440590262E-5</v>
      </c>
      <c r="GX33">
        <f t="shared" si="68"/>
        <v>0.24989591912984035</v>
      </c>
      <c r="GY33">
        <f t="shared" si="82"/>
        <v>1.4457339966495439</v>
      </c>
      <c r="GZ33">
        <f t="shared" si="83"/>
        <v>5.6644125212533512</v>
      </c>
      <c r="HB33">
        <f t="shared" si="84"/>
        <v>0.99720724950290607</v>
      </c>
      <c r="HC33">
        <f t="shared" si="85"/>
        <v>2.7689999999999999E-2</v>
      </c>
      <c r="HD33">
        <f t="shared" si="94"/>
        <v>5.8723517700787706</v>
      </c>
      <c r="HE33">
        <f t="shared" si="95"/>
        <v>9.2074884913166954E-3</v>
      </c>
      <c r="HF33">
        <f t="shared" si="86"/>
        <v>0.99756104998014028</v>
      </c>
      <c r="HL33">
        <f t="shared" si="87"/>
        <v>5.8723517700787706</v>
      </c>
      <c r="HM33">
        <f t="shared" si="88"/>
        <v>0.24990795550177269</v>
      </c>
      <c r="HN33">
        <f t="shared" si="70"/>
        <v>1.4523193576125091</v>
      </c>
      <c r="HO33">
        <f t="shared" si="96"/>
        <v>5.6899282767932373</v>
      </c>
      <c r="HS33">
        <f t="shared" si="89"/>
        <v>0.7860617222356967</v>
      </c>
      <c r="HT33">
        <f t="shared" si="90"/>
        <v>4.14962349588163</v>
      </c>
      <c r="HU33">
        <f t="shared" si="91"/>
        <v>4.1551341920537768</v>
      </c>
      <c r="HV33">
        <f t="shared" si="71"/>
        <v>0.99818407002568399</v>
      </c>
      <c r="HW33">
        <f t="shared" si="92"/>
        <v>2.7689999999999999E-2</v>
      </c>
      <c r="HX33">
        <f t="shared" si="72"/>
        <v>5.8820222932542716</v>
      </c>
      <c r="IA33">
        <f t="shared" si="97"/>
        <v>0.86832890408153462</v>
      </c>
      <c r="IB33">
        <f t="shared" si="98"/>
        <v>14.442977373626864</v>
      </c>
      <c r="IC33">
        <f t="shared" si="99"/>
        <v>1.4349643550556348</v>
      </c>
      <c r="ID33">
        <f t="shared" si="100"/>
        <v>5.7043021972946004</v>
      </c>
      <c r="IE33">
        <f t="shared" si="101"/>
        <v>18712.402253702228</v>
      </c>
      <c r="IG33">
        <f t="shared" si="102"/>
        <v>0.24644472545633345</v>
      </c>
      <c r="IH33">
        <f t="shared" si="73"/>
        <v>0.76278725501710265</v>
      </c>
      <c r="II33">
        <f t="shared" si="103"/>
        <v>0.86761252831007252</v>
      </c>
      <c r="IJ33">
        <f t="shared" si="104"/>
        <v>1.1152589590012745</v>
      </c>
      <c r="IL33">
        <f t="shared" si="74"/>
        <v>14.228983173291699</v>
      </c>
    </row>
    <row r="34" spans="1:246" x14ac:dyDescent="0.2">
      <c r="A34">
        <f t="shared" si="17"/>
        <v>1.9200000000000006</v>
      </c>
      <c r="B34" cm="1">
        <f t="array" ref="B34">XtoYt($A34,Al,Vl,B$8)</f>
        <v>0.18010138949760321</v>
      </c>
      <c r="C34" cm="1">
        <f t="array" ref="C34">YtoyX(B34,Al,Vl,B$8)</f>
        <v>-4.1249990026144889</v>
      </c>
      <c r="D34">
        <f t="shared" si="31"/>
        <v>2.1051099558218211E-2</v>
      </c>
      <c r="E34">
        <f t="shared" si="9"/>
        <v>0.99997538112771733</v>
      </c>
      <c r="F34">
        <f t="shared" si="18"/>
        <v>0.7567401022406598</v>
      </c>
      <c r="G34" s="6">
        <f t="shared" si="10"/>
        <v>6.3531654564157686E-2</v>
      </c>
      <c r="H34">
        <f t="shared" si="32"/>
        <v>0.62626026629432896</v>
      </c>
      <c r="I34">
        <f t="shared" si="19"/>
        <v>0.29858340324241661</v>
      </c>
      <c r="J34">
        <f t="shared" si="20"/>
        <v>92.319048634433869</v>
      </c>
      <c r="K34" s="6">
        <f t="shared" si="11"/>
        <v>10.006673938468792</v>
      </c>
      <c r="CO34">
        <f t="shared" si="21"/>
        <v>-0.15999999999999981</v>
      </c>
      <c r="CP34">
        <f t="shared" si="22"/>
        <v>9.3448677725016693E-2</v>
      </c>
      <c r="CQ34">
        <f t="shared" si="12"/>
        <v>0.77357182485809461</v>
      </c>
      <c r="CR34">
        <f t="shared" si="23"/>
        <v>-0.15999999999999981</v>
      </c>
      <c r="CS34">
        <f t="shared" si="24"/>
        <v>-0.34830677966649293</v>
      </c>
      <c r="CT34">
        <f t="shared" si="13"/>
        <v>0.12281215684283327</v>
      </c>
      <c r="CU34">
        <f t="shared" si="25"/>
        <v>-0.15999999999999981</v>
      </c>
      <c r="CV34">
        <f t="shared" si="26"/>
        <v>-0.24160457246497458</v>
      </c>
      <c r="CW34">
        <f t="shared" si="14"/>
        <v>0.2835344048611787</v>
      </c>
      <c r="CX34">
        <f t="shared" si="27"/>
        <v>-0.15999999999999981</v>
      </c>
      <c r="CY34">
        <f t="shared" si="28"/>
        <v>-4.9828301622556942E-2</v>
      </c>
      <c r="CZ34">
        <f t="shared" si="15"/>
        <v>0.92548958547945182</v>
      </c>
      <c r="DA34">
        <f t="shared" si="29"/>
        <v>-0.15999999999999981</v>
      </c>
      <c r="DB34">
        <f t="shared" si="30"/>
        <v>0.2314126664339558</v>
      </c>
      <c r="DC34">
        <f t="shared" si="16"/>
        <v>0.30650712362885479</v>
      </c>
      <c r="DD34">
        <f t="shared" si="57"/>
        <v>105</v>
      </c>
      <c r="DE34">
        <f t="shared" si="58"/>
        <v>1.8325957145940461</v>
      </c>
      <c r="DF34">
        <f t="shared" si="53"/>
        <v>3.1652238254132117</v>
      </c>
      <c r="DG34">
        <f t="shared" si="54"/>
        <v>-4.125</v>
      </c>
      <c r="DH34">
        <f t="shared" si="55"/>
        <v>-1.1052904187783814</v>
      </c>
      <c r="DI34">
        <f t="shared" si="56"/>
        <v>0.1455142441915922</v>
      </c>
      <c r="DL34">
        <f t="shared" si="7"/>
        <v>305</v>
      </c>
      <c r="DM34">
        <f t="shared" si="4"/>
        <v>5.3232542185827052</v>
      </c>
      <c r="DN34">
        <f t="shared" si="0"/>
        <v>1.9209821269711655</v>
      </c>
      <c r="DO34">
        <f t="shared" si="1"/>
        <v>5.2226926377583824</v>
      </c>
      <c r="DP34">
        <f t="shared" si="2"/>
        <v>-2.8883560951150526</v>
      </c>
      <c r="DQ34">
        <f t="shared" si="3"/>
        <v>0.91069517864100624</v>
      </c>
      <c r="EC34">
        <f t="shared" si="8"/>
        <v>5.478000000000006</v>
      </c>
      <c r="EE34">
        <f t="shared" si="5"/>
        <v>48.357777777777144</v>
      </c>
      <c r="EF34">
        <f t="shared" si="6"/>
        <v>2.0679196728091809E-2</v>
      </c>
      <c r="EO34" t="s">
        <v>217</v>
      </c>
      <c r="EW34">
        <f t="shared" si="43"/>
        <v>0.59690260418206076</v>
      </c>
      <c r="EX34">
        <f t="shared" si="33"/>
        <v>4.1354028713728095</v>
      </c>
      <c r="EY34">
        <f t="shared" si="34"/>
        <v>2.8104168892606527</v>
      </c>
      <c r="EZ34">
        <f t="shared" si="35"/>
        <v>-5.5793980796587963</v>
      </c>
      <c r="FA34">
        <f t="shared" si="38"/>
        <v>1.9184152492877382</v>
      </c>
      <c r="FB34" cm="1">
        <f t="array" ref="FB34">xsel+Rs*COS(EW34)</f>
        <v>268.33580797435354</v>
      </c>
      <c r="FC34">
        <f t="shared" si="36"/>
        <v>136.89975414417921</v>
      </c>
      <c r="FD34">
        <f t="shared" si="105"/>
        <v>0.81756798344242798</v>
      </c>
      <c r="FE34">
        <f t="shared" si="106"/>
        <v>0.18084250421790654</v>
      </c>
      <c r="FF34">
        <f t="shared" si="107"/>
        <v>0.63672547922452138</v>
      </c>
      <c r="FG34">
        <f t="shared" si="50"/>
        <v>0.61141442889524</v>
      </c>
      <c r="FH34">
        <f t="shared" si="39"/>
        <v>0.9654545454545459</v>
      </c>
      <c r="FI34">
        <f t="shared" si="51"/>
        <v>5.4223113956466671</v>
      </c>
      <c r="FJ34">
        <f t="shared" si="52"/>
        <v>0.99141576635967354</v>
      </c>
      <c r="FK34">
        <f t="shared" si="41"/>
        <v>5.5580000000000043</v>
      </c>
      <c r="FL34">
        <f t="shared" si="42"/>
        <v>4.4927155542427961</v>
      </c>
      <c r="FM34">
        <f t="shared" si="37"/>
        <v>20.460917026378795</v>
      </c>
      <c r="FN34">
        <f t="shared" si="93"/>
        <v>0.97422479464023914</v>
      </c>
      <c r="FO34">
        <f t="shared" si="47"/>
        <v>5.4053546390050915</v>
      </c>
      <c r="GB34">
        <f>msel</f>
        <v>1.9879824221449172</v>
      </c>
      <c r="GF34">
        <f t="shared" si="75"/>
        <v>5.8280000000000012</v>
      </c>
      <c r="GG34">
        <f t="shared" si="59"/>
        <v>7.8279999999999994</v>
      </c>
      <c r="GH34">
        <f t="shared" si="60"/>
        <v>0.99272727272727279</v>
      </c>
      <c r="GI34">
        <f t="shared" si="76"/>
        <v>0.16943531303359088</v>
      </c>
      <c r="GJ34">
        <f t="shared" si="77"/>
        <v>0.42423663810608792</v>
      </c>
      <c r="GK34" t="e" cm="1">
        <f t="array" aca="1" ref="GK34" ca="1">(-ftoue(GJ34,mmm)-ellearx)/parbros/(Kay*bsel)*c_EXISOSI/2</f>
        <v>#NAME?</v>
      </c>
      <c r="GL34">
        <f t="shared" si="61"/>
        <v>1.2625384360468952</v>
      </c>
      <c r="GM34" t="e" cm="1">
        <f t="array" aca="1" ref="GM34" ca="1">ftoue(GL34,mmm)-ellearx</f>
        <v>#NAME?</v>
      </c>
      <c r="GN34" t="e">
        <f t="shared" ca="1" si="62"/>
        <v>#NAME?</v>
      </c>
      <c r="GO34">
        <f t="shared" si="78"/>
        <v>0.1362879365602909</v>
      </c>
      <c r="GP34">
        <f t="shared" si="63"/>
        <v>0.24895972755973123</v>
      </c>
      <c r="GQ34">
        <f t="shared" si="79"/>
        <v>1.4359952625438075</v>
      </c>
      <c r="GR34">
        <f t="shared" si="80"/>
        <v>5.6483184759671401</v>
      </c>
      <c r="GS34">
        <f t="shared" si="64"/>
        <v>-1.4997891831142126E-4</v>
      </c>
      <c r="GT34">
        <f t="shared" si="65"/>
        <v>3.0250173720487838E-3</v>
      </c>
      <c r="GU34">
        <f t="shared" si="66"/>
        <v>1.0885767451115219E-4</v>
      </c>
      <c r="GV34">
        <f t="shared" si="81"/>
        <v>0.17158544955387781</v>
      </c>
      <c r="GW34">
        <f t="shared" si="67"/>
        <v>7.425582641626665E-5</v>
      </c>
      <c r="GX34">
        <f t="shared" si="68"/>
        <v>0.24985005519643488</v>
      </c>
      <c r="GY34">
        <f t="shared" si="82"/>
        <v>1.4410235467747889</v>
      </c>
      <c r="GZ34">
        <f t="shared" si="83"/>
        <v>5.6470377312039117</v>
      </c>
      <c r="HB34">
        <f t="shared" si="84"/>
        <v>0.99627806657358442</v>
      </c>
      <c r="HC34">
        <f t="shared" si="85"/>
        <v>3.6920000000000001E-2</v>
      </c>
      <c r="HD34">
        <f t="shared" si="94"/>
        <v>5.863152859078486</v>
      </c>
      <c r="HE34">
        <f t="shared" si="95"/>
        <v>9.198911000284582E-3</v>
      </c>
      <c r="HF34">
        <f t="shared" si="86"/>
        <v>0.99663174434285828</v>
      </c>
      <c r="HL34">
        <f t="shared" si="87"/>
        <v>5.863152859078486</v>
      </c>
      <c r="HM34">
        <f t="shared" si="88"/>
        <v>0.24976453400147372</v>
      </c>
      <c r="HN34">
        <f t="shared" si="70"/>
        <v>1.4492295363832339</v>
      </c>
      <c r="HO34">
        <f t="shared" si="96"/>
        <v>5.6812230373216872</v>
      </c>
      <c r="HS34">
        <f t="shared" si="89"/>
        <v>0.68162529286877616</v>
      </c>
      <c r="HT34">
        <f t="shared" si="90"/>
        <v>4.5530297073651296</v>
      </c>
      <c r="HU34">
        <f t="shared" si="91"/>
        <v>3.6941144991419566</v>
      </c>
      <c r="HV34">
        <f t="shared" si="71"/>
        <v>0.9975784922540013</v>
      </c>
      <c r="HW34">
        <f t="shared" si="92"/>
        <v>3.6920000000000001E-2</v>
      </c>
      <c r="HX34">
        <f t="shared" si="72"/>
        <v>5.8760270733146127</v>
      </c>
      <c r="IA34">
        <f t="shared" si="97"/>
        <v>0.87002155882335985</v>
      </c>
      <c r="IB34">
        <f t="shared" si="98"/>
        <v>14.355925549125548</v>
      </c>
      <c r="IC34">
        <f t="shared" si="99"/>
        <v>1.4266208034260708</v>
      </c>
      <c r="ID34">
        <f t="shared" si="100"/>
        <v>5.7002146669716085</v>
      </c>
      <c r="IE34">
        <f t="shared" si="101"/>
        <v>18721.370916119511</v>
      </c>
      <c r="IG34">
        <f t="shared" si="102"/>
        <v>0.24523740017791459</v>
      </c>
      <c r="IH34">
        <f t="shared" si="73"/>
        <v>0.76387874502188469</v>
      </c>
      <c r="II34">
        <f t="shared" si="103"/>
        <v>0.86930212873725676</v>
      </c>
      <c r="IJ34">
        <f t="shared" si="104"/>
        <v>1.1157468541935902</v>
      </c>
      <c r="IL34">
        <f t="shared" si="74"/>
        <v>14.232298398401943</v>
      </c>
    </row>
    <row r="35" spans="1:246" x14ac:dyDescent="0.2">
      <c r="A35">
        <f t="shared" si="17"/>
        <v>2.0000000000000004</v>
      </c>
      <c r="B35" cm="1">
        <f t="array" ref="B35">XtoYt($A35,Al,Vl,B$8)</f>
        <v>0.18010138949760912</v>
      </c>
      <c r="C35" cm="1">
        <f t="array" ref="C35">YtoyX(B35,Al,Vl,B$8)</f>
        <v>-4.125</v>
      </c>
      <c r="D35">
        <f t="shared" si="31"/>
        <v>2.1928228706477305E-2</v>
      </c>
      <c r="E35">
        <f t="shared" si="9"/>
        <v>1</v>
      </c>
      <c r="F35">
        <f t="shared" si="18"/>
        <v>-0.72734879542241793</v>
      </c>
      <c r="G35" s="6">
        <f t="shared" si="10"/>
        <v>-0.19708500736170781</v>
      </c>
      <c r="H35">
        <f t="shared" si="32"/>
        <v>0.65235444405659271</v>
      </c>
      <c r="I35">
        <f t="shared" si="19"/>
        <v>0.24423016595531666</v>
      </c>
      <c r="J35">
        <f t="shared" si="20"/>
        <v>93.044780558273629</v>
      </c>
      <c r="K35" s="6">
        <f t="shared" si="11"/>
        <v>7.4341859217188277</v>
      </c>
      <c r="CO35">
        <f t="shared" si="21"/>
        <v>-0.1499999999999998</v>
      </c>
      <c r="CP35">
        <f t="shared" si="22"/>
        <v>0.1034486777250167</v>
      </c>
      <c r="CQ35">
        <f t="shared" si="12"/>
        <v>0.73397219620773069</v>
      </c>
      <c r="CR35">
        <f t="shared" si="23"/>
        <v>-0.1499999999999998</v>
      </c>
      <c r="CS35">
        <f t="shared" si="24"/>
        <v>-0.33830677966649292</v>
      </c>
      <c r="CT35">
        <f t="shared" si="13"/>
        <v>0.13295350479637277</v>
      </c>
      <c r="CU35">
        <f t="shared" si="25"/>
        <v>-0.1499999999999998</v>
      </c>
      <c r="CV35">
        <f t="shared" si="26"/>
        <v>-0.23160457246497457</v>
      </c>
      <c r="CW35">
        <f t="shared" si="14"/>
        <v>0.30605950141416816</v>
      </c>
      <c r="CX35">
        <f t="shared" si="27"/>
        <v>-0.1499999999999998</v>
      </c>
      <c r="CY35">
        <f t="shared" si="28"/>
        <v>-3.9828301622556933E-2</v>
      </c>
      <c r="CZ35">
        <f t="shared" si="15"/>
        <v>0.95130072351539674</v>
      </c>
      <c r="DA35">
        <f t="shared" si="29"/>
        <v>-0.1499999999999998</v>
      </c>
      <c r="DB35">
        <f t="shared" si="30"/>
        <v>0.24141266643395581</v>
      </c>
      <c r="DC35">
        <f t="shared" si="16"/>
        <v>0.28395211742633447</v>
      </c>
      <c r="DD35">
        <f t="shared" si="57"/>
        <v>115</v>
      </c>
      <c r="DE35">
        <f t="shared" si="58"/>
        <v>2.0071286397934789</v>
      </c>
      <c r="DF35">
        <f t="shared" si="53"/>
        <v>2.6279148258309095</v>
      </c>
      <c r="DG35">
        <f t="shared" si="54"/>
        <v>-4.125</v>
      </c>
      <c r="DH35">
        <f t="shared" si="55"/>
        <v>-1.9235190898893684</v>
      </c>
      <c r="DI35">
        <f t="shared" si="56"/>
        <v>0.42643391572027833</v>
      </c>
      <c r="DL35">
        <f t="shared" si="7"/>
        <v>315</v>
      </c>
      <c r="DM35">
        <f t="shared" si="4"/>
        <v>5.497787143782138</v>
      </c>
      <c r="DN35">
        <f t="shared" si="0"/>
        <v>2.414213562373094</v>
      </c>
      <c r="DO35">
        <f t="shared" si="1"/>
        <v>7.0509886961563408</v>
      </c>
      <c r="DP35">
        <f t="shared" si="2"/>
        <v>-4.1249999999999982</v>
      </c>
      <c r="DQ35">
        <f t="shared" si="3"/>
        <v>1.7086309447890156</v>
      </c>
      <c r="EC35">
        <f t="shared" si="8"/>
        <v>5.4600000000000062</v>
      </c>
      <c r="EE35">
        <f t="shared" si="5"/>
        <v>50.377777777777126</v>
      </c>
      <c r="EF35">
        <f t="shared" si="6"/>
        <v>1.985002205558032E-2</v>
      </c>
      <c r="EO35" t="s">
        <v>218</v>
      </c>
      <c r="EW35">
        <f t="shared" si="43"/>
        <v>0.62831853071795873</v>
      </c>
      <c r="EX35">
        <f t="shared" si="33"/>
        <v>4.0450849718747364</v>
      </c>
      <c r="EY35">
        <f t="shared" si="34"/>
        <v>2.9389262614623664</v>
      </c>
      <c r="EZ35">
        <f t="shared" si="35"/>
        <v>-5.7792468485895512</v>
      </c>
      <c r="FA35">
        <f t="shared" si="38"/>
        <v>1.187562993305092</v>
      </c>
      <c r="FB35" cm="1">
        <f t="array" ref="FB35">xsel+Rs*COS(EW35)</f>
        <v>268.31322849947901</v>
      </c>
      <c r="FC35">
        <f t="shared" si="36"/>
        <v>136.93188148722965</v>
      </c>
      <c r="FD35">
        <f t="shared" si="105"/>
        <v>0.7922569331131466</v>
      </c>
      <c r="FE35">
        <f t="shared" si="106"/>
        <v>0.17831888769731577</v>
      </c>
      <c r="FF35">
        <f t="shared" si="107"/>
        <v>0.61393804541583086</v>
      </c>
      <c r="FG35">
        <f t="shared" si="50"/>
        <v>0.58853375621415105</v>
      </c>
      <c r="FH35">
        <f t="shared" si="39"/>
        <v>0.96363636363636407</v>
      </c>
      <c r="FI35">
        <f t="shared" si="51"/>
        <v>5.4053546390050915</v>
      </c>
      <c r="FJ35">
        <f t="shared" si="52"/>
        <v>0.97422479464023914</v>
      </c>
      <c r="FK35">
        <f t="shared" si="41"/>
        <v>5.5400000000000045</v>
      </c>
      <c r="FL35">
        <f t="shared" si="42"/>
        <v>4.4444029821404625</v>
      </c>
      <c r="FM35">
        <f t="shared" si="37"/>
        <v>20.982365491223199</v>
      </c>
      <c r="FN35">
        <f t="shared" si="93"/>
        <v>0.95771379513089117</v>
      </c>
      <c r="FO35">
        <f t="shared" si="47"/>
        <v>5.3882195843967713</v>
      </c>
      <c r="GF35">
        <f t="shared" si="75"/>
        <v>5.8100000000000014</v>
      </c>
      <c r="GG35">
        <f t="shared" si="59"/>
        <v>7.8100000000000005</v>
      </c>
      <c r="GH35">
        <f t="shared" si="60"/>
        <v>0.99090909090909107</v>
      </c>
      <c r="GI35">
        <f t="shared" si="76"/>
        <v>0.16872305379800343</v>
      </c>
      <c r="GJ35">
        <f t="shared" si="77"/>
        <v>0.423286507252222</v>
      </c>
      <c r="GK35" t="e" cm="1">
        <f t="array" aca="1" ref="GK35" ca="1">(-ftoue(GJ35,mmm)-ellearx)/parbros/(Kay*bsel)*c_EXISOSI/2</f>
        <v>#NAME?</v>
      </c>
      <c r="GL35">
        <f t="shared" si="61"/>
        <v>1.2632705095459227</v>
      </c>
      <c r="GM35" t="e" cm="1">
        <f t="array" aca="1" ref="GM35" ca="1">ftoue(GL35,mmm)-ellearx</f>
        <v>#NAME?</v>
      </c>
      <c r="GN35" t="e">
        <f t="shared" ca="1" si="62"/>
        <v>#NAME?</v>
      </c>
      <c r="GO35">
        <f t="shared" si="78"/>
        <v>0.1362879365602909</v>
      </c>
      <c r="GP35">
        <f t="shared" si="63"/>
        <v>0.24869259181733483</v>
      </c>
      <c r="GQ35">
        <f t="shared" si="79"/>
        <v>1.4300558778604517</v>
      </c>
      <c r="GR35">
        <f t="shared" si="80"/>
        <v>5.6312556491600336</v>
      </c>
      <c r="GS35">
        <f t="shared" si="64"/>
        <v>-1.4989669568849594E-4</v>
      </c>
      <c r="GT35">
        <f t="shared" si="65"/>
        <v>3.0250173720487838E-3</v>
      </c>
      <c r="GU35">
        <f t="shared" si="66"/>
        <v>1.3607200117610879E-4</v>
      </c>
      <c r="GV35">
        <f t="shared" si="81"/>
        <v>0.17211703958691907</v>
      </c>
      <c r="GW35">
        <f t="shared" si="67"/>
        <v>9.296306020609808E-5</v>
      </c>
      <c r="GX35">
        <f t="shared" si="68"/>
        <v>0.24980413363598011</v>
      </c>
      <c r="GY35">
        <f t="shared" si="82"/>
        <v>1.4363143692820826</v>
      </c>
      <c r="GZ35">
        <f t="shared" si="83"/>
        <v>5.6296626037973025</v>
      </c>
      <c r="HB35">
        <f t="shared" si="84"/>
        <v>0.99534974925090569</v>
      </c>
      <c r="HC35">
        <f t="shared" si="85"/>
        <v>4.6150000000000004E-2</v>
      </c>
      <c r="HD35">
        <f t="shared" si="94"/>
        <v>5.8539625175839669</v>
      </c>
      <c r="HE35">
        <f t="shared" si="95"/>
        <v>9.1903414945191386E-3</v>
      </c>
      <c r="HF35">
        <f t="shared" si="86"/>
        <v>0.99570330384822736</v>
      </c>
      <c r="HL35">
        <f t="shared" si="87"/>
        <v>5.8539625175839669</v>
      </c>
      <c r="HM35">
        <f t="shared" si="88"/>
        <v>0.24954008609092238</v>
      </c>
      <c r="HN35">
        <f t="shared" si="70"/>
        <v>1.4456847299836653</v>
      </c>
      <c r="HO35">
        <f t="shared" si="96"/>
        <v>5.6726424899485846</v>
      </c>
      <c r="HS35">
        <f t="shared" si="89"/>
        <v>0.57721974448558966</v>
      </c>
      <c r="HT35">
        <f t="shared" si="90"/>
        <v>4.9055214334068165</v>
      </c>
      <c r="HU35">
        <f t="shared" si="91"/>
        <v>3.1944853456643609</v>
      </c>
      <c r="HV35">
        <f t="shared" si="71"/>
        <v>0.99697278275009327</v>
      </c>
      <c r="HW35">
        <f t="shared" si="92"/>
        <v>4.6150000000000004E-2</v>
      </c>
      <c r="HX35">
        <f t="shared" si="72"/>
        <v>5.8700305492259233</v>
      </c>
      <c r="IA35">
        <f t="shared" si="97"/>
        <v>0.87172244709995073</v>
      </c>
      <c r="IB35">
        <f t="shared" si="98"/>
        <v>14.268886218267433</v>
      </c>
      <c r="IC35">
        <f t="shared" si="99"/>
        <v>1.4182566159325696</v>
      </c>
      <c r="ID35">
        <f t="shared" si="100"/>
        <v>5.696122086139753</v>
      </c>
      <c r="IE35">
        <f t="shared" si="101"/>
        <v>18730.151795202128</v>
      </c>
      <c r="IG35">
        <f t="shared" si="102"/>
        <v>0.24402440709363946</v>
      </c>
      <c r="IH35">
        <f t="shared" si="73"/>
        <v>0.76497334098693248</v>
      </c>
      <c r="II35">
        <f t="shared" si="103"/>
        <v>0.87099993740678727</v>
      </c>
      <c r="IJ35">
        <f t="shared" si="104"/>
        <v>1.1162373375847019</v>
      </c>
      <c r="IL35">
        <f t="shared" si="74"/>
        <v>14.235543584568653</v>
      </c>
    </row>
    <row r="36" spans="1:246" x14ac:dyDescent="0.2">
      <c r="A36">
        <f t="shared" si="17"/>
        <v>2.0800000000000005</v>
      </c>
      <c r="B36" cm="1">
        <f t="array" ref="B36">XtoYt($A36,Al,Vl,B$8)</f>
        <v>0.18010138949761079</v>
      </c>
      <c r="C36" cm="1">
        <f t="array" ref="C36">YtoyX(B36,Al,Vl,B$8)</f>
        <v>-4.125</v>
      </c>
      <c r="D36">
        <f t="shared" si="31"/>
        <v>2.2805357854736398E-2</v>
      </c>
      <c r="E36">
        <f t="shared" si="9"/>
        <v>0.99997538112771733</v>
      </c>
      <c r="F36">
        <f t="shared" si="18"/>
        <v>-0.7567401022406598</v>
      </c>
      <c r="G36" s="6">
        <f t="shared" si="10"/>
        <v>-0.20809542954699578</v>
      </c>
      <c r="H36">
        <f t="shared" si="32"/>
        <v>0.67844862181885646</v>
      </c>
      <c r="I36">
        <f t="shared" si="19"/>
        <v>0.19924575307581294</v>
      </c>
      <c r="J36">
        <f t="shared" si="20"/>
        <v>93.529064018527492</v>
      </c>
      <c r="K36" s="6">
        <f t="shared" si="11"/>
        <v>5.3051156243638324</v>
      </c>
      <c r="CO36">
        <f t="shared" si="21"/>
        <v>-0.13999999999999979</v>
      </c>
      <c r="CP36">
        <f t="shared" si="22"/>
        <v>0.11344867772501671</v>
      </c>
      <c r="CQ36">
        <f t="shared" si="12"/>
        <v>0.69400182489750573</v>
      </c>
      <c r="CR36">
        <f t="shared" si="23"/>
        <v>-0.13999999999999979</v>
      </c>
      <c r="CS36">
        <f t="shared" si="24"/>
        <v>-0.32830677966649291</v>
      </c>
      <c r="CT36">
        <f t="shared" si="13"/>
        <v>0.14391596958786657</v>
      </c>
      <c r="CU36">
        <f t="shared" si="25"/>
        <v>-0.13999999999999979</v>
      </c>
      <c r="CV36">
        <f t="shared" si="26"/>
        <v>-0.22160457246497456</v>
      </c>
      <c r="CW36">
        <f t="shared" si="14"/>
        <v>0.33017571676095409</v>
      </c>
      <c r="CX36">
        <f t="shared" si="27"/>
        <v>-0.13999999999999979</v>
      </c>
      <c r="CY36">
        <f t="shared" si="28"/>
        <v>-2.9828301622556924E-2</v>
      </c>
      <c r="CZ36">
        <f t="shared" si="15"/>
        <v>0.97218893953292063</v>
      </c>
      <c r="DA36">
        <f t="shared" si="29"/>
        <v>-0.13999999999999979</v>
      </c>
      <c r="DB36">
        <f t="shared" si="30"/>
        <v>0.25141266643395582</v>
      </c>
      <c r="DC36">
        <f t="shared" si="16"/>
        <v>0.2629209080831984</v>
      </c>
      <c r="DD36">
        <f t="shared" si="57"/>
        <v>125</v>
      </c>
      <c r="DE36">
        <f t="shared" si="58"/>
        <v>2.1816615649929121</v>
      </c>
      <c r="DF36">
        <f t="shared" si="53"/>
        <v>2.1473390835259534</v>
      </c>
      <c r="DG36">
        <f t="shared" si="54"/>
        <v>-4.125</v>
      </c>
      <c r="DH36">
        <f t="shared" si="55"/>
        <v>-2.8883560951150535</v>
      </c>
      <c r="DI36">
        <f t="shared" si="56"/>
        <v>0.91069517864100713</v>
      </c>
      <c r="DL36">
        <f t="shared" si="7"/>
        <v>325</v>
      </c>
      <c r="DM36">
        <f t="shared" si="4"/>
        <v>5.6723200689815707</v>
      </c>
      <c r="DN36">
        <f t="shared" si="0"/>
        <v>3.1715948023632099</v>
      </c>
      <c r="DO36">
        <f t="shared" si="1"/>
        <v>9.2338764288709179</v>
      </c>
      <c r="DP36">
        <f t="shared" si="2"/>
        <v>-5.8911105278112172</v>
      </c>
      <c r="DQ36">
        <f t="shared" si="3"/>
        <v>3.0667180319370244</v>
      </c>
      <c r="EC36">
        <f t="shared" si="8"/>
        <v>5.4420000000000064</v>
      </c>
      <c r="EE36">
        <f t="shared" si="5"/>
        <v>52.397777777777101</v>
      </c>
      <c r="EF36">
        <f t="shared" si="6"/>
        <v>1.9084778828618934E-2</v>
      </c>
      <c r="EO36" t="s">
        <v>136</v>
      </c>
      <c r="EW36">
        <f t="shared" si="43"/>
        <v>0.65973445725385671</v>
      </c>
      <c r="EX36">
        <f t="shared" si="33"/>
        <v>3.9507750618784514</v>
      </c>
      <c r="EY36">
        <f t="shared" si="34"/>
        <v>3.064535268264883</v>
      </c>
      <c r="EZ36">
        <f t="shared" si="35"/>
        <v>-5.8824920359966617</v>
      </c>
      <c r="FA36">
        <f t="shared" si="38"/>
        <v>0.45418877841252364</v>
      </c>
      <c r="FB36" cm="1">
        <f t="array" ref="FB36">xsel+Rs*COS(EW36)</f>
        <v>268.28965102197992</v>
      </c>
      <c r="FC36">
        <f t="shared" si="36"/>
        <v>136.96328373893027</v>
      </c>
      <c r="FD36">
        <f t="shared" si="105"/>
        <v>0.76685264391146679</v>
      </c>
      <c r="FE36">
        <f t="shared" si="106"/>
        <v>0.17590510004842608</v>
      </c>
      <c r="FF36">
        <f t="shared" si="107"/>
        <v>0.59094754386304071</v>
      </c>
      <c r="FG36">
        <f t="shared" si="50"/>
        <v>0.56554400517967685</v>
      </c>
      <c r="FH36">
        <f t="shared" si="39"/>
        <v>0.96181818181818224</v>
      </c>
      <c r="FI36">
        <f t="shared" si="51"/>
        <v>5.3882195843967713</v>
      </c>
      <c r="FJ36">
        <f t="shared" si="52"/>
        <v>0.95771379513089117</v>
      </c>
      <c r="FK36">
        <f t="shared" si="41"/>
        <v>5.5220000000000047</v>
      </c>
      <c r="FL36">
        <f t="shared" si="42"/>
        <v>4.3943077276725289</v>
      </c>
      <c r="FM36">
        <f t="shared" si="37"/>
        <v>21.486607119231987</v>
      </c>
      <c r="FN36">
        <f t="shared" si="93"/>
        <v>0.94185594350616386</v>
      </c>
      <c r="FO36">
        <f t="shared" si="47"/>
        <v>5.3709027992921081</v>
      </c>
      <c r="GF36">
        <f t="shared" si="75"/>
        <v>5.7920000000000016</v>
      </c>
      <c r="GG36">
        <f t="shared" si="59"/>
        <v>7.7919999999999998</v>
      </c>
      <c r="GH36">
        <f t="shared" si="60"/>
        <v>0.98909090909090924</v>
      </c>
      <c r="GI36">
        <f t="shared" si="76"/>
        <v>0.16801187801881526</v>
      </c>
      <c r="GJ36">
        <f t="shared" si="77"/>
        <v>0.42233622556997436</v>
      </c>
      <c r="GK36" t="e" cm="1">
        <f t="array" aca="1" ref="GK36" ca="1">(-ftoue(GJ36,mmm)-ellearx)/parbros/(Kay*bsel)*c_EXISOSI/2</f>
        <v>#NAME?</v>
      </c>
      <c r="GL36">
        <f t="shared" si="61"/>
        <v>1.2640024128717371</v>
      </c>
      <c r="GM36" t="e" cm="1">
        <f t="array" aca="1" ref="GM36" ca="1">ftoue(GL36,mmm)-ellearx</f>
        <v>#NAME?</v>
      </c>
      <c r="GN36" t="e">
        <f t="shared" ca="1" si="62"/>
        <v>#NAME?</v>
      </c>
      <c r="GO36">
        <f t="shared" si="78"/>
        <v>0.1362879365602909</v>
      </c>
      <c r="GP36">
        <f t="shared" si="63"/>
        <v>0.24842594589054554</v>
      </c>
      <c r="GQ36">
        <f t="shared" si="79"/>
        <v>1.4241284620674859</v>
      </c>
      <c r="GR36">
        <f t="shared" si="80"/>
        <v>5.6141893558669107</v>
      </c>
      <c r="GS36">
        <f t="shared" si="64"/>
        <v>-1.4981447306557062E-4</v>
      </c>
      <c r="GT36">
        <f t="shared" si="65"/>
        <v>3.0250173720487838E-3</v>
      </c>
      <c r="GU36">
        <f t="shared" si="66"/>
        <v>1.6328629109653436E-4</v>
      </c>
      <c r="GV36">
        <f t="shared" si="81"/>
        <v>0.17265193370165741</v>
      </c>
      <c r="GW36">
        <f t="shared" si="67"/>
        <v>1.1172831567657186E-4</v>
      </c>
      <c r="GX36">
        <f t="shared" si="68"/>
        <v>0.24975815409058921</v>
      </c>
      <c r="GY36">
        <f t="shared" si="82"/>
        <v>1.4316064651953937</v>
      </c>
      <c r="GZ36">
        <f t="shared" si="83"/>
        <v>5.6122871388419506</v>
      </c>
      <c r="HB36">
        <f t="shared" si="84"/>
        <v>0.99442229672902627</v>
      </c>
      <c r="HC36">
        <f t="shared" si="85"/>
        <v>5.5380000000000006E-2</v>
      </c>
      <c r="HD36">
        <f t="shared" si="94"/>
        <v>5.8447807376173602</v>
      </c>
      <c r="HE36">
        <f t="shared" si="95"/>
        <v>9.1817799666067401E-3</v>
      </c>
      <c r="HF36">
        <f t="shared" si="86"/>
        <v>0.9947757276930379</v>
      </c>
      <c r="HL36">
        <f t="shared" si="87"/>
        <v>5.8447807376173602</v>
      </c>
      <c r="HM36">
        <f t="shared" si="88"/>
        <v>0.24921637336517921</v>
      </c>
      <c r="HN36">
        <f t="shared" si="70"/>
        <v>1.4415837110960537</v>
      </c>
      <c r="HO36">
        <f t="shared" si="96"/>
        <v>5.66421206124254</v>
      </c>
      <c r="HS36">
        <f t="shared" si="89"/>
        <v>0.47284496363267403</v>
      </c>
      <c r="HT36">
        <f t="shared" si="90"/>
        <v>5.2034694001732991</v>
      </c>
      <c r="HU36">
        <f t="shared" si="91"/>
        <v>2.6618354705509244</v>
      </c>
      <c r="HV36">
        <f t="shared" si="71"/>
        <v>0.99636694280580795</v>
      </c>
      <c r="HW36">
        <f t="shared" si="92"/>
        <v>5.5380000000000006E-2</v>
      </c>
      <c r="HX36">
        <f t="shared" si="72"/>
        <v>5.8640327337774991</v>
      </c>
      <c r="IA36">
        <f t="shared" si="97"/>
        <v>0.87343163983670857</v>
      </c>
      <c r="IB36">
        <f t="shared" si="98"/>
        <v>14.181859445098102</v>
      </c>
      <c r="IC36">
        <f t="shared" si="99"/>
        <v>1.4098716106131559</v>
      </c>
      <c r="ID36">
        <f t="shared" si="100"/>
        <v>5.6920244153026154</v>
      </c>
      <c r="IE36">
        <f t="shared" si="101"/>
        <v>18738.736072093005</v>
      </c>
      <c r="IG36">
        <f t="shared" si="102"/>
        <v>0.24280569774799335</v>
      </c>
      <c r="IH36">
        <f t="shared" si="73"/>
        <v>0.7660710531463194</v>
      </c>
      <c r="II36">
        <f t="shared" si="103"/>
        <v>0.87270602487199844</v>
      </c>
      <c r="IJ36">
        <f t="shared" si="104"/>
        <v>1.1167304319656379</v>
      </c>
      <c r="IL36">
        <f t="shared" si="74"/>
        <v>14.238715529184878</v>
      </c>
    </row>
    <row r="37" spans="1:246" x14ac:dyDescent="0.2">
      <c r="A37">
        <f t="shared" si="17"/>
        <v>2.1600000000000006</v>
      </c>
      <c r="B37" cm="1">
        <f t="array" ref="B37">XtoYt($A37,Al,Vl,B$8)</f>
        <v>0.18010138949761123</v>
      </c>
      <c r="C37" cm="1">
        <f t="array" ref="C37">YtoyX(B37,Al,Vl,B$8)</f>
        <v>-4.125</v>
      </c>
      <c r="D37">
        <f t="shared" si="31"/>
        <v>2.3682487002995491E-2</v>
      </c>
      <c r="E37">
        <f t="shared" si="9"/>
        <v>0.99990153057140052</v>
      </c>
      <c r="F37">
        <f t="shared" si="18"/>
        <v>-0.78612851491353186</v>
      </c>
      <c r="G37" s="6">
        <f t="shared" si="10"/>
        <v>-0.21935694138587419</v>
      </c>
      <c r="H37">
        <f t="shared" si="32"/>
        <v>0.7045427995811202</v>
      </c>
      <c r="I37">
        <f t="shared" si="19"/>
        <v>0.16226214190073013</v>
      </c>
      <c r="J37">
        <f t="shared" si="20"/>
        <v>93.85081326371396</v>
      </c>
      <c r="K37" s="6">
        <f t="shared" si="11"/>
        <v>3.5547158080381895</v>
      </c>
      <c r="CO37">
        <f t="shared" si="21"/>
        <v>-0.12999999999999978</v>
      </c>
      <c r="CP37">
        <f t="shared" si="22"/>
        <v>0.12344867772501672</v>
      </c>
      <c r="CQ37">
        <f t="shared" si="12"/>
        <v>0.65418731523321139</v>
      </c>
      <c r="CR37">
        <f t="shared" si="23"/>
        <v>-0.12999999999999978</v>
      </c>
      <c r="CS37">
        <f t="shared" si="24"/>
        <v>-0.3183067796664929</v>
      </c>
      <c r="CT37">
        <f t="shared" si="13"/>
        <v>0.15576163541145066</v>
      </c>
      <c r="CU37">
        <f t="shared" si="25"/>
        <v>-0.12999999999999978</v>
      </c>
      <c r="CV37">
        <f t="shared" si="26"/>
        <v>-0.21160457246497455</v>
      </c>
      <c r="CW37">
        <f t="shared" si="14"/>
        <v>0.35594331677621249</v>
      </c>
      <c r="CX37">
        <f t="shared" si="27"/>
        <v>-0.12999999999999978</v>
      </c>
      <c r="CY37">
        <f t="shared" si="28"/>
        <v>-1.9828301622556915E-2</v>
      </c>
      <c r="CZ37">
        <f t="shared" si="15"/>
        <v>0.98754939929657992</v>
      </c>
      <c r="DA37">
        <f t="shared" si="29"/>
        <v>-0.12999999999999978</v>
      </c>
      <c r="DB37">
        <f t="shared" si="30"/>
        <v>0.26141266643395583</v>
      </c>
      <c r="DC37">
        <f t="shared" si="16"/>
        <v>0.24333951015855576</v>
      </c>
      <c r="DD37">
        <f t="shared" si="57"/>
        <v>135</v>
      </c>
      <c r="DE37">
        <f t="shared" si="58"/>
        <v>2.3561944901923448</v>
      </c>
      <c r="DF37">
        <f t="shared" si="53"/>
        <v>1.7086309447890173</v>
      </c>
      <c r="DG37">
        <f t="shared" si="54"/>
        <v>-4.125</v>
      </c>
      <c r="DH37">
        <f t="shared" si="55"/>
        <v>-4.1249999999999991</v>
      </c>
      <c r="DI37">
        <f t="shared" si="56"/>
        <v>1.7086309447890167</v>
      </c>
      <c r="DL37">
        <f t="shared" si="7"/>
        <v>335</v>
      </c>
      <c r="DM37">
        <f t="shared" si="4"/>
        <v>5.8468529941810043</v>
      </c>
      <c r="DN37">
        <f t="shared" si="0"/>
        <v>4.5107085036620598</v>
      </c>
      <c r="DO37">
        <f t="shared" si="1"/>
        <v>12.051633898655563</v>
      </c>
      <c r="DP37">
        <f t="shared" si="2"/>
        <v>-8.8460910471019361</v>
      </c>
      <c r="DQ37">
        <f t="shared" si="3"/>
        <v>5.6355815305040622</v>
      </c>
      <c r="EC37">
        <f t="shared" si="8"/>
        <v>5.4240000000000066</v>
      </c>
      <c r="EE37">
        <f t="shared" ref="EE37:EE68" si="108">IF(EC37&gt;rarxiko,1,IF(EC37&gt;Rg,1-dc*(rarxiko-EC37)/hatm,0))</f>
        <v>54.417777777777076</v>
      </c>
      <c r="EF37">
        <f t="shared" ref="EF37:EF68" si="109">IF(EC37&gt;Rg,1/EE37,0)</f>
        <v>1.8376347598824151E-2</v>
      </c>
      <c r="EO37" t="s">
        <v>137</v>
      </c>
      <c r="EW37">
        <f t="shared" si="43"/>
        <v>0.69115038378975469</v>
      </c>
      <c r="EX37">
        <f t="shared" si="33"/>
        <v>3.8525662138789456</v>
      </c>
      <c r="EY37">
        <f t="shared" si="34"/>
        <v>3.1871199487434492</v>
      </c>
      <c r="EZ37">
        <f t="shared" si="35"/>
        <v>-5.8938864890014395</v>
      </c>
      <c r="FA37">
        <f t="shared" si="38"/>
        <v>-0.26851825778945904</v>
      </c>
      <c r="FB37" cm="1">
        <f t="array" ref="FB37">xsel+Rs*COS(EW37)</f>
        <v>268.26509880998003</v>
      </c>
      <c r="FC37">
        <f t="shared" si="36"/>
        <v>136.99392990904991</v>
      </c>
      <c r="FD37">
        <f t="shared" si="105"/>
        <v>0.74144910522810292</v>
      </c>
      <c r="FE37">
        <f t="shared" si="106"/>
        <v>0.17359755398985346</v>
      </c>
      <c r="FF37">
        <f t="shared" si="107"/>
        <v>0.56785155123824949</v>
      </c>
      <c r="FG37">
        <f t="shared" si="50"/>
        <v>0.54253559994393208</v>
      </c>
      <c r="FH37">
        <f t="shared" si="39"/>
        <v>0.96000000000000041</v>
      </c>
      <c r="FI37">
        <f t="shared" si="51"/>
        <v>5.3709027992921081</v>
      </c>
      <c r="FJ37">
        <f t="shared" si="52"/>
        <v>0.94185594350616386</v>
      </c>
      <c r="FK37">
        <f t="shared" si="41"/>
        <v>5.5040000000000049</v>
      </c>
      <c r="FL37">
        <f t="shared" si="42"/>
        <v>4.3423954479044848</v>
      </c>
      <c r="FM37">
        <f t="shared" si="37"/>
        <v>21.969912065164017</v>
      </c>
      <c r="FN37">
        <f t="shared" si="93"/>
        <v>0.92662553789290369</v>
      </c>
      <c r="FO37">
        <f t="shared" si="47"/>
        <v>5.35340160657449</v>
      </c>
      <c r="GF37">
        <f t="shared" si="75"/>
        <v>5.7740000000000018</v>
      </c>
      <c r="GG37">
        <f t="shared" si="59"/>
        <v>7.7740000000000009</v>
      </c>
      <c r="GH37">
        <f t="shared" si="60"/>
        <v>0.98727272727272741</v>
      </c>
      <c r="GI37">
        <f t="shared" si="76"/>
        <v>0.16730178889232422</v>
      </c>
      <c r="GJ37">
        <f t="shared" si="77"/>
        <v>0.42138579313575508</v>
      </c>
      <c r="GK37" t="e" cm="1">
        <f t="array" aca="1" ref="GK37" ca="1">(-ftoue(GJ37,mmm)-ellearx)/parbros/(Kay*bsel)*c_EXISOSI/2</f>
        <v>#NAME?</v>
      </c>
      <c r="GL37">
        <f t="shared" si="61"/>
        <v>1.2647341465347504</v>
      </c>
      <c r="GM37" t="e" cm="1">
        <f t="array" aca="1" ref="GM37" ca="1">ftoue(GL37,mmm)-ellearx</f>
        <v>#NAME?</v>
      </c>
      <c r="GN37" t="e">
        <f t="shared" ca="1" si="62"/>
        <v>#NAME?</v>
      </c>
      <c r="GO37">
        <f t="shared" si="78"/>
        <v>0.1362879365602909</v>
      </c>
      <c r="GP37">
        <f t="shared" si="63"/>
        <v>0.24815978977877567</v>
      </c>
      <c r="GQ37">
        <f t="shared" si="79"/>
        <v>1.4182129911347361</v>
      </c>
      <c r="GR37">
        <f t="shared" si="80"/>
        <v>5.5971196084929868</v>
      </c>
      <c r="GS37">
        <f t="shared" si="64"/>
        <v>-1.497322504426453E-4</v>
      </c>
      <c r="GT37">
        <f t="shared" si="65"/>
        <v>3.0250173720487838E-3</v>
      </c>
      <c r="GU37">
        <f t="shared" si="66"/>
        <v>1.9050054429275293E-4</v>
      </c>
      <c r="GV37">
        <f t="shared" si="81"/>
        <v>0.17319016279875299</v>
      </c>
      <c r="GW37">
        <f t="shared" si="67"/>
        <v>1.3055195403584513E-4</v>
      </c>
      <c r="GX37">
        <f t="shared" si="68"/>
        <v>0.24971211619903372</v>
      </c>
      <c r="GY37">
        <f t="shared" si="82"/>
        <v>1.4268998355449929</v>
      </c>
      <c r="GZ37">
        <f t="shared" si="83"/>
        <v>5.5949113361448095</v>
      </c>
      <c r="HB37">
        <f t="shared" si="84"/>
        <v>0.99349570820285149</v>
      </c>
      <c r="HC37">
        <f t="shared" si="85"/>
        <v>6.4610000000000001E-2</v>
      </c>
      <c r="HD37">
        <f t="shared" si="94"/>
        <v>5.83560751120823</v>
      </c>
      <c r="HE37">
        <f t="shared" si="95"/>
        <v>9.1732264091302085E-3</v>
      </c>
      <c r="HF37">
        <f t="shared" si="86"/>
        <v>0.99384901507369539</v>
      </c>
      <c r="HL37">
        <f t="shared" si="87"/>
        <v>5.83560751120823</v>
      </c>
      <c r="HM37">
        <f t="shared" si="88"/>
        <v>0.24877507176635369</v>
      </c>
      <c r="HN37">
        <f t="shared" si="70"/>
        <v>1.4368253413605803</v>
      </c>
      <c r="HO37">
        <f t="shared" si="96"/>
        <v>5.6559568565622884</v>
      </c>
      <c r="HS37">
        <f t="shared" si="89"/>
        <v>0.36850083672095901</v>
      </c>
      <c r="HT37">
        <f t="shared" si="90"/>
        <v>5.4438539486922011</v>
      </c>
      <c r="HU37">
        <f t="shared" si="91"/>
        <v>2.1020868702739772</v>
      </c>
      <c r="HV37">
        <f t="shared" si="71"/>
        <v>0.99576097371106265</v>
      </c>
      <c r="HW37">
        <f t="shared" si="92"/>
        <v>6.4610000000000001E-2</v>
      </c>
      <c r="HX37">
        <f t="shared" si="72"/>
        <v>5.8580336397395207</v>
      </c>
      <c r="IA37">
        <f t="shared" si="97"/>
        <v>0.8751492089878069</v>
      </c>
      <c r="IB37">
        <f t="shared" si="98"/>
        <v>14.094845292327989</v>
      </c>
      <c r="IC37">
        <f t="shared" si="99"/>
        <v>1.4014656024873386</v>
      </c>
      <c r="ID37">
        <f t="shared" si="100"/>
        <v>5.6879216142071307</v>
      </c>
      <c r="IE37">
        <f t="shared" si="101"/>
        <v>18747.115119093687</v>
      </c>
      <c r="IG37">
        <f t="shared" si="102"/>
        <v>0.24158122297783105</v>
      </c>
      <c r="IH37">
        <f t="shared" si="73"/>
        <v>0.76717189177802647</v>
      </c>
      <c r="II37">
        <f t="shared" si="103"/>
        <v>0.87442046270718132</v>
      </c>
      <c r="IJ37">
        <f t="shared" si="104"/>
        <v>1.1172261604551748</v>
      </c>
      <c r="IL37">
        <f t="shared" si="74"/>
        <v>14.241811101924236</v>
      </c>
    </row>
    <row r="38" spans="1:246" x14ac:dyDescent="0.2">
      <c r="A38">
        <f t="shared" si="17"/>
        <v>2.2400000000000007</v>
      </c>
      <c r="B38" cm="1">
        <f t="array" ref="B38">XtoYt($A38,Al,Vl,B$8)</f>
        <v>0.18010138949761137</v>
      </c>
      <c r="C38" cm="1">
        <f t="array" ref="C38">YtoyX(B38,Al,Vl,B$8)</f>
        <v>-4.125</v>
      </c>
      <c r="D38">
        <f t="shared" si="31"/>
        <v>2.4559616151254585E-2</v>
      </c>
      <c r="E38">
        <f t="shared" si="9"/>
        <v>0.99977846650900082</v>
      </c>
      <c r="F38">
        <f t="shared" si="18"/>
        <v>-0.8155111404359997</v>
      </c>
      <c r="G38" s="6">
        <f t="shared" si="10"/>
        <v>-0.23087050953291963</v>
      </c>
      <c r="H38">
        <f t="shared" si="32"/>
        <v>0.73063697734338395</v>
      </c>
      <c r="I38">
        <f t="shared" si="19"/>
        <v>0.13198970405683635</v>
      </c>
      <c r="J38">
        <f t="shared" si="20"/>
        <v>94.06395500950822</v>
      </c>
      <c r="K38" s="6">
        <f t="shared" si="11"/>
        <v>2.1219495648820619</v>
      </c>
      <c r="CO38">
        <f t="shared" si="21"/>
        <v>-0.11999999999999979</v>
      </c>
      <c r="CP38">
        <f t="shared" si="22"/>
        <v>0.13344867772501673</v>
      </c>
      <c r="CQ38">
        <f t="shared" si="12"/>
        <v>0.61496897638863712</v>
      </c>
      <c r="CR38">
        <f t="shared" si="23"/>
        <v>-0.11999999999999979</v>
      </c>
      <c r="CS38">
        <f t="shared" si="24"/>
        <v>-0.30830677966649289</v>
      </c>
      <c r="CT38">
        <f t="shared" si="13"/>
        <v>0.16855608485095355</v>
      </c>
      <c r="CU38">
        <f t="shared" si="25"/>
        <v>-0.11999999999999979</v>
      </c>
      <c r="CV38">
        <f t="shared" si="26"/>
        <v>-0.20160457246497457</v>
      </c>
      <c r="CW38">
        <f t="shared" si="14"/>
        <v>0.38341032104739114</v>
      </c>
      <c r="CX38">
        <f t="shared" si="27"/>
        <v>-0.11999999999999979</v>
      </c>
      <c r="CY38">
        <f t="shared" si="28"/>
        <v>-9.8283016225569203E-3</v>
      </c>
      <c r="CZ38">
        <f t="shared" si="15"/>
        <v>0.99691688581497795</v>
      </c>
      <c r="DA38">
        <f t="shared" si="29"/>
        <v>-0.11999999999999979</v>
      </c>
      <c r="DB38">
        <f t="shared" si="30"/>
        <v>0.27141266643395584</v>
      </c>
      <c r="DC38">
        <f t="shared" si="16"/>
        <v>0.22513096377406153</v>
      </c>
      <c r="DD38">
        <f t="shared" si="57"/>
        <v>145</v>
      </c>
      <c r="DE38">
        <f t="shared" si="58"/>
        <v>2.530727415391778</v>
      </c>
      <c r="DF38">
        <f t="shared" si="53"/>
        <v>1.3006075041258067</v>
      </c>
      <c r="DG38">
        <f t="shared" si="54"/>
        <v>-4.125</v>
      </c>
      <c r="DH38">
        <f t="shared" si="55"/>
        <v>-5.8911105278112235</v>
      </c>
      <c r="DI38">
        <f t="shared" si="56"/>
        <v>3.066718031937032</v>
      </c>
      <c r="DL38">
        <f t="shared" si="7"/>
        <v>345</v>
      </c>
      <c r="DM38">
        <f t="shared" si="4"/>
        <v>6.0213859193804371</v>
      </c>
      <c r="DN38">
        <f t="shared" si="0"/>
        <v>7.5957541127251513</v>
      </c>
      <c r="DO38">
        <f t="shared" si="1"/>
        <v>16.220715374401056</v>
      </c>
      <c r="DP38">
        <f t="shared" si="2"/>
        <v>-15.394709581221623</v>
      </c>
      <c r="DQ38">
        <f t="shared" si="3"/>
        <v>11.812776133769631</v>
      </c>
      <c r="EC38">
        <f t="shared" ref="EC38:EC69" si="110">EC37-dr</f>
        <v>5.4060000000000068</v>
      </c>
      <c r="EE38">
        <f t="shared" si="108"/>
        <v>56.437777777777058</v>
      </c>
      <c r="EF38">
        <f t="shared" si="109"/>
        <v>1.771862818443146E-2</v>
      </c>
      <c r="EO38" t="s">
        <v>138</v>
      </c>
      <c r="EW38">
        <f t="shared" si="43"/>
        <v>0.72256631032565266</v>
      </c>
      <c r="EX38">
        <f t="shared" si="33"/>
        <v>3.7505553481522966</v>
      </c>
      <c r="EY38">
        <f t="shared" si="34"/>
        <v>3.3065593266182605</v>
      </c>
      <c r="EZ38">
        <f t="shared" si="35"/>
        <v>-5.8199005901046981</v>
      </c>
      <c r="FA38">
        <f t="shared" si="38"/>
        <v>-0.96889479372065312</v>
      </c>
      <c r="FB38" cm="1">
        <f t="array" ref="FB38">xsel+Rs*COS(EW38)</f>
        <v>268.23959609354841</v>
      </c>
      <c r="FC38">
        <f t="shared" si="36"/>
        <v>137.02378975351863</v>
      </c>
      <c r="FD38">
        <f t="shared" si="105"/>
        <v>0.71613315393378552</v>
      </c>
      <c r="FE38">
        <f t="shared" si="106"/>
        <v>0.17139277579956139</v>
      </c>
      <c r="FF38">
        <f t="shared" si="107"/>
        <v>0.54474037813422416</v>
      </c>
      <c r="FG38">
        <f t="shared" si="50"/>
        <v>0.51959202284336337</v>
      </c>
      <c r="FH38">
        <f t="shared" si="39"/>
        <v>0.95818181818181869</v>
      </c>
      <c r="FI38">
        <f t="shared" si="51"/>
        <v>5.35340160657449</v>
      </c>
      <c r="FJ38">
        <f t="shared" si="52"/>
        <v>0.92662553789290369</v>
      </c>
      <c r="FK38">
        <f t="shared" si="41"/>
        <v>5.4860000000000051</v>
      </c>
      <c r="FL38">
        <f t="shared" si="42"/>
        <v>4.2886202391228547</v>
      </c>
      <c r="FM38">
        <f t="shared" si="37"/>
        <v>22.429066931092031</v>
      </c>
      <c r="FN38">
        <f t="shared" si="93"/>
        <v>0.9119980923932115</v>
      </c>
      <c r="FO38">
        <f t="shared" si="47"/>
        <v>5.335714099963675</v>
      </c>
      <c r="GF38">
        <f t="shared" si="75"/>
        <v>5.756000000000002</v>
      </c>
      <c r="GG38">
        <f t="shared" si="59"/>
        <v>7.7560000000000002</v>
      </c>
      <c r="GH38">
        <f t="shared" si="60"/>
        <v>0.98545454545454558</v>
      </c>
      <c r="GI38">
        <f t="shared" si="76"/>
        <v>0.1665927896139382</v>
      </c>
      <c r="GJ38">
        <f t="shared" si="77"/>
        <v>0.42043521002771156</v>
      </c>
      <c r="GK38" t="e" cm="1">
        <f t="array" aca="1" ref="GK38" ca="1">(-ftoue(GJ38,mmm)-ellearx)/parbros/(Kay*bsel)*c_EXISOSI/2</f>
        <v>#NAME?</v>
      </c>
      <c r="GL38">
        <f t="shared" si="61"/>
        <v>1.2654657110444196</v>
      </c>
      <c r="GM38" t="e" cm="1">
        <f t="array" aca="1" ref="GM38" ca="1">ftoue(GL38,mmm)-ellearx</f>
        <v>#NAME?</v>
      </c>
      <c r="GN38" t="e">
        <f t="shared" ca="1" si="62"/>
        <v>#NAME?</v>
      </c>
      <c r="GO38">
        <f t="shared" si="78"/>
        <v>0.1362879365602909</v>
      </c>
      <c r="GP38">
        <f t="shared" si="63"/>
        <v>0.24789412348143749</v>
      </c>
      <c r="GQ38">
        <f t="shared" si="79"/>
        <v>1.4123094410216288</v>
      </c>
      <c r="GR38">
        <f t="shared" si="80"/>
        <v>5.5800464194127635</v>
      </c>
      <c r="GS38">
        <f t="shared" si="64"/>
        <v>-1.4965002781971998E-4</v>
      </c>
      <c r="GT38">
        <f t="shared" si="65"/>
        <v>3.0250173720487838E-3</v>
      </c>
      <c r="GU38">
        <f t="shared" si="66"/>
        <v>2.1771476078503993E-4</v>
      </c>
      <c r="GV38">
        <f t="shared" si="81"/>
        <v>0.17373175816539257</v>
      </c>
      <c r="GW38">
        <f t="shared" si="67"/>
        <v>1.4943433987547362E-4</v>
      </c>
      <c r="GX38">
        <f t="shared" si="68"/>
        <v>0.24966601959670179</v>
      </c>
      <c r="GY38">
        <f t="shared" si="82"/>
        <v>1.4221944813675125</v>
      </c>
      <c r="GZ38">
        <f t="shared" si="83"/>
        <v>5.5775351955113486</v>
      </c>
      <c r="HB38">
        <f t="shared" si="84"/>
        <v>0.99256998286803455</v>
      </c>
      <c r="HC38">
        <f t="shared" si="85"/>
        <v>7.3840000000000003E-2</v>
      </c>
      <c r="HD38">
        <f t="shared" si="94"/>
        <v>5.8264428303935425</v>
      </c>
      <c r="HE38">
        <f t="shared" si="95"/>
        <v>9.1646808146874648E-3</v>
      </c>
      <c r="HF38">
        <f t="shared" si="86"/>
        <v>0.99292316518824097</v>
      </c>
      <c r="HL38">
        <f t="shared" si="87"/>
        <v>5.8264428303935425</v>
      </c>
      <c r="HM38">
        <f t="shared" si="88"/>
        <v>0.24819777120475225</v>
      </c>
      <c r="HN38">
        <f t="shared" si="70"/>
        <v>1.4313085437800883</v>
      </c>
      <c r="HO38">
        <f t="shared" si="96"/>
        <v>5.6479015491017934</v>
      </c>
      <c r="HS38">
        <f t="shared" si="89"/>
        <v>0.26418725002495014</v>
      </c>
      <c r="HT38">
        <f t="shared" si="90"/>
        <v>5.6242946810561278</v>
      </c>
      <c r="HU38">
        <f t="shared" si="91"/>
        <v>1.5214287352643432</v>
      </c>
      <c r="HV38">
        <f t="shared" si="71"/>
        <v>0.9951548767538414</v>
      </c>
      <c r="HW38">
        <f t="shared" si="92"/>
        <v>7.3840000000000003E-2</v>
      </c>
      <c r="HX38">
        <f t="shared" si="72"/>
        <v>5.8520332798630301</v>
      </c>
      <c r="IA38">
        <f t="shared" si="97"/>
        <v>0.87687522755761038</v>
      </c>
      <c r="IB38">
        <f t="shared" si="98"/>
        <v>14.007843821331754</v>
      </c>
      <c r="IC38">
        <f t="shared" si="99"/>
        <v>1.3930384034910961</v>
      </c>
      <c r="ID38">
        <f t="shared" si="100"/>
        <v>5.6838136418274159</v>
      </c>
      <c r="IE38">
        <f t="shared" si="101"/>
        <v>18755.280508729185</v>
      </c>
      <c r="IG38">
        <f t="shared" si="102"/>
        <v>0.24035093289756432</v>
      </c>
      <c r="IH38">
        <f t="shared" si="73"/>
        <v>0.76827586720413776</v>
      </c>
      <c r="II38">
        <f t="shared" si="103"/>
        <v>0.87614332352878455</v>
      </c>
      <c r="IJ38">
        <f t="shared" si="104"/>
        <v>1.1177245465066157</v>
      </c>
      <c r="IL38">
        <f t="shared" si="74"/>
        <v>14.244827247830168</v>
      </c>
    </row>
    <row r="39" spans="1:246" x14ac:dyDescent="0.2">
      <c r="A39">
        <f t="shared" si="17"/>
        <v>2.3200000000000007</v>
      </c>
      <c r="B39" cm="1">
        <f t="array" ref="B39">XtoYt($A39,Al,Vl,B$8)</f>
        <v>0.1801013894976114</v>
      </c>
      <c r="C39" cm="1">
        <f t="array" ref="C39">YtoyX(B39,Al,Vl,B$8)</f>
        <v>-4.125</v>
      </c>
      <c r="D39">
        <f t="shared" si="31"/>
        <v>2.5436745299513678E-2</v>
      </c>
      <c r="E39">
        <f t="shared" si="9"/>
        <v>0.99960621922497594</v>
      </c>
      <c r="F39">
        <f t="shared" si="18"/>
        <v>-0.84488508808122842</v>
      </c>
      <c r="G39" s="6">
        <f t="shared" si="10"/>
        <v>-0.24263707443965421</v>
      </c>
      <c r="H39">
        <f t="shared" si="32"/>
        <v>0.7567311551056477</v>
      </c>
      <c r="I39">
        <f t="shared" si="19"/>
        <v>0.1072824066952866</v>
      </c>
      <c r="J39">
        <f t="shared" si="20"/>
        <v>94.204877341656612</v>
      </c>
      <c r="K39" s="6">
        <f t="shared" si="11"/>
        <v>0.95257622924910801</v>
      </c>
      <c r="CO39">
        <f t="shared" si="21"/>
        <v>-0.10999999999999979</v>
      </c>
      <c r="CP39">
        <f t="shared" si="22"/>
        <v>0.14344867772501671</v>
      </c>
      <c r="CQ39">
        <f t="shared" si="12"/>
        <v>0.57670293581403753</v>
      </c>
      <c r="CR39">
        <f t="shared" si="23"/>
        <v>-0.10999999999999979</v>
      </c>
      <c r="CS39">
        <f t="shared" si="24"/>
        <v>-0.29830677966649288</v>
      </c>
      <c r="CT39">
        <f t="shared" si="13"/>
        <v>0.18236825479355959</v>
      </c>
      <c r="CU39">
        <f t="shared" si="25"/>
        <v>-0.10999999999999979</v>
      </c>
      <c r="CV39">
        <f t="shared" si="26"/>
        <v>-0.19160457246497459</v>
      </c>
      <c r="CW39">
        <f t="shared" si="14"/>
        <v>0.41260784646998472</v>
      </c>
      <c r="CX39">
        <f t="shared" si="27"/>
        <v>-0.10999999999999979</v>
      </c>
      <c r="CY39">
        <f t="shared" si="28"/>
        <v>1.716983774430747E-4</v>
      </c>
      <c r="CZ39">
        <f t="shared" si="15"/>
        <v>0.99999905663009148</v>
      </c>
      <c r="DA39">
        <f t="shared" si="29"/>
        <v>-0.10999999999999979</v>
      </c>
      <c r="DB39">
        <f t="shared" si="30"/>
        <v>0.28141266643395579</v>
      </c>
      <c r="DC39">
        <f t="shared" si="16"/>
        <v>0.20821723667069894</v>
      </c>
      <c r="DD39">
        <f t="shared" si="57"/>
        <v>155</v>
      </c>
      <c r="DE39">
        <f t="shared" si="58"/>
        <v>2.7052603405912108</v>
      </c>
      <c r="DF39">
        <f t="shared" si="53"/>
        <v>0.91449048340212724</v>
      </c>
      <c r="DG39">
        <f t="shared" si="54"/>
        <v>-4.125</v>
      </c>
      <c r="DH39">
        <f t="shared" si="55"/>
        <v>-8.846091047101929</v>
      </c>
      <c r="DI39">
        <f t="shared" si="56"/>
        <v>5.6355815305040542</v>
      </c>
      <c r="DL39">
        <f t="shared" si="7"/>
        <v>355</v>
      </c>
      <c r="DM39">
        <f t="shared" si="4"/>
        <v>6.1959188445798699</v>
      </c>
      <c r="DN39">
        <f t="shared" si="0"/>
        <v>22.90376554843116</v>
      </c>
      <c r="DO39">
        <f t="shared" si="1"/>
        <v>25.050410651773145</v>
      </c>
      <c r="DP39">
        <f t="shared" si="2"/>
        <v>-47.148965748890468</v>
      </c>
      <c r="DQ39">
        <f t="shared" si="3"/>
        <v>43.204067138388076</v>
      </c>
      <c r="EC39">
        <f t="shared" si="110"/>
        <v>5.388000000000007</v>
      </c>
      <c r="EE39">
        <f t="shared" si="108"/>
        <v>58.457777777777032</v>
      </c>
      <c r="EF39">
        <f t="shared" si="109"/>
        <v>1.7106363567247235E-2</v>
      </c>
      <c r="EO39" t="s">
        <v>139</v>
      </c>
      <c r="EW39">
        <f t="shared" si="43"/>
        <v>0.75398223686155064</v>
      </c>
      <c r="EX39">
        <f t="shared" si="33"/>
        <v>3.6448431371070567</v>
      </c>
      <c r="EY39">
        <f t="shared" si="34"/>
        <v>3.4227355296434441</v>
      </c>
      <c r="EZ39">
        <f t="shared" si="35"/>
        <v>-5.6683599258187174</v>
      </c>
      <c r="FA39">
        <f t="shared" si="38"/>
        <v>-1.6369776270225656</v>
      </c>
      <c r="FB39" cm="1">
        <f t="array" ref="FB39">xsel+Rs*COS(EW39)</f>
        <v>268.21316804078708</v>
      </c>
      <c r="FC39">
        <f t="shared" si="36"/>
        <v>137.05283380427491</v>
      </c>
      <c r="FD39">
        <f t="shared" si="105"/>
        <v>0.69098479864292472</v>
      </c>
      <c r="FE39">
        <f t="shared" si="106"/>
        <v>0.16928742813772868</v>
      </c>
      <c r="FF39">
        <f t="shared" si="107"/>
        <v>0.52169737050519605</v>
      </c>
      <c r="FG39">
        <f t="shared" si="50"/>
        <v>0.49679012592609278</v>
      </c>
      <c r="FH39">
        <f t="shared" si="39"/>
        <v>0.95636363636363686</v>
      </c>
      <c r="FI39">
        <f t="shared" si="51"/>
        <v>5.335714099963675</v>
      </c>
      <c r="FJ39">
        <f t="shared" si="52"/>
        <v>0.9119980923932115</v>
      </c>
      <c r="FK39">
        <f t="shared" si="41"/>
        <v>5.4680000000000053</v>
      </c>
      <c r="FL39">
        <f t="shared" si="42"/>
        <v>4.2329260370311932</v>
      </c>
      <c r="FM39">
        <f t="shared" si="37"/>
        <v>22.861380190538135</v>
      </c>
      <c r="FN39">
        <f t="shared" si="93"/>
        <v>0.89795037846639003</v>
      </c>
      <c r="FO39">
        <f t="shared" si="47"/>
        <v>5.3178391771252942</v>
      </c>
      <c r="GF39">
        <f t="shared" si="75"/>
        <v>5.7380000000000022</v>
      </c>
      <c r="GG39">
        <f t="shared" si="59"/>
        <v>7.7380000000000013</v>
      </c>
      <c r="GH39">
        <f t="shared" si="60"/>
        <v>0.98363636363636386</v>
      </c>
      <c r="GI39">
        <f t="shared" si="76"/>
        <v>0.16588488337814536</v>
      </c>
      <c r="GJ39">
        <f t="shared" si="77"/>
        <v>0.41948447632572672</v>
      </c>
      <c r="GK39" t="e" cm="1">
        <f t="array" aca="1" ref="GK39" ca="1">(-ftoue(GJ39,mmm)-ellearx)/parbros/(Kay*bsel)*c_EXISOSI/2</f>
        <v>#NAME?</v>
      </c>
      <c r="GL39">
        <f t="shared" si="61"/>
        <v>1.2661971069092521</v>
      </c>
      <c r="GM39" t="e" cm="1">
        <f t="array" aca="1" ref="GM39" ca="1">ftoue(GL39,mmm)-ellearx</f>
        <v>#NAME?</v>
      </c>
      <c r="GN39" t="e">
        <f t="shared" ca="1" si="62"/>
        <v>#NAME?</v>
      </c>
      <c r="GO39">
        <f t="shared" si="78"/>
        <v>0.1362879365602909</v>
      </c>
      <c r="GP39">
        <f t="shared" si="63"/>
        <v>0.24762894699794333</v>
      </c>
      <c r="GQ39">
        <f t="shared" si="79"/>
        <v>1.406417787677233</v>
      </c>
      <c r="GR39">
        <f t="shared" si="80"/>
        <v>5.5629698009700812</v>
      </c>
      <c r="GS39">
        <f t="shared" si="64"/>
        <v>-1.4956780519679466E-4</v>
      </c>
      <c r="GT39">
        <f t="shared" si="65"/>
        <v>3.0250173720487838E-3</v>
      </c>
      <c r="GU39">
        <f t="shared" si="66"/>
        <v>2.4492894059371939E-4</v>
      </c>
      <c r="GV39">
        <f t="shared" si="81"/>
        <v>0.17427675148135233</v>
      </c>
      <c r="GW39">
        <f t="shared" si="67"/>
        <v>1.6837584121280093E-4</v>
      </c>
      <c r="GX39">
        <f t="shared" si="68"/>
        <v>0.2496198639155558</v>
      </c>
      <c r="GY39">
        <f t="shared" si="82"/>
        <v>1.4174904037060059</v>
      </c>
      <c r="GZ39">
        <f t="shared" si="83"/>
        <v>5.5601587167455397</v>
      </c>
      <c r="HB39">
        <f t="shared" si="84"/>
        <v>0.99164511992097615</v>
      </c>
      <c r="HC39">
        <f t="shared" si="85"/>
        <v>8.3070000000000005E-2</v>
      </c>
      <c r="HD39">
        <f t="shared" si="94"/>
        <v>5.8172866872176643</v>
      </c>
      <c r="HE39">
        <f t="shared" si="95"/>
        <v>9.1561431758782064E-3</v>
      </c>
      <c r="HF39">
        <f t="shared" si="86"/>
        <v>0.99199817723490857</v>
      </c>
      <c r="HL39">
        <f t="shared" si="87"/>
        <v>5.8172866872176643</v>
      </c>
      <c r="HM39">
        <f t="shared" si="88"/>
        <v>0.24746597517805291</v>
      </c>
      <c r="HN39">
        <f t="shared" si="70"/>
        <v>1.4249322707641852</v>
      </c>
      <c r="HO39">
        <f t="shared" si="96"/>
        <v>5.6400702500070592</v>
      </c>
      <c r="HS39">
        <f t="shared" si="89"/>
        <v>0.15990408968190778</v>
      </c>
      <c r="HT39">
        <f t="shared" si="90"/>
        <v>5.7430729960770526</v>
      </c>
      <c r="HU39">
        <f t="shared" si="91"/>
        <v>0.92624886667159412</v>
      </c>
      <c r="HV39">
        <f t="shared" si="71"/>
        <v>0.99454865322019192</v>
      </c>
      <c r="HW39">
        <f t="shared" si="92"/>
        <v>8.3070000000000005E-2</v>
      </c>
      <c r="HX39">
        <f t="shared" si="72"/>
        <v>5.8460316668799006</v>
      </c>
      <c r="IA39">
        <f t="shared" si="97"/>
        <v>0.87860976962267578</v>
      </c>
      <c r="IB39">
        <f t="shared" si="98"/>
        <v>13.920855092147725</v>
      </c>
      <c r="IC39">
        <f t="shared" si="99"/>
        <v>1.3845898224100224</v>
      </c>
      <c r="ID39">
        <f t="shared" si="100"/>
        <v>5.6797004563481321</v>
      </c>
      <c r="IE39">
        <f t="shared" si="101"/>
        <v>18763.224022624185</v>
      </c>
      <c r="IG39">
        <f t="shared" si="102"/>
        <v>0.23911477688393995</v>
      </c>
      <c r="IH39">
        <f t="shared" si="73"/>
        <v>0.76938298979103725</v>
      </c>
      <c r="II39">
        <f t="shared" si="103"/>
        <v>0.87787468101719546</v>
      </c>
      <c r="IJ39">
        <f t="shared" si="104"/>
        <v>1.1182256139147597</v>
      </c>
      <c r="IL39">
        <f t="shared" si="74"/>
        <v>14.247760990330802</v>
      </c>
    </row>
    <row r="40" spans="1:246" x14ac:dyDescent="0.2">
      <c r="A40">
        <f t="shared" si="17"/>
        <v>2.4000000000000008</v>
      </c>
      <c r="B40" cm="1">
        <f t="array" ref="B40">XtoYt($A40,Al,Vl,B$8)</f>
        <v>0.18010138949761142</v>
      </c>
      <c r="C40" cm="1">
        <f t="array" ref="C40">YtoyX(B40,Al,Vl,B$8)</f>
        <v>-4.125</v>
      </c>
      <c r="D40">
        <f t="shared" si="31"/>
        <v>2.6313874447772771E-2</v>
      </c>
      <c r="E40">
        <f t="shared" si="9"/>
        <v>0.99938483109210918</v>
      </c>
      <c r="F40">
        <f t="shared" si="18"/>
        <v>-0.87424747053822449</v>
      </c>
      <c r="G40" s="6">
        <f t="shared" si="10"/>
        <v>-0.25465755118964023</v>
      </c>
      <c r="H40">
        <f t="shared" si="32"/>
        <v>0.78282533286791145</v>
      </c>
      <c r="I40">
        <f t="shared" si="19"/>
        <v>8.7155742747658027E-2</v>
      </c>
      <c r="J40">
        <f t="shared" si="20"/>
        <v>94.297931497781065</v>
      </c>
      <c r="K40" s="6">
        <f t="shared" si="11"/>
        <v>-1.3136455017767097E-13</v>
      </c>
      <c r="CO40">
        <f t="shared" si="21"/>
        <v>-9.9999999999999797E-2</v>
      </c>
      <c r="CP40">
        <f t="shared" si="22"/>
        <v>0.15344867772501669</v>
      </c>
      <c r="CQ40">
        <f t="shared" si="12"/>
        <v>0.53966681284127072</v>
      </c>
      <c r="CR40">
        <f t="shared" si="23"/>
        <v>-9.9999999999999797E-2</v>
      </c>
      <c r="CS40">
        <f t="shared" si="24"/>
        <v>-0.28830677966649287</v>
      </c>
      <c r="CT40">
        <f t="shared" si="13"/>
        <v>0.19727017094545399</v>
      </c>
      <c r="CU40">
        <f t="shared" si="25"/>
        <v>-9.9999999999999797E-2</v>
      </c>
      <c r="CV40">
        <f t="shared" si="26"/>
        <v>-0.18160457246497458</v>
      </c>
      <c r="CW40">
        <f t="shared" si="14"/>
        <v>0.44354452217318735</v>
      </c>
      <c r="CX40">
        <f t="shared" si="27"/>
        <v>-9.9999999999999797E-2</v>
      </c>
      <c r="CY40">
        <f t="shared" si="28"/>
        <v>1.017169837744307E-2</v>
      </c>
      <c r="CZ40">
        <f t="shared" si="15"/>
        <v>0.996698279800318</v>
      </c>
      <c r="DA40">
        <f t="shared" si="29"/>
        <v>-9.9999999999999797E-2</v>
      </c>
      <c r="DB40">
        <f t="shared" si="30"/>
        <v>0.2914126664339558</v>
      </c>
      <c r="DC40">
        <f t="shared" si="16"/>
        <v>0.19252067823613842</v>
      </c>
      <c r="DD40">
        <f t="shared" si="57"/>
        <v>165</v>
      </c>
      <c r="DE40">
        <f t="shared" si="58"/>
        <v>2.8797932657906435</v>
      </c>
      <c r="DF40">
        <f t="shared" si="53"/>
        <v>0.54306655254800851</v>
      </c>
      <c r="DG40">
        <f t="shared" si="54"/>
        <v>-4.125</v>
      </c>
      <c r="DH40">
        <f t="shared" si="55"/>
        <v>-15.394709581221603</v>
      </c>
      <c r="DI40">
        <f t="shared" si="56"/>
        <v>11.81277613376961</v>
      </c>
      <c r="EC40">
        <f t="shared" si="110"/>
        <v>5.3700000000000072</v>
      </c>
      <c r="EE40">
        <f t="shared" si="108"/>
        <v>60.477777777777007</v>
      </c>
      <c r="EF40">
        <f t="shared" si="109"/>
        <v>1.6534999081389151E-2</v>
      </c>
      <c r="EO40" t="s">
        <v>128</v>
      </c>
      <c r="EW40">
        <f t="shared" si="43"/>
        <v>0.78539816339744861</v>
      </c>
      <c r="EX40">
        <f t="shared" si="33"/>
        <v>3.5355339059327369</v>
      </c>
      <c r="EY40">
        <f t="shared" si="34"/>
        <v>3.5355339059327386</v>
      </c>
      <c r="EZ40">
        <f t="shared" si="35"/>
        <v>-5.4480804242685714</v>
      </c>
      <c r="FA40">
        <f t="shared" si="38"/>
        <v>-2.2646014419101625</v>
      </c>
      <c r="FB40" cm="1">
        <f t="array" ref="FB40">xsel+Rs*COS(EW40)</f>
        <v>268.18584073299348</v>
      </c>
      <c r="FC40">
        <f t="shared" si="36"/>
        <v>137.08103339834724</v>
      </c>
      <c r="FD40">
        <f t="shared" si="105"/>
        <v>0.66607755406382152</v>
      </c>
      <c r="FE40">
        <f t="shared" si="106"/>
        <v>0.16727832286682226</v>
      </c>
      <c r="FF40">
        <f t="shared" si="107"/>
        <v>0.49879923119699926</v>
      </c>
      <c r="FG40">
        <f t="shared" si="50"/>
        <v>0.47420044658356841</v>
      </c>
      <c r="FH40">
        <f t="shared" si="39"/>
        <v>0.95454545454545503</v>
      </c>
      <c r="FI40">
        <f t="shared" si="51"/>
        <v>5.3178391771252942</v>
      </c>
      <c r="FJ40">
        <f t="shared" si="52"/>
        <v>0.89795037846639003</v>
      </c>
      <c r="FK40">
        <f t="shared" si="41"/>
        <v>5.4500000000000055</v>
      </c>
      <c r="FL40">
        <f t="shared" si="42"/>
        <v>4.1752480187777836</v>
      </c>
      <c r="FM40">
        <f t="shared" si="37"/>
        <v>23.26467801186422</v>
      </c>
      <c r="FN40">
        <f t="shared" si="93"/>
        <v>0.88446043180773859</v>
      </c>
      <c r="FO40">
        <f t="shared" si="47"/>
        <v>5.2997765953339186</v>
      </c>
      <c r="GF40">
        <f t="shared" si="75"/>
        <v>5.7200000000000024</v>
      </c>
      <c r="GG40">
        <f t="shared" si="59"/>
        <v>7.7200000000000006</v>
      </c>
      <c r="GH40">
        <f t="shared" si="60"/>
        <v>0.98181818181818203</v>
      </c>
      <c r="GI40">
        <f t="shared" si="76"/>
        <v>0.16517807337848303</v>
      </c>
      <c r="GJ40">
        <f t="shared" si="77"/>
        <v>0.41853359211141583</v>
      </c>
      <c r="GK40" t="e" cm="1">
        <f t="array" aca="1" ref="GK40" ca="1">(-ftoue(GJ40,mmm)-ellearx)/parbros/(Kay*bsel)*c_EXISOSI/2</f>
        <v>#NAME?</v>
      </c>
      <c r="GL40">
        <f t="shared" si="61"/>
        <v>1.2669283346368079</v>
      </c>
      <c r="GM40" t="e" cm="1">
        <f t="array" aca="1" ref="GM40" ca="1">ftoue(GL40,mmm)-ellearx</f>
        <v>#NAME?</v>
      </c>
      <c r="GN40" t="e">
        <f t="shared" ca="1" si="62"/>
        <v>#NAME?</v>
      </c>
      <c r="GO40">
        <f t="shared" si="78"/>
        <v>0.1362879365602909</v>
      </c>
      <c r="GP40">
        <f t="shared" si="63"/>
        <v>0.24736426032770548</v>
      </c>
      <c r="GQ40">
        <f t="shared" si="79"/>
        <v>1.4005380070402962</v>
      </c>
      <c r="GR40">
        <f t="shared" si="80"/>
        <v>5.5458897654781802</v>
      </c>
      <c r="GS40">
        <f t="shared" si="64"/>
        <v>-1.4948558257386934E-4</v>
      </c>
      <c r="GT40">
        <f t="shared" si="65"/>
        <v>3.0250173720487838E-3</v>
      </c>
      <c r="GU40">
        <f t="shared" si="66"/>
        <v>2.7214308373908758E-4</v>
      </c>
      <c r="GV40">
        <f t="shared" si="81"/>
        <v>0.17482517482517476</v>
      </c>
      <c r="GW40">
        <f t="shared" si="67"/>
        <v>1.8737682953401434E-4</v>
      </c>
      <c r="GX40">
        <f t="shared" si="68"/>
        <v>0.24957364878408919</v>
      </c>
      <c r="GY40">
        <f t="shared" si="82"/>
        <v>1.4127876036100073</v>
      </c>
      <c r="GZ40">
        <f t="shared" si="83"/>
        <v>5.5427818996498424</v>
      </c>
      <c r="HB40">
        <f t="shared" si="84"/>
        <v>0.99072111855882339</v>
      </c>
      <c r="HC40">
        <f t="shared" si="85"/>
        <v>9.2300000000000007E-2</v>
      </c>
      <c r="HD40">
        <f t="shared" si="94"/>
        <v>5.8081390737323515</v>
      </c>
      <c r="HE40">
        <f t="shared" si="95"/>
        <v>9.1476134853127888E-3</v>
      </c>
      <c r="HF40">
        <f t="shared" si="86"/>
        <v>0.99107405041308649</v>
      </c>
      <c r="HL40">
        <f t="shared" si="87"/>
        <v>5.8081390737323515</v>
      </c>
      <c r="HM40">
        <f t="shared" si="88"/>
        <v>0.24656110038849441</v>
      </c>
      <c r="HN40">
        <f t="shared" si="70"/>
        <v>1.4175954680219762</v>
      </c>
      <c r="HO40">
        <f t="shared" si="96"/>
        <v>5.632486359402928</v>
      </c>
      <c r="HS40">
        <f t="shared" si="89"/>
        <v>5.5651241691022507E-2</v>
      </c>
      <c r="HT40">
        <f t="shared" si="90"/>
        <v>5.7991473151224922</v>
      </c>
      <c r="HU40">
        <f t="shared" si="91"/>
        <v>0.32306333330182635</v>
      </c>
      <c r="HV40">
        <f t="shared" si="71"/>
        <v>0.99394230439422282</v>
      </c>
      <c r="HW40">
        <f t="shared" si="92"/>
        <v>9.2300000000000007E-2</v>
      </c>
      <c r="HX40">
        <f t="shared" si="72"/>
        <v>5.8400288135028058</v>
      </c>
      <c r="IA40">
        <f t="shared" si="97"/>
        <v>0.88035291035435825</v>
      </c>
      <c r="IB40">
        <f t="shared" si="98"/>
        <v>13.833879163477288</v>
      </c>
      <c r="IC40">
        <f t="shared" si="99"/>
        <v>1.3761196648106195</v>
      </c>
      <c r="ID40">
        <f t="shared" si="100"/>
        <v>5.6755820151473895</v>
      </c>
      <c r="IE40">
        <f t="shared" si="101"/>
        <v>18770.937660179727</v>
      </c>
      <c r="IG40">
        <f t="shared" si="102"/>
        <v>0.23787270356040149</v>
      </c>
      <c r="IH40">
        <f t="shared" si="73"/>
        <v>0.77049326994960743</v>
      </c>
      <c r="II40">
        <f t="shared" si="103"/>
        <v>0.87961460993911955</v>
      </c>
      <c r="IJ40">
        <f t="shared" si="104"/>
        <v>1.1187293868230594</v>
      </c>
      <c r="IL40">
        <f t="shared" si="74"/>
        <v>14.250609434176493</v>
      </c>
    </row>
    <row r="41" spans="1:246" x14ac:dyDescent="0.2">
      <c r="A41">
        <f t="shared" si="17"/>
        <v>2.4800000000000009</v>
      </c>
      <c r="B41" cm="1">
        <f t="array" ref="B41">XtoYt($A41,Al,Vl,B$8)</f>
        <v>0.1801013894976114</v>
      </c>
      <c r="C41" cm="1">
        <f t="array" ref="C41">YtoyX(B41,Al,Vl,B$8)</f>
        <v>-4.125</v>
      </c>
      <c r="D41">
        <f t="shared" si="31"/>
        <v>2.7191003596031865E-2</v>
      </c>
      <c r="E41">
        <f t="shared" si="9"/>
        <v>0.99911435654608627</v>
      </c>
      <c r="F41">
        <f t="shared" si="18"/>
        <v>-0.90359540504580582</v>
      </c>
      <c r="G41" s="6">
        <f t="shared" si="10"/>
        <v>-0.266932830397906</v>
      </c>
      <c r="H41">
        <f t="shared" si="32"/>
        <v>0.8089195106301752</v>
      </c>
      <c r="I41">
        <f t="shared" si="19"/>
        <v>7.0781159261942186E-2</v>
      </c>
      <c r="J41">
        <f t="shared" si="20"/>
        <v>94.359325357664702</v>
      </c>
      <c r="K41" s="6">
        <f t="shared" si="11"/>
        <v>-0.77499376115841734</v>
      </c>
      <c r="CO41">
        <f t="shared" si="21"/>
        <v>-8.9999999999999802E-2</v>
      </c>
      <c r="CP41">
        <f t="shared" si="22"/>
        <v>0.1634486777250167</v>
      </c>
      <c r="CQ41">
        <f t="shared" si="12"/>
        <v>0.50406760969362729</v>
      </c>
      <c r="CR41">
        <f t="shared" si="23"/>
        <v>-8.9999999999999802E-2</v>
      </c>
      <c r="CS41">
        <f t="shared" si="24"/>
        <v>-0.27830677966649287</v>
      </c>
      <c r="CT41">
        <f t="shared" si="13"/>
        <v>0.21333652528846861</v>
      </c>
      <c r="CU41">
        <f t="shared" si="25"/>
        <v>-8.9999999999999802E-2</v>
      </c>
      <c r="CV41">
        <f t="shared" si="26"/>
        <v>-0.17160457246497457</v>
      </c>
      <c r="CW41">
        <f t="shared" si="14"/>
        <v>0.47619992479775036</v>
      </c>
      <c r="CX41">
        <f t="shared" si="27"/>
        <v>-8.9999999999999802E-2</v>
      </c>
      <c r="CY41">
        <f t="shared" si="28"/>
        <v>2.0171698377443065E-2</v>
      </c>
      <c r="CZ41">
        <f t="shared" si="15"/>
        <v>0.98711908469616694</v>
      </c>
      <c r="DA41">
        <f t="shared" si="29"/>
        <v>-8.9999999999999802E-2</v>
      </c>
      <c r="DB41">
        <f t="shared" si="30"/>
        <v>0.30141266643395581</v>
      </c>
      <c r="DC41">
        <f t="shared" si="16"/>
        <v>0.17796510714315367</v>
      </c>
      <c r="DD41">
        <f t="shared" si="57"/>
        <v>175</v>
      </c>
      <c r="DE41">
        <f t="shared" si="58"/>
        <v>3.0543261909900767</v>
      </c>
      <c r="DF41">
        <f t="shared" si="53"/>
        <v>0.18010138949761229</v>
      </c>
      <c r="DG41">
        <f t="shared" si="54"/>
        <v>-4.125</v>
      </c>
      <c r="DH41">
        <f t="shared" si="55"/>
        <v>-47.148965748890532</v>
      </c>
      <c r="DI41">
        <f t="shared" si="56"/>
        <v>43.20406713838814</v>
      </c>
      <c r="EC41">
        <f t="shared" si="110"/>
        <v>5.3520000000000074</v>
      </c>
      <c r="EE41">
        <f t="shared" si="108"/>
        <v>62.497777777776989</v>
      </c>
      <c r="EF41">
        <f t="shared" si="109"/>
        <v>1.6000568909116969E-2</v>
      </c>
      <c r="EO41" t="s">
        <v>140</v>
      </c>
      <c r="EW41">
        <f t="shared" si="43"/>
        <v>0.81681408993334659</v>
      </c>
      <c r="EX41">
        <f t="shared" si="33"/>
        <v>3.4227355296434419</v>
      </c>
      <c r="EY41">
        <f t="shared" si="34"/>
        <v>3.6448431371070589</v>
      </c>
      <c r="EZ41">
        <f t="shared" si="35"/>
        <v>-5.1685154259219441</v>
      </c>
      <c r="FA41">
        <f t="shared" si="38"/>
        <v>-2.8454258542451796</v>
      </c>
      <c r="FB41" cm="1">
        <f t="array" ref="FB41">xsel+Rs*COS(EW41)</f>
        <v>268.15764113892118</v>
      </c>
      <c r="FC41">
        <f t="shared" si="36"/>
        <v>137.10836070614081</v>
      </c>
      <c r="FD41">
        <f t="shared" ref="FD41:FD49" si="111">FD40-FF40+FG40</f>
        <v>0.64147876945039073</v>
      </c>
      <c r="FE41">
        <f t="shared" ref="FE41:FE49" si="112">ATAN(FN40/FO40)</f>
        <v>0.1653624267569572</v>
      </c>
      <c r="FF41">
        <f t="shared" ref="FF41:FF49" si="113">FD41-FE41</f>
        <v>0.4761163426934335</v>
      </c>
      <c r="FG41">
        <f t="shared" si="50"/>
        <v>0.45188751420639872</v>
      </c>
      <c r="FH41">
        <f t="shared" si="39"/>
        <v>0.95272727272727331</v>
      </c>
      <c r="FI41">
        <f t="shared" ref="FI41:FI49" si="114">FO40</f>
        <v>5.2997765953339186</v>
      </c>
      <c r="FJ41">
        <f t="shared" ref="FJ41:FJ49" si="115">FN40</f>
        <v>0.88446043180773859</v>
      </c>
      <c r="FK41">
        <f t="shared" si="41"/>
        <v>5.4320000000000057</v>
      </c>
      <c r="FL41">
        <f t="shared" si="42"/>
        <v>4.115514025954746</v>
      </c>
      <c r="FM41">
        <f t="shared" si="37"/>
        <v>23.637291339386607</v>
      </c>
      <c r="FN41">
        <f t="shared" si="93"/>
        <v>0.87150753716400509</v>
      </c>
      <c r="FO41">
        <f t="shared" ref="FO41:FO49" si="116">FI41+_xlfn.COT(FD42)*(FN41-FJ41)</f>
        <v>5.2815270532433924</v>
      </c>
      <c r="GF41">
        <f t="shared" si="75"/>
        <v>5.7020000000000026</v>
      </c>
      <c r="GG41">
        <f t="shared" si="59"/>
        <v>7.7020000000000017</v>
      </c>
      <c r="GH41">
        <f t="shared" si="60"/>
        <v>0.9800000000000002</v>
      </c>
      <c r="GI41">
        <f t="shared" si="76"/>
        <v>0.16447236280750713</v>
      </c>
      <c r="GJ41">
        <f t="shared" si="77"/>
        <v>0.41758255746812323</v>
      </c>
      <c r="GK41" t="e" cm="1">
        <f t="array" aca="1" ref="GK41" ca="1">(-ftoue(GJ41,mmm)-ellearx)/parbros/(Kay*bsel)*c_EXISOSI/2</f>
        <v>#NAME?</v>
      </c>
      <c r="GL41">
        <f t="shared" si="61"/>
        <v>1.2676593947337047</v>
      </c>
      <c r="GM41" t="e" cm="1">
        <f t="array" aca="1" ref="GM41" ca="1">ftoue(GL41,mmm)-ellearx</f>
        <v>#NAME?</v>
      </c>
      <c r="GN41" t="e">
        <f t="shared" ca="1" si="62"/>
        <v>#NAME?</v>
      </c>
      <c r="GO41">
        <f t="shared" si="78"/>
        <v>0.1362879365602909</v>
      </c>
      <c r="GP41">
        <f t="shared" si="63"/>
        <v>0.24710006347013622</v>
      </c>
      <c r="GQ41">
        <f t="shared" si="79"/>
        <v>1.3946700750392858</v>
      </c>
      <c r="GR41">
        <f t="shared" si="80"/>
        <v>5.5288063252197528</v>
      </c>
      <c r="GS41">
        <f t="shared" si="64"/>
        <v>-1.4940335995094402E-4</v>
      </c>
      <c r="GT41">
        <f t="shared" si="65"/>
        <v>3.0250173720487838E-3</v>
      </c>
      <c r="GU41">
        <f t="shared" si="66"/>
        <v>2.9935719024145463E-4</v>
      </c>
      <c r="GV41">
        <f t="shared" si="81"/>
        <v>0.17537706068046291</v>
      </c>
      <c r="GW41">
        <f t="shared" si="67"/>
        <v>2.0643767983787769E-4</v>
      </c>
      <c r="GX41">
        <f t="shared" si="68"/>
        <v>0.24952737382728296</v>
      </c>
      <c r="GY41">
        <f t="shared" si="82"/>
        <v>1.4080860821355943</v>
      </c>
      <c r="GZ41">
        <f t="shared" si="83"/>
        <v>5.525404744025189</v>
      </c>
      <c r="HB41">
        <f t="shared" si="84"/>
        <v>0.98979797797946945</v>
      </c>
      <c r="HC41">
        <f t="shared" si="85"/>
        <v>0.10153000000000001</v>
      </c>
      <c r="HD41">
        <f t="shared" si="94"/>
        <v>5.7989999819967482</v>
      </c>
      <c r="HE41">
        <f t="shared" si="95"/>
        <v>9.1390917356033441E-3</v>
      </c>
      <c r="HF41">
        <f t="shared" si="86"/>
        <v>0.99015078392235578</v>
      </c>
      <c r="HL41">
        <f t="shared" si="87"/>
        <v>5.7989999819967482</v>
      </c>
      <c r="HM41">
        <f t="shared" si="88"/>
        <v>0.24546447635806715</v>
      </c>
      <c r="HN41">
        <f t="shared" si="70"/>
        <v>1.4091970345860487</v>
      </c>
      <c r="HO41">
        <f t="shared" si="96"/>
        <v>5.6251723981503154</v>
      </c>
      <c r="HS41">
        <f t="shared" si="89"/>
        <v>-4.8571408087413726E-2</v>
      </c>
      <c r="HT41">
        <f t="shared" si="90"/>
        <v>5.792160879442144</v>
      </c>
      <c r="HU41">
        <f t="shared" si="91"/>
        <v>-0.28155485763575372</v>
      </c>
      <c r="HV41">
        <f t="shared" si="71"/>
        <v>0.99333583155810068</v>
      </c>
      <c r="HW41">
        <f t="shared" si="92"/>
        <v>0.10153000000000001</v>
      </c>
      <c r="HX41">
        <f t="shared" si="72"/>
        <v>5.8340247324251973</v>
      </c>
      <c r="IA41">
        <f t="shared" si="97"/>
        <v>0.88210472604204115</v>
      </c>
      <c r="IB41">
        <f t="shared" si="98"/>
        <v>13.746916092684472</v>
      </c>
      <c r="IC41">
        <f t="shared" si="99"/>
        <v>1.3676277329696589</v>
      </c>
      <c r="ID41">
        <f t="shared" si="100"/>
        <v>5.671458274779174</v>
      </c>
      <c r="IE41">
        <f t="shared" si="101"/>
        <v>18778.413647039353</v>
      </c>
      <c r="IG41">
        <f t="shared" si="102"/>
        <v>0.23662466078101835</v>
      </c>
      <c r="IH41">
        <f t="shared" si="73"/>
        <v>0.77160671813542692</v>
      </c>
      <c r="II41">
        <f t="shared" si="103"/>
        <v>0.88136318617057308</v>
      </c>
      <c r="IJ41">
        <f t="shared" si="104"/>
        <v>1.1192358897309747</v>
      </c>
      <c r="IL41">
        <f t="shared" si="74"/>
        <v>14.253369768297054</v>
      </c>
    </row>
    <row r="42" spans="1:246" x14ac:dyDescent="0.2">
      <c r="A42">
        <f t="shared" si="17"/>
        <v>2.5600000000000009</v>
      </c>
      <c r="B42" cm="1">
        <f t="array" ref="B42">XtoYt($A42,Al,Vl,B$8)</f>
        <v>0.1801013894976114</v>
      </c>
      <c r="C42" cm="1">
        <f t="array" ref="C42">YtoyX(B42,Al,Vl,B$8)</f>
        <v>-4.125</v>
      </c>
      <c r="D42">
        <f t="shared" si="31"/>
        <v>2.8068132744290958E-2</v>
      </c>
      <c r="E42">
        <f t="shared" si="9"/>
        <v>0.99879486205285772</v>
      </c>
      <c r="F42">
        <f t="shared" si="18"/>
        <v>-0.93292601452286672</v>
      </c>
      <c r="G42" s="6">
        <f t="shared" si="10"/>
        <v>-0.27946377917674597</v>
      </c>
      <c r="H42">
        <f t="shared" si="32"/>
        <v>0.83501368839243895</v>
      </c>
      <c r="I42">
        <f t="shared" ref="I42:I73" si="117">2*EXP(Vl*(H42-LN(J$8)/Vl))/(1+EXP(2*Vl*(H42-LN(J$8)/Vl)))</f>
        <v>5.7470257418040217E-2</v>
      </c>
      <c r="J42">
        <f t="shared" si="20"/>
        <v>94.399808300270294</v>
      </c>
      <c r="K42" s="6">
        <f t="shared" ref="K42:K73" si="118">Al*(SIGN(SIN(I$8))*SQRT(1-(Vl*SIN(I$8)*J42/Al-COS(I$8))^2)-SIN(I$8))/(Vl*SIN(I$8))</f>
        <v>-1.4049863282012853</v>
      </c>
      <c r="CO42">
        <f t="shared" si="21"/>
        <v>-7.9999999999999807E-2</v>
      </c>
      <c r="CP42">
        <f t="shared" si="22"/>
        <v>0.17344867772501671</v>
      </c>
      <c r="CQ42">
        <f t="shared" si="12"/>
        <v>0.47005071373087065</v>
      </c>
      <c r="CR42">
        <f t="shared" si="23"/>
        <v>-7.9999999999999807E-2</v>
      </c>
      <c r="CS42">
        <f t="shared" si="24"/>
        <v>-0.26830677966649291</v>
      </c>
      <c r="CT42">
        <f t="shared" si="13"/>
        <v>0.23064405282454126</v>
      </c>
      <c r="CU42">
        <f t="shared" si="25"/>
        <v>-7.9999999999999807E-2</v>
      </c>
      <c r="CV42">
        <f t="shared" si="26"/>
        <v>-0.16160457246497459</v>
      </c>
      <c r="CW42">
        <f t="shared" si="14"/>
        <v>0.51051704222157401</v>
      </c>
      <c r="CX42">
        <f t="shared" si="27"/>
        <v>-7.9999999999999807E-2</v>
      </c>
      <c r="CY42">
        <f t="shared" si="28"/>
        <v>3.017169837744306E-2</v>
      </c>
      <c r="CZ42">
        <f t="shared" si="15"/>
        <v>0.97156018780832631</v>
      </c>
      <c r="DA42">
        <f t="shared" si="29"/>
        <v>-7.9999999999999807E-2</v>
      </c>
      <c r="DB42">
        <f t="shared" si="30"/>
        <v>0.31141266643395582</v>
      </c>
      <c r="DC42">
        <f t="shared" si="16"/>
        <v>0.16447660314076365</v>
      </c>
      <c r="DD42">
        <f t="shared" si="57"/>
        <v>185</v>
      </c>
      <c r="DE42">
        <f t="shared" si="58"/>
        <v>3.2288591161895095</v>
      </c>
      <c r="DF42">
        <f t="shared" si="53"/>
        <v>-0.18010138949761181</v>
      </c>
      <c r="DG42">
        <f t="shared" si="54"/>
        <v>-4.125</v>
      </c>
      <c r="DH42">
        <f t="shared" si="55"/>
        <v>47.14896574889066</v>
      </c>
      <c r="DI42">
        <f t="shared" si="56"/>
        <v>43.204067138388275</v>
      </c>
      <c r="EC42">
        <f t="shared" si="110"/>
        <v>5.3340000000000076</v>
      </c>
      <c r="EE42">
        <f t="shared" si="108"/>
        <v>64.517777777776956</v>
      </c>
      <c r="EF42">
        <f t="shared" si="109"/>
        <v>1.5499603899011668E-2</v>
      </c>
      <c r="EO42" t="s">
        <v>129</v>
      </c>
      <c r="EW42">
        <f t="shared" si="43"/>
        <v>0.84823001646924456</v>
      </c>
      <c r="EX42">
        <f t="shared" si="33"/>
        <v>3.3065593266182578</v>
      </c>
      <c r="EY42">
        <f t="shared" si="34"/>
        <v>3.7505553481522993</v>
      </c>
      <c r="EZ42">
        <f t="shared" si="35"/>
        <v>-4.8394267102616846</v>
      </c>
      <c r="FA42">
        <f t="shared" si="38"/>
        <v>-3.3748998675524846</v>
      </c>
      <c r="FB42" cm="1">
        <f t="array" ref="FB42">xsel+Rs*COS(EW42)</f>
        <v>268.1285970881649</v>
      </c>
      <c r="FC42">
        <f t="shared" si="36"/>
        <v>137.13478875890212</v>
      </c>
      <c r="FD42">
        <f t="shared" si="111"/>
        <v>0.61724994096335595</v>
      </c>
      <c r="FE42">
        <f t="shared" si="112"/>
        <v>0.16353686214663371</v>
      </c>
      <c r="FF42">
        <f t="shared" si="113"/>
        <v>0.45371307881672224</v>
      </c>
      <c r="FG42">
        <f t="shared" si="50"/>
        <v>0.42991013999318523</v>
      </c>
      <c r="FH42">
        <f t="shared" si="39"/>
        <v>0.95090909090909148</v>
      </c>
      <c r="FI42">
        <f t="shared" si="114"/>
        <v>5.2815270532433924</v>
      </c>
      <c r="FJ42">
        <f t="shared" si="115"/>
        <v>0.87150753716400509</v>
      </c>
      <c r="FK42">
        <f t="shared" si="41"/>
        <v>5.4140000000000059</v>
      </c>
      <c r="FL42">
        <f t="shared" si="42"/>
        <v>4.0536460336614155</v>
      </c>
      <c r="FM42">
        <f t="shared" si="37"/>
        <v>23.978035224215159</v>
      </c>
      <c r="FN42">
        <f t="shared" ref="FN42:FN49" si="119">(-FL42*COS(FD43)+SQRT(FM42))*SIN(FD43)</f>
        <v>0.85907219956890912</v>
      </c>
      <c r="FO42">
        <f t="shared" si="116"/>
        <v>5.2630923011492348</v>
      </c>
      <c r="GF42">
        <f t="shared" si="75"/>
        <v>5.6840000000000028</v>
      </c>
      <c r="GG42">
        <f t="shared" si="59"/>
        <v>7.6840000000000011</v>
      </c>
      <c r="GH42">
        <f t="shared" si="60"/>
        <v>0.97818181818181849</v>
      </c>
      <c r="GI42">
        <f t="shared" si="76"/>
        <v>0.16376775485676129</v>
      </c>
      <c r="GJ42">
        <f t="shared" si="77"/>
        <v>0.4166313724809198</v>
      </c>
      <c r="GK42" t="e" cm="1">
        <f t="array" aca="1" ref="GK42" ca="1">(-ftoue(GJ42,mmm)-ellearx)/parbros/(Kay*bsel)*c_EXISOSI/2</f>
        <v>#NAME?</v>
      </c>
      <c r="GL42">
        <f t="shared" si="61"/>
        <v>1.2683902877056215</v>
      </c>
      <c r="GM42" t="e" cm="1">
        <f t="array" aca="1" ref="GM42" ca="1">ftoue(GL42,mmm)-ellearx</f>
        <v>#NAME?</v>
      </c>
      <c r="GN42" t="e">
        <f t="shared" ca="1" si="62"/>
        <v>#NAME?</v>
      </c>
      <c r="GO42">
        <f t="shared" si="78"/>
        <v>0.1362879365602909</v>
      </c>
      <c r="GP42">
        <f t="shared" si="63"/>
        <v>0.24683635642464788</v>
      </c>
      <c r="GQ42">
        <f t="shared" si="79"/>
        <v>1.3888139675924269</v>
      </c>
      <c r="GR42">
        <f t="shared" si="80"/>
        <v>5.5117194924469999</v>
      </c>
      <c r="GS42">
        <f t="shared" si="64"/>
        <v>-1.493211373280187E-4</v>
      </c>
      <c r="GT42">
        <f t="shared" si="65"/>
        <v>3.0250173720487838E-3</v>
      </c>
      <c r="GU42">
        <f t="shared" si="66"/>
        <v>3.2657126012111681E-4</v>
      </c>
      <c r="GV42">
        <f t="shared" si="81"/>
        <v>0.17593244194229407</v>
      </c>
      <c r="GW42">
        <f t="shared" si="67"/>
        <v>2.2555877068015148E-4</v>
      </c>
      <c r="GX42">
        <f t="shared" si="68"/>
        <v>0.24948103866656104</v>
      </c>
      <c r="GY42">
        <f t="shared" si="82"/>
        <v>1.4033858403454489</v>
      </c>
      <c r="GZ42">
        <f t="shared" si="83"/>
        <v>5.5080272496709686</v>
      </c>
      <c r="HB42">
        <f t="shared" si="84"/>
        <v>0.98887569738155312</v>
      </c>
      <c r="HC42">
        <f t="shared" si="85"/>
        <v>0.11076000000000001</v>
      </c>
      <c r="HD42">
        <f t="shared" si="94"/>
        <v>5.7898694040773764</v>
      </c>
      <c r="HE42">
        <f t="shared" si="95"/>
        <v>9.130577919371774E-3</v>
      </c>
      <c r="HF42">
        <f t="shared" si="86"/>
        <v>0.98922837696335575</v>
      </c>
      <c r="HL42">
        <f t="shared" si="87"/>
        <v>5.7898694040773764</v>
      </c>
      <c r="HM42">
        <f t="shared" si="88"/>
        <v>0.24415734504169387</v>
      </c>
      <c r="HN42">
        <f t="shared" si="70"/>
        <v>1.3996357793344525</v>
      </c>
      <c r="HO42">
        <f t="shared" si="96"/>
        <v>5.6181498201345743</v>
      </c>
      <c r="HS42">
        <f t="shared" si="89"/>
        <v>-0.15276397393284066</v>
      </c>
      <c r="HT42">
        <f t="shared" si="90"/>
        <v>5.7224420815492918</v>
      </c>
      <c r="HU42">
        <f t="shared" si="91"/>
        <v>-0.8810472970193628</v>
      </c>
      <c r="HV42">
        <f t="shared" si="71"/>
        <v>0.99272923599204821</v>
      </c>
      <c r="HW42">
        <f t="shared" si="92"/>
        <v>0.11076000000000001</v>
      </c>
      <c r="HX42">
        <f t="shared" si="72"/>
        <v>5.8280194363212772</v>
      </c>
      <c r="IA42">
        <f t="shared" si="97"/>
        <v>0.88386529411700976</v>
      </c>
      <c r="IB42">
        <f t="shared" si="98"/>
        <v>13.659965935795473</v>
      </c>
      <c r="IC42">
        <f t="shared" si="99"/>
        <v>1.359113825801525</v>
      </c>
      <c r="ID42">
        <f t="shared" si="100"/>
        <v>5.6673291909552699</v>
      </c>
      <c r="IE42">
        <f t="shared" si="101"/>
        <v>18785.644443334364</v>
      </c>
      <c r="IG42">
        <f t="shared" si="102"/>
        <v>0.23537059561396492</v>
      </c>
      <c r="IH42">
        <f t="shared" si="73"/>
        <v>0.77272334484896621</v>
      </c>
      <c r="II42">
        <f t="shared" si="103"/>
        <v>0.88312048672051047</v>
      </c>
      <c r="IJ42">
        <f t="shared" si="104"/>
        <v>1.1197451475015288</v>
      </c>
      <c r="IL42">
        <f t="shared" si="74"/>
        <v>14.256039268575973</v>
      </c>
    </row>
    <row r="43" spans="1:246" x14ac:dyDescent="0.2">
      <c r="A43">
        <f t="shared" si="17"/>
        <v>2.640000000000001</v>
      </c>
      <c r="B43" cm="1">
        <f t="array" ref="B43">XtoYt($A43,Al,Vl,B$8)</f>
        <v>0.1801013894976114</v>
      </c>
      <c r="C43" cm="1">
        <f t="array" ref="C43">YtoyX(B43,Al,Vl,B$8)</f>
        <v>-4.125</v>
      </c>
      <c r="D43">
        <f t="shared" si="31"/>
        <v>2.8945261892550051E-2</v>
      </c>
      <c r="E43">
        <f t="shared" si="9"/>
        <v>0.99842642606882248</v>
      </c>
      <c r="F43">
        <f t="shared" ref="F43:F74" si="120">IF(F$6&lt;0,-1/(Vl*E$5)*(SIGN(SIN(F$8))*SQRT(1-E43^2)-COS(E$8)),IF(D43&lt;F$6,-1/(Vl*E$5)*(SIGN(SIN(F$8))*SQRT(1-E43^2)-COS(E$8)),2*F$3+1/(Vl*E$5)*(SIGN(SIN(F$8))*SQRT(1-E43^2)-COS(E$8))))</f>
        <v>-0.96223642869391379</v>
      </c>
      <c r="G43" s="6">
        <f t="shared" si="10"/>
        <v>-0.2922512421696345</v>
      </c>
      <c r="H43">
        <f t="shared" si="32"/>
        <v>0.86110786615470269</v>
      </c>
      <c r="I43">
        <f t="shared" si="117"/>
        <v>4.6655752296141245E-2</v>
      </c>
      <c r="J43">
        <f t="shared" si="20"/>
        <v>94.426492832737964</v>
      </c>
      <c r="K43" s="6">
        <f t="shared" si="118"/>
        <v>-1.9168267671839401</v>
      </c>
      <c r="BT43" t="str">
        <f>"a0="&amp;BT48</f>
        <v>a0=15</v>
      </c>
      <c r="BW43" t="str">
        <f>"a0="&amp;BW48</f>
        <v>a0=155</v>
      </c>
      <c r="BZ43" t="str">
        <f>"a0="&amp;BZ48</f>
        <v>a0=235</v>
      </c>
      <c r="CC43" t="str">
        <f>"a0="&amp;CC48</f>
        <v>a0=45</v>
      </c>
      <c r="CF43" t="str">
        <f>"a0="&amp;CF48</f>
        <v>a0=5</v>
      </c>
      <c r="CO43">
        <f t="shared" ref="CO43:CO74" si="121">CO42+dt</f>
        <v>-6.9999999999999812E-2</v>
      </c>
      <c r="CP43">
        <f t="shared" si="22"/>
        <v>0.18344867772501669</v>
      </c>
      <c r="CQ43">
        <f t="shared" si="12"/>
        <v>0.43770916997497505</v>
      </c>
      <c r="CR43">
        <f t="shared" ref="CR43:CR74" si="122">CR42+dt</f>
        <v>-6.9999999999999812E-2</v>
      </c>
      <c r="CS43">
        <f t="shared" si="24"/>
        <v>-0.2583067796664929</v>
      </c>
      <c r="CT43">
        <f t="shared" si="13"/>
        <v>0.24927065478716259</v>
      </c>
      <c r="CU43">
        <f t="shared" ref="CU43:CU74" si="123">CU42+dt</f>
        <v>-6.9999999999999812E-2</v>
      </c>
      <c r="CV43">
        <f t="shared" si="26"/>
        <v>-0.15160457246497461</v>
      </c>
      <c r="CW43">
        <f t="shared" si="14"/>
        <v>0.54639386592221417</v>
      </c>
      <c r="CX43">
        <f t="shared" ref="CX43:CX74" si="124">CX42+dt</f>
        <v>-6.9999999999999812E-2</v>
      </c>
      <c r="CY43">
        <f t="shared" si="28"/>
        <v>4.0171698377443055E-2</v>
      </c>
      <c r="CZ43">
        <f t="shared" si="15"/>
        <v>0.95049220587747407</v>
      </c>
      <c r="DA43">
        <f t="shared" ref="DA43:DA74" si="125">DA42+dt</f>
        <v>-6.9999999999999812E-2</v>
      </c>
      <c r="DB43">
        <f t="shared" si="30"/>
        <v>0.32141266643395583</v>
      </c>
      <c r="DC43">
        <f t="shared" si="16"/>
        <v>0.15198406276711798</v>
      </c>
      <c r="DD43">
        <f t="shared" si="57"/>
        <v>195</v>
      </c>
      <c r="DE43">
        <f t="shared" si="58"/>
        <v>3.4033920413889427</v>
      </c>
      <c r="DF43">
        <f t="shared" si="53"/>
        <v>-0.54306655254800795</v>
      </c>
      <c r="DG43">
        <f t="shared" si="54"/>
        <v>-4.125</v>
      </c>
      <c r="DH43">
        <f t="shared" si="55"/>
        <v>15.394709581221621</v>
      </c>
      <c r="DI43">
        <f t="shared" si="56"/>
        <v>11.812776133769626</v>
      </c>
      <c r="EC43">
        <f t="shared" si="110"/>
        <v>5.3160000000000078</v>
      </c>
      <c r="EE43">
        <f t="shared" si="108"/>
        <v>66.537777777776938</v>
      </c>
      <c r="EF43">
        <f t="shared" si="109"/>
        <v>1.5029056175272382E-2</v>
      </c>
      <c r="EO43" t="s">
        <v>130</v>
      </c>
      <c r="EW43">
        <f t="shared" si="43"/>
        <v>0.87964594300514254</v>
      </c>
      <c r="EX43">
        <f t="shared" si="33"/>
        <v>3.187119948743447</v>
      </c>
      <c r="EY43">
        <f t="shared" si="34"/>
        <v>3.8525662138789474</v>
      </c>
      <c r="EZ43">
        <f t="shared" si="35"/>
        <v>-4.4705888116041903</v>
      </c>
      <c r="FA43">
        <f t="shared" si="38"/>
        <v>-3.8501734607104958</v>
      </c>
      <c r="FB43" cm="1">
        <f t="array" ref="FB43">xsel+Rs*COS(EW43)</f>
        <v>268.09873724369618</v>
      </c>
      <c r="FC43">
        <f t="shared" si="36"/>
        <v>137.16029147533379</v>
      </c>
      <c r="FD43">
        <f t="shared" si="111"/>
        <v>0.59344700213981894</v>
      </c>
      <c r="FE43">
        <f t="shared" si="112"/>
        <v>0.16179890399738575</v>
      </c>
      <c r="FF43">
        <f t="shared" si="113"/>
        <v>0.43164809814243321</v>
      </c>
      <c r="FG43">
        <f t="shared" si="50"/>
        <v>0.40832168591162971</v>
      </c>
      <c r="FH43">
        <f t="shared" si="39"/>
        <v>0.94909090909090965</v>
      </c>
      <c r="FI43">
        <f t="shared" si="114"/>
        <v>5.2630923011492348</v>
      </c>
      <c r="FJ43">
        <f t="shared" si="115"/>
        <v>0.85907219956890912</v>
      </c>
      <c r="FK43">
        <f t="shared" si="41"/>
        <v>5.3960000000000061</v>
      </c>
      <c r="FL43">
        <f t="shared" si="42"/>
        <v>3.9895616946073327</v>
      </c>
      <c r="FM43">
        <f t="shared" si="37"/>
        <v>24.286181497357273</v>
      </c>
      <c r="FN43">
        <f t="shared" si="119"/>
        <v>0.84713610753199686</v>
      </c>
      <c r="FO43">
        <f t="shared" si="116"/>
        <v>5.2444752810350179</v>
      </c>
      <c r="GF43">
        <f t="shared" si="75"/>
        <v>5.666000000000003</v>
      </c>
      <c r="GG43">
        <f t="shared" si="59"/>
        <v>7.6660000000000021</v>
      </c>
      <c r="GH43">
        <f t="shared" si="60"/>
        <v>0.97636363636363666</v>
      </c>
      <c r="GI43">
        <f t="shared" si="76"/>
        <v>0.16306425271674635</v>
      </c>
      <c r="GJ43">
        <f t="shared" si="77"/>
        <v>0.4156800372366003</v>
      </c>
      <c r="GK43" t="e" cm="1">
        <f t="array" aca="1" ref="GK43" ca="1">(-ftoue(GJ43,mmm)-ellearx)/parbros/(Kay*bsel)*c_EXISOSI/2</f>
        <v>#NAME?</v>
      </c>
      <c r="GL43">
        <f t="shared" si="61"/>
        <v>1.2691210140573026</v>
      </c>
      <c r="GM43" t="e" cm="1">
        <f t="array" aca="1" ref="GM43" ca="1">ftoue(GL43,mmm)-ellearx</f>
        <v>#NAME?</v>
      </c>
      <c r="GN43" t="e">
        <f t="shared" ca="1" si="62"/>
        <v>#NAME?</v>
      </c>
      <c r="GO43">
        <f t="shared" si="78"/>
        <v>0.1362879365602909</v>
      </c>
      <c r="GP43">
        <f t="shared" si="63"/>
        <v>0.2465731391905793</v>
      </c>
      <c r="GQ43">
        <f t="shared" si="79"/>
        <v>1.3829696606073378</v>
      </c>
      <c r="GR43">
        <f t="shared" si="80"/>
        <v>5.4946292793817912</v>
      </c>
      <c r="GS43">
        <f t="shared" si="64"/>
        <v>-1.4923891470509338E-4</v>
      </c>
      <c r="GT43">
        <f t="shared" si="65"/>
        <v>3.0250173720487838E-3</v>
      </c>
      <c r="GU43">
        <f t="shared" si="66"/>
        <v>3.5378529339837039E-4</v>
      </c>
      <c r="GV43">
        <f t="shared" si="81"/>
        <v>0.17649135192375565</v>
      </c>
      <c r="GW43">
        <f t="shared" si="67"/>
        <v>2.4474048421872958E-4</v>
      </c>
      <c r="GX43">
        <f t="shared" si="68"/>
        <v>0.24943464291974521</v>
      </c>
      <c r="GY43">
        <f t="shared" si="82"/>
        <v>1.3986868793089198</v>
      </c>
      <c r="GZ43">
        <f t="shared" si="83"/>
        <v>5.4906494163850157</v>
      </c>
      <c r="HB43">
        <f t="shared" si="84"/>
        <v>0.98795427596445684</v>
      </c>
      <c r="HC43">
        <f t="shared" si="85"/>
        <v>0.11999000000000001</v>
      </c>
      <c r="HD43">
        <f t="shared" si="94"/>
        <v>5.7807473320481231</v>
      </c>
      <c r="HE43">
        <f t="shared" si="95"/>
        <v>9.1220720292533031E-3</v>
      </c>
      <c r="HF43">
        <f t="shared" si="86"/>
        <v>0.98830682873816933</v>
      </c>
      <c r="HL43">
        <f t="shared" si="87"/>
        <v>5.7807473320481231</v>
      </c>
      <c r="HM43">
        <f t="shared" si="88"/>
        <v>0.2426208604383871</v>
      </c>
      <c r="HN43">
        <f t="shared" si="70"/>
        <v>1.3888103744725984</v>
      </c>
      <c r="HO43">
        <f t="shared" si="96"/>
        <v>5.6114388048644681</v>
      </c>
      <c r="HS43">
        <f t="shared" si="89"/>
        <v>-0.25692657026526644</v>
      </c>
      <c r="HT43">
        <f t="shared" si="90"/>
        <v>5.5909973742719812</v>
      </c>
      <c r="HU43">
        <f t="shared" si="91"/>
        <v>-1.4689411417294107</v>
      </c>
      <c r="HV43">
        <f t="shared" si="71"/>
        <v>0.99212251897434034</v>
      </c>
      <c r="HW43">
        <f t="shared" si="92"/>
        <v>0.11999000000000001</v>
      </c>
      <c r="HX43">
        <f t="shared" si="72"/>
        <v>5.8220129378459697</v>
      </c>
      <c r="IA43">
        <f t="shared" si="97"/>
        <v>0.88563469317699162</v>
      </c>
      <c r="IB43">
        <f t="shared" si="98"/>
        <v>13.573028747498373</v>
      </c>
      <c r="IC43">
        <f t="shared" si="99"/>
        <v>1.3505777387834936</v>
      </c>
      <c r="ID43">
        <f t="shared" si="100"/>
        <v>5.6631947185266664</v>
      </c>
      <c r="IE43">
        <f t="shared" si="101"/>
        <v>18792.622751697574</v>
      </c>
      <c r="IG43">
        <f t="shared" si="102"/>
        <v>0.23411045432453717</v>
      </c>
      <c r="IH43">
        <f t="shared" si="73"/>
        <v>0.77384316063578606</v>
      </c>
      <c r="II43">
        <f t="shared" si="103"/>
        <v>0.88488658975511436</v>
      </c>
      <c r="IJ43">
        <f t="shared" si="104"/>
        <v>1.1202571853690793</v>
      </c>
      <c r="IL43">
        <f t="shared" si="74"/>
        <v>14.25861530053877</v>
      </c>
    </row>
    <row r="44" spans="1:246" x14ac:dyDescent="0.2">
      <c r="A44">
        <f t="shared" si="17"/>
        <v>2.7200000000000011</v>
      </c>
      <c r="B44" cm="1">
        <f t="array" ref="B44">XtoYt($A44,Al,Vl,B$8)</f>
        <v>0.1801013894976114</v>
      </c>
      <c r="C44" cm="1">
        <f t="array" ref="C44">YtoyX(B44,Al,Vl,B$8)</f>
        <v>-4.125</v>
      </c>
      <c r="D44">
        <f t="shared" si="31"/>
        <v>2.9822391040809144E-2</v>
      </c>
      <c r="E44">
        <f t="shared" si="9"/>
        <v>0.99800913899387722</v>
      </c>
      <c r="F44">
        <f t="shared" si="120"/>
        <v>-0.99152378520898399</v>
      </c>
      <c r="G44" s="6">
        <f t="shared" si="10"/>
        <v>-0.30529604265513943</v>
      </c>
      <c r="H44">
        <f t="shared" si="32"/>
        <v>0.88720204391696644</v>
      </c>
      <c r="I44">
        <f t="shared" si="117"/>
        <v>3.7872629054255889E-2</v>
      </c>
      <c r="J44">
        <f t="shared" si="20"/>
        <v>94.444077813996756</v>
      </c>
      <c r="K44" s="6">
        <f t="shared" si="118"/>
        <v>-2.3325237967840078</v>
      </c>
      <c r="BT44">
        <f>VLOOKUP(1,BS50:BU80,2,BS52)</f>
        <v>1.9775847626135601E-16</v>
      </c>
      <c r="BU44">
        <f>BU50</f>
        <v>0.2588190451025203</v>
      </c>
      <c r="BW44">
        <f>VLOOKUP(1,BV50:BX80,2,BV52)</f>
        <v>0.19000000000000022</v>
      </c>
      <c r="BX44">
        <f>MAX(BX50:BX80)</f>
        <v>0.99990826317045767</v>
      </c>
      <c r="BZ44">
        <f>VLOOKUP(1,BY50:CA80,2,BY52)</f>
        <v>8.0000000000000196E-2</v>
      </c>
      <c r="CA44">
        <f>MAX(CA50:CA80)</f>
        <v>0.99991761676677726</v>
      </c>
      <c r="CC44">
        <v>0</v>
      </c>
      <c r="CD44">
        <f>MAX(CD50:CD80)</f>
        <v>0.70710678118654668</v>
      </c>
      <c r="CF44">
        <f>VLOOKUP(1,CE50:CG80,2,CE52)</f>
        <v>1.9775847626135601E-16</v>
      </c>
      <c r="CG44">
        <f>MAX(CG50:CG80)</f>
        <v>8.7155742747658027E-2</v>
      </c>
      <c r="CO44">
        <f t="shared" si="121"/>
        <v>-5.999999999999981E-2</v>
      </c>
      <c r="CP44">
        <f t="shared" si="22"/>
        <v>0.1934486777250167</v>
      </c>
      <c r="CQ44">
        <f t="shared" si="12"/>
        <v>0.40709263456303307</v>
      </c>
      <c r="CR44">
        <f t="shared" si="122"/>
        <v>-5.999999999999981E-2</v>
      </c>
      <c r="CS44">
        <f t="shared" si="24"/>
        <v>-0.24830677966649289</v>
      </c>
      <c r="CT44">
        <f t="shared" si="13"/>
        <v>0.26929420527826986</v>
      </c>
      <c r="CU44">
        <f t="shared" si="123"/>
        <v>-5.999999999999981E-2</v>
      </c>
      <c r="CV44">
        <f t="shared" si="26"/>
        <v>-0.1416045724649746</v>
      </c>
      <c r="CW44">
        <f t="shared" si="14"/>
        <v>0.58367434473612323</v>
      </c>
      <c r="CX44">
        <f t="shared" si="124"/>
        <v>-5.999999999999981E-2</v>
      </c>
      <c r="CY44">
        <f t="shared" si="28"/>
        <v>5.0171698377443057E-2</v>
      </c>
      <c r="CZ44">
        <f t="shared" si="15"/>
        <v>0.92452407697544436</v>
      </c>
      <c r="DA44">
        <f t="shared" si="125"/>
        <v>-5.999999999999981E-2</v>
      </c>
      <c r="DB44">
        <f t="shared" si="30"/>
        <v>0.33141266643395578</v>
      </c>
      <c r="DC44">
        <f t="shared" si="16"/>
        <v>0.14041956883590312</v>
      </c>
      <c r="DD44">
        <f t="shared" si="57"/>
        <v>205</v>
      </c>
      <c r="DE44">
        <f t="shared" si="58"/>
        <v>3.5779249665883754</v>
      </c>
      <c r="DF44">
        <f t="shared" si="53"/>
        <v>-0.9144904834021268</v>
      </c>
      <c r="DG44">
        <f t="shared" si="54"/>
        <v>-4.125</v>
      </c>
      <c r="DH44">
        <f t="shared" si="55"/>
        <v>8.8460910471019325</v>
      </c>
      <c r="DI44">
        <f t="shared" si="56"/>
        <v>5.6355815305040604</v>
      </c>
      <c r="EC44">
        <f t="shared" si="110"/>
        <v>5.298000000000008</v>
      </c>
      <c r="EE44">
        <f t="shared" si="108"/>
        <v>68.55777777777692</v>
      </c>
      <c r="EF44">
        <f t="shared" si="109"/>
        <v>1.4586237074973441E-2</v>
      </c>
      <c r="EO44" t="s">
        <v>131</v>
      </c>
      <c r="EW44">
        <f t="shared" si="43"/>
        <v>0.91106186954104051</v>
      </c>
      <c r="EX44">
        <f t="shared" si="33"/>
        <v>3.0645352682648808</v>
      </c>
      <c r="EY44">
        <f t="shared" si="34"/>
        <v>3.9507750618784532</v>
      </c>
      <c r="EZ44">
        <f t="shared" si="35"/>
        <v>-4.0715332043959256</v>
      </c>
      <c r="FA44">
        <f t="shared" si="38"/>
        <v>-4.2699669044972062</v>
      </c>
      <c r="FB44" cm="1">
        <f t="array" ref="FB44">xsel+Rs*COS(EW44)</f>
        <v>268.06809107357657</v>
      </c>
      <c r="FC44">
        <f t="shared" si="36"/>
        <v>137.18484368733365</v>
      </c>
      <c r="FD44">
        <f t="shared" si="111"/>
        <v>0.57012058990901537</v>
      </c>
      <c r="FE44">
        <f t="shared" si="112"/>
        <v>0.16014597430474337</v>
      </c>
      <c r="FF44">
        <f t="shared" si="113"/>
        <v>0.40997461560427201</v>
      </c>
      <c r="FG44">
        <f t="shared" si="50"/>
        <v>0.38717031160866749</v>
      </c>
      <c r="FH44">
        <f t="shared" si="39"/>
        <v>0.94727272727272793</v>
      </c>
      <c r="FI44">
        <f t="shared" si="114"/>
        <v>5.2444752810350179</v>
      </c>
      <c r="FJ44">
        <f t="shared" si="115"/>
        <v>0.84713610753199686</v>
      </c>
      <c r="FK44">
        <f t="shared" si="41"/>
        <v>5.3780000000000063</v>
      </c>
      <c r="FL44">
        <f t="shared" si="42"/>
        <v>3.9231759893882754</v>
      </c>
      <c r="FM44">
        <f t="shared" si="37"/>
        <v>24.561425943178715</v>
      </c>
      <c r="FN44">
        <f t="shared" si="119"/>
        <v>0.83568209154394801</v>
      </c>
      <c r="FO44">
        <f t="shared" si="116"/>
        <v>5.2256802965907161</v>
      </c>
      <c r="GF44">
        <f t="shared" si="75"/>
        <v>5.6480000000000032</v>
      </c>
      <c r="GG44">
        <f t="shared" si="59"/>
        <v>7.6480000000000015</v>
      </c>
      <c r="GH44">
        <f t="shared" si="60"/>
        <v>0.97454545454545483</v>
      </c>
      <c r="GI44">
        <f t="shared" si="76"/>
        <v>0.16236185957688887</v>
      </c>
      <c r="GJ44">
        <f t="shared" si="77"/>
        <v>0.41472855182367951</v>
      </c>
      <c r="GK44" t="e" cm="1">
        <f t="array" aca="1" ref="GK44" ca="1">(-ftoue(GJ44,mmm)-ellearx)/parbros/(Kay*bsel)*c_EXISOSI/2</f>
        <v>#NAME?</v>
      </c>
      <c r="GL44">
        <f t="shared" si="61"/>
        <v>1.2698515742925613</v>
      </c>
      <c r="GM44" t="e" cm="1">
        <f t="array" aca="1" ref="GM44" ca="1">ftoue(GL44,mmm)-ellearx</f>
        <v>#NAME?</v>
      </c>
      <c r="GN44" t="e">
        <f t="shared" ca="1" si="62"/>
        <v>#NAME?</v>
      </c>
      <c r="GO44">
        <f t="shared" si="78"/>
        <v>0.1362879365602909</v>
      </c>
      <c r="GP44">
        <f t="shared" si="63"/>
        <v>0.24631041176748969</v>
      </c>
      <c r="GQ44">
        <f t="shared" si="79"/>
        <v>1.377137129982684</v>
      </c>
      <c r="GR44">
        <f t="shared" si="80"/>
        <v>5.4775356982153109</v>
      </c>
      <c r="GS44">
        <f t="shared" si="64"/>
        <v>-1.4915669208216806E-4</v>
      </c>
      <c r="GT44">
        <f t="shared" si="65"/>
        <v>3.0250173720487838E-3</v>
      </c>
      <c r="GU44">
        <f t="shared" si="66"/>
        <v>3.8099929009352551E-4</v>
      </c>
      <c r="GV44">
        <f t="shared" si="81"/>
        <v>0.17705382436260614</v>
      </c>
      <c r="GW44">
        <f t="shared" si="67"/>
        <v>2.6398320625947583E-4</v>
      </c>
      <c r="GX44">
        <f t="shared" si="68"/>
        <v>0.2493881862010093</v>
      </c>
      <c r="GY44">
        <f t="shared" si="82"/>
        <v>1.393989200102087</v>
      </c>
      <c r="GZ44">
        <f t="shared" si="83"/>
        <v>5.4732712439635929</v>
      </c>
      <c r="HB44">
        <f t="shared" si="84"/>
        <v>0.98703371292830766</v>
      </c>
      <c r="HC44">
        <f t="shared" si="85"/>
        <v>0.12922</v>
      </c>
      <c r="HD44">
        <f t="shared" si="94"/>
        <v>5.7716337579902461</v>
      </c>
      <c r="HE44">
        <f t="shared" si="95"/>
        <v>9.1135740578769386E-3</v>
      </c>
      <c r="HF44">
        <f t="shared" si="86"/>
        <v>0.98738613844820566</v>
      </c>
      <c r="HL44">
        <f t="shared" si="87"/>
        <v>5.7716337579902461</v>
      </c>
      <c r="HM44">
        <f t="shared" si="88"/>
        <v>0.240836088200371</v>
      </c>
      <c r="HN44">
        <f t="shared" si="70"/>
        <v>1.3766193065435441</v>
      </c>
      <c r="HO44">
        <f t="shared" si="96"/>
        <v>5.6050580301388653</v>
      </c>
      <c r="HS44">
        <f t="shared" si="89"/>
        <v>-0.36105931164610866</v>
      </c>
      <c r="HT44">
        <f t="shared" ref="HT44:HT75" si="126">IF(HU44&gt;Rg,HT43,$HD44*COS($HS44))</f>
        <v>5.3994968810609274</v>
      </c>
      <c r="HU44">
        <f t="shared" si="91"/>
        <v>-2.0389187496773697</v>
      </c>
      <c r="HV44">
        <f t="shared" si="71"/>
        <v>0.99151568178130234</v>
      </c>
      <c r="HW44">
        <f t="shared" si="92"/>
        <v>0.12922</v>
      </c>
      <c r="HX44">
        <f t="shared" si="72"/>
        <v>5.8160052496348937</v>
      </c>
      <c r="IA44">
        <f t="shared" si="97"/>
        <v>0.8874130030113917</v>
      </c>
      <c r="IB44">
        <f t="shared" si="98"/>
        <v>13.486104581142651</v>
      </c>
      <c r="IC44">
        <f t="shared" si="99"/>
        <v>1.3420192638788504</v>
      </c>
      <c r="ID44">
        <f t="shared" si="100"/>
        <v>5.6590548114644292</v>
      </c>
      <c r="IE44">
        <f t="shared" si="101"/>
        <v>18799.341525035532</v>
      </c>
      <c r="IG44">
        <f t="shared" si="102"/>
        <v>0.23284418235768758</v>
      </c>
      <c r="IH44">
        <f t="shared" si="73"/>
        <v>0.7749661760867369</v>
      </c>
      <c r="II44">
        <f t="shared" si="103"/>
        <v>0.88666157462276773</v>
      </c>
      <c r="IJ44">
        <f t="shared" si="104"/>
        <v>1.1207720289473049</v>
      </c>
      <c r="IL44">
        <f t="shared" si="74"/>
        <v>14.261095321952897</v>
      </c>
    </row>
    <row r="45" spans="1:246" x14ac:dyDescent="0.2">
      <c r="A45">
        <f t="shared" si="17"/>
        <v>2.8000000000000012</v>
      </c>
      <c r="B45" cm="1">
        <f t="array" ref="B45">XtoYt($A45,Al,Vl,B$8)</f>
        <v>0.1801013894976114</v>
      </c>
      <c r="C45" cm="1">
        <f t="array" ref="C45">YtoyX(B45,Al,Vl,B$8)</f>
        <v>-4.125</v>
      </c>
      <c r="D45">
        <f t="shared" si="31"/>
        <v>3.0699520189068238E-2</v>
      </c>
      <c r="E45">
        <f t="shared" si="9"/>
        <v>0.99754310311738126</v>
      </c>
      <c r="F45">
        <f t="shared" si="120"/>
        <v>-1.020785230757064</v>
      </c>
      <c r="G45" s="6">
        <f t="shared" si="10"/>
        <v>-0.31859898372281864</v>
      </c>
      <c r="H45">
        <f t="shared" si="32"/>
        <v>0.91329622167923019</v>
      </c>
      <c r="I45">
        <f t="shared" si="117"/>
        <v>3.0741012691794686E-2</v>
      </c>
      <c r="J45">
        <f t="shared" si="20"/>
        <v>94.455664383829145</v>
      </c>
      <c r="K45" s="6">
        <f t="shared" si="118"/>
        <v>-2.6700565464080168</v>
      </c>
      <c r="BT45">
        <v>0.2</v>
      </c>
      <c r="BU45">
        <v>0</v>
      </c>
      <c r="BW45">
        <f>BW44</f>
        <v>0.19000000000000022</v>
      </c>
      <c r="BX45">
        <f>BX44</f>
        <v>0.99990826317045767</v>
      </c>
      <c r="BZ45">
        <f>BZ44</f>
        <v>8.0000000000000196E-2</v>
      </c>
      <c r="CA45">
        <v>0</v>
      </c>
      <c r="CC45">
        <v>0.3</v>
      </c>
      <c r="CD45">
        <v>0</v>
      </c>
      <c r="CF45">
        <v>0.5</v>
      </c>
      <c r="CG45">
        <v>0</v>
      </c>
      <c r="CO45">
        <f t="shared" si="121"/>
        <v>-4.9999999999999808E-2</v>
      </c>
      <c r="CP45">
        <f t="shared" si="22"/>
        <v>0.20344867772501668</v>
      </c>
      <c r="CQ45">
        <f t="shared" si="12"/>
        <v>0.37821563466992686</v>
      </c>
      <c r="CR45">
        <f t="shared" si="122"/>
        <v>-4.9999999999999808E-2</v>
      </c>
      <c r="CS45">
        <f t="shared" si="24"/>
        <v>-0.23830677966649289</v>
      </c>
      <c r="CT45">
        <f t="shared" si="13"/>
        <v>0.29079096734227239</v>
      </c>
      <c r="CU45">
        <f t="shared" si="123"/>
        <v>-4.9999999999999808E-2</v>
      </c>
      <c r="CV45">
        <f t="shared" si="26"/>
        <v>-0.13160457246497459</v>
      </c>
      <c r="CW45">
        <f t="shared" si="14"/>
        <v>0.62213911079017614</v>
      </c>
      <c r="CX45">
        <f t="shared" si="124"/>
        <v>-4.9999999999999808E-2</v>
      </c>
      <c r="CY45">
        <f t="shared" si="28"/>
        <v>6.0171698377443059E-2</v>
      </c>
      <c r="CZ45">
        <f t="shared" si="15"/>
        <v>0.89436247919568734</v>
      </c>
      <c r="DA45">
        <f t="shared" si="125"/>
        <v>-4.9999999999999808E-2</v>
      </c>
      <c r="DB45">
        <f t="shared" si="30"/>
        <v>0.34141266643395579</v>
      </c>
      <c r="DC45">
        <f t="shared" si="16"/>
        <v>0.12971861473959651</v>
      </c>
      <c r="DD45">
        <f t="shared" si="57"/>
        <v>215</v>
      </c>
      <c r="DE45">
        <f t="shared" si="58"/>
        <v>3.7524578917878086</v>
      </c>
      <c r="DF45">
        <f t="shared" si="53"/>
        <v>-1.3006075041258072</v>
      </c>
      <c r="DG45">
        <f t="shared" si="54"/>
        <v>-4.125</v>
      </c>
      <c r="DH45">
        <f t="shared" si="55"/>
        <v>5.8911105278112217</v>
      </c>
      <c r="DI45">
        <f t="shared" si="56"/>
        <v>3.066718031937028</v>
      </c>
      <c r="EC45">
        <f t="shared" si="110"/>
        <v>5.2800000000000082</v>
      </c>
      <c r="EE45">
        <f t="shared" si="108"/>
        <v>70.577777777776888</v>
      </c>
      <c r="EF45">
        <f t="shared" si="109"/>
        <v>1.4168765743073226E-2</v>
      </c>
      <c r="EO45" t="s">
        <v>219</v>
      </c>
      <c r="EW45">
        <f t="shared" si="43"/>
        <v>0.94247779607693849</v>
      </c>
      <c r="EX45">
        <f t="shared" si="33"/>
        <v>2.9389262614623632</v>
      </c>
      <c r="EY45">
        <f t="shared" si="34"/>
        <v>4.0450849718747381</v>
      </c>
      <c r="EZ45">
        <f t="shared" si="35"/>
        <v>-3.6513362820454636</v>
      </c>
      <c r="FA45">
        <f t="shared" si="38"/>
        <v>-4.6344086306041694</v>
      </c>
      <c r="FB45" cm="1">
        <f t="array" ref="FB45">xsel+Rs*COS(EW45)</f>
        <v>268.03668882187588</v>
      </c>
      <c r="FC45">
        <f t="shared" si="36"/>
        <v>137.20842116483274</v>
      </c>
      <c r="FD45">
        <f t="shared" si="111"/>
        <v>0.54731628591341086</v>
      </c>
      <c r="FE45">
        <f t="shared" si="112"/>
        <v>0.1585756344759803</v>
      </c>
      <c r="FF45">
        <f t="shared" si="113"/>
        <v>0.38874065143743053</v>
      </c>
      <c r="FG45">
        <f t="shared" si="50"/>
        <v>0.36649920002503994</v>
      </c>
      <c r="FH45">
        <f t="shared" si="39"/>
        <v>0.9454545454545461</v>
      </c>
      <c r="FI45">
        <f t="shared" si="114"/>
        <v>5.2256802965907161</v>
      </c>
      <c r="FJ45">
        <f t="shared" si="115"/>
        <v>0.83568209154394801</v>
      </c>
      <c r="FK45">
        <f t="shared" si="41"/>
        <v>5.3600000000000065</v>
      </c>
      <c r="FL45">
        <f t="shared" si="42"/>
        <v>3.8544030146890469</v>
      </c>
      <c r="FM45">
        <f t="shared" si="37"/>
        <v>24.803851161500202</v>
      </c>
      <c r="FN45">
        <f t="shared" si="119"/>
        <v>0.82469407967795916</v>
      </c>
      <c r="FO45">
        <f t="shared" si="116"/>
        <v>5.2067132121833621</v>
      </c>
      <c r="GF45">
        <f t="shared" si="75"/>
        <v>5.6300000000000034</v>
      </c>
      <c r="GG45">
        <f t="shared" si="59"/>
        <v>7.6300000000000026</v>
      </c>
      <c r="GH45">
        <f t="shared" si="60"/>
        <v>0.972727272727273</v>
      </c>
      <c r="GI45">
        <f t="shared" si="76"/>
        <v>0.16166057862551098</v>
      </c>
      <c r="GJ45">
        <f t="shared" si="77"/>
        <v>0.4137769163323905</v>
      </c>
      <c r="GK45" t="e" cm="1">
        <f t="array" aca="1" ref="GK45" ca="1">(-ftoue(GJ45,mmm)-ellearx)/parbros/(Kay*bsel)*c_EXISOSI/2</f>
        <v>#NAME?</v>
      </c>
      <c r="GL45">
        <f t="shared" si="61"/>
        <v>1.2705819689142841</v>
      </c>
      <c r="GM45" t="e" cm="1">
        <f t="array" aca="1" ref="GM45" ca="1">ftoue(GL45,mmm)-ellearx</f>
        <v>#NAME?</v>
      </c>
      <c r="GN45" t="e">
        <f t="shared" ca="1" si="62"/>
        <v>#NAME?</v>
      </c>
      <c r="GO45">
        <f t="shared" si="78"/>
        <v>0.1362879365602909</v>
      </c>
      <c r="GP45">
        <f t="shared" si="63"/>
        <v>0.24604817415471786</v>
      </c>
      <c r="GQ45">
        <f t="shared" si="79"/>
        <v>1.3713163516057918</v>
      </c>
      <c r="GR45">
        <f t="shared" si="80"/>
        <v>5.4604387611087279</v>
      </c>
      <c r="GS45">
        <f t="shared" si="64"/>
        <v>-1.4907446945924274E-4</v>
      </c>
      <c r="GT45">
        <f t="shared" si="65"/>
        <v>3.0250173720487838E-3</v>
      </c>
      <c r="GU45">
        <f t="shared" si="66"/>
        <v>4.0821325022689231E-4</v>
      </c>
      <c r="GV45">
        <f t="shared" si="81"/>
        <v>0.17761989342806384</v>
      </c>
      <c r="GW45">
        <f t="shared" si="67"/>
        <v>2.8328732630280825E-4</v>
      </c>
      <c r="GX45">
        <f t="shared" si="68"/>
        <v>0.24934166812083261</v>
      </c>
      <c r="GY45">
        <f t="shared" si="82"/>
        <v>1.3892928038078258</v>
      </c>
      <c r="GZ45">
        <f t="shared" si="83"/>
        <v>5.455892732201379</v>
      </c>
      <c r="HB45">
        <f t="shared" si="84"/>
        <v>0.98611400747397604</v>
      </c>
      <c r="HC45">
        <f t="shared" si="85"/>
        <v>0.13844999999999999</v>
      </c>
      <c r="HD45">
        <f t="shared" si="94"/>
        <v>5.7625286739923629</v>
      </c>
      <c r="HE45">
        <f t="shared" si="95"/>
        <v>9.1050839978832343E-3</v>
      </c>
      <c r="HF45">
        <f t="shared" si="86"/>
        <v>0.986466305296125</v>
      </c>
      <c r="HL45">
        <f t="shared" si="87"/>
        <v>5.7625286739923629</v>
      </c>
      <c r="HM45">
        <f t="shared" si="88"/>
        <v>0.23878400524015464</v>
      </c>
      <c r="HN45">
        <f t="shared" si="70"/>
        <v>1.3629608256533552</v>
      </c>
      <c r="HO45">
        <f t="shared" si="96"/>
        <v>5.5990244245152656</v>
      </c>
      <c r="HS45">
        <f t="shared" si="89"/>
        <v>-0.46516231277903963</v>
      </c>
      <c r="HT45">
        <f t="shared" si="126"/>
        <v>5.150252909179784</v>
      </c>
      <c r="HU45">
        <f t="shared" si="91"/>
        <v>-2.584885237311195</v>
      </c>
      <c r="HV45">
        <f t="shared" si="71"/>
        <v>0.99090872568730726</v>
      </c>
      <c r="HW45">
        <f t="shared" si="92"/>
        <v>0.13844999999999999</v>
      </c>
      <c r="HX45">
        <f t="shared" si="72"/>
        <v>5.8099963843043421</v>
      </c>
      <c r="IA45">
        <f t="shared" si="97"/>
        <v>0.88920030462723587</v>
      </c>
      <c r="IB45">
        <f t="shared" si="98"/>
        <v>13.399193488739098</v>
      </c>
      <c r="IC45">
        <f t="shared" si="99"/>
        <v>1.333438189457822</v>
      </c>
      <c r="ID45">
        <f t="shared" si="100"/>
        <v>5.6549094228400314</v>
      </c>
      <c r="IE45">
        <f t="shared" si="101"/>
        <v>18805.793974049229</v>
      </c>
      <c r="IG45">
        <f t="shared" si="102"/>
        <v>0.23157172432006895</v>
      </c>
      <c r="IH45">
        <f t="shared" si="73"/>
        <v>0.77609240183815353</v>
      </c>
      <c r="II45">
        <f t="shared" si="103"/>
        <v>0.88844552187972536</v>
      </c>
      <c r="IJ45">
        <f t="shared" si="104"/>
        <v>1.121289704237413</v>
      </c>
      <c r="IL45">
        <f t="shared" si="74"/>
        <v>14.263476885336644</v>
      </c>
    </row>
    <row r="46" spans="1:246" x14ac:dyDescent="0.2">
      <c r="A46">
        <f t="shared" si="17"/>
        <v>2.8800000000000012</v>
      </c>
      <c r="B46" cm="1">
        <f t="array" ref="B46">XtoYt($A46,Al,Vl,B$8)</f>
        <v>0.1801013894976114</v>
      </c>
      <c r="C46" cm="1">
        <f t="array" ref="C46">YtoyX(B46,Al,Vl,B$8)</f>
        <v>-4.125</v>
      </c>
      <c r="D46">
        <f t="shared" si="31"/>
        <v>3.1576649337327331E-2</v>
      </c>
      <c r="E46">
        <f t="shared" si="9"/>
        <v>0.99702843255710427</v>
      </c>
      <c r="F46">
        <f t="shared" si="120"/>
        <v>-1.0500179221716608</v>
      </c>
      <c r="G46" s="6">
        <f t="shared" si="10"/>
        <v>-0.33216084952297315</v>
      </c>
      <c r="H46">
        <f t="shared" si="32"/>
        <v>0.93939039944149394</v>
      </c>
      <c r="I46">
        <f t="shared" si="117"/>
        <v>2.4951274862947365E-2</v>
      </c>
      <c r="J46">
        <f t="shared" si="20"/>
        <v>94.463297856757364</v>
      </c>
      <c r="K46" s="6">
        <f t="shared" si="118"/>
        <v>-2.9440794368227245</v>
      </c>
      <c r="CO46">
        <f t="shared" si="121"/>
        <v>-3.9999999999999807E-2</v>
      </c>
      <c r="CP46">
        <f t="shared" si="22"/>
        <v>0.21344867772501669</v>
      </c>
      <c r="CQ46">
        <f t="shared" si="12"/>
        <v>0.35106492991324745</v>
      </c>
      <c r="CR46">
        <f t="shared" si="122"/>
        <v>-3.9999999999999807E-2</v>
      </c>
      <c r="CS46">
        <f t="shared" si="24"/>
        <v>-0.2283067796664929</v>
      </c>
      <c r="CT46">
        <f t="shared" si="13"/>
        <v>0.31383353345634307</v>
      </c>
      <c r="CU46">
        <f t="shared" si="123"/>
        <v>-3.9999999999999807E-2</v>
      </c>
      <c r="CV46">
        <f t="shared" si="26"/>
        <v>-0.12160457246497458</v>
      </c>
      <c r="CW46">
        <f t="shared" si="14"/>
        <v>0.66149661105761237</v>
      </c>
      <c r="CX46">
        <f t="shared" si="124"/>
        <v>-3.9999999999999807E-2</v>
      </c>
      <c r="CY46">
        <f t="shared" si="28"/>
        <v>7.0171698377443054E-2</v>
      </c>
      <c r="CZ46">
        <f t="shared" si="15"/>
        <v>0.86076896295382588</v>
      </c>
      <c r="DA46">
        <f t="shared" si="125"/>
        <v>-3.9999999999999807E-2</v>
      </c>
      <c r="DB46">
        <f t="shared" si="30"/>
        <v>0.3514126664339558</v>
      </c>
      <c r="DC46">
        <f t="shared" si="16"/>
        <v>0.11982021698919788</v>
      </c>
      <c r="DD46">
        <f t="shared" si="57"/>
        <v>225</v>
      </c>
      <c r="DE46">
        <f t="shared" si="58"/>
        <v>3.9269908169872414</v>
      </c>
      <c r="DF46">
        <f t="shared" si="53"/>
        <v>-1.7086309447890169</v>
      </c>
      <c r="DG46">
        <f t="shared" si="54"/>
        <v>-4.125</v>
      </c>
      <c r="DH46">
        <f t="shared" si="55"/>
        <v>4.1250000000000018</v>
      </c>
      <c r="DI46">
        <f t="shared" si="56"/>
        <v>1.7086309447890176</v>
      </c>
      <c r="EC46">
        <f t="shared" si="110"/>
        <v>5.2620000000000084</v>
      </c>
      <c r="EE46">
        <f t="shared" si="108"/>
        <v>72.597777777776869</v>
      </c>
      <c r="EF46">
        <f t="shared" si="109"/>
        <v>1.3774526309345423E-2</v>
      </c>
      <c r="EO46" t="s">
        <v>220</v>
      </c>
      <c r="EW46">
        <f t="shared" si="43"/>
        <v>0.97389372261283647</v>
      </c>
      <c r="EX46">
        <f t="shared" si="33"/>
        <v>2.8104168892606509</v>
      </c>
      <c r="EY46">
        <f t="shared" si="34"/>
        <v>4.1354028713728113</v>
      </c>
      <c r="EZ46">
        <f t="shared" si="35"/>
        <v>-3.2184526217801497</v>
      </c>
      <c r="FA46">
        <f t="shared" si="38"/>
        <v>-4.9448521435283066</v>
      </c>
      <c r="FB46" cm="1">
        <f t="array" ref="FB46">xsel+Rs*COS(EW46)</f>
        <v>268.00456147882551</v>
      </c>
      <c r="FC46">
        <f t="shared" si="36"/>
        <v>137.23100063970725</v>
      </c>
      <c r="FD46">
        <f t="shared" si="111"/>
        <v>0.52507483450102033</v>
      </c>
      <c r="FE46">
        <f t="shared" si="112"/>
        <v>0.15708557603028542</v>
      </c>
      <c r="FF46">
        <f t="shared" si="113"/>
        <v>0.36798925847073494</v>
      </c>
      <c r="FG46">
        <f t="shared" si="50"/>
        <v>0.34634676378350759</v>
      </c>
      <c r="FH46">
        <f t="shared" si="39"/>
        <v>0.94363636363636427</v>
      </c>
      <c r="FI46">
        <f t="shared" si="114"/>
        <v>5.2067132121833621</v>
      </c>
      <c r="FJ46">
        <f t="shared" si="115"/>
        <v>0.82469407967795916</v>
      </c>
      <c r="FK46">
        <f t="shared" si="41"/>
        <v>5.3420000000000067</v>
      </c>
      <c r="FL46">
        <f t="shared" si="42"/>
        <v>3.7831579402861841</v>
      </c>
      <c r="FM46">
        <f t="shared" si="37"/>
        <v>25.013886302581092</v>
      </c>
      <c r="FN46">
        <f t="shared" si="119"/>
        <v>0.81415705091623403</v>
      </c>
      <c r="FO46">
        <f t="shared" si="116"/>
        <v>5.1875816783589812</v>
      </c>
      <c r="GF46">
        <f t="shared" si="75"/>
        <v>5.6120000000000037</v>
      </c>
      <c r="GG46">
        <f t="shared" si="59"/>
        <v>7.6120000000000019</v>
      </c>
      <c r="GH46">
        <f t="shared" si="60"/>
        <v>0.97090909090909128</v>
      </c>
      <c r="GI46">
        <f t="shared" si="76"/>
        <v>0.16096041304979852</v>
      </c>
      <c r="GJ46">
        <f t="shared" si="77"/>
        <v>0.41282513085468059</v>
      </c>
      <c r="GK46" t="e" cm="1">
        <f t="array" aca="1" ref="GK46" ca="1">(-ftoue(GJ46,mmm)-ellearx)/parbros/(Kay*bsel)*c_EXISOSI/2</f>
        <v>#NAME?</v>
      </c>
      <c r="GL46">
        <f t="shared" si="61"/>
        <v>1.2713121984244349</v>
      </c>
      <c r="GM46" t="e" cm="1">
        <f t="array" aca="1" ref="GM46" ca="1">ftoue(GL46,mmm)-ellearx</f>
        <v>#NAME?</v>
      </c>
      <c r="GN46" t="e">
        <f t="shared" ca="1" si="62"/>
        <v>#NAME?</v>
      </c>
      <c r="GO46">
        <f t="shared" si="78"/>
        <v>0.1362879365602909</v>
      </c>
      <c r="GP46">
        <f t="shared" si="63"/>
        <v>0.24578642635167616</v>
      </c>
      <c r="GQ46">
        <f t="shared" si="79"/>
        <v>1.3655073013543053</v>
      </c>
      <c r="GR46">
        <f t="shared" si="80"/>
        <v>5.4433384801928426</v>
      </c>
      <c r="GS46">
        <f t="shared" si="64"/>
        <v>-1.4899224683631742E-4</v>
      </c>
      <c r="GT46">
        <f t="shared" si="65"/>
        <v>3.0250173720487838E-3</v>
      </c>
      <c r="GU46">
        <f t="shared" si="66"/>
        <v>4.3542717381876705E-4</v>
      </c>
      <c r="GV46">
        <f t="shared" si="81"/>
        <v>0.17818959372772619</v>
      </c>
      <c r="GW46">
        <f t="shared" si="67"/>
        <v>3.0265323759102666E-4</v>
      </c>
      <c r="GX46">
        <f t="shared" si="68"/>
        <v>0.24929508828595251</v>
      </c>
      <c r="GY46">
        <f t="shared" si="82"/>
        <v>1.3845976915158709</v>
      </c>
      <c r="GZ46">
        <f t="shared" si="83"/>
        <v>5.4385138808914482</v>
      </c>
      <c r="HB46">
        <f t="shared" si="84"/>
        <v>0.98519515880307396</v>
      </c>
      <c r="HC46">
        <f t="shared" si="85"/>
        <v>0.14767999999999998</v>
      </c>
      <c r="HD46">
        <f t="shared" si="94"/>
        <v>5.7534320721504324</v>
      </c>
      <c r="HE46">
        <f t="shared" si="95"/>
        <v>9.0966018419305072E-3</v>
      </c>
      <c r="HF46">
        <f t="shared" si="86"/>
        <v>0.98554732848651216</v>
      </c>
      <c r="HL46">
        <f t="shared" si="87"/>
        <v>5.7534320721504324</v>
      </c>
      <c r="HM46">
        <f t="shared" si="88"/>
        <v>0.23644549933554407</v>
      </c>
      <c r="HN46">
        <f t="shared" si="70"/>
        <v>1.3477328937285162</v>
      </c>
      <c r="HO46">
        <f t="shared" si="96"/>
        <v>5.5933528992913883</v>
      </c>
      <c r="HS46">
        <f t="shared" si="89"/>
        <v>-0.56923568851083539</v>
      </c>
      <c r="HT46">
        <f t="shared" si="126"/>
        <v>4.846191642682891</v>
      </c>
      <c r="HU46">
        <f t="shared" si="91"/>
        <v>-3.1010332425241294</v>
      </c>
      <c r="HV46">
        <f t="shared" si="71"/>
        <v>0.99030165196477193</v>
      </c>
      <c r="HW46">
        <f t="shared" si="92"/>
        <v>0.14767999999999998</v>
      </c>
      <c r="HX46">
        <f t="shared" si="72"/>
        <v>5.8039863544512427</v>
      </c>
      <c r="IA46">
        <f t="shared" si="97"/>
        <v>0.89099668027585766</v>
      </c>
      <c r="IB46">
        <f t="shared" si="98"/>
        <v>13.312295520959488</v>
      </c>
      <c r="IC46">
        <f t="shared" si="99"/>
        <v>1.3248343002161469</v>
      </c>
      <c r="ID46">
        <f t="shared" si="100"/>
        <v>5.6507585048050872</v>
      </c>
      <c r="IE46">
        <f t="shared" si="101"/>
        <v>18811.973574493633</v>
      </c>
      <c r="IG46">
        <f t="shared" si="102"/>
        <v>0.23029302396155535</v>
      </c>
      <c r="IH46">
        <f t="shared" si="73"/>
        <v>0.77722184857205656</v>
      </c>
      <c r="II46">
        <f t="shared" si="103"/>
        <v>0.89023851331652482</v>
      </c>
      <c r="IJ46">
        <f t="shared" si="104"/>
        <v>1.1218102376365937</v>
      </c>
      <c r="IL46">
        <f t="shared" si="74"/>
        <v>14.265757640374472</v>
      </c>
    </row>
    <row r="47" spans="1:246" x14ac:dyDescent="0.2">
      <c r="A47">
        <f t="shared" si="17"/>
        <v>2.9600000000000013</v>
      </c>
      <c r="B47" cm="1">
        <f t="array" ref="B47">XtoYt($A47,Al,Vl,B$8)</f>
        <v>0.1801013894976114</v>
      </c>
      <c r="C47" cm="1">
        <f t="array" ref="C47">YtoyX(B47,Al,Vl,B$8)</f>
        <v>-4.125</v>
      </c>
      <c r="D47">
        <f t="shared" si="31"/>
        <v>3.2453778485586421E-2</v>
      </c>
      <c r="E47">
        <f t="shared" si="9"/>
        <v>0.99646525319121526</v>
      </c>
      <c r="F47">
        <f t="shared" si="120"/>
        <v>-1.0792190275282878</v>
      </c>
      <c r="G47" s="6">
        <f t="shared" si="10"/>
        <v>-0.34598240659274104</v>
      </c>
      <c r="H47">
        <f t="shared" si="32"/>
        <v>0.96548457720375769</v>
      </c>
      <c r="I47">
        <f t="shared" si="117"/>
        <v>2.0251414190202766E-2</v>
      </c>
      <c r="J47">
        <f t="shared" si="20"/>
        <v>94.468326598768215</v>
      </c>
      <c r="K47" s="6">
        <f t="shared" si="118"/>
        <v>-3.1665194581444727</v>
      </c>
      <c r="CO47">
        <f t="shared" si="121"/>
        <v>-2.9999999999999805E-2</v>
      </c>
      <c r="CP47">
        <f t="shared" si="22"/>
        <v>0.2234486777250167</v>
      </c>
      <c r="CQ47">
        <f t="shared" si="12"/>
        <v>0.32560589487507446</v>
      </c>
      <c r="CR47">
        <f t="shared" si="122"/>
        <v>-2.9999999999999805E-2</v>
      </c>
      <c r="CS47">
        <f t="shared" si="24"/>
        <v>-0.2183067796664929</v>
      </c>
      <c r="CT47">
        <f t="shared" si="13"/>
        <v>0.33848819539615183</v>
      </c>
      <c r="CU47">
        <f t="shared" si="123"/>
        <v>-2.9999999999999805E-2</v>
      </c>
      <c r="CV47">
        <f t="shared" si="26"/>
        <v>-0.11160457246497459</v>
      </c>
      <c r="CW47">
        <f t="shared" si="14"/>
        <v>0.70137553434947353</v>
      </c>
      <c r="CX47">
        <f t="shared" si="124"/>
        <v>-2.9999999999999805E-2</v>
      </c>
      <c r="CY47">
        <f t="shared" si="28"/>
        <v>8.0171698377443062E-2</v>
      </c>
      <c r="CZ47">
        <f t="shared" si="15"/>
        <v>0.82451912428395957</v>
      </c>
      <c r="DA47">
        <f t="shared" si="125"/>
        <v>-2.9999999999999805E-2</v>
      </c>
      <c r="DB47">
        <f t="shared" si="30"/>
        <v>0.36141266643395581</v>
      </c>
      <c r="DC47">
        <f t="shared" si="16"/>
        <v>0.1106669429396456</v>
      </c>
      <c r="DD47">
        <f t="shared" si="57"/>
        <v>235</v>
      </c>
      <c r="DE47">
        <f t="shared" si="58"/>
        <v>4.1015237421866741</v>
      </c>
      <c r="DF47">
        <f t="shared" si="53"/>
        <v>-2.1473390835259529</v>
      </c>
      <c r="DG47">
        <f t="shared" si="54"/>
        <v>-4.125</v>
      </c>
      <c r="DH47">
        <f t="shared" si="55"/>
        <v>2.8883560951150549</v>
      </c>
      <c r="DI47">
        <f t="shared" si="56"/>
        <v>0.91069517864100713</v>
      </c>
      <c r="EC47">
        <f t="shared" si="110"/>
        <v>5.2440000000000087</v>
      </c>
      <c r="EE47">
        <f t="shared" si="108"/>
        <v>74.617777777776851</v>
      </c>
      <c r="EF47">
        <f t="shared" si="109"/>
        <v>1.3401632020966276E-2</v>
      </c>
      <c r="EO47" t="s">
        <v>80</v>
      </c>
      <c r="EW47">
        <f t="shared" si="43"/>
        <v>1.0053096491487343</v>
      </c>
      <c r="EX47">
        <f t="shared" si="33"/>
        <v>2.679133974894981</v>
      </c>
      <c r="EY47">
        <f t="shared" si="34"/>
        <v>4.2216396275100765</v>
      </c>
      <c r="EZ47">
        <f t="shared" si="35"/>
        <v>-2.7805929143644175</v>
      </c>
      <c r="FA47">
        <f t="shared" si="38"/>
        <v>-5.2036816817121316</v>
      </c>
      <c r="FB47" cm="1">
        <f t="array" ref="FB47">xsel+Rs*COS(EW47)</f>
        <v>267.97174075023406</v>
      </c>
      <c r="FC47">
        <f t="shared" si="36"/>
        <v>137.25255982874157</v>
      </c>
      <c r="FD47">
        <f t="shared" si="111"/>
        <v>0.50343233981379298</v>
      </c>
      <c r="FE47">
        <f t="shared" si="112"/>
        <v>0.15567360979773429</v>
      </c>
      <c r="FF47">
        <f t="shared" si="113"/>
        <v>0.34775873001605873</v>
      </c>
      <c r="FG47">
        <f t="shared" si="50"/>
        <v>0.32674683524265608</v>
      </c>
      <c r="FH47">
        <f t="shared" si="39"/>
        <v>0.94181818181818244</v>
      </c>
      <c r="FI47">
        <f t="shared" si="114"/>
        <v>5.1875816783589812</v>
      </c>
      <c r="FJ47">
        <f t="shared" si="115"/>
        <v>0.81415705091623403</v>
      </c>
      <c r="FK47">
        <f t="shared" si="41"/>
        <v>5.3240000000000069</v>
      </c>
      <c r="FL47">
        <f t="shared" si="42"/>
        <v>3.7093591632472238</v>
      </c>
      <c r="FM47">
        <f t="shared" si="37"/>
        <v>25.192264823484116</v>
      </c>
      <c r="FN47">
        <f t="shared" si="119"/>
        <v>0.8040569859976886</v>
      </c>
      <c r="FO47">
        <f t="shared" si="116"/>
        <v>5.1682953797798055</v>
      </c>
      <c r="GF47">
        <f t="shared" si="75"/>
        <v>5.5940000000000039</v>
      </c>
      <c r="GG47">
        <f t="shared" si="59"/>
        <v>7.594000000000003</v>
      </c>
      <c r="GH47">
        <f t="shared" si="60"/>
        <v>0.96909090909090945</v>
      </c>
      <c r="GI47">
        <f t="shared" si="76"/>
        <v>0.16026136603577093</v>
      </c>
      <c r="GJ47">
        <f t="shared" si="77"/>
        <v>0.41187319548420992</v>
      </c>
      <c r="GK47" t="e" cm="1">
        <f t="array" aca="1" ref="GK47" ca="1">(-ftoue(GJ47,mmm)-ellearx)/parbros/(Kay*bsel)*c_EXISOSI/2</f>
        <v>#NAME?</v>
      </c>
      <c r="GL47">
        <f t="shared" si="61"/>
        <v>1.2720422633240576</v>
      </c>
      <c r="GM47" t="e" cm="1">
        <f t="array" aca="1" ref="GM47" ca="1">ftoue(GL47,mmm)-ellearx</f>
        <v>#NAME?</v>
      </c>
      <c r="GN47" t="e">
        <f t="shared" ca="1" si="62"/>
        <v>#NAME?</v>
      </c>
      <c r="GO47">
        <f t="shared" si="78"/>
        <v>0.1362879365602909</v>
      </c>
      <c r="GP47">
        <f t="shared" si="63"/>
        <v>0.24552516835785032</v>
      </c>
      <c r="GQ47">
        <f t="shared" si="79"/>
        <v>1.3597099550962175</v>
      </c>
      <c r="GR47">
        <f t="shared" si="80"/>
        <v>5.4262348675681453</v>
      </c>
      <c r="GS47">
        <f t="shared" si="64"/>
        <v>-1.489100242133921E-4</v>
      </c>
      <c r="GT47">
        <f t="shared" si="65"/>
        <v>3.0250173720487838E-3</v>
      </c>
      <c r="GU47">
        <f t="shared" si="66"/>
        <v>4.6264106088944601E-4</v>
      </c>
      <c r="GV47">
        <f t="shared" si="81"/>
        <v>0.17876296031462269</v>
      </c>
      <c r="GW47">
        <f t="shared" si="67"/>
        <v>3.2208133715638581E-4</v>
      </c>
      <c r="GX47">
        <f t="shared" si="68"/>
        <v>0.24924844629931647</v>
      </c>
      <c r="GY47">
        <f t="shared" si="82"/>
        <v>1.3799038643228847</v>
      </c>
      <c r="GZ47">
        <f t="shared" si="83"/>
        <v>5.4211346898252595</v>
      </c>
      <c r="HB47">
        <f t="shared" si="84"/>
        <v>0.98427716611795624</v>
      </c>
      <c r="HC47">
        <f t="shared" si="85"/>
        <v>0.15690999999999997</v>
      </c>
      <c r="HD47">
        <f t="shared" si="94"/>
        <v>5.7443439445677669</v>
      </c>
      <c r="HE47">
        <f t="shared" si="95"/>
        <v>9.0881275826655283E-3</v>
      </c>
      <c r="HF47">
        <f t="shared" si="86"/>
        <v>0.98462920722270075</v>
      </c>
      <c r="HL47">
        <f t="shared" si="87"/>
        <v>5.7443439445677669</v>
      </c>
      <c r="HM47">
        <f t="shared" si="88"/>
        <v>0.23380136873258003</v>
      </c>
      <c r="HN47">
        <f t="shared" si="70"/>
        <v>1.3308331327650742</v>
      </c>
      <c r="HO47">
        <f t="shared" si="96"/>
        <v>5.5880560596890101</v>
      </c>
      <c r="HR47">
        <f>Kay</f>
        <v>1.496165401665823E-2</v>
      </c>
      <c r="HS47">
        <f t="shared" si="89"/>
        <v>-0.67327955383222926</v>
      </c>
      <c r="HT47">
        <f t="shared" si="126"/>
        <v>4.4908183638162908</v>
      </c>
      <c r="HU47">
        <f t="shared" si="91"/>
        <v>-3.5819042109892814</v>
      </c>
      <c r="HV47">
        <f t="shared" si="71"/>
        <v>0.98969446188415655</v>
      </c>
      <c r="HW47">
        <f t="shared" si="92"/>
        <v>0.15690999999999997</v>
      </c>
      <c r="HX47">
        <f t="shared" si="72"/>
        <v>5.7979751726531497</v>
      </c>
      <c r="IA47">
        <f t="shared" si="97"/>
        <v>0.89280221348035194</v>
      </c>
      <c r="IB47">
        <f t="shared" si="98"/>
        <v>13.225410727136442</v>
      </c>
      <c r="IC47">
        <f t="shared" si="99"/>
        <v>1.3162073770913352</v>
      </c>
      <c r="ID47">
        <f t="shared" si="100"/>
        <v>5.6466020085705235</v>
      </c>
      <c r="IE47">
        <f t="shared" si="101"/>
        <v>18817.874074166717</v>
      </c>
      <c r="IG47">
        <f t="shared" si="102"/>
        <v>0.2290080241562418</v>
      </c>
      <c r="IH47">
        <f t="shared" si="73"/>
        <v>0.77835452701634789</v>
      </c>
      <c r="II47">
        <f t="shared" si="103"/>
        <v>0.89204063198514316</v>
      </c>
      <c r="IJ47">
        <f t="shared" si="104"/>
        <v>1.1223336559466985</v>
      </c>
      <c r="IL47">
        <f t="shared" si="74"/>
        <v>14.267935336236524</v>
      </c>
    </row>
    <row r="48" spans="1:246" x14ac:dyDescent="0.2">
      <c r="A48">
        <f t="shared" si="17"/>
        <v>3.0400000000000014</v>
      </c>
      <c r="B48" cm="1">
        <f t="array" ref="B48">XtoYt($A48,Al,Vl,B$8)</f>
        <v>0.1801013894976114</v>
      </c>
      <c r="C48" cm="1">
        <f t="array" ref="C48">YtoyX(B48,Al,Vl,B$8)</f>
        <v>-4.125</v>
      </c>
      <c r="D48">
        <f t="shared" si="31"/>
        <v>3.3330907633845511E-2</v>
      </c>
      <c r="E48">
        <f t="shared" si="9"/>
        <v>0.99585370258339445</v>
      </c>
      <c r="F48">
        <f t="shared" si="120"/>
        <v>-1.1083857272324642</v>
      </c>
      <c r="G48" s="6">
        <f t="shared" si="10"/>
        <v>-0.36006440526062944</v>
      </c>
      <c r="H48">
        <f t="shared" si="32"/>
        <v>0.99157875496602144</v>
      </c>
      <c r="I48">
        <f t="shared" si="117"/>
        <v>1.6436528484305886E-2</v>
      </c>
      <c r="J48">
        <f t="shared" si="20"/>
        <v>94.471639257610519</v>
      </c>
      <c r="K48" s="6">
        <f t="shared" si="118"/>
        <v>-3.3470744398440728</v>
      </c>
      <c r="BT48">
        <f>CP5</f>
        <v>15</v>
      </c>
      <c r="BW48">
        <f>CS5</f>
        <v>155</v>
      </c>
      <c r="BY48">
        <f>MAX(BY50:BY80)</f>
        <v>1</v>
      </c>
      <c r="BZ48">
        <v>235</v>
      </c>
      <c r="CB48">
        <f>MAX(CB50:CB80)</f>
        <v>1</v>
      </c>
      <c r="CC48">
        <v>45</v>
      </c>
      <c r="CE48">
        <f>MAX(CE50:CE80)</f>
        <v>1</v>
      </c>
      <c r="CF48">
        <v>5</v>
      </c>
      <c r="CO48">
        <f t="shared" si="121"/>
        <v>-1.9999999999999803E-2</v>
      </c>
      <c r="CP48">
        <f t="shared" si="22"/>
        <v>0.23344867772501671</v>
      </c>
      <c r="CQ48">
        <f t="shared" si="12"/>
        <v>0.30178792778518293</v>
      </c>
      <c r="CR48">
        <f t="shared" si="122"/>
        <v>-1.9999999999999803E-2</v>
      </c>
      <c r="CS48">
        <f t="shared" si="24"/>
        <v>-0.20830677966649289</v>
      </c>
      <c r="CT48">
        <f t="shared" si="13"/>
        <v>0.36481164116839415</v>
      </c>
      <c r="CU48">
        <f t="shared" si="123"/>
        <v>-1.9999999999999803E-2</v>
      </c>
      <c r="CV48">
        <f t="shared" si="26"/>
        <v>-0.10160457246497459</v>
      </c>
      <c r="CW48">
        <f t="shared" si="14"/>
        <v>0.74131968729623854</v>
      </c>
      <c r="CX48">
        <f t="shared" si="124"/>
        <v>-1.9999999999999803E-2</v>
      </c>
      <c r="CY48">
        <f t="shared" si="28"/>
        <v>9.0171698377443071E-2</v>
      </c>
      <c r="CZ48">
        <f t="shared" si="15"/>
        <v>0.78636715810281588</v>
      </c>
      <c r="DA48">
        <f t="shared" si="125"/>
        <v>-1.9999999999999803E-2</v>
      </c>
      <c r="DB48">
        <f t="shared" si="30"/>
        <v>0.37141266643395582</v>
      </c>
      <c r="DC48">
        <f t="shared" si="16"/>
        <v>0.10220487524198343</v>
      </c>
      <c r="DD48">
        <f t="shared" si="57"/>
        <v>245</v>
      </c>
      <c r="DE48">
        <f t="shared" si="58"/>
        <v>4.2760566673861078</v>
      </c>
      <c r="DF48">
        <f t="shared" si="53"/>
        <v>-2.6279148258309104</v>
      </c>
      <c r="DG48">
        <f t="shared" si="54"/>
        <v>-4.125</v>
      </c>
      <c r="DH48">
        <f t="shared" si="55"/>
        <v>1.9235190898893675</v>
      </c>
      <c r="DI48">
        <f t="shared" si="56"/>
        <v>0.42643391572027833</v>
      </c>
      <c r="EC48">
        <f t="shared" si="110"/>
        <v>5.2260000000000089</v>
      </c>
      <c r="EE48">
        <f t="shared" si="108"/>
        <v>76.637777777776833</v>
      </c>
      <c r="EF48">
        <f t="shared" si="109"/>
        <v>1.3048395047409329E-2</v>
      </c>
      <c r="EO48" t="s">
        <v>221</v>
      </c>
      <c r="EW48">
        <f t="shared" si="43"/>
        <v>1.0367255756846323</v>
      </c>
      <c r="EX48">
        <f t="shared" si="33"/>
        <v>2.5452070787518544</v>
      </c>
      <c r="EY48">
        <f t="shared" si="34"/>
        <v>4.3037101350197196</v>
      </c>
      <c r="EZ48">
        <f t="shared" si="35"/>
        <v>-2.3446442000051344</v>
      </c>
      <c r="FA48">
        <f t="shared" ref="FA48:FA61" si="127">rarxiko*SIN(EY48)</f>
        <v>-5.4141152163010249</v>
      </c>
      <c r="FB48" cm="1">
        <f t="array" ref="FB48">xsel+Rs*COS(EW48)</f>
        <v>267.9382590261983</v>
      </c>
      <c r="FC48">
        <f t="shared" si="36"/>
        <v>137.27307745561899</v>
      </c>
      <c r="FD48">
        <f t="shared" si="111"/>
        <v>0.48242044504039033</v>
      </c>
      <c r="FE48">
        <f t="shared" si="112"/>
        <v>0.15433765367387176</v>
      </c>
      <c r="FF48">
        <f t="shared" si="113"/>
        <v>0.32808279136651858</v>
      </c>
      <c r="FG48">
        <f t="shared" si="50"/>
        <v>0.30772884355815955</v>
      </c>
      <c r="FH48">
        <f t="shared" ref="FH48:FH68" si="128">IF($FK48&gt;=rarxiko,1,IF($FK48&gt;=Rg, c_EXISOSI+bsel*($FK48),0))</f>
        <v>0.94000000000000072</v>
      </c>
      <c r="FI48">
        <f t="shared" si="114"/>
        <v>5.1682953797798055</v>
      </c>
      <c r="FJ48">
        <f t="shared" si="115"/>
        <v>0.8040569859976886</v>
      </c>
      <c r="FK48">
        <f t="shared" si="41"/>
        <v>5.3060000000000072</v>
      </c>
      <c r="FL48">
        <f t="shared" si="42"/>
        <v>3.6329306834450596</v>
      </c>
      <c r="FM48">
        <f t="shared" si="37"/>
        <v>25.339981350397707</v>
      </c>
      <c r="FN48">
        <f t="shared" si="119"/>
        <v>0.79438081498543334</v>
      </c>
      <c r="FO48">
        <f t="shared" si="116"/>
        <v>5.148866299488474</v>
      </c>
      <c r="GF48">
        <f t="shared" si="75"/>
        <v>5.5760000000000041</v>
      </c>
      <c r="GG48">
        <f t="shared" si="59"/>
        <v>7.5760000000000023</v>
      </c>
      <c r="GH48">
        <f t="shared" si="60"/>
        <v>0.96727272727272762</v>
      </c>
      <c r="GI48">
        <f t="shared" si="76"/>
        <v>0.15956344076824916</v>
      </c>
      <c r="GJ48">
        <f t="shared" si="77"/>
        <v>0.41092111031634654</v>
      </c>
      <c r="GK48" t="e" cm="1">
        <f t="array" aca="1" ref="GK48" ca="1">(-ftoue(GJ48,mmm)-ellearx)/parbros/(Kay*bsel)*c_EXISOSI/2</f>
        <v>#NAME?</v>
      </c>
      <c r="GL48">
        <f t="shared" si="61"/>
        <v>1.2727721641132812</v>
      </c>
      <c r="GM48" t="e" cm="1">
        <f t="array" aca="1" ref="GM48" ca="1">ftoue(GL48,mmm)-ellearx</f>
        <v>#NAME?</v>
      </c>
      <c r="GN48" t="e">
        <f t="shared" ca="1" si="62"/>
        <v>#NAME?</v>
      </c>
      <c r="GO48">
        <f t="shared" si="78"/>
        <v>0.1362879365602909</v>
      </c>
      <c r="GP48">
        <f t="shared" si="63"/>
        <v>0.24526440017250573</v>
      </c>
      <c r="GQ48">
        <f t="shared" si="79"/>
        <v>1.3539242886883136</v>
      </c>
      <c r="GR48">
        <f t="shared" si="80"/>
        <v>5.409127935305273</v>
      </c>
      <c r="GS48">
        <f t="shared" si="64"/>
        <v>-1.4882780159046678E-4</v>
      </c>
      <c r="GT48">
        <f t="shared" si="65"/>
        <v>3.0250173720487838E-3</v>
      </c>
      <c r="GU48">
        <f t="shared" si="66"/>
        <v>4.8985491145922544E-4</v>
      </c>
      <c r="GV48">
        <f t="shared" si="81"/>
        <v>0.17934002869440446</v>
      </c>
      <c r="GW48">
        <f t="shared" si="67"/>
        <v>3.4157202586996942E-4</v>
      </c>
      <c r="GX48">
        <f t="shared" si="68"/>
        <v>0.24920174176003312</v>
      </c>
      <c r="GY48">
        <f t="shared" si="82"/>
        <v>1.3752113233325218</v>
      </c>
      <c r="GZ48">
        <f t="shared" si="83"/>
        <v>5.4037551587926389</v>
      </c>
      <c r="HB48">
        <f t="shared" si="84"/>
        <v>0.98336002862171823</v>
      </c>
      <c r="HC48">
        <f t="shared" si="85"/>
        <v>0.16613999999999995</v>
      </c>
      <c r="HD48">
        <f t="shared" si="94"/>
        <v>5.7352642833550105</v>
      </c>
      <c r="HE48">
        <f t="shared" si="95"/>
        <v>9.0796612127563847E-3</v>
      </c>
      <c r="HF48">
        <f t="shared" si="86"/>
        <v>0.98371194071033419</v>
      </c>
      <c r="HL48">
        <f t="shared" si="87"/>
        <v>5.7352642833550105</v>
      </c>
      <c r="HM48">
        <f t="shared" si="88"/>
        <v>0.23083232174638849</v>
      </c>
      <c r="HN48">
        <f t="shared" si="70"/>
        <v>1.312158774184697</v>
      </c>
      <c r="HO48">
        <f t="shared" si="96"/>
        <v>5.583143894908833</v>
      </c>
      <c r="HS48">
        <f t="shared" si="89"/>
        <v>-0.77729402387876945</v>
      </c>
      <c r="HT48">
        <f t="shared" si="126"/>
        <v>4.0881766189153455</v>
      </c>
      <c r="HU48">
        <f t="shared" si="91"/>
        <v>-4.0224455661303304</v>
      </c>
      <c r="HV48">
        <f t="shared" si="71"/>
        <v>0.98908715671396064</v>
      </c>
      <c r="HW48">
        <f t="shared" si="92"/>
        <v>0.16613999999999995</v>
      </c>
      <c r="HX48">
        <f t="shared" si="72"/>
        <v>5.7919628514682104</v>
      </c>
      <c r="IA48">
        <f t="shared" si="97"/>
        <v>0.89461698906381248</v>
      </c>
      <c r="IB48">
        <f t="shared" si="98"/>
        <v>13.138539155263523</v>
      </c>
      <c r="IC48">
        <f t="shared" si="99"/>
        <v>1.3075571971764111</v>
      </c>
      <c r="ID48">
        <f t="shared" si="100"/>
        <v>5.6424398843851176</v>
      </c>
      <c r="IE48">
        <f t="shared" si="101"/>
        <v>18823.489499618845</v>
      </c>
      <c r="IG48">
        <f t="shared" si="102"/>
        <v>0.227716666882886</v>
      </c>
      <c r="IH48">
        <f t="shared" si="73"/>
        <v>0.77949044794500699</v>
      </c>
      <c r="II48">
        <f t="shared" si="103"/>
        <v>0.89385196222693819</v>
      </c>
      <c r="IJ48">
        <f t="shared" si="104"/>
        <v>1.1228599863831801</v>
      </c>
      <c r="IL48">
        <f t="shared" si="74"/>
        <v>14.270007823799901</v>
      </c>
    </row>
    <row r="49" spans="1:246" x14ac:dyDescent="0.2">
      <c r="A49">
        <f t="shared" si="17"/>
        <v>3.1200000000000014</v>
      </c>
      <c r="B49" cm="1">
        <f t="array" ref="B49">XtoYt($A49,Al,Vl,B$8)</f>
        <v>0.1801013894976114</v>
      </c>
      <c r="C49" cm="1">
        <f t="array" ref="C49">YtoyX(B49,Al,Vl,B$8)</f>
        <v>-4.125</v>
      </c>
      <c r="D49">
        <f t="shared" si="31"/>
        <v>3.4208036782104601E-2</v>
      </c>
      <c r="E49">
        <f t="shared" si="9"/>
        <v>0.99519392990114786</v>
      </c>
      <c r="F49">
        <f t="shared" si="120"/>
        <v>-1.1375152150975905</v>
      </c>
      <c r="G49" s="6">
        <f t="shared" si="10"/>
        <v>-0.37440758113205885</v>
      </c>
      <c r="H49">
        <f t="shared" si="32"/>
        <v>1.0176729327282852</v>
      </c>
      <c r="I49">
        <f t="shared" si="117"/>
        <v>1.3340117339796613E-2</v>
      </c>
      <c r="J49">
        <f t="shared" si="20"/>
        <v>94.473821389546984</v>
      </c>
      <c r="K49" s="6">
        <f t="shared" si="118"/>
        <v>-3.4936246907906208</v>
      </c>
      <c r="CO49">
        <f t="shared" si="121"/>
        <v>-9.9999999999998024E-3</v>
      </c>
      <c r="CP49">
        <f t="shared" si="22"/>
        <v>0.24344867772501669</v>
      </c>
      <c r="CQ49">
        <f t="shared" si="12"/>
        <v>0.27954894426407734</v>
      </c>
      <c r="CR49">
        <f t="shared" si="122"/>
        <v>-9.9999999999998024E-3</v>
      </c>
      <c r="CS49">
        <f t="shared" si="24"/>
        <v>-0.19830677966649291</v>
      </c>
      <c r="CT49">
        <f t="shared" si="13"/>
        <v>0.39284687478217584</v>
      </c>
      <c r="CU49">
        <f t="shared" si="123"/>
        <v>-9.9999999999998024E-3</v>
      </c>
      <c r="CV49">
        <f t="shared" si="26"/>
        <v>-9.1604572464974582E-2</v>
      </c>
      <c r="CW49">
        <f t="shared" si="14"/>
        <v>0.7807866979063337</v>
      </c>
      <c r="CX49">
        <f t="shared" si="124"/>
        <v>-9.9999999999998024E-3</v>
      </c>
      <c r="CY49">
        <f t="shared" si="28"/>
        <v>0.10017169837744307</v>
      </c>
      <c r="CZ49">
        <f t="shared" si="15"/>
        <v>0.74701784914866654</v>
      </c>
      <c r="DA49">
        <f t="shared" si="125"/>
        <v>-9.9999999999998024E-3</v>
      </c>
      <c r="DB49">
        <f t="shared" si="30"/>
        <v>0.38141266643395583</v>
      </c>
      <c r="DC49">
        <f t="shared" si="16"/>
        <v>9.4383530098433754E-2</v>
      </c>
      <c r="DD49">
        <f t="shared" si="57"/>
        <v>255</v>
      </c>
      <c r="DE49">
        <f t="shared" si="58"/>
        <v>4.4505895925855405</v>
      </c>
      <c r="DF49">
        <f t="shared" si="53"/>
        <v>-3.1652238254132121</v>
      </c>
      <c r="DG49">
        <f t="shared" si="54"/>
        <v>-4.125</v>
      </c>
      <c r="DH49">
        <f t="shared" si="55"/>
        <v>1.1052904187783807</v>
      </c>
      <c r="DI49">
        <f t="shared" si="56"/>
        <v>0.1455142441915922</v>
      </c>
      <c r="EC49">
        <f t="shared" si="110"/>
        <v>5.2080000000000091</v>
      </c>
      <c r="EE49">
        <f t="shared" si="108"/>
        <v>78.657777777776786</v>
      </c>
      <c r="EF49">
        <f t="shared" si="109"/>
        <v>1.2713300937959252E-2</v>
      </c>
      <c r="EO49" t="s">
        <v>222</v>
      </c>
      <c r="EW49">
        <f t="shared" si="43"/>
        <v>1.0681415022205303</v>
      </c>
      <c r="EX49">
        <f t="shared" si="33"/>
        <v>2.4087683705085738</v>
      </c>
      <c r="EY49">
        <f t="shared" si="34"/>
        <v>4.38153340021932</v>
      </c>
      <c r="EZ49">
        <f t="shared" si="35"/>
        <v>-1.9166287160738329</v>
      </c>
      <c r="FA49">
        <f t="shared" si="127"/>
        <v>-5.5800120398365785</v>
      </c>
      <c r="FB49" cm="1">
        <f t="array" ref="FB49">xsel+Rs*COS(EW49)</f>
        <v>267.90414934913747</v>
      </c>
      <c r="FC49">
        <f t="shared" si="36"/>
        <v>137.29253327191887</v>
      </c>
      <c r="FD49">
        <f t="shared" si="111"/>
        <v>0.4620664972320313</v>
      </c>
      <c r="FE49">
        <f t="shared" si="112"/>
        <v>0.15307571891585456</v>
      </c>
      <c r="FF49">
        <f t="shared" si="113"/>
        <v>0.30899077831617672</v>
      </c>
      <c r="FG49">
        <f t="shared" si="50"/>
        <v>0.28931798225934774</v>
      </c>
      <c r="FH49">
        <f t="shared" si="128"/>
        <v>0.93818181818181889</v>
      </c>
      <c r="FI49">
        <f t="shared" si="114"/>
        <v>5.148866299488474</v>
      </c>
      <c r="FJ49">
        <f t="shared" si="115"/>
        <v>0.79438081498543334</v>
      </c>
      <c r="FK49">
        <f t="shared" si="41"/>
        <v>5.2880000000000074</v>
      </c>
      <c r="FL49">
        <f t="shared" si="42"/>
        <v>3.5538047181359707</v>
      </c>
      <c r="FM49">
        <f t="shared" si="37"/>
        <v>25.458248643795066</v>
      </c>
      <c r="FN49">
        <f t="shared" si="119"/>
        <v>0.78511636033601762</v>
      </c>
      <c r="FO49">
        <f t="shared" si="116"/>
        <v>5.1293089910036587</v>
      </c>
      <c r="GF49">
        <f t="shared" si="75"/>
        <v>5.5580000000000043</v>
      </c>
      <c r="GG49">
        <f t="shared" si="59"/>
        <v>7.5580000000000034</v>
      </c>
      <c r="GH49">
        <f t="shared" si="60"/>
        <v>0.9654545454545459</v>
      </c>
      <c r="GI49">
        <f t="shared" si="76"/>
        <v>0.15886664043082535</v>
      </c>
      <c r="GJ49">
        <f t="shared" si="77"/>
        <v>0.40996887544816535</v>
      </c>
      <c r="GK49" t="e" cm="1">
        <f t="array" aca="1" ref="GK49" ca="1">(-ftoue(GJ49,mmm)-ellearx)/parbros/(Kay*bsel)*c_EXISOSI/2</f>
        <v>#NAME?</v>
      </c>
      <c r="GL49">
        <f t="shared" si="61"/>
        <v>1.2735019012913236</v>
      </c>
      <c r="GM49" t="e" cm="1">
        <f t="array" aca="1" ref="GM49" ca="1">ftoue(GL49,mmm)-ellearx</f>
        <v>#NAME?</v>
      </c>
      <c r="GN49" t="e">
        <f t="shared" ca="1" si="62"/>
        <v>#NAME?</v>
      </c>
      <c r="GO49">
        <f t="shared" si="78"/>
        <v>0.1362879365602909</v>
      </c>
      <c r="GP49">
        <f t="shared" si="63"/>
        <v>0.24500412179520162</v>
      </c>
      <c r="GQ49">
        <f t="shared" si="79"/>
        <v>1.3481502779790004</v>
      </c>
      <c r="GR49">
        <f t="shared" si="80"/>
        <v>5.3920176954443679</v>
      </c>
      <c r="GS49">
        <f t="shared" si="64"/>
        <v>-1.4874557896754146E-4</v>
      </c>
      <c r="GT49">
        <f t="shared" si="65"/>
        <v>3.0250173720487838E-3</v>
      </c>
      <c r="GU49">
        <f t="shared" si="66"/>
        <v>5.1706872554842936E-4</v>
      </c>
      <c r="GV49">
        <f t="shared" si="81"/>
        <v>0.17992083483267349</v>
      </c>
      <c r="GW49">
        <f t="shared" si="67"/>
        <v>3.611257084913241E-4</v>
      </c>
      <c r="GX49">
        <f t="shared" si="68"/>
        <v>0.24915497426332256</v>
      </c>
      <c r="GY49">
        <f t="shared" si="82"/>
        <v>1.3705200696554982</v>
      </c>
      <c r="GZ49">
        <f t="shared" si="83"/>
        <v>5.3863752875817648</v>
      </c>
      <c r="HB49">
        <f t="shared" si="84"/>
        <v>0.98244374551819602</v>
      </c>
      <c r="HC49">
        <f t="shared" si="85"/>
        <v>0.17536999999999994</v>
      </c>
      <c r="HD49">
        <f t="shared" si="94"/>
        <v>5.7261930806301411</v>
      </c>
      <c r="HE49">
        <f t="shared" si="95"/>
        <v>9.0712027248693872E-3</v>
      </c>
      <c r="HF49">
        <f t="shared" si="86"/>
        <v>0.98279552815486315</v>
      </c>
      <c r="HL49">
        <f t="shared" si="87"/>
        <v>5.7261930806301411</v>
      </c>
      <c r="HM49">
        <f t="shared" si="88"/>
        <v>0.22751897635993054</v>
      </c>
      <c r="HN49">
        <f t="shared" si="70"/>
        <v>1.2916066105816044</v>
      </c>
      <c r="HO49">
        <f t="shared" si="96"/>
        <v>5.5786234467078355</v>
      </c>
      <c r="HS49">
        <f t="shared" si="89"/>
        <v>-0.88127921393168085</v>
      </c>
      <c r="HT49">
        <f t="shared" si="126"/>
        <v>3.6428018073252648</v>
      </c>
      <c r="HU49">
        <f t="shared" si="91"/>
        <v>-4.4180631717081971</v>
      </c>
      <c r="HV49">
        <f t="shared" si="71"/>
        <v>0.98847973772072018</v>
      </c>
      <c r="HW49">
        <f t="shared" si="92"/>
        <v>0.17536999999999994</v>
      </c>
      <c r="HX49">
        <f t="shared" si="72"/>
        <v>5.7859494034351302</v>
      </c>
      <c r="IA49">
        <f t="shared" si="97"/>
        <v>0.89644109317840204</v>
      </c>
      <c r="IB49">
        <f t="shared" si="98"/>
        <v>13.051680851995012</v>
      </c>
      <c r="IC49">
        <f t="shared" si="99"/>
        <v>1.29888353363109</v>
      </c>
      <c r="ID49">
        <f t="shared" si="100"/>
        <v>5.6382720815133913</v>
      </c>
      <c r="IE49">
        <f t="shared" si="101"/>
        <v>18828.814162573832</v>
      </c>
      <c r="IG49">
        <f t="shared" si="102"/>
        <v>0.22641889320477804</v>
      </c>
      <c r="IH49">
        <f t="shared" si="73"/>
        <v>0.78062962217829202</v>
      </c>
      <c r="II49">
        <f t="shared" si="103"/>
        <v>0.89567258970140673</v>
      </c>
      <c r="IJ49">
        <f t="shared" si="104"/>
        <v>1.1233892565842927</v>
      </c>
      <c r="IL49">
        <f t="shared" si="74"/>
        <v>14.271973057769586</v>
      </c>
    </row>
    <row r="50" spans="1:246" x14ac:dyDescent="0.2">
      <c r="A50">
        <f t="shared" si="17"/>
        <v>3.2000000000000015</v>
      </c>
      <c r="B50" cm="1">
        <f t="array" ref="B50">XtoYt($A50,Al,Vl,B$8)</f>
        <v>0.18010138949761142</v>
      </c>
      <c r="C50" cm="1">
        <f t="array" ref="C50">YtoyX(B50,Al,Vl,B$8)</f>
        <v>-4.125</v>
      </c>
      <c r="D50">
        <f t="shared" si="31"/>
        <v>3.508516593036369E-2</v>
      </c>
      <c r="E50">
        <f t="shared" si="9"/>
        <v>0.99448609582741609</v>
      </c>
      <c r="F50">
        <f t="shared" si="120"/>
        <v>-1.1666046994116959</v>
      </c>
      <c r="G50" s="6">
        <f t="shared" si="10"/>
        <v>-0.38901265665847135</v>
      </c>
      <c r="H50">
        <f t="shared" si="32"/>
        <v>1.0437671104905488</v>
      </c>
      <c r="I50">
        <f t="shared" si="117"/>
        <v>1.08269413806948E-2</v>
      </c>
      <c r="J50">
        <f t="shared" si="20"/>
        <v>94.475258786414813</v>
      </c>
      <c r="K50" s="6">
        <f t="shared" si="118"/>
        <v>-3.6125709644912387</v>
      </c>
      <c r="BS50">
        <f t="shared" ref="BS50:BS80" si="129">IF(BU50=BU$44,1,0)</f>
        <v>1</v>
      </c>
      <c r="BT50">
        <f t="shared" ref="BT50:BT80" si="130">IF(CO50&gt;0,CO50, 0)</f>
        <v>1.9775847626135601E-16</v>
      </c>
      <c r="BU50">
        <f t="shared" ref="BU50:BU80" si="131">IF(CO50&gt;0,CQ50,0)</f>
        <v>0.2588190451025203</v>
      </c>
      <c r="BV50">
        <f t="shared" ref="BV50:BV80" si="132">IF(BX50=BX$44,1,0)</f>
        <v>0</v>
      </c>
      <c r="BW50">
        <f t="shared" ref="BW50:BW80" si="133">IF(CR50&gt;0,CR50, 0)</f>
        <v>1.9775847626135601E-16</v>
      </c>
      <c r="BX50">
        <f>IF(CR50&gt;0,CT50,0)</f>
        <v>0.42261826174070005</v>
      </c>
      <c r="BY50">
        <f t="shared" ref="BY50:BY80" si="134">IF(CA50=CA$44,1,0)</f>
        <v>0</v>
      </c>
      <c r="BZ50">
        <f t="shared" ref="BZ50:BZ80" si="135">IF(CU50&gt;0,CU50, 0)</f>
        <v>1.9775847626135601E-16</v>
      </c>
      <c r="CA50">
        <f t="shared" ref="CA50:CA80" si="136">IF(CU50&gt;0,CW50,0)</f>
        <v>0.81915204428899224</v>
      </c>
      <c r="CB50">
        <f t="shared" ref="CB50:CB80" si="137">IF(CD50=CD$44,1,0)</f>
        <v>1</v>
      </c>
      <c r="CC50">
        <f t="shared" ref="CC50:CC80" si="138">IF(CX50&gt;0,CX50, 0)</f>
        <v>1.9775847626135601E-16</v>
      </c>
      <c r="CD50">
        <f t="shared" ref="CD50:CD80" si="139">IF(CX50&gt;0,CZ50,0)</f>
        <v>0.70710678118654668</v>
      </c>
      <c r="CE50">
        <f t="shared" ref="CE50:CE80" si="140">IF(CG50=CG$44,1,0)</f>
        <v>1</v>
      </c>
      <c r="CF50">
        <f t="shared" ref="CF50:CF80" si="141">IF(DA50&gt;0,DA50, 0)</f>
        <v>1.9775847626135601E-16</v>
      </c>
      <c r="CG50">
        <f t="shared" ref="CG50:CG80" si="142">IF(DA50&gt;0,DC50,0)</f>
        <v>8.7155742747658027E-2</v>
      </c>
      <c r="CO50">
        <f t="shared" si="121"/>
        <v>1.9775847626135601E-16</v>
      </c>
      <c r="CP50">
        <f t="shared" si="22"/>
        <v>0.25344867772501672</v>
      </c>
      <c r="CQ50">
        <f t="shared" si="12"/>
        <v>0.2588190451025203</v>
      </c>
      <c r="CR50">
        <f t="shared" si="122"/>
        <v>1.9775847626135601E-16</v>
      </c>
      <c r="CS50">
        <f t="shared" si="24"/>
        <v>-0.1883067796664929</v>
      </c>
      <c r="CT50">
        <f t="shared" si="13"/>
        <v>0.42261826174070005</v>
      </c>
      <c r="CU50">
        <f t="shared" si="123"/>
        <v>1.9775847626135601E-16</v>
      </c>
      <c r="CV50">
        <f t="shared" si="26"/>
        <v>-8.1604572464974587E-2</v>
      </c>
      <c r="CW50">
        <f t="shared" si="14"/>
        <v>0.81915204428899224</v>
      </c>
      <c r="CX50">
        <f t="shared" si="124"/>
        <v>1.9775847626135601E-16</v>
      </c>
      <c r="CY50">
        <f t="shared" si="28"/>
        <v>0.11017169837744306</v>
      </c>
      <c r="CZ50">
        <f t="shared" si="15"/>
        <v>0.70710678118654668</v>
      </c>
      <c r="DA50">
        <f t="shared" si="125"/>
        <v>1.9775847626135601E-16</v>
      </c>
      <c r="DB50">
        <f t="shared" si="30"/>
        <v>0.39141266643395584</v>
      </c>
      <c r="DC50">
        <f t="shared" si="16"/>
        <v>8.7155742747658027E-2</v>
      </c>
      <c r="DD50">
        <f t="shared" si="57"/>
        <v>265</v>
      </c>
      <c r="DE50">
        <f t="shared" si="58"/>
        <v>4.6251225177849733</v>
      </c>
      <c r="DF50">
        <f t="shared" si="53"/>
        <v>-3.7798660928218708</v>
      </c>
      <c r="DG50">
        <f t="shared" si="54"/>
        <v>-4.125</v>
      </c>
      <c r="DH50">
        <f t="shared" si="55"/>
        <v>0.36089073704443686</v>
      </c>
      <c r="DI50">
        <f t="shared" si="56"/>
        <v>1.5756829866307859E-2</v>
      </c>
      <c r="EC50">
        <f t="shared" si="110"/>
        <v>5.1900000000000093</v>
      </c>
      <c r="EE50">
        <f t="shared" si="108"/>
        <v>80.677777777776768</v>
      </c>
      <c r="EF50">
        <f t="shared" si="109"/>
        <v>1.2394986916402855E-2</v>
      </c>
      <c r="EO50" t="s">
        <v>223</v>
      </c>
      <c r="EW50">
        <f t="shared" si="43"/>
        <v>1.0995574287564283</v>
      </c>
      <c r="EX50">
        <f t="shared" si="33"/>
        <v>2.2699524986977311</v>
      </c>
      <c r="EY50">
        <f t="shared" si="34"/>
        <v>4.4550326209418403</v>
      </c>
      <c r="EZ50">
        <f t="shared" si="35"/>
        <v>-1.5016967258106066</v>
      </c>
      <c r="FA50">
        <f t="shared" si="127"/>
        <v>-5.7056907507934316</v>
      </c>
      <c r="FB50" cm="1">
        <f t="array" ref="FB50">xsel+Rs*COS(EW50)</f>
        <v>267.86944538118473</v>
      </c>
      <c r="FC50">
        <f t="shared" si="36"/>
        <v>137.31090807709953</v>
      </c>
      <c r="FD50">
        <f t="shared" ref="FD50:FD59" si="143">FD49-FF49+FG49</f>
        <v>0.44239370117520233</v>
      </c>
      <c r="FE50">
        <f t="shared" ref="FE50:FE59" si="144">ATAN(FN49/FO49)</f>
        <v>0.15188589493699489</v>
      </c>
      <c r="FF50">
        <f t="shared" ref="FF50:FF59" si="145">FD50-FE50</f>
        <v>0.29050780623820743</v>
      </c>
      <c r="FG50">
        <f t="shared" si="50"/>
        <v>0.27153537079692885</v>
      </c>
      <c r="FH50">
        <f t="shared" si="128"/>
        <v>0.93636363636363706</v>
      </c>
      <c r="FI50">
        <f t="shared" ref="FI50:FI59" si="146">FO49</f>
        <v>5.1293089910036587</v>
      </c>
      <c r="FJ50">
        <f>FN49</f>
        <v>0.78511636033601762</v>
      </c>
      <c r="FK50">
        <f t="shared" si="41"/>
        <v>5.2700000000000076</v>
      </c>
      <c r="FL50">
        <f t="shared" si="42"/>
        <v>3.4719245645457768</v>
      </c>
      <c r="FM50">
        <f t="shared" si="37"/>
        <v>25.548455556737618</v>
      </c>
      <c r="FN50">
        <f t="shared" ref="FN50:FN59" si="147">(-FL50*COS(FD51)+SQRT(FM50))*SIN(FD51)</f>
        <v>0.77625227398383589</v>
      </c>
      <c r="FO50">
        <f t="shared" ref="FO50:FO59" si="148">FI50+_xlfn.COT(FD51)*(FN50-FJ50)</f>
        <v>5.109640846986955</v>
      </c>
      <c r="GF50">
        <f t="shared" si="75"/>
        <v>5.5400000000000045</v>
      </c>
      <c r="GG50">
        <f t="shared" si="59"/>
        <v>7.5400000000000027</v>
      </c>
      <c r="GH50">
        <f t="shared" si="60"/>
        <v>0.96363636363636407</v>
      </c>
      <c r="GI50">
        <f t="shared" si="76"/>
        <v>0.15817096820583096</v>
      </c>
      <c r="GJ50">
        <f t="shared" si="77"/>
        <v>0.40901649097844417</v>
      </c>
      <c r="GK50" t="e" cm="1">
        <f t="array" aca="1" ref="GK50" ca="1">(-ftoue(GJ50,mmm)-ellearx)/parbros/(Kay*bsel)*c_EXISOSI/2</f>
        <v>#NAME?</v>
      </c>
      <c r="GL50">
        <f t="shared" si="61"/>
        <v>1.2742314753564945</v>
      </c>
      <c r="GM50" t="e" cm="1">
        <f t="array" aca="1" ref="GM50" ca="1">ftoue(GL50,mmm)-ellearx</f>
        <v>#NAME?</v>
      </c>
      <c r="GN50" t="e">
        <f t="shared" ca="1" si="62"/>
        <v>#NAME?</v>
      </c>
      <c r="GO50">
        <f t="shared" si="78"/>
        <v>0.1362879365602909</v>
      </c>
      <c r="GP50">
        <f t="shared" si="63"/>
        <v>0.24474433322535027</v>
      </c>
      <c r="GQ50">
        <f t="shared" si="79"/>
        <v>1.342387898805951</v>
      </c>
      <c r="GR50">
        <f t="shared" si="80"/>
        <v>5.3749041599957286</v>
      </c>
      <c r="GS50">
        <f t="shared" si="64"/>
        <v>-1.4866335634461614E-4</v>
      </c>
      <c r="GT50">
        <f t="shared" si="65"/>
        <v>3.0250173720487838E-3</v>
      </c>
      <c r="GU50">
        <f t="shared" si="66"/>
        <v>5.4428250317733323E-4</v>
      </c>
      <c r="GV50">
        <f t="shared" si="81"/>
        <v>0.18050541516245472</v>
      </c>
      <c r="GW50">
        <f t="shared" si="67"/>
        <v>3.8074279371892337E-4</v>
      </c>
      <c r="GX50">
        <f t="shared" si="68"/>
        <v>0.24910814340046605</v>
      </c>
      <c r="GY50">
        <f t="shared" si="82"/>
        <v>1.3658301044096586</v>
      </c>
      <c r="GZ50">
        <f t="shared" si="83"/>
        <v>5.3689950759791492</v>
      </c>
      <c r="HB50">
        <f t="shared" si="84"/>
        <v>0.98152831601196511</v>
      </c>
      <c r="HC50">
        <f t="shared" si="85"/>
        <v>0.18459999999999993</v>
      </c>
      <c r="HD50">
        <f t="shared" si="94"/>
        <v>5.7171303285184552</v>
      </c>
      <c r="HE50">
        <f t="shared" si="95"/>
        <v>9.0627521116859455E-3</v>
      </c>
      <c r="HF50">
        <f t="shared" si="86"/>
        <v>0.98187996876337436</v>
      </c>
      <c r="HL50">
        <f t="shared" si="87"/>
        <v>5.7171303285184552</v>
      </c>
      <c r="HM50">
        <f t="shared" si="88"/>
        <v>0.22384185982063898</v>
      </c>
      <c r="HN50">
        <f t="shared" si="70"/>
        <v>1.2690729513267163</v>
      </c>
      <c r="HO50">
        <f t="shared" si="96"/>
        <v>5.5744984561372366</v>
      </c>
      <c r="HS50">
        <f t="shared" si="89"/>
        <v>-0.98523523941873092</v>
      </c>
      <c r="HT50">
        <f t="shared" si="126"/>
        <v>3.1596697287065725</v>
      </c>
      <c r="HU50">
        <f t="shared" si="91"/>
        <v>-4.7646685507767348</v>
      </c>
      <c r="HV50">
        <f t="shared" si="71"/>
        <v>0.98787220616900651</v>
      </c>
      <c r="HW50">
        <f t="shared" si="92"/>
        <v>0.18459999999999993</v>
      </c>
      <c r="HX50">
        <f t="shared" si="72"/>
        <v>5.7799348410731648</v>
      </c>
      <c r="IA50">
        <f t="shared" si="97"/>
        <v>0.89827461333526526</v>
      </c>
      <c r="IB50">
        <f t="shared" si="98"/>
        <v>12.964835862646105</v>
      </c>
      <c r="IC50">
        <f t="shared" si="99"/>
        <v>1.2901861555903611</v>
      </c>
      <c r="ID50">
        <f t="shared" si="100"/>
        <v>5.6340985482128758</v>
      </c>
      <c r="IE50">
        <f t="shared" si="101"/>
        <v>18833.842666053271</v>
      </c>
      <c r="IG50">
        <f t="shared" si="102"/>
        <v>0.22511464324902736</v>
      </c>
      <c r="IH50">
        <f t="shared" si="73"/>
        <v>0.78177206058293425</v>
      </c>
      <c r="II50">
        <f t="shared" si="103"/>
        <v>0.89750260141577309</v>
      </c>
      <c r="IJ50">
        <f t="shared" si="104"/>
        <v>1.1239214946205511</v>
      </c>
      <c r="IL50">
        <f t="shared" si="74"/>
        <v>14.273829098696924</v>
      </c>
    </row>
    <row r="51" spans="1:246" x14ac:dyDescent="0.2">
      <c r="A51">
        <f t="shared" si="17"/>
        <v>3.2800000000000016</v>
      </c>
      <c r="B51" cm="1">
        <f t="array" ref="B51">XtoYt($A51,Al,Vl,B$8)</f>
        <v>0.18010138949761142</v>
      </c>
      <c r="C51" cm="1">
        <f t="array" ref="C51">YtoyX(B51,Al,Vl,B$8)</f>
        <v>-4.125</v>
      </c>
      <c r="D51">
        <f t="shared" si="31"/>
        <v>3.596229507862278E-2</v>
      </c>
      <c r="E51">
        <f t="shared" si="9"/>
        <v>0.9937303724655735</v>
      </c>
      <c r="F51">
        <f t="shared" si="120"/>
        <v>-1.1956514039923274</v>
      </c>
      <c r="G51" s="6">
        <f t="shared" si="10"/>
        <v>-0.40388034279287194</v>
      </c>
      <c r="H51">
        <f t="shared" si="32"/>
        <v>1.0698612882528125</v>
      </c>
      <c r="I51">
        <f t="shared" si="117"/>
        <v>8.7871829847863923E-3</v>
      </c>
      <c r="J51">
        <f t="shared" si="20"/>
        <v>94.476205604870557</v>
      </c>
      <c r="K51" s="6">
        <f t="shared" si="118"/>
        <v>-3.7091108265553925</v>
      </c>
      <c r="BS51">
        <f t="shared" si="129"/>
        <v>0</v>
      </c>
      <c r="BT51">
        <f t="shared" si="130"/>
        <v>1.0000000000000198E-2</v>
      </c>
      <c r="BU51">
        <f t="shared" si="131"/>
        <v>0.2395234602543406</v>
      </c>
      <c r="BV51">
        <f t="shared" si="132"/>
        <v>0</v>
      </c>
      <c r="BW51">
        <f t="shared" si="133"/>
        <v>1.0000000000000198E-2</v>
      </c>
      <c r="BX51">
        <f t="shared" ref="BX51:BX80" si="149">IF(CR51&gt;0,CT51,0)</f>
        <v>0.45412562422731889</v>
      </c>
      <c r="BY51">
        <f t="shared" si="134"/>
        <v>0</v>
      </c>
      <c r="BZ51">
        <f t="shared" si="135"/>
        <v>1.0000000000000198E-2</v>
      </c>
      <c r="CA51">
        <f t="shared" si="136"/>
        <v>0.85571983555239961</v>
      </c>
      <c r="CB51">
        <f t="shared" si="137"/>
        <v>0</v>
      </c>
      <c r="CC51">
        <f t="shared" si="138"/>
        <v>1.0000000000000198E-2</v>
      </c>
      <c r="CD51">
        <f t="shared" si="139"/>
        <v>0.66718848789421137</v>
      </c>
      <c r="CE51">
        <f t="shared" si="140"/>
        <v>0</v>
      </c>
      <c r="CF51">
        <f t="shared" si="141"/>
        <v>1.0000000000000198E-2</v>
      </c>
      <c r="CG51">
        <f t="shared" si="142"/>
        <v>8.0477530651042489E-2</v>
      </c>
      <c r="CO51">
        <f t="shared" si="121"/>
        <v>1.0000000000000198E-2</v>
      </c>
      <c r="CP51">
        <f t="shared" si="22"/>
        <v>0.26344867772501668</v>
      </c>
      <c r="CQ51">
        <f t="shared" si="12"/>
        <v>0.2395234602543406</v>
      </c>
      <c r="CR51">
        <f t="shared" si="122"/>
        <v>1.0000000000000198E-2</v>
      </c>
      <c r="CS51">
        <f t="shared" si="24"/>
        <v>-0.17830677966649289</v>
      </c>
      <c r="CT51">
        <f t="shared" si="13"/>
        <v>0.45412562422731889</v>
      </c>
      <c r="CU51">
        <f t="shared" si="123"/>
        <v>1.0000000000000198E-2</v>
      </c>
      <c r="CV51">
        <f t="shared" si="26"/>
        <v>-7.1604572464974578E-2</v>
      </c>
      <c r="CW51">
        <f t="shared" si="14"/>
        <v>0.85571983555239961</v>
      </c>
      <c r="CX51">
        <f t="shared" si="124"/>
        <v>1.0000000000000198E-2</v>
      </c>
      <c r="CY51">
        <f t="shared" si="28"/>
        <v>0.12017169837744307</v>
      </c>
      <c r="CZ51">
        <f t="shared" si="15"/>
        <v>0.66718848789421137</v>
      </c>
      <c r="DA51">
        <f t="shared" si="125"/>
        <v>1.0000000000000198E-2</v>
      </c>
      <c r="DB51">
        <f t="shared" si="30"/>
        <v>0.40141266643395579</v>
      </c>
      <c r="DC51">
        <f t="shared" si="16"/>
        <v>8.0477530651042489E-2</v>
      </c>
      <c r="DD51">
        <f t="shared" si="57"/>
        <v>275</v>
      </c>
      <c r="DE51">
        <f t="shared" si="58"/>
        <v>4.7996554429844061</v>
      </c>
      <c r="DF51">
        <f t="shared" si="53"/>
        <v>-4.5016475669107425</v>
      </c>
      <c r="DG51">
        <f t="shared" si="54"/>
        <v>-4.125</v>
      </c>
      <c r="DH51">
        <f t="shared" si="55"/>
        <v>-0.36089073704443531</v>
      </c>
      <c r="DI51">
        <f t="shared" si="56"/>
        <v>1.5756829866307859E-2</v>
      </c>
      <c r="EC51">
        <f t="shared" si="110"/>
        <v>5.1720000000000095</v>
      </c>
      <c r="EE51">
        <f t="shared" si="108"/>
        <v>82.69777777777675</v>
      </c>
      <c r="EF51">
        <f t="shared" si="109"/>
        <v>1.2092223356801355E-2</v>
      </c>
      <c r="EO51" t="s">
        <v>224</v>
      </c>
      <c r="EW51">
        <f t="shared" si="43"/>
        <v>1.1309733552923262</v>
      </c>
      <c r="EX51">
        <f t="shared" si="33"/>
        <v>2.1288964578253604</v>
      </c>
      <c r="EY51">
        <f t="shared" si="34"/>
        <v>4.5241352623300992</v>
      </c>
      <c r="EZ51">
        <f t="shared" si="35"/>
        <v>-1.104148134554394</v>
      </c>
      <c r="FA51">
        <f t="shared" si="127"/>
        <v>-5.7957619772520044</v>
      </c>
      <c r="FB51" cm="1">
        <f t="array" ref="FB51">xsel+Rs*COS(EW51)</f>
        <v>267.83418137096663</v>
      </c>
      <c r="FC51">
        <f t="shared" si="36"/>
        <v>137.32818373744658</v>
      </c>
      <c r="FD51">
        <f t="shared" si="143"/>
        <v>0.42342126573392375</v>
      </c>
      <c r="FE51">
        <f t="shared" si="144"/>
        <v>0.15076633256512123</v>
      </c>
      <c r="FF51">
        <f t="shared" si="145"/>
        <v>0.27265493316880252</v>
      </c>
      <c r="FG51">
        <f t="shared" si="50"/>
        <v>0.25439821329680196</v>
      </c>
      <c r="FH51">
        <f t="shared" si="128"/>
        <v>0.93454545454545535</v>
      </c>
      <c r="FI51">
        <f t="shared" si="146"/>
        <v>5.109640846986955</v>
      </c>
      <c r="FJ51">
        <f t="shared" ref="FJ51:FJ59" si="150">FN50</f>
        <v>0.77625227398383589</v>
      </c>
      <c r="FK51">
        <f t="shared" si="41"/>
        <v>5.2520000000000078</v>
      </c>
      <c r="FL51">
        <f t="shared" si="42"/>
        <v>3.3872477078169676</v>
      </c>
      <c r="FM51">
        <f t="shared" si="37"/>
        <v>25.612126756347035</v>
      </c>
      <c r="FN51">
        <f t="shared" si="147"/>
        <v>0.76777796681824229</v>
      </c>
      <c r="FO51">
        <f t="shared" si="148"/>
        <v>5.089882350127608</v>
      </c>
      <c r="GF51">
        <f t="shared" si="75"/>
        <v>5.5220000000000047</v>
      </c>
      <c r="GG51">
        <f t="shared" si="59"/>
        <v>7.5220000000000038</v>
      </c>
      <c r="GH51">
        <f t="shared" si="60"/>
        <v>0.96181818181818224</v>
      </c>
      <c r="GI51">
        <f t="shared" si="76"/>
        <v>0.157476427274306</v>
      </c>
      <c r="GJ51">
        <f t="shared" si="77"/>
        <v>0.40806395700766102</v>
      </c>
      <c r="GK51" t="e" cm="1">
        <f t="array" aca="1" ref="GK51" ca="1">(-ftoue(GJ51,mmm)-ellearx)/parbros/(Kay*bsel)*c_EXISOSI/2</f>
        <v>#NAME?</v>
      </c>
      <c r="GL51">
        <f t="shared" si="61"/>
        <v>1.2749608868061997</v>
      </c>
      <c r="GM51" t="e" cm="1">
        <f t="array" aca="1" ref="GM51" ca="1">ftoue(GL51,mmm)-ellearx</f>
        <v>#NAME?</v>
      </c>
      <c r="GN51" t="e">
        <f t="shared" ca="1" si="62"/>
        <v>#NAME?</v>
      </c>
      <c r="GO51">
        <f t="shared" si="78"/>
        <v>0.1362879365602909</v>
      </c>
      <c r="GP51">
        <f t="shared" si="63"/>
        <v>0.24448503446229053</v>
      </c>
      <c r="GQ51">
        <f t="shared" si="79"/>
        <v>1.3366371269965476</v>
      </c>
      <c r="GR51">
        <f t="shared" si="80"/>
        <v>5.3577873409397716</v>
      </c>
      <c r="GS51">
        <f t="shared" si="64"/>
        <v>-1.4858113372169082E-4</v>
      </c>
      <c r="GT51">
        <f t="shared" si="65"/>
        <v>3.0250173720487838E-3</v>
      </c>
      <c r="GU51">
        <f t="shared" si="66"/>
        <v>5.7149624436625412E-4</v>
      </c>
      <c r="GV51">
        <f t="shared" si="81"/>
        <v>0.1810938065918144</v>
      </c>
      <c r="GW51">
        <f t="shared" si="67"/>
        <v>4.0042369424144082E-4</v>
      </c>
      <c r="GX51">
        <f t="shared" si="68"/>
        <v>0.2490612487587546</v>
      </c>
      <c r="GY51">
        <f t="shared" si="82"/>
        <v>1.3611414287200474</v>
      </c>
      <c r="GZ51">
        <f t="shared" si="83"/>
        <v>5.3516145237696255</v>
      </c>
      <c r="HB51">
        <f t="shared" si="84"/>
        <v>0.98061373930834073</v>
      </c>
      <c r="HC51">
        <f t="shared" si="85"/>
        <v>0.19382999999999992</v>
      </c>
      <c r="HD51">
        <f t="shared" si="94"/>
        <v>5.708076019152573</v>
      </c>
      <c r="HE51">
        <f t="shared" si="95"/>
        <v>9.0543093658821405E-3</v>
      </c>
      <c r="HF51">
        <f t="shared" si="86"/>
        <v>0.98096526174237708</v>
      </c>
      <c r="HL51">
        <f t="shared" si="87"/>
        <v>5.708076019152573</v>
      </c>
      <c r="HM51">
        <f t="shared" si="88"/>
        <v>0.21978140823492756</v>
      </c>
      <c r="HN51">
        <f t="shared" si="70"/>
        <v>1.2444535836918635</v>
      </c>
      <c r="HO51">
        <f t="shared" ref="HO51:HO55" si="151">$HD51*COS(HM51)</f>
        <v>5.5707689880716789</v>
      </c>
      <c r="HS51">
        <f t="shared" si="89"/>
        <v>-1.0891622159151002</v>
      </c>
      <c r="HT51">
        <f t="shared" si="126"/>
        <v>2.6441406747400831</v>
      </c>
      <c r="HU51">
        <f t="shared" si="91"/>
        <v>-5.0587203849006857</v>
      </c>
      <c r="HV51">
        <f t="shared" si="71"/>
        <v>0.98726456332142254</v>
      </c>
      <c r="HW51">
        <f t="shared" si="92"/>
        <v>0.19382999999999992</v>
      </c>
      <c r="HX51">
        <f t="shared" si="72"/>
        <v>5.7739191768820834</v>
      </c>
      <c r="IA51">
        <f t="shared" si="97"/>
        <v>0.90011763843532322</v>
      </c>
      <c r="IB51">
        <f t="shared" si="98"/>
        <v>12.878004231193053</v>
      </c>
      <c r="IC51">
        <f t="shared" si="99"/>
        <v>1.2814648280702579</v>
      </c>
      <c r="ID51">
        <f t="shared" si="100"/>
        <v>5.6299192317106597</v>
      </c>
      <c r="IE51">
        <f t="shared" si="101"/>
        <v>18838.569910195911</v>
      </c>
      <c r="IG51">
        <f t="shared" si="102"/>
        <v>0.22380385618522788</v>
      </c>
      <c r="IH51">
        <f t="shared" si="73"/>
        <v>0.78291777407233509</v>
      </c>
      <c r="II51">
        <f t="shared" si="103"/>
        <v>0.89934208575544938</v>
      </c>
      <c r="IJ51">
        <f t="shared" si="104"/>
        <v>1.1244567290044767</v>
      </c>
      <c r="IL51">
        <f t="shared" si="74"/>
        <v>14.275574114893596</v>
      </c>
    </row>
    <row r="52" spans="1:246" x14ac:dyDescent="0.2">
      <c r="A52">
        <f t="shared" si="17"/>
        <v>3.3600000000000017</v>
      </c>
      <c r="B52" cm="1">
        <f t="array" ref="B52">XtoYt($A52,Al,Vl,B$8)</f>
        <v>0.1801013894976114</v>
      </c>
      <c r="C52" cm="1">
        <f t="array" ref="C52">YtoyX(B52,Al,Vl,B$8)</f>
        <v>-4.125</v>
      </c>
      <c r="D52">
        <f t="shared" si="31"/>
        <v>3.683942422688187E-2</v>
      </c>
      <c r="E52">
        <f t="shared" si="9"/>
        <v>0.99292694323792041</v>
      </c>
      <c r="F52">
        <f t="shared" si="120"/>
        <v>-1.2246525692287198</v>
      </c>
      <c r="G52" s="6">
        <f t="shared" si="10"/>
        <v>-0.4190113407347642</v>
      </c>
      <c r="H52">
        <f t="shared" si="32"/>
        <v>1.0959554660150761</v>
      </c>
      <c r="I52">
        <f t="shared" si="117"/>
        <v>7.1316836844260286E-3</v>
      </c>
      <c r="J52">
        <f t="shared" si="20"/>
        <v>94.476829272210722</v>
      </c>
      <c r="K52" s="6">
        <f t="shared" si="118"/>
        <v>-3.7874640640902304</v>
      </c>
      <c r="BS52">
        <f t="shared" si="129"/>
        <v>0</v>
      </c>
      <c r="BT52">
        <f t="shared" si="130"/>
        <v>2.0000000000000198E-2</v>
      </c>
      <c r="BU52">
        <f t="shared" si="131"/>
        <v>0.22158487315131833</v>
      </c>
      <c r="BV52">
        <f t="shared" si="132"/>
        <v>0</v>
      </c>
      <c r="BW52">
        <f t="shared" si="133"/>
        <v>2.0000000000000198E-2</v>
      </c>
      <c r="BX52">
        <f t="shared" si="149"/>
        <v>0.48733735133103384</v>
      </c>
      <c r="BY52">
        <f t="shared" si="134"/>
        <v>0</v>
      </c>
      <c r="BZ52">
        <f t="shared" si="135"/>
        <v>2.0000000000000198E-2</v>
      </c>
      <c r="CA52">
        <f t="shared" si="136"/>
        <v>0.88974142681945845</v>
      </c>
      <c r="CB52">
        <f t="shared" si="137"/>
        <v>0</v>
      </c>
      <c r="CC52">
        <f t="shared" si="138"/>
        <v>2.0000000000000198E-2</v>
      </c>
      <c r="CD52">
        <f t="shared" si="139"/>
        <v>0.62773153949988514</v>
      </c>
      <c r="CE52">
        <f t="shared" si="140"/>
        <v>0</v>
      </c>
      <c r="CF52">
        <f t="shared" si="141"/>
        <v>2.0000000000000198E-2</v>
      </c>
      <c r="CG52">
        <f t="shared" si="142"/>
        <v>7.4307942473257602E-2</v>
      </c>
      <c r="CO52">
        <f t="shared" si="121"/>
        <v>2.0000000000000198E-2</v>
      </c>
      <c r="CP52">
        <f t="shared" si="22"/>
        <v>0.27344867772501669</v>
      </c>
      <c r="CQ52">
        <f t="shared" si="12"/>
        <v>0.22158487315131833</v>
      </c>
      <c r="CR52">
        <f t="shared" si="122"/>
        <v>2.0000000000000198E-2</v>
      </c>
      <c r="CS52">
        <f t="shared" si="24"/>
        <v>-0.16830677966649288</v>
      </c>
      <c r="CT52">
        <f t="shared" si="13"/>
        <v>0.48733735133103384</v>
      </c>
      <c r="CU52">
        <f t="shared" si="123"/>
        <v>2.0000000000000198E-2</v>
      </c>
      <c r="CV52">
        <f t="shared" si="26"/>
        <v>-6.1604572464974583E-2</v>
      </c>
      <c r="CW52">
        <f t="shared" si="14"/>
        <v>0.88974142681945845</v>
      </c>
      <c r="CX52">
        <f t="shared" si="124"/>
        <v>2.0000000000000198E-2</v>
      </c>
      <c r="CY52">
        <f t="shared" si="28"/>
        <v>0.13017169837744308</v>
      </c>
      <c r="CZ52">
        <f t="shared" si="15"/>
        <v>0.62773153949988514</v>
      </c>
      <c r="DA52">
        <f t="shared" si="125"/>
        <v>2.0000000000000198E-2</v>
      </c>
      <c r="DB52">
        <f t="shared" si="30"/>
        <v>0.4114126664339558</v>
      </c>
      <c r="DC52">
        <f t="shared" si="16"/>
        <v>7.4307942473257602E-2</v>
      </c>
      <c r="DD52">
        <f t="shared" si="57"/>
        <v>285</v>
      </c>
      <c r="DE52">
        <f t="shared" si="58"/>
        <v>4.9741883681838388</v>
      </c>
      <c r="DF52">
        <f t="shared" si="53"/>
        <v>-5.3758046629699709</v>
      </c>
      <c r="DG52">
        <f t="shared" si="54"/>
        <v>-4.125</v>
      </c>
      <c r="DH52">
        <f t="shared" si="55"/>
        <v>-1.105290418778379</v>
      </c>
      <c r="DI52">
        <f t="shared" si="56"/>
        <v>0.1455142441915922</v>
      </c>
      <c r="EC52">
        <f t="shared" si="110"/>
        <v>5.1540000000000097</v>
      </c>
      <c r="EE52">
        <f t="shared" si="108"/>
        <v>84.717777777776718</v>
      </c>
      <c r="EF52">
        <f t="shared" si="109"/>
        <v>1.1803897909398673E-2</v>
      </c>
      <c r="EO52" t="s">
        <v>225</v>
      </c>
      <c r="EW52">
        <f t="shared" si="43"/>
        <v>1.1623892818282242</v>
      </c>
      <c r="EX52">
        <f t="shared" si="33"/>
        <v>1.9857394531738999</v>
      </c>
      <c r="EY52">
        <f t="shared" si="34"/>
        <v>4.5887731284199074</v>
      </c>
      <c r="EZ52">
        <f t="shared" si="35"/>
        <v>-0.72747746905839705</v>
      </c>
      <c r="FA52">
        <f t="shared" si="127"/>
        <v>-5.8549787815168379</v>
      </c>
      <c r="FB52" cm="1">
        <f t="array" ref="FB52">xsel+Rs*COS(EW52)</f>
        <v>267.79839211980379</v>
      </c>
      <c r="FC52">
        <f t="shared" si="36"/>
        <v>137.34434320396903</v>
      </c>
      <c r="FD52">
        <f t="shared" si="143"/>
        <v>0.40516454586192319</v>
      </c>
      <c r="FE52">
        <f t="shared" si="144"/>
        <v>0.14971522577433577</v>
      </c>
      <c r="FF52">
        <f t="shared" si="145"/>
        <v>0.25544932008758742</v>
      </c>
      <c r="FG52">
        <f t="shared" si="50"/>
        <v>0.237919957402217</v>
      </c>
      <c r="FH52">
        <f t="shared" si="128"/>
        <v>0.93272727272727352</v>
      </c>
      <c r="FI52">
        <f t="shared" si="146"/>
        <v>5.089882350127608</v>
      </c>
      <c r="FJ52">
        <f t="shared" si="150"/>
        <v>0.76777796681824229</v>
      </c>
      <c r="FK52">
        <f t="shared" si="41"/>
        <v>5.234000000000008</v>
      </c>
      <c r="FL52">
        <f t="shared" si="42"/>
        <v>3.2997491569804089</v>
      </c>
      <c r="FM52">
        <f t="shared" si="37"/>
        <v>25.650884849642203</v>
      </c>
      <c r="FN52">
        <f t="shared" si="147"/>
        <v>0.75968352892530788</v>
      </c>
      <c r="FO52">
        <f t="shared" si="148"/>
        <v>5.0700572885835147</v>
      </c>
      <c r="GF52">
        <f t="shared" si="75"/>
        <v>5.5040000000000049</v>
      </c>
      <c r="GG52">
        <f t="shared" si="59"/>
        <v>7.5040000000000031</v>
      </c>
      <c r="GH52">
        <f t="shared" si="60"/>
        <v>0.96000000000000041</v>
      </c>
      <c r="GI52">
        <f t="shared" si="76"/>
        <v>0.15678302081596732</v>
      </c>
      <c r="GJ52">
        <f t="shared" si="77"/>
        <v>0.40711127363799138</v>
      </c>
      <c r="GK52" t="e" cm="1">
        <f t="array" aca="1" ref="GK52" ca="1">(-ftoue(GJ52,mmm)-ellearx)/parbros/(Kay*bsel)*c_EXISOSI/2</f>
        <v>#NAME?</v>
      </c>
      <c r="GL52">
        <f t="shared" si="61"/>
        <v>1.2756901361369455</v>
      </c>
      <c r="GM52" t="e" cm="1">
        <f t="array" aca="1" ref="GM52" ca="1">ftoue(GL52,mmm)-ellearx</f>
        <v>#NAME?</v>
      </c>
      <c r="GN52" t="e">
        <f t="shared" ca="1" si="62"/>
        <v>#NAME?</v>
      </c>
      <c r="GO52">
        <f t="shared" si="78"/>
        <v>0.1362879365602909</v>
      </c>
      <c r="GP52">
        <f t="shared" si="63"/>
        <v>0.2442262255055816</v>
      </c>
      <c r="GQ52">
        <f t="shared" si="79"/>
        <v>1.330897938369495</v>
      </c>
      <c r="GR52">
        <f t="shared" si="80"/>
        <v>5.3406672502266872</v>
      </c>
      <c r="GS52">
        <f t="shared" si="64"/>
        <v>-1.484989110987655E-4</v>
      </c>
      <c r="GT52">
        <f t="shared" si="65"/>
        <v>3.0250173720487838E-3</v>
      </c>
      <c r="GU52">
        <f t="shared" si="66"/>
        <v>5.9870994913548137E-4</v>
      </c>
      <c r="GV52">
        <f t="shared" si="81"/>
        <v>0.18168604651162776</v>
      </c>
      <c r="GW52">
        <f t="shared" si="67"/>
        <v>4.2016882678986341E-4</v>
      </c>
      <c r="GX52">
        <f t="shared" si="68"/>
        <v>0.24901428992143695</v>
      </c>
      <c r="GY52">
        <f t="shared" si="82"/>
        <v>1.3564540437189787</v>
      </c>
      <c r="GZ52">
        <f t="shared" si="83"/>
        <v>5.3342336307363292</v>
      </c>
      <c r="HB52">
        <f t="shared" si="84"/>
        <v>0.97970001461337564</v>
      </c>
      <c r="HC52">
        <f t="shared" si="85"/>
        <v>0.20305999999999991</v>
      </c>
      <c r="HD52">
        <f t="shared" si="94"/>
        <v>5.6990301446724194</v>
      </c>
      <c r="HE52">
        <f t="shared" si="95"/>
        <v>9.0458744801535929E-3</v>
      </c>
      <c r="HF52">
        <f t="shared" si="86"/>
        <v>0.98005140630049759</v>
      </c>
      <c r="HL52">
        <f t="shared" si="87"/>
        <v>5.6990301446724194</v>
      </c>
      <c r="HM52">
        <f t="shared" si="88"/>
        <v>0.21531796616056006</v>
      </c>
      <c r="HN52">
        <f t="shared" si="70"/>
        <v>1.2176437413678634</v>
      </c>
      <c r="HO52">
        <f t="shared" si="151"/>
        <v>5.5674310331599628</v>
      </c>
      <c r="HS52">
        <f t="shared" si="89"/>
        <v>-1.193060259144257</v>
      </c>
      <c r="HT52">
        <f t="shared" si="126"/>
        <v>2.1018996952197115</v>
      </c>
      <c r="HU52">
        <f t="shared" si="91"/>
        <v>-5.2972598823467427</v>
      </c>
      <c r="HV52">
        <f t="shared" si="71"/>
        <v>0.98665681043860065</v>
      </c>
      <c r="HW52">
        <f t="shared" si="92"/>
        <v>0.20305999999999991</v>
      </c>
      <c r="HX52">
        <f t="shared" si="72"/>
        <v>5.7679024233421465</v>
      </c>
      <c r="IA52">
        <f t="shared" si="97"/>
        <v>0.90197025880098414</v>
      </c>
      <c r="IB52">
        <f t="shared" si="98"/>
        <v>12.791186000273324</v>
      </c>
      <c r="IC52">
        <f t="shared" si="99"/>
        <v>1.2727193118708129</v>
      </c>
      <c r="ID52">
        <f t="shared" si="100"/>
        <v>5.6257340781792466</v>
      </c>
      <c r="IE52">
        <f t="shared" si="101"/>
        <v>18842.991097764712</v>
      </c>
      <c r="IG52">
        <f t="shared" si="102"/>
        <v>0.22248647020349252</v>
      </c>
      <c r="IH52">
        <f t="shared" si="73"/>
        <v>0.78406677360676502</v>
      </c>
      <c r="II52">
        <f t="shared" si="103"/>
        <v>0.90119113251540206</v>
      </c>
      <c r="IJ52">
        <f t="shared" si="104"/>
        <v>1.1249949887006299</v>
      </c>
      <c r="IL52">
        <f t="shared" si="74"/>
        <v>14.2772063842393</v>
      </c>
    </row>
    <row r="53" spans="1:246" x14ac:dyDescent="0.2">
      <c r="A53">
        <f t="shared" si="17"/>
        <v>3.4400000000000017</v>
      </c>
      <c r="B53" cm="1">
        <f t="array" ref="B53">XtoYt($A53,Al,Vl,B$8)</f>
        <v>0.1801013894976114</v>
      </c>
      <c r="C53" cm="1">
        <f t="array" ref="C53">YtoyX(B53,Al,Vl,B$8)</f>
        <v>-4.125</v>
      </c>
      <c r="D53">
        <f t="shared" si="31"/>
        <v>3.771655337514096E-2</v>
      </c>
      <c r="E53">
        <f t="shared" si="9"/>
        <v>0.99207600277778318</v>
      </c>
      <c r="F53">
        <f t="shared" si="120"/>
        <v>-1.2536054531103209</v>
      </c>
      <c r="G53" s="6">
        <f t="shared" si="10"/>
        <v>-0.43440634376764048</v>
      </c>
      <c r="H53">
        <f t="shared" si="32"/>
        <v>1.1220496437773397</v>
      </c>
      <c r="I53">
        <f t="shared" si="117"/>
        <v>5.7880663105592716E-3</v>
      </c>
      <c r="J53">
        <f t="shared" si="20"/>
        <v>94.477240078259356</v>
      </c>
      <c r="K53" s="6">
        <f t="shared" si="118"/>
        <v>-3.8510562209888484</v>
      </c>
      <c r="BS53">
        <f t="shared" si="129"/>
        <v>0</v>
      </c>
      <c r="BT53">
        <f t="shared" si="130"/>
        <v>3.00000000000002E-2</v>
      </c>
      <c r="BU53">
        <f t="shared" si="131"/>
        <v>0.20492522439337493</v>
      </c>
      <c r="BV53">
        <f t="shared" si="132"/>
        <v>0</v>
      </c>
      <c r="BW53">
        <f t="shared" si="133"/>
        <v>3.00000000000002E-2</v>
      </c>
      <c r="BX53">
        <f t="shared" si="149"/>
        <v>0.52218255873963382</v>
      </c>
      <c r="BY53">
        <f t="shared" si="134"/>
        <v>0</v>
      </c>
      <c r="BZ53">
        <f t="shared" si="135"/>
        <v>3.00000000000002E-2</v>
      </c>
      <c r="CA53">
        <f t="shared" si="136"/>
        <v>0.92044227076466356</v>
      </c>
      <c r="CB53">
        <f t="shared" si="137"/>
        <v>0</v>
      </c>
      <c r="CC53">
        <f t="shared" si="138"/>
        <v>3.00000000000002E-2</v>
      </c>
      <c r="CD53">
        <f t="shared" si="139"/>
        <v>0.58911916893414973</v>
      </c>
      <c r="CE53">
        <f t="shared" si="140"/>
        <v>0</v>
      </c>
      <c r="CF53">
        <f t="shared" si="141"/>
        <v>3.00000000000002E-2</v>
      </c>
      <c r="CG53">
        <f t="shared" si="142"/>
        <v>6.860889905096676E-2</v>
      </c>
      <c r="CO53">
        <f t="shared" si="121"/>
        <v>3.00000000000002E-2</v>
      </c>
      <c r="CP53">
        <f t="shared" si="22"/>
        <v>0.2834486777250167</v>
      </c>
      <c r="CQ53">
        <f t="shared" si="12"/>
        <v>0.20492522439337493</v>
      </c>
      <c r="CR53">
        <f t="shared" si="122"/>
        <v>3.00000000000002E-2</v>
      </c>
      <c r="CS53">
        <f t="shared" si="24"/>
        <v>-0.1583067796664929</v>
      </c>
      <c r="CT53">
        <f t="shared" si="13"/>
        <v>0.52218255873963382</v>
      </c>
      <c r="CU53">
        <f t="shared" si="123"/>
        <v>3.00000000000002E-2</v>
      </c>
      <c r="CV53">
        <f t="shared" si="26"/>
        <v>-5.1604572464974581E-2</v>
      </c>
      <c r="CW53">
        <f t="shared" si="14"/>
        <v>0.92044227076466356</v>
      </c>
      <c r="CX53">
        <f t="shared" si="124"/>
        <v>3.00000000000002E-2</v>
      </c>
      <c r="CY53">
        <f t="shared" si="28"/>
        <v>0.14017169837744306</v>
      </c>
      <c r="CZ53">
        <f t="shared" si="15"/>
        <v>0.58911916893414973</v>
      </c>
      <c r="DA53">
        <f t="shared" si="125"/>
        <v>3.00000000000002E-2</v>
      </c>
      <c r="DB53">
        <f t="shared" si="30"/>
        <v>0.42141266643395581</v>
      </c>
      <c r="DC53">
        <f t="shared" si="16"/>
        <v>6.860889905096676E-2</v>
      </c>
      <c r="DD53">
        <f t="shared" si="57"/>
        <v>295</v>
      </c>
      <c r="DE53">
        <f t="shared" si="58"/>
        <v>5.1487212933832724</v>
      </c>
      <c r="DF53">
        <f t="shared" si="53"/>
        <v>-6.4749530056096489</v>
      </c>
      <c r="DG53">
        <f t="shared" si="54"/>
        <v>-4.125</v>
      </c>
      <c r="DH53">
        <f t="shared" si="55"/>
        <v>-1.9235190898893701</v>
      </c>
      <c r="DI53">
        <f t="shared" si="56"/>
        <v>0.42643391572027833</v>
      </c>
      <c r="EC53">
        <f t="shared" si="110"/>
        <v>5.1360000000000099</v>
      </c>
      <c r="EE53">
        <f t="shared" si="108"/>
        <v>86.737777777776699</v>
      </c>
      <c r="EF53">
        <f t="shared" si="109"/>
        <v>1.1529001844640438E-2</v>
      </c>
      <c r="EO53" t="s">
        <v>226</v>
      </c>
      <c r="EW53">
        <f t="shared" si="43"/>
        <v>1.1938052083641222</v>
      </c>
      <c r="EX53">
        <f t="shared" si="33"/>
        <v>1.8406227634233863</v>
      </c>
      <c r="EY53">
        <f t="shared" si="34"/>
        <v>4.6488824294412581</v>
      </c>
      <c r="EZ53">
        <f t="shared" si="35"/>
        <v>-0.37443684300680968</v>
      </c>
      <c r="FA53">
        <f t="shared" si="127"/>
        <v>-5.8881064061885882</v>
      </c>
      <c r="FB53" cm="1">
        <f t="array" ref="FB53">xsel+Rs*COS(EW53)</f>
        <v>267.76211294736618</v>
      </c>
      <c r="FC53">
        <f t="shared" si="36"/>
        <v>137.35937052922438</v>
      </c>
      <c r="FD53">
        <f t="shared" si="143"/>
        <v>0.38763518317655277</v>
      </c>
      <c r="FE53">
        <f t="shared" si="144"/>
        <v>0.14873079197819417</v>
      </c>
      <c r="FF53">
        <f t="shared" si="145"/>
        <v>0.2389043911983586</v>
      </c>
      <c r="FG53">
        <f t="shared" si="50"/>
        <v>0.22211045563174103</v>
      </c>
      <c r="FH53">
        <f t="shared" si="128"/>
        <v>0.93090909090909169</v>
      </c>
      <c r="FI53">
        <f t="shared" si="146"/>
        <v>5.0700572885835147</v>
      </c>
      <c r="FJ53">
        <f t="shared" si="150"/>
        <v>0.75968352892530788</v>
      </c>
      <c r="FK53">
        <f t="shared" si="41"/>
        <v>5.2160000000000082</v>
      </c>
      <c r="FL53">
        <f t="shared" si="42"/>
        <v>3.2094249736299272</v>
      </c>
      <c r="FM53">
        <f t="shared" si="37"/>
        <v>25.666415422517883</v>
      </c>
      <c r="FN53">
        <f t="shared" si="147"/>
        <v>0.75195963909814889</v>
      </c>
      <c r="FO53">
        <f t="shared" si="148"/>
        <v>5.0501929149911344</v>
      </c>
      <c r="GF53">
        <f t="shared" si="75"/>
        <v>5.4860000000000051</v>
      </c>
      <c r="GG53">
        <f t="shared" si="59"/>
        <v>7.4860000000000042</v>
      </c>
      <c r="GH53">
        <f t="shared" si="60"/>
        <v>0.95818181818181869</v>
      </c>
      <c r="GI53">
        <f t="shared" si="76"/>
        <v>0.15609075200917752</v>
      </c>
      <c r="GJ53">
        <f t="shared" si="77"/>
        <v>0.40615844097330517</v>
      </c>
      <c r="GK53" t="e" cm="1">
        <f t="array" aca="1" ref="GK53" ca="1">(-ftoue(GJ53,mmm)-ellearx)/parbros/(Kay*bsel)*c_EXISOSI/2</f>
        <v>#NAME?</v>
      </c>
      <c r="GL53">
        <f t="shared" si="61"/>
        <v>1.2764192238443415</v>
      </c>
      <c r="GM53" t="e" cm="1">
        <f t="array" aca="1" ref="GM53" ca="1">ftoue(GL53,mmm)-ellearx</f>
        <v>#NAME?</v>
      </c>
      <c r="GN53" t="e">
        <f t="shared" ca="1" si="62"/>
        <v>#NAME?</v>
      </c>
      <c r="GO53">
        <f t="shared" si="78"/>
        <v>0.1362879365602909</v>
      </c>
      <c r="GP53">
        <f t="shared" si="63"/>
        <v>0.24396790635448889</v>
      </c>
      <c r="GQ53">
        <f t="shared" si="79"/>
        <v>1.3251703087321041</v>
      </c>
      <c r="GR53">
        <f t="shared" si="80"/>
        <v>5.3235438997771878</v>
      </c>
      <c r="GS53">
        <f t="shared" si="64"/>
        <v>-1.4841668847584018E-4</v>
      </c>
      <c r="GT53">
        <f t="shared" si="65"/>
        <v>3.0250173720487838E-3</v>
      </c>
      <c r="GU53">
        <f t="shared" si="66"/>
        <v>6.259236175053251E-4</v>
      </c>
      <c r="GV53">
        <f t="shared" si="81"/>
        <v>0.18228217280349965</v>
      </c>
      <c r="GW53">
        <f t="shared" si="67"/>
        <v>4.399786121904517E-4</v>
      </c>
      <c r="GX53">
        <f t="shared" si="68"/>
        <v>0.24896726646766654</v>
      </c>
      <c r="GY53">
        <f t="shared" si="82"/>
        <v>1.3517679505461064</v>
      </c>
      <c r="GZ53">
        <f t="shared" si="83"/>
        <v>5.316852396660682</v>
      </c>
      <c r="HB53">
        <f t="shared" si="84"/>
        <v>0.97878714113386123</v>
      </c>
      <c r="HC53">
        <f t="shared" si="85"/>
        <v>0.2122899999999999</v>
      </c>
      <c r="HD53">
        <f t="shared" si="94"/>
        <v>5.6899926972252262</v>
      </c>
      <c r="HE53">
        <f t="shared" si="95"/>
        <v>9.0374474471932587E-3</v>
      </c>
      <c r="HF53">
        <f t="shared" si="86"/>
        <v>0.97913840164607346</v>
      </c>
      <c r="HL53">
        <f t="shared" si="87"/>
        <v>5.6899926972252262</v>
      </c>
      <c r="HM53">
        <f t="shared" si="88"/>
        <v>0.21043178619686537</v>
      </c>
      <c r="HN53">
        <f t="shared" si="70"/>
        <v>1.1885380824761478</v>
      </c>
      <c r="HO53">
        <f t="shared" si="151"/>
        <v>5.5644760868369563</v>
      </c>
      <c r="HS53">
        <f t="shared" si="89"/>
        <v>-1.2969294849788358</v>
      </c>
      <c r="HT53">
        <f t="shared" si="126"/>
        <v>1.5388937053974985</v>
      </c>
      <c r="HU53">
        <f t="shared" si="91"/>
        <v>-5.4779396727204253</v>
      </c>
      <c r="HV53">
        <f t="shared" si="71"/>
        <v>0.98604894877920091</v>
      </c>
      <c r="HW53">
        <f t="shared" si="92"/>
        <v>0.2122899999999999</v>
      </c>
      <c r="HX53">
        <f t="shared" si="72"/>
        <v>5.7618845929140896</v>
      </c>
      <c r="IA53">
        <f t="shared" si="97"/>
        <v>0.90383256620879848</v>
      </c>
      <c r="IB53">
        <f t="shared" si="98"/>
        <v>12.704381211185972</v>
      </c>
      <c r="IC53">
        <f t="shared" si="99"/>
        <v>1.2639493634760661</v>
      </c>
      <c r="ID53">
        <f t="shared" si="100"/>
        <v>5.6215430327116778</v>
      </c>
      <c r="IE53">
        <f t="shared" si="101"/>
        <v>18847.101739333881</v>
      </c>
      <c r="IG53">
        <f t="shared" si="102"/>
        <v>0.22116242249183135</v>
      </c>
      <c r="IH53">
        <f t="shared" si="73"/>
        <v>0.78521907019355652</v>
      </c>
      <c r="II53">
        <f t="shared" si="103"/>
        <v>0.90304983293244256</v>
      </c>
      <c r="IJ53">
        <f t="shared" si="104"/>
        <v>1.1255363031359351</v>
      </c>
      <c r="IL53">
        <f t="shared" si="74"/>
        <v>14.278724295881252</v>
      </c>
    </row>
    <row r="54" spans="1:246" x14ac:dyDescent="0.2">
      <c r="A54">
        <f t="shared" si="17"/>
        <v>3.5200000000000018</v>
      </c>
      <c r="B54" cm="1">
        <f t="array" ref="B54">XtoYt($A54,Al,Vl,B$8)</f>
        <v>0.1801013894976114</v>
      </c>
      <c r="C54" cm="1">
        <f t="array" ref="C54">YtoyX(B54,Al,Vl,B$8)</f>
        <v>-4.125</v>
      </c>
      <c r="D54">
        <f t="shared" si="31"/>
        <v>3.859368252340005E-2</v>
      </c>
      <c r="E54">
        <f t="shared" si="9"/>
        <v>0.99117775681533438</v>
      </c>
      <c r="F54">
        <f t="shared" si="120"/>
        <v>-1.2825073322410456</v>
      </c>
      <c r="G54" s="6">
        <f t="shared" si="10"/>
        <v>-0.45006603919253119</v>
      </c>
      <c r="H54">
        <f t="shared" si="32"/>
        <v>1.1481438215396034</v>
      </c>
      <c r="I54">
        <f t="shared" si="117"/>
        <v>4.6975810303607783E-3</v>
      </c>
      <c r="J54">
        <f t="shared" si="20"/>
        <v>94.4775106728043</v>
      </c>
      <c r="K54" s="6">
        <f t="shared" si="118"/>
        <v>-3.9026678720269783</v>
      </c>
      <c r="BS54">
        <f t="shared" si="129"/>
        <v>0</v>
      </c>
      <c r="BT54">
        <f t="shared" si="130"/>
        <v>4.0000000000000202E-2</v>
      </c>
      <c r="BU54">
        <f t="shared" si="131"/>
        <v>0.18946708491941044</v>
      </c>
      <c r="BV54">
        <f t="shared" si="132"/>
        <v>0</v>
      </c>
      <c r="BW54">
        <f t="shared" si="133"/>
        <v>4.0000000000000202E-2</v>
      </c>
      <c r="BX54">
        <f t="shared" si="149"/>
        <v>0.55854243701541439</v>
      </c>
      <c r="BY54">
        <f t="shared" si="134"/>
        <v>0</v>
      </c>
      <c r="BZ54">
        <f t="shared" si="135"/>
        <v>4.0000000000000202E-2</v>
      </c>
      <c r="CA54">
        <f t="shared" si="136"/>
        <v>0.94705639377234496</v>
      </c>
      <c r="CB54">
        <f t="shared" si="137"/>
        <v>0</v>
      </c>
      <c r="CC54">
        <f t="shared" si="138"/>
        <v>4.0000000000000202E-2</v>
      </c>
      <c r="CD54">
        <f t="shared" si="139"/>
        <v>0.55165393631675463</v>
      </c>
      <c r="CE54">
        <f t="shared" si="140"/>
        <v>0</v>
      </c>
      <c r="CF54">
        <f t="shared" si="141"/>
        <v>4.0000000000000202E-2</v>
      </c>
      <c r="CG54">
        <f t="shared" si="142"/>
        <v>6.3345031035498323E-2</v>
      </c>
      <c r="CO54">
        <f t="shared" si="121"/>
        <v>4.0000000000000202E-2</v>
      </c>
      <c r="CP54">
        <f t="shared" si="22"/>
        <v>0.2934486777250167</v>
      </c>
      <c r="CQ54">
        <f t="shared" si="12"/>
        <v>0.18946708491941044</v>
      </c>
      <c r="CR54">
        <f t="shared" si="122"/>
        <v>4.0000000000000202E-2</v>
      </c>
      <c r="CS54">
        <f t="shared" si="24"/>
        <v>-0.14830677966649289</v>
      </c>
      <c r="CT54">
        <f t="shared" si="13"/>
        <v>0.55854243701541439</v>
      </c>
      <c r="CU54">
        <f t="shared" si="123"/>
        <v>4.0000000000000202E-2</v>
      </c>
      <c r="CV54">
        <f t="shared" si="26"/>
        <v>-4.1604572464974579E-2</v>
      </c>
      <c r="CW54">
        <f t="shared" si="14"/>
        <v>0.94705639377234496</v>
      </c>
      <c r="CX54">
        <f t="shared" si="124"/>
        <v>4.0000000000000202E-2</v>
      </c>
      <c r="CY54">
        <f t="shared" si="28"/>
        <v>0.15017169837744307</v>
      </c>
      <c r="CZ54">
        <f t="shared" si="15"/>
        <v>0.55165393631675463</v>
      </c>
      <c r="DA54">
        <f t="shared" si="125"/>
        <v>4.0000000000000202E-2</v>
      </c>
      <c r="DB54">
        <f t="shared" si="30"/>
        <v>0.43141266643395582</v>
      </c>
      <c r="DC54">
        <f t="shared" si="16"/>
        <v>6.3345031035498323E-2</v>
      </c>
      <c r="DD54">
        <f t="shared" si="57"/>
        <v>305</v>
      </c>
      <c r="DE54">
        <f t="shared" si="58"/>
        <v>5.3232542185827052</v>
      </c>
      <c r="DF54">
        <f t="shared" si="53"/>
        <v>-7.9240512737560582</v>
      </c>
      <c r="DG54">
        <f t="shared" si="54"/>
        <v>-4.125</v>
      </c>
      <c r="DH54">
        <f t="shared" si="55"/>
        <v>-2.8883560951150526</v>
      </c>
      <c r="DI54">
        <f t="shared" si="56"/>
        <v>0.91069517864100624</v>
      </c>
      <c r="EC54">
        <f t="shared" si="110"/>
        <v>5.1180000000000101</v>
      </c>
      <c r="EE54">
        <f t="shared" si="108"/>
        <v>88.757777777776681</v>
      </c>
      <c r="EF54">
        <f t="shared" si="109"/>
        <v>1.1266618261936496E-2</v>
      </c>
      <c r="EO54" t="s">
        <v>227</v>
      </c>
      <c r="EW54">
        <f t="shared" si="43"/>
        <v>1.2252211349000202</v>
      </c>
      <c r="EX54">
        <f t="shared" si="33"/>
        <v>1.6936896012264533</v>
      </c>
      <c r="EY54">
        <f t="shared" si="34"/>
        <v>4.7044038447711287</v>
      </c>
      <c r="EZ54">
        <f t="shared" si="35"/>
        <v>-4.711179945612521E-2</v>
      </c>
      <c r="FA54">
        <f t="shared" si="127"/>
        <v>-5.8998119019467063</v>
      </c>
      <c r="FB54" cm="1">
        <f t="array" ref="FB54">xsel+Rs*COS(EW54)</f>
        <v>267.72537965681693</v>
      </c>
      <c r="FC54">
        <f t="shared" si="36"/>
        <v>137.37325088305684</v>
      </c>
      <c r="FD54">
        <f t="shared" si="143"/>
        <v>0.3708412476099352</v>
      </c>
      <c r="FE54">
        <f t="shared" si="144"/>
        <v>0.14781125108353352</v>
      </c>
      <c r="FF54">
        <f t="shared" si="145"/>
        <v>0.22302999652640168</v>
      </c>
      <c r="FG54">
        <f t="shared" si="50"/>
        <v>0.20697613114905261</v>
      </c>
      <c r="FH54">
        <f t="shared" si="128"/>
        <v>0.92909090909090986</v>
      </c>
      <c r="FI54">
        <f t="shared" si="146"/>
        <v>5.0501929149911344</v>
      </c>
      <c r="FJ54">
        <f t="shared" si="150"/>
        <v>0.75195963909814889</v>
      </c>
      <c r="FK54">
        <f t="shared" si="41"/>
        <v>5.1980000000000084</v>
      </c>
      <c r="FL54">
        <f t="shared" si="42"/>
        <v>3.1162959366947125</v>
      </c>
      <c r="FM54">
        <f t="shared" si="37"/>
        <v>25.660435369189337</v>
      </c>
      <c r="FN54">
        <f t="shared" si="147"/>
        <v>0.74459746240280222</v>
      </c>
      <c r="FO54">
        <f t="shared" si="148"/>
        <v>5.0303200250084412</v>
      </c>
      <c r="GF54">
        <f t="shared" si="75"/>
        <v>5.4680000000000053</v>
      </c>
      <c r="GG54">
        <f t="shared" si="59"/>
        <v>7.4680000000000035</v>
      </c>
      <c r="GH54">
        <f t="shared" si="60"/>
        <v>0.95636363636363686</v>
      </c>
      <c r="GI54">
        <f t="shared" si="76"/>
        <v>0.15539962403091326</v>
      </c>
      <c r="GJ54">
        <f t="shared" si="77"/>
        <v>0.40520545911916367</v>
      </c>
      <c r="GK54" t="e" cm="1">
        <f t="array" aca="1" ref="GK54" ca="1">(-ftoue(GJ54,mmm)-ellearx)/parbros/(Kay*bsel)*c_EXISOSI/2</f>
        <v>#NAME?</v>
      </c>
      <c r="GL54">
        <f t="shared" si="61"/>
        <v>1.2771481504231053</v>
      </c>
      <c r="GM54" t="e" cm="1">
        <f t="array" aca="1" ref="GM54" ca="1">ftoue(GL54,mmm)-ellearx</f>
        <v>#NAME?</v>
      </c>
      <c r="GN54" t="e">
        <f t="shared" ca="1" si="62"/>
        <v>#NAME?</v>
      </c>
      <c r="GO54">
        <f t="shared" si="78"/>
        <v>0.1362879365602909</v>
      </c>
      <c r="GP54">
        <f t="shared" si="63"/>
        <v>0.24371007700857161</v>
      </c>
      <c r="GQ54">
        <f t="shared" si="79"/>
        <v>1.3194542138834708</v>
      </c>
      <c r="GR54">
        <f t="shared" si="80"/>
        <v>5.3064173014817833</v>
      </c>
      <c r="GS54">
        <f t="shared" si="64"/>
        <v>-1.4833446585291486E-4</v>
      </c>
      <c r="GT54">
        <f t="shared" si="65"/>
        <v>3.0250173720487838E-3</v>
      </c>
      <c r="GU54">
        <f t="shared" si="66"/>
        <v>6.531372494960816E-4</v>
      </c>
      <c r="GV54">
        <f t="shared" si="81"/>
        <v>0.18288222384784181</v>
      </c>
      <c r="GW54">
        <f t="shared" si="67"/>
        <v>4.5985347541858414E-4</v>
      </c>
      <c r="GX54">
        <f t="shared" si="68"/>
        <v>0.24892017797244764</v>
      </c>
      <c r="GY54">
        <f t="shared" si="82"/>
        <v>1.3470831503484975</v>
      </c>
      <c r="GZ54">
        <f t="shared" si="83"/>
        <v>5.2994708213223731</v>
      </c>
      <c r="HB54">
        <f t="shared" si="84"/>
        <v>0.9778751180773253</v>
      </c>
      <c r="HC54">
        <f t="shared" si="85"/>
        <v>0.22151999999999988</v>
      </c>
      <c r="HD54">
        <f t="shared" si="94"/>
        <v>5.6809636689655205</v>
      </c>
      <c r="HE54">
        <f t="shared" si="95"/>
        <v>9.0290282597056404E-3</v>
      </c>
      <c r="HF54">
        <f t="shared" si="86"/>
        <v>0.97822624698869343</v>
      </c>
      <c r="HL54">
        <f t="shared" si="87"/>
        <v>5.6809636689655205</v>
      </c>
      <c r="HM54">
        <f t="shared" si="88"/>
        <v>0.20510302857278492</v>
      </c>
      <c r="HN54">
        <f t="shared" si="70"/>
        <v>1.1570306794147271</v>
      </c>
      <c r="HO54">
        <f t="shared" si="151"/>
        <v>5.5618907050569844</v>
      </c>
      <c r="HS54">
        <f t="shared" si="89"/>
        <v>-1.4007700094415214</v>
      </c>
      <c r="HT54">
        <f t="shared" si="126"/>
        <v>0.96126613088374435</v>
      </c>
      <c r="HU54">
        <f t="shared" si="91"/>
        <v>-5.5990459574575722</v>
      </c>
      <c r="HV54">
        <f t="shared" si="71"/>
        <v>0.9854409795999074</v>
      </c>
      <c r="HW54">
        <f t="shared" si="92"/>
        <v>0.22151999999999988</v>
      </c>
      <c r="HX54">
        <f t="shared" si="72"/>
        <v>5.7558656980390834</v>
      </c>
      <c r="IA54">
        <f t="shared" si="97"/>
        <v>0.90570465392309418</v>
      </c>
      <c r="IB54">
        <f t="shared" si="98"/>
        <v>12.617589903892025</v>
      </c>
      <c r="IC54">
        <f t="shared" si="99"/>
        <v>1.2551547349509709</v>
      </c>
      <c r="ID54">
        <f t="shared" si="100"/>
        <v>5.6173460392958798</v>
      </c>
      <c r="IE54">
        <f t="shared" si="101"/>
        <v>18850.897658149308</v>
      </c>
      <c r="IG54">
        <f t="shared" si="102"/>
        <v>0.21983164921284096</v>
      </c>
      <c r="IH54">
        <f t="shared" si="73"/>
        <v>0.78637467488730128</v>
      </c>
      <c r="II54">
        <f t="shared" si="103"/>
        <v>0.90491827971849303</v>
      </c>
      <c r="IJ54">
        <f t="shared" si="104"/>
        <v>1.1260807022103243</v>
      </c>
      <c r="IL54">
        <f t="shared" si="74"/>
        <v>14.280126351823926</v>
      </c>
    </row>
    <row r="55" spans="1:246" x14ac:dyDescent="0.2">
      <c r="A55">
        <f t="shared" si="17"/>
        <v>3.6000000000000019</v>
      </c>
      <c r="B55" cm="1">
        <f t="array" ref="B55">XtoYt($A55,Al,Vl,B$8)</f>
        <v>0.18010138949761142</v>
      </c>
      <c r="C55" cm="1">
        <f t="array" ref="C55">YtoyX(B55,Al,Vl,B$8)</f>
        <v>-4.125</v>
      </c>
      <c r="D55">
        <f t="shared" si="31"/>
        <v>3.947081167165914E-2</v>
      </c>
      <c r="E55">
        <f t="shared" si="9"/>
        <v>0.99023242205726092</v>
      </c>
      <c r="F55">
        <f t="shared" si="120"/>
        <v>-1.3113555028383508</v>
      </c>
      <c r="G55" s="6">
        <f t="shared" si="10"/>
        <v>-0.46599111036123486</v>
      </c>
      <c r="H55">
        <f t="shared" si="32"/>
        <v>1.174237999301867</v>
      </c>
      <c r="I55">
        <f t="shared" si="117"/>
        <v>3.8125420169411589E-3</v>
      </c>
      <c r="J55">
        <f t="shared" si="20"/>
        <v>94.477688910754026</v>
      </c>
      <c r="K55" s="6">
        <f t="shared" si="118"/>
        <v>-3.9445559429133166</v>
      </c>
      <c r="BS55">
        <f t="shared" si="129"/>
        <v>0</v>
      </c>
      <c r="BT55">
        <f t="shared" si="130"/>
        <v>5.0000000000000204E-2</v>
      </c>
      <c r="BU55">
        <f t="shared" si="131"/>
        <v>0.17513467805138716</v>
      </c>
      <c r="BV55">
        <f t="shared" si="132"/>
        <v>0</v>
      </c>
      <c r="BW55">
        <f t="shared" si="133"/>
        <v>5.0000000000000204E-2</v>
      </c>
      <c r="BX55">
        <f t="shared" si="149"/>
        <v>0.59624107477997346</v>
      </c>
      <c r="BY55">
        <f t="shared" si="134"/>
        <v>0</v>
      </c>
      <c r="BZ55">
        <f t="shared" si="135"/>
        <v>5.0000000000000204E-2</v>
      </c>
      <c r="CA55">
        <f t="shared" si="136"/>
        <v>0.96886662841240068</v>
      </c>
      <c r="CB55">
        <f t="shared" si="137"/>
        <v>0</v>
      </c>
      <c r="CC55">
        <f t="shared" si="138"/>
        <v>5.0000000000000204E-2</v>
      </c>
      <c r="CD55">
        <f t="shared" si="139"/>
        <v>0.51556502781005253</v>
      </c>
      <c r="CE55">
        <f t="shared" si="140"/>
        <v>0</v>
      </c>
      <c r="CF55">
        <f t="shared" si="141"/>
        <v>5.0000000000000204E-2</v>
      </c>
      <c r="CG55">
        <f t="shared" si="142"/>
        <v>5.8483516704911254E-2</v>
      </c>
      <c r="CO55">
        <f t="shared" si="121"/>
        <v>5.0000000000000204E-2</v>
      </c>
      <c r="CP55">
        <f t="shared" si="22"/>
        <v>0.30344867772501671</v>
      </c>
      <c r="CQ55">
        <f t="shared" si="12"/>
        <v>0.17513467805138716</v>
      </c>
      <c r="CR55">
        <f t="shared" si="122"/>
        <v>5.0000000000000204E-2</v>
      </c>
      <c r="CS55">
        <f t="shared" si="24"/>
        <v>-0.13830677966649288</v>
      </c>
      <c r="CT55">
        <f t="shared" si="13"/>
        <v>0.59624107477997346</v>
      </c>
      <c r="CU55">
        <f t="shared" si="123"/>
        <v>5.0000000000000204E-2</v>
      </c>
      <c r="CV55">
        <f t="shared" si="26"/>
        <v>-3.1604572464974577E-2</v>
      </c>
      <c r="CW55">
        <f t="shared" si="14"/>
        <v>0.96886662841240068</v>
      </c>
      <c r="CX55">
        <f t="shared" si="124"/>
        <v>5.0000000000000204E-2</v>
      </c>
      <c r="CY55">
        <f t="shared" si="28"/>
        <v>0.16017169837744308</v>
      </c>
      <c r="CZ55">
        <f t="shared" si="15"/>
        <v>0.51556502781005253</v>
      </c>
      <c r="DA55">
        <f t="shared" si="125"/>
        <v>5.0000000000000204E-2</v>
      </c>
      <c r="DB55">
        <f t="shared" si="30"/>
        <v>0.44141266643395582</v>
      </c>
      <c r="DC55">
        <f t="shared" si="16"/>
        <v>5.8483516704911254E-2</v>
      </c>
      <c r="DD55">
        <f t="shared" si="57"/>
        <v>315</v>
      </c>
      <c r="DE55">
        <f t="shared" si="58"/>
        <v>5.497787143782138</v>
      </c>
      <c r="DF55">
        <f t="shared" si="53"/>
        <v>-9.9586309447890127</v>
      </c>
      <c r="DG55">
        <f t="shared" si="54"/>
        <v>-4.125</v>
      </c>
      <c r="DH55">
        <f t="shared" si="55"/>
        <v>-4.1249999999999982</v>
      </c>
      <c r="DI55">
        <f t="shared" si="56"/>
        <v>1.7086309447890156</v>
      </c>
      <c r="EC55">
        <f t="shared" si="110"/>
        <v>5.1000000000000103</v>
      </c>
      <c r="EE55">
        <f t="shared" si="108"/>
        <v>90.777777777776649</v>
      </c>
      <c r="EF55">
        <f t="shared" si="109"/>
        <v>1.1015911872705156E-2</v>
      </c>
      <c r="EO55" t="s">
        <v>228</v>
      </c>
      <c r="EW55">
        <f t="shared" si="43"/>
        <v>1.2566370614359181</v>
      </c>
      <c r="EX55">
        <f t="shared" si="33"/>
        <v>1.545084971874733</v>
      </c>
      <c r="EY55">
        <f t="shared" si="34"/>
        <v>4.7552825814757691</v>
      </c>
      <c r="EZ55">
        <f t="shared" si="35"/>
        <v>0.25299465061597326</v>
      </c>
      <c r="FA55">
        <f t="shared" si="127"/>
        <v>-5.8945732421236148</v>
      </c>
      <c r="FB55" cm="1">
        <f t="array" ref="FB55">xsel+Rs*COS(EW55)</f>
        <v>267.68822849947901</v>
      </c>
      <c r="FC55">
        <f t="shared" si="36"/>
        <v>137.38597056723299</v>
      </c>
      <c r="FD55">
        <f t="shared" si="143"/>
        <v>0.3547873822325861</v>
      </c>
      <c r="FE55">
        <f t="shared" si="144"/>
        <v>0.14695480364521318</v>
      </c>
      <c r="FF55">
        <f t="shared" si="145"/>
        <v>0.20783257858737292</v>
      </c>
      <c r="FG55">
        <f t="shared" si="50"/>
        <v>0.19252014925654834</v>
      </c>
      <c r="FH55">
        <f t="shared" si="128"/>
        <v>0.92727272727272814</v>
      </c>
      <c r="FI55">
        <f t="shared" si="146"/>
        <v>5.0303200250084412</v>
      </c>
      <c r="FJ55">
        <f t="shared" si="150"/>
        <v>0.74459746240280222</v>
      </c>
      <c r="FK55">
        <f t="shared" si="41"/>
        <v>5.1800000000000086</v>
      </c>
      <c r="FL55">
        <f t="shared" si="42"/>
        <v>3.0204112624170039</v>
      </c>
      <c r="FM55">
        <f t="shared" si="37"/>
        <v>25.634664762960615</v>
      </c>
      <c r="FN55">
        <f t="shared" si="147"/>
        <v>0.73758853503649524</v>
      </c>
      <c r="FO55">
        <f t="shared" si="148"/>
        <v>5.0104729289855632</v>
      </c>
      <c r="GF55">
        <f t="shared" si="75"/>
        <v>5.4500000000000055</v>
      </c>
      <c r="GG55">
        <f t="shared" si="59"/>
        <v>7.4500000000000046</v>
      </c>
      <c r="GH55">
        <f t="shared" si="60"/>
        <v>0.95454545454545503</v>
      </c>
      <c r="GI55">
        <f t="shared" si="76"/>
        <v>0.15470964005673404</v>
      </c>
      <c r="GJ55">
        <f t="shared" si="77"/>
        <v>0.4042523281828172</v>
      </c>
      <c r="GK55" t="e" cm="1">
        <f t="array" aca="1" ref="GK55" ca="1">(-ftoue(GJ55,mmm)-ellearx)/parbros/(Kay*bsel)*c_EXISOSI/2</f>
        <v>#NAME?</v>
      </c>
      <c r="GL55">
        <f t="shared" si="61"/>
        <v>1.2778769163670649</v>
      </c>
      <c r="GM55" t="e" cm="1">
        <f t="array" aca="1" ref="GM55" ca="1">ftoue(GL55,mmm)-ellearx</f>
        <v>#NAME?</v>
      </c>
      <c r="GN55" t="e">
        <f t="shared" ca="1" si="62"/>
        <v>#NAME?</v>
      </c>
      <c r="GO55">
        <f t="shared" si="78"/>
        <v>0.1362879365602909</v>
      </c>
      <c r="GP55">
        <f t="shared" si="63"/>
        <v>0.24345273746716861</v>
      </c>
      <c r="GQ55">
        <f t="shared" si="79"/>
        <v>1.3137496296117692</v>
      </c>
      <c r="GR55">
        <f t="shared" si="80"/>
        <v>5.2892874672015138</v>
      </c>
      <c r="GS55">
        <f t="shared" si="64"/>
        <v>-1.4825224322998954E-4</v>
      </c>
      <c r="GT55">
        <f t="shared" si="65"/>
        <v>3.0250173720487838E-3</v>
      </c>
      <c r="GU55">
        <f t="shared" si="66"/>
        <v>6.8035084512804711E-4</v>
      </c>
      <c r="GV55">
        <f t="shared" si="81"/>
        <v>0.18348623853210991</v>
      </c>
      <c r="GW55">
        <f t="shared" si="67"/>
        <v>4.7979384565347699E-4</v>
      </c>
      <c r="GX55">
        <f t="shared" si="68"/>
        <v>0.24887302400658079</v>
      </c>
      <c r="GY55">
        <f t="shared" si="82"/>
        <v>1.3423996442807054</v>
      </c>
      <c r="GZ55">
        <f t="shared" si="83"/>
        <v>5.2820889044993455</v>
      </c>
      <c r="HB55">
        <f t="shared" si="84"/>
        <v>0.97696394465203196</v>
      </c>
      <c r="HC55">
        <f t="shared" si="85"/>
        <v>0.23074999999999987</v>
      </c>
      <c r="HD55">
        <f t="shared" si="94"/>
        <v>5.6719430520551164</v>
      </c>
      <c r="HE55">
        <f t="shared" si="95"/>
        <v>9.0206169104041223E-3</v>
      </c>
      <c r="HF55">
        <f t="shared" si="86"/>
        <v>0.97731494153890808</v>
      </c>
      <c r="HL55">
        <f t="shared" si="87"/>
        <v>5.6719430520551164</v>
      </c>
      <c r="HM55">
        <f t="shared" si="88"/>
        <v>0.19931176073273904</v>
      </c>
      <c r="HN55">
        <f t="shared" si="70"/>
        <v>1.1230150231359164</v>
      </c>
      <c r="HO55">
        <f t="shared" si="151"/>
        <v>5.5596560364439229</v>
      </c>
      <c r="HS55">
        <f t="shared" si="89"/>
        <v>-1.5045819487059358</v>
      </c>
      <c r="HT55">
        <f t="shared" si="126"/>
        <v>0.37528980814941176</v>
      </c>
      <c r="HU55">
        <f t="shared" si="91"/>
        <v>-5.6595137198928569</v>
      </c>
      <c r="HV55">
        <f t="shared" si="71"/>
        <v>0.98483290415542646</v>
      </c>
      <c r="HW55">
        <f t="shared" si="92"/>
        <v>0.23074999999999987</v>
      </c>
      <c r="HX55">
        <f t="shared" si="72"/>
        <v>5.7498457511387224</v>
      </c>
      <c r="IA55">
        <f t="shared" si="97"/>
        <v>0.90758661673063368</v>
      </c>
      <c r="IB55">
        <f t="shared" si="98"/>
        <v>12.530812117014918</v>
      </c>
      <c r="IC55">
        <f t="shared" si="99"/>
        <v>1.2463351738351491</v>
      </c>
      <c r="ID55">
        <f t="shared" si="100"/>
        <v>5.6131430407882297</v>
      </c>
      <c r="IE55">
        <f t="shared" si="101"/>
        <v>18854.374994655736</v>
      </c>
      <c r="IG55">
        <f t="shared" si="102"/>
        <v>0.21849408547969068</v>
      </c>
      <c r="IH55">
        <f t="shared" si="73"/>
        <v>0.78753359879004647</v>
      </c>
      <c r="II55">
        <f t="shared" si="103"/>
        <v>0.90679656709485768</v>
      </c>
      <c r="IJ55">
        <f t="shared" si="104"/>
        <v>1.1266282163076986</v>
      </c>
      <c r="IL55">
        <f t="shared" si="74"/>
        <v>14.281411168407375</v>
      </c>
    </row>
    <row r="56" spans="1:246" x14ac:dyDescent="0.2">
      <c r="A56">
        <f t="shared" si="17"/>
        <v>3.6800000000000019</v>
      </c>
      <c r="B56" cm="1">
        <f t="array" ref="B56">XtoYt($A56,Al,Vl,B$8)</f>
        <v>0.18010138949761142</v>
      </c>
      <c r="C56" cm="1">
        <f t="array" ref="C56">YtoyX(B56,Al,Vl,B$8)</f>
        <v>-4.125</v>
      </c>
      <c r="D56">
        <f t="shared" si="31"/>
        <v>4.0347940819918229E-2</v>
      </c>
      <c r="E56">
        <f t="shared" si="9"/>
        <v>0.98924022606040785</v>
      </c>
      <c r="F56">
        <f t="shared" si="120"/>
        <v>-1.3401472817164339</v>
      </c>
      <c r="G56" s="6">
        <f t="shared" si="10"/>
        <v>-0.48218223881321465</v>
      </c>
      <c r="H56">
        <f t="shared" si="32"/>
        <v>1.2003321770641306</v>
      </c>
      <c r="I56">
        <f t="shared" si="117"/>
        <v>3.094245143472743E-3</v>
      </c>
      <c r="J56">
        <f t="shared" si="20"/>
        <v>94.477806314138192</v>
      </c>
      <c r="K56" s="6">
        <f t="shared" si="118"/>
        <v>-3.978552263866554</v>
      </c>
      <c r="BS56">
        <f t="shared" si="129"/>
        <v>0</v>
      </c>
      <c r="BT56">
        <f t="shared" si="130"/>
        <v>6.0000000000000206E-2</v>
      </c>
      <c r="BU56">
        <f t="shared" si="131"/>
        <v>0.16185461871134341</v>
      </c>
      <c r="BV56">
        <f t="shared" si="132"/>
        <v>0</v>
      </c>
      <c r="BW56">
        <f t="shared" si="133"/>
        <v>6.0000000000000206E-2</v>
      </c>
      <c r="BX56">
        <f t="shared" si="149"/>
        <v>0.63503623636374407</v>
      </c>
      <c r="BY56">
        <f t="shared" si="134"/>
        <v>0</v>
      </c>
      <c r="BZ56">
        <f t="shared" si="135"/>
        <v>6.0000000000000206E-2</v>
      </c>
      <c r="CA56">
        <f t="shared" si="136"/>
        <v>0.98524743635612477</v>
      </c>
      <c r="CB56">
        <f t="shared" si="137"/>
        <v>0</v>
      </c>
      <c r="CC56">
        <f t="shared" si="138"/>
        <v>6.0000000000000206E-2</v>
      </c>
      <c r="CD56">
        <f t="shared" si="139"/>
        <v>0.48101699931449149</v>
      </c>
      <c r="CE56">
        <f t="shared" si="140"/>
        <v>0</v>
      </c>
      <c r="CF56">
        <f t="shared" si="141"/>
        <v>6.0000000000000206E-2</v>
      </c>
      <c r="CG56">
        <f t="shared" si="142"/>
        <v>5.3993922506676791E-2</v>
      </c>
      <c r="CO56">
        <f t="shared" si="121"/>
        <v>6.0000000000000206E-2</v>
      </c>
      <c r="CP56">
        <f t="shared" si="22"/>
        <v>0.31344867772501672</v>
      </c>
      <c r="CQ56">
        <f t="shared" si="12"/>
        <v>0.16185461871134341</v>
      </c>
      <c r="CR56">
        <f t="shared" si="122"/>
        <v>6.0000000000000206E-2</v>
      </c>
      <c r="CS56">
        <f t="shared" si="24"/>
        <v>-0.1283067796664929</v>
      </c>
      <c r="CT56">
        <f t="shared" si="13"/>
        <v>0.63503623636374407</v>
      </c>
      <c r="CU56">
        <f t="shared" si="123"/>
        <v>6.0000000000000206E-2</v>
      </c>
      <c r="CV56">
        <f t="shared" si="26"/>
        <v>-2.1604572464974575E-2</v>
      </c>
      <c r="CW56">
        <f t="shared" si="14"/>
        <v>0.98524743635612477</v>
      </c>
      <c r="CX56">
        <f t="shared" si="124"/>
        <v>6.0000000000000206E-2</v>
      </c>
      <c r="CY56">
        <f t="shared" si="28"/>
        <v>0.17017169837744306</v>
      </c>
      <c r="CZ56">
        <f t="shared" si="15"/>
        <v>0.48101699931449149</v>
      </c>
      <c r="DA56">
        <f t="shared" si="125"/>
        <v>6.0000000000000206E-2</v>
      </c>
      <c r="DB56">
        <f t="shared" si="30"/>
        <v>0.45141266643395583</v>
      </c>
      <c r="DC56">
        <f t="shared" si="16"/>
        <v>5.3993922506676791E-2</v>
      </c>
      <c r="DD56">
        <f t="shared" si="57"/>
        <v>325</v>
      </c>
      <c r="DE56">
        <f t="shared" si="58"/>
        <v>5.6723200689815707</v>
      </c>
      <c r="DF56">
        <f t="shared" si="53"/>
        <v>-13.082828559748242</v>
      </c>
      <c r="DG56">
        <f t="shared" si="54"/>
        <v>-4.125</v>
      </c>
      <c r="DH56">
        <f t="shared" si="55"/>
        <v>-5.8911105278112172</v>
      </c>
      <c r="DI56">
        <f t="shared" si="56"/>
        <v>3.0667180319370244</v>
      </c>
      <c r="EC56">
        <f t="shared" si="110"/>
        <v>5.0820000000000105</v>
      </c>
      <c r="EE56">
        <f t="shared" si="108"/>
        <v>92.797777777776631</v>
      </c>
      <c r="EF56">
        <f t="shared" si="109"/>
        <v>1.0776120117819046E-2</v>
      </c>
      <c r="EO56" t="s">
        <v>229</v>
      </c>
      <c r="EW56">
        <f t="shared" si="43"/>
        <v>1.2880529879718161</v>
      </c>
      <c r="EX56">
        <f t="shared" si="33"/>
        <v>1.394955530196142</v>
      </c>
      <c r="EY56">
        <f t="shared" si="34"/>
        <v>4.801468428384716</v>
      </c>
      <c r="EZ56">
        <f t="shared" si="35"/>
        <v>0.52487394129343712</v>
      </c>
      <c r="FA56">
        <f t="shared" si="127"/>
        <v>-5.876606788424005</v>
      </c>
      <c r="FB56" cm="1">
        <f t="array" ref="FB56">xsel+Rs*COS(EW56)</f>
        <v>267.65069613905933</v>
      </c>
      <c r="FC56">
        <f t="shared" si="36"/>
        <v>137.39751702896024</v>
      </c>
      <c r="FD56">
        <f t="shared" si="143"/>
        <v>0.33947495290176155</v>
      </c>
      <c r="FE56">
        <f t="shared" si="144"/>
        <v>0.1461596086274074</v>
      </c>
      <c r="FF56">
        <f t="shared" si="145"/>
        <v>0.19331534427435415</v>
      </c>
      <c r="FG56">
        <f t="shared" si="50"/>
        <v>0.17874259531274964</v>
      </c>
      <c r="FH56">
        <f t="shared" si="128"/>
        <v>0.92545454545454631</v>
      </c>
      <c r="FI56">
        <f t="shared" si="146"/>
        <v>5.0104729289855632</v>
      </c>
      <c r="FJ56">
        <f t="shared" si="150"/>
        <v>0.73758853503649524</v>
      </c>
      <c r="FK56">
        <f t="shared" si="41"/>
        <v>5.1620000000000088</v>
      </c>
      <c r="FL56">
        <f t="shared" si="42"/>
        <v>2.9218522720480982</v>
      </c>
      <c r="FM56">
        <f t="shared" si="37"/>
        <v>25.590802401075333</v>
      </c>
      <c r="FN56">
        <f t="shared" si="147"/>
        <v>0.73092463634598426</v>
      </c>
      <c r="FO56">
        <f t="shared" si="148"/>
        <v>4.9906892891743047</v>
      </c>
      <c r="GF56">
        <f t="shared" si="75"/>
        <v>5.4320000000000057</v>
      </c>
      <c r="GG56">
        <f t="shared" si="59"/>
        <v>7.4320000000000039</v>
      </c>
      <c r="GH56">
        <f t="shared" si="60"/>
        <v>0.95272727272727331</v>
      </c>
      <c r="GI56">
        <f t="shared" si="76"/>
        <v>0.15402080326075032</v>
      </c>
      <c r="GJ56">
        <f t="shared" si="77"/>
        <v>0.40329904827320112</v>
      </c>
      <c r="GK56" t="e" cm="1">
        <f t="array" aca="1" ref="GK56" ca="1">(-ftoue(GJ56,mmm)-ellearx)/parbros/(Kay*bsel)*c_EXISOSI/2</f>
        <v>#NAME?</v>
      </c>
      <c r="GL56">
        <f t="shared" si="61"/>
        <v>1.2786055221691639</v>
      </c>
      <c r="GM56" t="e" cm="1">
        <f t="array" aca="1" ref="GM56" ca="1">ftoue(GL56,mmm)-ellearx</f>
        <v>#NAME?</v>
      </c>
      <c r="GN56" t="e">
        <f t="shared" ca="1" si="62"/>
        <v>#NAME?</v>
      </c>
      <c r="GO56">
        <f t="shared" si="78"/>
        <v>0.1362879365602909</v>
      </c>
      <c r="GP56">
        <f t="shared" si="63"/>
        <v>0.2431958877296922</v>
      </c>
      <c r="GQ56">
        <f t="shared" si="79"/>
        <v>1.3080565316958574</v>
      </c>
      <c r="GR56">
        <f t="shared" si="80"/>
        <v>5.2721544087676211</v>
      </c>
      <c r="GS56">
        <f t="shared" si="64"/>
        <v>-1.4817002060706422E-4</v>
      </c>
      <c r="GT56">
        <f t="shared" si="65"/>
        <v>3.0250173720487838E-3</v>
      </c>
      <c r="GU56">
        <f t="shared" si="66"/>
        <v>7.0756440442153179E-4</v>
      </c>
      <c r="GV56">
        <f t="shared" si="81"/>
        <v>0.18409425625920453</v>
      </c>
      <c r="GW56">
        <f t="shared" si="67"/>
        <v>4.9980015633381276E-4</v>
      </c>
      <c r="GX56">
        <f t="shared" si="68"/>
        <v>0.24882580413660696</v>
      </c>
      <c r="GY56">
        <f t="shared" si="82"/>
        <v>1.3377174335048434</v>
      </c>
      <c r="GZ56">
        <f t="shared" si="83"/>
        <v>5.2647066459677765</v>
      </c>
      <c r="HB56">
        <f t="shared" si="84"/>
        <v>0.97605362006698171</v>
      </c>
      <c r="HC56">
        <f t="shared" si="85"/>
        <v>0.23997999999999986</v>
      </c>
      <c r="HD56">
        <f t="shared" si="94"/>
        <v>5.6629308386631187</v>
      </c>
      <c r="HE56">
        <f t="shared" si="95"/>
        <v>9.0122133919976477E-3</v>
      </c>
      <c r="HF56">
        <f t="shared" si="86"/>
        <v>0.97640448450678741</v>
      </c>
      <c r="HL56">
        <f t="shared" si="87"/>
        <v>5.6629308386631187</v>
      </c>
      <c r="HM56">
        <f t="shared" si="88"/>
        <v>0.19303795692029807</v>
      </c>
      <c r="HN56">
        <f t="shared" si="70"/>
        <v>1.0863840447256494</v>
      </c>
      <c r="HO56">
        <f t="shared" ref="HO56:HO69" si="152">$HD56*COS(HM56)</f>
        <v>5.5577473306050278</v>
      </c>
      <c r="HS56">
        <f t="shared" si="89"/>
        <v>-1.6083654190975305</v>
      </c>
      <c r="HT56">
        <f t="shared" si="126"/>
        <v>-0.21270112744457312</v>
      </c>
      <c r="HU56">
        <f t="shared" si="91"/>
        <v>-5.658934874502938</v>
      </c>
      <c r="HV56">
        <f t="shared" si="71"/>
        <v>0.98422472369848479</v>
      </c>
      <c r="HW56">
        <f t="shared" si="92"/>
        <v>0.23997999999999986</v>
      </c>
      <c r="HX56">
        <f t="shared" si="72"/>
        <v>5.7438247646149998</v>
      </c>
      <c r="IA56">
        <f t="shared" si="97"/>
        <v>0.90947855097632513</v>
      </c>
      <c r="IB56">
        <f t="shared" si="98"/>
        <v>12.444047887841087</v>
      </c>
      <c r="IC56">
        <f t="shared" si="99"/>
        <v>1.2374904230333437</v>
      </c>
      <c r="ID56">
        <f t="shared" si="100"/>
        <v>5.6089339788863013</v>
      </c>
      <c r="IE56">
        <f t="shared" si="101"/>
        <v>18857.530210684658</v>
      </c>
      <c r="IG56">
        <f t="shared" si="102"/>
        <v>0.21714966533137348</v>
      </c>
      <c r="IH56">
        <f t="shared" si="73"/>
        <v>0.78869585305148648</v>
      </c>
      <c r="II56">
        <f t="shared" si="103"/>
        <v>0.90868479082752673</v>
      </c>
      <c r="IJ56">
        <f t="shared" si="104"/>
        <v>1.1271788763072175</v>
      </c>
      <c r="IL56">
        <f t="shared" si="74"/>
        <v>14.282577477672755</v>
      </c>
    </row>
    <row r="57" spans="1:246" x14ac:dyDescent="0.2">
      <c r="A57">
        <f t="shared" si="17"/>
        <v>3.760000000000002</v>
      </c>
      <c r="B57" cm="1">
        <f t="array" ref="B57">XtoYt($A57,Al,Vl,B$8)</f>
        <v>0.18010138949761142</v>
      </c>
      <c r="C57" cm="1">
        <f t="array" ref="C57">YtoyX(B57,Al,Vl,B$8)</f>
        <v>-4.125</v>
      </c>
      <c r="D57">
        <f t="shared" si="31"/>
        <v>4.1225069968177319E-2</v>
      </c>
      <c r="E57">
        <f t="shared" si="9"/>
        <v>0.98820140709953297</v>
      </c>
      <c r="F57">
        <f t="shared" si="120"/>
        <v>-1.3688800072528462</v>
      </c>
      <c r="G57" s="6">
        <f t="shared" si="10"/>
        <v>-0.49864010652044199</v>
      </c>
      <c r="H57">
        <f t="shared" si="32"/>
        <v>1.2264263548263943</v>
      </c>
      <c r="I57">
        <f t="shared" si="117"/>
        <v>2.5112769675139043E-3</v>
      </c>
      <c r="J57">
        <f t="shared" si="20"/>
        <v>94.477883646378274</v>
      </c>
      <c r="K57" s="6">
        <f t="shared" si="118"/>
        <v>-4.0061436038072662</v>
      </c>
      <c r="BS57">
        <f t="shared" si="129"/>
        <v>0</v>
      </c>
      <c r="BT57">
        <f t="shared" si="130"/>
        <v>7.0000000000000201E-2</v>
      </c>
      <c r="BU57">
        <f t="shared" si="131"/>
        <v>0.14955642748029832</v>
      </c>
      <c r="BV57">
        <f t="shared" si="132"/>
        <v>0</v>
      </c>
      <c r="BW57">
        <f t="shared" si="133"/>
        <v>7.0000000000000201E-2</v>
      </c>
      <c r="BX57">
        <f t="shared" si="149"/>
        <v>0.67461080911758053</v>
      </c>
      <c r="BY57">
        <f t="shared" si="134"/>
        <v>0</v>
      </c>
      <c r="BZ57">
        <f t="shared" si="135"/>
        <v>7.0000000000000201E-2</v>
      </c>
      <c r="CA57">
        <f t="shared" si="136"/>
        <v>0.99570610584783903</v>
      </c>
      <c r="CB57">
        <f t="shared" si="137"/>
        <v>0</v>
      </c>
      <c r="CC57">
        <f t="shared" si="138"/>
        <v>7.0000000000000201E-2</v>
      </c>
      <c r="CD57">
        <f t="shared" si="139"/>
        <v>0.44811903701032008</v>
      </c>
      <c r="CE57">
        <f t="shared" si="140"/>
        <v>0</v>
      </c>
      <c r="CF57">
        <f t="shared" si="141"/>
        <v>7.0000000000000201E-2</v>
      </c>
      <c r="CG57">
        <f t="shared" si="142"/>
        <v>4.9848048163387566E-2</v>
      </c>
      <c r="CO57">
        <f t="shared" si="121"/>
        <v>7.0000000000000201E-2</v>
      </c>
      <c r="CP57">
        <f t="shared" si="22"/>
        <v>0.32344867772501673</v>
      </c>
      <c r="CQ57">
        <f t="shared" si="12"/>
        <v>0.14955642748029832</v>
      </c>
      <c r="CR57">
        <f t="shared" si="122"/>
        <v>7.0000000000000201E-2</v>
      </c>
      <c r="CS57">
        <f t="shared" si="24"/>
        <v>-0.11830677966649289</v>
      </c>
      <c r="CT57">
        <f t="shared" si="13"/>
        <v>0.67461080911758053</v>
      </c>
      <c r="CU57">
        <f t="shared" si="123"/>
        <v>7.0000000000000201E-2</v>
      </c>
      <c r="CV57">
        <f t="shared" si="26"/>
        <v>-1.160457246497458E-2</v>
      </c>
      <c r="CW57">
        <f t="shared" si="14"/>
        <v>0.99570610584783903</v>
      </c>
      <c r="CX57">
        <f t="shared" si="124"/>
        <v>7.0000000000000201E-2</v>
      </c>
      <c r="CY57">
        <f t="shared" si="28"/>
        <v>0.18017169837744307</v>
      </c>
      <c r="CZ57">
        <f t="shared" si="15"/>
        <v>0.44811903701032008</v>
      </c>
      <c r="DA57">
        <f t="shared" si="125"/>
        <v>7.0000000000000201E-2</v>
      </c>
      <c r="DB57">
        <f t="shared" si="30"/>
        <v>0.46141266643395584</v>
      </c>
      <c r="DC57">
        <f t="shared" si="16"/>
        <v>4.9848048163387566E-2</v>
      </c>
      <c r="DD57">
        <f t="shared" si="57"/>
        <v>335</v>
      </c>
      <c r="DE57">
        <f t="shared" si="58"/>
        <v>5.8468529941810043</v>
      </c>
      <c r="DF57">
        <f t="shared" si="53"/>
        <v>-18.606672577605998</v>
      </c>
      <c r="DG57">
        <f t="shared" si="54"/>
        <v>-4.125</v>
      </c>
      <c r="DH57">
        <f t="shared" si="55"/>
        <v>-8.8460910471019361</v>
      </c>
      <c r="DI57">
        <f t="shared" si="56"/>
        <v>5.6355815305040622</v>
      </c>
      <c r="EC57">
        <f t="shared" si="110"/>
        <v>5.0640000000000107</v>
      </c>
      <c r="EE57">
        <f t="shared" si="108"/>
        <v>94.817777777776612</v>
      </c>
      <c r="EF57">
        <f t="shared" si="109"/>
        <v>1.0546545420455741E-2</v>
      </c>
      <c r="EO57" t="s">
        <v>230</v>
      </c>
      <c r="EW57">
        <f t="shared" si="43"/>
        <v>1.3194689145077141</v>
      </c>
      <c r="EX57">
        <f t="shared" si="33"/>
        <v>1.2434494358242694</v>
      </c>
      <c r="EY57">
        <f t="shared" si="34"/>
        <v>4.8429158056431563</v>
      </c>
      <c r="EZ57">
        <f t="shared" si="35"/>
        <v>0.7679233762952884</v>
      </c>
      <c r="FA57">
        <f t="shared" si="127"/>
        <v>-5.8498114232972718</v>
      </c>
      <c r="FB57" cm="1">
        <f t="array" ref="FB57">xsel+Rs*COS(EW57)</f>
        <v>267.61281961546638</v>
      </c>
      <c r="FC57">
        <f t="shared" si="36"/>
        <v>137.40787887327485</v>
      </c>
      <c r="FD57">
        <f t="shared" si="143"/>
        <v>0.32490220394015701</v>
      </c>
      <c r="FE57">
        <f t="shared" si="144"/>
        <v>0.14542376145769811</v>
      </c>
      <c r="FF57">
        <f t="shared" si="145"/>
        <v>0.17947844248245889</v>
      </c>
      <c r="FG57">
        <f t="shared" si="50"/>
        <v>0.16564065916002421</v>
      </c>
      <c r="FH57">
        <f t="shared" si="128"/>
        <v>0.92363636363636448</v>
      </c>
      <c r="FI57">
        <f t="shared" si="146"/>
        <v>4.9906892891743047</v>
      </c>
      <c r="FJ57">
        <f t="shared" si="150"/>
        <v>0.73092463634598426</v>
      </c>
      <c r="FK57">
        <f t="shared" si="41"/>
        <v>5.144000000000009</v>
      </c>
      <c r="FL57">
        <f t="shared" si="42"/>
        <v>2.8207358720800353</v>
      </c>
      <c r="FM57">
        <f t="shared" si="37"/>
        <v>25.530505049362112</v>
      </c>
      <c r="FN57">
        <f t="shared" si="147"/>
        <v>0.72459764869236709</v>
      </c>
      <c r="FO57">
        <f t="shared" si="148"/>
        <v>4.9710097954806178</v>
      </c>
      <c r="GF57">
        <f t="shared" si="75"/>
        <v>5.4140000000000059</v>
      </c>
      <c r="GG57">
        <f t="shared" si="59"/>
        <v>7.414000000000005</v>
      </c>
      <c r="GH57">
        <f t="shared" si="60"/>
        <v>0.95090909090909148</v>
      </c>
      <c r="GI57">
        <f t="shared" si="76"/>
        <v>0.15333311681559239</v>
      </c>
      <c r="GJ57">
        <f t="shared" si="77"/>
        <v>0.40234561950093412</v>
      </c>
      <c r="GK57" t="e" cm="1">
        <f t="array" aca="1" ref="GK57" ca="1">(-ftoue(GJ57,mmm)-ellearx)/parbros/(Kay*bsel)*c_EXISOSI/2</f>
        <v>#NAME?</v>
      </c>
      <c r="GL57">
        <f t="shared" si="61"/>
        <v>1.2793339683214646</v>
      </c>
      <c r="GM57" t="e" cm="1">
        <f t="array" aca="1" ref="GM57" ca="1">ftoue(GL57,mmm)-ellearx</f>
        <v>#NAME?</v>
      </c>
      <c r="GN57" t="e">
        <f t="shared" ca="1" si="62"/>
        <v>#NAME?</v>
      </c>
      <c r="GO57">
        <f t="shared" si="78"/>
        <v>0.1362879365602909</v>
      </c>
      <c r="GP57">
        <f t="shared" si="63"/>
        <v>0.24293952779570155</v>
      </c>
      <c r="GQ57">
        <f t="shared" si="79"/>
        <v>1.3023748959056949</v>
      </c>
      <c r="GR57">
        <f t="shared" si="80"/>
        <v>5.255018137981514</v>
      </c>
      <c r="GS57">
        <f t="shared" si="64"/>
        <v>-1.480877979841389E-4</v>
      </c>
      <c r="GT57">
        <f t="shared" si="65"/>
        <v>3.0250173720487838E-3</v>
      </c>
      <c r="GU57">
        <f t="shared" si="66"/>
        <v>7.3477792739681802E-4</v>
      </c>
      <c r="GV57">
        <f t="shared" si="81"/>
        <v>0.1847063169560397</v>
      </c>
      <c r="GW57">
        <f t="shared" si="67"/>
        <v>5.1987284521429265E-4</v>
      </c>
      <c r="GX57">
        <f t="shared" si="68"/>
        <v>0.2487785179247512</v>
      </c>
      <c r="GY57">
        <f t="shared" si="82"/>
        <v>1.333036519190661</v>
      </c>
      <c r="GZ57">
        <f t="shared" si="83"/>
        <v>5.2473240455020607</v>
      </c>
      <c r="HB57">
        <f t="shared" si="84"/>
        <v>0.97514414353190915</v>
      </c>
      <c r="HC57">
        <f t="shared" si="85"/>
        <v>0.24920999999999985</v>
      </c>
      <c r="HD57">
        <f t="shared" si="94"/>
        <v>5.6539270209659005</v>
      </c>
      <c r="HE57">
        <f t="shared" si="95"/>
        <v>9.0038176972182526E-3</v>
      </c>
      <c r="HF57">
        <f t="shared" si="86"/>
        <v>0.97549487510490274</v>
      </c>
      <c r="HL57">
        <f t="shared" si="87"/>
        <v>5.6539270209659005</v>
      </c>
      <c r="HM57">
        <f t="shared" si="88"/>
        <v>0.18626149775964446</v>
      </c>
      <c r="HN57">
        <f t="shared" si="70"/>
        <v>1.0470301574424081</v>
      </c>
      <c r="HO57">
        <f t="shared" si="152"/>
        <v>5.5561334224273686</v>
      </c>
      <c r="HS57">
        <f t="shared" si="89"/>
        <v>-1.7121205370944834</v>
      </c>
      <c r="HT57">
        <f t="shared" si="126"/>
        <v>-0.79637962824221697</v>
      </c>
      <c r="HU57">
        <f t="shared" si="91"/>
        <v>-5.5975593115329412</v>
      </c>
      <c r="HV57">
        <f t="shared" si="71"/>
        <v>0.98361643947982569</v>
      </c>
      <c r="HW57">
        <f t="shared" si="92"/>
        <v>0.24920999999999985</v>
      </c>
      <c r="HX57">
        <f t="shared" si="72"/>
        <v>5.7378027508502747</v>
      </c>
      <c r="IA57">
        <f t="shared" si="97"/>
        <v>0.91138055460002709</v>
      </c>
      <c r="IB57">
        <f t="shared" si="98"/>
        <v>12.35729725232067</v>
      </c>
      <c r="IC57">
        <f t="shared" si="99"/>
        <v>1.2286202207024157</v>
      </c>
      <c r="ID57">
        <f t="shared" si="100"/>
        <v>5.6047187941007461</v>
      </c>
      <c r="IE57">
        <f t="shared" si="101"/>
        <v>18860.360093297229</v>
      </c>
      <c r="IG57">
        <f t="shared" si="102"/>
        <v>0.21579832170719038</v>
      </c>
      <c r="IH57">
        <f t="shared" si="73"/>
        <v>0.78986144886915999</v>
      </c>
      <c r="II57">
        <f t="shared" si="103"/>
        <v>0.91058304826357217</v>
      </c>
      <c r="IJ57">
        <f t="shared" si="104"/>
        <v>1.1277327135949458</v>
      </c>
      <c r="IL57">
        <f t="shared" si="74"/>
        <v>14.283624128613624</v>
      </c>
    </row>
    <row r="58" spans="1:246" x14ac:dyDescent="0.2">
      <c r="A58">
        <f t="shared" si="17"/>
        <v>3.8400000000000021</v>
      </c>
      <c r="B58" cm="1">
        <f t="array" ref="B58">XtoYt($A58,Al,Vl,B$8)</f>
        <v>0.1801013894976114</v>
      </c>
      <c r="C58" cm="1">
        <f t="array" ref="C58">YtoyX(B58,Al,Vl,B$8)</f>
        <v>-4.125</v>
      </c>
      <c r="D58">
        <f t="shared" si="31"/>
        <v>4.2102199116436409E-2</v>
      </c>
      <c r="E58">
        <f t="shared" si="9"/>
        <v>0.98711621402931748</v>
      </c>
      <c r="F58">
        <f t="shared" si="120"/>
        <v>-1.3975510403376936</v>
      </c>
      <c r="G58" s="6">
        <f t="shared" si="10"/>
        <v>-0.51536539824470662</v>
      </c>
      <c r="H58">
        <f t="shared" si="32"/>
        <v>1.2525205325886579</v>
      </c>
      <c r="I58">
        <f t="shared" si="117"/>
        <v>2.0381417620898017E-3</v>
      </c>
      <c r="J58">
        <f t="shared" si="20"/>
        <v>94.477934584187253</v>
      </c>
      <c r="K58" s="6">
        <f t="shared" si="118"/>
        <v>-4.0285366517094143</v>
      </c>
      <c r="BS58">
        <f t="shared" si="129"/>
        <v>0</v>
      </c>
      <c r="BT58">
        <f t="shared" si="130"/>
        <v>8.0000000000000196E-2</v>
      </c>
      <c r="BU58">
        <f t="shared" si="131"/>
        <v>0.13817286746298671</v>
      </c>
      <c r="BV58">
        <f t="shared" si="132"/>
        <v>0</v>
      </c>
      <c r="BW58">
        <f t="shared" si="133"/>
        <v>8.0000000000000196E-2</v>
      </c>
      <c r="BX58">
        <f t="shared" si="149"/>
        <v>0.71456589817902061</v>
      </c>
      <c r="BY58">
        <f t="shared" si="134"/>
        <v>1</v>
      </c>
      <c r="BZ58">
        <f t="shared" si="135"/>
        <v>8.0000000000000196E-2</v>
      </c>
      <c r="CA58">
        <f t="shared" si="136"/>
        <v>0.99991761676677726</v>
      </c>
      <c r="CB58">
        <f t="shared" si="137"/>
        <v>0</v>
      </c>
      <c r="CC58">
        <f t="shared" si="138"/>
        <v>8.0000000000000196E-2</v>
      </c>
      <c r="CD58">
        <f t="shared" si="139"/>
        <v>0.41693406620304552</v>
      </c>
      <c r="CE58">
        <f t="shared" si="140"/>
        <v>0</v>
      </c>
      <c r="CF58">
        <f t="shared" si="141"/>
        <v>8.0000000000000196E-2</v>
      </c>
      <c r="CG58">
        <f t="shared" si="142"/>
        <v>4.6019777608939723E-2</v>
      </c>
      <c r="CO58">
        <f t="shared" si="121"/>
        <v>8.0000000000000196E-2</v>
      </c>
      <c r="CP58">
        <f t="shared" si="22"/>
        <v>0.33344867772501668</v>
      </c>
      <c r="CQ58">
        <f t="shared" si="12"/>
        <v>0.13817286746298671</v>
      </c>
      <c r="CR58">
        <f t="shared" si="122"/>
        <v>8.0000000000000196E-2</v>
      </c>
      <c r="CS58">
        <f t="shared" si="24"/>
        <v>-0.10830677966649289</v>
      </c>
      <c r="CT58">
        <f t="shared" si="13"/>
        <v>0.71456589817902061</v>
      </c>
      <c r="CU58">
        <f t="shared" si="123"/>
        <v>8.0000000000000196E-2</v>
      </c>
      <c r="CV58">
        <f t="shared" si="26"/>
        <v>-1.6045724649745852E-3</v>
      </c>
      <c r="CW58">
        <f t="shared" si="14"/>
        <v>0.99991761676677726</v>
      </c>
      <c r="CX58">
        <f t="shared" si="124"/>
        <v>8.0000000000000196E-2</v>
      </c>
      <c r="CY58">
        <f t="shared" si="28"/>
        <v>0.19017169837744308</v>
      </c>
      <c r="CZ58">
        <f t="shared" si="15"/>
        <v>0.41693406620304552</v>
      </c>
      <c r="DA58">
        <f t="shared" si="125"/>
        <v>8.0000000000000196E-2</v>
      </c>
      <c r="DB58">
        <f t="shared" si="30"/>
        <v>0.4714126664339558</v>
      </c>
      <c r="DC58">
        <f t="shared" si="16"/>
        <v>4.6019777608939723E-2</v>
      </c>
      <c r="DD58">
        <f t="shared" si="57"/>
        <v>345</v>
      </c>
      <c r="DE58">
        <f t="shared" si="58"/>
        <v>6.0213859193804371</v>
      </c>
      <c r="DF58">
        <f t="shared" si="53"/>
        <v>-31.33248571499125</v>
      </c>
      <c r="DG58">
        <f t="shared" si="54"/>
        <v>-4.125</v>
      </c>
      <c r="DH58">
        <f t="shared" si="55"/>
        <v>-15.394709581221623</v>
      </c>
      <c r="DI58">
        <f t="shared" si="56"/>
        <v>11.812776133769631</v>
      </c>
      <c r="EC58">
        <f t="shared" si="110"/>
        <v>5.0460000000000109</v>
      </c>
      <c r="EE58">
        <f t="shared" si="108"/>
        <v>96.837777777776594</v>
      </c>
      <c r="EF58">
        <f t="shared" si="109"/>
        <v>1.0326548408564278E-2</v>
      </c>
      <c r="EO58" t="s">
        <v>231</v>
      </c>
      <c r="EW58">
        <f t="shared" si="43"/>
        <v>1.3508848410436121</v>
      </c>
      <c r="EX58">
        <f t="shared" si="33"/>
        <v>1.0907162069827079</v>
      </c>
      <c r="EY58">
        <f t="shared" si="34"/>
        <v>4.8795838096937381</v>
      </c>
      <c r="EZ58">
        <f t="shared" si="35"/>
        <v>0.98186002591731036</v>
      </c>
      <c r="FA58">
        <f t="shared" si="127"/>
        <v>-5.8177272959039303</v>
      </c>
      <c r="FB58" cm="1">
        <f t="array" ref="FB58">xsel+Rs*COS(EW58)</f>
        <v>267.574636308256</v>
      </c>
      <c r="FC58">
        <f t="shared" si="36"/>
        <v>137.41704587428748</v>
      </c>
      <c r="FD58">
        <f t="shared" si="143"/>
        <v>0.31106442061772233</v>
      </c>
      <c r="FE58">
        <f t="shared" si="144"/>
        <v>0.14474527324238848</v>
      </c>
      <c r="FF58">
        <f t="shared" si="145"/>
        <v>0.16631914737533385</v>
      </c>
      <c r="FG58">
        <f t="shared" si="50"/>
        <v>0.1532088255631921</v>
      </c>
      <c r="FH58">
        <f t="shared" si="128"/>
        <v>0.92181818181818276</v>
      </c>
      <c r="FI58">
        <f t="shared" si="146"/>
        <v>4.9710097954806178</v>
      </c>
      <c r="FJ58">
        <f t="shared" si="150"/>
        <v>0.72459764869236709</v>
      </c>
      <c r="FK58">
        <f t="shared" si="41"/>
        <v>5.1260000000000092</v>
      </c>
      <c r="FL58">
        <f t="shared" si="42"/>
        <v>2.7172176848306746</v>
      </c>
      <c r="FM58">
        <f t="shared" si="37"/>
        <v>25.455370318358522</v>
      </c>
      <c r="FN58">
        <f t="shared" si="147"/>
        <v>0.71859940684980284</v>
      </c>
      <c r="FO58">
        <f t="shared" si="148"/>
        <v>4.9514776557622771</v>
      </c>
      <c r="GF58">
        <f t="shared" si="75"/>
        <v>5.3960000000000061</v>
      </c>
      <c r="GG58">
        <f t="shared" si="59"/>
        <v>7.3960000000000043</v>
      </c>
      <c r="GH58">
        <f t="shared" si="60"/>
        <v>0.94909090909090965</v>
      </c>
      <c r="GI58">
        <f t="shared" si="76"/>
        <v>0.15264658389237826</v>
      </c>
      <c r="GJ58">
        <f t="shared" si="77"/>
        <v>0.40139204197831446</v>
      </c>
      <c r="GK58" t="e" cm="1">
        <f t="array" aca="1" ref="GK58" ca="1">(-ftoue(GJ58,mmm)-ellearx)/parbros/(Kay*bsel)*c_EXISOSI/2</f>
        <v>#NAME?</v>
      </c>
      <c r="GL58">
        <f t="shared" si="61"/>
        <v>1.2800622553151513</v>
      </c>
      <c r="GM58" t="e" cm="1">
        <f t="array" aca="1" ref="GM58" ca="1">ftoue(GL58,mmm)-ellearx</f>
        <v>#NAME?</v>
      </c>
      <c r="GN58" t="e">
        <f t="shared" ca="1" si="62"/>
        <v>#NAME?</v>
      </c>
      <c r="GO58">
        <f t="shared" si="78"/>
        <v>0.1362879365602909</v>
      </c>
      <c r="GP58">
        <f t="shared" si="63"/>
        <v>0.24268365766453553</v>
      </c>
      <c r="GQ58">
        <f t="shared" si="79"/>
        <v>1.2967046980004424</v>
      </c>
      <c r="GR58">
        <f t="shared" si="80"/>
        <v>5.2378786666152974</v>
      </c>
      <c r="GS58">
        <f t="shared" si="64"/>
        <v>-1.4800557536121358E-4</v>
      </c>
      <c r="GT58">
        <f t="shared" si="65"/>
        <v>3.0250173720487838E-3</v>
      </c>
      <c r="GU58">
        <f t="shared" si="66"/>
        <v>7.6199141407421594E-4</v>
      </c>
      <c r="GV58">
        <f t="shared" si="81"/>
        <v>0.18532246108228295</v>
      </c>
      <c r="GW58">
        <f t="shared" si="67"/>
        <v>5.4001235442313199E-4</v>
      </c>
      <c r="GX58">
        <f t="shared" si="68"/>
        <v>0.24873116492886496</v>
      </c>
      <c r="GY58">
        <f t="shared" si="82"/>
        <v>1.3283569025156186</v>
      </c>
      <c r="GZ58">
        <f t="shared" si="83"/>
        <v>5.2299411028747897</v>
      </c>
      <c r="HB58">
        <f t="shared" si="84"/>
        <v>0.97423551425728383</v>
      </c>
      <c r="HC58">
        <f t="shared" si="85"/>
        <v>0.25843999999999984</v>
      </c>
      <c r="HD58">
        <f t="shared" si="94"/>
        <v>5.6449315911471105</v>
      </c>
      <c r="HE58">
        <f t="shared" si="95"/>
        <v>8.9954298187899795E-3</v>
      </c>
      <c r="HF58">
        <f t="shared" si="86"/>
        <v>0.97458611254495986</v>
      </c>
      <c r="HL58">
        <f t="shared" si="87"/>
        <v>5.6449315911471105</v>
      </c>
      <c r="HM58">
        <f t="shared" si="88"/>
        <v>0.17896216983481184</v>
      </c>
      <c r="HN58">
        <f t="shared" si="70"/>
        <v>1.0048453226778129</v>
      </c>
      <c r="HO58">
        <f t="shared" si="152"/>
        <v>5.5547761922712215</v>
      </c>
      <c r="HS58">
        <f t="shared" si="89"/>
        <v>-1.8158474193285994</v>
      </c>
      <c r="HT58">
        <f t="shared" si="126"/>
        <v>-1.369493659692566</v>
      </c>
      <c r="HU58">
        <f t="shared" si="91"/>
        <v>-5.4762888697358285</v>
      </c>
      <c r="HV58">
        <f t="shared" si="71"/>
        <v>0.98300805274820868</v>
      </c>
      <c r="HW58">
        <f t="shared" si="92"/>
        <v>0.25843999999999984</v>
      </c>
      <c r="HX58">
        <f t="shared" si="72"/>
        <v>5.7317797222072659</v>
      </c>
      <c r="IA58">
        <f t="shared" si="97"/>
        <v>0.9132927271744955</v>
      </c>
      <c r="IB58">
        <f t="shared" si="98"/>
        <v>12.27056024506826</v>
      </c>
      <c r="IC58">
        <f t="shared" si="99"/>
        <v>1.2197243001348277</v>
      </c>
      <c r="ID58">
        <f t="shared" si="100"/>
        <v>5.6004974257263083</v>
      </c>
      <c r="IE58">
        <f t="shared" si="101"/>
        <v>18862.861758277195</v>
      </c>
      <c r="IG58">
        <f t="shared" si="102"/>
        <v>0.2144399864204502</v>
      </c>
      <c r="IH58">
        <f t="shared" si="73"/>
        <v>0.79103039748863935</v>
      </c>
      <c r="II58">
        <f t="shared" si="103"/>
        <v>0.91249143836865454</v>
      </c>
      <c r="IJ58">
        <f t="shared" si="104"/>
        <v>1.128289760075845</v>
      </c>
      <c r="IL58">
        <f t="shared" si="74"/>
        <v>14.284550088311869</v>
      </c>
    </row>
    <row r="59" spans="1:246" x14ac:dyDescent="0.2">
      <c r="A59">
        <f t="shared" si="17"/>
        <v>3.9200000000000021</v>
      </c>
      <c r="B59" cm="1">
        <f t="array" ref="B59">XtoYt($A59,Al,Vl,B$8)</f>
        <v>0.18010138949761142</v>
      </c>
      <c r="C59" cm="1">
        <f t="array" ref="C59">YtoyX(B59,Al,Vl,B$8)</f>
        <v>-4.125</v>
      </c>
      <c r="D59">
        <f t="shared" si="31"/>
        <v>4.2979328264695499E-2</v>
      </c>
      <c r="E59">
        <f t="shared" si="9"/>
        <v>0.98598490614077372</v>
      </c>
      <c r="F59">
        <f t="shared" si="120"/>
        <v>-1.4261577653049222</v>
      </c>
      <c r="G59" s="6">
        <f t="shared" si="10"/>
        <v>-0.53235880401246505</v>
      </c>
      <c r="H59">
        <f t="shared" si="32"/>
        <v>1.2786147103509216</v>
      </c>
      <c r="I59">
        <f t="shared" si="117"/>
        <v>1.6541469272992196E-3</v>
      </c>
      <c r="J59">
        <f t="shared" si="20"/>
        <v>94.477968136288951</v>
      </c>
      <c r="K59" s="6">
        <f t="shared" si="118"/>
        <v>-4.0467107690218471</v>
      </c>
      <c r="BS59">
        <f t="shared" si="129"/>
        <v>0</v>
      </c>
      <c r="BT59">
        <f t="shared" si="130"/>
        <v>9.0000000000000191E-2</v>
      </c>
      <c r="BU59">
        <f t="shared" si="131"/>
        <v>0.12764014335332546</v>
      </c>
      <c r="BV59">
        <f t="shared" si="132"/>
        <v>0</v>
      </c>
      <c r="BW59">
        <f t="shared" si="133"/>
        <v>9.0000000000000191E-2</v>
      </c>
      <c r="BX59">
        <f t="shared" si="149"/>
        <v>0.75441680361340391</v>
      </c>
      <c r="BY59">
        <f t="shared" si="134"/>
        <v>0</v>
      </c>
      <c r="BZ59">
        <f t="shared" si="135"/>
        <v>9.0000000000000191E-2</v>
      </c>
      <c r="CA59">
        <f t="shared" si="136"/>
        <v>0.99774876898493603</v>
      </c>
      <c r="CB59">
        <f t="shared" si="137"/>
        <v>0</v>
      </c>
      <c r="CC59">
        <f t="shared" si="138"/>
        <v>9.0000000000000191E-2</v>
      </c>
      <c r="CD59">
        <f t="shared" si="139"/>
        <v>0.38748726840862069</v>
      </c>
      <c r="CE59">
        <f t="shared" si="140"/>
        <v>0</v>
      </c>
      <c r="CF59">
        <f t="shared" si="141"/>
        <v>9.0000000000000191E-2</v>
      </c>
      <c r="CG59">
        <f t="shared" si="142"/>
        <v>4.2484936587762361E-2</v>
      </c>
      <c r="CO59">
        <f t="shared" si="121"/>
        <v>9.0000000000000191E-2</v>
      </c>
      <c r="CP59">
        <f t="shared" si="22"/>
        <v>0.34344867772501669</v>
      </c>
      <c r="CQ59">
        <f t="shared" si="12"/>
        <v>0.12764014335332546</v>
      </c>
      <c r="CR59">
        <f t="shared" si="122"/>
        <v>9.0000000000000191E-2</v>
      </c>
      <c r="CS59">
        <f t="shared" si="24"/>
        <v>-9.8306779666492899E-2</v>
      </c>
      <c r="CT59">
        <f t="shared" si="13"/>
        <v>0.75441680361340391</v>
      </c>
      <c r="CU59">
        <f t="shared" si="123"/>
        <v>9.0000000000000191E-2</v>
      </c>
      <c r="CV59">
        <f t="shared" si="26"/>
        <v>8.3954275350254098E-3</v>
      </c>
      <c r="CW59">
        <f t="shared" si="14"/>
        <v>0.99774876898493603</v>
      </c>
      <c r="CX59">
        <f t="shared" si="124"/>
        <v>9.0000000000000191E-2</v>
      </c>
      <c r="CY59">
        <f t="shared" si="28"/>
        <v>0.20017169837744306</v>
      </c>
      <c r="CZ59">
        <f t="shared" si="15"/>
        <v>0.38748726840862069</v>
      </c>
      <c r="DA59">
        <f t="shared" si="125"/>
        <v>9.0000000000000191E-2</v>
      </c>
      <c r="DB59">
        <f t="shared" si="30"/>
        <v>0.4814126664339558</v>
      </c>
      <c r="DC59">
        <f t="shared" si="16"/>
        <v>4.2484936587762361E-2</v>
      </c>
      <c r="DD59">
        <f t="shared" si="57"/>
        <v>355</v>
      </c>
      <c r="DE59">
        <f t="shared" si="58"/>
        <v>6.1959188445798699</v>
      </c>
      <c r="DF59">
        <f t="shared" si="53"/>
        <v>-94.47803288727853</v>
      </c>
      <c r="DG59">
        <f t="shared" si="54"/>
        <v>-4.125</v>
      </c>
      <c r="DH59">
        <f t="shared" si="55"/>
        <v>-47.148965748890468</v>
      </c>
      <c r="DI59">
        <f t="shared" si="56"/>
        <v>43.204067138388076</v>
      </c>
      <c r="EC59">
        <f t="shared" si="110"/>
        <v>5.0280000000000111</v>
      </c>
      <c r="EE59">
        <f t="shared" si="108"/>
        <v>98.857777777776562</v>
      </c>
      <c r="EF59">
        <f t="shared" si="109"/>
        <v>1.0115541968259801E-2</v>
      </c>
      <c r="EO59" t="s">
        <v>232</v>
      </c>
      <c r="EW59">
        <f t="shared" si="43"/>
        <v>1.38230076757951</v>
      </c>
      <c r="EX59">
        <f t="shared" si="33"/>
        <v>0.93690657292861812</v>
      </c>
      <c r="EY59">
        <f t="shared" si="34"/>
        <v>4.9114362536434442</v>
      </c>
      <c r="EZ59">
        <f t="shared" si="35"/>
        <v>1.1666394802935878</v>
      </c>
      <c r="FA59">
        <f t="shared" si="127"/>
        <v>-5.7835069225358682</v>
      </c>
      <c r="FB59" cm="1">
        <f t="array" ref="FB59">xsel+Rs*COS(EW59)</f>
        <v>267.53618389974247</v>
      </c>
      <c r="FC59">
        <f t="shared" si="36"/>
        <v>137.42500898527493</v>
      </c>
      <c r="FD59">
        <f t="shared" si="143"/>
        <v>0.29795409880558055</v>
      </c>
      <c r="FE59">
        <f t="shared" si="144"/>
        <v>0.14412205217663035</v>
      </c>
      <c r="FF59">
        <f t="shared" si="145"/>
        <v>0.1538320466289502</v>
      </c>
      <c r="FG59">
        <f t="shared" si="50"/>
        <v>0.14143906963236719</v>
      </c>
      <c r="FH59">
        <f t="shared" si="128"/>
        <v>0.92000000000000093</v>
      </c>
      <c r="FI59">
        <f t="shared" si="146"/>
        <v>4.9514776557622771</v>
      </c>
      <c r="FJ59">
        <f t="shared" si="150"/>
        <v>0.71859940684980284</v>
      </c>
      <c r="FK59">
        <f t="shared" si="41"/>
        <v>5.1080000000000094</v>
      </c>
      <c r="FL59">
        <f t="shared" si="42"/>
        <v>2.6114946433222559</v>
      </c>
      <c r="FM59">
        <f t="shared" si="37"/>
        <v>25.366923022850237</v>
      </c>
      <c r="FN59">
        <f t="shared" si="147"/>
        <v>0.71292153978405415</v>
      </c>
      <c r="FO59">
        <f t="shared" si="148"/>
        <v>4.9321378826670443</v>
      </c>
      <c r="GF59">
        <f t="shared" si="75"/>
        <v>5.3780000000000063</v>
      </c>
      <c r="GG59">
        <f t="shared" si="59"/>
        <v>7.3780000000000054</v>
      </c>
      <c r="GH59">
        <f t="shared" si="60"/>
        <v>0.94727272727272793</v>
      </c>
      <c r="GI59">
        <f t="shared" si="76"/>
        <v>0.15196120766068225</v>
      </c>
      <c r="GJ59">
        <f t="shared" si="77"/>
        <v>0.40043831581931744</v>
      </c>
      <c r="GK59" t="e" cm="1">
        <f t="array" aca="1" ref="GK59" ca="1">(-ftoue(GJ59,mmm)-ellearx)/parbros/(Kay*bsel)*c_EXISOSI/2</f>
        <v>#NAME?</v>
      </c>
      <c r="GL59">
        <f t="shared" si="61"/>
        <v>1.2807903836405343</v>
      </c>
      <c r="GM59" t="e" cm="1">
        <f t="array" aca="1" ref="GM59" ca="1">ftoue(GL59,mmm)-ellearx</f>
        <v>#NAME?</v>
      </c>
      <c r="GN59" t="e">
        <f t="shared" ca="1" si="62"/>
        <v>#NAME?</v>
      </c>
      <c r="GO59">
        <f t="shared" si="78"/>
        <v>0.1362879365602909</v>
      </c>
      <c r="GP59">
        <f t="shared" si="63"/>
        <v>0.24242827733560646</v>
      </c>
      <c r="GQ59">
        <f t="shared" si="79"/>
        <v>1.2910459137300525</v>
      </c>
      <c r="GR59">
        <f t="shared" si="80"/>
        <v>5.2207360064114523</v>
      </c>
      <c r="GS59">
        <f t="shared" si="64"/>
        <v>-1.4792335273828826E-4</v>
      </c>
      <c r="GT59">
        <f t="shared" si="65"/>
        <v>3.0250173720487838E-3</v>
      </c>
      <c r="GU59">
        <f t="shared" si="66"/>
        <v>7.8920486447402877E-4</v>
      </c>
      <c r="GV59">
        <f t="shared" si="81"/>
        <v>0.18594272963927089</v>
      </c>
      <c r="GW59">
        <f t="shared" si="67"/>
        <v>5.6021913052051674E-4</v>
      </c>
      <c r="GX59">
        <f t="shared" si="68"/>
        <v>0.24868374470236776</v>
      </c>
      <c r="GY59">
        <f t="shared" si="82"/>
        <v>1.3236785846649652</v>
      </c>
      <c r="GZ59">
        <f t="shared" si="83"/>
        <v>5.21255781785674</v>
      </c>
      <c r="HB59">
        <f t="shared" si="84"/>
        <v>0.97332773145430884</v>
      </c>
      <c r="HC59">
        <f t="shared" si="85"/>
        <v>0.26766999999999985</v>
      </c>
      <c r="HD59">
        <f t="shared" si="94"/>
        <v>5.6359445413976577</v>
      </c>
      <c r="HE59">
        <f t="shared" si="95"/>
        <v>8.9870497494528578E-3</v>
      </c>
      <c r="HF59">
        <f t="shared" si="86"/>
        <v>0.97367819604039629</v>
      </c>
      <c r="HL59">
        <f t="shared" si="87"/>
        <v>5.6359445413976577</v>
      </c>
      <c r="HM59">
        <f t="shared" si="88"/>
        <v>0.1711196652666869</v>
      </c>
      <c r="HN59">
        <f t="shared" si="70"/>
        <v>0.95972114362039695</v>
      </c>
      <c r="HO59">
        <f t="shared" si="152"/>
        <v>5.553630002097548</v>
      </c>
      <c r="HS59">
        <f t="shared" si="89"/>
        <v>-1.9195461825862157</v>
      </c>
      <c r="HT59">
        <f t="shared" si="126"/>
        <v>-1.925932938635714</v>
      </c>
      <c r="HU59">
        <f t="shared" si="91"/>
        <v>-5.2966643455658069</v>
      </c>
      <c r="HV59">
        <f t="shared" si="71"/>
        <v>0.98239956475040513</v>
      </c>
      <c r="HW59">
        <f t="shared" si="92"/>
        <v>0.26766999999999985</v>
      </c>
      <c r="HX59">
        <f t="shared" si="72"/>
        <v>5.7257556910290113</v>
      </c>
      <c r="IA59">
        <f t="shared" si="97"/>
        <v>0.91521516994450591</v>
      </c>
      <c r="IB59">
        <f t="shared" si="98"/>
        <v>12.183836899363797</v>
      </c>
      <c r="IC59">
        <f t="shared" si="99"/>
        <v>1.2108023896383746</v>
      </c>
      <c r="ID59">
        <f t="shared" si="100"/>
        <v>5.5962698118118919</v>
      </c>
      <c r="IE59">
        <f t="shared" si="101"/>
        <v>18865.032653268907</v>
      </c>
      <c r="IG59">
        <f t="shared" si="102"/>
        <v>0.21307459013133911</v>
      </c>
      <c r="IH59">
        <f t="shared" si="73"/>
        <v>0.79220271020372501</v>
      </c>
      <c r="II59">
        <f t="shared" si="103"/>
        <v>0.91441006176570139</v>
      </c>
      <c r="IJ59">
        <f t="shared" si="104"/>
        <v>1.1288500481861516</v>
      </c>
      <c r="IL59">
        <f t="shared" si="74"/>
        <v>14.285354442957066</v>
      </c>
    </row>
    <row r="60" spans="1:246" x14ac:dyDescent="0.2">
      <c r="A60">
        <f t="shared" si="17"/>
        <v>4.0000000000000018</v>
      </c>
      <c r="B60" cm="1">
        <f t="array" ref="B60">XtoYt($A60,Al,Vl,B$8)</f>
        <v>0.18010138949761142</v>
      </c>
      <c r="C60" cm="1">
        <f t="array" ref="C60">YtoyX(B60,Al,Vl,B$8)</f>
        <v>-4.125</v>
      </c>
      <c r="D60">
        <f t="shared" si="31"/>
        <v>4.3856457412954589E-2</v>
      </c>
      <c r="E60">
        <f t="shared" si="9"/>
        <v>0.98480775301220791</v>
      </c>
      <c r="F60">
        <f t="shared" si="120"/>
        <v>-1.4546975908448396</v>
      </c>
      <c r="G60" s="6">
        <f t="shared" si="10"/>
        <v>-0.54962102171246086</v>
      </c>
      <c r="H60">
        <f t="shared" si="32"/>
        <v>1.3047088881131852</v>
      </c>
      <c r="I60">
        <f t="shared" si="117"/>
        <v>1.3424982388179337E-3</v>
      </c>
      <c r="J60">
        <f t="shared" si="20"/>
        <v>94.477990236634611</v>
      </c>
      <c r="K60" s="6">
        <f t="shared" si="118"/>
        <v>-4.0614608107254089</v>
      </c>
      <c r="BS60">
        <f t="shared" si="129"/>
        <v>0</v>
      </c>
      <c r="BT60">
        <f t="shared" si="130"/>
        <v>0.10000000000000019</v>
      </c>
      <c r="BU60">
        <f t="shared" si="131"/>
        <v>0.11789799471168975</v>
      </c>
      <c r="BV60">
        <f t="shared" si="132"/>
        <v>0</v>
      </c>
      <c r="BW60">
        <f t="shared" si="133"/>
        <v>0.10000000000000019</v>
      </c>
      <c r="BX60">
        <f t="shared" si="149"/>
        <v>0.79359331333269867</v>
      </c>
      <c r="BY60">
        <f t="shared" si="134"/>
        <v>0</v>
      </c>
      <c r="BZ60">
        <f t="shared" si="135"/>
        <v>0.10000000000000019</v>
      </c>
      <c r="CA60">
        <f t="shared" si="136"/>
        <v>0.98926832509504858</v>
      </c>
      <c r="CB60">
        <f t="shared" si="137"/>
        <v>0</v>
      </c>
      <c r="CC60">
        <f t="shared" si="138"/>
        <v>0.10000000000000019</v>
      </c>
      <c r="CD60">
        <f t="shared" si="139"/>
        <v>0.35977375126281175</v>
      </c>
      <c r="CE60">
        <f t="shared" si="140"/>
        <v>0</v>
      </c>
      <c r="CF60">
        <f t="shared" si="141"/>
        <v>0.10000000000000019</v>
      </c>
      <c r="CG60">
        <f t="shared" si="142"/>
        <v>3.9221157417652232E-2</v>
      </c>
      <c r="CO60">
        <f t="shared" si="121"/>
        <v>0.10000000000000019</v>
      </c>
      <c r="CP60">
        <f t="shared" si="22"/>
        <v>0.3534486777250167</v>
      </c>
      <c r="CQ60">
        <f t="shared" si="12"/>
        <v>0.11789799471168975</v>
      </c>
      <c r="CR60">
        <f t="shared" si="122"/>
        <v>0.10000000000000019</v>
      </c>
      <c r="CS60">
        <f t="shared" si="24"/>
        <v>-8.8306779666492904E-2</v>
      </c>
      <c r="CT60">
        <f t="shared" si="13"/>
        <v>0.79359331333269867</v>
      </c>
      <c r="CU60">
        <f t="shared" si="123"/>
        <v>0.10000000000000019</v>
      </c>
      <c r="CV60">
        <f t="shared" si="26"/>
        <v>1.8395427535025405E-2</v>
      </c>
      <c r="CW60">
        <f t="shared" si="14"/>
        <v>0.98926832509504858</v>
      </c>
      <c r="CX60">
        <f t="shared" si="124"/>
        <v>0.10000000000000019</v>
      </c>
      <c r="CY60">
        <f t="shared" si="28"/>
        <v>0.21017169837744304</v>
      </c>
      <c r="CZ60">
        <f t="shared" si="15"/>
        <v>0.35977375126281175</v>
      </c>
      <c r="DA60">
        <f t="shared" si="125"/>
        <v>0.10000000000000019</v>
      </c>
      <c r="DB60">
        <f t="shared" si="30"/>
        <v>0.49141266643395581</v>
      </c>
      <c r="DC60">
        <f t="shared" si="16"/>
        <v>3.9221157417652232E-2</v>
      </c>
      <c r="EC60">
        <f t="shared" si="110"/>
        <v>5.0100000000000113</v>
      </c>
      <c r="EE60">
        <f t="shared" si="108"/>
        <v>100.87777777777654</v>
      </c>
      <c r="EF60">
        <f t="shared" si="109"/>
        <v>9.9129860116754162E-3</v>
      </c>
      <c r="EO60" t="s">
        <v>233</v>
      </c>
      <c r="EW60">
        <f t="shared" si="43"/>
        <v>1.413716694115408</v>
      </c>
      <c r="EX60">
        <f t="shared" si="33"/>
        <v>0.7821723252011491</v>
      </c>
      <c r="EY60">
        <f t="shared" si="34"/>
        <v>4.9384417029756893</v>
      </c>
      <c r="EZ60">
        <f t="shared" si="35"/>
        <v>1.3223813139563263</v>
      </c>
      <c r="FA60">
        <f t="shared" si="127"/>
        <v>-5.7498963173694833</v>
      </c>
      <c r="FB60" cm="1">
        <f t="array" ref="FB60">xsel+Rs*COS(EW60)</f>
        <v>267.49750033781061</v>
      </c>
      <c r="FC60">
        <f>ysel+Rs*SIN(EW60)</f>
        <v>137.43176034760796</v>
      </c>
      <c r="FD60">
        <f>FD59-FF59+FG59</f>
        <v>0.28556112180899751</v>
      </c>
      <c r="FE60">
        <f>ATAN(FN59/FO59)</f>
        <v>0.14355188830794918</v>
      </c>
      <c r="FF60">
        <f>FD60-FE60</f>
        <v>0.14200923350104833</v>
      </c>
      <c r="FG60">
        <f t="shared" si="50"/>
        <v>0.13032105576715244</v>
      </c>
      <c r="FH60">
        <f t="shared" si="128"/>
        <v>0.9181818181818191</v>
      </c>
      <c r="FI60">
        <f>FO59</f>
        <v>4.9321378826670443</v>
      </c>
      <c r="FJ60">
        <f>FN59</f>
        <v>0.71292153978405415</v>
      </c>
      <c r="FK60">
        <f t="shared" si="41"/>
        <v>5.0900000000000096</v>
      </c>
      <c r="FL60">
        <f t="shared" si="42"/>
        <v>2.5038068466515684</v>
      </c>
      <c r="FM60">
        <f t="shared" si="37"/>
        <v>25.266604811898965</v>
      </c>
      <c r="FN60">
        <f>(-FL60*COS(FD61)+SQRT(FM60))*SIN(FD61)</f>
        <v>0.70755530892266938</v>
      </c>
      <c r="FO60">
        <f>FI60+_xlfn.COT(FD61)*(FN60-FJ60)</f>
        <v>4.9130363684358063</v>
      </c>
      <c r="GF60">
        <f t="shared" si="75"/>
        <v>5.3600000000000065</v>
      </c>
      <c r="GG60">
        <f t="shared" si="59"/>
        <v>7.3600000000000048</v>
      </c>
      <c r="GH60">
        <f t="shared" si="60"/>
        <v>0.9454545454545461</v>
      </c>
      <c r="GI60">
        <f t="shared" si="76"/>
        <v>0.15127699128850305</v>
      </c>
      <c r="GJ60">
        <f t="shared" si="77"/>
        <v>0.39948444113959214</v>
      </c>
      <c r="GK60" t="e" cm="1">
        <f t="array" aca="1" ref="GK60" ca="1">(-ftoue(GJ60,mmm)-ellearx)/parbros/(Kay*bsel)*c_EXISOSI/2</f>
        <v>#NAME?</v>
      </c>
      <c r="GL60">
        <f t="shared" si="61"/>
        <v>1.2815183537870547</v>
      </c>
      <c r="GM60" t="e" cm="1">
        <f t="array" aca="1" ref="GM60" ca="1">ftoue(GL60,mmm)-ellearx</f>
        <v>#NAME?</v>
      </c>
      <c r="GN60" t="e">
        <f t="shared" ca="1" si="62"/>
        <v>#NAME?</v>
      </c>
      <c r="GO60">
        <f t="shared" si="78"/>
        <v>0.1362879365602909</v>
      </c>
      <c r="GP60">
        <f t="shared" si="63"/>
        <v>0.24217338680847353</v>
      </c>
      <c r="GQ60">
        <f t="shared" si="79"/>
        <v>1.2853985188356827</v>
      </c>
      <c r="GR60">
        <f t="shared" si="80"/>
        <v>5.2035901690827941</v>
      </c>
      <c r="GS60">
        <f t="shared" si="64"/>
        <v>-1.4784113011536294E-4</v>
      </c>
      <c r="GT60">
        <f t="shared" si="65"/>
        <v>3.0250173720487838E-3</v>
      </c>
      <c r="GU60">
        <f t="shared" si="66"/>
        <v>8.1641827861653887E-4</v>
      </c>
      <c r="GV60">
        <f t="shared" si="81"/>
        <v>0.18656716417910424</v>
      </c>
      <c r="GW60">
        <f t="shared" si="67"/>
        <v>5.8049362455803079E-4</v>
      </c>
      <c r="GX60">
        <f t="shared" si="68"/>
        <v>0.24863625679418774</v>
      </c>
      <c r="GY60">
        <f t="shared" si="82"/>
        <v>1.3190015668318171</v>
      </c>
      <c r="GZ60">
        <f t="shared" si="83"/>
        <v>5.1951741902168482</v>
      </c>
      <c r="HB60">
        <f t="shared" si="84"/>
        <v>0.97242079433491957</v>
      </c>
      <c r="HC60">
        <f t="shared" si="85"/>
        <v>0.27689999999999987</v>
      </c>
      <c r="HD60">
        <f t="shared" si="94"/>
        <v>5.6269658639157036</v>
      </c>
      <c r="HE60">
        <f t="shared" si="95"/>
        <v>8.9786774819540227E-3</v>
      </c>
      <c r="HF60">
        <f t="shared" si="86"/>
        <v>0.9727711248054195</v>
      </c>
      <c r="HL60">
        <f t="shared" si="87"/>
        <v>5.6269658639157036</v>
      </c>
      <c r="HM60">
        <f t="shared" si="88"/>
        <v>0.16271358128775984</v>
      </c>
      <c r="HN60">
        <f t="shared" si="70"/>
        <v>0.9115489907386003</v>
      </c>
      <c r="HO60">
        <f t="shared" si="152"/>
        <v>5.5526411077212652</v>
      </c>
      <c r="HS60">
        <f t="shared" si="89"/>
        <v>-2.0232169438091119</v>
      </c>
      <c r="HT60">
        <f t="shared" si="126"/>
        <v>-2.4597937761572037</v>
      </c>
      <c r="HU60">
        <f t="shared" si="91"/>
        <v>-5.0608457210678619</v>
      </c>
      <c r="HV60">
        <f t="shared" si="71"/>
        <v>0.98179097673119708</v>
      </c>
      <c r="HW60">
        <f t="shared" si="92"/>
        <v>0.27689999999999987</v>
      </c>
      <c r="HX60">
        <f t="shared" si="72"/>
        <v>5.7197306696388512</v>
      </c>
      <c r="IA60">
        <f t="shared" si="97"/>
        <v>0.91714798586720936</v>
      </c>
      <c r="IB60">
        <f t="shared" si="98"/>
        <v>12.097127247153466</v>
      </c>
      <c r="IC60">
        <f t="shared" si="99"/>
        <v>1.2018542124121137</v>
      </c>
      <c r="ID60">
        <f t="shared" si="100"/>
        <v>5.5920358891296971</v>
      </c>
      <c r="IE60">
        <f t="shared" si="101"/>
        <v>18866.870560556294</v>
      </c>
      <c r="IG60">
        <f t="shared" si="102"/>
        <v>0.21170206231894223</v>
      </c>
      <c r="IH60">
        <f t="shared" si="73"/>
        <v>0.79337839835663726</v>
      </c>
      <c r="II60">
        <f t="shared" si="103"/>
        <v>0.9163390207747939</v>
      </c>
      <c r="IJ60">
        <f t="shared" si="104"/>
        <v>1.129413610906133</v>
      </c>
      <c r="IL60">
        <f t="shared" si="74"/>
        <v>14.286036398748282</v>
      </c>
    </row>
    <row r="61" spans="1:246" x14ac:dyDescent="0.2">
      <c r="A61">
        <f t="shared" si="17"/>
        <v>4.0800000000000018</v>
      </c>
      <c r="B61" cm="1">
        <f t="array" ref="B61">XtoYt($A61,Al,Vl,B$8)</f>
        <v>0.1801013894976114</v>
      </c>
      <c r="C61" cm="1">
        <f t="array" ref="C61">YtoyX(B61,Al,Vl,B$8)</f>
        <v>-4.125</v>
      </c>
      <c r="D61">
        <f t="shared" si="31"/>
        <v>4.4733586561213678E-2</v>
      </c>
      <c r="E61">
        <f t="shared" si="9"/>
        <v>0.98358503435489242</v>
      </c>
      <c r="F61">
        <f t="shared" si="120"/>
        <v>-1.483167950897333</v>
      </c>
      <c r="G61" s="6">
        <f t="shared" si="10"/>
        <v>-0.56715275982197588</v>
      </c>
      <c r="H61">
        <f t="shared" si="32"/>
        <v>1.3308030658754488</v>
      </c>
      <c r="I61">
        <f t="shared" si="117"/>
        <v>1.0895654720042061E-3</v>
      </c>
      <c r="J61">
        <f t="shared" si="20"/>
        <v>94.478004793850261</v>
      </c>
      <c r="K61" s="6">
        <f t="shared" si="118"/>
        <v>-4.073431882619805</v>
      </c>
      <c r="BS61">
        <f t="shared" si="129"/>
        <v>0</v>
      </c>
      <c r="BT61">
        <f t="shared" si="130"/>
        <v>0.11000000000000018</v>
      </c>
      <c r="BU61">
        <f t="shared" si="131"/>
        <v>0.10888970921960049</v>
      </c>
      <c r="BV61">
        <f t="shared" si="132"/>
        <v>0</v>
      </c>
      <c r="BW61">
        <f t="shared" si="133"/>
        <v>0.11000000000000018</v>
      </c>
      <c r="BX61">
        <f t="shared" si="149"/>
        <v>0.83144581138976847</v>
      </c>
      <c r="BY61">
        <f t="shared" si="134"/>
        <v>0</v>
      </c>
      <c r="BZ61">
        <f t="shared" si="135"/>
        <v>0.11000000000000018</v>
      </c>
      <c r="CA61">
        <f t="shared" si="136"/>
        <v>0.97474175604836355</v>
      </c>
      <c r="CB61">
        <f t="shared" si="137"/>
        <v>0</v>
      </c>
      <c r="CC61">
        <f t="shared" si="138"/>
        <v>0.11000000000000018</v>
      </c>
      <c r="CD61">
        <f t="shared" si="139"/>
        <v>0.33376525470991925</v>
      </c>
      <c r="CE61">
        <f t="shared" si="140"/>
        <v>0</v>
      </c>
      <c r="CF61">
        <f t="shared" si="141"/>
        <v>0.11000000000000018</v>
      </c>
      <c r="CG61">
        <f t="shared" si="142"/>
        <v>3.6207751165730044E-2</v>
      </c>
      <c r="CO61">
        <f t="shared" si="121"/>
        <v>0.11000000000000018</v>
      </c>
      <c r="CP61">
        <f t="shared" si="22"/>
        <v>0.36344867772501666</v>
      </c>
      <c r="CQ61">
        <f t="shared" si="12"/>
        <v>0.10888970921960049</v>
      </c>
      <c r="CR61">
        <f t="shared" si="122"/>
        <v>0.11000000000000018</v>
      </c>
      <c r="CS61">
        <f t="shared" si="24"/>
        <v>-7.8306779666492909E-2</v>
      </c>
      <c r="CT61">
        <f t="shared" si="13"/>
        <v>0.83144581138976847</v>
      </c>
      <c r="CU61">
        <f t="shared" si="123"/>
        <v>0.11000000000000018</v>
      </c>
      <c r="CV61">
        <f t="shared" si="26"/>
        <v>2.83954275350254E-2</v>
      </c>
      <c r="CW61">
        <f t="shared" si="14"/>
        <v>0.97474175604836355</v>
      </c>
      <c r="CX61">
        <f t="shared" si="124"/>
        <v>0.11000000000000018</v>
      </c>
      <c r="CY61">
        <f t="shared" si="28"/>
        <v>0.22017169837744305</v>
      </c>
      <c r="CZ61">
        <f t="shared" si="15"/>
        <v>0.33376525470991925</v>
      </c>
      <c r="DA61">
        <f t="shared" si="125"/>
        <v>0.11000000000000018</v>
      </c>
      <c r="DB61">
        <f t="shared" si="30"/>
        <v>0.50141266643395577</v>
      </c>
      <c r="DC61">
        <f t="shared" si="16"/>
        <v>3.6207751165730044E-2</v>
      </c>
      <c r="EC61">
        <f t="shared" si="110"/>
        <v>4.9920000000000115</v>
      </c>
      <c r="EE61">
        <f t="shared" si="108"/>
        <v>0</v>
      </c>
      <c r="EF61">
        <f t="shared" si="109"/>
        <v>0</v>
      </c>
      <c r="EO61" t="s">
        <v>234</v>
      </c>
      <c r="EW61">
        <f t="shared" si="43"/>
        <v>1.445132620651306</v>
      </c>
      <c r="EX61">
        <f t="shared" si="33"/>
        <v>0.62666616782151574</v>
      </c>
      <c r="EY61">
        <f t="shared" si="34"/>
        <v>4.9605735065723895</v>
      </c>
      <c r="EZ61">
        <f t="shared" si="35"/>
        <v>1.4493026525298796</v>
      </c>
      <c r="FA61">
        <f t="shared" si="127"/>
        <v>-5.7192238827807618</v>
      </c>
      <c r="FB61" cm="1">
        <f t="array" ref="FB61">xsel+Rs*COS(EW61)</f>
        <v>267.45862379846568</v>
      </c>
      <c r="FC61">
        <f>ysel+Rs*SIN(EW61)</f>
        <v>137.43729329850714</v>
      </c>
      <c r="FD61">
        <f>FD60-FF60+FG60</f>
        <v>0.27387294407510165</v>
      </c>
      <c r="FE61">
        <f>ATAN(FN60/FO60)</f>
        <v>0.14303244287020769</v>
      </c>
      <c r="FF61">
        <f>FD61-FE61</f>
        <v>0.13084050120489396</v>
      </c>
      <c r="FG61">
        <f t="shared" si="50"/>
        <v>0.11984233834503645</v>
      </c>
      <c r="FH61">
        <f t="shared" si="128"/>
        <v>0.91636363636363727</v>
      </c>
      <c r="FI61">
        <f>FO60</f>
        <v>4.9130363684358063</v>
      </c>
      <c r="FJ61">
        <f>FN60</f>
        <v>0.70755530892266938</v>
      </c>
      <c r="FK61">
        <f>FK60-dr</f>
        <v>5.0720000000000098</v>
      </c>
      <c r="FL61">
        <f t="shared" si="42"/>
        <v>2.3944384638934366</v>
      </c>
      <c r="FM61">
        <f t="shared" si="37"/>
        <v>25.542916000000101</v>
      </c>
      <c r="FN61">
        <f>(-FL61*COS(FD62)+SQRT(FM61))*SIN(FD62)</f>
        <v>0</v>
      </c>
      <c r="FO61" t="e">
        <f>FI61+_xlfn.COT(FD62)*(FN61-FJ61)</f>
        <v>#DIV/0!</v>
      </c>
      <c r="GF61">
        <f t="shared" si="75"/>
        <v>5.3420000000000067</v>
      </c>
      <c r="GG61">
        <f t="shared" si="59"/>
        <v>7.3420000000000059</v>
      </c>
      <c r="GH61">
        <f t="shared" si="60"/>
        <v>0.94363636363636427</v>
      </c>
      <c r="GI61">
        <f t="shared" si="76"/>
        <v>0.15059393794223236</v>
      </c>
      <c r="GJ61">
        <f t="shared" si="77"/>
        <v>0.39853041805645922</v>
      </c>
      <c r="GK61" t="e" cm="1">
        <f t="array" aca="1" ref="GK61" ca="1">(-ftoue(GJ61,mmm)-ellearx)/parbros/(Kay*bsel)*c_EXISOSI/2</f>
        <v>#NAME?</v>
      </c>
      <c r="GL61">
        <f t="shared" si="61"/>
        <v>1.2822461662432856</v>
      </c>
      <c r="GM61" t="e" cm="1">
        <f t="array" aca="1" ref="GM61" ca="1">ftoue(GL61,mmm)-ellearx</f>
        <v>#NAME?</v>
      </c>
      <c r="GN61" t="e">
        <f t="shared" ca="1" si="62"/>
        <v>#NAME?</v>
      </c>
      <c r="GO61">
        <f t="shared" si="78"/>
        <v>0.1362879365602909</v>
      </c>
      <c r="GP61">
        <f t="shared" si="63"/>
        <v>0.24191898608240212</v>
      </c>
      <c r="GQ61">
        <f t="shared" si="79"/>
        <v>1.2797624890474335</v>
      </c>
      <c r="GR61">
        <f t="shared" si="80"/>
        <v>5.1864411663130996</v>
      </c>
      <c r="GS61">
        <f t="shared" si="64"/>
        <v>-1.4775890749243762E-4</v>
      </c>
      <c r="GT61">
        <f t="shared" si="65"/>
        <v>3.0250173720487838E-3</v>
      </c>
      <c r="GU61">
        <f t="shared" si="66"/>
        <v>8.4363165652205641E-4</v>
      </c>
      <c r="GV61">
        <f t="shared" si="81"/>
        <v>0.18719580681392714</v>
      </c>
      <c r="GW61">
        <f t="shared" si="67"/>
        <v>6.0083629213909741E-4</v>
      </c>
      <c r="GX61">
        <f t="shared" si="68"/>
        <v>0.24858870074870115</v>
      </c>
      <c r="GY61">
        <f t="shared" si="82"/>
        <v>1.3143258502172368</v>
      </c>
      <c r="GZ61">
        <f t="shared" si="83"/>
        <v>5.1777902197221941</v>
      </c>
      <c r="HB61">
        <f t="shared" si="84"/>
        <v>0.97151470211178503</v>
      </c>
      <c r="HC61">
        <f t="shared" si="85"/>
        <v>0.28612999999999988</v>
      </c>
      <c r="HD61">
        <f t="shared" si="94"/>
        <v>5.6179955509066719</v>
      </c>
      <c r="HE61">
        <f t="shared" si="95"/>
        <v>8.9703130090317273E-3</v>
      </c>
      <c r="HF61">
        <f t="shared" si="86"/>
        <v>0.97186489805327492</v>
      </c>
      <c r="HL61">
        <f t="shared" si="87"/>
        <v>5.6179955509066719</v>
      </c>
      <c r="HM61">
        <f t="shared" si="88"/>
        <v>0.15372341981460899</v>
      </c>
      <c r="HN61">
        <f t="shared" si="70"/>
        <v>0.86022016354770114</v>
      </c>
      <c r="HO61">
        <f t="shared" si="152"/>
        <v>5.5517470475727846</v>
      </c>
      <c r="HS61">
        <f t="shared" si="89"/>
        <v>-2.1268598200954245</v>
      </c>
      <c r="HT61">
        <f t="shared" si="126"/>
        <v>-2.9654413417486518</v>
      </c>
      <c r="HU61">
        <f t="shared" si="91"/>
        <v>-4.7715858641184603</v>
      </c>
      <c r="HV61">
        <f t="shared" si="71"/>
        <v>0.98118228993337542</v>
      </c>
      <c r="HW61">
        <f t="shared" si="92"/>
        <v>0.28612999999999988</v>
      </c>
      <c r="HX61">
        <f t="shared" si="72"/>
        <v>5.7137046703404168</v>
      </c>
      <c r="IA61">
        <f t="shared" si="97"/>
        <v>0.91909127965375381</v>
      </c>
      <c r="IB61">
        <f t="shared" si="98"/>
        <v>12.010431319050962</v>
      </c>
      <c r="IC61">
        <f t="shared" si="99"/>
        <v>1.1928794864183028</v>
      </c>
      <c r="ID61">
        <f t="shared" si="100"/>
        <v>5.5877955931433556</v>
      </c>
      <c r="IE61">
        <f t="shared" si="101"/>
        <v>18868.373599479059</v>
      </c>
      <c r="IG61">
        <f t="shared" si="102"/>
        <v>0.2103223312523792</v>
      </c>
      <c r="IH61">
        <f t="shared" si="73"/>
        <v>0.79455747333820359</v>
      </c>
      <c r="II61">
        <f t="shared" si="103"/>
        <v>0.91827841945430366</v>
      </c>
      <c r="IJ61">
        <f t="shared" si="104"/>
        <v>1.1299804817732459</v>
      </c>
      <c r="IL61">
        <f t="shared" si="74"/>
        <v>14.286595282677492</v>
      </c>
    </row>
    <row r="62" spans="1:246" x14ac:dyDescent="0.2">
      <c r="A62">
        <f t="shared" si="17"/>
        <v>4.1600000000000019</v>
      </c>
      <c r="B62" cm="1">
        <f t="array" ref="B62">XtoYt($A62,Al,Vl,B$8)</f>
        <v>0.1801013894976114</v>
      </c>
      <c r="C62" cm="1">
        <f t="array" ref="C62">YtoyX(B62,Al,Vl,B$8)</f>
        <v>-4.125</v>
      </c>
      <c r="D62">
        <f t="shared" si="31"/>
        <v>4.5610715709472768E-2</v>
      </c>
      <c r="E62">
        <f t="shared" si="9"/>
        <v>0.98231703985360641</v>
      </c>
      <c r="F62">
        <f t="shared" si="120"/>
        <v>-1.5115663055252277</v>
      </c>
      <c r="G62" s="6">
        <f t="shared" si="10"/>
        <v>-0.58495474026799521</v>
      </c>
      <c r="H62">
        <f t="shared" si="32"/>
        <v>1.3568972436377125</v>
      </c>
      <c r="I62">
        <f t="shared" si="117"/>
        <v>8.8428634105013819E-4</v>
      </c>
      <c r="J62">
        <f t="shared" si="20"/>
        <v>94.478014382501186</v>
      </c>
      <c r="K62" s="6">
        <f t="shared" si="118"/>
        <v>-4.0831475524060004</v>
      </c>
      <c r="BS62">
        <f t="shared" si="129"/>
        <v>0</v>
      </c>
      <c r="BT62">
        <f t="shared" si="130"/>
        <v>0.12000000000000018</v>
      </c>
      <c r="BU62">
        <f t="shared" si="131"/>
        <v>0.10056207647146938</v>
      </c>
      <c r="BV62">
        <f t="shared" si="132"/>
        <v>0</v>
      </c>
      <c r="BW62">
        <f t="shared" si="133"/>
        <v>0.12000000000000018</v>
      </c>
      <c r="BX62">
        <f t="shared" si="149"/>
        <v>0.86725854895376275</v>
      </c>
      <c r="BY62">
        <f t="shared" si="134"/>
        <v>0</v>
      </c>
      <c r="BZ62">
        <f t="shared" si="135"/>
        <v>0.12000000000000018</v>
      </c>
      <c r="CA62">
        <f t="shared" si="136"/>
        <v>0.95461132418507344</v>
      </c>
      <c r="CB62">
        <f t="shared" si="137"/>
        <v>0</v>
      </c>
      <c r="CC62">
        <f t="shared" si="138"/>
        <v>0.12000000000000018</v>
      </c>
      <c r="CD62">
        <f t="shared" si="139"/>
        <v>0.30941587439227924</v>
      </c>
      <c r="CE62">
        <f t="shared" si="140"/>
        <v>0</v>
      </c>
      <c r="CF62">
        <f t="shared" si="141"/>
        <v>0.12000000000000018</v>
      </c>
      <c r="CG62">
        <f t="shared" si="142"/>
        <v>3.3425587299482473E-2</v>
      </c>
      <c r="CO62">
        <f t="shared" si="121"/>
        <v>0.12000000000000018</v>
      </c>
      <c r="CP62">
        <f t="shared" si="22"/>
        <v>0.37344867772501666</v>
      </c>
      <c r="CQ62">
        <f t="shared" si="12"/>
        <v>0.10056207647146938</v>
      </c>
      <c r="CR62">
        <f t="shared" si="122"/>
        <v>0.12000000000000018</v>
      </c>
      <c r="CS62">
        <f t="shared" si="24"/>
        <v>-6.8306779666492914E-2</v>
      </c>
      <c r="CT62">
        <f t="shared" si="13"/>
        <v>0.86725854895376275</v>
      </c>
      <c r="CU62">
        <f t="shared" si="123"/>
        <v>0.12000000000000018</v>
      </c>
      <c r="CV62">
        <f t="shared" si="26"/>
        <v>3.8395427535025395E-2</v>
      </c>
      <c r="CW62">
        <f t="shared" si="14"/>
        <v>0.95461132418507344</v>
      </c>
      <c r="CX62">
        <f t="shared" si="124"/>
        <v>0.12000000000000018</v>
      </c>
      <c r="CY62">
        <f t="shared" si="28"/>
        <v>0.23017169837744306</v>
      </c>
      <c r="CZ62">
        <f t="shared" si="15"/>
        <v>0.30941587439227924</v>
      </c>
      <c r="DA62">
        <f t="shared" si="125"/>
        <v>0.12000000000000018</v>
      </c>
      <c r="DB62">
        <f t="shared" si="30"/>
        <v>0.51141266643395578</v>
      </c>
      <c r="DC62">
        <f t="shared" si="16"/>
        <v>3.3425587299482473E-2</v>
      </c>
      <c r="EC62">
        <f t="shared" si="110"/>
        <v>4.9740000000000117</v>
      </c>
      <c r="EE62">
        <f t="shared" si="108"/>
        <v>0</v>
      </c>
      <c r="EF62">
        <f t="shared" si="109"/>
        <v>0</v>
      </c>
      <c r="EO62" s="5" t="s">
        <v>252</v>
      </c>
      <c r="EW62">
        <f t="shared" si="43"/>
        <v>1.476548547187204</v>
      </c>
      <c r="EX62">
        <f t="shared" si="33"/>
        <v>0.47054156659256596</v>
      </c>
      <c r="EY62">
        <f t="shared" si="34"/>
        <v>4.9778098230154004</v>
      </c>
      <c r="EZ62">
        <f t="shared" si="35"/>
        <v>1.5476608423666964</v>
      </c>
      <c r="FH62">
        <f t="shared" si="128"/>
        <v>0.91454545454545555</v>
      </c>
      <c r="FI62" t="e">
        <f t="shared" ref="FI62:FI68" si="153">FO61</f>
        <v>#DIV/0!</v>
      </c>
      <c r="FJ62">
        <f t="shared" ref="FJ62:FJ68" si="154">FN61</f>
        <v>0</v>
      </c>
      <c r="FK62">
        <f t="shared" si="41"/>
        <v>5.05400000000001</v>
      </c>
      <c r="GF62">
        <f t="shared" si="75"/>
        <v>5.3240000000000069</v>
      </c>
      <c r="GG62">
        <f t="shared" ref="GG62:GG80" si="155">GF62-a_exisosi</f>
        <v>7.3240000000000052</v>
      </c>
      <c r="GH62">
        <f t="shared" ref="GH62:GH80" si="156">c_EXISOSI+bsel*GF62</f>
        <v>0.94181818181818244</v>
      </c>
      <c r="GI62">
        <f t="shared" si="76"/>
        <v>0.1499120507866224</v>
      </c>
      <c r="GJ62">
        <f t="shared" si="77"/>
        <v>0.39757624668890684</v>
      </c>
      <c r="GK62" t="e" cm="1">
        <f t="array" aca="1" ref="GK62" ca="1">(-ftoue(GJ62,mmm)-ellearx)/parbros/(Kay*bsel)*c_EXISOSI/2</f>
        <v>#NAME?</v>
      </c>
      <c r="GL62">
        <f t="shared" ref="GL62:GL80" si="157">ACOS($GG62/bell)</f>
        <v>1.2829738214969382</v>
      </c>
      <c r="GM62" t="e" cm="1">
        <f t="array" aca="1" ref="GM62" ca="1">ftoue(GL62,mmm)-ellearx</f>
        <v>#NAME?</v>
      </c>
      <c r="GN62" t="e">
        <f t="shared" ca="1" si="62"/>
        <v>#NAME?</v>
      </c>
      <c r="GO62">
        <f t="shared" si="78"/>
        <v>0.1362879365602909</v>
      </c>
      <c r="GP62">
        <f t="shared" ref="GP62:GP80" si="158">fisosti-1/(Kay*bsel)*(SQRT(1-Kay^2*(c_EXISOSI+bsel*GF62)^2)-SQRT(1-Kay^2*(c_EXISOSI+bsel*rarxiko)^2))</f>
        <v>0.24166507515687802</v>
      </c>
      <c r="GQ62">
        <f t="shared" si="79"/>
        <v>1.2741378000870691</v>
      </c>
      <c r="GR62">
        <f t="shared" si="80"/>
        <v>5.1692890097565023</v>
      </c>
      <c r="GS62">
        <f t="shared" ref="GS62:GS80" si="159">2*AA*$GF62+BB</f>
        <v>-1.476766848695123E-4</v>
      </c>
      <c r="GT62">
        <f t="shared" ref="GT62:GT80" si="160">SQRT(BB^2-4*AA*CC)</f>
        <v>3.0250173720487838E-3</v>
      </c>
      <c r="GU62">
        <f t="shared" ref="GU62:GU80" si="161">Kay*bsel/SQRT(-AA)*ASIN((2*AA*$GF62+BB)/GT62)-_1stint</f>
        <v>8.7084499821088457E-4</v>
      </c>
      <c r="GV62">
        <f t="shared" si="81"/>
        <v>0.18782870022539419</v>
      </c>
      <c r="GW62">
        <f t="shared" ref="GW62:GW80" si="162">Kay*c_EXISOSI/SQRT(CC)*LN(ABS(2*SQRT(CC)*SQRT(AA+BB*GV62+CC*GV62^2)+2*CC*GV62+BB))-_2ndint</f>
        <v>6.2124759348042595E-4</v>
      </c>
      <c r="GX62">
        <f t="shared" ref="GX62:GX80" si="163">fisosti-(GU62+GW62)</f>
        <v>0.248541076105671</v>
      </c>
      <c r="GY62">
        <f t="shared" si="82"/>
        <v>1.3096514360303131</v>
      </c>
      <c r="GZ62">
        <f t="shared" si="83"/>
        <v>5.1604059061379859</v>
      </c>
      <c r="HB62">
        <f t="shared" si="84"/>
        <v>0.97060945399830434</v>
      </c>
      <c r="HC62">
        <f t="shared" si="85"/>
        <v>0.2953599999999999</v>
      </c>
      <c r="HD62">
        <f t="shared" si="94"/>
        <v>5.609033594583213</v>
      </c>
      <c r="HE62">
        <f t="shared" si="95"/>
        <v>8.9619563234588639E-3</v>
      </c>
      <c r="HF62">
        <f t="shared" si="86"/>
        <v>0.97095951500096034</v>
      </c>
      <c r="HL62">
        <f t="shared" si="87"/>
        <v>5.609033594583213</v>
      </c>
      <c r="HM62">
        <f t="shared" si="88"/>
        <v>0.14412858701810524</v>
      </c>
      <c r="HN62">
        <f t="shared" si="70"/>
        <v>0.80562609348704539</v>
      </c>
      <c r="HO62">
        <f t="shared" si="152"/>
        <v>5.5508760085824189</v>
      </c>
      <c r="HS62">
        <f t="shared" si="89"/>
        <v>-2.2304749287005667</v>
      </c>
      <c r="HT62">
        <f t="shared" si="126"/>
        <v>-3.4375686976951894</v>
      </c>
      <c r="HU62">
        <f t="shared" si="91"/>
        <v>-4.4321980228538163</v>
      </c>
      <c r="HV62">
        <f t="shared" ref="HV62:HV93" si="164">2*(1-COS(incid22))*EXP(-bsel*$HW62)/((1-COS(incid22))^2*EXP(-2*bsel*$HW62)+kay2_^2 )</f>
        <v>0.98057350559773604</v>
      </c>
      <c r="HW62">
        <f t="shared" si="92"/>
        <v>0.2953599999999999</v>
      </c>
      <c r="HX62">
        <f t="shared" si="72"/>
        <v>5.7076777054175869</v>
      </c>
      <c r="IA62">
        <f t="shared" si="97"/>
        <v>0.92104515781223495</v>
      </c>
      <c r="IB62">
        <f t="shared" si="98"/>
        <v>11.923749144338561</v>
      </c>
      <c r="IC62">
        <f t="shared" si="99"/>
        <v>1.1838779242501454</v>
      </c>
      <c r="ID62">
        <f t="shared" si="100"/>
        <v>5.5835488579750194</v>
      </c>
      <c r="IE62">
        <f t="shared" si="101"/>
        <v>-20.653835644582411</v>
      </c>
      <c r="IG62">
        <f t="shared" si="102"/>
        <v>0.20893532396101094</v>
      </c>
      <c r="IH62">
        <f t="shared" ref="IH62:IH93" si="165">SIN(IA62)*(c_EXISOSI+bsel*($HX63))/(c_EXISOSI+bsel*$HX62)</f>
        <v>0.79573994658805003</v>
      </c>
      <c r="II62">
        <f t="shared" si="103"/>
        <v>0.92022836364334037</v>
      </c>
      <c r="IJ62">
        <f t="shared" si="104"/>
        <v>1.1305506948957196</v>
      </c>
      <c r="IL62">
        <f t="shared" si="74"/>
        <v>0.40404040404040387</v>
      </c>
    </row>
    <row r="63" spans="1:246" x14ac:dyDescent="0.2">
      <c r="A63">
        <f t="shared" si="17"/>
        <v>4.240000000000002</v>
      </c>
      <c r="B63" cm="1">
        <f t="array" ref="B63">XtoYt($A63,Al,Vl,B$8)</f>
        <v>0.1801013894976114</v>
      </c>
      <c r="C63" cm="1">
        <f t="array" ref="C63">YtoyX(B63,Al,Vl,B$8)</f>
        <v>-4.125</v>
      </c>
      <c r="D63">
        <f t="shared" si="31"/>
        <v>4.6487844857731858E-2</v>
      </c>
      <c r="E63">
        <f t="shared" si="9"/>
        <v>0.98100406900221948</v>
      </c>
      <c r="F63">
        <f t="shared" si="120"/>
        <v>-1.5398901417669988</v>
      </c>
      <c r="G63" s="6">
        <f t="shared" si="10"/>
        <v>-0.60302770142997175</v>
      </c>
      <c r="H63">
        <f t="shared" si="32"/>
        <v>1.3829914213999761</v>
      </c>
      <c r="I63">
        <f t="shared" si="117"/>
        <v>7.1768271482916589E-4</v>
      </c>
      <c r="J63">
        <f t="shared" si="20"/>
        <v>94.478020698421787</v>
      </c>
      <c r="K63" s="6">
        <f t="shared" si="118"/>
        <v>-4.0910327466009262</v>
      </c>
      <c r="BS63">
        <f t="shared" si="129"/>
        <v>0</v>
      </c>
      <c r="BT63">
        <f t="shared" si="130"/>
        <v>0.13000000000000017</v>
      </c>
      <c r="BU63">
        <f t="shared" si="131"/>
        <v>9.2865298574611815E-2</v>
      </c>
      <c r="BV63">
        <f t="shared" si="132"/>
        <v>0</v>
      </c>
      <c r="BW63">
        <f t="shared" si="133"/>
        <v>0.13000000000000017</v>
      </c>
      <c r="BX63">
        <f t="shared" si="149"/>
        <v>0.90027097436117176</v>
      </c>
      <c r="BY63">
        <f t="shared" si="134"/>
        <v>0</v>
      </c>
      <c r="BZ63">
        <f t="shared" si="135"/>
        <v>0.13000000000000017</v>
      </c>
      <c r="CA63">
        <f t="shared" si="136"/>
        <v>0.9294642226920764</v>
      </c>
      <c r="CB63">
        <f t="shared" si="137"/>
        <v>0</v>
      </c>
      <c r="CC63">
        <f t="shared" si="138"/>
        <v>0.13000000000000017</v>
      </c>
      <c r="CD63">
        <f t="shared" si="139"/>
        <v>0.28666684647794755</v>
      </c>
      <c r="CE63">
        <f t="shared" si="140"/>
        <v>0</v>
      </c>
      <c r="CF63">
        <f t="shared" si="141"/>
        <v>0.13000000000000017</v>
      </c>
      <c r="CG63">
        <f t="shared" si="142"/>
        <v>3.0856980736861436E-2</v>
      </c>
      <c r="CO63">
        <f t="shared" si="121"/>
        <v>0.13000000000000017</v>
      </c>
      <c r="CP63">
        <f t="shared" si="22"/>
        <v>0.38344867772501667</v>
      </c>
      <c r="CQ63">
        <f t="shared" si="12"/>
        <v>9.2865298574611815E-2</v>
      </c>
      <c r="CR63">
        <f t="shared" si="122"/>
        <v>0.13000000000000017</v>
      </c>
      <c r="CS63">
        <f t="shared" si="24"/>
        <v>-5.8306779666492919E-2</v>
      </c>
      <c r="CT63">
        <f t="shared" si="13"/>
        <v>0.90027097436117176</v>
      </c>
      <c r="CU63">
        <f t="shared" si="123"/>
        <v>0.13000000000000017</v>
      </c>
      <c r="CV63">
        <f t="shared" si="26"/>
        <v>4.839542753502539E-2</v>
      </c>
      <c r="CW63">
        <f t="shared" si="14"/>
        <v>0.9294642226920764</v>
      </c>
      <c r="CX63">
        <f t="shared" si="124"/>
        <v>0.13000000000000017</v>
      </c>
      <c r="CY63">
        <f t="shared" si="28"/>
        <v>0.24017169837744304</v>
      </c>
      <c r="CZ63">
        <f t="shared" si="15"/>
        <v>0.28666684647794755</v>
      </c>
      <c r="DA63">
        <f t="shared" si="125"/>
        <v>0.13000000000000017</v>
      </c>
      <c r="DB63">
        <f t="shared" si="30"/>
        <v>0.52141266643395578</v>
      </c>
      <c r="DC63">
        <f t="shared" si="16"/>
        <v>3.0856980736861436E-2</v>
      </c>
      <c r="EC63">
        <f t="shared" si="110"/>
        <v>4.956000000000012</v>
      </c>
      <c r="EE63">
        <f t="shared" si="108"/>
        <v>0</v>
      </c>
      <c r="EF63">
        <f t="shared" si="109"/>
        <v>0</v>
      </c>
      <c r="EO63" t="s">
        <v>235</v>
      </c>
      <c r="EW63">
        <f t="shared" si="43"/>
        <v>1.5079644737231019</v>
      </c>
      <c r="EX63">
        <f t="shared" si="33"/>
        <v>0.31395259764656097</v>
      </c>
      <c r="EY63">
        <f t="shared" si="34"/>
        <v>4.990133642141358</v>
      </c>
      <c r="EZ63">
        <f t="shared" si="35"/>
        <v>1.6177059105697769</v>
      </c>
      <c r="FH63">
        <f t="shared" si="128"/>
        <v>0.91272727272727372</v>
      </c>
      <c r="FI63">
        <f t="shared" si="153"/>
        <v>0</v>
      </c>
      <c r="FJ63">
        <f t="shared" si="154"/>
        <v>0</v>
      </c>
      <c r="FK63">
        <f t="shared" si="41"/>
        <v>5.0360000000000102</v>
      </c>
      <c r="GF63">
        <f t="shared" ref="GF63:GF80" si="166">GF62-hatm/50</f>
        <v>5.3060000000000072</v>
      </c>
      <c r="GG63">
        <f t="shared" si="155"/>
        <v>7.3060000000000063</v>
      </c>
      <c r="GH63">
        <f t="shared" si="156"/>
        <v>0.94000000000000072</v>
      </c>
      <c r="GI63">
        <f t="shared" si="76"/>
        <v>0.14923133298475455</v>
      </c>
      <c r="GJ63">
        <f t="shared" si="77"/>
        <v>0.39662192715758904</v>
      </c>
      <c r="GK63" t="e" cm="1">
        <f t="array" aca="1" ref="GK63" ca="1">(-ftoue(GJ63,mmm)-ellearx)/parbros/(Kay*bsel)*c_EXISOSI/2</f>
        <v>#NAME?</v>
      </c>
      <c r="GL63">
        <f t="shared" si="157"/>
        <v>1.2837013200348637</v>
      </c>
      <c r="GM63" t="e" cm="1">
        <f t="array" aca="1" ref="GM63" ca="1">ftoue(GL63,mmm)-ellearx</f>
        <v>#NAME?</v>
      </c>
      <c r="GN63" t="e">
        <f t="shared" ca="1" si="62"/>
        <v>#NAME?</v>
      </c>
      <c r="GO63">
        <f t="shared" ref="GO63:GO80" si="167">fia*2/(Kay*bsel)*(SQRT(1-Kay^2*(c_EXISOSI+bsel*GE63)^2)-SQRT(1-Kay^2*(c_EXISOSI+bsel*rarxiko)^2))</f>
        <v>0.1362879365602909</v>
      </c>
      <c r="GP63">
        <f t="shared" si="158"/>
        <v>0.24141165403138698</v>
      </c>
      <c r="GQ63">
        <f t="shared" si="79"/>
        <v>1.2685244276668988</v>
      </c>
      <c r="GR63">
        <f t="shared" si="80"/>
        <v>5.1521337110378305</v>
      </c>
      <c r="GS63">
        <f t="shared" si="159"/>
        <v>-1.4759446224658698E-4</v>
      </c>
      <c r="GT63">
        <f t="shared" si="160"/>
        <v>3.0250173720487838E-3</v>
      </c>
      <c r="GU63">
        <f t="shared" si="161"/>
        <v>8.9805830370331269E-4</v>
      </c>
      <c r="GV63">
        <f t="shared" si="81"/>
        <v>0.1884658876743307</v>
      </c>
      <c r="GW63">
        <f t="shared" si="162"/>
        <v>6.4172799347451698E-4</v>
      </c>
      <c r="GX63">
        <f t="shared" si="163"/>
        <v>0.24849338240018448</v>
      </c>
      <c r="GY63">
        <f t="shared" si="82"/>
        <v>1.3049783254882428</v>
      </c>
      <c r="GZ63">
        <f t="shared" si="83"/>
        <v>5.1430212492275373</v>
      </c>
      <c r="HB63">
        <f t="shared" ref="HB63:HB94" si="168">2*(1-COS(incid1))*EXP(-bsel*$HC63)/((1-COS(incid1))^2*EXP(-2*bsel*$HC63)+Kay^2 )</f>
        <v>0.96970504920860856</v>
      </c>
      <c r="HC63">
        <f t="shared" ref="HC63:HC94" si="169">HC62+dtt</f>
        <v>0.30458999999999992</v>
      </c>
      <c r="HD63">
        <f t="shared" si="94"/>
        <v>5.6000799871652251</v>
      </c>
      <c r="HE63">
        <f t="shared" si="95"/>
        <v>8.9536074179878966E-3</v>
      </c>
      <c r="HF63">
        <f t="shared" ref="HF63:HF94" si="170">HE63/dtt</f>
        <v>0.97005497486326075</v>
      </c>
      <c r="HL63">
        <f t="shared" si="87"/>
        <v>5.6000799871652251</v>
      </c>
      <c r="HM63">
        <f t="shared" ref="HM63:HM94" si="171">HM62-$HC63^2*dtt/$HD63/Kay</f>
        <v>0.13390839289132173</v>
      </c>
      <c r="HN63">
        <f t="shared" si="70"/>
        <v>0.74765859310696692</v>
      </c>
      <c r="HO63">
        <f t="shared" si="152"/>
        <v>5.5499461700814523</v>
      </c>
      <c r="HS63">
        <f t="shared" ref="HS63:HS94" si="172">HS62-$HB63^2*dtt/($HD63*Kay)</f>
        <v>-2.3340623870381512</v>
      </c>
      <c r="HT63">
        <f t="shared" si="126"/>
        <v>-3.8712519915212122</v>
      </c>
      <c r="HU63">
        <f t="shared" si="91"/>
        <v>-4.0465175003688687</v>
      </c>
      <c r="HV63">
        <f t="shared" si="164"/>
        <v>0.97996462496307946</v>
      </c>
      <c r="HW63">
        <f t="shared" si="92"/>
        <v>0.30458999999999992</v>
      </c>
      <c r="HX63">
        <f t="shared" si="72"/>
        <v>5.7016497871344871</v>
      </c>
      <c r="IA63">
        <f t="shared" si="97"/>
        <v>0.9230097286920208</v>
      </c>
      <c r="IB63">
        <f t="shared" si="98"/>
        <v>11.837080750968596</v>
      </c>
      <c r="IC63">
        <f t="shared" si="99"/>
        <v>1.174849232995286</v>
      </c>
      <c r="ID63">
        <f t="shared" si="100"/>
        <v>5.579295616371402</v>
      </c>
      <c r="IE63">
        <f t="shared" si="101"/>
        <v>-20.671729544162147</v>
      </c>
      <c r="IG63">
        <f t="shared" si="102"/>
        <v>0.2075409662036988</v>
      </c>
      <c r="IH63">
        <f t="shared" si="165"/>
        <v>0.79692582959478697</v>
      </c>
      <c r="II63">
        <f t="shared" si="103"/>
        <v>0.92218896100555137</v>
      </c>
      <c r="IJ63">
        <f t="shared" si="104"/>
        <v>1.1311242849665624</v>
      </c>
      <c r="IL63">
        <f t="shared" si="74"/>
        <v>0.40404040404040387</v>
      </c>
    </row>
    <row r="64" spans="1:246" x14ac:dyDescent="0.2">
      <c r="A64">
        <f t="shared" si="17"/>
        <v>4.3200000000000021</v>
      </c>
      <c r="B64" cm="1">
        <f t="array" ref="B64">XtoYt($A64,Al,Vl,B$8)</f>
        <v>0.1801013894976114</v>
      </c>
      <c r="C64" cm="1">
        <f t="array" ref="C64">YtoyX(B64,Al,Vl,B$8)</f>
        <v>-4.125</v>
      </c>
      <c r="D64">
        <f t="shared" si="31"/>
        <v>4.7364974005990948E-2</v>
      </c>
      <c r="E64">
        <f t="shared" si="9"/>
        <v>0.97964643093447745</v>
      </c>
      <c r="F64">
        <f t="shared" si="120"/>
        <v>-1.5681369744685512</v>
      </c>
      <c r="G64" s="6">
        <f t="shared" si="10"/>
        <v>-0.62137240129169768</v>
      </c>
      <c r="H64">
        <f t="shared" si="32"/>
        <v>1.4090855991622397</v>
      </c>
      <c r="I64">
        <f t="shared" si="117"/>
        <v>5.8246796713260223E-4</v>
      </c>
      <c r="J64">
        <f t="shared" si="20"/>
        <v>94.478024858636942</v>
      </c>
      <c r="K64" s="6">
        <f t="shared" si="118"/>
        <v>-4.0974323344645072</v>
      </c>
      <c r="BS64">
        <f t="shared" si="129"/>
        <v>0</v>
      </c>
      <c r="BT64">
        <f t="shared" si="130"/>
        <v>0.14000000000000018</v>
      </c>
      <c r="BU64">
        <f t="shared" si="131"/>
        <v>8.5752870330601819E-2</v>
      </c>
      <c r="BV64">
        <f t="shared" si="132"/>
        <v>0</v>
      </c>
      <c r="BW64">
        <f t="shared" si="133"/>
        <v>0.14000000000000018</v>
      </c>
      <c r="BX64">
        <f t="shared" si="149"/>
        <v>0.92970722476819601</v>
      </c>
      <c r="BY64">
        <f t="shared" si="134"/>
        <v>0</v>
      </c>
      <c r="BZ64">
        <f t="shared" si="135"/>
        <v>0.14000000000000018</v>
      </c>
      <c r="CA64">
        <f t="shared" si="136"/>
        <v>0.89999289448507114</v>
      </c>
      <c r="CB64">
        <f t="shared" si="137"/>
        <v>0</v>
      </c>
      <c r="CC64">
        <f t="shared" si="138"/>
        <v>0.14000000000000018</v>
      </c>
      <c r="CD64">
        <f t="shared" si="139"/>
        <v>0.26545047521777598</v>
      </c>
      <c r="CE64">
        <f t="shared" si="140"/>
        <v>0</v>
      </c>
      <c r="CF64">
        <f t="shared" si="141"/>
        <v>0.14000000000000018</v>
      </c>
      <c r="CG64">
        <f t="shared" si="142"/>
        <v>2.8485586119928775E-2</v>
      </c>
      <c r="CO64">
        <f t="shared" si="121"/>
        <v>0.14000000000000018</v>
      </c>
      <c r="CP64">
        <f t="shared" si="22"/>
        <v>0.39344867772501668</v>
      </c>
      <c r="CQ64">
        <f t="shared" si="12"/>
        <v>8.5752870330601819E-2</v>
      </c>
      <c r="CR64">
        <f t="shared" si="122"/>
        <v>0.14000000000000018</v>
      </c>
      <c r="CS64">
        <f t="shared" si="24"/>
        <v>-4.8306779666492911E-2</v>
      </c>
      <c r="CT64">
        <f t="shared" si="13"/>
        <v>0.92970722476819601</v>
      </c>
      <c r="CU64">
        <f t="shared" si="123"/>
        <v>0.14000000000000018</v>
      </c>
      <c r="CV64">
        <f t="shared" si="26"/>
        <v>5.8395427535025399E-2</v>
      </c>
      <c r="CW64">
        <f t="shared" si="14"/>
        <v>0.89999289448507114</v>
      </c>
      <c r="CX64">
        <f t="shared" si="124"/>
        <v>0.14000000000000018</v>
      </c>
      <c r="CY64">
        <f t="shared" si="28"/>
        <v>0.25017169837744302</v>
      </c>
      <c r="CZ64">
        <f t="shared" si="15"/>
        <v>0.26545047521777598</v>
      </c>
      <c r="DA64">
        <f t="shared" si="125"/>
        <v>0.14000000000000018</v>
      </c>
      <c r="DB64">
        <f t="shared" si="30"/>
        <v>0.53141266643395579</v>
      </c>
      <c r="DC64">
        <f t="shared" si="16"/>
        <v>2.8485586119928775E-2</v>
      </c>
      <c r="EC64">
        <f t="shared" si="110"/>
        <v>4.9380000000000122</v>
      </c>
      <c r="EE64">
        <f t="shared" si="108"/>
        <v>0</v>
      </c>
      <c r="EF64">
        <f t="shared" si="109"/>
        <v>0</v>
      </c>
      <c r="EO64" t="s">
        <v>236</v>
      </c>
      <c r="EW64">
        <f t="shared" si="43"/>
        <v>1.5393804002589999</v>
      </c>
      <c r="EX64">
        <f t="shared" si="33"/>
        <v>0.15705379539063533</v>
      </c>
      <c r="EY64">
        <f t="shared" si="34"/>
        <v>4.9975328018286582</v>
      </c>
      <c r="EZ64">
        <f t="shared" si="35"/>
        <v>1.6596432630384912</v>
      </c>
      <c r="FH64">
        <f t="shared" si="128"/>
        <v>0.91090909090909189</v>
      </c>
      <c r="FI64">
        <f t="shared" si="153"/>
        <v>0</v>
      </c>
      <c r="FJ64">
        <f t="shared" si="154"/>
        <v>0</v>
      </c>
      <c r="FK64">
        <f t="shared" si="41"/>
        <v>5.0180000000000105</v>
      </c>
      <c r="GF64">
        <f t="shared" si="166"/>
        <v>5.2880000000000074</v>
      </c>
      <c r="GG64">
        <f t="shared" si="155"/>
        <v>7.2880000000000056</v>
      </c>
      <c r="GH64">
        <f t="shared" si="156"/>
        <v>0.93818181818181889</v>
      </c>
      <c r="GI64">
        <f t="shared" si="76"/>
        <v>0.14855178769800709</v>
      </c>
      <c r="GJ64">
        <f t="shared" si="77"/>
        <v>0.39566745958482163</v>
      </c>
      <c r="GK64" t="e" cm="1">
        <f t="array" aca="1" ref="GK64" ca="1">(-ftoue(GJ64,mmm)-ellearx)/parbros/(Kay*bsel)*c_EXISOSI/2</f>
        <v>#NAME?</v>
      </c>
      <c r="GL64">
        <f t="shared" si="157"/>
        <v>1.2844286623430579</v>
      </c>
      <c r="GM64" t="e" cm="1">
        <f t="array" aca="1" ref="GM64" ca="1">ftoue(GL64,mmm)-ellearx</f>
        <v>#NAME?</v>
      </c>
      <c r="GN64" t="e">
        <f t="shared" ca="1" si="62"/>
        <v>#NAME?</v>
      </c>
      <c r="GO64">
        <f t="shared" si="167"/>
        <v>0.1362879365602909</v>
      </c>
      <c r="GP64">
        <f t="shared" si="158"/>
        <v>0.24115872270534128</v>
      </c>
      <c r="GQ64">
        <f t="shared" si="79"/>
        <v>1.2629223474894371</v>
      </c>
      <c r="GR64">
        <f t="shared" si="80"/>
        <v>5.1349752817527614</v>
      </c>
      <c r="GS64">
        <f t="shared" si="159"/>
        <v>-1.4751223962366166E-4</v>
      </c>
      <c r="GT64">
        <f t="shared" si="160"/>
        <v>3.0250173720487838E-3</v>
      </c>
      <c r="GU64">
        <f t="shared" si="161"/>
        <v>9.2527157301963009E-4</v>
      </c>
      <c r="GV64">
        <f t="shared" si="81"/>
        <v>0.18910741301058975</v>
      </c>
      <c r="GW64">
        <f t="shared" si="162"/>
        <v>6.6227796175320525E-4</v>
      </c>
      <c r="GX64">
        <f t="shared" si="163"/>
        <v>0.24844561916258948</v>
      </c>
      <c r="GY64">
        <f t="shared" si="82"/>
        <v>1.300306519816413</v>
      </c>
      <c r="GZ64">
        <f t="shared" si="83"/>
        <v>5.1256362487522464</v>
      </c>
      <c r="HB64">
        <f t="shared" si="168"/>
        <v>0.96880148695755897</v>
      </c>
      <c r="HC64">
        <f t="shared" si="169"/>
        <v>0.31381999999999993</v>
      </c>
      <c r="HD64">
        <f t="shared" si="94"/>
        <v>5.5911347208798343</v>
      </c>
      <c r="HE64">
        <f t="shared" si="95"/>
        <v>8.9452662853908294E-3</v>
      </c>
      <c r="HF64">
        <f t="shared" si="170"/>
        <v>0.96915127685707791</v>
      </c>
      <c r="HL64">
        <f t="shared" si="87"/>
        <v>5.5911347208798343</v>
      </c>
      <c r="HM64">
        <f t="shared" si="171"/>
        <v>0.12304205081513395</v>
      </c>
      <c r="HN64">
        <f t="shared" si="70"/>
        <v>0.68621015714690736</v>
      </c>
      <c r="HO64">
        <f t="shared" si="152"/>
        <v>5.5488650269452799</v>
      </c>
      <c r="HS64">
        <f t="shared" si="172"/>
        <v>-2.4376223126809187</v>
      </c>
      <c r="HT64">
        <f t="shared" si="126"/>
        <v>-4.2620012394969757</v>
      </c>
      <c r="HU64">
        <f t="shared" si="91"/>
        <v>-3.6188579554265825</v>
      </c>
      <c r="HV64">
        <f t="shared" si="164"/>
        <v>0.97935564926620722</v>
      </c>
      <c r="HW64">
        <f t="shared" si="92"/>
        <v>0.31381999999999993</v>
      </c>
      <c r="HX64">
        <f t="shared" si="72"/>
        <v>5.6956209277354519</v>
      </c>
      <c r="IA64">
        <f t="shared" si="97"/>
        <v>0.92498510252950505</v>
      </c>
      <c r="IB64">
        <f t="shared" si="98"/>
        <v>11.750426165564853</v>
      </c>
      <c r="IC64">
        <f t="shared" si="99"/>
        <v>1.1657931140947493</v>
      </c>
      <c r="ID64">
        <f t="shared" si="100"/>
        <v>5.5750357996686724</v>
      </c>
      <c r="IE64">
        <f t="shared" si="101"/>
        <v>-20.689671586893198</v>
      </c>
      <c r="IG64">
        <f t="shared" si="102"/>
        <v>0.20613918243705731</v>
      </c>
      <c r="IH64">
        <f t="shared" si="165"/>
        <v>0.79811513389619582</v>
      </c>
      <c r="II64">
        <f t="shared" si="103"/>
        <v>0.92416032107433088</v>
      </c>
      <c r="IJ64">
        <f t="shared" si="104"/>
        <v>1.1317012872780297</v>
      </c>
      <c r="IL64">
        <f t="shared" si="74"/>
        <v>0.40404040404040387</v>
      </c>
    </row>
    <row r="65" spans="1:246" x14ac:dyDescent="0.2">
      <c r="A65">
        <f t="shared" si="17"/>
        <v>4.4000000000000021</v>
      </c>
      <c r="B65" cm="1">
        <f t="array" ref="B65">XtoYt($A65,Al,Vl,B$8)</f>
        <v>0.1801013894976114</v>
      </c>
      <c r="C65" cm="1">
        <f t="array" ref="C65">YtoyX(B65,Al,Vl,B$8)</f>
        <v>-4.125</v>
      </c>
      <c r="D65">
        <f t="shared" si="31"/>
        <v>4.8242103154250038E-2</v>
      </c>
      <c r="E65">
        <f t="shared" si="9"/>
        <v>0.97824444425017554</v>
      </c>
      <c r="F65">
        <f t="shared" si="120"/>
        <v>-1.5963043470932758</v>
      </c>
      <c r="G65" s="6">
        <f t="shared" si="10"/>
        <v>-0.63998962075012134</v>
      </c>
      <c r="H65">
        <f t="shared" si="32"/>
        <v>1.4351797769245034</v>
      </c>
      <c r="I65">
        <f t="shared" si="117"/>
        <v>4.7272829710979223E-4</v>
      </c>
      <c r="J65">
        <f t="shared" si="20"/>
        <v>94.478027598916725</v>
      </c>
      <c r="K65" s="6">
        <f t="shared" si="118"/>
        <v>-4.1026262106998743</v>
      </c>
      <c r="BS65">
        <f t="shared" si="129"/>
        <v>0</v>
      </c>
      <c r="BT65">
        <f t="shared" si="130"/>
        <v>0.15000000000000019</v>
      </c>
      <c r="BU65">
        <f t="shared" si="131"/>
        <v>7.9181438941270818E-2</v>
      </c>
      <c r="BV65">
        <f t="shared" si="132"/>
        <v>0</v>
      </c>
      <c r="BW65">
        <f t="shared" si="133"/>
        <v>0.15000000000000019</v>
      </c>
      <c r="BX65">
        <f t="shared" si="149"/>
        <v>0.95481277228391503</v>
      </c>
      <c r="BY65">
        <f t="shared" si="134"/>
        <v>0</v>
      </c>
      <c r="BZ65">
        <f t="shared" si="135"/>
        <v>0.15000000000000019</v>
      </c>
      <c r="CA65">
        <f t="shared" si="136"/>
        <v>0.86695223399276022</v>
      </c>
      <c r="CB65">
        <f t="shared" si="137"/>
        <v>0</v>
      </c>
      <c r="CC65">
        <f t="shared" si="138"/>
        <v>0.15000000000000019</v>
      </c>
      <c r="CD65">
        <f t="shared" si="139"/>
        <v>0.24569330256998304</v>
      </c>
      <c r="CE65">
        <f t="shared" si="140"/>
        <v>0</v>
      </c>
      <c r="CF65">
        <f t="shared" si="141"/>
        <v>0.15000000000000019</v>
      </c>
      <c r="CG65">
        <f t="shared" si="142"/>
        <v>2.629629906682102E-2</v>
      </c>
      <c r="CO65">
        <f t="shared" si="121"/>
        <v>0.15000000000000019</v>
      </c>
      <c r="CP65">
        <f t="shared" si="22"/>
        <v>0.40344867772501669</v>
      </c>
      <c r="CQ65">
        <f t="shared" si="12"/>
        <v>7.9181438941270818E-2</v>
      </c>
      <c r="CR65">
        <f t="shared" si="122"/>
        <v>0.15000000000000019</v>
      </c>
      <c r="CS65">
        <f t="shared" si="24"/>
        <v>-3.8306779666492902E-2</v>
      </c>
      <c r="CT65">
        <f t="shared" si="13"/>
        <v>0.95481277228391503</v>
      </c>
      <c r="CU65">
        <f t="shared" si="123"/>
        <v>0.15000000000000019</v>
      </c>
      <c r="CV65">
        <f t="shared" si="26"/>
        <v>6.8395427535025408E-2</v>
      </c>
      <c r="CW65">
        <f t="shared" si="14"/>
        <v>0.86695223399276022</v>
      </c>
      <c r="CX65">
        <f t="shared" si="124"/>
        <v>0.15000000000000019</v>
      </c>
      <c r="CY65">
        <f t="shared" si="28"/>
        <v>0.26017169837744303</v>
      </c>
      <c r="CZ65">
        <f t="shared" si="15"/>
        <v>0.24569330256998304</v>
      </c>
      <c r="DA65">
        <f t="shared" si="125"/>
        <v>0.15000000000000019</v>
      </c>
      <c r="DB65">
        <f t="shared" si="30"/>
        <v>0.5414126664339558</v>
      </c>
      <c r="DC65">
        <f t="shared" si="16"/>
        <v>2.629629906682102E-2</v>
      </c>
      <c r="EC65">
        <f t="shared" si="110"/>
        <v>4.9200000000000124</v>
      </c>
      <c r="EE65">
        <f t="shared" si="108"/>
        <v>0</v>
      </c>
      <c r="EF65">
        <f t="shared" si="109"/>
        <v>0</v>
      </c>
      <c r="EO65" t="s">
        <v>237</v>
      </c>
      <c r="EW65">
        <f t="shared" si="43"/>
        <v>1.5707963267948979</v>
      </c>
      <c r="EX65">
        <f t="shared" si="33"/>
        <v>-6.3550510340237842E-15</v>
      </c>
      <c r="EY65">
        <f t="shared" si="34"/>
        <v>5</v>
      </c>
      <c r="EZ65">
        <f t="shared" si="35"/>
        <v>1.6736068942330349</v>
      </c>
      <c r="FH65">
        <f t="shared" si="128"/>
        <v>0.90909090909091017</v>
      </c>
      <c r="FI65">
        <f t="shared" si="153"/>
        <v>0</v>
      </c>
      <c r="FJ65">
        <f t="shared" si="154"/>
        <v>0</v>
      </c>
      <c r="FK65">
        <f t="shared" si="41"/>
        <v>5.0000000000000107</v>
      </c>
      <c r="GF65">
        <f t="shared" si="166"/>
        <v>5.2700000000000076</v>
      </c>
      <c r="GG65">
        <f t="shared" si="155"/>
        <v>7.2700000000000067</v>
      </c>
      <c r="GH65">
        <f t="shared" si="156"/>
        <v>0.93636363636363706</v>
      </c>
      <c r="GI65">
        <f t="shared" si="76"/>
        <v>0.14787341808602344</v>
      </c>
      <c r="GJ65">
        <f t="shared" si="77"/>
        <v>0.39471284409458002</v>
      </c>
      <c r="GK65" t="e" cm="1">
        <f t="array" aca="1" ref="GK65" ca="1">(-ftoue(GJ65,mmm)-ellearx)/parbros/(Kay*bsel)*c_EXISOSI/2</f>
        <v>#NAME?</v>
      </c>
      <c r="GL65">
        <f t="shared" si="157"/>
        <v>1.2851558489066646</v>
      </c>
      <c r="GM65" t="e" cm="1">
        <f t="array" aca="1" ref="GM65" ca="1">ftoue(GL65,mmm)-ellearx</f>
        <v>#NAME?</v>
      </c>
      <c r="GN65" t="e">
        <f t="shared" ca="1" si="62"/>
        <v>#NAME?</v>
      </c>
      <c r="GO65">
        <f t="shared" si="167"/>
        <v>0.1362879365602909</v>
      </c>
      <c r="GP65">
        <f t="shared" si="158"/>
        <v>0.24090628117815324</v>
      </c>
      <c r="GQ65">
        <f t="shared" si="79"/>
        <v>1.2573315352478229</v>
      </c>
      <c r="GR65">
        <f t="shared" si="80"/>
        <v>5.1178137334677816</v>
      </c>
      <c r="GS65">
        <f t="shared" si="159"/>
        <v>-1.4743001700073634E-4</v>
      </c>
      <c r="GT65">
        <f t="shared" si="160"/>
        <v>3.0250173720487838E-3</v>
      </c>
      <c r="GU65">
        <f t="shared" si="161"/>
        <v>9.5248480618015385E-4</v>
      </c>
      <c r="GV65">
        <f t="shared" si="81"/>
        <v>0.18975332068311168</v>
      </c>
      <c r="GW65">
        <f t="shared" si="162"/>
        <v>6.8289797275231253E-4</v>
      </c>
      <c r="GX65">
        <f t="shared" si="163"/>
        <v>0.24839778591842984</v>
      </c>
      <c r="GY65">
        <f t="shared" si="82"/>
        <v>1.2956360202484849</v>
      </c>
      <c r="GZ65">
        <f t="shared" si="83"/>
        <v>5.1082509044715829</v>
      </c>
      <c r="HB65">
        <f t="shared" si="168"/>
        <v>0.9678987664607458</v>
      </c>
      <c r="HC65">
        <f t="shared" si="169"/>
        <v>0.32304999999999995</v>
      </c>
      <c r="HD65">
        <f t="shared" si="94"/>
        <v>5.582197787961384</v>
      </c>
      <c r="HE65">
        <f t="shared" si="95"/>
        <v>8.9369329184503243E-3</v>
      </c>
      <c r="HF65">
        <f t="shared" si="170"/>
        <v>0.96824842020046842</v>
      </c>
      <c r="HL65">
        <f t="shared" si="87"/>
        <v>5.582197787961384</v>
      </c>
      <c r="HM65">
        <f t="shared" si="171"/>
        <v>0.11150867712149572</v>
      </c>
      <c r="HN65">
        <f t="shared" si="70"/>
        <v>0.62117432147472251</v>
      </c>
      <c r="HO65">
        <f t="shared" si="152"/>
        <v>5.5475286935951384</v>
      </c>
      <c r="HS65">
        <f t="shared" si="172"/>
        <v>-2.5411548233616714</v>
      </c>
      <c r="HT65">
        <f t="shared" si="126"/>
        <v>-4.6058061851093095</v>
      </c>
      <c r="HU65">
        <f t="shared" si="91"/>
        <v>-3.1539628293830289</v>
      </c>
      <c r="HV65">
        <f t="shared" si="164"/>
        <v>0.97874657974192003</v>
      </c>
      <c r="HW65">
        <f t="shared" si="92"/>
        <v>0.32304999999999995</v>
      </c>
      <c r="HX65">
        <f t="shared" si="72"/>
        <v>5.6895911394450085</v>
      </c>
      <c r="IA65">
        <f t="shared" si="97"/>
        <v>0.92697139149535068</v>
      </c>
      <c r="IB65">
        <f t="shared" si="98"/>
        <v>11.663785413424236</v>
      </c>
      <c r="IC65">
        <f t="shared" si="99"/>
        <v>1.1567092631972624</v>
      </c>
      <c r="ID65">
        <f t="shared" si="100"/>
        <v>5.5707693377562126</v>
      </c>
      <c r="IE65">
        <f t="shared" si="101"/>
        <v>-20.707661920626911</v>
      </c>
      <c r="IG65">
        <f t="shared" si="102"/>
        <v>0.204729895782679</v>
      </c>
      <c r="IH65">
        <f t="shared" si="165"/>
        <v>0.79930787107941481</v>
      </c>
      <c r="II65">
        <f t="shared" si="103"/>
        <v>0.92614255529949818</v>
      </c>
      <c r="IJ65">
        <f t="shared" si="104"/>
        <v>1.1322817377365555</v>
      </c>
      <c r="IL65">
        <f t="shared" si="74"/>
        <v>0.40404040404040387</v>
      </c>
    </row>
    <row r="66" spans="1:246" x14ac:dyDescent="0.2">
      <c r="A66">
        <f t="shared" si="17"/>
        <v>4.4800000000000022</v>
      </c>
      <c r="B66" cm="1">
        <f t="array" ref="B66">XtoYt($A66,Al,Vl,B$8)</f>
        <v>0.1801013894976114</v>
      </c>
      <c r="C66" cm="1">
        <f t="array" ref="C66">YtoyX(B66,Al,Vl,B$8)</f>
        <v>-4.125</v>
      </c>
      <c r="D66">
        <f t="shared" si="31"/>
        <v>4.9119232302509128E-2</v>
      </c>
      <c r="E66">
        <f t="shared" si="9"/>
        <v>0.97679843683688772</v>
      </c>
      <c r="F66">
        <f t="shared" si="120"/>
        <v>-1.6243898325100845</v>
      </c>
      <c r="G66" s="6">
        <f t="shared" si="10"/>
        <v>-0.65888016708992059</v>
      </c>
      <c r="H66">
        <f t="shared" si="32"/>
        <v>1.461273954686767</v>
      </c>
      <c r="I66">
        <f t="shared" si="117"/>
        <v>3.8366408676578491E-4</v>
      </c>
      <c r="J66">
        <f t="shared" si="20"/>
        <v>94.47802940390342</v>
      </c>
      <c r="K66" s="6">
        <f t="shared" si="118"/>
        <v>-4.1068415366864768</v>
      </c>
      <c r="BS66">
        <f t="shared" si="129"/>
        <v>0</v>
      </c>
      <c r="BT66">
        <f t="shared" si="130"/>
        <v>0.1600000000000002</v>
      </c>
      <c r="BU66">
        <f t="shared" si="131"/>
        <v>7.311065091013999E-2</v>
      </c>
      <c r="BV66">
        <f t="shared" si="132"/>
        <v>0</v>
      </c>
      <c r="BW66">
        <f t="shared" si="133"/>
        <v>0.1600000000000002</v>
      </c>
      <c r="BX66">
        <f t="shared" si="149"/>
        <v>0.97489592013823012</v>
      </c>
      <c r="BY66">
        <f t="shared" si="134"/>
        <v>0</v>
      </c>
      <c r="BZ66">
        <f t="shared" si="135"/>
        <v>0.1600000000000002</v>
      </c>
      <c r="CA66">
        <f t="shared" si="136"/>
        <v>0.83111812004944619</v>
      </c>
      <c r="CB66">
        <f t="shared" si="137"/>
        <v>0</v>
      </c>
      <c r="CC66">
        <f t="shared" si="138"/>
        <v>0.1600000000000002</v>
      </c>
      <c r="CD66">
        <f t="shared" si="139"/>
        <v>0.2273186243202954</v>
      </c>
      <c r="CE66">
        <f t="shared" si="140"/>
        <v>0</v>
      </c>
      <c r="CF66">
        <f t="shared" si="141"/>
        <v>0.1600000000000002</v>
      </c>
      <c r="CG66">
        <f t="shared" si="142"/>
        <v>2.4275164109970479E-2</v>
      </c>
      <c r="CO66">
        <f t="shared" si="121"/>
        <v>0.1600000000000002</v>
      </c>
      <c r="CP66">
        <f t="shared" si="22"/>
        <v>0.4134486777250167</v>
      </c>
      <c r="CQ66">
        <f t="shared" si="12"/>
        <v>7.311065091013999E-2</v>
      </c>
      <c r="CR66">
        <f t="shared" si="122"/>
        <v>0.1600000000000002</v>
      </c>
      <c r="CS66">
        <f t="shared" si="24"/>
        <v>-2.8306779666492893E-2</v>
      </c>
      <c r="CT66">
        <f t="shared" si="13"/>
        <v>0.97489592013823012</v>
      </c>
      <c r="CU66">
        <f t="shared" si="123"/>
        <v>0.1600000000000002</v>
      </c>
      <c r="CV66">
        <f t="shared" si="26"/>
        <v>7.8395427535025416E-2</v>
      </c>
      <c r="CW66">
        <f t="shared" si="14"/>
        <v>0.83111812004944619</v>
      </c>
      <c r="CX66">
        <f t="shared" si="124"/>
        <v>0.1600000000000002</v>
      </c>
      <c r="CY66">
        <f t="shared" si="28"/>
        <v>0.27017169837744304</v>
      </c>
      <c r="CZ66">
        <f t="shared" si="15"/>
        <v>0.2273186243202954</v>
      </c>
      <c r="DA66">
        <f t="shared" si="125"/>
        <v>0.1600000000000002</v>
      </c>
      <c r="DB66">
        <f t="shared" si="30"/>
        <v>0.55141266643395581</v>
      </c>
      <c r="DC66">
        <f t="shared" si="16"/>
        <v>2.4275164109970479E-2</v>
      </c>
      <c r="EC66">
        <f t="shared" si="110"/>
        <v>4.9020000000000126</v>
      </c>
      <c r="EE66">
        <f t="shared" si="108"/>
        <v>0</v>
      </c>
      <c r="EF66">
        <f t="shared" si="109"/>
        <v>0</v>
      </c>
      <c r="EO66" t="s">
        <v>238</v>
      </c>
      <c r="EW66">
        <f t="shared" si="43"/>
        <v>1.6022122533307959</v>
      </c>
      <c r="EX66">
        <f t="shared" si="33"/>
        <v>-0.15705379539064807</v>
      </c>
      <c r="EY66">
        <f t="shared" si="34"/>
        <v>4.9975328018286573</v>
      </c>
      <c r="EZ66">
        <f t="shared" si="35"/>
        <v>1.6596432630384863</v>
      </c>
      <c r="FH66">
        <f t="shared" si="128"/>
        <v>0</v>
      </c>
      <c r="FI66">
        <f t="shared" si="153"/>
        <v>0</v>
      </c>
      <c r="FJ66">
        <f t="shared" si="154"/>
        <v>0</v>
      </c>
      <c r="FK66">
        <f t="shared" si="41"/>
        <v>4.9820000000000109</v>
      </c>
      <c r="GF66">
        <f t="shared" si="166"/>
        <v>5.2520000000000078</v>
      </c>
      <c r="GG66">
        <f t="shared" si="155"/>
        <v>7.252000000000006</v>
      </c>
      <c r="GH66">
        <f t="shared" si="156"/>
        <v>0.93454545454545535</v>
      </c>
      <c r="GI66">
        <f t="shared" si="76"/>
        <v>0.14719622730667994</v>
      </c>
      <c r="GJ66">
        <f t="shared" si="77"/>
        <v>0.39375808081249597</v>
      </c>
      <c r="GK66" t="e" cm="1">
        <f t="array" aca="1" ref="GK66" ca="1">(-ftoue(GJ66,mmm)-ellearx)/parbros/(Kay*bsel)*c_EXISOSI/2</f>
        <v>#NAME?</v>
      </c>
      <c r="GL66">
        <f t="shared" si="157"/>
        <v>1.2858828802099789</v>
      </c>
      <c r="GM66" t="e" cm="1">
        <f t="array" aca="1" ref="GM66" ca="1">ftoue(GL66,mmm)-ellearx</f>
        <v>#NAME?</v>
      </c>
      <c r="GN66" t="e">
        <f t="shared" ca="1" si="62"/>
        <v>#NAME?</v>
      </c>
      <c r="GO66">
        <f t="shared" si="167"/>
        <v>0.1362879365602909</v>
      </c>
      <c r="GP66">
        <f t="shared" si="158"/>
        <v>0.24065432944930862</v>
      </c>
      <c r="GQ66">
        <f t="shared" si="79"/>
        <v>1.2517519666262296</v>
      </c>
      <c r="GR66">
        <f t="shared" si="80"/>
        <v>5.1006490777201527</v>
      </c>
      <c r="GS66">
        <f t="shared" si="159"/>
        <v>-1.4734779437781102E-4</v>
      </c>
      <c r="GT66">
        <f t="shared" si="160"/>
        <v>3.0250173720487838E-3</v>
      </c>
      <c r="GU66">
        <f t="shared" si="161"/>
        <v>9.7969800320516637E-4</v>
      </c>
      <c r="GV66">
        <f t="shared" si="81"/>
        <v>0.19040365575019011</v>
      </c>
      <c r="GW66">
        <f t="shared" si="162"/>
        <v>7.0358850577738417E-4</v>
      </c>
      <c r="GX66">
        <f t="shared" si="163"/>
        <v>0.24834988218837975</v>
      </c>
      <c r="GY66">
        <f t="shared" si="82"/>
        <v>1.2909668280264786</v>
      </c>
      <c r="GZ66">
        <f t="shared" si="83"/>
        <v>5.0908652161430608</v>
      </c>
      <c r="HB66">
        <f t="shared" si="168"/>
        <v>0.96699688693448849</v>
      </c>
      <c r="HC66">
        <f t="shared" si="169"/>
        <v>0.33227999999999996</v>
      </c>
      <c r="HD66">
        <f t="shared" si="94"/>
        <v>5.5732691806514367</v>
      </c>
      <c r="HE66">
        <f t="shared" si="95"/>
        <v>8.9286073099472674E-3</v>
      </c>
      <c r="HF66">
        <f t="shared" si="170"/>
        <v>0.96734640411129658</v>
      </c>
      <c r="HL66">
        <f t="shared" si="87"/>
        <v>5.5732691806514367</v>
      </c>
      <c r="HM66">
        <f t="shared" si="171"/>
        <v>9.9287290654375943E-2</v>
      </c>
      <c r="HN66">
        <f t="shared" si="70"/>
        <v>0.55244608624834701</v>
      </c>
      <c r="HO66">
        <f t="shared" si="152"/>
        <v>5.5458211909317834</v>
      </c>
      <c r="HS66">
        <f t="shared" si="172"/>
        <v>-2.6446600369742099</v>
      </c>
      <c r="HT66">
        <f t="shared" si="126"/>
        <v>-4.8991767724427282</v>
      </c>
      <c r="HU66">
        <f t="shared" si="91"/>
        <v>-2.6569524482678997</v>
      </c>
      <c r="HV66">
        <f t="shared" si="164"/>
        <v>0.97813741762301654</v>
      </c>
      <c r="HW66">
        <f t="shared" si="92"/>
        <v>0.33227999999999996</v>
      </c>
      <c r="HX66">
        <f t="shared" si="72"/>
        <v>5.6835604344678643</v>
      </c>
      <c r="IA66">
        <f t="shared" si="97"/>
        <v>0.92896870974327694</v>
      </c>
      <c r="IB66">
        <f t="shared" si="98"/>
        <v>11.577158518518555</v>
      </c>
      <c r="IC66">
        <f t="shared" si="99"/>
        <v>1.1475973700086968</v>
      </c>
      <c r="ID66">
        <f t="shared" si="100"/>
        <v>5.5664961590391542</v>
      </c>
      <c r="IE66">
        <f t="shared" si="101"/>
        <v>-20.72570069372998</v>
      </c>
      <c r="IG66">
        <f t="shared" si="102"/>
        <v>0.20331302799327855</v>
      </c>
      <c r="IH66">
        <f t="shared" si="165"/>
        <v>0.80050405278111925</v>
      </c>
      <c r="II66">
        <f t="shared" si="103"/>
        <v>0.92813577709549144</v>
      </c>
      <c r="IJ66">
        <f t="shared" si="104"/>
        <v>1.1328656728781705</v>
      </c>
      <c r="IL66">
        <f t="shared" si="74"/>
        <v>0.40404040404040387</v>
      </c>
    </row>
    <row r="67" spans="1:246" x14ac:dyDescent="0.2">
      <c r="A67">
        <f t="shared" si="17"/>
        <v>4.5600000000000023</v>
      </c>
      <c r="B67" cm="1">
        <f t="array" ref="B67">XtoYt($A67,Al,Vl,B$8)</f>
        <v>0.18010138949761142</v>
      </c>
      <c r="C67" cm="1">
        <f t="array" ref="C67">YtoyX(B67,Al,Vl,B$8)</f>
        <v>-4.125</v>
      </c>
      <c r="D67">
        <f t="shared" si="31"/>
        <v>4.9996361450768217E-2</v>
      </c>
      <c r="E67">
        <f t="shared" si="9"/>
        <v>0.9753087456874413</v>
      </c>
      <c r="F67">
        <f t="shared" si="120"/>
        <v>-1.6523910337587933</v>
      </c>
      <c r="G67" s="6">
        <f t="shared" si="10"/>
        <v>-0.67804487763315613</v>
      </c>
      <c r="H67">
        <f t="shared" si="32"/>
        <v>1.4873681324490307</v>
      </c>
      <c r="I67">
        <f t="shared" si="117"/>
        <v>3.1137998595760807E-4</v>
      </c>
      <c r="J67">
        <f t="shared" si="20"/>
        <v>94.478030592824709</v>
      </c>
      <c r="K67" s="6">
        <f t="shared" si="118"/>
        <v>-4.1102626757357283</v>
      </c>
      <c r="BS67">
        <f t="shared" si="129"/>
        <v>0</v>
      </c>
      <c r="BT67">
        <f t="shared" si="130"/>
        <v>0.17000000000000021</v>
      </c>
      <c r="BU67">
        <f t="shared" si="131"/>
        <v>6.7502991996976458E-2</v>
      </c>
      <c r="BV67">
        <f t="shared" si="132"/>
        <v>0</v>
      </c>
      <c r="BW67">
        <f t="shared" si="133"/>
        <v>0.17000000000000021</v>
      </c>
      <c r="BX67">
        <f t="shared" si="149"/>
        <v>0.98937059373880232</v>
      </c>
      <c r="BY67">
        <f t="shared" si="134"/>
        <v>0</v>
      </c>
      <c r="BZ67">
        <f t="shared" si="135"/>
        <v>0.17000000000000021</v>
      </c>
      <c r="CA67">
        <f t="shared" si="136"/>
        <v>0.79325082502686073</v>
      </c>
      <c r="CB67">
        <f t="shared" si="137"/>
        <v>0</v>
      </c>
      <c r="CC67">
        <f t="shared" si="138"/>
        <v>0.17000000000000021</v>
      </c>
      <c r="CD67">
        <f t="shared" si="139"/>
        <v>0.21024845396533037</v>
      </c>
      <c r="CE67">
        <f t="shared" si="140"/>
        <v>0</v>
      </c>
      <c r="CF67">
        <f t="shared" si="141"/>
        <v>0.17000000000000021</v>
      </c>
      <c r="CG67">
        <f t="shared" si="142"/>
        <v>2.2409288999139802E-2</v>
      </c>
      <c r="CO67">
        <f t="shared" si="121"/>
        <v>0.17000000000000021</v>
      </c>
      <c r="CP67">
        <f t="shared" si="22"/>
        <v>0.42344867772501671</v>
      </c>
      <c r="CQ67">
        <f t="shared" si="12"/>
        <v>6.7502991996976458E-2</v>
      </c>
      <c r="CR67">
        <f t="shared" si="122"/>
        <v>0.17000000000000021</v>
      </c>
      <c r="CS67">
        <f t="shared" si="24"/>
        <v>-1.8306779666492884E-2</v>
      </c>
      <c r="CT67">
        <f t="shared" si="13"/>
        <v>0.98937059373880232</v>
      </c>
      <c r="CU67">
        <f t="shared" si="123"/>
        <v>0.17000000000000021</v>
      </c>
      <c r="CV67">
        <f t="shared" si="26"/>
        <v>8.8395427535025425E-2</v>
      </c>
      <c r="CW67">
        <f t="shared" si="14"/>
        <v>0.79325082502686073</v>
      </c>
      <c r="CX67">
        <f t="shared" si="124"/>
        <v>0.17000000000000021</v>
      </c>
      <c r="CY67">
        <f t="shared" si="28"/>
        <v>0.28017169837744305</v>
      </c>
      <c r="CZ67">
        <f t="shared" si="15"/>
        <v>0.21024845396533037</v>
      </c>
      <c r="DA67">
        <f t="shared" si="125"/>
        <v>0.17000000000000021</v>
      </c>
      <c r="DB67">
        <f t="shared" si="30"/>
        <v>0.56141266643395582</v>
      </c>
      <c r="DC67">
        <f t="shared" si="16"/>
        <v>2.2409288999139802E-2</v>
      </c>
      <c r="EC67">
        <f t="shared" si="110"/>
        <v>4.8840000000000128</v>
      </c>
      <c r="EE67">
        <f t="shared" si="108"/>
        <v>0</v>
      </c>
      <c r="EF67">
        <f t="shared" si="109"/>
        <v>0</v>
      </c>
      <c r="EO67" t="s">
        <v>239</v>
      </c>
      <c r="EW67">
        <f t="shared" si="43"/>
        <v>1.6336281798666938</v>
      </c>
      <c r="EX67">
        <f t="shared" si="33"/>
        <v>-0.31395259764657368</v>
      </c>
      <c r="EY67">
        <f t="shared" si="34"/>
        <v>4.9901336421413571</v>
      </c>
      <c r="EZ67">
        <f t="shared" si="35"/>
        <v>1.6177059105697718</v>
      </c>
      <c r="FH67">
        <f t="shared" si="128"/>
        <v>0</v>
      </c>
      <c r="FI67">
        <f t="shared" si="153"/>
        <v>0</v>
      </c>
      <c r="FJ67">
        <f t="shared" si="154"/>
        <v>0</v>
      </c>
      <c r="FK67">
        <f t="shared" si="41"/>
        <v>4.9640000000000111</v>
      </c>
      <c r="GF67">
        <f t="shared" si="166"/>
        <v>5.234000000000008</v>
      </c>
      <c r="GG67">
        <f t="shared" si="155"/>
        <v>7.2340000000000071</v>
      </c>
      <c r="GH67">
        <f t="shared" si="156"/>
        <v>0.93272727272727352</v>
      </c>
      <c r="GI67">
        <f t="shared" si="76"/>
        <v>0.14652021851605407</v>
      </c>
      <c r="GJ67">
        <f t="shared" si="77"/>
        <v>0.39280316986585506</v>
      </c>
      <c r="GK67" t="e" cm="1">
        <f t="array" aca="1" ref="GK67" ca="1">(-ftoue(GJ67,mmm)-ellearx)/parbros/(Kay*bsel)*c_EXISOSI/2</f>
        <v>#NAME?</v>
      </c>
      <c r="GL67">
        <f t="shared" si="157"/>
        <v>1.2866097567364509</v>
      </c>
      <c r="GM67" t="e" cm="1">
        <f t="array" aca="1" ref="GM67" ca="1">ftoue(GL67,mmm)-ellearx</f>
        <v>#NAME?</v>
      </c>
      <c r="GN67" t="e">
        <f t="shared" ca="1" si="62"/>
        <v>#NAME?</v>
      </c>
      <c r="GO67">
        <f t="shared" si="167"/>
        <v>0.1362879365602909</v>
      </c>
      <c r="GP67">
        <f t="shared" si="158"/>
        <v>0.24040286751821971</v>
      </c>
      <c r="GQ67">
        <f t="shared" si="79"/>
        <v>1.2461836172991485</v>
      </c>
      <c r="GR67">
        <f t="shared" si="80"/>
        <v>5.0834813260181546</v>
      </c>
      <c r="GS67">
        <f t="shared" si="159"/>
        <v>-1.472655717548857E-4</v>
      </c>
      <c r="GT67">
        <f t="shared" si="160"/>
        <v>3.0250173720487838E-3</v>
      </c>
      <c r="GU67">
        <f t="shared" si="161"/>
        <v>1.0069111641149708E-3</v>
      </c>
      <c r="GV67">
        <f t="shared" si="81"/>
        <v>0.19105846388995004</v>
      </c>
      <c r="GW67">
        <f t="shared" si="162"/>
        <v>7.2435004507056784E-4</v>
      </c>
      <c r="GX67">
        <f t="shared" si="163"/>
        <v>0.24830190748817677</v>
      </c>
      <c r="GY67">
        <f t="shared" si="82"/>
        <v>1.2862989444008588</v>
      </c>
      <c r="GZ67">
        <f t="shared" si="83"/>
        <v>5.073479183522223</v>
      </c>
      <c r="HB67">
        <f t="shared" si="168"/>
        <v>0.966095847595835</v>
      </c>
      <c r="HC67">
        <f t="shared" si="169"/>
        <v>0.34150999999999998</v>
      </c>
      <c r="HD67">
        <f t="shared" si="94"/>
        <v>5.5643488911987671</v>
      </c>
      <c r="HE67">
        <f t="shared" si="95"/>
        <v>8.9202894526696497E-3</v>
      </c>
      <c r="HF67">
        <f t="shared" si="170"/>
        <v>0.96644522780819597</v>
      </c>
      <c r="HL67">
        <f t="shared" si="87"/>
        <v>5.5643488911987671</v>
      </c>
      <c r="HM67">
        <f t="shared" si="171"/>
        <v>8.6356812328341331E-2</v>
      </c>
      <c r="HN67">
        <f t="shared" si="70"/>
        <v>0.47992241005042874</v>
      </c>
      <c r="HO67">
        <f t="shared" si="152"/>
        <v>5.5436137188043988</v>
      </c>
      <c r="HS67">
        <f t="shared" si="172"/>
        <v>-2.7481380715742767</v>
      </c>
      <c r="HT67">
        <f t="shared" si="126"/>
        <v>-5.1391778349654267</v>
      </c>
      <c r="HU67">
        <f t="shared" si="91"/>
        <v>-2.1332673914877667</v>
      </c>
      <c r="HV67">
        <f t="shared" si="164"/>
        <v>0.97752816414028953</v>
      </c>
      <c r="HW67">
        <f t="shared" si="92"/>
        <v>0.34150999999999998</v>
      </c>
      <c r="HX67">
        <f t="shared" si="72"/>
        <v>5.6775288249888662</v>
      </c>
      <c r="IA67">
        <f t="shared" si="97"/>
        <v>0.93097717346045794</v>
      </c>
      <c r="IB67">
        <f t="shared" si="98"/>
        <v>11.490545503496381</v>
      </c>
      <c r="IC67">
        <f t="shared" si="99"/>
        <v>1.1384571181364322</v>
      </c>
      <c r="ID67">
        <f t="shared" si="100"/>
        <v>5.5622161903996457</v>
      </c>
      <c r="IE67">
        <f t="shared" si="101"/>
        <v>-20.743788055083076</v>
      </c>
      <c r="IG67">
        <f t="shared" si="102"/>
        <v>0.20188849941771261</v>
      </c>
      <c r="IH67">
        <f t="shared" si="165"/>
        <v>0.80170369068770508</v>
      </c>
      <c r="II67">
        <f t="shared" si="103"/>
        <v>0.93014010189115714</v>
      </c>
      <c r="IJ67">
        <f t="shared" si="104"/>
        <v>1.1334531298844357</v>
      </c>
      <c r="IL67">
        <f t="shared" si="74"/>
        <v>0.40404040404040387</v>
      </c>
    </row>
    <row r="68" spans="1:246" x14ac:dyDescent="0.2">
      <c r="A68">
        <f t="shared" si="17"/>
        <v>4.6400000000000023</v>
      </c>
      <c r="B68" cm="1">
        <f t="array" ref="B68">XtoYt($A68,Al,Vl,B$8)</f>
        <v>0.1801013894976114</v>
      </c>
      <c r="C68" cm="1">
        <f t="array" ref="C68">YtoyX(B68,Al,Vl,B$8)</f>
        <v>-4.125</v>
      </c>
      <c r="D68">
        <f t="shared" si="31"/>
        <v>5.0873490599027307E-2</v>
      </c>
      <c r="E68">
        <f t="shared" si="9"/>
        <v>0.97377571671331153</v>
      </c>
      <c r="F68">
        <f t="shared" si="120"/>
        <v>-1.680305584792573</v>
      </c>
      <c r="G68" s="6">
        <f t="shared" si="10"/>
        <v>-0.69748462357438712</v>
      </c>
      <c r="H68">
        <f t="shared" si="32"/>
        <v>1.5134623102112943</v>
      </c>
      <c r="I68">
        <f t="shared" si="117"/>
        <v>2.5271454531134742E-4</v>
      </c>
      <c r="J68">
        <f t="shared" si="20"/>
        <v>94.478031375951701</v>
      </c>
      <c r="K68" s="6">
        <f t="shared" si="118"/>
        <v>-4.1130392563548082</v>
      </c>
      <c r="BS68">
        <f t="shared" si="129"/>
        <v>0</v>
      </c>
      <c r="BT68">
        <f t="shared" si="130"/>
        <v>0.18000000000000022</v>
      </c>
      <c r="BU68">
        <f t="shared" si="131"/>
        <v>6.2323624645338263E-2</v>
      </c>
      <c r="BV68">
        <f t="shared" si="132"/>
        <v>0</v>
      </c>
      <c r="BW68">
        <f t="shared" si="133"/>
        <v>0.18000000000000022</v>
      </c>
      <c r="BX68">
        <f t="shared" si="149"/>
        <v>0.99779597291135935</v>
      </c>
      <c r="BY68">
        <f t="shared" si="134"/>
        <v>0</v>
      </c>
      <c r="BZ68">
        <f t="shared" si="135"/>
        <v>0.18000000000000022</v>
      </c>
      <c r="CA68">
        <f t="shared" si="136"/>
        <v>0.75406559293987507</v>
      </c>
      <c r="CB68">
        <f t="shared" si="137"/>
        <v>0</v>
      </c>
      <c r="CC68">
        <f t="shared" si="138"/>
        <v>0.18000000000000022</v>
      </c>
      <c r="CD68">
        <f t="shared" si="139"/>
        <v>0.19440502767768017</v>
      </c>
      <c r="CE68">
        <f t="shared" si="140"/>
        <v>0</v>
      </c>
      <c r="CF68">
        <f t="shared" si="141"/>
        <v>0.18000000000000022</v>
      </c>
      <c r="CG68">
        <f t="shared" si="142"/>
        <v>2.0686765031659071E-2</v>
      </c>
      <c r="CO68">
        <f t="shared" si="121"/>
        <v>0.18000000000000022</v>
      </c>
      <c r="CP68">
        <f t="shared" si="22"/>
        <v>0.43344867772501672</v>
      </c>
      <c r="CQ68">
        <f t="shared" si="12"/>
        <v>6.2323624645338263E-2</v>
      </c>
      <c r="CR68">
        <f t="shared" si="122"/>
        <v>0.18000000000000022</v>
      </c>
      <c r="CS68">
        <f t="shared" si="24"/>
        <v>-8.306779666492875E-3</v>
      </c>
      <c r="CT68">
        <f t="shared" si="13"/>
        <v>0.99779597291135935</v>
      </c>
      <c r="CU68">
        <f t="shared" si="123"/>
        <v>0.18000000000000022</v>
      </c>
      <c r="CV68">
        <f t="shared" si="26"/>
        <v>9.8395427535025434E-2</v>
      </c>
      <c r="CW68">
        <f t="shared" si="14"/>
        <v>0.75406559293987507</v>
      </c>
      <c r="CX68">
        <f t="shared" si="124"/>
        <v>0.18000000000000022</v>
      </c>
      <c r="CY68">
        <f t="shared" si="28"/>
        <v>0.29017169837744305</v>
      </c>
      <c r="CZ68">
        <f t="shared" si="15"/>
        <v>0.19440502767768017</v>
      </c>
      <c r="DA68">
        <f t="shared" si="125"/>
        <v>0.18000000000000022</v>
      </c>
      <c r="DB68">
        <f t="shared" si="30"/>
        <v>0.57141266643395583</v>
      </c>
      <c r="DC68">
        <f t="shared" si="16"/>
        <v>2.0686765031659071E-2</v>
      </c>
      <c r="EC68">
        <f t="shared" si="110"/>
        <v>4.866000000000013</v>
      </c>
      <c r="EE68">
        <f t="shared" si="108"/>
        <v>0</v>
      </c>
      <c r="EF68">
        <f t="shared" si="109"/>
        <v>0</v>
      </c>
      <c r="EO68" t="s">
        <v>80</v>
      </c>
      <c r="EW68">
        <f t="shared" si="43"/>
        <v>1.6650441064025918</v>
      </c>
      <c r="EX68">
        <f t="shared" si="33"/>
        <v>-0.47054156659257856</v>
      </c>
      <c r="EY68">
        <f t="shared" si="34"/>
        <v>4.9778098230153995</v>
      </c>
      <c r="EZ68">
        <f t="shared" si="35"/>
        <v>1.5476608423666915</v>
      </c>
      <c r="FH68">
        <f t="shared" si="128"/>
        <v>0</v>
      </c>
      <c r="FI68">
        <f t="shared" si="153"/>
        <v>0</v>
      </c>
      <c r="FJ68">
        <f t="shared" si="154"/>
        <v>0</v>
      </c>
      <c r="FK68">
        <f t="shared" si="41"/>
        <v>4.9460000000000113</v>
      </c>
      <c r="GF68">
        <f t="shared" si="166"/>
        <v>5.2160000000000082</v>
      </c>
      <c r="GG68">
        <f t="shared" si="155"/>
        <v>7.2160000000000064</v>
      </c>
      <c r="GH68">
        <f t="shared" si="156"/>
        <v>0.93090909090909169</v>
      </c>
      <c r="GI68">
        <f t="shared" si="76"/>
        <v>0.14584539486839174</v>
      </c>
      <c r="GJ68">
        <f t="shared" si="77"/>
        <v>0.39184811138359288</v>
      </c>
      <c r="GK68" t="e" cm="1">
        <f t="array" aca="1" ref="GK68" ca="1">(-ftoue(GJ68,mmm)-ellearx)/parbros/(Kay*bsel)*c_EXISOSI/2</f>
        <v>#NAME?</v>
      </c>
      <c r="GL68">
        <f t="shared" si="157"/>
        <v>1.2873364789686896</v>
      </c>
      <c r="GM68" t="e" cm="1">
        <f t="array" aca="1" ref="GM68" ca="1">ftoue(GL68,mmm)-ellearx</f>
        <v>#NAME?</v>
      </c>
      <c r="GN68" t="e">
        <f t="shared" ca="1" si="62"/>
        <v>#NAME?</v>
      </c>
      <c r="GO68">
        <f t="shared" si="167"/>
        <v>0.1362879365602909</v>
      </c>
      <c r="GP68">
        <f t="shared" si="158"/>
        <v>0.24015189538437229</v>
      </c>
      <c r="GQ68">
        <f t="shared" si="79"/>
        <v>1.2406264629321762</v>
      </c>
      <c r="GR68">
        <f t="shared" si="80"/>
        <v>5.0663104898409532</v>
      </c>
      <c r="GS68">
        <f t="shared" si="159"/>
        <v>-1.4718334913196038E-4</v>
      </c>
      <c r="GT68">
        <f t="shared" si="160"/>
        <v>3.0250173720487838E-3</v>
      </c>
      <c r="GU68">
        <f t="shared" si="161"/>
        <v>1.0341242889298566E-3</v>
      </c>
      <c r="GV68">
        <f t="shared" si="81"/>
        <v>0.19171779141104264</v>
      </c>
      <c r="GW68">
        <f t="shared" si="162"/>
        <v>7.451830798786373E-4</v>
      </c>
      <c r="GX68">
        <f t="shared" si="163"/>
        <v>0.24825386132855382</v>
      </c>
      <c r="GY68">
        <f t="shared" si="82"/>
        <v>1.2816323706306221</v>
      </c>
      <c r="GZ68">
        <f t="shared" si="83"/>
        <v>5.0560928063626189</v>
      </c>
      <c r="HB68">
        <f t="shared" si="168"/>
        <v>0.96519564766256061</v>
      </c>
      <c r="HC68">
        <f t="shared" si="169"/>
        <v>0.35074</v>
      </c>
      <c r="HD68">
        <f t="shared" si="94"/>
        <v>5.5554369118593501</v>
      </c>
      <c r="HE68">
        <f t="shared" si="95"/>
        <v>8.9119793394170088E-3</v>
      </c>
      <c r="HF68">
        <f t="shared" si="170"/>
        <v>0.96554489051105186</v>
      </c>
      <c r="HL68">
        <f t="shared" si="87"/>
        <v>5.5554369118593501</v>
      </c>
      <c r="HM68">
        <f t="shared" si="171"/>
        <v>7.2696064684769787E-2</v>
      </c>
      <c r="HN68">
        <f t="shared" si="70"/>
        <v>0.40350278212877105</v>
      </c>
      <c r="HO68">
        <f t="shared" si="152"/>
        <v>5.5407639172287153</v>
      </c>
      <c r="HS68">
        <f t="shared" si="172"/>
        <v>-2.8515890453805026</v>
      </c>
      <c r="HT68">
        <f t="shared" si="126"/>
        <v>-5.3234576645881804</v>
      </c>
      <c r="HU68">
        <f t="shared" si="91"/>
        <v>-1.5886087545354619</v>
      </c>
      <c r="HV68">
        <f t="shared" si="164"/>
        <v>0.97691882052252532</v>
      </c>
      <c r="HW68">
        <f t="shared" si="92"/>
        <v>0.35074</v>
      </c>
      <c r="HX68">
        <f t="shared" si="72"/>
        <v>5.6714963231730007</v>
      </c>
      <c r="IA68">
        <f t="shared" si="97"/>
        <v>0.93299690091959664</v>
      </c>
      <c r="IB68">
        <f t="shared" si="98"/>
        <v>11.403946389685181</v>
      </c>
      <c r="IC68">
        <f t="shared" si="99"/>
        <v>1.1292881849284975</v>
      </c>
      <c r="ID68">
        <f t="shared" si="100"/>
        <v>5.5579293571568327</v>
      </c>
      <c r="IE68">
        <f t="shared" si="101"/>
        <v>-20.761924154079686</v>
      </c>
      <c r="IG68">
        <f t="shared" si="102"/>
        <v>0.20045622896483903</v>
      </c>
      <c r="IH68">
        <f t="shared" si="165"/>
        <v>0.80290679653546748</v>
      </c>
      <c r="II68">
        <f t="shared" si="103"/>
        <v>0.93215564718118227</v>
      </c>
      <c r="IJ68">
        <f t="shared" si="104"/>
        <v>1.1340441465988949</v>
      </c>
      <c r="IL68">
        <f t="shared" si="74"/>
        <v>0.40404040404040387</v>
      </c>
    </row>
    <row r="69" spans="1:246" x14ac:dyDescent="0.2">
      <c r="A69">
        <f t="shared" si="17"/>
        <v>4.7200000000000024</v>
      </c>
      <c r="B69" cm="1">
        <f t="array" ref="B69">XtoYt($A69,Al,Vl,B$8)</f>
        <v>0.1801013894976114</v>
      </c>
      <c r="C69" cm="1">
        <f t="array" ref="C69">YtoyX(B69,Al,Vl,B$8)</f>
        <v>-4.125</v>
      </c>
      <c r="D69">
        <f t="shared" si="31"/>
        <v>5.1750619747286397E-2</v>
      </c>
      <c r="E69">
        <f t="shared" si="9"/>
        <v>0.97219970455413462</v>
      </c>
      <c r="F69">
        <f t="shared" si="120"/>
        <v>-1.708131151196856</v>
      </c>
      <c r="G69" s="6">
        <f t="shared" si="10"/>
        <v>-0.71720031401230588</v>
      </c>
      <c r="H69">
        <f t="shared" si="32"/>
        <v>1.5395564879735579</v>
      </c>
      <c r="I69">
        <f t="shared" si="117"/>
        <v>2.0510194653383277E-4</v>
      </c>
      <c r="J69">
        <f t="shared" si="20"/>
        <v>94.478031891787268</v>
      </c>
      <c r="K69" s="6">
        <f t="shared" si="118"/>
        <v>-4.1152927162780948</v>
      </c>
      <c r="BS69">
        <f t="shared" si="129"/>
        <v>0</v>
      </c>
      <c r="BT69">
        <f t="shared" si="130"/>
        <v>0.19000000000000022</v>
      </c>
      <c r="BU69">
        <f t="shared" si="131"/>
        <v>5.7540226169361386E-2</v>
      </c>
      <c r="BV69">
        <f t="shared" si="132"/>
        <v>1</v>
      </c>
      <c r="BW69">
        <f t="shared" si="133"/>
        <v>0.19000000000000022</v>
      </c>
      <c r="BX69">
        <f t="shared" si="149"/>
        <v>0.99990826317045767</v>
      </c>
      <c r="BY69">
        <f t="shared" si="134"/>
        <v>0</v>
      </c>
      <c r="BZ69">
        <f t="shared" si="135"/>
        <v>0.19000000000000022</v>
      </c>
      <c r="CA69">
        <f t="shared" si="136"/>
        <v>0.71421138271440698</v>
      </c>
      <c r="CB69">
        <f t="shared" si="137"/>
        <v>0</v>
      </c>
      <c r="CC69">
        <f t="shared" si="138"/>
        <v>0.19000000000000022</v>
      </c>
      <c r="CD69">
        <f t="shared" si="139"/>
        <v>0.17971193335241467</v>
      </c>
      <c r="CE69">
        <f t="shared" si="140"/>
        <v>0</v>
      </c>
      <c r="CF69">
        <f t="shared" si="141"/>
        <v>0.19000000000000022</v>
      </c>
      <c r="CG69">
        <f t="shared" si="142"/>
        <v>1.9096593065980872E-2</v>
      </c>
      <c r="CO69">
        <f t="shared" si="121"/>
        <v>0.19000000000000022</v>
      </c>
      <c r="CP69">
        <f t="shared" si="22"/>
        <v>0.44344867772501673</v>
      </c>
      <c r="CQ69">
        <f t="shared" si="12"/>
        <v>5.7540226169361386E-2</v>
      </c>
      <c r="CR69">
        <f t="shared" si="122"/>
        <v>0.19000000000000022</v>
      </c>
      <c r="CS69">
        <f t="shared" si="24"/>
        <v>1.6932203335071339E-3</v>
      </c>
      <c r="CT69">
        <f t="shared" si="13"/>
        <v>0.99990826317045767</v>
      </c>
      <c r="CU69">
        <f t="shared" si="123"/>
        <v>0.19000000000000022</v>
      </c>
      <c r="CV69">
        <f t="shared" si="26"/>
        <v>0.10839542753502544</v>
      </c>
      <c r="CW69">
        <f t="shared" si="14"/>
        <v>0.71421138271440698</v>
      </c>
      <c r="CX69">
        <f t="shared" si="124"/>
        <v>0.19000000000000022</v>
      </c>
      <c r="CY69">
        <f t="shared" si="28"/>
        <v>0.30017169837744306</v>
      </c>
      <c r="CZ69">
        <f t="shared" si="15"/>
        <v>0.17971193335241467</v>
      </c>
      <c r="DA69">
        <f t="shared" si="125"/>
        <v>0.19000000000000022</v>
      </c>
      <c r="DB69">
        <f t="shared" si="30"/>
        <v>0.58141266643395584</v>
      </c>
      <c r="DC69">
        <f t="shared" si="16"/>
        <v>1.9096593065980872E-2</v>
      </c>
      <c r="EC69">
        <f t="shared" si="110"/>
        <v>4.8480000000000132</v>
      </c>
      <c r="EE69">
        <f t="shared" ref="EE69:EE100" si="173">IF(EC69&gt;rarxiko,1,IF(EC69&gt;Rg,1-dc*(rarxiko-EC69)/hatm,0))</f>
        <v>0</v>
      </c>
      <c r="EF69">
        <f t="shared" ref="EF69:EF100" si="174">IF(EC69&gt;Rg,1/EE69,0)</f>
        <v>0</v>
      </c>
      <c r="EO69" t="s">
        <v>240</v>
      </c>
      <c r="EW69">
        <f t="shared" si="43"/>
        <v>1.6964600329384898</v>
      </c>
      <c r="EX69">
        <f t="shared" si="33"/>
        <v>-0.6266661678215284</v>
      </c>
      <c r="EY69">
        <f t="shared" si="34"/>
        <v>4.9605735065723886</v>
      </c>
      <c r="EZ69">
        <f t="shared" si="35"/>
        <v>1.4493026525298744</v>
      </c>
      <c r="GF69">
        <f t="shared" si="166"/>
        <v>5.1980000000000084</v>
      </c>
      <c r="GG69">
        <f t="shared" si="155"/>
        <v>7.1980000000000075</v>
      </c>
      <c r="GH69">
        <f t="shared" si="156"/>
        <v>0.92909090909090986</v>
      </c>
      <c r="GI69">
        <f t="shared" si="76"/>
        <v>0.14517175951607583</v>
      </c>
      <c r="GJ69">
        <f t="shared" si="77"/>
        <v>0.39089290549629302</v>
      </c>
      <c r="GK69" t="e" cm="1">
        <f t="array" aca="1" ref="GK69" ca="1">(-ftoue(GJ69,mmm)-ellearx)/parbros/(Kay*bsel)*c_EXISOSI/2</f>
        <v>#NAME?</v>
      </c>
      <c r="GL69">
        <f t="shared" si="157"/>
        <v>1.2880630473884658</v>
      </c>
      <c r="GM69" t="e" cm="1">
        <f t="array" aca="1" ref="GM69" ca="1">ftoue(GL69,mmm)-ellearx</f>
        <v>#NAME?</v>
      </c>
      <c r="GN69" t="e">
        <f t="shared" ca="1" si="62"/>
        <v>#NAME?</v>
      </c>
      <c r="GO69">
        <f t="shared" si="167"/>
        <v>0.1362879365602909</v>
      </c>
      <c r="GP69">
        <f t="shared" si="158"/>
        <v>0.23990141304717866</v>
      </c>
      <c r="GQ69">
        <f t="shared" si="79"/>
        <v>1.2350804791813028</v>
      </c>
      <c r="GR69">
        <f t="shared" si="80"/>
        <v>5.0491365806388488</v>
      </c>
      <c r="GS69">
        <f t="shared" si="159"/>
        <v>-1.4710112650903506E-4</v>
      </c>
      <c r="GT69">
        <f t="shared" si="160"/>
        <v>3.0250173720487838E-3</v>
      </c>
      <c r="GU69">
        <f t="shared" si="161"/>
        <v>1.0613373776701268E-3</v>
      </c>
      <c r="GV69">
        <f t="shared" si="81"/>
        <v>0.19238168526356259</v>
      </c>
      <c r="GW69">
        <f t="shared" si="162"/>
        <v>7.6608810452219716E-4</v>
      </c>
      <c r="GX69">
        <f t="shared" si="163"/>
        <v>0.24820574321516997</v>
      </c>
      <c r="GY69">
        <f t="shared" si="82"/>
        <v>1.2769671079833849</v>
      </c>
      <c r="GZ69">
        <f t="shared" si="83"/>
        <v>5.038706084415784</v>
      </c>
      <c r="HB69">
        <f t="shared" si="168"/>
        <v>0.96429628635316755</v>
      </c>
      <c r="HC69">
        <f t="shared" si="169"/>
        <v>0.35997000000000001</v>
      </c>
      <c r="HD69">
        <f t="shared" si="94"/>
        <v>5.5465332348963594</v>
      </c>
      <c r="HE69">
        <f t="shared" si="95"/>
        <v>8.9036769629906587E-3</v>
      </c>
      <c r="HF69">
        <f t="shared" si="170"/>
        <v>0.96464539143994132</v>
      </c>
      <c r="HL69">
        <f t="shared" si="87"/>
        <v>5.5465332348963594</v>
      </c>
      <c r="HM69">
        <f t="shared" si="171"/>
        <v>5.8283771445679387E-2</v>
      </c>
      <c r="HN69">
        <f t="shared" si="70"/>
        <v>0.32308988024376528</v>
      </c>
      <c r="HO69">
        <f t="shared" si="152"/>
        <v>5.5371151202674076</v>
      </c>
      <c r="HS69">
        <f t="shared" si="172"/>
        <v>-2.9550130767753586</v>
      </c>
      <c r="HT69">
        <f t="shared" si="126"/>
        <v>-5.4502701933483166</v>
      </c>
      <c r="HU69">
        <f t="shared" si="91"/>
        <v>-1.0288759620618866</v>
      </c>
      <c r="HV69">
        <f t="shared" si="164"/>
        <v>0.97630938799650102</v>
      </c>
      <c r="HW69">
        <f t="shared" si="92"/>
        <v>0.35997000000000001</v>
      </c>
      <c r="HX69">
        <f t="shared" si="72"/>
        <v>5.6654629411653605</v>
      </c>
      <c r="IA69">
        <f t="shared" si="97"/>
        <v>0.93502801253273971</v>
      </c>
      <c r="IB69">
        <f t="shared" si="98"/>
        <v>11.317361197093568</v>
      </c>
      <c r="IC69">
        <f t="shared" si="99"/>
        <v>1.1200902413071887</v>
      </c>
      <c r="ID69">
        <f t="shared" si="100"/>
        <v>5.5536355830254527</v>
      </c>
      <c r="IE69">
        <f t="shared" si="101"/>
        <v>-20.780109140624489</v>
      </c>
      <c r="IG69">
        <f t="shared" si="102"/>
        <v>0.19901613406615515</v>
      </c>
      <c r="IH69">
        <f t="shared" si="165"/>
        <v>0.80411338211077643</v>
      </c>
      <c r="II69">
        <f t="shared" si="103"/>
        <v>0.934182532579245</v>
      </c>
      <c r="IJ69">
        <f t="shared" si="104"/>
        <v>1.1346387615440841</v>
      </c>
      <c r="IL69">
        <f t="shared" si="74"/>
        <v>0.40404040404040387</v>
      </c>
    </row>
    <row r="70" spans="1:246" x14ac:dyDescent="0.2">
      <c r="A70">
        <f t="shared" si="17"/>
        <v>4.8000000000000025</v>
      </c>
      <c r="B70" cm="1">
        <f t="array" ref="B70">XtoYt($A70,Al,Vl,B$8)</f>
        <v>0.1801013894976114</v>
      </c>
      <c r="C70" cm="1">
        <f t="array" ref="C70">YtoyX(B70,Al,Vl,B$8)</f>
        <v>-4.125</v>
      </c>
      <c r="D70">
        <f t="shared" si="31"/>
        <v>5.2627748895545487E-2</v>
      </c>
      <c r="E70">
        <f t="shared" si="9"/>
        <v>0.97058107238351887</v>
      </c>
      <c r="F70">
        <f t="shared" si="120"/>
        <v>-1.7358654308844796</v>
      </c>
      <c r="G70" s="6">
        <f t="shared" si="10"/>
        <v>-0.73719290019019013</v>
      </c>
      <c r="H70">
        <f t="shared" si="32"/>
        <v>1.5656506657358216</v>
      </c>
      <c r="I70">
        <f t="shared" si="117"/>
        <v>1.6645978308014415E-4</v>
      </c>
      <c r="J70">
        <f t="shared" si="20"/>
        <v>94.478032231561443</v>
      </c>
      <c r="K70" s="6">
        <f t="shared" si="118"/>
        <v>-4.1171216138073428</v>
      </c>
      <c r="BS70">
        <f t="shared" si="129"/>
        <v>0</v>
      </c>
      <c r="BT70">
        <f t="shared" si="130"/>
        <v>0.20000000000000023</v>
      </c>
      <c r="BU70">
        <f t="shared" si="131"/>
        <v>5.3122830097449433E-2</v>
      </c>
      <c r="BV70">
        <f t="shared" si="132"/>
        <v>0</v>
      </c>
      <c r="BW70">
        <f t="shared" si="133"/>
        <v>0.20000000000000023</v>
      </c>
      <c r="BX70">
        <f t="shared" si="149"/>
        <v>0.99564049204416416</v>
      </c>
      <c r="BY70">
        <f t="shared" si="134"/>
        <v>0</v>
      </c>
      <c r="BZ70">
        <f t="shared" si="135"/>
        <v>0.20000000000000023</v>
      </c>
      <c r="CA70">
        <f t="shared" si="136"/>
        <v>0.67425766555913424</v>
      </c>
      <c r="CB70">
        <f t="shared" si="137"/>
        <v>0</v>
      </c>
      <c r="CC70">
        <f t="shared" si="138"/>
        <v>0.20000000000000023</v>
      </c>
      <c r="CD70">
        <f t="shared" si="139"/>
        <v>0.16609493565085667</v>
      </c>
      <c r="CE70">
        <f t="shared" si="140"/>
        <v>0</v>
      </c>
      <c r="CF70">
        <f t="shared" si="141"/>
        <v>0.20000000000000023</v>
      </c>
      <c r="CG70">
        <f t="shared" si="142"/>
        <v>1.7628614875706213E-2</v>
      </c>
      <c r="CO70">
        <f t="shared" si="121"/>
        <v>0.20000000000000023</v>
      </c>
      <c r="CP70">
        <f t="shared" si="22"/>
        <v>0.45344867772501674</v>
      </c>
      <c r="CQ70">
        <f t="shared" si="12"/>
        <v>5.3122830097449433E-2</v>
      </c>
      <c r="CR70">
        <f t="shared" si="122"/>
        <v>0.20000000000000023</v>
      </c>
      <c r="CS70">
        <f t="shared" si="24"/>
        <v>1.1693220333507143E-2</v>
      </c>
      <c r="CT70">
        <f t="shared" si="13"/>
        <v>0.99564049204416416</v>
      </c>
      <c r="CU70">
        <f t="shared" si="123"/>
        <v>0.20000000000000023</v>
      </c>
      <c r="CV70">
        <f t="shared" si="26"/>
        <v>0.11839542753502545</v>
      </c>
      <c r="CW70">
        <f t="shared" si="14"/>
        <v>0.67425766555913424</v>
      </c>
      <c r="CX70">
        <f t="shared" si="124"/>
        <v>0.20000000000000023</v>
      </c>
      <c r="CY70">
        <f t="shared" si="28"/>
        <v>0.31017169837744307</v>
      </c>
      <c r="CZ70">
        <f t="shared" si="15"/>
        <v>0.16609493565085667</v>
      </c>
      <c r="DA70">
        <f t="shared" si="125"/>
        <v>0.20000000000000023</v>
      </c>
      <c r="DB70">
        <f t="shared" si="30"/>
        <v>0.59141266643395585</v>
      </c>
      <c r="DC70">
        <f t="shared" si="16"/>
        <v>1.7628614875706213E-2</v>
      </c>
      <c r="EC70">
        <f t="shared" ref="EC70:EC101" si="175">EC69-dr</f>
        <v>4.8300000000000134</v>
      </c>
      <c r="EE70">
        <f t="shared" si="173"/>
        <v>0</v>
      </c>
      <c r="EF70">
        <f t="shared" si="174"/>
        <v>0</v>
      </c>
      <c r="EO70" t="s">
        <v>222</v>
      </c>
      <c r="EW70">
        <f t="shared" si="43"/>
        <v>1.7278759594743878</v>
      </c>
      <c r="EX70">
        <f t="shared" si="33"/>
        <v>-0.78217232520116164</v>
      </c>
      <c r="EY70">
        <f t="shared" si="34"/>
        <v>4.9384417029756875</v>
      </c>
      <c r="EZ70">
        <f t="shared" si="35"/>
        <v>1.3223813139563161</v>
      </c>
      <c r="GF70">
        <f t="shared" si="166"/>
        <v>5.1800000000000086</v>
      </c>
      <c r="GG70">
        <f t="shared" si="155"/>
        <v>7.1800000000000068</v>
      </c>
      <c r="GH70">
        <f t="shared" si="156"/>
        <v>0.92727272727272814</v>
      </c>
      <c r="GI70">
        <f t="shared" si="76"/>
        <v>0.14449931560959334</v>
      </c>
      <c r="GJ70">
        <f t="shared" si="77"/>
        <v>0.38993755233618349</v>
      </c>
      <c r="GK70" t="e" cm="1">
        <f t="array" aca="1" ref="GK70" ca="1">(-ftoue(GJ70,mmm)-ellearx)/parbros/(Kay*bsel)*c_EXISOSI/2</f>
        <v>#NAME?</v>
      </c>
      <c r="GL70">
        <f t="shared" si="157"/>
        <v>1.288789462476716</v>
      </c>
      <c r="GM70" t="e" cm="1">
        <f t="array" aca="1" ref="GM70" ca="1">ftoue(GL70,mmm)-ellearx</f>
        <v>#NAME?</v>
      </c>
      <c r="GN70" t="e">
        <f t="shared" ca="1" si="62"/>
        <v>#NAME?</v>
      </c>
      <c r="GO70">
        <f t="shared" si="167"/>
        <v>0.1362879365602909</v>
      </c>
      <c r="GP70">
        <f t="shared" si="158"/>
        <v>0.23965142050605109</v>
      </c>
      <c r="GQ70">
        <f t="shared" si="79"/>
        <v>1.2295456416933221</v>
      </c>
      <c r="GR70">
        <f t="shared" si="80"/>
        <v>5.0319596098332351</v>
      </c>
      <c r="GS70">
        <f t="shared" si="159"/>
        <v>-1.4701890388610974E-4</v>
      </c>
      <c r="GT70">
        <f t="shared" si="160"/>
        <v>3.0250173720487838E-3</v>
      </c>
      <c r="GU70">
        <f t="shared" si="161"/>
        <v>1.0885504303560778E-3</v>
      </c>
      <c r="GV70">
        <f t="shared" si="81"/>
        <v>0.19305019305019272</v>
      </c>
      <c r="GW70">
        <f t="shared" si="162"/>
        <v>7.8706561846608129E-4</v>
      </c>
      <c r="GX70">
        <f t="shared" si="163"/>
        <v>0.24815755264854014</v>
      </c>
      <c r="GY70">
        <f t="shared" si="82"/>
        <v>1.2723031577354742</v>
      </c>
      <c r="GZ70">
        <f t="shared" si="83"/>
        <v>5.0213190174312201</v>
      </c>
      <c r="HB70">
        <f t="shared" si="168"/>
        <v>0.96339776288688406</v>
      </c>
      <c r="HC70">
        <f t="shared" si="169"/>
        <v>0.36920000000000003</v>
      </c>
      <c r="HD70">
        <f t="shared" si="94"/>
        <v>5.5376378525801524</v>
      </c>
      <c r="HE70">
        <f t="shared" si="95"/>
        <v>8.8953823162070123E-3</v>
      </c>
      <c r="HF70">
        <f t="shared" si="170"/>
        <v>0.96374672981657772</v>
      </c>
      <c r="HL70">
        <f t="shared" si="87"/>
        <v>5.5376378525801524</v>
      </c>
      <c r="HM70">
        <f t="shared" si="171"/>
        <v>4.3098557065157507E-2</v>
      </c>
      <c r="HN70">
        <f t="shared" ref="HN70:HN121" si="176">$HD70*SIN(HM70)</f>
        <v>0.23859032197046043</v>
      </c>
      <c r="HO70">
        <f t="shared" ref="HO70:HO121" si="177">$HD70*COS(HM70)</f>
        <v>5.532495607281632</v>
      </c>
      <c r="HS70">
        <f t="shared" si="172"/>
        <v>-3.0584102843061141</v>
      </c>
      <c r="HT70">
        <f t="shared" si="126"/>
        <v>-5.5184905899233483</v>
      </c>
      <c r="HU70">
        <f t="shared" si="91"/>
        <v>-0.4601028094415161</v>
      </c>
      <c r="HV70">
        <f t="shared" si="164"/>
        <v>0.97569986778698226</v>
      </c>
      <c r="HW70">
        <f t="shared" si="92"/>
        <v>0.36920000000000003</v>
      </c>
      <c r="HX70">
        <f t="shared" si="72"/>
        <v>5.6594286910911249</v>
      </c>
      <c r="IA70">
        <f t="shared" si="97"/>
        <v>0.937070630906913</v>
      </c>
      <c r="IB70">
        <f t="shared" si="98"/>
        <v>11.230789944413679</v>
      </c>
      <c r="IC70">
        <f t="shared" si="99"/>
        <v>1.110862951596975</v>
      </c>
      <c r="ID70">
        <f t="shared" si="100"/>
        <v>5.5493347900730106</v>
      </c>
      <c r="IE70">
        <f t="shared" si="101"/>
        <v>-20.798343165131726</v>
      </c>
      <c r="IG70">
        <f t="shared" si="102"/>
        <v>0.19756813063717099</v>
      </c>
      <c r="IH70">
        <f t="shared" si="165"/>
        <v>0.80532345925025295</v>
      </c>
      <c r="II70">
        <f t="shared" si="103"/>
        <v>0.93622087987295644</v>
      </c>
      <c r="IJ70">
        <f t="shared" si="104"/>
        <v>1.1352370139391117</v>
      </c>
      <c r="IL70">
        <f t="shared" si="74"/>
        <v>0.40404040404040387</v>
      </c>
    </row>
    <row r="71" spans="1:246" x14ac:dyDescent="0.2">
      <c r="A71">
        <f t="shared" si="17"/>
        <v>4.8800000000000026</v>
      </c>
      <c r="B71" cm="1">
        <f t="array" ref="B71">XtoYt($A71,Al,Vl,B$8)</f>
        <v>0.18010138949761142</v>
      </c>
      <c r="C71" cm="1">
        <f t="array" ref="C71">YtoyX(B71,Al,Vl,B$8)</f>
        <v>-4.125</v>
      </c>
      <c r="D71">
        <f t="shared" si="31"/>
        <v>5.3504878043804577E-2</v>
      </c>
      <c r="E71">
        <f t="shared" si="9"/>
        <v>0.96892019171134847</v>
      </c>
      <c r="F71">
        <f t="shared" si="120"/>
        <v>-1.7635061547666562</v>
      </c>
      <c r="G71" s="6">
        <f t="shared" si="10"/>
        <v>-0.75746337995842594</v>
      </c>
      <c r="H71">
        <f t="shared" si="32"/>
        <v>1.5917448434980852</v>
      </c>
      <c r="I71">
        <f t="shared" si="117"/>
        <v>1.3509798330739244E-4</v>
      </c>
      <c r="J71">
        <f t="shared" si="20"/>
        <v>94.478032455366261</v>
      </c>
      <c r="K71" s="6">
        <f t="shared" si="118"/>
        <v>-4.1186059383959135</v>
      </c>
      <c r="BS71">
        <f t="shared" si="129"/>
        <v>0</v>
      </c>
      <c r="BT71">
        <f t="shared" si="130"/>
        <v>0.21000000000000024</v>
      </c>
      <c r="BU71">
        <f t="shared" si="131"/>
        <v>4.9043672378169208E-2</v>
      </c>
      <c r="BV71">
        <f t="shared" si="132"/>
        <v>0</v>
      </c>
      <c r="BW71">
        <f t="shared" si="133"/>
        <v>0.21000000000000024</v>
      </c>
      <c r="BX71">
        <f t="shared" si="149"/>
        <v>0.98512762697850365</v>
      </c>
      <c r="BY71">
        <f t="shared" si="134"/>
        <v>0</v>
      </c>
      <c r="BZ71">
        <f t="shared" si="135"/>
        <v>0.21000000000000024</v>
      </c>
      <c r="CA71">
        <f t="shared" si="136"/>
        <v>0.63468837456613958</v>
      </c>
      <c r="CB71">
        <f t="shared" si="137"/>
        <v>0</v>
      </c>
      <c r="CC71">
        <f t="shared" si="138"/>
        <v>0.21000000000000024</v>
      </c>
      <c r="CD71">
        <f t="shared" si="139"/>
        <v>0.15348255810868211</v>
      </c>
      <c r="CE71">
        <f t="shared" si="140"/>
        <v>0</v>
      </c>
      <c r="CF71">
        <f t="shared" si="141"/>
        <v>0.21000000000000024</v>
      </c>
      <c r="CG71">
        <f t="shared" si="142"/>
        <v>1.6273449507579738E-2</v>
      </c>
      <c r="CO71">
        <f t="shared" si="121"/>
        <v>0.21000000000000024</v>
      </c>
      <c r="CP71">
        <f t="shared" si="22"/>
        <v>0.46344867772501674</v>
      </c>
      <c r="CQ71">
        <f t="shared" si="12"/>
        <v>4.9043672378169208E-2</v>
      </c>
      <c r="CR71">
        <f t="shared" si="122"/>
        <v>0.21000000000000024</v>
      </c>
      <c r="CS71">
        <f t="shared" si="24"/>
        <v>2.1693220333507152E-2</v>
      </c>
      <c r="CT71">
        <f t="shared" si="13"/>
        <v>0.98512762697850365</v>
      </c>
      <c r="CU71">
        <f t="shared" si="123"/>
        <v>0.21000000000000024</v>
      </c>
      <c r="CV71">
        <f t="shared" si="26"/>
        <v>0.12839542753502547</v>
      </c>
      <c r="CW71">
        <f t="shared" si="14"/>
        <v>0.63468837456613958</v>
      </c>
      <c r="CX71">
        <f t="shared" si="124"/>
        <v>0.21000000000000024</v>
      </c>
      <c r="CY71">
        <f t="shared" si="28"/>
        <v>0.32017169837744308</v>
      </c>
      <c r="CZ71">
        <f t="shared" si="15"/>
        <v>0.15348255810868211</v>
      </c>
      <c r="DA71">
        <f t="shared" si="125"/>
        <v>0.21000000000000024</v>
      </c>
      <c r="DB71">
        <f t="shared" si="30"/>
        <v>0.60141266643395586</v>
      </c>
      <c r="DC71">
        <f t="shared" si="16"/>
        <v>1.6273449507579738E-2</v>
      </c>
      <c r="EC71">
        <f t="shared" si="175"/>
        <v>4.8120000000000136</v>
      </c>
      <c r="EE71">
        <f t="shared" si="173"/>
        <v>0</v>
      </c>
      <c r="EF71">
        <f t="shared" si="174"/>
        <v>0</v>
      </c>
      <c r="EO71" t="s">
        <v>241</v>
      </c>
      <c r="EW71">
        <f t="shared" si="43"/>
        <v>1.7592918860102857</v>
      </c>
      <c r="EX71">
        <f t="shared" si="33"/>
        <v>-0.93690657292863067</v>
      </c>
      <c r="EY71">
        <f t="shared" si="34"/>
        <v>4.9114362536434424</v>
      </c>
      <c r="EZ71">
        <f t="shared" si="35"/>
        <v>1.1666394802935773</v>
      </c>
      <c r="GF71">
        <f t="shared" si="166"/>
        <v>5.1620000000000088</v>
      </c>
      <c r="GG71">
        <f t="shared" si="155"/>
        <v>7.1620000000000079</v>
      </c>
      <c r="GH71">
        <f t="shared" si="156"/>
        <v>0.92545454545454631</v>
      </c>
      <c r="GI71">
        <f t="shared" si="76"/>
        <v>0.14382806629750375</v>
      </c>
      <c r="GJ71">
        <f t="shared" si="77"/>
        <v>0.38898205203713437</v>
      </c>
      <c r="GK71" t="e" cm="1">
        <f t="array" aca="1" ref="GK71" ca="1">(-ftoue(GJ71,mmm)-ellearx)/parbros/(Kay*bsel)*c_EXISOSI/2</f>
        <v>#NAME?</v>
      </c>
      <c r="GL71">
        <f t="shared" si="157"/>
        <v>1.2895157247135463</v>
      </c>
      <c r="GM71" t="e" cm="1">
        <f t="array" aca="1" ref="GM71" ca="1">ftoue(GL71,mmm)-ellearx</f>
        <v>#NAME?</v>
      </c>
      <c r="GN71" t="e">
        <f t="shared" ca="1" si="62"/>
        <v>#NAME?</v>
      </c>
      <c r="GO71">
        <f t="shared" si="167"/>
        <v>0.1362879365602909</v>
      </c>
      <c r="GP71">
        <f t="shared" si="158"/>
        <v>0.2394019177604019</v>
      </c>
      <c r="GQ71">
        <f t="shared" si="79"/>
        <v>1.2240219261058696</v>
      </c>
      <c r="GR71">
        <f t="shared" si="80"/>
        <v>5.0147795888166575</v>
      </c>
      <c r="GS71">
        <f t="shared" si="159"/>
        <v>-1.4693668126318442E-4</v>
      </c>
      <c r="GT71">
        <f t="shared" si="160"/>
        <v>3.0250173720487838E-3</v>
      </c>
      <c r="GU71">
        <f t="shared" si="161"/>
        <v>1.1157634470080058E-3</v>
      </c>
      <c r="GV71">
        <f t="shared" si="81"/>
        <v>0.193723363037582</v>
      </c>
      <c r="GW71">
        <f t="shared" si="162"/>
        <v>8.0811612639098665E-4</v>
      </c>
      <c r="GX71">
        <f t="shared" si="163"/>
        <v>0.24810928912396332</v>
      </c>
      <c r="GY71">
        <f t="shared" si="82"/>
        <v>1.2676405211720165</v>
      </c>
      <c r="GZ71">
        <f t="shared" si="83"/>
        <v>5.0039316051563718</v>
      </c>
      <c r="HB71">
        <f t="shared" si="168"/>
        <v>0.9625000764836642</v>
      </c>
      <c r="HC71">
        <f t="shared" si="169"/>
        <v>0.37843000000000004</v>
      </c>
      <c r="HD71">
        <f t="shared" si="94"/>
        <v>5.5287507571882761</v>
      </c>
      <c r="HE71">
        <f t="shared" si="95"/>
        <v>8.8870953918762652E-3</v>
      </c>
      <c r="HF71">
        <f t="shared" si="170"/>
        <v>0.96284890486200048</v>
      </c>
      <c r="HL71">
        <f t="shared" si="87"/>
        <v>5.5287507571882761</v>
      </c>
      <c r="HM71">
        <f t="shared" si="171"/>
        <v>2.7118946278374724E-2</v>
      </c>
      <c r="HN71">
        <f t="shared" si="176"/>
        <v>0.14991551761801433</v>
      </c>
      <c r="HO71">
        <f t="shared" si="177"/>
        <v>5.52671785716326</v>
      </c>
      <c r="HS71">
        <f t="shared" si="172"/>
        <v>-3.1617807866857963</v>
      </c>
      <c r="HT71">
        <f t="shared" si="126"/>
        <v>-5.527624144638791</v>
      </c>
      <c r="HU71">
        <f t="shared" si="91"/>
        <v>0.11160757463638164</v>
      </c>
      <c r="HV71">
        <f t="shared" si="164"/>
        <v>0.97509026111672137</v>
      </c>
      <c r="HW71">
        <f t="shared" si="92"/>
        <v>0.37843000000000004</v>
      </c>
      <c r="HX71">
        <f t="shared" si="72"/>
        <v>5.6533935850555421</v>
      </c>
      <c r="IA71">
        <f t="shared" si="97"/>
        <v>0.93912488090164681</v>
      </c>
      <c r="IB71">
        <f t="shared" si="98"/>
        <v>11.144232649023778</v>
      </c>
      <c r="IC71">
        <f t="shared" si="99"/>
        <v>1.1016059733464565</v>
      </c>
      <c r="ID71">
        <f t="shared" si="100"/>
        <v>5.5450268986754754</v>
      </c>
      <c r="IE71">
        <f t="shared" si="101"/>
        <v>-20.816626378523377</v>
      </c>
      <c r="IG71">
        <f t="shared" si="102"/>
        <v>0.19611213303746489</v>
      </c>
      <c r="IH71">
        <f t="shared" si="165"/>
        <v>0.80653703984094205</v>
      </c>
      <c r="II71">
        <f t="shared" si="103"/>
        <v>0.93827081308066573</v>
      </c>
      <c r="IJ71">
        <f t="shared" si="104"/>
        <v>1.1358389437178367</v>
      </c>
      <c r="IL71">
        <f t="shared" si="74"/>
        <v>0.40404040404040387</v>
      </c>
    </row>
    <row r="72" spans="1:246" x14ac:dyDescent="0.2">
      <c r="A72">
        <f t="shared" si="17"/>
        <v>4.9600000000000026</v>
      </c>
      <c r="B72" cm="1">
        <f t="array" ref="B72">XtoYt($A72,Al,Vl,B$8)</f>
        <v>0.18010138949761142</v>
      </c>
      <c r="C72" cm="1">
        <f t="array" ref="C72">YtoyX(B72,Al,Vl,B$8)</f>
        <v>-4.125</v>
      </c>
      <c r="D72">
        <f t="shared" si="31"/>
        <v>5.4382007192063667E-2</v>
      </c>
      <c r="E72">
        <f t="shared" si="9"/>
        <v>0.96721744218277739</v>
      </c>
      <c r="F72">
        <f t="shared" si="120"/>
        <v>-1.7910510873993732</v>
      </c>
      <c r="G72" s="6">
        <f t="shared" si="10"/>
        <v>-0.77801280247359883</v>
      </c>
      <c r="H72">
        <f t="shared" si="32"/>
        <v>1.6178390212603488</v>
      </c>
      <c r="I72">
        <f t="shared" si="117"/>
        <v>1.0964489284603042E-4</v>
      </c>
      <c r="J72">
        <f t="shared" si="20"/>
        <v>94.4780326027836</v>
      </c>
      <c r="K72" s="6">
        <f t="shared" si="118"/>
        <v>-4.1198106096058362</v>
      </c>
      <c r="BS72">
        <f t="shared" si="129"/>
        <v>0</v>
      </c>
      <c r="BT72">
        <f t="shared" si="130"/>
        <v>0.22000000000000025</v>
      </c>
      <c r="BU72">
        <f t="shared" si="131"/>
        <v>4.5277043617683151E-2</v>
      </c>
      <c r="BV72">
        <f t="shared" si="132"/>
        <v>0</v>
      </c>
      <c r="BW72">
        <f t="shared" si="133"/>
        <v>0.22000000000000025</v>
      </c>
      <c r="BX72">
        <f t="shared" si="149"/>
        <v>0.96869629935433299</v>
      </c>
      <c r="BY72">
        <f t="shared" si="134"/>
        <v>0</v>
      </c>
      <c r="BZ72">
        <f t="shared" si="135"/>
        <v>0.22000000000000025</v>
      </c>
      <c r="CA72">
        <f t="shared" si="136"/>
        <v>0.59590165667517037</v>
      </c>
      <c r="CB72">
        <f t="shared" si="137"/>
        <v>0</v>
      </c>
      <c r="CC72">
        <f t="shared" si="138"/>
        <v>0.22000000000000025</v>
      </c>
      <c r="CD72">
        <f t="shared" si="139"/>
        <v>0.14180647333368596</v>
      </c>
      <c r="CE72">
        <f t="shared" si="140"/>
        <v>0</v>
      </c>
      <c r="CF72">
        <f t="shared" si="141"/>
        <v>0.22000000000000025</v>
      </c>
      <c r="CG72">
        <f t="shared" si="142"/>
        <v>1.5022434317058589E-2</v>
      </c>
      <c r="CO72">
        <f t="shared" si="121"/>
        <v>0.22000000000000025</v>
      </c>
      <c r="CP72">
        <f t="shared" si="22"/>
        <v>0.47344867772501675</v>
      </c>
      <c r="CQ72">
        <f t="shared" si="12"/>
        <v>4.5277043617683151E-2</v>
      </c>
      <c r="CR72">
        <f t="shared" si="122"/>
        <v>0.22000000000000025</v>
      </c>
      <c r="CS72">
        <f t="shared" si="24"/>
        <v>3.1693220333507161E-2</v>
      </c>
      <c r="CT72">
        <f t="shared" si="13"/>
        <v>0.96869629935433299</v>
      </c>
      <c r="CU72">
        <f t="shared" si="123"/>
        <v>0.22000000000000025</v>
      </c>
      <c r="CV72">
        <f t="shared" si="26"/>
        <v>0.13839542753502548</v>
      </c>
      <c r="CW72">
        <f t="shared" si="14"/>
        <v>0.59590165667517037</v>
      </c>
      <c r="CX72">
        <f t="shared" si="124"/>
        <v>0.22000000000000025</v>
      </c>
      <c r="CY72">
        <f t="shared" si="28"/>
        <v>0.33017169837744309</v>
      </c>
      <c r="CZ72">
        <f t="shared" si="15"/>
        <v>0.14180647333368596</v>
      </c>
      <c r="DA72">
        <f t="shared" si="125"/>
        <v>0.22000000000000025</v>
      </c>
      <c r="DB72">
        <f t="shared" si="30"/>
        <v>0.61141266643395586</v>
      </c>
      <c r="DC72">
        <f t="shared" si="16"/>
        <v>1.5022434317058589E-2</v>
      </c>
      <c r="EC72">
        <f t="shared" si="175"/>
        <v>4.7940000000000138</v>
      </c>
      <c r="EE72">
        <f t="shared" si="173"/>
        <v>0</v>
      </c>
      <c r="EF72">
        <f t="shared" si="174"/>
        <v>0</v>
      </c>
      <c r="EO72" t="s">
        <v>242</v>
      </c>
      <c r="EW72">
        <f t="shared" si="43"/>
        <v>1.7907078125461837</v>
      </c>
      <c r="EX72">
        <f t="shared" si="33"/>
        <v>-1.0907162069827205</v>
      </c>
      <c r="EY72">
        <f t="shared" si="34"/>
        <v>4.8795838096937354</v>
      </c>
      <c r="EZ72">
        <f t="shared" si="35"/>
        <v>0.98186002591729482</v>
      </c>
      <c r="GF72">
        <f t="shared" si="166"/>
        <v>5.144000000000009</v>
      </c>
      <c r="GG72">
        <f t="shared" si="155"/>
        <v>7.1440000000000072</v>
      </c>
      <c r="GH72">
        <f t="shared" si="156"/>
        <v>0.92363636363636448</v>
      </c>
      <c r="GI72">
        <f t="shared" si="76"/>
        <v>0.14315801472640602</v>
      </c>
      <c r="GJ72">
        <f t="shared" si="77"/>
        <v>0.38802640473465422</v>
      </c>
      <c r="GK72" t="e" cm="1">
        <f t="array" aca="1" ref="GK72" ca="1">(-ftoue(GJ72,mmm)-ellearx)/parbros/(Kay*bsel)*c_EXISOSI/2</f>
        <v>#NAME?</v>
      </c>
      <c r="GL72">
        <f t="shared" si="157"/>
        <v>1.2902418345782354</v>
      </c>
      <c r="GM72" t="e" cm="1">
        <f t="array" aca="1" ref="GM72" ca="1">ftoue(GL72,mmm)-ellearx</f>
        <v>#NAME?</v>
      </c>
      <c r="GN72" t="e">
        <f t="shared" ca="1" si="62"/>
        <v>#NAME?</v>
      </c>
      <c r="GO72">
        <f t="shared" si="167"/>
        <v>0.1362879365602909</v>
      </c>
      <c r="GP72">
        <f t="shared" si="158"/>
        <v>0.23915290480979032</v>
      </c>
      <c r="GQ72">
        <f t="shared" si="79"/>
        <v>1.2185093080481915</v>
      </c>
      <c r="GR72">
        <f t="shared" si="80"/>
        <v>4.9975965289526938</v>
      </c>
      <c r="GS72">
        <f t="shared" si="159"/>
        <v>-1.468544586402591E-4</v>
      </c>
      <c r="GT72">
        <f t="shared" si="160"/>
        <v>3.0250173720487838E-3</v>
      </c>
      <c r="GU72">
        <f t="shared" si="161"/>
        <v>1.1429764276461932E-3</v>
      </c>
      <c r="GV72">
        <f t="shared" si="81"/>
        <v>0.19440124416796234</v>
      </c>
      <c r="GW72">
        <f t="shared" si="162"/>
        <v>8.2924013826634604E-4</v>
      </c>
      <c r="GX72">
        <f t="shared" si="163"/>
        <v>0.24806095213144977</v>
      </c>
      <c r="GY72">
        <f t="shared" si="82"/>
        <v>1.2629791995870316</v>
      </c>
      <c r="GZ72">
        <f t="shared" si="83"/>
        <v>4.986543847336609</v>
      </c>
      <c r="HB72">
        <f t="shared" si="168"/>
        <v>0.96160322636418671</v>
      </c>
      <c r="HC72">
        <f t="shared" si="169"/>
        <v>0.38766000000000006</v>
      </c>
      <c r="HD72">
        <f t="shared" si="94"/>
        <v>5.5198719410054489</v>
      </c>
      <c r="HE72">
        <f t="shared" si="95"/>
        <v>8.8788161828272649E-3</v>
      </c>
      <c r="HF72">
        <f t="shared" si="170"/>
        <v>0.96195191579927031</v>
      </c>
      <c r="HL72">
        <f t="shared" si="87"/>
        <v>5.5198719410054489</v>
      </c>
      <c r="HM72">
        <f t="shared" si="171"/>
        <v>1.0323363648167834E-2</v>
      </c>
      <c r="HN72">
        <f t="shared" si="176"/>
        <v>5.698263320174999E-2</v>
      </c>
      <c r="HO72">
        <f t="shared" si="177"/>
        <v>5.519577812171204</v>
      </c>
      <c r="HS72">
        <f t="shared" si="172"/>
        <v>-3.265124702794159</v>
      </c>
      <c r="HT72">
        <f t="shared" si="126"/>
        <v>-5.477808388929934</v>
      </c>
      <c r="HU72">
        <f t="shared" si="91"/>
        <v>0.6801481450890734</v>
      </c>
      <c r="HV72">
        <f t="shared" si="164"/>
        <v>0.97448056920645554</v>
      </c>
      <c r="HW72">
        <f t="shared" si="92"/>
        <v>0.38766000000000006</v>
      </c>
      <c r="HX72">
        <f t="shared" si="72"/>
        <v>5.6473576351439103</v>
      </c>
      <c r="IA72">
        <f t="shared" si="97"/>
        <v>0.94119088968847131</v>
      </c>
      <c r="IB72">
        <f t="shared" si="98"/>
        <v>11.057689326991081</v>
      </c>
      <c r="IC72">
        <f t="shared" si="99"/>
        <v>1.092318957144115</v>
      </c>
      <c r="ID72">
        <f t="shared" si="100"/>
        <v>5.5407118274714318</v>
      </c>
      <c r="IE72">
        <f t="shared" si="101"/>
        <v>-20.834958932227138</v>
      </c>
      <c r="IG72">
        <f t="shared" si="102"/>
        <v>0.19464805402936541</v>
      </c>
      <c r="IH72">
        <f t="shared" si="165"/>
        <v>0.80775413582048106</v>
      </c>
      <c r="II72">
        <f t="shared" si="103"/>
        <v>0.94033245851020086</v>
      </c>
      <c r="IJ72">
        <f t="shared" si="104"/>
        <v>1.1364445915476658</v>
      </c>
      <c r="IL72">
        <f t="shared" si="74"/>
        <v>0.40404040404040387</v>
      </c>
    </row>
    <row r="73" spans="1:246" x14ac:dyDescent="0.2">
      <c r="A73">
        <f t="shared" si="17"/>
        <v>5.0400000000000027</v>
      </c>
      <c r="B73" cm="1">
        <f t="array" ref="B73">XtoYt($A73,Al,Vl,B$8)</f>
        <v>0.1801013894976114</v>
      </c>
      <c r="C73" cm="1">
        <f t="array" ref="C73">YtoyX(B73,Al,Vl,B$8)</f>
        <v>-4.125</v>
      </c>
      <c r="D73">
        <f t="shared" si="31"/>
        <v>5.5259136340322756E-2</v>
      </c>
      <c r="E73">
        <f t="shared" si="9"/>
        <v>0.96547321137410014</v>
      </c>
      <c r="F73">
        <f t="shared" si="120"/>
        <v>-1.8184980276050724</v>
      </c>
      <c r="G73" s="6">
        <f t="shared" si="10"/>
        <v>-0.79884227315010259</v>
      </c>
      <c r="H73">
        <f t="shared" si="32"/>
        <v>1.6439331990226125</v>
      </c>
      <c r="I73">
        <f t="shared" si="117"/>
        <v>8.8987283351766889E-5</v>
      </c>
      <c r="J73">
        <f t="shared" ref="J73:J86" si="178">IF(H73&lt;K$5,-1/(Vl*I$5)*(SIGN(SIN(J$8))*SQRT(1-I73^2)-COS(I$8)),2*J$3+1/(Vl*I$5)*(SIGN(SIN(J$8))*SQRT(1-I73^2)-COS(I$8)))</f>
        <v>94.478032699885475</v>
      </c>
      <c r="K73" s="6">
        <f t="shared" si="118"/>
        <v>-4.1207883150803521</v>
      </c>
      <c r="BS73">
        <f t="shared" si="129"/>
        <v>0</v>
      </c>
      <c r="BT73">
        <f t="shared" si="130"/>
        <v>0.23000000000000026</v>
      </c>
      <c r="BU73">
        <f t="shared" si="131"/>
        <v>4.179914810613871E-2</v>
      </c>
      <c r="BV73">
        <f t="shared" si="132"/>
        <v>0</v>
      </c>
      <c r="BW73">
        <f t="shared" si="133"/>
        <v>0.23000000000000026</v>
      </c>
      <c r="BX73">
        <f t="shared" si="149"/>
        <v>0.94684056438471242</v>
      </c>
      <c r="BY73">
        <f t="shared" si="134"/>
        <v>0</v>
      </c>
      <c r="BZ73">
        <f t="shared" si="135"/>
        <v>0.23000000000000026</v>
      </c>
      <c r="CA73">
        <f t="shared" si="136"/>
        <v>0.55821392716088514</v>
      </c>
      <c r="CB73">
        <f t="shared" si="137"/>
        <v>0</v>
      </c>
      <c r="CC73">
        <f t="shared" si="138"/>
        <v>0.23000000000000026</v>
      </c>
      <c r="CD73">
        <f t="shared" si="139"/>
        <v>0.13100174336553927</v>
      </c>
      <c r="CE73">
        <f t="shared" si="140"/>
        <v>0</v>
      </c>
      <c r="CF73">
        <f t="shared" si="141"/>
        <v>0.23000000000000026</v>
      </c>
      <c r="CG73">
        <f t="shared" si="142"/>
        <v>1.3867570367738198E-2</v>
      </c>
      <c r="CO73">
        <f t="shared" si="121"/>
        <v>0.23000000000000026</v>
      </c>
      <c r="CP73">
        <f t="shared" si="22"/>
        <v>0.48344867772501676</v>
      </c>
      <c r="CQ73">
        <f t="shared" si="12"/>
        <v>4.179914810613871E-2</v>
      </c>
      <c r="CR73">
        <f t="shared" si="122"/>
        <v>0.23000000000000026</v>
      </c>
      <c r="CS73">
        <f t="shared" si="24"/>
        <v>4.1693220333507169E-2</v>
      </c>
      <c r="CT73">
        <f t="shared" si="13"/>
        <v>0.94684056438471242</v>
      </c>
      <c r="CU73">
        <f t="shared" si="123"/>
        <v>0.23000000000000026</v>
      </c>
      <c r="CV73">
        <f t="shared" si="26"/>
        <v>0.14839542753502549</v>
      </c>
      <c r="CW73">
        <f t="shared" si="14"/>
        <v>0.55821392716088514</v>
      </c>
      <c r="CX73">
        <f t="shared" si="124"/>
        <v>0.23000000000000026</v>
      </c>
      <c r="CY73">
        <f t="shared" si="28"/>
        <v>0.3401716983774431</v>
      </c>
      <c r="CZ73">
        <f t="shared" si="15"/>
        <v>0.13100174336553927</v>
      </c>
      <c r="DA73">
        <f t="shared" si="125"/>
        <v>0.23000000000000026</v>
      </c>
      <c r="DB73">
        <f t="shared" si="30"/>
        <v>0.62141266643395587</v>
      </c>
      <c r="DC73">
        <f t="shared" si="16"/>
        <v>1.3867570367738198E-2</v>
      </c>
      <c r="EC73">
        <f t="shared" si="175"/>
        <v>4.776000000000014</v>
      </c>
      <c r="EE73">
        <f t="shared" si="173"/>
        <v>0</v>
      </c>
      <c r="EF73">
        <f t="shared" si="174"/>
        <v>0</v>
      </c>
      <c r="EO73" t="s">
        <v>243</v>
      </c>
      <c r="EW73">
        <f t="shared" si="43"/>
        <v>1.8221237390820817</v>
      </c>
      <c r="EX73">
        <f t="shared" si="33"/>
        <v>-1.2434494358242818</v>
      </c>
      <c r="EY73">
        <f t="shared" si="34"/>
        <v>4.8429158056431536</v>
      </c>
      <c r="EZ73">
        <f t="shared" si="35"/>
        <v>0.76792337629527263</v>
      </c>
      <c r="GF73">
        <f t="shared" si="166"/>
        <v>5.1260000000000092</v>
      </c>
      <c r="GG73">
        <f t="shared" si="155"/>
        <v>7.1260000000000083</v>
      </c>
      <c r="GH73">
        <f t="shared" si="156"/>
        <v>0.92181818181818276</v>
      </c>
      <c r="GI73">
        <f t="shared" si="76"/>
        <v>0.14248916404090681</v>
      </c>
      <c r="GJ73">
        <f t="shared" si="77"/>
        <v>0.3870706105658876</v>
      </c>
      <c r="GK73" t="e" cm="1">
        <f t="array" aca="1" ref="GK73" ca="1">(-ftoue(GJ73,mmm)-ellearx)/parbros/(Kay*bsel)*c_EXISOSI/2</f>
        <v>#NAME?</v>
      </c>
      <c r="GL73">
        <f t="shared" si="157"/>
        <v>1.2909677925492375</v>
      </c>
      <c r="GM73" t="e" cm="1">
        <f t="array" aca="1" ref="GM73" ca="1">ftoue(GL73,mmm)-ellearx</f>
        <v>#NAME?</v>
      </c>
      <c r="GN73" t="e">
        <f t="shared" ca="1" si="62"/>
        <v>#NAME?</v>
      </c>
      <c r="GO73">
        <f t="shared" si="167"/>
        <v>0.1362879365602909</v>
      </c>
      <c r="GP73">
        <f t="shared" si="158"/>
        <v>0.23890438165355518</v>
      </c>
      <c r="GQ73">
        <f t="shared" si="79"/>
        <v>1.2130077631393388</v>
      </c>
      <c r="GR73">
        <f t="shared" si="80"/>
        <v>4.9804104415764563</v>
      </c>
      <c r="GS73">
        <f t="shared" si="159"/>
        <v>-1.4677223601733378E-4</v>
      </c>
      <c r="GT73">
        <f t="shared" si="160"/>
        <v>3.0250173720487838E-3</v>
      </c>
      <c r="GU73">
        <f t="shared" si="161"/>
        <v>1.170189372290957E-3</v>
      </c>
      <c r="GV73">
        <f t="shared" si="81"/>
        <v>0.19508388607101018</v>
      </c>
      <c r="GW73">
        <f t="shared" si="162"/>
        <v>8.5043816942448336E-4</v>
      </c>
      <c r="GX73">
        <f t="shared" si="163"/>
        <v>0.24801254115564686</v>
      </c>
      <c r="GY73">
        <f t="shared" si="82"/>
        <v>1.2583191942835248</v>
      </c>
      <c r="GZ73">
        <f t="shared" si="83"/>
        <v>4.9691557437151994</v>
      </c>
      <c r="HB73">
        <f t="shared" si="168"/>
        <v>0.96070721174985485</v>
      </c>
      <c r="HC73">
        <f t="shared" si="169"/>
        <v>0.39689000000000008</v>
      </c>
      <c r="HD73">
        <f t="shared" si="94"/>
        <v>5.5110013963235636</v>
      </c>
      <c r="HE73">
        <f t="shared" si="95"/>
        <v>8.8705446818853062E-3</v>
      </c>
      <c r="HF73">
        <f t="shared" si="170"/>
        <v>0.96105576185106234</v>
      </c>
      <c r="HL73">
        <f t="shared" si="87"/>
        <v>5.5110013963235636</v>
      </c>
      <c r="HM73">
        <f t="shared" si="171"/>
        <v>-7.3098668908236075E-3</v>
      </c>
      <c r="HN73">
        <f t="shared" si="176"/>
        <v>-4.0284327880202073E-2</v>
      </c>
      <c r="HO73">
        <f t="shared" si="177"/>
        <v>5.510854159130643</v>
      </c>
      <c r="HS73">
        <f t="shared" si="172"/>
        <v>-3.3684421516786527</v>
      </c>
      <c r="HT73">
        <f t="shared" si="126"/>
        <v>-5.369808467573665</v>
      </c>
      <c r="HU73">
        <f t="shared" si="91"/>
        <v>1.2394730379699412</v>
      </c>
      <c r="HV73">
        <f t="shared" si="164"/>
        <v>0.973870793274905</v>
      </c>
      <c r="HW73">
        <f t="shared" si="92"/>
        <v>0.39689000000000008</v>
      </c>
      <c r="HX73">
        <f t="shared" si="72"/>
        <v>5.6413208534215595</v>
      </c>
      <c r="IA73">
        <f t="shared" si="97"/>
        <v>0.94326878681246784</v>
      </c>
      <c r="IB73">
        <f t="shared" si="98"/>
        <v>10.971159993074789</v>
      </c>
      <c r="IC73">
        <f t="shared" si="99"/>
        <v>1.083001546427572</v>
      </c>
      <c r="ID73">
        <f t="shared" si="100"/>
        <v>5.5363894933146129</v>
      </c>
      <c r="IE73">
        <f t="shared" si="101"/>
        <v>-20.853340978174163</v>
      </c>
      <c r="IG73">
        <f t="shared" si="102"/>
        <v>0.19317580473519785</v>
      </c>
      <c r="IH73">
        <f t="shared" si="165"/>
        <v>0.80897475917726569</v>
      </c>
      <c r="II73">
        <f t="shared" si="103"/>
        <v>0.94240594481963524</v>
      </c>
      <c r="IJ73">
        <f t="shared" si="104"/>
        <v>1.1370539988490007</v>
      </c>
      <c r="IL73">
        <f t="shared" si="74"/>
        <v>0.40404040404040387</v>
      </c>
    </row>
    <row r="74" spans="1:246" x14ac:dyDescent="0.2">
      <c r="A74">
        <f t="shared" si="17"/>
        <v>5.1200000000000028</v>
      </c>
      <c r="B74" cm="1">
        <f t="array" ref="B74">XtoYt($A74,Al,Vl,B$8)</f>
        <v>0.1801013894976114</v>
      </c>
      <c r="C74" cm="1">
        <f t="array" ref="C74">YtoyX(B74,Al,Vl,B$8)</f>
        <v>-4.125</v>
      </c>
      <c r="D74">
        <f t="shared" si="31"/>
        <v>5.6136265488581846E-2</v>
      </c>
      <c r="E74">
        <f t="shared" ref="E74:E86" si="179">2*EXP(Vl*(D74-LN(F$8)/Vl))/(1+EXP(2*Vl*(D74-LN(F$8)/Vl)))</f>
        <v>0.96368789458570425</v>
      </c>
      <c r="F74">
        <f t="shared" si="120"/>
        <v>-1.8458448090691821</v>
      </c>
      <c r="G74" s="6">
        <f t="shared" ref="G74:G86" si="180">Al*(SIGN(SIN(E$8))*SQRT(1-(Vl*SIN(E$8)*F74/Al-COS(E$8))^2)-SIN(E$8))/(Vl*SIN(E$8))</f>
        <v>-0.81995295888152742</v>
      </c>
      <c r="H74">
        <f t="shared" si="32"/>
        <v>1.6700273767848761</v>
      </c>
      <c r="I74">
        <f t="shared" ref="I74:I86" si="181">2*EXP(Vl*(H74-LN(J$8)/Vl))/(1+EXP(2*Vl*(H74-LN(J$8)/Vl)))</f>
        <v>7.2221663864226177E-5</v>
      </c>
      <c r="J74">
        <f t="shared" si="178"/>
        <v>94.478032763845206</v>
      </c>
      <c r="K74" s="6">
        <f t="shared" ref="K74:K86" si="182">Al*(SIGN(SIN(I$8))*SQRT(1-(Vl*SIN(I$8)*J74/Al-COS(I$8))^2)-SIN(I$8))/(Vl*SIN(I$8))</f>
        <v>-4.1215818162283684</v>
      </c>
      <c r="BS74">
        <f t="shared" si="129"/>
        <v>0</v>
      </c>
      <c r="BT74">
        <f t="shared" si="130"/>
        <v>0.24000000000000027</v>
      </c>
      <c r="BU74">
        <f t="shared" si="131"/>
        <v>3.8587970076522267E-2</v>
      </c>
      <c r="BV74">
        <f t="shared" si="132"/>
        <v>0</v>
      </c>
      <c r="BW74">
        <f t="shared" si="133"/>
        <v>0.24000000000000027</v>
      </c>
      <c r="BX74">
        <f t="shared" si="149"/>
        <v>0.92018695947959495</v>
      </c>
      <c r="BY74">
        <f t="shared" si="134"/>
        <v>0</v>
      </c>
      <c r="BZ74">
        <f t="shared" si="135"/>
        <v>0.24000000000000027</v>
      </c>
      <c r="CA74">
        <f t="shared" si="136"/>
        <v>0.52186679454038298</v>
      </c>
      <c r="CB74">
        <f t="shared" si="137"/>
        <v>0</v>
      </c>
      <c r="CC74">
        <f t="shared" si="138"/>
        <v>0.24000000000000027</v>
      </c>
      <c r="CD74">
        <f t="shared" si="139"/>
        <v>0.12100694449919512</v>
      </c>
      <c r="CE74">
        <f t="shared" si="140"/>
        <v>0</v>
      </c>
      <c r="CF74">
        <f t="shared" si="141"/>
        <v>0.24000000000000027</v>
      </c>
      <c r="CG74">
        <f t="shared" si="142"/>
        <v>1.2801471895261124E-2</v>
      </c>
      <c r="CO74">
        <f t="shared" si="121"/>
        <v>0.24000000000000027</v>
      </c>
      <c r="CP74">
        <f t="shared" si="22"/>
        <v>0.49344867772501677</v>
      </c>
      <c r="CQ74">
        <f t="shared" ref="CQ74:CQ80" si="183">2*EXP(Vl*CP74)/(1+EXP(2*Vl*CP74))</f>
        <v>3.8587970076522267E-2</v>
      </c>
      <c r="CR74">
        <f t="shared" si="122"/>
        <v>0.24000000000000027</v>
      </c>
      <c r="CS74">
        <f t="shared" si="24"/>
        <v>5.1693220333507178E-2</v>
      </c>
      <c r="CT74">
        <f t="shared" ref="CT74:CT80" si="184">2*EXP(Vl*CS74)/(1+EXP(2*Vl*CS74))</f>
        <v>0.92018695947959495</v>
      </c>
      <c r="CU74">
        <f t="shared" si="123"/>
        <v>0.24000000000000027</v>
      </c>
      <c r="CV74">
        <f t="shared" si="26"/>
        <v>0.1583954275350255</v>
      </c>
      <c r="CW74">
        <f t="shared" ref="CW74:CW80" si="185">2*EXP(Vl*CV74)/(1+EXP(2*Vl*CV74))</f>
        <v>0.52186679454038298</v>
      </c>
      <c r="CX74">
        <f t="shared" si="124"/>
        <v>0.24000000000000027</v>
      </c>
      <c r="CY74">
        <f t="shared" si="28"/>
        <v>0.35017169837744311</v>
      </c>
      <c r="CZ74">
        <f t="shared" ref="CZ74:CZ80" si="186">2*EXP(Vl*CY74)/(1+EXP(2*Vl*CY74))</f>
        <v>0.12100694449919512</v>
      </c>
      <c r="DA74">
        <f t="shared" si="125"/>
        <v>0.24000000000000027</v>
      </c>
      <c r="DB74">
        <f t="shared" si="30"/>
        <v>0.63141266643395588</v>
      </c>
      <c r="DC74">
        <f t="shared" ref="DC74:DC80" si="187">2*EXP(Vl*DB74)/(1+EXP(2*Vl*DB74))</f>
        <v>1.2801471895261124E-2</v>
      </c>
      <c r="EC74">
        <f t="shared" si="175"/>
        <v>4.7580000000000142</v>
      </c>
      <c r="EE74">
        <f t="shared" si="173"/>
        <v>0</v>
      </c>
      <c r="EF74">
        <f t="shared" si="174"/>
        <v>0</v>
      </c>
      <c r="EO74" t="s">
        <v>244</v>
      </c>
      <c r="EW74">
        <f t="shared" si="43"/>
        <v>1.8535396656179797</v>
      </c>
      <c r="EX74">
        <f t="shared" si="33"/>
        <v>-1.394955530196154</v>
      </c>
      <c r="EY74">
        <f t="shared" si="34"/>
        <v>4.8014684283847133</v>
      </c>
      <c r="EZ74">
        <f t="shared" si="35"/>
        <v>0.52487394129342146</v>
      </c>
      <c r="GF74">
        <f t="shared" si="166"/>
        <v>5.1080000000000094</v>
      </c>
      <c r="GG74">
        <f t="shared" si="155"/>
        <v>7.1080000000000076</v>
      </c>
      <c r="GH74">
        <f t="shared" si="156"/>
        <v>0.92000000000000093</v>
      </c>
      <c r="GI74">
        <f t="shared" si="76"/>
        <v>0.14182151738358778</v>
      </c>
      <c r="GJ74">
        <f t="shared" si="77"/>
        <v>0.38611466966961172</v>
      </c>
      <c r="GK74" t="e" cm="1">
        <f t="array" aca="1" ref="GK74" ca="1">(-ftoue(GJ74,mmm)-ellearx)/parbros/(Kay*bsel)*c_EXISOSI/2</f>
        <v>#NAME?</v>
      </c>
      <c r="GL74">
        <f t="shared" si="157"/>
        <v>1.2916935991041878</v>
      </c>
      <c r="GM74" t="e" cm="1">
        <f t="array" aca="1" ref="GM74" ca="1">ftoue(GL74,mmm)-ellearx</f>
        <v>#NAME?</v>
      </c>
      <c r="GN74" t="e">
        <f t="shared" ca="1" si="62"/>
        <v>#NAME?</v>
      </c>
      <c r="GO74">
        <f t="shared" si="167"/>
        <v>0.1362879365602909</v>
      </c>
      <c r="GP74">
        <f t="shared" si="158"/>
        <v>0.2386563482912557</v>
      </c>
      <c r="GQ74">
        <f t="shared" si="79"/>
        <v>1.2075172669904088</v>
      </c>
      <c r="GR74">
        <f t="shared" si="80"/>
        <v>4.963221337994117</v>
      </c>
      <c r="GS74">
        <f t="shared" si="159"/>
        <v>-1.4669001339440846E-4</v>
      </c>
      <c r="GT74">
        <f t="shared" si="160"/>
        <v>3.0250173720487838E-3</v>
      </c>
      <c r="GU74">
        <f t="shared" si="161"/>
        <v>1.1974022809625798E-3</v>
      </c>
      <c r="GV74">
        <f t="shared" si="81"/>
        <v>0.19577133907595892</v>
      </c>
      <c r="GW74">
        <f t="shared" si="162"/>
        <v>8.7171074063608365E-4</v>
      </c>
      <c r="GX74">
        <f t="shared" si="163"/>
        <v>0.24796405567576366</v>
      </c>
      <c r="GY74">
        <f t="shared" si="82"/>
        <v>1.2536605065735822</v>
      </c>
      <c r="GZ74">
        <f t="shared" si="83"/>
        <v>4.9517672940332895</v>
      </c>
      <c r="HB74">
        <f t="shared" si="168"/>
        <v>0.95981203186279485</v>
      </c>
      <c r="HC74">
        <f t="shared" si="169"/>
        <v>0.40612000000000009</v>
      </c>
      <c r="HD74">
        <f t="shared" si="94"/>
        <v>5.5021391154416692</v>
      </c>
      <c r="HE74">
        <f t="shared" si="95"/>
        <v>8.8622808818943355E-3</v>
      </c>
      <c r="HF74">
        <f t="shared" si="170"/>
        <v>0.9601604422420732</v>
      </c>
      <c r="HL74">
        <f t="shared" si="87"/>
        <v>5.5021391154416692</v>
      </c>
      <c r="HM74">
        <f t="shared" si="171"/>
        <v>-2.5802522490483148E-2</v>
      </c>
      <c r="HN74">
        <f t="shared" si="176"/>
        <v>-0.14195331566796154</v>
      </c>
      <c r="HO74">
        <f t="shared" si="177"/>
        <v>5.5003076370185067</v>
      </c>
      <c r="HS74">
        <f t="shared" si="172"/>
        <v>-3.4717332525554014</v>
      </c>
      <c r="HT74">
        <f t="shared" si="126"/>
        <v>-5.2050058536548613</v>
      </c>
      <c r="HU74">
        <f t="shared" si="91"/>
        <v>1.7836616576839515</v>
      </c>
      <c r="HV74">
        <f t="shared" si="164"/>
        <v>0.97326093453876994</v>
      </c>
      <c r="HW74">
        <f t="shared" si="92"/>
        <v>0.40612000000000009</v>
      </c>
      <c r="HX74">
        <f t="shared" si="72"/>
        <v>5.6352832519338225</v>
      </c>
      <c r="IA74">
        <f t="shared" si="97"/>
        <v>0.9453587042559648</v>
      </c>
      <c r="IB74">
        <f t="shared" si="98"/>
        <v>10.884644660729222</v>
      </c>
      <c r="IC74">
        <f t="shared" si="99"/>
        <v>1.0736533772860861</v>
      </c>
      <c r="ID74">
        <f t="shared" si="100"/>
        <v>5.5320598112247499</v>
      </c>
      <c r="IE74">
        <f t="shared" si="101"/>
        <v>-20.871772668796616</v>
      </c>
      <c r="IG74">
        <f t="shared" si="102"/>
        <v>0.19169529459303594</v>
      </c>
      <c r="IH74">
        <f t="shared" si="165"/>
        <v>0.81019892195061649</v>
      </c>
      <c r="II74">
        <f t="shared" si="103"/>
        <v>0.94449140308016699</v>
      </c>
      <c r="IJ74">
        <f t="shared" si="104"/>
        <v>1.1376672078153649</v>
      </c>
      <c r="IL74">
        <f t="shared" si="74"/>
        <v>0.40404040404040387</v>
      </c>
    </row>
    <row r="75" spans="1:246" x14ac:dyDescent="0.2">
      <c r="A75">
        <f t="shared" si="17"/>
        <v>5.2000000000000028</v>
      </c>
      <c r="B75" cm="1">
        <f t="array" ref="B75">XtoYt($A75,Al,Vl,B$8)</f>
        <v>0.1801013894976114</v>
      </c>
      <c r="C75" cm="1">
        <f t="array" ref="C75">YtoyX(B75,Al,Vl,B$8)</f>
        <v>-4.125</v>
      </c>
      <c r="D75">
        <f t="shared" si="31"/>
        <v>5.7013394636840936E-2</v>
      </c>
      <c r="E75">
        <f t="shared" si="179"/>
        <v>0.96186189463229421</v>
      </c>
      <c r="F75">
        <f t="shared" ref="F75:F86" si="188">IF(F$6&lt;0,-1/(Vl*E$5)*(SIGN(SIN(F$8))*SQRT(1-E75^2)-COS(E$8)),IF(D75&lt;F$6,-1/(Vl*E$5)*(SIGN(SIN(F$8))*SQRT(1-E75^2)-COS(E$8)),2*F$3+1/(Vl*E$5)*(SIGN(SIN(F$8))*SQRT(1-E75^2)-COS(E$8))))</f>
        <v>-1.8730893009114045</v>
      </c>
      <c r="G75" s="6">
        <f t="shared" si="180"/>
        <v>-0.84134609355094014</v>
      </c>
      <c r="H75">
        <f t="shared" ref="H75:H86" si="189">H74+J$4</f>
        <v>1.6961215545471398</v>
      </c>
      <c r="I75">
        <f t="shared" si="181"/>
        <v>5.8614765319844849E-5</v>
      </c>
      <c r="J75">
        <f t="shared" si="178"/>
        <v>94.478032805974649</v>
      </c>
      <c r="K75" s="6">
        <f t="shared" si="182"/>
        <v>-4.1222258177846198</v>
      </c>
      <c r="BS75">
        <f t="shared" si="129"/>
        <v>0</v>
      </c>
      <c r="BT75">
        <f t="shared" si="130"/>
        <v>0.25000000000000028</v>
      </c>
      <c r="BU75">
        <f t="shared" si="131"/>
        <v>3.5623147402661155E-2</v>
      </c>
      <c r="BV75">
        <f t="shared" si="132"/>
        <v>0</v>
      </c>
      <c r="BW75">
        <f t="shared" si="133"/>
        <v>0.25000000000000028</v>
      </c>
      <c r="BX75">
        <f t="shared" si="149"/>
        <v>0.88945327187755185</v>
      </c>
      <c r="BY75">
        <f t="shared" si="134"/>
        <v>0</v>
      </c>
      <c r="BZ75">
        <f t="shared" si="135"/>
        <v>0.25000000000000028</v>
      </c>
      <c r="CA75">
        <f t="shared" si="136"/>
        <v>0.48703562309716769</v>
      </c>
      <c r="CB75">
        <f t="shared" si="137"/>
        <v>0</v>
      </c>
      <c r="CC75">
        <f t="shared" si="138"/>
        <v>0.25000000000000028</v>
      </c>
      <c r="CD75">
        <f t="shared" si="139"/>
        <v>0.1117642042641557</v>
      </c>
      <c r="CE75">
        <f t="shared" si="140"/>
        <v>0</v>
      </c>
      <c r="CF75">
        <f t="shared" si="141"/>
        <v>0.25000000000000028</v>
      </c>
      <c r="CG75">
        <f t="shared" si="142"/>
        <v>1.1817319551655331E-2</v>
      </c>
      <c r="CO75">
        <f t="shared" ref="CO75:CO80" si="190">CO74+dt</f>
        <v>0.25000000000000028</v>
      </c>
      <c r="CP75">
        <f t="shared" ref="CP75:CP80" si="191">IF(OR(CP$5&lt;90,CP$5&gt;270),CO75+CP$8,CO75-CP$8)</f>
        <v>0.50344867772501678</v>
      </c>
      <c r="CQ75">
        <f t="shared" si="183"/>
        <v>3.5623147402661155E-2</v>
      </c>
      <c r="CR75">
        <f t="shared" ref="CR75:CR80" si="192">CR74+dt</f>
        <v>0.25000000000000028</v>
      </c>
      <c r="CS75">
        <f t="shared" ref="CS75:CS80" si="193">IF(OR(CS$5&lt;90,CS$5&gt;270),CR75+CS$8,CR75-CS$8)</f>
        <v>6.1693220333507187E-2</v>
      </c>
      <c r="CT75">
        <f t="shared" si="184"/>
        <v>0.88945327187755185</v>
      </c>
      <c r="CU75">
        <f t="shared" ref="CU75:CU80" si="194">CU74+dt</f>
        <v>0.25000000000000028</v>
      </c>
      <c r="CV75">
        <f t="shared" ref="CV75:CV80" si="195">IF(OR(CV$5&lt;90,CV$5&gt;270),CU75+CV$8,CU75-CV$8)</f>
        <v>0.16839542753502551</v>
      </c>
      <c r="CW75">
        <f t="shared" si="185"/>
        <v>0.48703562309716769</v>
      </c>
      <c r="CX75">
        <f t="shared" ref="CX75:CX80" si="196">CX74+dt</f>
        <v>0.25000000000000028</v>
      </c>
      <c r="CY75">
        <f t="shared" ref="CY75:CY80" si="197">IF(OR(CY$5&lt;90,CY$5&gt;270),CX75+CY$8,CX75-CY$8)</f>
        <v>0.36017169837744312</v>
      </c>
      <c r="CZ75">
        <f t="shared" si="186"/>
        <v>0.1117642042641557</v>
      </c>
      <c r="DA75">
        <f t="shared" ref="DA75:DA80" si="198">DA74+dt</f>
        <v>0.25000000000000028</v>
      </c>
      <c r="DB75">
        <f t="shared" ref="DB75:DB80" si="199">IF(OR(DB$5&lt;90,DB$5&gt;270),DA75+DB$8,DA75-DB$8)</f>
        <v>0.64141266643395589</v>
      </c>
      <c r="DC75">
        <f t="shared" si="187"/>
        <v>1.1817319551655331E-2</v>
      </c>
      <c r="EC75">
        <f t="shared" si="175"/>
        <v>4.7400000000000144</v>
      </c>
      <c r="EE75">
        <f t="shared" si="173"/>
        <v>0</v>
      </c>
      <c r="EF75">
        <f t="shared" si="174"/>
        <v>0</v>
      </c>
      <c r="EO75" t="s">
        <v>245</v>
      </c>
      <c r="EW75">
        <f t="shared" si="43"/>
        <v>1.8849555921538776</v>
      </c>
      <c r="EX75">
        <f t="shared" si="33"/>
        <v>-1.5450849718747452</v>
      </c>
      <c r="EY75">
        <f t="shared" si="34"/>
        <v>4.7552825814757655</v>
      </c>
      <c r="EZ75">
        <f t="shared" si="35"/>
        <v>0.25299465061595233</v>
      </c>
      <c r="GF75">
        <f t="shared" si="166"/>
        <v>5.0900000000000096</v>
      </c>
      <c r="GG75">
        <f t="shared" si="155"/>
        <v>7.0900000000000087</v>
      </c>
      <c r="GH75">
        <f t="shared" si="156"/>
        <v>0.9181818181818191</v>
      </c>
      <c r="GI75">
        <f t="shared" si="76"/>
        <v>0.14115507789497336</v>
      </c>
      <c r="GJ75">
        <f t="shared" si="77"/>
        <v>0.38515858218623406</v>
      </c>
      <c r="GK75" t="e" cm="1">
        <f t="array" aca="1" ref="GK75" ca="1">(-ftoue(GJ75,mmm)-ellearx)/parbros/(Kay*bsel)*c_EXISOSI/2</f>
        <v>#NAME?</v>
      </c>
      <c r="GL75">
        <f t="shared" si="157"/>
        <v>1.2924192547199032</v>
      </c>
      <c r="GM75" t="e" cm="1">
        <f t="array" aca="1" ref="GM75" ca="1">ftoue(GL75,mmm)-ellearx</f>
        <v>#NAME?</v>
      </c>
      <c r="GN75" t="e">
        <f t="shared" ca="1" si="62"/>
        <v>#NAME?</v>
      </c>
      <c r="GO75">
        <f t="shared" si="167"/>
        <v>0.1362879365602909</v>
      </c>
      <c r="GP75">
        <f t="shared" si="158"/>
        <v>0.23840880472230419</v>
      </c>
      <c r="GQ75">
        <f t="shared" si="79"/>
        <v>1.2020377952027463</v>
      </c>
      <c r="GR75">
        <f t="shared" si="80"/>
        <v>4.9460292294834058</v>
      </c>
      <c r="GS75">
        <f t="shared" si="159"/>
        <v>-1.4660779077148314E-4</v>
      </c>
      <c r="GT75">
        <f t="shared" si="160"/>
        <v>3.0250173720487838E-3</v>
      </c>
      <c r="GU75">
        <f t="shared" si="161"/>
        <v>1.2246151536813576E-3</v>
      </c>
      <c r="GV75">
        <f t="shared" si="81"/>
        <v>0.19646365422396819</v>
      </c>
      <c r="GW75">
        <f t="shared" si="162"/>
        <v>8.9305837818697128E-4</v>
      </c>
      <c r="GX75">
        <f t="shared" si="163"/>
        <v>0.24791549516549397</v>
      </c>
      <c r="GY75">
        <f t="shared" si="82"/>
        <v>1.2490031377784661</v>
      </c>
      <c r="GZ75">
        <f t="shared" si="83"/>
        <v>4.9343784980298828</v>
      </c>
      <c r="HB75">
        <f t="shared" si="168"/>
        <v>0.95891768592585647</v>
      </c>
      <c r="HC75">
        <f t="shared" si="169"/>
        <v>0.41535000000000011</v>
      </c>
      <c r="HD75">
        <f t="shared" si="94"/>
        <v>5.4932850906659789</v>
      </c>
      <c r="HE75">
        <f t="shared" si="95"/>
        <v>8.8540247756903057E-3</v>
      </c>
      <c r="HF75">
        <f t="shared" si="170"/>
        <v>0.95926595619613275</v>
      </c>
      <c r="HL75">
        <f t="shared" si="87"/>
        <v>5.4932850906659789</v>
      </c>
      <c r="HM75">
        <f t="shared" si="171"/>
        <v>-4.5176481850021502E-2</v>
      </c>
      <c r="HN75">
        <f t="shared" si="176"/>
        <v>-0.24808288810383777</v>
      </c>
      <c r="HO75">
        <f t="shared" si="177"/>
        <v>5.4876803813599784</v>
      </c>
      <c r="HS75">
        <f t="shared" si="172"/>
        <v>-3.5749981248101839</v>
      </c>
      <c r="HT75">
        <f t="shared" si="126"/>
        <v>-4.9853805664176418</v>
      </c>
      <c r="HU75">
        <f t="shared" si="91"/>
        <v>2.3069810782315585</v>
      </c>
      <c r="HV75">
        <f t="shared" si="164"/>
        <v>0.9726509942127296</v>
      </c>
      <c r="HW75">
        <f t="shared" si="92"/>
        <v>0.41535000000000011</v>
      </c>
      <c r="HX75">
        <f t="shared" si="72"/>
        <v>5.6292448427060231</v>
      </c>
      <c r="IA75">
        <f t="shared" si="97"/>
        <v>0.94746077650446825</v>
      </c>
      <c r="IB75">
        <f t="shared" si="98"/>
        <v>10.798143342107224</v>
      </c>
      <c r="IC75">
        <f t="shared" si="99"/>
        <v>1.0642740782560118</v>
      </c>
      <c r="ID75">
        <f t="shared" si="100"/>
        <v>5.5277226943366715</v>
      </c>
      <c r="IE75">
        <f t="shared" si="101"/>
        <v>-20.890254157025137</v>
      </c>
      <c r="IG75">
        <f t="shared" si="102"/>
        <v>0.19020643131089662</v>
      </c>
      <c r="IH75">
        <f t="shared" si="165"/>
        <v>0.8114266362309388</v>
      </c>
      <c r="II75">
        <f t="shared" si="103"/>
        <v>0.94658896684119465</v>
      </c>
      <c r="IJ75">
        <f t="shared" si="104"/>
        <v>1.1382842614342306</v>
      </c>
      <c r="IL75">
        <f t="shared" si="74"/>
        <v>0.40404040404040387</v>
      </c>
    </row>
    <row r="76" spans="1:246" x14ac:dyDescent="0.2">
      <c r="A76">
        <f t="shared" si="17"/>
        <v>5.2800000000000029</v>
      </c>
      <c r="B76" cm="1">
        <f t="array" ref="B76">XtoYt($A76,Al,Vl,B$8)</f>
        <v>0.1801013894976114</v>
      </c>
      <c r="C76" cm="1">
        <f t="array" ref="C76">YtoyX(B76,Al,Vl,B$8)</f>
        <v>-4.125</v>
      </c>
      <c r="D76">
        <f t="shared" ref="D76:D86" si="200">D75+F$4</f>
        <v>5.7890523785100026E-2</v>
      </c>
      <c r="E76">
        <f t="shared" si="179"/>
        <v>0.95999562163059093</v>
      </c>
      <c r="F76">
        <f t="shared" si="188"/>
        <v>-1.9002294082314446</v>
      </c>
      <c r="G76" s="6">
        <f t="shared" si="180"/>
        <v>-0.86302298385080833</v>
      </c>
      <c r="H76">
        <f t="shared" si="189"/>
        <v>1.7222157323094034</v>
      </c>
      <c r="I76">
        <f t="shared" si="181"/>
        <v>4.7571469960004495E-5</v>
      </c>
      <c r="J76">
        <f t="shared" si="178"/>
        <v>94.478032833724768</v>
      </c>
      <c r="K76" s="6">
        <f t="shared" si="182"/>
        <v>-4.1227484866504369</v>
      </c>
      <c r="BS76">
        <f t="shared" si="129"/>
        <v>0</v>
      </c>
      <c r="BT76">
        <f t="shared" si="130"/>
        <v>0.26000000000000029</v>
      </c>
      <c r="BU76">
        <f t="shared" si="131"/>
        <v>3.288585276662203E-2</v>
      </c>
      <c r="BV76">
        <f t="shared" si="132"/>
        <v>0</v>
      </c>
      <c r="BW76">
        <f t="shared" si="133"/>
        <v>0.26000000000000029</v>
      </c>
      <c r="BX76">
        <f t="shared" si="149"/>
        <v>0.85540572140065596</v>
      </c>
      <c r="BY76">
        <f t="shared" si="134"/>
        <v>0</v>
      </c>
      <c r="BZ76">
        <f t="shared" si="135"/>
        <v>0.26000000000000029</v>
      </c>
      <c r="CA76">
        <f t="shared" si="136"/>
        <v>0.45383875759518943</v>
      </c>
      <c r="CB76">
        <f t="shared" si="137"/>
        <v>0</v>
      </c>
      <c r="CC76">
        <f t="shared" si="138"/>
        <v>0.26000000000000029</v>
      </c>
      <c r="CD76">
        <f t="shared" si="139"/>
        <v>0.10321917271797083</v>
      </c>
      <c r="CE76">
        <f t="shared" si="140"/>
        <v>0</v>
      </c>
      <c r="CF76">
        <f t="shared" si="141"/>
        <v>0.26000000000000029</v>
      </c>
      <c r="CG76">
        <f t="shared" si="142"/>
        <v>1.0908817161828073E-2</v>
      </c>
      <c r="CO76">
        <f t="shared" si="190"/>
        <v>0.26000000000000029</v>
      </c>
      <c r="CP76">
        <f t="shared" si="191"/>
        <v>0.51344867772501679</v>
      </c>
      <c r="CQ76">
        <f t="shared" si="183"/>
        <v>3.288585276662203E-2</v>
      </c>
      <c r="CR76">
        <f t="shared" si="192"/>
        <v>0.26000000000000029</v>
      </c>
      <c r="CS76">
        <f t="shared" si="193"/>
        <v>7.1693220333507196E-2</v>
      </c>
      <c r="CT76">
        <f t="shared" si="184"/>
        <v>0.85540572140065596</v>
      </c>
      <c r="CU76">
        <f t="shared" si="194"/>
        <v>0.26000000000000029</v>
      </c>
      <c r="CV76">
        <f t="shared" si="195"/>
        <v>0.17839542753502552</v>
      </c>
      <c r="CW76">
        <f t="shared" si="185"/>
        <v>0.45383875759518943</v>
      </c>
      <c r="CX76">
        <f t="shared" si="196"/>
        <v>0.26000000000000029</v>
      </c>
      <c r="CY76">
        <f t="shared" si="197"/>
        <v>0.37017169837744313</v>
      </c>
      <c r="CZ76">
        <f t="shared" si="186"/>
        <v>0.10321917271797083</v>
      </c>
      <c r="DA76">
        <f t="shared" si="198"/>
        <v>0.26000000000000029</v>
      </c>
      <c r="DB76">
        <f t="shared" si="199"/>
        <v>0.6514126664339559</v>
      </c>
      <c r="DC76">
        <f t="shared" si="187"/>
        <v>1.0908817161828073E-2</v>
      </c>
      <c r="EC76">
        <f t="shared" si="175"/>
        <v>4.7220000000000146</v>
      </c>
      <c r="EE76">
        <f t="shared" si="173"/>
        <v>0</v>
      </c>
      <c r="EF76">
        <f t="shared" si="174"/>
        <v>0</v>
      </c>
      <c r="EO76" t="s">
        <v>246</v>
      </c>
      <c r="EW76">
        <f t="shared" si="43"/>
        <v>1.9163715186897756</v>
      </c>
      <c r="EX76">
        <f t="shared" si="33"/>
        <v>-1.6936896012264651</v>
      </c>
      <c r="EY76">
        <f t="shared" si="34"/>
        <v>4.7044038447711243</v>
      </c>
      <c r="EZ76">
        <f t="shared" si="35"/>
        <v>-4.7111799456151411E-2</v>
      </c>
      <c r="GF76">
        <f t="shared" si="166"/>
        <v>5.0720000000000098</v>
      </c>
      <c r="GG76">
        <f t="shared" si="155"/>
        <v>7.0720000000000081</v>
      </c>
      <c r="GH76">
        <f t="shared" si="156"/>
        <v>0.91636363636363727</v>
      </c>
      <c r="GI76">
        <f t="shared" si="76"/>
        <v>0.14048984871349793</v>
      </c>
      <c r="GJ76">
        <f t="shared" si="77"/>
        <v>0.38420234825778876</v>
      </c>
      <c r="GK76" t="e" cm="1">
        <f t="array" aca="1" ref="GK76" ca="1">(-ftoue(GJ76,mmm)-ellearx)/parbros/(Kay*bsel)*c_EXISOSI/2</f>
        <v>#NAME?</v>
      </c>
      <c r="GL76">
        <f t="shared" si="157"/>
        <v>1.2931447598723882</v>
      </c>
      <c r="GM76" t="e" cm="1">
        <f t="array" aca="1" ref="GM76" ca="1">ftoue(GL76,mmm)-ellearx</f>
        <v>#NAME?</v>
      </c>
      <c r="GN76" t="e">
        <f t="shared" ca="1" si="62"/>
        <v>#NAME?</v>
      </c>
      <c r="GO76">
        <f t="shared" si="167"/>
        <v>0.1362879365602909</v>
      </c>
      <c r="GP76">
        <f t="shared" si="158"/>
        <v>0.23816175094603947</v>
      </c>
      <c r="GQ76">
        <f t="shared" si="79"/>
        <v>1.1965693233683519</v>
      </c>
      <c r="GR76">
        <f t="shared" si="80"/>
        <v>4.9288341272935838</v>
      </c>
      <c r="GS76">
        <f t="shared" si="159"/>
        <v>-1.4652556814855782E-4</v>
      </c>
      <c r="GT76">
        <f t="shared" si="160"/>
        <v>3.0250173720487838E-3</v>
      </c>
      <c r="GU76">
        <f t="shared" si="161"/>
        <v>1.2518279904675869E-3</v>
      </c>
      <c r="GV76">
        <f t="shared" si="81"/>
        <v>0.1971608832807567</v>
      </c>
      <c r="GW76">
        <f t="shared" si="162"/>
        <v>9.1448161395627425E-4</v>
      </c>
      <c r="GX76">
        <f t="shared" si="163"/>
        <v>0.24786685909293846</v>
      </c>
      <c r="GY76">
        <f t="shared" si="82"/>
        <v>1.244347089228713</v>
      </c>
      <c r="GZ76">
        <f t="shared" si="83"/>
        <v>4.9169893554418165</v>
      </c>
      <c r="HB76">
        <f t="shared" si="168"/>
        <v>0.95802417316261124</v>
      </c>
      <c r="HC76">
        <f t="shared" si="169"/>
        <v>0.42458000000000012</v>
      </c>
      <c r="HD76">
        <f t="shared" si="94"/>
        <v>5.484439314309852</v>
      </c>
      <c r="HE76">
        <f t="shared" si="95"/>
        <v>8.8457763561269331E-3</v>
      </c>
      <c r="HF76">
        <f t="shared" si="170"/>
        <v>0.958372302938996</v>
      </c>
      <c r="HL76">
        <f t="shared" si="87"/>
        <v>5.484439314309852</v>
      </c>
      <c r="HM76">
        <f t="shared" si="171"/>
        <v>-6.545372567927496E-2</v>
      </c>
      <c r="HN76">
        <f t="shared" si="176"/>
        <v>-0.35872072033608704</v>
      </c>
      <c r="HO76">
        <f t="shared" si="177"/>
        <v>5.4726953174052255</v>
      </c>
      <c r="HS76">
        <f t="shared" si="172"/>
        <v>-3.6782368879994203</v>
      </c>
      <c r="HT76">
        <f t="shared" ref="HT76:HT107" si="201">IF(HU76&gt;Rg,HT75,$HD76*COS($HS76))</f>
        <v>-4.713487120141223</v>
      </c>
      <c r="HU76">
        <f t="shared" si="91"/>
        <v>2.8039461051543628</v>
      </c>
      <c r="HV76">
        <f t="shared" si="164"/>
        <v>0.97204097350944074</v>
      </c>
      <c r="HW76">
        <f t="shared" si="92"/>
        <v>0.42458000000000012</v>
      </c>
      <c r="HX76">
        <f t="shared" si="72"/>
        <v>5.6232056377434638</v>
      </c>
      <c r="IA76">
        <f t="shared" si="97"/>
        <v>0.94957514061492132</v>
      </c>
      <c r="IB76">
        <f t="shared" si="98"/>
        <v>10.711656048063947</v>
      </c>
      <c r="IC76">
        <f t="shared" si="99"/>
        <v>1.0548632701089038</v>
      </c>
      <c r="ID76">
        <f t="shared" si="100"/>
        <v>5.5233780538475745</v>
      </c>
      <c r="IE76">
        <f t="shared" si="101"/>
        <v>-20.908785596285927</v>
      </c>
      <c r="IG76">
        <f t="shared" si="102"/>
        <v>0.18870912081930927</v>
      </c>
      <c r="IH76">
        <f t="shared" si="165"/>
        <v>0.81265791415987765</v>
      </c>
      <c r="II76">
        <f t="shared" si="103"/>
        <v>0.94869877219768284</v>
      </c>
      <c r="IJ76">
        <f t="shared" si="104"/>
        <v>1.1389052035085794</v>
      </c>
      <c r="IL76">
        <f t="shared" si="74"/>
        <v>0.40404040404040387</v>
      </c>
    </row>
    <row r="77" spans="1:246" x14ac:dyDescent="0.2">
      <c r="A77">
        <f t="shared" si="17"/>
        <v>5.360000000000003</v>
      </c>
      <c r="B77" cm="1">
        <f t="array" ref="B77">XtoYt($A77,Al,Vl,B$8)</f>
        <v>0.1801013894976114</v>
      </c>
      <c r="C77" cm="1">
        <f t="array" ref="C77">YtoyX(B77,Al,Vl,B$8)</f>
        <v>-4.125</v>
      </c>
      <c r="D77">
        <f t="shared" si="200"/>
        <v>5.8767652933359116E-2</v>
      </c>
      <c r="E77">
        <f t="shared" si="179"/>
        <v>0.9580894927846989</v>
      </c>
      <c r="F77">
        <f t="shared" si="188"/>
        <v>-1.9272630726290998</v>
      </c>
      <c r="G77" s="6">
        <f t="shared" si="180"/>
        <v>-0.88498501543550323</v>
      </c>
      <c r="H77">
        <f t="shared" si="189"/>
        <v>1.748309910071667</v>
      </c>
      <c r="I77">
        <f t="shared" si="181"/>
        <v>3.8608782984634493E-5</v>
      </c>
      <c r="J77">
        <f t="shared" si="178"/>
        <v>94.478032852003423</v>
      </c>
      <c r="K77" s="6">
        <f t="shared" si="182"/>
        <v>-4.1231726827668114</v>
      </c>
      <c r="BS77">
        <f t="shared" si="129"/>
        <v>0</v>
      </c>
      <c r="BT77">
        <f t="shared" si="130"/>
        <v>0.2700000000000003</v>
      </c>
      <c r="BU77">
        <f t="shared" si="131"/>
        <v>3.0358682196414494E-2</v>
      </c>
      <c r="BV77">
        <f t="shared" si="132"/>
        <v>0</v>
      </c>
      <c r="BW77">
        <f t="shared" si="133"/>
        <v>0.2700000000000003</v>
      </c>
      <c r="BX77">
        <f t="shared" si="149"/>
        <v>0.81881876692833067</v>
      </c>
      <c r="BY77">
        <f t="shared" si="134"/>
        <v>0</v>
      </c>
      <c r="BZ77">
        <f t="shared" si="135"/>
        <v>0.2700000000000003</v>
      </c>
      <c r="CA77">
        <f t="shared" si="136"/>
        <v>0.42234669722682644</v>
      </c>
      <c r="CB77">
        <f t="shared" si="137"/>
        <v>0</v>
      </c>
      <c r="CC77">
        <f t="shared" si="138"/>
        <v>0.2700000000000003</v>
      </c>
      <c r="CD77">
        <f t="shared" si="139"/>
        <v>9.5320945637263954E-2</v>
      </c>
      <c r="CE77">
        <f t="shared" si="140"/>
        <v>0</v>
      </c>
      <c r="CF77">
        <f t="shared" si="141"/>
        <v>0.2700000000000003</v>
      </c>
      <c r="CG77">
        <f t="shared" si="142"/>
        <v>1.0070151739798403E-2</v>
      </c>
      <c r="CO77">
        <f t="shared" si="190"/>
        <v>0.2700000000000003</v>
      </c>
      <c r="CP77">
        <f t="shared" si="191"/>
        <v>0.5234486777250168</v>
      </c>
      <c r="CQ77">
        <f t="shared" si="183"/>
        <v>3.0358682196414494E-2</v>
      </c>
      <c r="CR77">
        <f t="shared" si="192"/>
        <v>0.2700000000000003</v>
      </c>
      <c r="CS77">
        <f t="shared" si="193"/>
        <v>8.1693220333507205E-2</v>
      </c>
      <c r="CT77">
        <f t="shared" si="184"/>
        <v>0.81881876692833067</v>
      </c>
      <c r="CU77">
        <f t="shared" si="194"/>
        <v>0.2700000000000003</v>
      </c>
      <c r="CV77">
        <f t="shared" si="195"/>
        <v>0.18839542753502553</v>
      </c>
      <c r="CW77">
        <f t="shared" si="185"/>
        <v>0.42234669722682644</v>
      </c>
      <c r="CX77">
        <f t="shared" si="196"/>
        <v>0.2700000000000003</v>
      </c>
      <c r="CY77">
        <f t="shared" si="197"/>
        <v>0.38017169837744313</v>
      </c>
      <c r="CZ77">
        <f t="shared" si="186"/>
        <v>9.5320945637263954E-2</v>
      </c>
      <c r="DA77">
        <f t="shared" si="198"/>
        <v>0.2700000000000003</v>
      </c>
      <c r="DB77">
        <f t="shared" si="199"/>
        <v>0.66141266643395591</v>
      </c>
      <c r="DC77">
        <f t="shared" si="187"/>
        <v>1.0070151739798403E-2</v>
      </c>
      <c r="EC77">
        <f t="shared" si="175"/>
        <v>4.7040000000000148</v>
      </c>
      <c r="EE77">
        <f t="shared" si="173"/>
        <v>0</v>
      </c>
      <c r="EF77">
        <f t="shared" si="174"/>
        <v>0</v>
      </c>
      <c r="EO77" t="s">
        <v>247</v>
      </c>
      <c r="EW77">
        <f t="shared" si="43"/>
        <v>1.9477874452256736</v>
      </c>
      <c r="EX77">
        <f t="shared" si="33"/>
        <v>-1.8406227634233983</v>
      </c>
      <c r="EY77">
        <f t="shared" si="34"/>
        <v>4.6488824294412536</v>
      </c>
      <c r="EZ77">
        <f t="shared" si="35"/>
        <v>-0.37443684300683577</v>
      </c>
      <c r="FA77">
        <f>rarxiko*SIN(EY77)</f>
        <v>-5.8881064061885873</v>
      </c>
      <c r="FB77" cm="1">
        <f t="array" ref="FB77">xsel+Rs*COS(EW77)</f>
        <v>266.84180156565446</v>
      </c>
      <c r="FC77">
        <f t="shared" si="36"/>
        <v>137.35937052922438</v>
      </c>
      <c r="GF77">
        <f t="shared" si="166"/>
        <v>5.05400000000001</v>
      </c>
      <c r="GG77">
        <f t="shared" si="155"/>
        <v>7.0540000000000092</v>
      </c>
      <c r="GH77">
        <f t="shared" si="156"/>
        <v>0.91454545454545555</v>
      </c>
      <c r="GI77">
        <f t="shared" si="76"/>
        <v>0.1398258329754738</v>
      </c>
      <c r="GJ77">
        <f t="shared" si="77"/>
        <v>0.38324596802793415</v>
      </c>
      <c r="GK77" t="e" cm="1">
        <f t="array" aca="1" ref="GK77" ca="1">(-ftoue(GJ77,mmm)-ellearx)/parbros/(Kay*bsel)*c_EXISOSI/2</f>
        <v>#NAME?</v>
      </c>
      <c r="GL77">
        <f t="shared" si="157"/>
        <v>1.2938701150368368</v>
      </c>
      <c r="GM77" t="e" cm="1">
        <f t="array" aca="1" ref="GM77" ca="1">ftoue(GL77,mmm)-ellearx</f>
        <v>#NAME?</v>
      </c>
      <c r="GN77" t="e">
        <f t="shared" ca="1" si="62"/>
        <v>#NAME?</v>
      </c>
      <c r="GO77">
        <f t="shared" si="167"/>
        <v>0.1362879365602909</v>
      </c>
      <c r="GP77">
        <f t="shared" si="158"/>
        <v>0.2379151869620208</v>
      </c>
      <c r="GQ77">
        <f t="shared" si="79"/>
        <v>1.1911118270713688</v>
      </c>
      <c r="GR77">
        <f t="shared" si="80"/>
        <v>4.9116360426451395</v>
      </c>
      <c r="GS77">
        <f t="shared" si="159"/>
        <v>-1.464433455256325E-4</v>
      </c>
      <c r="GT77">
        <f t="shared" si="160"/>
        <v>3.0250173720487838E-3</v>
      </c>
      <c r="GU77">
        <f t="shared" si="161"/>
        <v>1.2790407913415638E-3</v>
      </c>
      <c r="GV77">
        <f t="shared" si="81"/>
        <v>0.19786307874950496</v>
      </c>
      <c r="GW77">
        <f t="shared" si="162"/>
        <v>9.3598098549596228E-4</v>
      </c>
      <c r="GX77">
        <f t="shared" si="163"/>
        <v>0.24781814692052478</v>
      </c>
      <c r="GY77">
        <f t="shared" si="82"/>
        <v>1.2396923622642313</v>
      </c>
      <c r="GZ77">
        <f t="shared" si="83"/>
        <v>4.8995998660037365</v>
      </c>
      <c r="HB77">
        <f t="shared" si="168"/>
        <v>0.95713149279735232</v>
      </c>
      <c r="HC77">
        <f t="shared" si="169"/>
        <v>0.43381000000000014</v>
      </c>
      <c r="HD77">
        <f t="shared" si="94"/>
        <v>5.4756017786937887</v>
      </c>
      <c r="HE77">
        <f t="shared" si="95"/>
        <v>8.8375356160632634E-3</v>
      </c>
      <c r="HF77">
        <f t="shared" si="170"/>
        <v>0.95747948169699493</v>
      </c>
      <c r="HL77">
        <f t="shared" si="87"/>
        <v>5.4756017786937887</v>
      </c>
      <c r="HM77">
        <f t="shared" si="171"/>
        <v>-8.6656337164514263E-2</v>
      </c>
      <c r="HN77">
        <f t="shared" si="176"/>
        <v>-0.47390196024305886</v>
      </c>
      <c r="HO77">
        <f t="shared" si="177"/>
        <v>5.4550556157487859</v>
      </c>
      <c r="HS77">
        <f t="shared" si="172"/>
        <v>-3.7814496618511639</v>
      </c>
      <c r="HT77">
        <f t="shared" si="201"/>
        <v>-4.3924244972694835</v>
      </c>
      <c r="HU77">
        <f t="shared" si="91"/>
        <v>3.2693763739620905</v>
      </c>
      <c r="HV77">
        <f t="shared" si="164"/>
        <v>0.97143087363953373</v>
      </c>
      <c r="HW77">
        <f t="shared" si="92"/>
        <v>0.43381000000000014</v>
      </c>
      <c r="HX77">
        <f t="shared" si="72"/>
        <v>5.6171656490313842</v>
      </c>
      <c r="IA77">
        <f t="shared" si="97"/>
        <v>0.95170193628640076</v>
      </c>
      <c r="IB77">
        <f t="shared" si="98"/>
        <v>10.625182788160618</v>
      </c>
      <c r="IC77">
        <f t="shared" si="99"/>
        <v>1.0454205656318829</v>
      </c>
      <c r="ID77">
        <f t="shared" si="100"/>
        <v>5.5190257989623568</v>
      </c>
      <c r="IE77">
        <f t="shared" si="101"/>
        <v>18846.669305044255</v>
      </c>
      <c r="IG77">
        <f t="shared" si="102"/>
        <v>0.18720326722217862</v>
      </c>
      <c r="IH77">
        <f t="shared" si="165"/>
        <v>0.81389276793047471</v>
      </c>
      <c r="II77">
        <f t="shared" si="103"/>
        <v>0.95082095785993348</v>
      </c>
      <c r="IJ77">
        <f t="shared" si="104"/>
        <v>1.1395300786792428</v>
      </c>
      <c r="IL77">
        <f t="shared" si="74"/>
        <v>14.278724295881252</v>
      </c>
    </row>
    <row r="78" spans="1:246" x14ac:dyDescent="0.2">
      <c r="A78">
        <f t="shared" si="17"/>
        <v>5.4400000000000031</v>
      </c>
      <c r="B78" cm="1">
        <f t="array" ref="B78">XtoYt($A78,Al,Vl,B$8)</f>
        <v>0.1801013894976114</v>
      </c>
      <c r="C78" cm="1">
        <f t="array" ref="C78">YtoyX(B78,Al,Vl,B$8)</f>
        <v>-4.125</v>
      </c>
      <c r="D78">
        <f t="shared" si="200"/>
        <v>5.9644782081618206E-2</v>
      </c>
      <c r="E78">
        <f t="shared" si="179"/>
        <v>0.95614393216934579</v>
      </c>
      <c r="F78">
        <f t="shared" si="188"/>
        <v>-1.9541882726984681</v>
      </c>
      <c r="G78" s="6">
        <f t="shared" si="180"/>
        <v>-0.90723365943142353</v>
      </c>
      <c r="H78">
        <f t="shared" si="189"/>
        <v>1.7744040878339307</v>
      </c>
      <c r="I78">
        <f t="shared" si="181"/>
        <v>3.133470806577145E-5</v>
      </c>
      <c r="J78">
        <f t="shared" si="178"/>
        <v>94.478032864043328</v>
      </c>
      <c r="K78" s="6">
        <f t="shared" si="182"/>
        <v>-4.1235169575027752</v>
      </c>
      <c r="BS78">
        <f t="shared" si="129"/>
        <v>0</v>
      </c>
      <c r="BT78">
        <f t="shared" si="130"/>
        <v>0.2800000000000003</v>
      </c>
      <c r="BU78">
        <f t="shared" si="131"/>
        <v>2.8025550782129892E-2</v>
      </c>
      <c r="BV78">
        <f t="shared" si="132"/>
        <v>0</v>
      </c>
      <c r="BW78">
        <f t="shared" si="133"/>
        <v>0.2800000000000003</v>
      </c>
      <c r="BX78">
        <f t="shared" si="149"/>
        <v>0.78044069158351592</v>
      </c>
      <c r="BY78">
        <f t="shared" si="134"/>
        <v>0</v>
      </c>
      <c r="BZ78">
        <f t="shared" si="135"/>
        <v>0.2800000000000003</v>
      </c>
      <c r="CA78">
        <f t="shared" si="136"/>
        <v>0.39259074115091835</v>
      </c>
      <c r="CB78">
        <f t="shared" si="137"/>
        <v>0</v>
      </c>
      <c r="CC78">
        <f t="shared" si="138"/>
        <v>0.2800000000000003</v>
      </c>
      <c r="CD78">
        <f t="shared" si="139"/>
        <v>8.8021953446307741E-2</v>
      </c>
      <c r="CE78">
        <f t="shared" si="140"/>
        <v>0</v>
      </c>
      <c r="CF78">
        <f t="shared" si="141"/>
        <v>0.2800000000000003</v>
      </c>
      <c r="CG78">
        <f t="shared" si="142"/>
        <v>9.2959565279044747E-3</v>
      </c>
      <c r="CO78">
        <f t="shared" si="190"/>
        <v>0.2800000000000003</v>
      </c>
      <c r="CP78">
        <f t="shared" si="191"/>
        <v>0.53344867772501681</v>
      </c>
      <c r="CQ78">
        <f t="shared" si="183"/>
        <v>2.8025550782129892E-2</v>
      </c>
      <c r="CR78">
        <f t="shared" si="192"/>
        <v>0.2800000000000003</v>
      </c>
      <c r="CS78">
        <f t="shared" si="193"/>
        <v>9.1693220333507214E-2</v>
      </c>
      <c r="CT78">
        <f t="shared" si="184"/>
        <v>0.78044069158351592</v>
      </c>
      <c r="CU78">
        <f t="shared" si="194"/>
        <v>0.2800000000000003</v>
      </c>
      <c r="CV78">
        <f t="shared" si="195"/>
        <v>0.19839542753502554</v>
      </c>
      <c r="CW78">
        <f t="shared" si="185"/>
        <v>0.39259074115091835</v>
      </c>
      <c r="CX78">
        <f t="shared" si="196"/>
        <v>0.2800000000000003</v>
      </c>
      <c r="CY78">
        <f t="shared" si="197"/>
        <v>0.39017169837744314</v>
      </c>
      <c r="CZ78">
        <f t="shared" si="186"/>
        <v>8.8021953446307741E-2</v>
      </c>
      <c r="DA78">
        <f t="shared" si="198"/>
        <v>0.2800000000000003</v>
      </c>
      <c r="DB78">
        <f t="shared" si="199"/>
        <v>0.67141266643395592</v>
      </c>
      <c r="DC78">
        <f t="shared" si="187"/>
        <v>9.2959565279044747E-3</v>
      </c>
      <c r="EC78">
        <f t="shared" si="175"/>
        <v>4.686000000000015</v>
      </c>
      <c r="EE78">
        <f t="shared" si="173"/>
        <v>0</v>
      </c>
      <c r="EF78">
        <f t="shared" si="174"/>
        <v>0</v>
      </c>
      <c r="EO78" t="s">
        <v>6</v>
      </c>
      <c r="EW78">
        <f t="shared" si="43"/>
        <v>1.9792033717615716</v>
      </c>
      <c r="EX78">
        <f t="shared" si="33"/>
        <v>-1.9857394531739114</v>
      </c>
      <c r="EY78">
        <f t="shared" si="34"/>
        <v>4.588773128419902</v>
      </c>
      <c r="EZ78">
        <f t="shared" si="35"/>
        <v>-0.72747746905842825</v>
      </c>
      <c r="FA78">
        <f>rarxiko*SIN(EY78)</f>
        <v>-5.8549787815168344</v>
      </c>
      <c r="FB78" cm="1">
        <f t="array" ref="FB78">xsel+Rs*COS(EW78)</f>
        <v>266.80552239321685</v>
      </c>
      <c r="FC78">
        <f t="shared" si="36"/>
        <v>137.34434320396903</v>
      </c>
      <c r="GF78">
        <f t="shared" si="166"/>
        <v>5.0360000000000102</v>
      </c>
      <c r="GG78">
        <f t="shared" si="155"/>
        <v>7.0360000000000085</v>
      </c>
      <c r="GH78">
        <f t="shared" si="156"/>
        <v>0.91272727272727372</v>
      </c>
      <c r="GI78">
        <f t="shared" si="76"/>
        <v>0.13916303381505807</v>
      </c>
      <c r="GJ78">
        <f t="shared" si="77"/>
        <v>0.38228944164194945</v>
      </c>
      <c r="GK78" t="e" cm="1">
        <f t="array" aca="1" ref="GK78" ca="1">(-ftoue(GJ78,mmm)-ellearx)/parbros/(Kay*bsel)*c_EXISOSI/2</f>
        <v>#NAME?</v>
      </c>
      <c r="GL78">
        <f t="shared" si="157"/>
        <v>1.2945953206876366</v>
      </c>
      <c r="GM78" t="e" cm="1">
        <f t="array" aca="1" ref="GM78" ca="1">ftoue(GL78,mmm)-ellearx</f>
        <v>#NAME?</v>
      </c>
      <c r="GN78" t="e">
        <f t="shared" ca="1" si="62"/>
        <v>#NAME?</v>
      </c>
      <c r="GO78">
        <f t="shared" si="167"/>
        <v>0.1362879365602909</v>
      </c>
      <c r="GP78">
        <f t="shared" si="158"/>
        <v>0.2376691127697339</v>
      </c>
      <c r="GQ78">
        <f t="shared" si="79"/>
        <v>1.1856652818866591</v>
      </c>
      <c r="GR78">
        <f t="shared" si="80"/>
        <v>4.8944349867302082</v>
      </c>
      <c r="GS78">
        <f t="shared" si="159"/>
        <v>-1.4636112290270718E-4</v>
      </c>
      <c r="GT78">
        <f t="shared" si="160"/>
        <v>3.0250173720487838E-3</v>
      </c>
      <c r="GU78">
        <f t="shared" si="161"/>
        <v>1.3062535563235778E-3</v>
      </c>
      <c r="GV78">
        <f t="shared" si="81"/>
        <v>0.19857029388403455</v>
      </c>
      <c r="GW78">
        <f t="shared" si="162"/>
        <v>9.5755703611180056E-4</v>
      </c>
      <c r="GX78">
        <f t="shared" si="163"/>
        <v>0.24776935810492692</v>
      </c>
      <c r="GY78">
        <f t="shared" si="82"/>
        <v>1.2350389582344037</v>
      </c>
      <c r="GZ78">
        <f t="shared" si="83"/>
        <v>4.8822100294480757</v>
      </c>
      <c r="HB78">
        <f t="shared" si="168"/>
        <v>0.95623964405509387</v>
      </c>
      <c r="HC78">
        <f t="shared" si="169"/>
        <v>0.44304000000000016</v>
      </c>
      <c r="HD78">
        <f t="shared" si="94"/>
        <v>5.4667724761454295</v>
      </c>
      <c r="HE78">
        <f t="shared" si="95"/>
        <v>8.8293025483592302E-3</v>
      </c>
      <c r="HF78">
        <f t="shared" si="170"/>
        <v>0.95658749169655799</v>
      </c>
      <c r="HL78">
        <f t="shared" si="87"/>
        <v>5.4667724761454295</v>
      </c>
      <c r="HM78">
        <f t="shared" si="171"/>
        <v>-0.10880650243678031</v>
      </c>
      <c r="HN78">
        <f t="shared" si="176"/>
        <v>-0.59364742189988828</v>
      </c>
      <c r="HO78">
        <f t="shared" si="177"/>
        <v>5.43444422589954</v>
      </c>
      <c r="HS78">
        <f t="shared" si="172"/>
        <v>-3.8846365662660971</v>
      </c>
      <c r="HT78">
        <f t="shared" si="201"/>
        <v>-4.0258005005445474</v>
      </c>
      <c r="HU78">
        <f t="shared" si="91"/>
        <v>3.6984498963425883</v>
      </c>
      <c r="HV78">
        <f t="shared" si="164"/>
        <v>0.97082069581161334</v>
      </c>
      <c r="HW78">
        <f t="shared" si="92"/>
        <v>0.44304000000000016</v>
      </c>
      <c r="HX78">
        <f t="shared" si="72"/>
        <v>5.611124888534972</v>
      </c>
      <c r="IA78">
        <f t="shared" si="97"/>
        <v>0.9538413059333557</v>
      </c>
      <c r="IB78">
        <f t="shared" si="98"/>
        <v>10.538723570668786</v>
      </c>
      <c r="IC78">
        <f t="shared" si="99"/>
        <v>1.0359455694000541</v>
      </c>
      <c r="ID78">
        <f t="shared" si="100"/>
        <v>5.514665836836989</v>
      </c>
      <c r="IE78">
        <f t="shared" si="101"/>
        <v>18842.522611185566</v>
      </c>
      <c r="IG78">
        <f t="shared" si="102"/>
        <v>0.18568877274588713</v>
      </c>
      <c r="IH78">
        <f t="shared" si="165"/>
        <v>0.81513120978731557</v>
      </c>
      <c r="II78">
        <f t="shared" si="103"/>
        <v>0.95295566522584763</v>
      </c>
      <c r="IJ78">
        <f t="shared" si="104"/>
        <v>1.1401589324480264</v>
      </c>
      <c r="IL78">
        <f t="shared" si="74"/>
        <v>14.2772063842393</v>
      </c>
    </row>
    <row r="79" spans="1:246" x14ac:dyDescent="0.2">
      <c r="A79">
        <f t="shared" si="17"/>
        <v>5.5200000000000031</v>
      </c>
      <c r="B79" cm="1">
        <f t="array" ref="B79">XtoYt($A79,Al,Vl,B$8)</f>
        <v>0.1801013894976114</v>
      </c>
      <c r="C79" cm="1">
        <f t="array" ref="C79">YtoyX(B79,Al,Vl,B$8)</f>
        <v>-4.125</v>
      </c>
      <c r="D79">
        <f t="shared" si="200"/>
        <v>6.0521911229877295E-2</v>
      </c>
      <c r="E79">
        <f t="shared" si="179"/>
        <v>0.95415937051118749</v>
      </c>
      <c r="F79">
        <f t="shared" si="188"/>
        <v>-1.9810030244962427</v>
      </c>
      <c r="G79" s="6">
        <f t="shared" si="180"/>
        <v>-0.92977047933239654</v>
      </c>
      <c r="H79">
        <f t="shared" si="189"/>
        <v>1.8004982655961943</v>
      </c>
      <c r="I79">
        <f t="shared" si="181"/>
        <v>2.5431102811897973E-5</v>
      </c>
      <c r="J79">
        <f t="shared" si="178"/>
        <v>94.478032871973852</v>
      </c>
      <c r="K79" s="6">
        <f t="shared" si="182"/>
        <v>-4.1237963697273274</v>
      </c>
      <c r="BS79">
        <f t="shared" si="129"/>
        <v>0</v>
      </c>
      <c r="BT79">
        <f t="shared" si="130"/>
        <v>0.29000000000000031</v>
      </c>
      <c r="BU79">
        <f t="shared" si="131"/>
        <v>2.5871595314094283E-2</v>
      </c>
      <c r="BV79">
        <f t="shared" si="132"/>
        <v>0</v>
      </c>
      <c r="BW79">
        <f t="shared" si="133"/>
        <v>0.29000000000000031</v>
      </c>
      <c r="BX79">
        <f t="shared" si="149"/>
        <v>0.74096682324244123</v>
      </c>
      <c r="BY79">
        <f t="shared" si="134"/>
        <v>0</v>
      </c>
      <c r="BZ79">
        <f t="shared" si="135"/>
        <v>0.29000000000000031</v>
      </c>
      <c r="CA79">
        <f t="shared" si="136"/>
        <v>0.36457082080030906</v>
      </c>
      <c r="CB79">
        <f t="shared" si="137"/>
        <v>0</v>
      </c>
      <c r="CC79">
        <f t="shared" si="138"/>
        <v>0.29000000000000031</v>
      </c>
      <c r="CD79">
        <f t="shared" si="139"/>
        <v>8.127782668721717E-2</v>
      </c>
      <c r="CE79">
        <f t="shared" si="140"/>
        <v>0</v>
      </c>
      <c r="CF79">
        <f t="shared" si="141"/>
        <v>0.29000000000000031</v>
      </c>
      <c r="CG79">
        <f t="shared" si="142"/>
        <v>8.5812768374710843E-3</v>
      </c>
      <c r="CO79">
        <f t="shared" si="190"/>
        <v>0.29000000000000031</v>
      </c>
      <c r="CP79">
        <f t="shared" si="191"/>
        <v>0.54344867772501682</v>
      </c>
      <c r="CQ79">
        <f t="shared" si="183"/>
        <v>2.5871595314094283E-2</v>
      </c>
      <c r="CR79">
        <f t="shared" si="192"/>
        <v>0.29000000000000031</v>
      </c>
      <c r="CS79">
        <f t="shared" si="193"/>
        <v>0.10169322033350722</v>
      </c>
      <c r="CT79">
        <f t="shared" si="184"/>
        <v>0.74096682324244123</v>
      </c>
      <c r="CU79">
        <f t="shared" si="194"/>
        <v>0.29000000000000031</v>
      </c>
      <c r="CV79">
        <f t="shared" si="195"/>
        <v>0.20839542753502555</v>
      </c>
      <c r="CW79">
        <f t="shared" si="185"/>
        <v>0.36457082080030906</v>
      </c>
      <c r="CX79">
        <f t="shared" si="196"/>
        <v>0.29000000000000031</v>
      </c>
      <c r="CY79">
        <f t="shared" si="197"/>
        <v>0.40017169837744315</v>
      </c>
      <c r="CZ79">
        <f t="shared" si="186"/>
        <v>8.127782668721717E-2</v>
      </c>
      <c r="DA79">
        <f t="shared" si="198"/>
        <v>0.29000000000000031</v>
      </c>
      <c r="DB79">
        <f t="shared" si="199"/>
        <v>0.68141266643395593</v>
      </c>
      <c r="DC79">
        <f t="shared" si="187"/>
        <v>8.5812768374710843E-3</v>
      </c>
      <c r="EC79">
        <f t="shared" si="175"/>
        <v>4.6680000000000152</v>
      </c>
      <c r="EE79">
        <f t="shared" si="173"/>
        <v>0</v>
      </c>
      <c r="EF79">
        <f t="shared" si="174"/>
        <v>0</v>
      </c>
      <c r="EW79">
        <f t="shared" si="43"/>
        <v>2.0106192982974695</v>
      </c>
      <c r="EX79">
        <f t="shared" ref="EX79:EX142" si="202">Rg*COS(EW79)</f>
        <v>-2.1288964578253715</v>
      </c>
      <c r="EY79">
        <f t="shared" ref="EY79:EY142" si="203">Rg*SIN(EW79)</f>
        <v>4.524135262330093</v>
      </c>
      <c r="EZ79">
        <f t="shared" ref="EZ79:EZ142" si="204">rarxiko*COS(EY79)</f>
        <v>-1.1041481345544302</v>
      </c>
      <c r="FA79">
        <f>rarxiko*SIN(EY79)</f>
        <v>-5.7957619772519964</v>
      </c>
      <c r="FB79" cm="1">
        <f t="array" ref="FB79">xsel+Rs*COS(EW79)</f>
        <v>266.76973314205395</v>
      </c>
      <c r="FC79">
        <f t="shared" ref="FC79:FC142" si="205">ysel+Rs*SIN(EW79)</f>
        <v>137.32818373744658</v>
      </c>
      <c r="GF79">
        <f t="shared" si="166"/>
        <v>5.0180000000000105</v>
      </c>
      <c r="GG79">
        <f t="shared" si="155"/>
        <v>7.0180000000000096</v>
      </c>
      <c r="GH79">
        <f t="shared" si="156"/>
        <v>0.91090909090909189</v>
      </c>
      <c r="GI79">
        <f t="shared" si="76"/>
        <v>0.13850145436422057</v>
      </c>
      <c r="GJ79">
        <f t="shared" si="77"/>
        <v>0.38133276924673215</v>
      </c>
      <c r="GK79" t="e" cm="1">
        <f t="array" aca="1" ref="GK79" ca="1">(-ftoue(GJ79,mmm)-ellearx)/parbros/(Kay*bsel)*c_EXISOSI/2</f>
        <v>#NAME?</v>
      </c>
      <c r="GL79">
        <f t="shared" si="157"/>
        <v>1.2953203772983723</v>
      </c>
      <c r="GM79" t="e" cm="1">
        <f t="array" aca="1" ref="GM79" ca="1">ftoue(GL79,mmm)-ellearx</f>
        <v>#NAME?</v>
      </c>
      <c r="GN79" t="e">
        <f t="shared" ca="1" si="62"/>
        <v>#NAME?</v>
      </c>
      <c r="GO79">
        <f t="shared" si="167"/>
        <v>0.1362879365602909</v>
      </c>
      <c r="GP79">
        <f t="shared" si="158"/>
        <v>0.23742352836859112</v>
      </c>
      <c r="GQ79">
        <f t="shared" si="79"/>
        <v>1.180229663379847</v>
      </c>
      <c r="GR79">
        <f t="shared" si="80"/>
        <v>4.8772309707126231</v>
      </c>
      <c r="GS79">
        <f t="shared" si="159"/>
        <v>-1.4627890027978186E-4</v>
      </c>
      <c r="GT79">
        <f t="shared" si="160"/>
        <v>3.0250173720487838E-3</v>
      </c>
      <c r="GU79">
        <f t="shared" si="161"/>
        <v>1.333466285433918E-3</v>
      </c>
      <c r="GV79">
        <f t="shared" si="81"/>
        <v>0.19928258270227139</v>
      </c>
      <c r="GW79">
        <f t="shared" si="162"/>
        <v>9.7921031494576901E-4</v>
      </c>
      <c r="GX79">
        <f t="shared" si="163"/>
        <v>0.24772049209698263</v>
      </c>
      <c r="GY79">
        <f t="shared" si="82"/>
        <v>1.2303868784981853</v>
      </c>
      <c r="GZ79">
        <f t="shared" si="83"/>
        <v>4.8648198455050311</v>
      </c>
      <c r="HB79">
        <f t="shared" si="168"/>
        <v>0.95534862616156979</v>
      </c>
      <c r="HC79">
        <f t="shared" si="169"/>
        <v>0.45227000000000017</v>
      </c>
      <c r="HD79">
        <f t="shared" si="94"/>
        <v>5.4579513989995414</v>
      </c>
      <c r="HE79">
        <f t="shared" si="95"/>
        <v>8.8210771458880899E-3</v>
      </c>
      <c r="HF79">
        <f t="shared" si="170"/>
        <v>0.95569633216555683</v>
      </c>
      <c r="HL79">
        <f t="shared" si="87"/>
        <v>5.4579513989995414</v>
      </c>
      <c r="HM79">
        <f t="shared" si="171"/>
        <v>-0.13192651104276296</v>
      </c>
      <c r="HN79">
        <f t="shared" si="176"/>
        <v>-0.71796160923873864</v>
      </c>
      <c r="HO79">
        <f t="shared" si="177"/>
        <v>5.410523505308924</v>
      </c>
      <c r="HS79">
        <f t="shared" si="172"/>
        <v>-3.9877977213185334</v>
      </c>
      <c r="HT79">
        <f t="shared" si="201"/>
        <v>-3.617690896223305</v>
      </c>
      <c r="HU79">
        <f t="shared" si="91"/>
        <v>4.0867525069698152</v>
      </c>
      <c r="HV79">
        <f t="shared" si="164"/>
        <v>0.97021044123225442</v>
      </c>
      <c r="HW79">
        <f t="shared" si="92"/>
        <v>0.45227000000000017</v>
      </c>
      <c r="HX79">
        <f t="shared" si="72"/>
        <v>5.6050833681993186</v>
      </c>
      <c r="IA79">
        <f t="shared" si="97"/>
        <v>0.95599339476149636</v>
      </c>
      <c r="IB79">
        <f t="shared" si="98"/>
        <v>10.452278402574713</v>
      </c>
      <c r="IC79">
        <f t="shared" si="99"/>
        <v>1.026437877540437</v>
      </c>
      <c r="ID79">
        <f t="shared" si="100"/>
        <v>5.5102980725197535</v>
      </c>
      <c r="IE79">
        <f t="shared" si="101"/>
        <v>18838.065367463994</v>
      </c>
      <c r="IG79">
        <f t="shared" si="102"/>
        <v>0.18416553768652999</v>
      </c>
      <c r="IH79">
        <f t="shared" si="165"/>
        <v>0.81637325202667554</v>
      </c>
      <c r="II79">
        <f t="shared" si="103"/>
        <v>0.95510303845580158</v>
      </c>
      <c r="IJ79">
        <f t="shared" si="104"/>
        <v>1.1407918112016886</v>
      </c>
      <c r="IL79">
        <f t="shared" si="74"/>
        <v>14.275574114893596</v>
      </c>
    </row>
    <row r="80" spans="1:246" x14ac:dyDescent="0.2">
      <c r="A80">
        <f t="shared" si="17"/>
        <v>5.6000000000000032</v>
      </c>
      <c r="B80" cm="1">
        <f t="array" ref="B80">XtoYt($A80,Al,Vl,B$8)</f>
        <v>0.18010138949761142</v>
      </c>
      <c r="C80" cm="1">
        <f t="array" ref="C80">YtoyX(B80,Al,Vl,B$8)</f>
        <v>-4.125</v>
      </c>
      <c r="D80">
        <f t="shared" si="200"/>
        <v>6.1399040378136385E-2</v>
      </c>
      <c r="E80">
        <f t="shared" si="179"/>
        <v>0.95213624496837934</v>
      </c>
      <c r="F80">
        <f t="shared" si="188"/>
        <v>-2.0077053819839525</v>
      </c>
      <c r="G80" s="6">
        <f t="shared" si="180"/>
        <v>-0.95259713831070825</v>
      </c>
      <c r="H80">
        <f t="shared" si="189"/>
        <v>1.8265924433584579</v>
      </c>
      <c r="I80">
        <f t="shared" si="181"/>
        <v>2.0639764342253447E-5</v>
      </c>
      <c r="J80">
        <f t="shared" si="178"/>
        <v>94.478032877197592</v>
      </c>
      <c r="K80" s="6">
        <f t="shared" si="182"/>
        <v>-4.1240231394280089</v>
      </c>
      <c r="BS80">
        <f t="shared" si="129"/>
        <v>0</v>
      </c>
      <c r="BT80">
        <f t="shared" si="130"/>
        <v>0.30000000000000032</v>
      </c>
      <c r="BU80">
        <f t="shared" si="131"/>
        <v>2.3883083543728412E-2</v>
      </c>
      <c r="BV80">
        <f t="shared" si="132"/>
        <v>0</v>
      </c>
      <c r="BW80">
        <f t="shared" si="133"/>
        <v>0.30000000000000032</v>
      </c>
      <c r="BX80">
        <f t="shared" si="149"/>
        <v>0.70102099199634071</v>
      </c>
      <c r="BY80">
        <f t="shared" si="134"/>
        <v>0</v>
      </c>
      <c r="BZ80">
        <f t="shared" si="135"/>
        <v>0.30000000000000032</v>
      </c>
      <c r="CA80">
        <f t="shared" si="136"/>
        <v>0.33826238095019256</v>
      </c>
      <c r="CB80">
        <f t="shared" si="137"/>
        <v>0</v>
      </c>
      <c r="CC80">
        <f t="shared" si="138"/>
        <v>0.30000000000000032</v>
      </c>
      <c r="CD80">
        <f t="shared" si="139"/>
        <v>7.5047246392150962E-2</v>
      </c>
      <c r="CE80">
        <f t="shared" si="140"/>
        <v>0</v>
      </c>
      <c r="CF80">
        <f t="shared" si="141"/>
        <v>0.30000000000000032</v>
      </c>
      <c r="CG80">
        <f t="shared" si="142"/>
        <v>7.9215384841292563E-3</v>
      </c>
      <c r="CO80">
        <f t="shared" si="190"/>
        <v>0.30000000000000032</v>
      </c>
      <c r="CP80">
        <f t="shared" si="191"/>
        <v>0.55344867772501682</v>
      </c>
      <c r="CQ80">
        <f t="shared" si="183"/>
        <v>2.3883083543728412E-2</v>
      </c>
      <c r="CR80">
        <f t="shared" si="192"/>
        <v>0.30000000000000032</v>
      </c>
      <c r="CS80">
        <f t="shared" si="193"/>
        <v>0.11169322033350723</v>
      </c>
      <c r="CT80">
        <f t="shared" si="184"/>
        <v>0.70102099199634071</v>
      </c>
      <c r="CU80">
        <f t="shared" si="194"/>
        <v>0.30000000000000032</v>
      </c>
      <c r="CV80">
        <f t="shared" si="195"/>
        <v>0.21839542753502555</v>
      </c>
      <c r="CW80">
        <f t="shared" si="185"/>
        <v>0.33826238095019256</v>
      </c>
      <c r="CX80">
        <f t="shared" si="196"/>
        <v>0.30000000000000032</v>
      </c>
      <c r="CY80">
        <f t="shared" si="197"/>
        <v>0.41017169837744316</v>
      </c>
      <c r="CZ80">
        <f t="shared" si="186"/>
        <v>7.5047246392150962E-2</v>
      </c>
      <c r="DA80">
        <f t="shared" si="198"/>
        <v>0.30000000000000032</v>
      </c>
      <c r="DB80">
        <f t="shared" si="199"/>
        <v>0.69141266643395594</v>
      </c>
      <c r="DC80">
        <f t="shared" si="187"/>
        <v>7.9215384841292563E-3</v>
      </c>
      <c r="EC80">
        <f t="shared" si="175"/>
        <v>4.6500000000000155</v>
      </c>
      <c r="EE80">
        <f t="shared" si="173"/>
        <v>0</v>
      </c>
      <c r="EF80">
        <f t="shared" si="174"/>
        <v>0</v>
      </c>
      <c r="EW80">
        <f t="shared" si="43"/>
        <v>2.0420352248333673</v>
      </c>
      <c r="EX80">
        <f t="shared" si="202"/>
        <v>-2.2699524986977417</v>
      </c>
      <c r="EY80">
        <f t="shared" si="203"/>
        <v>4.4550326209418358</v>
      </c>
      <c r="EZ80">
        <f t="shared" si="204"/>
        <v>-1.501696725810632</v>
      </c>
      <c r="FA80">
        <f t="shared" ref="FA80:FA111" si="206">rarxiko*SIN(EY80)</f>
        <v>-5.7056907507934245</v>
      </c>
      <c r="FB80" cm="1">
        <f t="array" ref="FB80">xsel+Rs*COS(EW80)</f>
        <v>266.73446913183591</v>
      </c>
      <c r="FC80">
        <f t="shared" si="205"/>
        <v>137.3109080770995</v>
      </c>
      <c r="GF80">
        <f t="shared" si="166"/>
        <v>5.0000000000000107</v>
      </c>
      <c r="GG80">
        <f t="shared" si="155"/>
        <v>7.0000000000000089</v>
      </c>
      <c r="GH80">
        <f t="shared" si="156"/>
        <v>0.90909090909091017</v>
      </c>
      <c r="GI80">
        <f t="shared" si="76"/>
        <v>0.13784109775271083</v>
      </c>
      <c r="GJ80">
        <f t="shared" si="77"/>
        <v>0.3803759509907948</v>
      </c>
      <c r="GK80" t="e" cm="1">
        <f t="array" aca="1" ref="GK80" ca="1">(-ftoue(GJ80,mmm)-ellearx)/parbros/(Kay*bsel)*c_EXISOSI/2</f>
        <v>#NAME?</v>
      </c>
      <c r="GL80">
        <f t="shared" si="157"/>
        <v>1.2960452853418285</v>
      </c>
      <c r="GM80" t="e" cm="1">
        <f t="array" aca="1" ref="GM80" ca="1">ftoue(GL80,mmm)-ellearx</f>
        <v>#NAME?</v>
      </c>
      <c r="GN80" t="e">
        <f t="shared" ca="1" si="62"/>
        <v>#NAME?</v>
      </c>
      <c r="GO80">
        <f t="shared" si="167"/>
        <v>0.1362879365602909</v>
      </c>
      <c r="GP80">
        <f t="shared" si="158"/>
        <v>0.23717843375800471</v>
      </c>
      <c r="GQ80">
        <f t="shared" si="79"/>
        <v>1.1748049471077155</v>
      </c>
      <c r="GR80">
        <f t="shared" si="80"/>
        <v>4.8600240057278876</v>
      </c>
      <c r="GS80">
        <f t="shared" si="159"/>
        <v>-1.4619667765685654E-4</v>
      </c>
      <c r="GT80">
        <f t="shared" si="160"/>
        <v>3.0250173720487838E-3</v>
      </c>
      <c r="GU80">
        <f t="shared" si="161"/>
        <v>1.3606789786928947E-3</v>
      </c>
      <c r="GV80">
        <f t="shared" si="81"/>
        <v>0.19999999999999957</v>
      </c>
      <c r="GW80">
        <f t="shared" si="162"/>
        <v>1.0009413770599525E-3</v>
      </c>
      <c r="GX80">
        <f t="shared" si="163"/>
        <v>0.24767154834160945</v>
      </c>
      <c r="GY80">
        <f t="shared" si="82"/>
        <v>1.2257361244242098</v>
      </c>
      <c r="GZ80">
        <f t="shared" si="83"/>
        <v>4.8474293139025377</v>
      </c>
      <c r="HB80">
        <f t="shared" si="168"/>
        <v>0.95445843834323441</v>
      </c>
      <c r="HC80">
        <f t="shared" si="169"/>
        <v>0.46150000000000019</v>
      </c>
      <c r="HD80">
        <f t="shared" si="94"/>
        <v>5.449138539598021</v>
      </c>
      <c r="HE80">
        <f t="shared" si="95"/>
        <v>8.8128594015204342E-3</v>
      </c>
      <c r="HF80">
        <f t="shared" si="170"/>
        <v>0.95480600233157464</v>
      </c>
      <c r="HL80">
        <f t="shared" si="87"/>
        <v>5.449138539598021</v>
      </c>
      <c r="HM80">
        <f t="shared" si="171"/>
        <v>-0.15603875641823958</v>
      </c>
      <c r="HN80">
        <f t="shared" si="176"/>
        <v>-0.84683056290245207</v>
      </c>
      <c r="HO80">
        <f t="shared" si="177"/>
        <v>5.382934963518208</v>
      </c>
      <c r="HS80">
        <f t="shared" si="172"/>
        <v>-4.0909332472574231</v>
      </c>
      <c r="HT80">
        <f t="shared" si="201"/>
        <v>-3.1725938130166669</v>
      </c>
      <c r="HU80">
        <f t="shared" si="91"/>
        <v>4.430322710744762</v>
      </c>
      <c r="HV80">
        <f t="shared" si="164"/>
        <v>0.96960011110600142</v>
      </c>
      <c r="HW80">
        <f t="shared" si="92"/>
        <v>0.46150000000000019</v>
      </c>
      <c r="HX80">
        <f t="shared" si="72"/>
        <v>5.5990410999494147</v>
      </c>
      <c r="IA80">
        <f t="shared" si="97"/>
        <v>0.95815835084646195</v>
      </c>
      <c r="IB80">
        <f t="shared" si="98"/>
        <v>10.365847289584071</v>
      </c>
      <c r="IC80">
        <f t="shared" si="99"/>
        <v>1.0168970774872041</v>
      </c>
      <c r="ID80">
        <f t="shared" si="100"/>
        <v>5.505922408890334</v>
      </c>
      <c r="IE80">
        <f t="shared" si="101"/>
        <v>18833.30206300833</v>
      </c>
      <c r="IG80">
        <f t="shared" si="102"/>
        <v>0.18263346035522671</v>
      </c>
      <c r="IH80">
        <f t="shared" si="165"/>
        <v>0.8176189069966624</v>
      </c>
      <c r="II80">
        <f t="shared" si="103"/>
        <v>0.9572632245502547</v>
      </c>
      <c r="IJ80">
        <f t="shared" si="104"/>
        <v>1.1414287622367847</v>
      </c>
      <c r="IL80">
        <f t="shared" si="74"/>
        <v>14.273829098696922</v>
      </c>
    </row>
    <row r="81" spans="1:246" x14ac:dyDescent="0.2">
      <c r="A81">
        <f t="shared" si="17"/>
        <v>5.6800000000000033</v>
      </c>
      <c r="B81" cm="1">
        <f t="array" ref="B81">XtoYt($A81,Al,Vl,B$8)</f>
        <v>0.1801013894976114</v>
      </c>
      <c r="C81" cm="1">
        <f t="array" ref="C81">YtoyX(B81,Al,Vl,B$8)</f>
        <v>-4.125</v>
      </c>
      <c r="D81">
        <f t="shared" si="200"/>
        <v>6.2276169526395475E-2</v>
      </c>
      <c r="E81">
        <f t="shared" si="179"/>
        <v>0.95007499890860936</v>
      </c>
      <c r="F81">
        <f t="shared" si="188"/>
        <v>-2.0342934374441213</v>
      </c>
      <c r="G81" s="6">
        <f t="shared" si="180"/>
        <v>-0.97571540697726777</v>
      </c>
      <c r="H81">
        <f t="shared" si="189"/>
        <v>1.8526866211207216</v>
      </c>
      <c r="I81">
        <f t="shared" si="181"/>
        <v>1.6751136403586417E-5</v>
      </c>
      <c r="J81">
        <f t="shared" si="178"/>
        <v>94.478032880638395</v>
      </c>
      <c r="K81" s="6">
        <f t="shared" si="182"/>
        <v>-4.1242071845369228</v>
      </c>
      <c r="EC81">
        <f t="shared" si="175"/>
        <v>4.6320000000000157</v>
      </c>
      <c r="EE81">
        <f t="shared" si="173"/>
        <v>0</v>
      </c>
      <c r="EF81">
        <f t="shared" si="174"/>
        <v>0</v>
      </c>
      <c r="EW81">
        <f t="shared" ref="EW81:EW144" si="207">EW80+PI()/100</f>
        <v>2.0734511513692651</v>
      </c>
      <c r="EX81">
        <f t="shared" si="202"/>
        <v>-2.4087683705085832</v>
      </c>
      <c r="EY81">
        <f t="shared" si="203"/>
        <v>4.3815334002193138</v>
      </c>
      <c r="EZ81">
        <f t="shared" si="204"/>
        <v>-1.9166287160738675</v>
      </c>
      <c r="FA81">
        <f t="shared" si="206"/>
        <v>-5.5800120398365669</v>
      </c>
      <c r="FB81" cm="1">
        <f t="array" ref="FB81">xsel+Rs*COS(EW81)</f>
        <v>266.69976516388317</v>
      </c>
      <c r="FC81">
        <f t="shared" si="205"/>
        <v>137.29253327191887</v>
      </c>
      <c r="HB81">
        <f t="shared" si="168"/>
        <v>0.95356907982725969</v>
      </c>
      <c r="HC81">
        <f t="shared" si="169"/>
        <v>0.4707300000000002</v>
      </c>
      <c r="HD81">
        <f t="shared" si="94"/>
        <v>5.440333890289871</v>
      </c>
      <c r="HE81">
        <f t="shared" si="95"/>
        <v>8.8046493081499477E-3</v>
      </c>
      <c r="HF81">
        <f t="shared" si="170"/>
        <v>0.95391650142469631</v>
      </c>
      <c r="HL81">
        <f t="shared" ref="HL81:HL121" si="208">$HD81*COS(HJ81)</f>
        <v>5.440333890289871</v>
      </c>
      <c r="HM81">
        <f t="shared" si="171"/>
        <v>-0.18116573636409014</v>
      </c>
      <c r="HN81">
        <f t="shared" si="176"/>
        <v>-0.98021952429663728</v>
      </c>
      <c r="HO81">
        <f t="shared" si="177"/>
        <v>5.3512991433879114</v>
      </c>
      <c r="HS81">
        <f t="shared" si="172"/>
        <v>-4.1940432645073678</v>
      </c>
      <c r="HT81">
        <f t="shared" si="201"/>
        <v>-2.6953799086639529</v>
      </c>
      <c r="HU81">
        <f t="shared" si="91"/>
        <v>4.7256914822920066</v>
      </c>
      <c r="HV81">
        <f t="shared" si="164"/>
        <v>0.96898970663536665</v>
      </c>
      <c r="HW81">
        <f t="shared" si="92"/>
        <v>0.4707300000000002</v>
      </c>
      <c r="HX81">
        <f t="shared" si="72"/>
        <v>5.5929980956901302</v>
      </c>
      <c r="IA81">
        <f t="shared" si="97"/>
        <v>0.96033632521538259</v>
      </c>
      <c r="IB81">
        <f t="shared" si="98"/>
        <v>10.279430236126963</v>
      </c>
      <c r="IC81">
        <f t="shared" si="99"/>
        <v>1.0073227477277018</v>
      </c>
      <c r="ID81">
        <f t="shared" si="100"/>
        <v>5.5015387465966041</v>
      </c>
      <c r="IE81">
        <f t="shared" si="101"/>
        <v>18828.237494758683</v>
      </c>
      <c r="IG81">
        <f t="shared" si="102"/>
        <v>0.18109243702140213</v>
      </c>
      <c r="IH81">
        <f t="shared" si="165"/>
        <v>0.81886818709734988</v>
      </c>
      <c r="II81">
        <f t="shared" si="103"/>
        <v>0.95943637343019839</v>
      </c>
      <c r="IJ81">
        <f t="shared" si="104"/>
        <v>1.1420698337854251</v>
      </c>
      <c r="IL81">
        <f t="shared" si="74"/>
        <v>14.271973057769586</v>
      </c>
    </row>
    <row r="82" spans="1:246" x14ac:dyDescent="0.2">
      <c r="A82">
        <f t="shared" si="17"/>
        <v>5.7600000000000033</v>
      </c>
      <c r="B82" cm="1">
        <f t="array" ref="B82">XtoYt($A82,Al,Vl,B$8)</f>
        <v>0.1801013894976114</v>
      </c>
      <c r="C82" cm="1">
        <f t="array" ref="C82">YtoyX(B82,Al,Vl,B$8)</f>
        <v>-4.125</v>
      </c>
      <c r="D82">
        <f t="shared" si="200"/>
        <v>6.3153298674654565E-2</v>
      </c>
      <c r="E82">
        <f t="shared" si="179"/>
        <v>0.94797608168578995</v>
      </c>
      <c r="F82">
        <f t="shared" si="188"/>
        <v>-2.0607653218703001</v>
      </c>
      <c r="G82" s="6">
        <f t="shared" si="180"/>
        <v>-0.99912717162781972</v>
      </c>
      <c r="H82">
        <f t="shared" si="189"/>
        <v>1.8787807988829852</v>
      </c>
      <c r="I82">
        <f t="shared" si="181"/>
        <v>1.3595144118658128E-5</v>
      </c>
      <c r="J82">
        <f t="shared" si="178"/>
        <v>94.478032882904813</v>
      </c>
      <c r="K82" s="6">
        <f t="shared" si="182"/>
        <v>-4.1243565549201566</v>
      </c>
      <c r="EC82">
        <f t="shared" si="175"/>
        <v>4.6140000000000159</v>
      </c>
      <c r="EE82">
        <f t="shared" si="173"/>
        <v>0</v>
      </c>
      <c r="EF82">
        <f t="shared" si="174"/>
        <v>0</v>
      </c>
      <c r="EW82">
        <f t="shared" si="207"/>
        <v>2.1048670779051628</v>
      </c>
      <c r="EX82">
        <f t="shared" si="202"/>
        <v>-2.5452070787518624</v>
      </c>
      <c r="EY82">
        <f t="shared" si="203"/>
        <v>4.3037101350197151</v>
      </c>
      <c r="EZ82">
        <f t="shared" si="204"/>
        <v>-2.3446442000051584</v>
      </c>
      <c r="FA82">
        <f t="shared" si="206"/>
        <v>-5.4141152163010142</v>
      </c>
      <c r="FB82" cm="1">
        <f t="array" ref="FB82">xsel+Rs*COS(EW82)</f>
        <v>266.66565548682235</v>
      </c>
      <c r="FC82">
        <f t="shared" si="205"/>
        <v>137.27307745561899</v>
      </c>
      <c r="HB82">
        <f t="shared" si="168"/>
        <v>0.95268054984153705</v>
      </c>
      <c r="HC82">
        <f t="shared" si="169"/>
        <v>0.47996000000000022</v>
      </c>
      <c r="HD82">
        <f t="shared" si="94"/>
        <v>5.4315374434312167</v>
      </c>
      <c r="HE82">
        <f t="shared" si="95"/>
        <v>8.7964468586543276E-3</v>
      </c>
      <c r="HF82">
        <f t="shared" si="170"/>
        <v>0.95302782867327485</v>
      </c>
      <c r="HL82">
        <f t="shared" si="208"/>
        <v>5.4315374434312167</v>
      </c>
      <c r="HM82">
        <f t="shared" si="171"/>
        <v>-0.20733005352490522</v>
      </c>
      <c r="HN82">
        <f t="shared" si="176"/>
        <v>-1.1180704121467262</v>
      </c>
      <c r="HO82">
        <f t="shared" si="177"/>
        <v>5.3152156638162262</v>
      </c>
      <c r="HS82">
        <f t="shared" si="172"/>
        <v>-4.2971278936696349</v>
      </c>
      <c r="HT82">
        <f t="shared" si="201"/>
        <v>-2.1912388575794615</v>
      </c>
      <c r="HU82">
        <f t="shared" si="91"/>
        <v>4.9699166259032124</v>
      </c>
      <c r="HV82">
        <f t="shared" si="164"/>
        <v>0.96837922902082796</v>
      </c>
      <c r="HW82">
        <f t="shared" si="92"/>
        <v>0.47996000000000022</v>
      </c>
      <c r="HX82">
        <f t="shared" si="72"/>
        <v>5.5869543673061974</v>
      </c>
      <c r="IA82">
        <f t="shared" si="97"/>
        <v>0.96252747193147226</v>
      </c>
      <c r="IB82">
        <f t="shared" si="98"/>
        <v>10.193027245363311</v>
      </c>
      <c r="IC82">
        <f t="shared" si="99"/>
        <v>0.99771445753888532</v>
      </c>
      <c r="ID82">
        <f t="shared" si="100"/>
        <v>5.4971469839890288</v>
      </c>
      <c r="IE82">
        <f t="shared" si="101"/>
        <v>18822.876762279371</v>
      </c>
      <c r="IG82">
        <f t="shared" si="102"/>
        <v>0.17954236185395289</v>
      </c>
      <c r="IH82">
        <f t="shared" si="165"/>
        <v>0.82012110478090916</v>
      </c>
      <c r="II82">
        <f t="shared" si="103"/>
        <v>0.96162263802059122</v>
      </c>
      <c r="IJ82">
        <f t="shared" si="104"/>
        <v>1.1427150750419934</v>
      </c>
      <c r="IL82">
        <f t="shared" si="74"/>
        <v>14.270007823799901</v>
      </c>
    </row>
    <row r="83" spans="1:246" x14ac:dyDescent="0.2">
      <c r="A83">
        <f t="shared" si="17"/>
        <v>5.8400000000000034</v>
      </c>
      <c r="B83" cm="1">
        <f t="array" ref="B83">XtoYt($A83,Al,Vl,B$8)</f>
        <v>0.1801013894976114</v>
      </c>
      <c r="C83" cm="1">
        <f t="array" ref="C83">YtoyX(B83,Al,Vl,B$8)</f>
        <v>-4.125</v>
      </c>
      <c r="D83">
        <f t="shared" si="200"/>
        <v>6.4030427822913655E-2</v>
      </c>
      <c r="E83">
        <f t="shared" si="179"/>
        <v>0.94583994841560526</v>
      </c>
      <c r="F83">
        <f t="shared" si="188"/>
        <v>-2.0871192053309549</v>
      </c>
      <c r="G83" s="6">
        <f t="shared" si="180"/>
        <v>-1.0228344430160152</v>
      </c>
      <c r="H83">
        <f t="shared" si="189"/>
        <v>1.9048749766452489</v>
      </c>
      <c r="I83">
        <f t="shared" si="181"/>
        <v>1.1033755510820308E-5</v>
      </c>
      <c r="J83">
        <f t="shared" si="178"/>
        <v>94.478032884397663</v>
      </c>
      <c r="K83" s="6">
        <f t="shared" si="182"/>
        <v>-4.1244777822423222</v>
      </c>
      <c r="EC83">
        <f t="shared" si="175"/>
        <v>4.5960000000000161</v>
      </c>
      <c r="EE83">
        <f t="shared" si="173"/>
        <v>0</v>
      </c>
      <c r="EF83">
        <f t="shared" si="174"/>
        <v>0</v>
      </c>
      <c r="EW83">
        <f t="shared" si="207"/>
        <v>2.1362830044410606</v>
      </c>
      <c r="EX83">
        <f t="shared" si="202"/>
        <v>-2.6791339748949876</v>
      </c>
      <c r="EY83">
        <f t="shared" si="203"/>
        <v>4.221639627510072</v>
      </c>
      <c r="EZ83">
        <f t="shared" si="204"/>
        <v>-2.7805929143644406</v>
      </c>
      <c r="FA83">
        <f t="shared" si="206"/>
        <v>-5.2036816817121192</v>
      </c>
      <c r="FB83" cm="1">
        <f t="array" ref="FB83">xsel+Rs*COS(EW83)</f>
        <v>266.63217376278658</v>
      </c>
      <c r="FC83">
        <f t="shared" si="205"/>
        <v>137.25255982874157</v>
      </c>
      <c r="HB83">
        <f t="shared" si="168"/>
        <v>0.95179284761467453</v>
      </c>
      <c r="HC83">
        <f t="shared" si="169"/>
        <v>0.48919000000000024</v>
      </c>
      <c r="HD83">
        <f t="shared" si="94"/>
        <v>5.4227491913852779</v>
      </c>
      <c r="HE83">
        <f t="shared" si="95"/>
        <v>8.7882520459388047E-3</v>
      </c>
      <c r="HF83">
        <f t="shared" si="170"/>
        <v>0.95213998330864624</v>
      </c>
      <c r="HL83">
        <f t="shared" si="208"/>
        <v>5.4227491913852779</v>
      </c>
      <c r="HM83">
        <f t="shared" si="171"/>
        <v>-0.23455441587020437</v>
      </c>
      <c r="HN83">
        <f t="shared" si="176"/>
        <v>-1.2602991085080442</v>
      </c>
      <c r="HO83">
        <f t="shared" si="177"/>
        <v>5.2742634509250212</v>
      </c>
      <c r="HS83">
        <f t="shared" si="172"/>
        <v>-4.400187255523182</v>
      </c>
      <c r="HT83">
        <f t="shared" si="201"/>
        <v>-2.1912388575794615</v>
      </c>
      <c r="HU83">
        <f t="shared" si="91"/>
        <v>5.1606113642397426</v>
      </c>
      <c r="HV83">
        <f t="shared" si="164"/>
        <v>0.96776867946082679</v>
      </c>
      <c r="HW83">
        <f t="shared" si="92"/>
        <v>0.48919000000000024</v>
      </c>
      <c r="HX83">
        <f t="shared" si="72"/>
        <v>5.5809099266621853</v>
      </c>
      <c r="IA83">
        <f t="shared" si="97"/>
        <v>0.96473194818179564</v>
      </c>
      <c r="IB83">
        <f t="shared" si="98"/>
        <v>10.106638319188384</v>
      </c>
      <c r="IC83">
        <f t="shared" si="99"/>
        <v>0.98807176671369756</v>
      </c>
      <c r="ID83">
        <f t="shared" si="100"/>
        <v>5.4927470170525599</v>
      </c>
      <c r="IE83">
        <f t="shared" si="101"/>
        <v>18817.225262251955</v>
      </c>
      <c r="IG83">
        <f t="shared" si="102"/>
        <v>0.17798312686019777</v>
      </c>
      <c r="IH83">
        <f t="shared" si="165"/>
        <v>0.82137767255173588</v>
      </c>
      <c r="II83">
        <f t="shared" si="103"/>
        <v>0.96382217433691197</v>
      </c>
      <c r="IJ83">
        <f t="shared" si="104"/>
        <v>1.1433645361908649</v>
      </c>
      <c r="IL83">
        <f t="shared" si="74"/>
        <v>14.267935336236524</v>
      </c>
    </row>
    <row r="84" spans="1:246" x14ac:dyDescent="0.2">
      <c r="A84">
        <f t="shared" si="17"/>
        <v>5.9200000000000035</v>
      </c>
      <c r="B84" cm="1">
        <f t="array" ref="B84">XtoYt($A84,Al,Vl,B$8)</f>
        <v>0.1801013894976114</v>
      </c>
      <c r="C84" cm="1">
        <f t="array" ref="C84">YtoyX(B84,Al,Vl,B$8)</f>
        <v>-4.125</v>
      </c>
      <c r="D84">
        <f t="shared" si="200"/>
        <v>6.4907556971172745E-2</v>
      </c>
      <c r="E84">
        <f t="shared" si="179"/>
        <v>0.94366705975010312</v>
      </c>
      <c r="F84">
        <f t="shared" si="188"/>
        <v>-2.1133532973072904</v>
      </c>
      <c r="G84" s="6">
        <f t="shared" si="180"/>
        <v>-1.0468393656984858</v>
      </c>
      <c r="H84">
        <f t="shared" si="189"/>
        <v>1.9309691544075125</v>
      </c>
      <c r="I84">
        <f t="shared" si="181"/>
        <v>8.9549444720354E-6</v>
      </c>
      <c r="J84">
        <f t="shared" si="178"/>
        <v>94.478032885380998</v>
      </c>
      <c r="K84" s="6">
        <f t="shared" si="182"/>
        <v>-4.1245761721785632</v>
      </c>
      <c r="EC84">
        <f t="shared" si="175"/>
        <v>4.5780000000000163</v>
      </c>
      <c r="EE84">
        <f t="shared" si="173"/>
        <v>0</v>
      </c>
      <c r="EF84">
        <f t="shared" si="174"/>
        <v>0</v>
      </c>
      <c r="EW84">
        <f t="shared" si="207"/>
        <v>2.1676989309769583</v>
      </c>
      <c r="EX84">
        <f t="shared" si="202"/>
        <v>-2.8104168892606567</v>
      </c>
      <c r="EY84">
        <f t="shared" si="203"/>
        <v>4.1354028713728059</v>
      </c>
      <c r="EZ84">
        <f t="shared" si="204"/>
        <v>-3.2184526217801759</v>
      </c>
      <c r="FA84">
        <f t="shared" si="206"/>
        <v>-4.9448521435282888</v>
      </c>
      <c r="FB84" cm="1">
        <f t="array" ref="FB84">xsel+Rs*COS(EW84)</f>
        <v>266.59935303419513</v>
      </c>
      <c r="FC84">
        <f t="shared" si="205"/>
        <v>137.23100063970725</v>
      </c>
      <c r="HB84">
        <f t="shared" si="168"/>
        <v>0.95090597237599772</v>
      </c>
      <c r="HC84">
        <f t="shared" si="169"/>
        <v>0.49842000000000025</v>
      </c>
      <c r="HD84">
        <f t="shared" si="94"/>
        <v>5.4139691265223782</v>
      </c>
      <c r="HE84">
        <f t="shared" si="95"/>
        <v>8.780064862899728E-3</v>
      </c>
      <c r="HF84">
        <f t="shared" si="170"/>
        <v>0.95125296456118391</v>
      </c>
      <c r="HL84">
        <f t="shared" si="208"/>
        <v>5.4139691265223782</v>
      </c>
      <c r="HM84">
        <f t="shared" si="171"/>
        <v>-0.26286163717828148</v>
      </c>
      <c r="HN84">
        <f t="shared" si="176"/>
        <v>-1.4067925532058623</v>
      </c>
      <c r="HO84">
        <f t="shared" si="177"/>
        <v>5.228001187373815</v>
      </c>
      <c r="HS84">
        <f t="shared" si="172"/>
        <v>-4.5032214710256842</v>
      </c>
      <c r="HT84">
        <f t="shared" si="201"/>
        <v>-2.1912388575794615</v>
      </c>
      <c r="HU84">
        <f t="shared" si="91"/>
        <v>5.295966887316772</v>
      </c>
      <c r="HV84">
        <f t="shared" si="164"/>
        <v>0.96715805915176711</v>
      </c>
      <c r="HW84">
        <f t="shared" si="92"/>
        <v>0.49842000000000025</v>
      </c>
      <c r="HX84">
        <f t="shared" si="72"/>
        <v>5.5748647856024949</v>
      </c>
      <c r="IA84">
        <f t="shared" si="97"/>
        <v>0.96694991436834943</v>
      </c>
      <c r="IB84">
        <f t="shared" si="98"/>
        <v>10.020263458238851</v>
      </c>
      <c r="IC84">
        <f t="shared" si="99"/>
        <v>0.97839422527696074</v>
      </c>
      <c r="ID84">
        <f t="shared" si="100"/>
        <v>5.4883387393359246</v>
      </c>
      <c r="IE84">
        <f t="shared" si="101"/>
        <v>18811.288682655817</v>
      </c>
      <c r="IG84">
        <f t="shared" si="102"/>
        <v>0.17641462182251544</v>
      </c>
      <c r="IH84">
        <f t="shared" si="165"/>
        <v>0.82263790296656936</v>
      </c>
      <c r="II84">
        <f t="shared" si="103"/>
        <v>0.96603514157496939</v>
      </c>
      <c r="IJ84">
        <f t="shared" si="104"/>
        <v>1.1440182684351672</v>
      </c>
      <c r="IL84">
        <f t="shared" si="74"/>
        <v>14.265757640374472</v>
      </c>
    </row>
    <row r="85" spans="1:246" x14ac:dyDescent="0.2">
      <c r="A85">
        <f t="shared" si="17"/>
        <v>6.0000000000000036</v>
      </c>
      <c r="B85" cm="1">
        <f t="array" ref="B85">XtoYt($A85,Al,Vl,B$8)</f>
        <v>0.1801013894976114</v>
      </c>
      <c r="C85" cm="1">
        <f t="array" ref="C85">YtoyX(B85,Al,Vl,B$8)</f>
        <v>-4.125</v>
      </c>
      <c r="D85">
        <f t="shared" si="200"/>
        <v>6.5784686119431834E-2</v>
      </c>
      <c r="E85">
        <f t="shared" si="179"/>
        <v>0.94145788165152722</v>
      </c>
      <c r="F85">
        <f t="shared" si="188"/>
        <v>-2.1394658470050154</v>
      </c>
      <c r="G85" s="6">
        <f t="shared" si="180"/>
        <v>-1.0711442280019001</v>
      </c>
      <c r="H85">
        <f t="shared" si="189"/>
        <v>1.9570633321697761</v>
      </c>
      <c r="I85">
        <f t="shared" si="181"/>
        <v>7.2677911358751145E-6</v>
      </c>
      <c r="J85">
        <f t="shared" si="178"/>
        <v>94.4780328860287</v>
      </c>
      <c r="K85" s="6">
        <f t="shared" si="182"/>
        <v>-4.1246560234408349</v>
      </c>
      <c r="EC85">
        <f t="shared" si="175"/>
        <v>4.5600000000000165</v>
      </c>
      <c r="EE85">
        <f t="shared" si="173"/>
        <v>0</v>
      </c>
      <c r="EF85">
        <f t="shared" si="174"/>
        <v>0</v>
      </c>
      <c r="EW85">
        <f t="shared" si="207"/>
        <v>2.1991148575128561</v>
      </c>
      <c r="EX85">
        <f t="shared" si="202"/>
        <v>-2.938926261462369</v>
      </c>
      <c r="EY85">
        <f t="shared" si="203"/>
        <v>4.0450849718747346</v>
      </c>
      <c r="EZ85">
        <f t="shared" si="204"/>
        <v>-3.6513362820454804</v>
      </c>
      <c r="FA85">
        <f t="shared" si="206"/>
        <v>-4.6344086306041561</v>
      </c>
      <c r="FB85" cm="1">
        <f t="array" ref="FB85">xsel+Rs*COS(EW85)</f>
        <v>266.56722569114476</v>
      </c>
      <c r="FC85">
        <f t="shared" si="205"/>
        <v>137.20842116483274</v>
      </c>
      <c r="HB85">
        <f t="shared" si="168"/>
        <v>0.95001992335554797</v>
      </c>
      <c r="HC85">
        <f t="shared" si="169"/>
        <v>0.50765000000000027</v>
      </c>
      <c r="HD85">
        <f t="shared" si="94"/>
        <v>5.4051972412199252</v>
      </c>
      <c r="HE85">
        <f t="shared" si="95"/>
        <v>8.7718853024529864E-3</v>
      </c>
      <c r="HF85">
        <f t="shared" si="170"/>
        <v>0.9503667716633788</v>
      </c>
      <c r="HL85">
        <f t="shared" si="208"/>
        <v>5.4051972412199252</v>
      </c>
      <c r="HM85">
        <f t="shared" si="171"/>
        <v>-0.29227463752269456</v>
      </c>
      <c r="HN85">
        <f t="shared" si="176"/>
        <v>-1.5574056481495229</v>
      </c>
      <c r="HO85">
        <f t="shared" si="177"/>
        <v>5.1759680122276119</v>
      </c>
      <c r="HS85">
        <f t="shared" si="172"/>
        <v>-4.6062306613145649</v>
      </c>
      <c r="HT85">
        <f t="shared" si="201"/>
        <v>-2.1912388575794615</v>
      </c>
      <c r="HU85">
        <f t="shared" si="91"/>
        <v>5.3747686589001624</v>
      </c>
      <c r="HV85">
        <f t="shared" si="164"/>
        <v>0.96654736928801321</v>
      </c>
      <c r="HW85">
        <f t="shared" si="92"/>
        <v>0.50765000000000027</v>
      </c>
      <c r="HX85">
        <f t="shared" si="72"/>
        <v>5.5688189559513308</v>
      </c>
      <c r="IA85">
        <f t="shared" si="97"/>
        <v>0.96918153420261444</v>
      </c>
      <c r="IB85">
        <f t="shared" si="98"/>
        <v>9.9339026618991326</v>
      </c>
      <c r="IC85">
        <f t="shared" si="99"/>
        <v>0.96868137319023473</v>
      </c>
      <c r="ID85">
        <f t="shared" si="100"/>
        <v>5.4839220418781629</v>
      </c>
      <c r="IE85">
        <f t="shared" si="101"/>
        <v>18805.072996643856</v>
      </c>
      <c r="IG85">
        <f t="shared" si="102"/>
        <v>0.1748367342325528</v>
      </c>
      <c r="IH85">
        <f t="shared" si="165"/>
        <v>0.82390180863460505</v>
      </c>
      <c r="II85">
        <f t="shared" si="103"/>
        <v>0.968261702204123</v>
      </c>
      <c r="IJ85">
        <f t="shared" si="104"/>
        <v>1.1446763240266384</v>
      </c>
      <c r="IL85">
        <f t="shared" si="74"/>
        <v>14.263476885336644</v>
      </c>
    </row>
    <row r="86" spans="1:246" x14ac:dyDescent="0.2">
      <c r="A86">
        <f t="shared" si="17"/>
        <v>6.0800000000000036</v>
      </c>
      <c r="B86" cm="1">
        <f t="array" ref="B86">XtoYt($A86,Al,Vl,B$8)</f>
        <v>0.18010138949761142</v>
      </c>
      <c r="C86" cm="1">
        <f t="array" ref="C86">YtoyX(B86,Al,Vl,B$8)</f>
        <v>-4.125</v>
      </c>
      <c r="D86">
        <f t="shared" si="200"/>
        <v>6.6661815267690924E-2</v>
      </c>
      <c r="E86">
        <f t="shared" si="179"/>
        <v>0.93921288516557977</v>
      </c>
      <c r="F86">
        <f t="shared" si="188"/>
        <v>-2.1654551436401261</v>
      </c>
      <c r="G86" s="6">
        <f t="shared" si="180"/>
        <v>-1.0957514726674087</v>
      </c>
      <c r="H86">
        <f t="shared" si="189"/>
        <v>1.9831575099320398</v>
      </c>
      <c r="I86">
        <f t="shared" si="181"/>
        <v>5.8985053631020137E-6</v>
      </c>
      <c r="J86">
        <f t="shared" si="178"/>
        <v>94.478032886455324</v>
      </c>
      <c r="K86" s="6">
        <f t="shared" si="182"/>
        <v>-4.1247208300314933</v>
      </c>
      <c r="EC86">
        <f t="shared" si="175"/>
        <v>4.5420000000000167</v>
      </c>
      <c r="EE86">
        <f t="shared" si="173"/>
        <v>0</v>
      </c>
      <c r="EF86">
        <f t="shared" si="174"/>
        <v>0</v>
      </c>
      <c r="EW86">
        <f t="shared" si="207"/>
        <v>2.2305307840487538</v>
      </c>
      <c r="EX86">
        <f t="shared" si="202"/>
        <v>-3.0645352682648852</v>
      </c>
      <c r="EY86">
        <f t="shared" si="203"/>
        <v>3.9507750618784501</v>
      </c>
      <c r="EZ86">
        <f t="shared" si="204"/>
        <v>-4.0715332043959389</v>
      </c>
      <c r="FA86">
        <f t="shared" si="206"/>
        <v>-4.2699669044971937</v>
      </c>
      <c r="FB86" cm="1">
        <f t="array" ref="FB86">xsel+Rs*COS(EW86)</f>
        <v>266.53582343944407</v>
      </c>
      <c r="FC86">
        <f t="shared" si="205"/>
        <v>137.18484368733365</v>
      </c>
      <c r="HB86">
        <f t="shared" si="168"/>
        <v>0.94913469978408227</v>
      </c>
      <c r="HC86">
        <f t="shared" si="169"/>
        <v>0.51688000000000023</v>
      </c>
      <c r="HD86">
        <f t="shared" si="94"/>
        <v>5.3964335278624151</v>
      </c>
      <c r="HE86">
        <f t="shared" si="95"/>
        <v>8.7637133575100279E-3</v>
      </c>
      <c r="HF86">
        <f t="shared" si="170"/>
        <v>0.94948140384724022</v>
      </c>
      <c r="HL86">
        <f t="shared" si="208"/>
        <v>5.3964335278624151</v>
      </c>
      <c r="HM86">
        <f t="shared" si="171"/>
        <v>-0.32281644376141716</v>
      </c>
      <c r="HN86">
        <f t="shared" si="176"/>
        <v>-1.711957975924149</v>
      </c>
      <c r="HO86">
        <f t="shared" si="177"/>
        <v>5.1176845066208685</v>
      </c>
      <c r="HS86">
        <f t="shared" si="172"/>
        <v>-4.7092149477080376</v>
      </c>
      <c r="HT86">
        <f t="shared" si="201"/>
        <v>-2.1912388575794615</v>
      </c>
      <c r="HU86">
        <f t="shared" si="91"/>
        <v>5.3964063447451514</v>
      </c>
      <c r="HV86">
        <f t="shared" si="164"/>
        <v>0.96593661106188777</v>
      </c>
      <c r="HW86">
        <f t="shared" si="92"/>
        <v>0.51688000000000023</v>
      </c>
      <c r="HX86">
        <f t="shared" si="72"/>
        <v>5.5627724495126891</v>
      </c>
      <c r="IA86">
        <f t="shared" si="97"/>
        <v>0.97142697480374562</v>
      </c>
      <c r="IB86">
        <f t="shared" si="98"/>
        <v>9.8475559283081324</v>
      </c>
      <c r="IC86">
        <f t="shared" si="99"/>
        <v>0.95893274004513795</v>
      </c>
      <c r="ID86">
        <f t="shared" si="100"/>
        <v>5.4794968131322905</v>
      </c>
      <c r="IE86">
        <f t="shared" si="101"/>
        <v>18798.584456121422</v>
      </c>
      <c r="IG86">
        <f t="shared" si="102"/>
        <v>0.17324934922289287</v>
      </c>
      <c r="IH86">
        <f t="shared" si="165"/>
        <v>0.82516940221760338</v>
      </c>
      <c r="II86">
        <f t="shared" si="103"/>
        <v>0.97050202206408276</v>
      </c>
      <c r="IJ86">
        <f t="shared" si="104"/>
        <v>1.1453387562966355</v>
      </c>
      <c r="IL86">
        <f t="shared" si="74"/>
        <v>14.261095321952897</v>
      </c>
    </row>
    <row r="87" spans="1:246" x14ac:dyDescent="0.2">
      <c r="A87" t="s">
        <v>349</v>
      </c>
      <c r="B87">
        <f>Al/Vl*(1/ABS(SIN(B94))-1)</f>
        <v>43.20406713838814</v>
      </c>
      <c r="D87" t="s">
        <v>349</v>
      </c>
      <c r="E87">
        <f>Al/Vl*(1/ABS(SIN(E94))-1)</f>
        <v>43.204067138388154</v>
      </c>
      <c r="G87" t="s">
        <v>349</v>
      </c>
      <c r="H87">
        <f>Al/Vl*(1/ABS(SIN(H94))-1)</f>
        <v>11.81277613376963</v>
      </c>
      <c r="J87" t="s">
        <v>349</v>
      </c>
      <c r="K87">
        <f>Al/Vl*(1/ABS(SIN(K94))-1)</f>
        <v>5.635581530504056</v>
      </c>
      <c r="M87" t="s">
        <v>349</v>
      </c>
      <c r="N87">
        <f>Al/Vl*(1/ABS(SIN(N94))-1)</f>
        <v>3.0667180319370297</v>
      </c>
      <c r="P87" t="s">
        <v>349</v>
      </c>
      <c r="Q87">
        <f>Al/Vl*(1/ABS(SIN(Q94))-1)</f>
        <v>1.7086309447890176</v>
      </c>
      <c r="S87" t="s">
        <v>349</v>
      </c>
      <c r="T87">
        <f>Al/Vl*(1/ABS(SIN(T94))-1)</f>
        <v>0.91069517864100624</v>
      </c>
      <c r="V87" t="s">
        <v>349</v>
      </c>
      <c r="W87">
        <f>Al/Vl*(1/ABS(SIN(W94))-1)</f>
        <v>0.42643391572027833</v>
      </c>
      <c r="Y87" t="s">
        <v>349</v>
      </c>
      <c r="Z87">
        <f>Al/Vl*(1/ABS(SIN(Z94))-1)</f>
        <v>0.1455142441915922</v>
      </c>
      <c r="AB87" t="s">
        <v>349</v>
      </c>
      <c r="AC87">
        <f>Al/Vl*(1/ABS(SIN(AC94))-1)</f>
        <v>1.5756829866307859E-2</v>
      </c>
      <c r="AE87" t="s">
        <v>349</v>
      </c>
      <c r="AF87">
        <f>Al/Vl*(1/ABS(SIN(AF94))-1)</f>
        <v>1.5756829866307859E-2</v>
      </c>
      <c r="AH87" t="s">
        <v>349</v>
      </c>
      <c r="AI87">
        <f>Al/Vl*(1/ABS(SIN(AI94))-1)</f>
        <v>0.1455142441915922</v>
      </c>
      <c r="AK87" t="s">
        <v>349</v>
      </c>
      <c r="AL87">
        <f>Al/Vl*(1/ABS(SIN(AL94))-1)</f>
        <v>0.42643391572027833</v>
      </c>
      <c r="AN87" t="s">
        <v>349</v>
      </c>
      <c r="AO87">
        <f>Al/Vl*(1/ABS(SIN(AO94))-1)</f>
        <v>0.91069517864100713</v>
      </c>
      <c r="AQ87" t="s">
        <v>349</v>
      </c>
      <c r="AR87">
        <f>Al/Vl*(1/ABS(SIN(AR94))-1)</f>
        <v>1.7086309447890167</v>
      </c>
      <c r="AT87" t="s">
        <v>349</v>
      </c>
      <c r="AU87">
        <f>Al/Vl*(1/ABS(SIN(AU94))-1)</f>
        <v>3.066718031937032</v>
      </c>
      <c r="AW87" t="s">
        <v>349</v>
      </c>
      <c r="AX87">
        <f>Al/Vl*(1/ABS(SIN(AX94))-1)</f>
        <v>5.6355815305040542</v>
      </c>
      <c r="AZ87" t="s">
        <v>349</v>
      </c>
      <c r="BA87">
        <f>Al/Vl*(1/ABS(SIN(BA94))-1)</f>
        <v>11.81277613376961</v>
      </c>
      <c r="BC87" t="s">
        <v>349</v>
      </c>
      <c r="BD87">
        <f>Al/Vl*(1/ABS(SIN(BD94))-1)</f>
        <v>43.20406713838814</v>
      </c>
      <c r="BF87" t="s">
        <v>349</v>
      </c>
      <c r="BG87">
        <f>Al/Vl*(1/ABS(SIN(BG94))-1)</f>
        <v>43.204067138388275</v>
      </c>
      <c r="BI87" t="s">
        <v>349</v>
      </c>
      <c r="BJ87">
        <f>Al/Vl*(1/ABS(SIN(BJ94))-1)</f>
        <v>11.812776133769626</v>
      </c>
      <c r="BL87" t="s">
        <v>349</v>
      </c>
      <c r="BM87">
        <f>Al/Vl*(1/ABS(SIN(BM94))-1)</f>
        <v>5.6355815305040604</v>
      </c>
      <c r="BO87" t="s">
        <v>349</v>
      </c>
      <c r="BP87">
        <f>Al/Vl*(1/ABS(SIN(BP94))-1)</f>
        <v>3.066718031937028</v>
      </c>
      <c r="BR87" t="s">
        <v>349</v>
      </c>
      <c r="BS87">
        <f>Al/Vl*(1/ABS(SIN(BS94))-1)</f>
        <v>1.7086309447890176</v>
      </c>
      <c r="BU87" t="s">
        <v>349</v>
      </c>
      <c r="BV87">
        <f>Al/Vl*(1/ABS(SIN(BV94))-1)</f>
        <v>0.91069517864100713</v>
      </c>
      <c r="BX87" t="s">
        <v>349</v>
      </c>
      <c r="BY87">
        <f>Al/Vl*(1/ABS(SIN(BY94))-1)</f>
        <v>0.42643391572027833</v>
      </c>
      <c r="CA87" t="s">
        <v>349</v>
      </c>
      <c r="CB87">
        <f>Al/Vl*(1/ABS(SIN(CB94))-1)</f>
        <v>0.1455142441915922</v>
      </c>
      <c r="CD87" t="s">
        <v>349</v>
      </c>
      <c r="CE87">
        <f>Al/Vl*(1/ABS(SIN(CE94))-1)</f>
        <v>1.5756829866307859E-2</v>
      </c>
      <c r="CG87" t="s">
        <v>349</v>
      </c>
      <c r="CH87">
        <f>Al/Vl*(1/ABS(SIN(CH94))-1)</f>
        <v>1.5756829866307859E-2</v>
      </c>
      <c r="CJ87" t="s">
        <v>349</v>
      </c>
      <c r="CK87">
        <f>Al/Vl*(1/ABS(SIN(CK94))-1)</f>
        <v>0.1455142441915922</v>
      </c>
      <c r="CM87" t="s">
        <v>349</v>
      </c>
      <c r="CN87">
        <f>Al/Vl*(1/ABS(SIN(CN94))-1)</f>
        <v>0.42643391572027833</v>
      </c>
      <c r="CP87" t="s">
        <v>349</v>
      </c>
      <c r="CQ87">
        <f>Al/Vl*(1/ABS(SIN(CQ94))-1)</f>
        <v>0.91069517864100624</v>
      </c>
      <c r="CS87" t="s">
        <v>349</v>
      </c>
      <c r="CT87">
        <f>Al/Vl*(1/ABS(SIN(CT94))-1)</f>
        <v>1.7086309447890156</v>
      </c>
      <c r="CV87" t="s">
        <v>349</v>
      </c>
      <c r="CW87">
        <f>Al/Vl*(1/ABS(SIN(CW94))-1)</f>
        <v>3.0667180319370244</v>
      </c>
      <c r="CY87" t="s">
        <v>349</v>
      </c>
      <c r="CZ87">
        <f>Al/Vl*(1/ABS(SIN(CZ94))-1)</f>
        <v>5.6355815305040622</v>
      </c>
      <c r="DB87" t="s">
        <v>349</v>
      </c>
      <c r="DC87">
        <f>Al/Vl*(1/ABS(SIN(DC94))-1)</f>
        <v>11.812776133769631</v>
      </c>
      <c r="EC87">
        <f t="shared" si="175"/>
        <v>4.5240000000000169</v>
      </c>
      <c r="EE87">
        <f t="shared" si="173"/>
        <v>0</v>
      </c>
      <c r="EF87">
        <f t="shared" si="174"/>
        <v>0</v>
      </c>
      <c r="EW87">
        <f t="shared" si="207"/>
        <v>2.2619467105846516</v>
      </c>
      <c r="EX87">
        <f t="shared" si="202"/>
        <v>-3.1871199487434505</v>
      </c>
      <c r="EY87">
        <f t="shared" si="203"/>
        <v>3.8525662138789447</v>
      </c>
      <c r="EZ87">
        <f t="shared" si="204"/>
        <v>-4.470588811604201</v>
      </c>
      <c r="FA87">
        <f t="shared" si="206"/>
        <v>-3.8501734607104843</v>
      </c>
      <c r="FB87" cm="1">
        <f t="array" ref="FB87">xsel+Rs*COS(EW87)</f>
        <v>266.50517726932446</v>
      </c>
      <c r="FC87">
        <f t="shared" si="205"/>
        <v>137.16029147533379</v>
      </c>
      <c r="HB87">
        <f t="shared" si="168"/>
        <v>0.9482503008930725</v>
      </c>
      <c r="HC87">
        <f t="shared" si="169"/>
        <v>0.52611000000000019</v>
      </c>
      <c r="HD87">
        <f t="shared" si="94"/>
        <v>5.3876779788414177</v>
      </c>
      <c r="HE87">
        <f t="shared" si="95"/>
        <v>8.7555490209973996E-3</v>
      </c>
      <c r="HF87">
        <f t="shared" si="170"/>
        <v>0.94859686034641377</v>
      </c>
      <c r="HL87">
        <f t="shared" si="208"/>
        <v>5.3876779788414177</v>
      </c>
      <c r="HM87">
        <f t="shared" si="171"/>
        <v>-0.35451019002866885</v>
      </c>
      <c r="HN87">
        <f t="shared" si="176"/>
        <v>-1.8702303405717811</v>
      </c>
      <c r="HO87">
        <f t="shared" si="177"/>
        <v>5.0526540032835721</v>
      </c>
      <c r="HS87">
        <f t="shared" si="172"/>
        <v>-4.8121744517061478</v>
      </c>
      <c r="HT87">
        <f t="shared" si="201"/>
        <v>-2.1912388575794615</v>
      </c>
      <c r="HU87">
        <f t="shared" si="91"/>
        <v>5.3608772953698178</v>
      </c>
      <c r="HV87">
        <f t="shared" si="164"/>
        <v>0.96532578566367111</v>
      </c>
      <c r="HW87">
        <f t="shared" si="92"/>
        <v>0.52611000000000019</v>
      </c>
      <c r="HX87">
        <f t="shared" si="72"/>
        <v>5.5567252780703447</v>
      </c>
      <c r="IA87">
        <f t="shared" si="97"/>
        <v>0.9736864068005705</v>
      </c>
      <c r="IB87">
        <f t="shared" si="98"/>
        <v>9.7612232543663993</v>
      </c>
      <c r="IC87">
        <f t="shared" si="99"/>
        <v>0.94914784474460401</v>
      </c>
      <c r="ID87">
        <f t="shared" si="100"/>
        <v>5.4750629388859648</v>
      </c>
      <c r="IE87">
        <f t="shared" si="101"/>
        <v>18791.829585036943</v>
      </c>
      <c r="IG87">
        <f t="shared" si="102"/>
        <v>0.17165234949606503</v>
      </c>
      <c r="IH87">
        <f t="shared" si="165"/>
        <v>0.82644069642998763</v>
      </c>
      <c r="II87">
        <f t="shared" si="103"/>
        <v>0.97275627046544244</v>
      </c>
      <c r="IJ87">
        <f t="shared" si="104"/>
        <v>1.1460056196883353</v>
      </c>
      <c r="IL87">
        <f t="shared" si="74"/>
        <v>14.25861530053877</v>
      </c>
    </row>
    <row r="88" spans="1:246" x14ac:dyDescent="0.2">
      <c r="A88" t="s">
        <v>74</v>
      </c>
      <c r="B88" t="e">
        <f>LN((_xlfn.COT(B$94/2)))*Vl</f>
        <v>#NUM!</v>
      </c>
      <c r="C88" t="e">
        <f>LN((_xlfn.COT(B$94/2)))*Vl</f>
        <v>#NUM!</v>
      </c>
      <c r="D88" t="s">
        <v>74</v>
      </c>
      <c r="E88">
        <f>LN((_xlfn.COT(E$94/2)))*Vl</f>
        <v>25.050410651773159</v>
      </c>
      <c r="F88">
        <f>LN((_xlfn.COT(E$94/2)))*Vl</f>
        <v>25.050410651773159</v>
      </c>
      <c r="G88" t="s">
        <v>74</v>
      </c>
      <c r="H88">
        <f>LN((_xlfn.COT(H$94/2)))*Vl</f>
        <v>16.220715374401056</v>
      </c>
      <c r="I88">
        <f>LN((_xlfn.COT(H$94/2)))*Vl</f>
        <v>16.220715374401056</v>
      </c>
      <c r="J88" t="s">
        <v>74</v>
      </c>
      <c r="K88">
        <f>LN((_xlfn.COT(K$94/2)))*Vl</f>
        <v>12.05163389865556</v>
      </c>
      <c r="L88">
        <f>LN((_xlfn.COT(K$94/2)))*Vl</f>
        <v>12.05163389865556</v>
      </c>
      <c r="M88" t="s">
        <v>74</v>
      </c>
      <c r="N88">
        <f>LN((_xlfn.COT(N$94/2)))*Vl</f>
        <v>9.2338764288709232</v>
      </c>
      <c r="O88">
        <f>LN((_xlfn.COT(N$94/2)))*Vl</f>
        <v>9.2338764288709232</v>
      </c>
      <c r="P88" t="s">
        <v>74</v>
      </c>
      <c r="Q88">
        <f>LN((_xlfn.COT(Q$94/2)))*Vl</f>
        <v>7.0509886961563435</v>
      </c>
      <c r="R88">
        <f>LN((_xlfn.COT(Q$94/2)))*Vl</f>
        <v>7.0509886961563435</v>
      </c>
      <c r="S88" t="s">
        <v>74</v>
      </c>
      <c r="T88">
        <f>LN((_xlfn.COT(T$94/2)))*Vl</f>
        <v>5.2226926377583842</v>
      </c>
      <c r="U88">
        <f>LN((_xlfn.COT(T$94/2)))*Vl</f>
        <v>5.2226926377583842</v>
      </c>
      <c r="V88" t="s">
        <v>74</v>
      </c>
      <c r="W88">
        <f>LN((_xlfn.COT(W$94/2)))*Vl</f>
        <v>3.6070026396137211</v>
      </c>
      <c r="X88">
        <f>LN((_xlfn.COT(W$94/2)))*Vl</f>
        <v>3.6070026396137211</v>
      </c>
      <c r="Y88" t="s">
        <v>74</v>
      </c>
      <c r="Z88">
        <f>LN((_xlfn.COT(Z$94/2)))*Vl</f>
        <v>2.1187379820883665</v>
      </c>
      <c r="AA88">
        <f>LN((_xlfn.COT(Z$94/2)))*Vl</f>
        <v>2.1187379820883665</v>
      </c>
      <c r="AB88" t="s">
        <v>74</v>
      </c>
      <c r="AC88">
        <f>LN((_xlfn.COT(AC$94/2)))*Vl</f>
        <v>0.6990194876962682</v>
      </c>
      <c r="AD88">
        <f>LN((_xlfn.COT(AC$94/2)))*Vl</f>
        <v>0.6990194876962682</v>
      </c>
      <c r="AE88" t="s">
        <v>74</v>
      </c>
      <c r="AF88">
        <f>LN((_xlfn.COT(AF$94/2)))*Vl</f>
        <v>-0.69901948769626865</v>
      </c>
      <c r="AG88">
        <f>LN((_xlfn.COT(AF$94/2)))*Vl</f>
        <v>-0.69901948769626865</v>
      </c>
      <c r="AH88" t="s">
        <v>74</v>
      </c>
      <c r="AI88">
        <f>LN((_xlfn.COT(AI$94/2)))*Vl</f>
        <v>-2.1187379820883661</v>
      </c>
      <c r="AJ88">
        <f>LN((_xlfn.COT(AI$94/2)))*Vl</f>
        <v>-2.1187379820883661</v>
      </c>
      <c r="AK88" t="s">
        <v>74</v>
      </c>
      <c r="AL88">
        <f>LN((_xlfn.COT(AL$94/2)))*Vl</f>
        <v>-3.6070026396137211</v>
      </c>
      <c r="AM88">
        <f>LN((_xlfn.COT(AL$94/2)))*Vl</f>
        <v>-3.6070026396137211</v>
      </c>
      <c r="AN88" t="s">
        <v>74</v>
      </c>
      <c r="AO88">
        <f>LN((_xlfn.COT(AO$94/2)))*Vl</f>
        <v>-5.2226926377583842</v>
      </c>
      <c r="AP88">
        <f>LN((_xlfn.COT(AO$94/2)))*Vl</f>
        <v>-5.2226926377583842</v>
      </c>
      <c r="AQ88" t="s">
        <v>74</v>
      </c>
      <c r="AR88">
        <f>LN((_xlfn.COT(AR$94/2)))*Vl</f>
        <v>-7.0509886961563435</v>
      </c>
      <c r="AS88">
        <f>LN((_xlfn.COT(AR$94/2)))*Vl</f>
        <v>-7.0509886961563435</v>
      </c>
      <c r="AT88" t="s">
        <v>74</v>
      </c>
      <c r="AU88">
        <f>LN((_xlfn.COT(AU$94/2)))*Vl</f>
        <v>-9.2338764288709267</v>
      </c>
      <c r="AV88">
        <f>LN((_xlfn.COT(AU$94/2)))*Vl</f>
        <v>-9.2338764288709267</v>
      </c>
      <c r="AW88" t="s">
        <v>74</v>
      </c>
      <c r="AX88">
        <f>ABS(LN((_xlfn.COT(AX$94/2)))*Vl)</f>
        <v>12.051633898655558</v>
      </c>
      <c r="AY88">
        <f>LN((_xlfn.COT(AX$94/2)))*Vl</f>
        <v>-12.051633898655558</v>
      </c>
      <c r="AZ88" t="s">
        <v>74</v>
      </c>
      <c r="BA88">
        <f>ABS(LN((_xlfn.COT(BA$94/2)))*Vl)</f>
        <v>16.220715374401045</v>
      </c>
      <c r="BB88">
        <f>LN((_xlfn.COT(BA$94/2)))*Vl</f>
        <v>-16.220715374401045</v>
      </c>
      <c r="BC88" t="s">
        <v>74</v>
      </c>
      <c r="BD88">
        <f>ABS(LN((_xlfn.COT(BD$94/2)))*Vl)</f>
        <v>25.050410651773159</v>
      </c>
      <c r="BE88">
        <f>LN((_xlfn.COT(BD$94/2)))*Vl</f>
        <v>-25.050410651773159</v>
      </c>
      <c r="BF88" t="s">
        <v>74</v>
      </c>
      <c r="BG88">
        <f>ABS(LN(ABS(_xlfn.COT(BG$94/2)))*Vl)</f>
        <v>25.050410651773181</v>
      </c>
      <c r="BH88">
        <f>LN(ABS(_xlfn.COT(BG$94/2)))*Vl</f>
        <v>-25.050410651773181</v>
      </c>
      <c r="BI88" t="s">
        <v>74</v>
      </c>
      <c r="BJ88">
        <f>ABS(LN(ABS(_xlfn.COT(BJ$94/2)))*Vl)</f>
        <v>16.220715374401056</v>
      </c>
      <c r="BK88">
        <f>LN(ABS(_xlfn.COT(BJ$94/2)))*Vl</f>
        <v>-16.220715374401056</v>
      </c>
      <c r="BL88" t="s">
        <v>74</v>
      </c>
      <c r="BM88">
        <f>ABS(LN(ABS(_xlfn.COT(BM$94/2)))*Vl)</f>
        <v>12.051633898655561</v>
      </c>
      <c r="BN88">
        <f>LN(ABS(_xlfn.COT(BM$94/2)))*Vl</f>
        <v>-12.051633898655561</v>
      </c>
      <c r="BO88" t="s">
        <v>74</v>
      </c>
      <c r="BP88">
        <f>ABS(LN(ABS(_xlfn.COT(BP$94/2)))*Vl)</f>
        <v>9.2338764288709232</v>
      </c>
      <c r="BQ88">
        <f>LN(ABS(_xlfn.COT(BP$94/2)))*Vl</f>
        <v>-9.2338764288709232</v>
      </c>
      <c r="BR88" t="s">
        <v>74</v>
      </c>
      <c r="BS88">
        <f>ABS(LN(ABS(_xlfn.COT(BS$94/2)))*Vl)</f>
        <v>7.0509886961563453</v>
      </c>
      <c r="BT88">
        <f>LN(ABS(_xlfn.COT(BS$94/2)))*Vl</f>
        <v>-7.0509886961563453</v>
      </c>
      <c r="BU88" t="s">
        <v>74</v>
      </c>
      <c r="BV88">
        <f>ABS(LN(ABS(_xlfn.COT(BV$94/2)))*Vl)</f>
        <v>5.222692637758386</v>
      </c>
      <c r="BW88">
        <f>LN(ABS(_xlfn.COT(BV$94/2)))*Vl</f>
        <v>-5.222692637758386</v>
      </c>
      <c r="BX88" t="s">
        <v>74</v>
      </c>
      <c r="BY88">
        <f>ABS(LN(ABS(_xlfn.COT(BY$94/2)))*Vl)</f>
        <v>3.6070026396137185</v>
      </c>
      <c r="BZ88">
        <f>LN(ABS(_xlfn.COT(BY$94/2)))*Vl</f>
        <v>-3.6070026396137185</v>
      </c>
      <c r="CA88" t="s">
        <v>74</v>
      </c>
      <c r="CB88">
        <f>ABS(LN(ABS(_xlfn.COT(CB$94/2)))*Vl)</f>
        <v>2.1187379820883652</v>
      </c>
      <c r="CC88">
        <f>LN(ABS(_xlfn.COT(CB$94/2)))*Vl</f>
        <v>-2.1187379820883652</v>
      </c>
      <c r="CD88" t="s">
        <v>74</v>
      </c>
      <c r="CE88">
        <f>ABS(LN(ABS(_xlfn.COT(CE$94/2)))*Vl)</f>
        <v>0.69901948769626954</v>
      </c>
      <c r="CF88">
        <f>LN(ABS(_xlfn.COT(CE$94/2)))*Vl</f>
        <v>-0.69901948769626954</v>
      </c>
      <c r="CG88" t="s">
        <v>74</v>
      </c>
      <c r="CH88">
        <f>ABS(LN(ABS(_xlfn.COT(CH$94/2)))*Vl)</f>
        <v>0.69901948769626487</v>
      </c>
      <c r="CI88">
        <f>LN(ABS(_xlfn.COT(CH$94/2)))*Vl</f>
        <v>0.69901948769626487</v>
      </c>
      <c r="CJ88" t="s">
        <v>74</v>
      </c>
      <c r="CK88">
        <f>ABS(LN(ABS(_xlfn.COT(CK$94/2)))*Vl)</f>
        <v>2.1187379820883625</v>
      </c>
      <c r="CL88">
        <f>LN(ABS(_xlfn.COT(CK$94/2)))*Vl</f>
        <v>2.1187379820883625</v>
      </c>
      <c r="CM88" t="s">
        <v>74</v>
      </c>
      <c r="CN88">
        <f>ABS(LN(ABS(_xlfn.COT(CN$94/2)))*Vl)</f>
        <v>3.6070026396137234</v>
      </c>
      <c r="CO88">
        <f>LN(ABS(_xlfn.COT(CN$94/2)))*Vl</f>
        <v>3.6070026396137234</v>
      </c>
      <c r="CP88" t="s">
        <v>74</v>
      </c>
      <c r="CQ88">
        <f>ABS(LN(ABS(_xlfn.COT(CQ$94/2)))*Vl)</f>
        <v>5.2226926377583824</v>
      </c>
      <c r="CR88">
        <f>LN(ABS(_xlfn.COT(CQ$94/2)))*Vl</f>
        <v>5.2226926377583824</v>
      </c>
      <c r="CS88" t="s">
        <v>74</v>
      </c>
      <c r="CT88">
        <f>ABS(LN(ABS(_xlfn.COT(CT$94/2)))*Vl)</f>
        <v>7.0509886961563408</v>
      </c>
      <c r="CU88">
        <f>LN(ABS(_xlfn.COT(CT$94/2)))*Vl</f>
        <v>7.0509886961563408</v>
      </c>
      <c r="CV88" t="s">
        <v>74</v>
      </c>
      <c r="CW88">
        <f>ABS(LN(ABS(_xlfn.COT(CW$94/2)))*Vl)</f>
        <v>9.2338764288709179</v>
      </c>
      <c r="CX88">
        <f>LN(ABS(_xlfn.COT(CW$94/2)))*Vl</f>
        <v>9.2338764288709179</v>
      </c>
      <c r="CY88" t="s">
        <v>74</v>
      </c>
      <c r="CZ88">
        <f>ABS(LN(ABS(_xlfn.COT(CZ$94/2)))*Vl)</f>
        <v>12.051633898655563</v>
      </c>
      <c r="DA88">
        <f>LN(ABS(_xlfn.COT(CZ$94/2)))*Vl</f>
        <v>12.051633898655563</v>
      </c>
      <c r="DB88" t="s">
        <v>74</v>
      </c>
      <c r="DC88">
        <f>ABS(LN(ABS(_xlfn.COT(DC$94/2)))*Vl)</f>
        <v>16.220715374401056</v>
      </c>
      <c r="DD88">
        <f>LN(ABS(_xlfn.COT(DC$94/2)))*Vl</f>
        <v>16.220715374401056</v>
      </c>
      <c r="EC88">
        <f t="shared" si="175"/>
        <v>4.5060000000000171</v>
      </c>
      <c r="EE88">
        <f t="shared" si="173"/>
        <v>0</v>
      </c>
      <c r="EF88">
        <f t="shared" si="174"/>
        <v>0</v>
      </c>
      <c r="EW88">
        <f t="shared" si="207"/>
        <v>2.2933626371205493</v>
      </c>
      <c r="EX88">
        <f t="shared" si="202"/>
        <v>-3.3065593266182605</v>
      </c>
      <c r="EY88">
        <f t="shared" si="203"/>
        <v>3.7505553481522966</v>
      </c>
      <c r="EZ88">
        <f t="shared" si="204"/>
        <v>-4.8394267102616926</v>
      </c>
      <c r="FA88">
        <f t="shared" si="206"/>
        <v>-3.3748998675524713</v>
      </c>
      <c r="FB88" cm="1">
        <f t="array" ref="FB88">xsel+Rs*COS(EW88)</f>
        <v>266.47531742485575</v>
      </c>
      <c r="FC88">
        <f t="shared" si="205"/>
        <v>137.13478875890212</v>
      </c>
      <c r="HB88">
        <f t="shared" si="168"/>
        <v>0.94736672591470494</v>
      </c>
      <c r="HC88">
        <f t="shared" si="169"/>
        <v>0.53534000000000015</v>
      </c>
      <c r="HD88">
        <f t="shared" si="94"/>
        <v>5.3789305865555797</v>
      </c>
      <c r="HE88">
        <f t="shared" si="95"/>
        <v>8.7473922858380959E-3</v>
      </c>
      <c r="HF88">
        <f t="shared" si="170"/>
        <v>0.94771314039415988</v>
      </c>
      <c r="HL88">
        <f t="shared" si="208"/>
        <v>5.3789305865555797</v>
      </c>
      <c r="HM88">
        <f t="shared" si="171"/>
        <v>-0.38737911822944238</v>
      </c>
      <c r="HN88">
        <f t="shared" si="176"/>
        <v>-2.0319611425898985</v>
      </c>
      <c r="HO88">
        <f t="shared" si="177"/>
        <v>4.9803642607732925</v>
      </c>
      <c r="HS88">
        <f t="shared" si="172"/>
        <v>-4.9151092949918231</v>
      </c>
      <c r="HT88">
        <f t="shared" si="201"/>
        <v>-2.1912388575794615</v>
      </c>
      <c r="HU88">
        <f t="shared" si="91"/>
        <v>5.2687835845600688</v>
      </c>
      <c r="HV88">
        <f t="shared" si="164"/>
        <v>0.9647148942815984</v>
      </c>
      <c r="HW88">
        <f t="shared" si="92"/>
        <v>0.53534000000000015</v>
      </c>
      <c r="HX88">
        <f t="shared" si="72"/>
        <v>5.5506774533878245</v>
      </c>
      <c r="IA88">
        <f t="shared" si="97"/>
        <v>0.97596000443757669</v>
      </c>
      <c r="IB88">
        <f t="shared" si="98"/>
        <v>9.6749046357436868</v>
      </c>
      <c r="IC88">
        <f t="shared" si="99"/>
        <v>0.93932619517141747</v>
      </c>
      <c r="ID88">
        <f t="shared" si="100"/>
        <v>5.4706203021789701</v>
      </c>
      <c r="IE88">
        <f t="shared" si="101"/>
        <v>18784.815172392904</v>
      </c>
      <c r="IG88">
        <f t="shared" si="102"/>
        <v>0.17004561525075854</v>
      </c>
      <c r="IH88">
        <f t="shared" si="165"/>
        <v>0.82771570403893746</v>
      </c>
      <c r="II88">
        <f t="shared" si="103"/>
        <v>0.97502462029414061</v>
      </c>
      <c r="IJ88">
        <f t="shared" si="104"/>
        <v>1.1466769697902057</v>
      </c>
      <c r="IL88">
        <f t="shared" si="74"/>
        <v>14.256039268575973</v>
      </c>
    </row>
    <row r="89" spans="1:246" x14ac:dyDescent="0.2">
      <c r="A89" t="s">
        <v>73</v>
      </c>
      <c r="B89">
        <f>Al/Vl*_xlfn.COT(B94)</f>
        <v>47.148965748890532</v>
      </c>
      <c r="D89" t="s">
        <v>73</v>
      </c>
      <c r="E89">
        <f>Al/Vl*_xlfn.COT(E94)</f>
        <v>47.148965748890539</v>
      </c>
      <c r="G89" t="s">
        <v>73</v>
      </c>
      <c r="H89">
        <f>Al/Vl*_xlfn.COT(H94)</f>
        <v>15.394709581221621</v>
      </c>
      <c r="J89" t="s">
        <v>73</v>
      </c>
      <c r="K89">
        <f>Al/Vl*_xlfn.COT(K94)</f>
        <v>8.846091047101929</v>
      </c>
      <c r="M89" t="s">
        <v>73</v>
      </c>
      <c r="N89">
        <f>Al/Vl*_xlfn.COT(N94)</f>
        <v>5.8911105278112226</v>
      </c>
      <c r="P89" t="s">
        <v>73</v>
      </c>
      <c r="Q89">
        <f>Al/Vl*_xlfn.COT(Q94)</f>
        <v>4.125</v>
      </c>
      <c r="S89" t="s">
        <v>73</v>
      </c>
      <c r="T89">
        <f>Al/Vl*_xlfn.COT(T94)</f>
        <v>2.8883560951150531</v>
      </c>
      <c r="V89" t="s">
        <v>73</v>
      </c>
      <c r="W89">
        <f>Al/Vl*_xlfn.COT(W94)</f>
        <v>1.9235190898893693</v>
      </c>
      <c r="Y89" t="s">
        <v>73</v>
      </c>
      <c r="Z89">
        <f>Al/Vl*_xlfn.COT(Z94)</f>
        <v>1.1052904187783812</v>
      </c>
      <c r="AB89" t="s">
        <v>73</v>
      </c>
      <c r="AC89">
        <f>Al/Vl*_xlfn.COT(AC94)</f>
        <v>0.36089073704443636</v>
      </c>
      <c r="AE89" t="s">
        <v>73</v>
      </c>
      <c r="AF89">
        <f>Al/Vl*_xlfn.COT(AF94)</f>
        <v>-0.36089073704443675</v>
      </c>
      <c r="AH89" t="s">
        <v>73</v>
      </c>
      <c r="AI89">
        <f>Al/Vl*_xlfn.COT(AI94)</f>
        <v>-1.1052904187783814</v>
      </c>
      <c r="AK89" t="s">
        <v>73</v>
      </c>
      <c r="AL89">
        <f>Al/Vl*_xlfn.COT(AL94)</f>
        <v>-1.9235190898893684</v>
      </c>
      <c r="AN89" t="s">
        <v>73</v>
      </c>
      <c r="AO89">
        <f>Al/Vl*_xlfn.COT(AO94)</f>
        <v>-2.8883560951150535</v>
      </c>
      <c r="AQ89" t="s">
        <v>73</v>
      </c>
      <c r="AR89">
        <f>Al/Vl*_xlfn.COT(AR94)</f>
        <v>-4.1249999999999991</v>
      </c>
      <c r="AT89" t="s">
        <v>73</v>
      </c>
      <c r="AU89">
        <f>Al/Vl*_xlfn.COT(AU94)</f>
        <v>-5.8911105278112235</v>
      </c>
      <c r="AW89" t="s">
        <v>73</v>
      </c>
      <c r="AX89">
        <f>Al/Vl*_xlfn.COT(AX94)</f>
        <v>-8.846091047101929</v>
      </c>
      <c r="AZ89" t="s">
        <v>73</v>
      </c>
      <c r="BA89">
        <f>Al/Vl*_xlfn.COT(BA94)</f>
        <v>-15.394709581221603</v>
      </c>
      <c r="BC89" t="s">
        <v>73</v>
      </c>
      <c r="BD89">
        <f>Al/Vl*_xlfn.COT(BD94)</f>
        <v>-47.148965748890532</v>
      </c>
      <c r="BF89" t="s">
        <v>73</v>
      </c>
      <c r="BG89">
        <f>Al/Vl*_xlfn.COT(BG94)</f>
        <v>47.14896574889066</v>
      </c>
      <c r="BI89" t="s">
        <v>73</v>
      </c>
      <c r="BJ89">
        <f>Al/Vl*_xlfn.COT(BJ94)</f>
        <v>15.394709581221621</v>
      </c>
      <c r="BL89" t="s">
        <v>73</v>
      </c>
      <c r="BM89">
        <f>Al/Vl*_xlfn.COT(BM94)</f>
        <v>8.8460910471019325</v>
      </c>
      <c r="BO89" t="s">
        <v>73</v>
      </c>
      <c r="BP89">
        <f>Al/Vl*_xlfn.COT(BP94)</f>
        <v>5.8911105278112217</v>
      </c>
      <c r="BR89" t="s">
        <v>73</v>
      </c>
      <c r="BS89">
        <f>Al/Vl*_xlfn.COT(BS94)</f>
        <v>4.1250000000000018</v>
      </c>
      <c r="BU89" t="s">
        <v>73</v>
      </c>
      <c r="BV89">
        <f>Al/Vl*_xlfn.COT(BV94)</f>
        <v>2.8883560951150549</v>
      </c>
      <c r="BX89" t="s">
        <v>73</v>
      </c>
      <c r="BY89">
        <f>Al/Vl*_xlfn.COT(BY94)</f>
        <v>1.9235190898893675</v>
      </c>
      <c r="CA89" t="s">
        <v>73</v>
      </c>
      <c r="CB89">
        <f>Al/Vl*_xlfn.COT(CB94)</f>
        <v>1.1052904187783807</v>
      </c>
      <c r="CD89" t="s">
        <v>73</v>
      </c>
      <c r="CE89">
        <f>Al/Vl*_xlfn.COT(CE94)</f>
        <v>0.36089073704443686</v>
      </c>
      <c r="CG89" t="s">
        <v>73</v>
      </c>
      <c r="CH89">
        <f>Al/Vl*_xlfn.COT(CH94)</f>
        <v>-0.36089073704443531</v>
      </c>
      <c r="CJ89" t="s">
        <v>73</v>
      </c>
      <c r="CK89">
        <f>Al/Vl*_xlfn.COT(CK94)</f>
        <v>-1.105290418778379</v>
      </c>
      <c r="CM89" t="s">
        <v>73</v>
      </c>
      <c r="CN89">
        <f>Al/Vl*_xlfn.COT(CN94)</f>
        <v>-1.9235190898893701</v>
      </c>
      <c r="CP89" t="s">
        <v>73</v>
      </c>
      <c r="CQ89">
        <f>Al/Vl*_xlfn.COT(CQ94)</f>
        <v>-2.8883560951150526</v>
      </c>
      <c r="CS89" t="s">
        <v>73</v>
      </c>
      <c r="CT89">
        <f>Al/Vl*_xlfn.COT(CT94)</f>
        <v>-4.1249999999999982</v>
      </c>
      <c r="CV89" t="s">
        <v>73</v>
      </c>
      <c r="CW89">
        <f>Al/Vl*_xlfn.COT(CW94)</f>
        <v>-5.8911105278112172</v>
      </c>
      <c r="CY89" t="s">
        <v>73</v>
      </c>
      <c r="CZ89">
        <f>Al/Vl*_xlfn.COT(CZ94)</f>
        <v>-8.8460910471019361</v>
      </c>
      <c r="DB89" t="s">
        <v>73</v>
      </c>
      <c r="DC89">
        <f>Al/Vl*_xlfn.COT(DC94)</f>
        <v>-15.394709581221623</v>
      </c>
      <c r="EC89">
        <f t="shared" si="175"/>
        <v>4.4880000000000173</v>
      </c>
      <c r="EE89">
        <f t="shared" si="173"/>
        <v>0</v>
      </c>
      <c r="EF89">
        <f t="shared" si="174"/>
        <v>0</v>
      </c>
      <c r="EW89">
        <f t="shared" si="207"/>
        <v>2.3247785636564471</v>
      </c>
      <c r="EX89">
        <f t="shared" si="202"/>
        <v>-3.4227355296434436</v>
      </c>
      <c r="EY89">
        <f t="shared" si="203"/>
        <v>3.6448431371070571</v>
      </c>
      <c r="EZ89">
        <f t="shared" si="204"/>
        <v>-5.1685154259219495</v>
      </c>
      <c r="FA89">
        <f t="shared" si="206"/>
        <v>-2.8454258542451702</v>
      </c>
      <c r="FB89" cm="1">
        <f t="array" ref="FB89">xsel+Rs*COS(EW89)</f>
        <v>266.44627337409946</v>
      </c>
      <c r="FC89">
        <f t="shared" si="205"/>
        <v>137.10836070614081</v>
      </c>
      <c r="HB89">
        <f t="shared" si="168"/>
        <v>0.94648397408187945</v>
      </c>
      <c r="HC89">
        <f t="shared" si="169"/>
        <v>0.54457000000000011</v>
      </c>
      <c r="HD89">
        <f t="shared" si="94"/>
        <v>5.3701913434106068</v>
      </c>
      <c r="HE89">
        <f t="shared" si="95"/>
        <v>8.7392431449728747E-3</v>
      </c>
      <c r="HF89">
        <f t="shared" si="170"/>
        <v>0.94683024322566356</v>
      </c>
      <c r="HL89">
        <f t="shared" si="208"/>
        <v>5.3701913434106068</v>
      </c>
      <c r="HM89">
        <f t="shared" si="171"/>
        <v>-0.42144657853674516</v>
      </c>
      <c r="HN89">
        <f t="shared" si="176"/>
        <v>-2.1968426049588285</v>
      </c>
      <c r="HO89">
        <f t="shared" si="177"/>
        <v>4.9002895459227638</v>
      </c>
      <c r="HS89">
        <f t="shared" si="172"/>
        <v>-5.0180195994319261</v>
      </c>
      <c r="HT89">
        <f t="shared" si="201"/>
        <v>-2.1912388575794615</v>
      </c>
      <c r="HU89">
        <f t="shared" si="91"/>
        <v>5.121322672822477</v>
      </c>
      <c r="HV89">
        <f t="shared" si="164"/>
        <v>0.96410393810185868</v>
      </c>
      <c r="HW89">
        <f t="shared" si="92"/>
        <v>0.54457000000000011</v>
      </c>
      <c r="HX89">
        <f t="shared" si="72"/>
        <v>5.5446289872084016</v>
      </c>
      <c r="IA89">
        <f t="shared" si="97"/>
        <v>0.97824794568508899</v>
      </c>
      <c r="IB89">
        <f t="shared" si="98"/>
        <v>9.5886000668869613</v>
      </c>
      <c r="IC89">
        <f t="shared" si="99"/>
        <v>0.92946728784349142</v>
      </c>
      <c r="ID89">
        <f t="shared" si="100"/>
        <v>5.4661687832174124</v>
      </c>
      <c r="IE89">
        <f t="shared" si="101"/>
        <v>18777.548264986312</v>
      </c>
      <c r="IG89">
        <f t="shared" si="102"/>
        <v>0.16842902410511676</v>
      </c>
      <c r="IH89">
        <f t="shared" si="165"/>
        <v>0.82899443786447446</v>
      </c>
      <c r="II89">
        <f t="shared" si="103"/>
        <v>0.97730724812003023</v>
      </c>
      <c r="IJ89">
        <f t="shared" si="104"/>
        <v>1.1473528633707888</v>
      </c>
      <c r="IL89">
        <f t="shared" si="74"/>
        <v>14.253369768297054</v>
      </c>
    </row>
    <row r="90" spans="1:246" x14ac:dyDescent="0.2">
      <c r="A90">
        <f>-Al/Vl/SIN(B$94)*(SIGN(SIN(B$94))-COS(B$94))</f>
        <v>-0.18010138949761159</v>
      </c>
      <c r="B90" s="5" t="s">
        <v>97</v>
      </c>
      <c r="C90">
        <f t="shared" ref="C90" si="209">COS(B$94)</f>
        <v>-0.99619469809174555</v>
      </c>
      <c r="D90">
        <f>-Al/Vl/SIN(E$94)*(SIGN(SIN(E$94))-COS(E$94))</f>
        <v>-0.18010138949761165</v>
      </c>
      <c r="E90" s="5" t="s">
        <v>97</v>
      </c>
      <c r="F90">
        <f t="shared" ref="F90" si="210">COS(E$94)</f>
        <v>0.99619469809174555</v>
      </c>
      <c r="G90">
        <f>-Al/Vl/SIN(H$94)*(SIGN(SIN(H$94))-COS(H$94))</f>
        <v>-0.54306655254800751</v>
      </c>
      <c r="H90" s="5" t="s">
        <v>97</v>
      </c>
      <c r="I90">
        <f t="shared" ref="I90" si="211">COS(H$94)</f>
        <v>0.96592582628906831</v>
      </c>
      <c r="J90">
        <f>-Al/Vl/SIN(K$94)*(SIGN(SIN(K$94))-COS(K$94))</f>
        <v>-0.91449048340212735</v>
      </c>
      <c r="K90" s="5" t="s">
        <v>97</v>
      </c>
      <c r="L90">
        <f>COS(K$94)</f>
        <v>0.90630778703664994</v>
      </c>
      <c r="M90">
        <f>-Al/Vl/SIN(N$94)*(SIGN(SIN(N$94))-COS(N$94))</f>
        <v>-1.3006075041258069</v>
      </c>
      <c r="N90" s="5" t="s">
        <v>97</v>
      </c>
      <c r="O90">
        <f t="shared" ref="O90" si="212">COS(N$94)</f>
        <v>0.8191520442889918</v>
      </c>
      <c r="P90">
        <f>-Al/Vl/SIN(Q$94)*(SIGN(SIN(Q$94))-COS(Q$94))</f>
        <v>-1.7086309447890171</v>
      </c>
      <c r="Q90" s="5" t="s">
        <v>97</v>
      </c>
      <c r="R90">
        <f t="shared" ref="R90" si="213">COS(Q$94)</f>
        <v>0.70710678118654757</v>
      </c>
      <c r="S90">
        <f>-Al/Vl/SIN(T$94)*(SIGN(SIN(T$94))-COS(T$94))</f>
        <v>-2.1473390835259534</v>
      </c>
      <c r="T90" s="5" t="s">
        <v>97</v>
      </c>
      <c r="U90">
        <f t="shared" ref="U90" si="214">COS(T$94)</f>
        <v>0.57357643635104616</v>
      </c>
      <c r="V90">
        <f>-Al/Vl/SIN(W$94)*(SIGN(SIN(W$94))-COS(W$94))</f>
        <v>-2.6279148258309091</v>
      </c>
      <c r="W90" s="5" t="s">
        <v>97</v>
      </c>
      <c r="X90">
        <f t="shared" ref="X90" si="215">COS(W$94)</f>
        <v>0.42261826174069944</v>
      </c>
      <c r="Y90">
        <f>-Al/Vl/SIN(Z$94)*(SIGN(SIN(Z$94))-COS(Z$94))</f>
        <v>-3.1652238254132117</v>
      </c>
      <c r="Z90" s="5" t="s">
        <v>97</v>
      </c>
      <c r="AA90">
        <f t="shared" ref="AA90" si="216">COS(Z$94)</f>
        <v>0.25881904510252074</v>
      </c>
      <c r="AB90">
        <f>-Al/Vl/SIN(AC$94)*(SIGN(SIN(AC$94))-COS(AC$94))</f>
        <v>-3.7798660928218712</v>
      </c>
      <c r="AC90" s="5" t="s">
        <v>97</v>
      </c>
      <c r="AD90">
        <f t="shared" ref="AD90" si="217">COS(AC$94)</f>
        <v>8.7155742747658138E-2</v>
      </c>
      <c r="AE90">
        <f>-Al/Vl/SIN(AF$94)*(SIGN(SIN(AF$94))-COS(AF$94))</f>
        <v>-4.5016475669107443</v>
      </c>
      <c r="AF90" s="5" t="s">
        <v>97</v>
      </c>
      <c r="AG90">
        <f t="shared" ref="AG90" si="218">COS(AF$94)</f>
        <v>-8.7155742747658235E-2</v>
      </c>
      <c r="AH90">
        <f>-Al/Vl/SIN(AI$94)*(SIGN(SIN(AI$94))-COS(AI$94))</f>
        <v>-5.3758046629699736</v>
      </c>
      <c r="AI90" s="5" t="s">
        <v>97</v>
      </c>
      <c r="AJ90">
        <f t="shared" ref="AJ90" si="219">COS(AI$94)</f>
        <v>-0.25881904510252085</v>
      </c>
      <c r="AK90">
        <f>-Al/Vl/SIN(AL$94)*(SIGN(SIN(AL$94))-COS(AL$94))</f>
        <v>-6.4749530056096454</v>
      </c>
      <c r="AL90" s="5" t="s">
        <v>97</v>
      </c>
      <c r="AM90">
        <f t="shared" ref="AM90" si="220">COS(AL$94)</f>
        <v>-0.42261826174069933</v>
      </c>
      <c r="AN90">
        <f>-Al/Vl/SIN(AO$94)*(SIGN(SIN(AO$94))-COS(AO$94))</f>
        <v>-7.9240512737560609</v>
      </c>
      <c r="AO90" s="5" t="s">
        <v>97</v>
      </c>
      <c r="AP90">
        <f t="shared" ref="AP90" si="221">COS(AO$94)</f>
        <v>-0.57357643635104616</v>
      </c>
      <c r="AQ90">
        <f>-Al/Vl/SIN(AR$94)*(SIGN(SIN(AR$94))-COS(AR$94))</f>
        <v>-9.9586309447890162</v>
      </c>
      <c r="AR90" s="5" t="s">
        <v>97</v>
      </c>
      <c r="AS90">
        <f t="shared" ref="AS90" si="222">COS(AR$94)</f>
        <v>-0.70710678118654746</v>
      </c>
      <c r="AT90">
        <f>-Al/Vl/SIN(AU$94)*(SIGN(SIN(AU$94))-COS(AU$94))</f>
        <v>-13.082828559748256</v>
      </c>
      <c r="AU90" s="5" t="s">
        <v>97</v>
      </c>
      <c r="AV90">
        <f t="shared" ref="AV90" si="223">COS(AU$94)</f>
        <v>-0.81915204428899191</v>
      </c>
      <c r="AW90">
        <f>-Al/Vl/SIN(AX$94)*(SIGN(SIN(AX$94))-COS(AX$94))</f>
        <v>-18.606672577605984</v>
      </c>
      <c r="AX90" s="5" t="s">
        <v>97</v>
      </c>
      <c r="AY90">
        <f t="shared" ref="AY90" si="224">COS(AX$94)</f>
        <v>-0.90630778703664994</v>
      </c>
      <c r="AZ90">
        <f>-Al/Vl/SIN(BA$94)*(SIGN(SIN(BA$94))-COS(BA$94))</f>
        <v>-31.332485714991215</v>
      </c>
      <c r="BA90" s="5" t="s">
        <v>97</v>
      </c>
      <c r="BB90">
        <f t="shared" ref="BB90" si="225">COS(BA$94)</f>
        <v>-0.9659258262890682</v>
      </c>
      <c r="BC90">
        <f>-Al/Vl/SIN(BD$94)*(SIGN(SIN(BD$94))-COS(BD$94))</f>
        <v>-94.478032887278673</v>
      </c>
      <c r="BD90" s="5" t="s">
        <v>97</v>
      </c>
      <c r="BE90">
        <f t="shared" ref="BE90" si="226">COS(BD$94)</f>
        <v>-0.99619469809174555</v>
      </c>
      <c r="BF90">
        <f>-Al/Vl/SIN(BG$94)*(SIGN(SIN(BG$94))-COS(BG$94))</f>
        <v>-0.18010138949761212</v>
      </c>
      <c r="BG90" s="5" t="s">
        <v>97</v>
      </c>
      <c r="BH90">
        <f t="shared" ref="BH90" si="227">COS(BG$94)</f>
        <v>-0.99619469809174555</v>
      </c>
      <c r="BI90">
        <f>-Al/Vl/SIN(BJ$94)*(SIGN(SIN(BJ$94))-COS(BJ$94))</f>
        <v>-0.5430665525480074</v>
      </c>
      <c r="BJ90" s="5" t="s">
        <v>97</v>
      </c>
      <c r="BK90">
        <f t="shared" ref="BK90" si="228">COS(BJ$94)</f>
        <v>-0.96592582628906831</v>
      </c>
      <c r="BL90">
        <f>-Al/Vl/SIN(BM$94)*(SIGN(SIN(BM$94))-COS(BM$94))</f>
        <v>-0.91449048340212669</v>
      </c>
      <c r="BM90" s="5" t="s">
        <v>97</v>
      </c>
      <c r="BN90">
        <f t="shared" ref="BN90" si="229">COS(BM$94)</f>
        <v>-0.90630778703665005</v>
      </c>
      <c r="BO90">
        <f>-Al/Vl/SIN(BP$94)*(SIGN(SIN(BP$94))-COS(BP$94))</f>
        <v>-1.3006075041258069</v>
      </c>
      <c r="BP90" s="5" t="s">
        <v>97</v>
      </c>
      <c r="BQ90">
        <f t="shared" ref="BQ90" si="230">COS(BP$94)</f>
        <v>-0.8191520442889918</v>
      </c>
      <c r="BR90">
        <f>-Al/Vl/SIN(BS$94)*(SIGN(SIN(BS$94))-COS(BS$94))</f>
        <v>-1.7086309447890164</v>
      </c>
      <c r="BS90" s="5" t="s">
        <v>97</v>
      </c>
      <c r="BT90">
        <f t="shared" ref="BT90" si="231">COS(BS$94)</f>
        <v>-0.70710678118654768</v>
      </c>
      <c r="BU90">
        <f>-Al/Vl/SIN(BV$94)*(SIGN(SIN(BV$94))-COS(BV$94))</f>
        <v>-2.1473390835259525</v>
      </c>
      <c r="BV90" s="5" t="s">
        <v>97</v>
      </c>
      <c r="BW90">
        <f t="shared" ref="BW90" si="232">COS(BV$94)</f>
        <v>-0.57357643635104638</v>
      </c>
      <c r="BX90">
        <f>-Al/Vl/SIN(BY$94)*(SIGN(SIN(BY$94))-COS(BY$94))</f>
        <v>-2.62791482583091</v>
      </c>
      <c r="BY90" s="5" t="s">
        <v>97</v>
      </c>
      <c r="BZ90">
        <f t="shared" ref="BZ90" si="233">COS(BY$94)</f>
        <v>-0.42261826174069916</v>
      </c>
      <c r="CA90">
        <f>-Al/Vl/SIN(CB$94)*(SIGN(SIN(CB$94))-COS(CB$94))</f>
        <v>-3.1652238254132121</v>
      </c>
      <c r="CB90" s="5" t="s">
        <v>97</v>
      </c>
      <c r="CC90">
        <f t="shared" ref="CC90" si="234">COS(CB$94)</f>
        <v>-0.25881904510252063</v>
      </c>
      <c r="CD90">
        <f>-Al/Vl/SIN(CE$94)*(SIGN(SIN(CE$94))-COS(CE$94))</f>
        <v>-3.7798660928218708</v>
      </c>
      <c r="CE90" s="5" t="s">
        <v>97</v>
      </c>
      <c r="CF90">
        <f t="shared" ref="CF90" si="235">COS(CE$94)</f>
        <v>-8.7155742747658249E-2</v>
      </c>
      <c r="CG90">
        <f>-Al/Vl/SIN(CH$94)*(SIGN(SIN(CH$94))-COS(CH$94))</f>
        <v>-4.5016475669107434</v>
      </c>
      <c r="CH90" s="5" t="s">
        <v>97</v>
      </c>
      <c r="CI90">
        <f t="shared" ref="CI90" si="236">COS(CH$94)</f>
        <v>8.7155742747657888E-2</v>
      </c>
      <c r="CJ90">
        <f>-Al/Vl/SIN(CK$94)*(SIGN(SIN(CK$94))-COS(CK$94))</f>
        <v>-5.3758046629699709</v>
      </c>
      <c r="CK90" s="5" t="s">
        <v>97</v>
      </c>
      <c r="CL90">
        <f t="shared" ref="CL90" si="237">COS(CK$94)</f>
        <v>0.2588190451025203</v>
      </c>
      <c r="CM90">
        <f>-Al/Vl/SIN(CN$94)*(SIGN(SIN(CN$94))-COS(CN$94))</f>
        <v>-6.4749530056096489</v>
      </c>
      <c r="CN90" s="5" t="s">
        <v>97</v>
      </c>
      <c r="CO90">
        <f t="shared" ref="CO90" si="238">COS(CN$94)</f>
        <v>0.42261826174069961</v>
      </c>
      <c r="CP90">
        <f>-Al/Vl/SIN(CQ$94)*(SIGN(SIN(CQ$94))-COS(CQ$94))</f>
        <v>-7.9240512737560591</v>
      </c>
      <c r="CQ90" s="5" t="s">
        <v>97</v>
      </c>
      <c r="CR90">
        <f t="shared" ref="CR90" si="239">COS(CQ$94)</f>
        <v>0.57357643635104605</v>
      </c>
      <c r="CS90">
        <f>-Al/Vl/SIN(CT$94)*(SIGN(SIN(CT$94))-COS(CT$94))</f>
        <v>-9.9586309447890144</v>
      </c>
      <c r="CT90" s="5" t="s">
        <v>97</v>
      </c>
      <c r="CU90">
        <f t="shared" ref="CU90" si="240">COS(CT$94)</f>
        <v>0.70710678118654735</v>
      </c>
      <c r="CV90">
        <f>-Al/Vl/SIN(CW$94)*(SIGN(SIN(CW$94))-COS(CW$94))</f>
        <v>-13.08282855974824</v>
      </c>
      <c r="CW90" s="5" t="s">
        <v>97</v>
      </c>
      <c r="CX90">
        <f t="shared" ref="CX90" si="241">COS(CW$94)</f>
        <v>0.81915204428899158</v>
      </c>
      <c r="CY90">
        <f>-Al/Vl/SIN(CZ$94)*(SIGN(SIN(CZ$94))-COS(CZ$94))</f>
        <v>-18.606672577605998</v>
      </c>
      <c r="CZ90" s="5" t="s">
        <v>97</v>
      </c>
      <c r="DA90">
        <f t="shared" ref="DA90" si="242">COS(CZ$94)</f>
        <v>0.90630778703665005</v>
      </c>
      <c r="DB90">
        <f>-Al/Vl/SIN(DC$94)*(SIGN(SIN(DC$94))-COS(DC$94))</f>
        <v>-31.332485714991254</v>
      </c>
      <c r="DC90" s="5" t="s">
        <v>97</v>
      </c>
      <c r="DD90">
        <f t="shared" ref="DD90" si="243">COS(DC$94)</f>
        <v>0.96592582628906831</v>
      </c>
      <c r="EC90">
        <f t="shared" si="175"/>
        <v>4.4700000000000175</v>
      </c>
      <c r="EE90">
        <f t="shared" si="173"/>
        <v>0</v>
      </c>
      <c r="EF90">
        <f t="shared" si="174"/>
        <v>0</v>
      </c>
      <c r="EW90">
        <f t="shared" si="207"/>
        <v>2.3561944901923448</v>
      </c>
      <c r="EX90">
        <f t="shared" si="202"/>
        <v>-3.5355339059327373</v>
      </c>
      <c r="EY90">
        <f t="shared" si="203"/>
        <v>3.5355339059327378</v>
      </c>
      <c r="EZ90">
        <f t="shared" si="204"/>
        <v>-5.4480804242685732</v>
      </c>
      <c r="FA90">
        <f t="shared" si="206"/>
        <v>-2.2646014419101577</v>
      </c>
      <c r="FB90" cm="1">
        <f t="array" ref="FB90">xsel+Rs*COS(EW90)</f>
        <v>266.41807378002716</v>
      </c>
      <c r="FC90">
        <f t="shared" si="205"/>
        <v>137.08103339834724</v>
      </c>
      <c r="HB90">
        <f t="shared" si="168"/>
        <v>0.94560204462820829</v>
      </c>
      <c r="HC90">
        <f t="shared" si="169"/>
        <v>0.55380000000000007</v>
      </c>
      <c r="HD90">
        <f t="shared" si="94"/>
        <v>5.3614602418192625</v>
      </c>
      <c r="HE90">
        <f t="shared" si="95"/>
        <v>8.7311015913442702E-3</v>
      </c>
      <c r="HF90">
        <f t="shared" si="170"/>
        <v>0.94594816807630222</v>
      </c>
      <c r="HL90">
        <f t="shared" si="208"/>
        <v>5.3614602418192625</v>
      </c>
      <c r="HM90">
        <f t="shared" si="171"/>
        <v>-0.45673602989157319</v>
      </c>
      <c r="HN90">
        <f t="shared" si="176"/>
        <v>-2.3645168725203218</v>
      </c>
      <c r="HO90">
        <f t="shared" si="177"/>
        <v>4.8118931704865782</v>
      </c>
      <c r="HS90">
        <f t="shared" si="172"/>
        <v>-5.1209054870783168</v>
      </c>
      <c r="HT90">
        <f t="shared" si="201"/>
        <v>2.1298312199711593</v>
      </c>
      <c r="HU90">
        <f t="shared" si="91"/>
        <v>4.9202718318244196</v>
      </c>
      <c r="HV90">
        <f t="shared" si="164"/>
        <v>0.96349291830859329</v>
      </c>
      <c r="HW90">
        <f t="shared" si="92"/>
        <v>0.55380000000000007</v>
      </c>
      <c r="HX90">
        <f t="shared" si="72"/>
        <v>5.5385798912550737</v>
      </c>
      <c r="IA90">
        <f t="shared" si="97"/>
        <v>0.98055041235383067</v>
      </c>
      <c r="IB90">
        <f t="shared" si="98"/>
        <v>9.5023095410288931</v>
      </c>
      <c r="IC90">
        <f t="shared" si="99"/>
        <v>0.91957060755516207</v>
      </c>
      <c r="ID90">
        <f t="shared" si="100"/>
        <v>5.4617082592844239</v>
      </c>
      <c r="IE90">
        <f t="shared" si="101"/>
        <v>18770.036159888004</v>
      </c>
      <c r="IG90">
        <f t="shared" si="102"/>
        <v>0.16680245101695809</v>
      </c>
      <c r="IH90">
        <f t="shared" si="165"/>
        <v>0.83027691077953525</v>
      </c>
      <c r="II90">
        <f t="shared" si="103"/>
        <v>0.97960433430975347</v>
      </c>
      <c r="IJ90">
        <f t="shared" si="104"/>
        <v>1.1480333584148703</v>
      </c>
      <c r="IL90">
        <f t="shared" si="74"/>
        <v>14.250609434176493</v>
      </c>
    </row>
    <row r="91" spans="1:246" x14ac:dyDescent="0.2">
      <c r="B91" s="5" t="s">
        <v>96</v>
      </c>
      <c r="C91">
        <f>SIN(B$94)</f>
        <v>-8.7155742747658194E-2</v>
      </c>
      <c r="E91">
        <f t="shared" ref="E91:E137" si="244">2*EXP(Vl*(D91-LN(F$8)/Vl))/(1+EXP(2*Vl*(D91-LN(F$8)/Vl)))</f>
        <v>0.98480775301220813</v>
      </c>
      <c r="F91">
        <f>SIN(E$94)</f>
        <v>8.7155742747658166E-2</v>
      </c>
      <c r="H91" s="5" t="s">
        <v>96</v>
      </c>
      <c r="I91">
        <f>SIN(H$94)</f>
        <v>0.25881904510252074</v>
      </c>
      <c r="K91" s="5" t="s">
        <v>96</v>
      </c>
      <c r="L91">
        <f>SIN(K$94)</f>
        <v>0.42261826174069944</v>
      </c>
      <c r="N91" s="5" t="s">
        <v>96</v>
      </c>
      <c r="O91">
        <f>SIN(N$94)</f>
        <v>0.57357643635104605</v>
      </c>
      <c r="Q91" s="5" t="s">
        <v>96</v>
      </c>
      <c r="R91">
        <f>SIN(Q$94)</f>
        <v>0.70710678118654746</v>
      </c>
      <c r="T91" s="5" t="s">
        <v>96</v>
      </c>
      <c r="U91">
        <f>SIN(T$94)</f>
        <v>0.8191520442889918</v>
      </c>
      <c r="W91" s="5" t="s">
        <v>96</v>
      </c>
      <c r="X91">
        <f>SIN(W$94)</f>
        <v>0.90630778703664994</v>
      </c>
      <c r="Z91" s="5" t="s">
        <v>96</v>
      </c>
      <c r="AA91">
        <f>SIN(Z$94)</f>
        <v>0.96592582628906831</v>
      </c>
      <c r="AC91" s="5" t="s">
        <v>96</v>
      </c>
      <c r="AD91">
        <f>SIN(AC$94)</f>
        <v>0.99619469809174555</v>
      </c>
      <c r="AF91" s="5" t="s">
        <v>96</v>
      </c>
      <c r="AG91">
        <f>SIN(AF$94)</f>
        <v>0.99619469809174555</v>
      </c>
      <c r="AI91" s="5" t="s">
        <v>96</v>
      </c>
      <c r="AJ91">
        <f>SIN(AI$94)</f>
        <v>0.96592582628906831</v>
      </c>
      <c r="AL91" s="5" t="s">
        <v>96</v>
      </c>
      <c r="AM91">
        <f>SIN(AL$94)</f>
        <v>0.90630778703665005</v>
      </c>
      <c r="AO91" s="5" t="s">
        <v>96</v>
      </c>
      <c r="AP91">
        <f>SIN(AO$94)</f>
        <v>0.81915204428899169</v>
      </c>
      <c r="AR91" s="5" t="s">
        <v>96</v>
      </c>
      <c r="AS91">
        <f>SIN(AR$94)</f>
        <v>0.70710678118654757</v>
      </c>
      <c r="AU91" s="5" t="s">
        <v>96</v>
      </c>
      <c r="AV91">
        <f>SIN(AU$94)</f>
        <v>0.57357643635104594</v>
      </c>
      <c r="AX91" s="5" t="s">
        <v>96</v>
      </c>
      <c r="AY91">
        <f>SIN(AX$94)</f>
        <v>0.4226182617406995</v>
      </c>
      <c r="BA91" s="5" t="s">
        <v>96</v>
      </c>
      <c r="BB91">
        <f>SIN(BA$94)</f>
        <v>0.25881904510252102</v>
      </c>
      <c r="BD91" s="5" t="s">
        <v>96</v>
      </c>
      <c r="BE91">
        <f>SIN(BD$94)</f>
        <v>8.7155742747658194E-2</v>
      </c>
      <c r="BG91" s="5" t="s">
        <v>96</v>
      </c>
      <c r="BH91">
        <f>SIN(BG$94)</f>
        <v>-8.7155742747657944E-2</v>
      </c>
      <c r="BJ91" s="5" t="s">
        <v>96</v>
      </c>
      <c r="BK91">
        <f>SIN(BJ$94)</f>
        <v>-0.25881904510252079</v>
      </c>
      <c r="BM91" s="5" t="s">
        <v>96</v>
      </c>
      <c r="BN91">
        <f>SIN(BM$94)</f>
        <v>-0.42261826174069927</v>
      </c>
      <c r="BP91" s="5" t="s">
        <v>96</v>
      </c>
      <c r="BQ91">
        <f>SIN(BP$94)</f>
        <v>-0.57357643635104616</v>
      </c>
      <c r="BS91" s="5" t="s">
        <v>96</v>
      </c>
      <c r="BT91">
        <f>SIN(BS$94)</f>
        <v>-0.70710678118654746</v>
      </c>
      <c r="BV91" s="5" t="s">
        <v>96</v>
      </c>
      <c r="BW91">
        <f>SIN(BV$94)</f>
        <v>-0.81915204428899158</v>
      </c>
      <c r="BY91" s="5" t="s">
        <v>96</v>
      </c>
      <c r="BZ91">
        <f>SIN(BY$94)</f>
        <v>-0.90630778703665005</v>
      </c>
      <c r="CB91" s="5" t="s">
        <v>96</v>
      </c>
      <c r="CC91">
        <f>SIN(CB$94)</f>
        <v>-0.96592582628906831</v>
      </c>
      <c r="CE91" s="5" t="s">
        <v>96</v>
      </c>
      <c r="CF91">
        <f>SIN(CE$94)</f>
        <v>-0.99619469809174555</v>
      </c>
      <c r="CH91" s="5" t="s">
        <v>96</v>
      </c>
      <c r="CI91">
        <f>SIN(CH$94)</f>
        <v>-0.99619469809174555</v>
      </c>
      <c r="CK91" s="5" t="s">
        <v>96</v>
      </c>
      <c r="CL91">
        <f>SIN(CK$94)</f>
        <v>-0.96592582628906842</v>
      </c>
      <c r="CN91" s="5" t="s">
        <v>96</v>
      </c>
      <c r="CO91">
        <f>SIN(CN$94)</f>
        <v>-0.90630778703664994</v>
      </c>
      <c r="CQ91" s="5" t="s">
        <v>96</v>
      </c>
      <c r="CR91">
        <f>SIN(CQ$94)</f>
        <v>-0.8191520442889918</v>
      </c>
      <c r="CT91" s="5" t="s">
        <v>96</v>
      </c>
      <c r="CU91">
        <f>SIN(CT$94)</f>
        <v>-0.70710678118654768</v>
      </c>
      <c r="CW91" s="5" t="s">
        <v>96</v>
      </c>
      <c r="CX91">
        <f>SIN(CW$94)</f>
        <v>-0.57357643635104649</v>
      </c>
      <c r="CZ91" s="5" t="s">
        <v>96</v>
      </c>
      <c r="DA91">
        <f>SIN(CZ$94)</f>
        <v>-0.42261826174069922</v>
      </c>
      <c r="DC91" s="5" t="s">
        <v>96</v>
      </c>
      <c r="DD91">
        <f>SIN(DC$94)</f>
        <v>-0.25881904510252068</v>
      </c>
      <c r="DF91">
        <f>ATAN(2)</f>
        <v>1.1071487177940904</v>
      </c>
      <c r="EC91">
        <f t="shared" si="175"/>
        <v>4.4520000000000177</v>
      </c>
      <c r="EE91">
        <f t="shared" si="173"/>
        <v>0</v>
      </c>
      <c r="EF91">
        <f t="shared" si="174"/>
        <v>0</v>
      </c>
      <c r="EW91">
        <f t="shared" si="207"/>
        <v>2.3876104167282426</v>
      </c>
      <c r="EX91">
        <f t="shared" si="202"/>
        <v>-3.6448431371070567</v>
      </c>
      <c r="EY91">
        <f t="shared" si="203"/>
        <v>3.4227355296434441</v>
      </c>
      <c r="EZ91">
        <f t="shared" si="204"/>
        <v>-5.6683599258187174</v>
      </c>
      <c r="FA91">
        <f t="shared" si="206"/>
        <v>-1.6369776270225656</v>
      </c>
      <c r="FB91" cm="1">
        <f t="array" ref="FB91">xsel+Rs*COS(EW91)</f>
        <v>266.39074647223356</v>
      </c>
      <c r="FC91">
        <f t="shared" si="205"/>
        <v>137.05283380427491</v>
      </c>
      <c r="HB91">
        <f t="shared" si="168"/>
        <v>0.94472093678801661</v>
      </c>
      <c r="HC91">
        <f t="shared" si="169"/>
        <v>0.56303000000000003</v>
      </c>
      <c r="HD91">
        <f t="shared" si="94"/>
        <v>5.352737274201365</v>
      </c>
      <c r="HE91">
        <f t="shared" si="95"/>
        <v>8.7229676178974813E-3</v>
      </c>
      <c r="HF91">
        <f t="shared" si="170"/>
        <v>0.94506691418174227</v>
      </c>
      <c r="HL91">
        <f t="shared" si="208"/>
        <v>5.352737274201365</v>
      </c>
      <c r="HM91">
        <f t="shared" si="171"/>
        <v>-0.49327104050563486</v>
      </c>
      <c r="HN91">
        <f t="shared" si="176"/>
        <v>-2.5345720133253682</v>
      </c>
      <c r="HO91">
        <f t="shared" si="177"/>
        <v>4.7146305301574216</v>
      </c>
      <c r="HS91">
        <f t="shared" si="172"/>
        <v>-5.2237670801689173</v>
      </c>
      <c r="HT91">
        <f t="shared" si="201"/>
        <v>2.6195199548818922</v>
      </c>
      <c r="HU91">
        <f t="shared" si="91"/>
        <v>4.6679665307926355</v>
      </c>
      <c r="HV91">
        <f t="shared" si="164"/>
        <v>0.96288183608389333</v>
      </c>
      <c r="HW91">
        <f t="shared" si="92"/>
        <v>0.56303000000000003</v>
      </c>
      <c r="HX91">
        <f t="shared" si="72"/>
        <v>5.5325301772305444</v>
      </c>
      <c r="IA91">
        <f t="shared" si="97"/>
        <v>0.98286759021409287</v>
      </c>
      <c r="IB91">
        <f t="shared" si="98"/>
        <v>9.4160330501968339</v>
      </c>
      <c r="IC91">
        <f t="shared" si="99"/>
        <v>0.9096356270038406</v>
      </c>
      <c r="ID91">
        <f t="shared" si="100"/>
        <v>5.4572386046472223</v>
      </c>
      <c r="IE91">
        <f t="shared" si="101"/>
        <v>18762.286396670428</v>
      </c>
      <c r="IG91">
        <f t="shared" si="102"/>
        <v>0.16516576820077744</v>
      </c>
      <c r="IH91">
        <f t="shared" si="165"/>
        <v>0.8315631357100427</v>
      </c>
      <c r="II91">
        <f t="shared" si="103"/>
        <v>0.98191606314414881</v>
      </c>
      <c r="IJ91">
        <f t="shared" si="104"/>
        <v>1.1487185141611069</v>
      </c>
      <c r="IL91">
        <f t="shared" si="74"/>
        <v>14.247760990330802</v>
      </c>
    </row>
    <row r="92" spans="1:246" x14ac:dyDescent="0.2">
      <c r="A92" t="s">
        <v>95</v>
      </c>
      <c r="B92">
        <f>2</f>
        <v>2</v>
      </c>
      <c r="C92">
        <f>C91/Al</f>
        <v>-2.6410831135653999E-3</v>
      </c>
      <c r="D92" t="s">
        <v>95</v>
      </c>
      <c r="F92">
        <f>F91/Al</f>
        <v>2.6410831135653991E-3</v>
      </c>
      <c r="G92" t="s">
        <v>95</v>
      </c>
      <c r="H92">
        <f>2</f>
        <v>2</v>
      </c>
      <c r="I92">
        <f>I91/Al</f>
        <v>7.8430013667430531E-3</v>
      </c>
      <c r="J92" t="s">
        <v>95</v>
      </c>
      <c r="K92">
        <f>2</f>
        <v>2</v>
      </c>
      <c r="L92">
        <f>L91/Al</f>
        <v>1.2806613992142408E-2</v>
      </c>
      <c r="M92" t="s">
        <v>95</v>
      </c>
      <c r="N92">
        <f>2</f>
        <v>2</v>
      </c>
      <c r="O92">
        <f>O91/Al</f>
        <v>1.738110413184988E-2</v>
      </c>
      <c r="P92" t="s">
        <v>95</v>
      </c>
      <c r="Q92">
        <f>2</f>
        <v>2</v>
      </c>
      <c r="R92">
        <f>R91/Al</f>
        <v>2.1427478217774167E-2</v>
      </c>
      <c r="S92" t="s">
        <v>95</v>
      </c>
      <c r="T92">
        <f>2</f>
        <v>2</v>
      </c>
      <c r="U92">
        <f>U91/Al</f>
        <v>2.4822789220878539E-2</v>
      </c>
      <c r="V92" t="s">
        <v>95</v>
      </c>
      <c r="W92">
        <f>2</f>
        <v>2</v>
      </c>
      <c r="X92">
        <f>X91/Al</f>
        <v>2.7463872334443938E-2</v>
      </c>
      <c r="Y92" t="s">
        <v>95</v>
      </c>
      <c r="Z92">
        <f>2</f>
        <v>2</v>
      </c>
      <c r="AA92">
        <f>AA91/Al</f>
        <v>2.9270479584517221E-2</v>
      </c>
      <c r="AB92" t="s">
        <v>95</v>
      </c>
      <c r="AC92">
        <f>2</f>
        <v>2</v>
      </c>
      <c r="AD92">
        <f>AD91/Al</f>
        <v>3.0187718123992291E-2</v>
      </c>
      <c r="AE92" t="s">
        <v>95</v>
      </c>
      <c r="AF92">
        <f>2</f>
        <v>2</v>
      </c>
      <c r="AG92">
        <f>AG91/Al</f>
        <v>3.0187718123992291E-2</v>
      </c>
      <c r="AH92" t="s">
        <v>95</v>
      </c>
      <c r="AI92">
        <f>2</f>
        <v>2</v>
      </c>
      <c r="AJ92">
        <f>AJ91/Al</f>
        <v>2.9270479584517221E-2</v>
      </c>
      <c r="AK92" t="s">
        <v>95</v>
      </c>
      <c r="AL92">
        <f>2</f>
        <v>2</v>
      </c>
      <c r="AM92">
        <f>AM91/Al</f>
        <v>2.7463872334443942E-2</v>
      </c>
      <c r="AN92" t="s">
        <v>95</v>
      </c>
      <c r="AO92">
        <f>2</f>
        <v>2</v>
      </c>
      <c r="AP92">
        <f>AP91/Al</f>
        <v>2.4822789220878536E-2</v>
      </c>
      <c r="AQ92" t="s">
        <v>95</v>
      </c>
      <c r="AR92">
        <f>2</f>
        <v>2</v>
      </c>
      <c r="AS92">
        <f>AS91/Al</f>
        <v>2.142747821777417E-2</v>
      </c>
      <c r="AT92" t="s">
        <v>95</v>
      </c>
      <c r="AU92">
        <f>2</f>
        <v>2</v>
      </c>
      <c r="AV92">
        <f>AV91/Al</f>
        <v>1.7381104131849876E-2</v>
      </c>
      <c r="AW92" t="s">
        <v>95</v>
      </c>
      <c r="AX92">
        <f>2</f>
        <v>2</v>
      </c>
      <c r="AY92">
        <f>AY91/Al</f>
        <v>1.280661399214241E-2</v>
      </c>
      <c r="AZ92" t="s">
        <v>95</v>
      </c>
      <c r="BA92">
        <f>2</f>
        <v>2</v>
      </c>
      <c r="BB92">
        <f>BB91/Al</f>
        <v>7.8430013667430618E-3</v>
      </c>
      <c r="BC92" t="s">
        <v>95</v>
      </c>
      <c r="BD92">
        <f>2</f>
        <v>2</v>
      </c>
      <c r="BE92">
        <f>BE91/Al</f>
        <v>2.6410831135653999E-3</v>
      </c>
      <c r="BF92" t="s">
        <v>95</v>
      </c>
      <c r="BG92">
        <f>2</f>
        <v>2</v>
      </c>
      <c r="BH92">
        <f>BH91/Al</f>
        <v>-2.6410831135653921E-3</v>
      </c>
      <c r="BI92" t="s">
        <v>95</v>
      </c>
      <c r="BJ92">
        <f>2</f>
        <v>2</v>
      </c>
      <c r="BK92">
        <f>BK91/Al</f>
        <v>-7.8430013667430548E-3</v>
      </c>
      <c r="BL92" t="s">
        <v>95</v>
      </c>
      <c r="BM92">
        <f>2</f>
        <v>2</v>
      </c>
      <c r="BN92">
        <f>BN91/Al</f>
        <v>-1.2806613992142403E-2</v>
      </c>
      <c r="BO92" t="s">
        <v>95</v>
      </c>
      <c r="BP92">
        <f>2</f>
        <v>2</v>
      </c>
      <c r="BQ92">
        <f>BQ91/Al</f>
        <v>-1.7381104131849883E-2</v>
      </c>
      <c r="BR92" t="s">
        <v>95</v>
      </c>
      <c r="BS92">
        <f>2</f>
        <v>2</v>
      </c>
      <c r="BT92">
        <f>BT91/Al</f>
        <v>-2.1427478217774167E-2</v>
      </c>
      <c r="BU92" t="s">
        <v>95</v>
      </c>
      <c r="BV92">
        <f>2</f>
        <v>2</v>
      </c>
      <c r="BW92">
        <f>BW91/Al</f>
        <v>-2.4822789220878532E-2</v>
      </c>
      <c r="BX92" t="s">
        <v>95</v>
      </c>
      <c r="BY92">
        <f>2</f>
        <v>2</v>
      </c>
      <c r="BZ92">
        <f>BZ91/Al</f>
        <v>-2.7463872334443942E-2</v>
      </c>
      <c r="CA92" t="s">
        <v>95</v>
      </c>
      <c r="CB92">
        <f>2</f>
        <v>2</v>
      </c>
      <c r="CC92">
        <f>CC91/Al</f>
        <v>-2.9270479584517221E-2</v>
      </c>
      <c r="CD92" t="s">
        <v>95</v>
      </c>
      <c r="CE92">
        <f>2</f>
        <v>2</v>
      </c>
      <c r="CF92">
        <f>CF91/Al</f>
        <v>-3.0187718123992291E-2</v>
      </c>
      <c r="CG92" t="s">
        <v>95</v>
      </c>
      <c r="CH92">
        <f>2</f>
        <v>2</v>
      </c>
      <c r="CI92">
        <f>CI91/Al</f>
        <v>-3.0187718123992291E-2</v>
      </c>
      <c r="CJ92" t="s">
        <v>95</v>
      </c>
      <c r="CK92">
        <f>2</f>
        <v>2</v>
      </c>
      <c r="CL92">
        <f>CL91/Al</f>
        <v>-2.9270479584517225E-2</v>
      </c>
      <c r="CM92" t="s">
        <v>95</v>
      </c>
      <c r="CN92">
        <f>2</f>
        <v>2</v>
      </c>
      <c r="CO92">
        <f>CO91/Al</f>
        <v>-2.7463872334443938E-2</v>
      </c>
      <c r="CP92" t="s">
        <v>95</v>
      </c>
      <c r="CQ92">
        <f>2</f>
        <v>2</v>
      </c>
      <c r="CR92">
        <f>CR91/Al</f>
        <v>-2.4822789220878539E-2</v>
      </c>
      <c r="CS92" t="s">
        <v>95</v>
      </c>
      <c r="CT92">
        <f>2</f>
        <v>2</v>
      </c>
      <c r="CU92">
        <f>CU91/Al</f>
        <v>-2.1427478217774173E-2</v>
      </c>
      <c r="CV92" t="s">
        <v>95</v>
      </c>
      <c r="CW92">
        <f>2</f>
        <v>2</v>
      </c>
      <c r="CX92">
        <f>CX91/Al</f>
        <v>-1.7381104131849894E-2</v>
      </c>
      <c r="CY92" t="s">
        <v>95</v>
      </c>
      <c r="CZ92">
        <f>2</f>
        <v>2</v>
      </c>
      <c r="DA92">
        <f>DA91/Al</f>
        <v>-1.2806613992142401E-2</v>
      </c>
      <c r="DB92" t="s">
        <v>95</v>
      </c>
      <c r="DC92">
        <f>2</f>
        <v>2</v>
      </c>
      <c r="DD92">
        <f>DD91/Al</f>
        <v>-7.8430013667430513E-3</v>
      </c>
      <c r="EC92">
        <f t="shared" si="175"/>
        <v>4.4340000000000179</v>
      </c>
      <c r="EE92">
        <f t="shared" si="173"/>
        <v>0</v>
      </c>
      <c r="EF92">
        <f t="shared" si="174"/>
        <v>0</v>
      </c>
      <c r="EW92">
        <f t="shared" si="207"/>
        <v>2.4190263432641403</v>
      </c>
      <c r="EX92">
        <f t="shared" si="202"/>
        <v>-3.7505553481522962</v>
      </c>
      <c r="EY92">
        <f t="shared" si="203"/>
        <v>3.3065593266182609</v>
      </c>
      <c r="EZ92">
        <f t="shared" si="204"/>
        <v>-5.8199005901046981</v>
      </c>
      <c r="FA92">
        <f t="shared" si="206"/>
        <v>-0.96889479372065579</v>
      </c>
      <c r="FB92" cm="1">
        <f t="array" ref="FB92">xsel+Rs*COS(EW92)</f>
        <v>266.36431841947223</v>
      </c>
      <c r="FC92">
        <f t="shared" si="205"/>
        <v>137.02378975351863</v>
      </c>
      <c r="HB92">
        <f t="shared" si="168"/>
        <v>0.94384064979634119</v>
      </c>
      <c r="HC92">
        <f t="shared" si="169"/>
        <v>0.57225999999999999</v>
      </c>
      <c r="HD92">
        <f t="shared" si="94"/>
        <v>5.3440224329837784</v>
      </c>
      <c r="HE92">
        <f t="shared" si="95"/>
        <v>8.7148412175865886E-3</v>
      </c>
      <c r="HF92">
        <f t="shared" si="170"/>
        <v>0.94418648077861189</v>
      </c>
      <c r="HL92">
        <f t="shared" si="208"/>
        <v>5.3440224329837784</v>
      </c>
      <c r="HM92">
        <f t="shared" si="171"/>
        <v>-0.53107528836684326</v>
      </c>
      <c r="HN92">
        <f t="shared" si="176"/>
        <v>-2.7065379577044153</v>
      </c>
      <c r="HO92">
        <f t="shared" si="177"/>
        <v>4.6079526959094395</v>
      </c>
      <c r="HS92">
        <f t="shared" si="172"/>
        <v>-5.3266045011287835</v>
      </c>
      <c r="HT92">
        <f t="shared" si="201"/>
        <v>3.0798541989174817</v>
      </c>
      <c r="HU92">
        <f t="shared" si="91"/>
        <v>4.3672730482126054</v>
      </c>
      <c r="HV92">
        <f t="shared" si="164"/>
        <v>0.96227069260779985</v>
      </c>
      <c r="HW92">
        <f t="shared" si="92"/>
        <v>0.57225999999999999</v>
      </c>
      <c r="HX92">
        <f t="shared" si="72"/>
        <v>5.5264798568172191</v>
      </c>
      <c r="IA92">
        <f t="shared" si="97"/>
        <v>0.98519966911973766</v>
      </c>
      <c r="IB92">
        <f t="shared" si="98"/>
        <v>9.3297705852223807</v>
      </c>
      <c r="IC92">
        <f t="shared" si="99"/>
        <v>0.89966180640129856</v>
      </c>
      <c r="ID92">
        <f t="shared" si="100"/>
        <v>5.452759690460347</v>
      </c>
      <c r="IE92">
        <f t="shared" si="101"/>
        <v>18754.306749393891</v>
      </c>
      <c r="IG92">
        <f t="shared" si="102"/>
        <v>0.16351884504136927</v>
      </c>
      <c r="IH92">
        <f t="shared" si="165"/>
        <v>0.83285312563495884</v>
      </c>
      <c r="II92">
        <f t="shared" si="103"/>
        <v>0.98424262294039033</v>
      </c>
      <c r="IJ92">
        <f t="shared" si="104"/>
        <v>1.1494083911411677</v>
      </c>
      <c r="IL92">
        <f t="shared" si="74"/>
        <v>14.244827247830168</v>
      </c>
    </row>
    <row r="93" spans="1:246" x14ac:dyDescent="0.2">
      <c r="A93" s="5" t="s">
        <v>7</v>
      </c>
      <c r="B93">
        <v>-175</v>
      </c>
      <c r="C93">
        <f>(C90+1)*(Vl*C92)</f>
        <v>-8.0400948895272269E-5</v>
      </c>
      <c r="D93" s="5" t="s">
        <v>7</v>
      </c>
      <c r="E93">
        <v>5</v>
      </c>
      <c r="F93">
        <f>(F90+1)*(Vl*F92)</f>
        <v>4.2176928868151116E-2</v>
      </c>
      <c r="G93" s="5" t="s">
        <v>7</v>
      </c>
      <c r="H93">
        <f>E93+10</f>
        <v>15</v>
      </c>
      <c r="I93">
        <f>(I90+1)*(Vl*I92)</f>
        <v>0.12335007154000502</v>
      </c>
      <c r="J93" s="5" t="s">
        <v>98</v>
      </c>
      <c r="K93">
        <f>H93+10</f>
        <v>25</v>
      </c>
      <c r="L93">
        <f>(L90+1)*(Vl*L92)</f>
        <v>0.19530678383034875</v>
      </c>
      <c r="N93">
        <f>K93+10</f>
        <v>35</v>
      </c>
      <c r="O93">
        <f>(O90+1)*(Vl*O92)</f>
        <v>0.25295096890763641</v>
      </c>
      <c r="Q93">
        <f>N93+10</f>
        <v>45</v>
      </c>
      <c r="R93">
        <f>(R90+1)*(Vl*R92)</f>
        <v>0.29263194695431455</v>
      </c>
      <c r="T93">
        <f>Q93+10</f>
        <v>55</v>
      </c>
      <c r="U93">
        <f>(U90+1)*(Vl*U92)</f>
        <v>0.31248444961986566</v>
      </c>
      <c r="W93">
        <f>T93+10</f>
        <v>65</v>
      </c>
      <c r="X93">
        <f>(X90+1)*(Vl*X92)</f>
        <v>0.31256485056876099</v>
      </c>
      <c r="Z93">
        <f>W93+10</f>
        <v>75</v>
      </c>
      <c r="AA93">
        <f>(AA90+1)*(Vl*AA92)</f>
        <v>0.29476989728219838</v>
      </c>
      <c r="AC93">
        <f>Z93+10</f>
        <v>85</v>
      </c>
      <c r="AD93">
        <f>(AD90+1)*(Vl*AD92)</f>
        <v>0.26255000895156622</v>
      </c>
      <c r="AF93">
        <f>AC93+10</f>
        <v>95</v>
      </c>
      <c r="AG93">
        <f>(AG90+1)*(Vl*AG92)</f>
        <v>0.22045348103231038</v>
      </c>
      <c r="AI93">
        <f>AF93+10</f>
        <v>105</v>
      </c>
      <c r="AJ93">
        <f>(AJ90+1)*(Vl*AJ92)</f>
        <v>0.17355777607007714</v>
      </c>
      <c r="AL93">
        <f>AI93+10</f>
        <v>115</v>
      </c>
      <c r="AM93">
        <f>(AM90+1)*(Vl*AM92)</f>
        <v>0.12685710678234211</v>
      </c>
      <c r="AO93">
        <f>AL93+10</f>
        <v>125</v>
      </c>
      <c r="AP93">
        <f>(AP90+1)*(Vl*AP92)</f>
        <v>8.4680177914190913E-2</v>
      </c>
      <c r="AR93">
        <f>AO93+10</f>
        <v>135</v>
      </c>
      <c r="AS93">
        <f>(AS90+1)*(Vl*AS92)</f>
        <v>5.0207704530072145E-2</v>
      </c>
      <c r="AU93">
        <f>AR93+10</f>
        <v>145</v>
      </c>
      <c r="AV93">
        <f>(AV90+1)*(Vl*AV92)</f>
        <v>2.5146697201961648E-2</v>
      </c>
      <c r="AX93">
        <f>AU93+10</f>
        <v>155</v>
      </c>
      <c r="AY93">
        <f>(AY90+1)*(Vl*AY92)</f>
        <v>9.5990400439298022E-3</v>
      </c>
      <c r="BA93">
        <f>AX93+10</f>
        <v>165</v>
      </c>
      <c r="BB93">
        <f>(BB90+1)*(Vl*BB92)</f>
        <v>2.137950327883829E-3</v>
      </c>
      <c r="BD93">
        <f>BA93+10</f>
        <v>175</v>
      </c>
      <c r="BE93">
        <f>(BE90+1)*(Vl*BE92)</f>
        <v>8.0400948895272269E-5</v>
      </c>
      <c r="BG93">
        <f>BD93+10</f>
        <v>185</v>
      </c>
      <c r="BH93">
        <f>(BH90+1)*(Vl*BH92)</f>
        <v>-8.0400948895272025E-5</v>
      </c>
      <c r="BJ93">
        <f>BG93+10</f>
        <v>195</v>
      </c>
      <c r="BK93">
        <f>(BK90+1)*(Vl*BK92)</f>
        <v>-2.1379503278838199E-3</v>
      </c>
      <c r="BM93">
        <f>BJ93+10</f>
        <v>205</v>
      </c>
      <c r="BN93">
        <f>(BN90+1)*(Vl*BN92)</f>
        <v>-9.5990400439297865E-3</v>
      </c>
      <c r="BP93">
        <f>BM93+10</f>
        <v>215</v>
      </c>
      <c r="BQ93">
        <f>(BQ90+1)*(Vl*BQ92)</f>
        <v>-2.5146697201961676E-2</v>
      </c>
      <c r="BS93">
        <f>BP93+10</f>
        <v>225</v>
      </c>
      <c r="BT93">
        <f>(BT90+1)*(Vl*BT92)</f>
        <v>-5.0207704530072096E-2</v>
      </c>
      <c r="BV93">
        <f>BS93+10</f>
        <v>235</v>
      </c>
      <c r="BW93">
        <f>(BW90+1)*(Vl*BW92)</f>
        <v>-8.4680177914190857E-2</v>
      </c>
      <c r="BY93">
        <f>BV93+10</f>
        <v>245</v>
      </c>
      <c r="BZ93">
        <f>(BZ90+1)*(Vl*BZ92)</f>
        <v>-0.12685710678234213</v>
      </c>
      <c r="CB93">
        <f>BY93+10</f>
        <v>255</v>
      </c>
      <c r="CC93">
        <f>(CC90+1)*(Vl*CC92)</f>
        <v>-0.17355777607007719</v>
      </c>
      <c r="CE93">
        <f>CB93+10</f>
        <v>265</v>
      </c>
      <c r="CF93">
        <f>(CF90+1)*(Vl*CF92)</f>
        <v>-0.22045348103231038</v>
      </c>
      <c r="CH93">
        <f>CE93+10</f>
        <v>275</v>
      </c>
      <c r="CI93">
        <f>(CI90+1)*(Vl*CI92)</f>
        <v>-0.26255000895156616</v>
      </c>
      <c r="CK93">
        <f>CH93+10</f>
        <v>285</v>
      </c>
      <c r="CL93">
        <f>(CL90+1)*(Vl*CL92)</f>
        <v>-0.29476989728219832</v>
      </c>
      <c r="CN93">
        <f>CK93+10</f>
        <v>295</v>
      </c>
      <c r="CO93">
        <f>(CO90+1)*(Vl*CO92)</f>
        <v>-0.31256485056876104</v>
      </c>
      <c r="CQ93">
        <f>CN93+10</f>
        <v>305</v>
      </c>
      <c r="CR93">
        <f>(CR90+1)*(Vl*CR92)</f>
        <v>-0.31248444961986566</v>
      </c>
      <c r="CT93">
        <f>CQ93+10</f>
        <v>315</v>
      </c>
      <c r="CU93">
        <f>(CU90+1)*(Vl*CU92)</f>
        <v>-0.2926319469543146</v>
      </c>
      <c r="CW93">
        <f>CT93+10</f>
        <v>325</v>
      </c>
      <c r="CX93">
        <f>(CX90+1)*(Vl*CX92)</f>
        <v>-0.25295096890763658</v>
      </c>
      <c r="CZ93">
        <f>CW93+10</f>
        <v>335</v>
      </c>
      <c r="DA93">
        <f>(DA90+1)*(Vl*DA92)</f>
        <v>-0.19530678383034863</v>
      </c>
      <c r="DC93">
        <f>CZ93+10</f>
        <v>345</v>
      </c>
      <c r="DD93">
        <f>(DD90+1)*(Vl*DD92)</f>
        <v>-0.12335007154000499</v>
      </c>
      <c r="DJ93" s="5" t="s">
        <v>116</v>
      </c>
      <c r="EC93">
        <f t="shared" si="175"/>
        <v>4.4160000000000181</v>
      </c>
      <c r="EE93">
        <f t="shared" si="173"/>
        <v>0</v>
      </c>
      <c r="EF93">
        <f t="shared" si="174"/>
        <v>0</v>
      </c>
      <c r="EW93">
        <f t="shared" si="207"/>
        <v>2.4504422698000381</v>
      </c>
      <c r="EX93">
        <f t="shared" si="202"/>
        <v>-3.8525662138789443</v>
      </c>
      <c r="EY93">
        <f t="shared" si="203"/>
        <v>3.1871199487434509</v>
      </c>
      <c r="EZ93">
        <f t="shared" si="204"/>
        <v>-5.8938864890014395</v>
      </c>
      <c r="FA93">
        <f t="shared" si="206"/>
        <v>-0.26851825778946953</v>
      </c>
      <c r="FB93" cm="1">
        <f t="array" ref="FB93">xsel+Rs*COS(EW93)</f>
        <v>266.33881570304061</v>
      </c>
      <c r="FC93">
        <f t="shared" si="205"/>
        <v>136.99392990904991</v>
      </c>
      <c r="HB93">
        <f t="shared" si="168"/>
        <v>0.94296118288892894</v>
      </c>
      <c r="HC93">
        <f t="shared" si="169"/>
        <v>0.58148999999999995</v>
      </c>
      <c r="HD93">
        <f t="shared" si="94"/>
        <v>5.3353157106003968</v>
      </c>
      <c r="HE93">
        <f t="shared" si="95"/>
        <v>8.7067223833816598E-3</v>
      </c>
      <c r="HF93">
        <f t="shared" si="170"/>
        <v>0.9433068671052719</v>
      </c>
      <c r="HL93">
        <f t="shared" si="208"/>
        <v>5.3353157106003968</v>
      </c>
      <c r="HM93">
        <f t="shared" si="171"/>
        <v>-0.57017256174759512</v>
      </c>
      <c r="HN93">
        <f t="shared" si="176"/>
        <v>-2.8798824188355705</v>
      </c>
      <c r="HO93">
        <f t="shared" si="177"/>
        <v>4.4913106088825785</v>
      </c>
      <c r="HS93">
        <f t="shared" si="172"/>
        <v>-5.4294178725711797</v>
      </c>
      <c r="HT93">
        <f t="shared" si="201"/>
        <v>3.5060924168907199</v>
      </c>
      <c r="HU93">
        <f t="shared" si="91"/>
        <v>4.0215556313447669</v>
      </c>
      <c r="HV93">
        <f t="shared" si="164"/>
        <v>0.96165948905830012</v>
      </c>
      <c r="HW93">
        <f t="shared" si="92"/>
        <v>0.58148999999999995</v>
      </c>
      <c r="HX93">
        <f t="shared" si="72"/>
        <v>5.5204289416771717</v>
      </c>
      <c r="IA93">
        <f t="shared" si="97"/>
        <v>0.98754684313727825</v>
      </c>
      <c r="IB93">
        <f t="shared" si="98"/>
        <v>9.2435221357513768</v>
      </c>
      <c r="IC93">
        <f t="shared" si="99"/>
        <v>0.88964859306872779</v>
      </c>
      <c r="ID93">
        <f t="shared" si="100"/>
        <v>5.4482713846648432</v>
      </c>
      <c r="IE93">
        <f t="shared" si="101"/>
        <v>18746.105218361325</v>
      </c>
      <c r="IG93">
        <f t="shared" si="102"/>
        <v>0.16186154800388941</v>
      </c>
      <c r="IH93">
        <f t="shared" si="165"/>
        <v>0.83414689358633576</v>
      </c>
      <c r="II93">
        <f t="shared" si="103"/>
        <v>0.98658420617912346</v>
      </c>
      <c r="IJ93">
        <f t="shared" si="104"/>
        <v>1.1501030512204928</v>
      </c>
      <c r="IL93">
        <f t="shared" si="74"/>
        <v>14.241811101924236</v>
      </c>
    </row>
    <row r="94" spans="1:246" x14ac:dyDescent="0.2">
      <c r="A94" s="52">
        <f>(C94-C93)/50</f>
        <v>0.9429809229967886</v>
      </c>
      <c r="B94" s="52">
        <f>RADIANS(B93)</f>
        <v>-3.0543261909900767</v>
      </c>
      <c r="C94" s="52">
        <f>_xlfn.COT(B94)*Al/Vl</f>
        <v>47.148965748890532</v>
      </c>
      <c r="D94" s="52">
        <f>(F94-F93)/100</f>
        <v>-2.2227831836576276E-3</v>
      </c>
      <c r="E94" s="52">
        <f>RADIANS(E93)</f>
        <v>8.7266462599716474E-2</v>
      </c>
      <c r="F94" s="52">
        <f>(F90-1)/(Vl*F92)</f>
        <v>-0.18010138949761165</v>
      </c>
      <c r="G94" s="52">
        <f>(I94-I93)/100</f>
        <v>-6.6641662408801249E-3</v>
      </c>
      <c r="H94" s="52">
        <f>RADIANS(H93)</f>
        <v>0.26179938779914941</v>
      </c>
      <c r="I94" s="52">
        <f>(I90-1)/(Vl*I92)</f>
        <v>-0.54306655254800751</v>
      </c>
      <c r="J94" s="52">
        <f>(L94-L93)/100</f>
        <v>-1.1097972672324761E-2</v>
      </c>
      <c r="K94" s="52">
        <f>RADIANS(K93)</f>
        <v>0.43633231299858238</v>
      </c>
      <c r="L94" s="52">
        <f>(L90-1)/(Vl*L92)</f>
        <v>-0.91449048340212735</v>
      </c>
      <c r="M94" s="52">
        <f>(O94-O93)/100</f>
        <v>-1.5535584730334435E-2</v>
      </c>
      <c r="N94" s="52">
        <f>RADIANS(N93)</f>
        <v>0.6108652381980153</v>
      </c>
      <c r="O94" s="52">
        <f>(O90-1)/(Vl*O92)</f>
        <v>-1.3006075041258072</v>
      </c>
      <c r="P94" s="52">
        <f>(R94-R93)/100</f>
        <v>-2.0012628917433314E-2</v>
      </c>
      <c r="Q94" s="52">
        <f>RADIANS(Q93)</f>
        <v>0.78539816339744828</v>
      </c>
      <c r="R94" s="52">
        <f>(R90-1)/(Vl*R92)</f>
        <v>-1.7086309447890169</v>
      </c>
      <c r="S94" s="52">
        <f>(U94-U93)/100</f>
        <v>-2.4598235331458187E-2</v>
      </c>
      <c r="T94" s="52">
        <f>RADIANS(T93)</f>
        <v>0.95993108859688125</v>
      </c>
      <c r="U94" s="52">
        <f>(U90-1)/(Vl*U92)</f>
        <v>-2.1473390835259529</v>
      </c>
      <c r="V94" s="52">
        <f>(X94-X93)/100</f>
        <v>-2.94047967639967E-2</v>
      </c>
      <c r="W94" s="52">
        <f>RADIANS(W93)</f>
        <v>1.1344640137963142</v>
      </c>
      <c r="X94" s="52">
        <f>(X90-1)/(Vl*X92)</f>
        <v>-2.6279148258309091</v>
      </c>
      <c r="Y94" s="52">
        <f>(AA94-AA93)/100</f>
        <v>-3.4599937226954099E-2</v>
      </c>
      <c r="Z94" s="52">
        <f>RADIANS(Z93)</f>
        <v>1.3089969389957472</v>
      </c>
      <c r="AA94" s="52">
        <f>(AA90-1)/(Vl*AA92)</f>
        <v>-3.1652238254132112</v>
      </c>
      <c r="AB94" s="52">
        <f>(AD94-AD93)/100</f>
        <v>-4.042416101773437E-2</v>
      </c>
      <c r="AC94" s="52">
        <f>RADIANS(AC93)</f>
        <v>1.4835298641951802</v>
      </c>
      <c r="AD94" s="52">
        <f>(AD90-1)/(Vl*AD92)</f>
        <v>-3.7798660928218712</v>
      </c>
      <c r="AE94" s="52">
        <f>(AG94-AG93)/100</f>
        <v>-4.7221010479430545E-2</v>
      </c>
      <c r="AF94" s="52">
        <f>RADIANS(AF93)</f>
        <v>1.6580627893946132</v>
      </c>
      <c r="AG94" s="52">
        <f>(AG90-1)/(Vl*AG92)</f>
        <v>-4.5016475669107443</v>
      </c>
      <c r="AH94" s="52">
        <f>(AJ94-AJ93)/100</f>
        <v>-5.5493624390400509E-2</v>
      </c>
      <c r="AI94" s="52">
        <f>RADIANS(AI93)</f>
        <v>1.8325957145940461</v>
      </c>
      <c r="AJ94" s="52">
        <f>(AJ90-1)/(Vl*AJ92)</f>
        <v>-5.3758046629699736</v>
      </c>
      <c r="AK94" s="52">
        <f>(AM94-AM93)/100</f>
        <v>-6.6018101123919884E-2</v>
      </c>
      <c r="AL94" s="52">
        <f>RADIANS(AL93)</f>
        <v>2.0071286397934789</v>
      </c>
      <c r="AM94" s="52">
        <f>(AM90-1)/(Vl*AM92)</f>
        <v>-6.4749530056096463</v>
      </c>
      <c r="AN94" s="52">
        <f>(AP94-AP93)/100</f>
        <v>-8.0087314516702507E-2</v>
      </c>
      <c r="AO94" s="52">
        <f>RADIANS(AO93)</f>
        <v>2.1816615649929121</v>
      </c>
      <c r="AP94" s="52">
        <f>(AP90-1)/(Vl*AP92)</f>
        <v>-7.92405127375606</v>
      </c>
      <c r="AQ94" s="52">
        <f>(AS94-AS93)/100</f>
        <v>-0.10008838649319088</v>
      </c>
      <c r="AR94" s="52">
        <f>RADIANS(AR93)</f>
        <v>2.3561944901923448</v>
      </c>
      <c r="AS94" s="52">
        <f>(AS90-1)/(Vl*AS92)</f>
        <v>-9.9586309447890162</v>
      </c>
      <c r="AT94" s="52">
        <f>(AV94-AV93)/100</f>
        <v>-0.13107975256950216</v>
      </c>
      <c r="AU94" s="52">
        <f>RADIANS(AU93)</f>
        <v>2.530727415391778</v>
      </c>
      <c r="AV94" s="52">
        <f>(AV90-1)/(Vl*AV92)</f>
        <v>-13.082828559748256</v>
      </c>
      <c r="AW94" s="52">
        <f>(AY94-AY93)/100</f>
        <v>-0.18616271617649915</v>
      </c>
      <c r="AX94" s="52">
        <f>RADIANS(AX93)</f>
        <v>2.7052603405912108</v>
      </c>
      <c r="AY94" s="52">
        <f>(AY90-1)/(Vl*AY92)</f>
        <v>-18.606672577605984</v>
      </c>
      <c r="AZ94" s="52">
        <f>(BB94-BB93)/100</f>
        <v>-0.31334623665319095</v>
      </c>
      <c r="BA94" s="52">
        <f>RADIANS(BA93)</f>
        <v>2.8797932657906435</v>
      </c>
      <c r="BB94" s="52">
        <f>(BB90-1)/(Vl*BB92)</f>
        <v>-31.332485714991211</v>
      </c>
      <c r="BC94" s="52">
        <f>(BE94-BE93)/100</f>
        <v>-0.94478113288227561</v>
      </c>
      <c r="BD94" s="52">
        <f>RADIANS(BD93)</f>
        <v>3.0543261909900767</v>
      </c>
      <c r="BE94" s="52">
        <f>(BE90-1)/(Vl*BE92)</f>
        <v>-94.478032887278673</v>
      </c>
      <c r="BF94" s="52">
        <f>(BH94-BH93)/100</f>
        <v>0.94478113288227827</v>
      </c>
      <c r="BG94" s="52">
        <f>RADIANS(BG93)</f>
        <v>3.2288591161895095</v>
      </c>
      <c r="BH94" s="52">
        <f>(BH90-1)/(Vl*BH92)</f>
        <v>94.478032887278943</v>
      </c>
      <c r="BI94" s="52">
        <f>(BK94-BK93)/100</f>
        <v>0.31334623665319122</v>
      </c>
      <c r="BJ94" s="52">
        <f>RADIANS(BJ93)</f>
        <v>3.4033920413889427</v>
      </c>
      <c r="BK94" s="52">
        <f>(BK90-1)/(Vl*BK92)</f>
        <v>31.33248571499124</v>
      </c>
      <c r="BL94" s="52">
        <f>(BN94-BN93)/100</f>
        <v>0.18616271617649927</v>
      </c>
      <c r="BM94" s="52">
        <f>RADIANS(BM93)</f>
        <v>3.5779249665883754</v>
      </c>
      <c r="BN94" s="52">
        <f>(BN90-1)/(Vl*BN92)</f>
        <v>18.606672577605995</v>
      </c>
      <c r="BO94" s="52">
        <f>(BQ94-BQ93)/100</f>
        <v>0.13107975256950213</v>
      </c>
      <c r="BP94" s="52">
        <f>RADIANS(BP93)</f>
        <v>3.7524578917878086</v>
      </c>
      <c r="BQ94" s="52">
        <f>(BQ90-1)/(Vl*BQ92)</f>
        <v>13.082828559748252</v>
      </c>
      <c r="BR94" s="52">
        <f>(BT94-BT93)/100</f>
        <v>0.10008838649319091</v>
      </c>
      <c r="BS94" s="52">
        <f>RADIANS(BS93)</f>
        <v>3.9269908169872414</v>
      </c>
      <c r="BT94" s="52">
        <f>(BT90-1)/(Vl*BT92)</f>
        <v>9.958630944789018</v>
      </c>
      <c r="BU94" s="52">
        <f>(BW94-BW93)/100</f>
        <v>8.0087314516702535E-2</v>
      </c>
      <c r="BV94" s="52">
        <f>RADIANS(BV93)</f>
        <v>4.1015237421866741</v>
      </c>
      <c r="BW94" s="52">
        <f>(BW90-1)/(Vl*BW92)</f>
        <v>7.9240512737560636</v>
      </c>
      <c r="BX94" s="52">
        <f>(BZ94-BZ93)/100</f>
        <v>6.6018101123919884E-2</v>
      </c>
      <c r="BY94" s="52">
        <f>RADIANS(BY93)</f>
        <v>4.2760566673861078</v>
      </c>
      <c r="BZ94" s="52">
        <f>(BZ90-1)/(Vl*BZ92)</f>
        <v>6.4749530056096463</v>
      </c>
      <c r="CA94" s="52">
        <f>(CC94-CC93)/100</f>
        <v>5.5493624390400509E-2</v>
      </c>
      <c r="CB94" s="52">
        <f>RADIANS(CB93)</f>
        <v>4.4505895925855405</v>
      </c>
      <c r="CC94" s="52">
        <f>(CC90-1)/(Vl*CC92)</f>
        <v>5.3758046629699736</v>
      </c>
      <c r="CD94" s="52">
        <f>(CF94-CF93)/100</f>
        <v>4.7221010479430545E-2</v>
      </c>
      <c r="CE94" s="52">
        <f>RADIANS(CE93)</f>
        <v>4.6251225177849733</v>
      </c>
      <c r="CF94" s="52">
        <f>(CF90-1)/(Vl*CF92)</f>
        <v>4.5016475669107443</v>
      </c>
      <c r="CG94" s="52">
        <f>(CI94-CI93)/100</f>
        <v>4.0424161017734377E-2</v>
      </c>
      <c r="CH94" s="52">
        <f>RADIANS(CH93)</f>
        <v>4.7996554429844061</v>
      </c>
      <c r="CI94" s="52">
        <f>(CI90-1)/(Vl*CI92)</f>
        <v>3.7798660928218721</v>
      </c>
      <c r="CJ94" s="52">
        <f>(CL94-CL93)/100</f>
        <v>3.4599937226954113E-2</v>
      </c>
      <c r="CK94" s="52">
        <f>RADIANS(CK93)</f>
        <v>4.9741883681838388</v>
      </c>
      <c r="CL94" s="52">
        <f>(CL90-1)/(Vl*CL92)</f>
        <v>3.165223825413213</v>
      </c>
      <c r="CM94" s="52">
        <f>(CO94-CO93)/100</f>
        <v>2.9404796763996696E-2</v>
      </c>
      <c r="CN94" s="52">
        <f>RADIANS(CN93)</f>
        <v>5.1487212933832724</v>
      </c>
      <c r="CO94" s="52">
        <f>(CO90-1)/(Vl*CO92)</f>
        <v>2.6279148258309086</v>
      </c>
      <c r="CP94" s="52">
        <f>(CR94-CR93)/100</f>
        <v>2.4598235331458197E-2</v>
      </c>
      <c r="CQ94" s="52">
        <f>RADIANS(CQ93)</f>
        <v>5.3232542185827052</v>
      </c>
      <c r="CR94" s="52">
        <f>(CR90-1)/(Vl*CR92)</f>
        <v>2.1473390835259538</v>
      </c>
      <c r="CS94" s="52">
        <f>(CU94-CU93)/100</f>
        <v>2.0012628917433321E-2</v>
      </c>
      <c r="CT94" s="52">
        <f>RADIANS(CT93)</f>
        <v>5.497787143782138</v>
      </c>
      <c r="CU94" s="52">
        <f>(CU90-1)/(Vl*CU92)</f>
        <v>1.7086309447890176</v>
      </c>
      <c r="CV94" s="52">
        <f>(CX94-CX93)/100</f>
        <v>1.5535584730334442E-2</v>
      </c>
      <c r="CW94" s="52">
        <f>RADIANS(CW93)</f>
        <v>5.6723200689815707</v>
      </c>
      <c r="CX94" s="52">
        <f>(CX90-1)/(Vl*CX92)</f>
        <v>1.3006075041258076</v>
      </c>
      <c r="CY94" s="52">
        <f>(DA94-DA93)/100</f>
        <v>1.1097972672324754E-2</v>
      </c>
      <c r="CZ94" s="52">
        <f>RADIANS(CZ93)</f>
        <v>5.8468529941810043</v>
      </c>
      <c r="DA94" s="52">
        <f>(DA90-1)/(Vl*DA92)</f>
        <v>0.91449048340212669</v>
      </c>
      <c r="DB94" s="52">
        <f>(DD94-DD93)/100</f>
        <v>6.6641662408801258E-3</v>
      </c>
      <c r="DC94" s="52">
        <f>RADIANS(DC93)</f>
        <v>6.0213859193804371</v>
      </c>
      <c r="DD94" s="52">
        <f>(DD90-1)/(Vl*DD92)</f>
        <v>0.54306655254800762</v>
      </c>
      <c r="DE94">
        <f>-xronoslin</f>
        <v>-0.23699999999999999</v>
      </c>
      <c r="DF94">
        <v>0</v>
      </c>
      <c r="DG94">
        <f t="shared" ref="DG94:DG110" si="245">Al/Vl*(EXP(Vl*(xronoslin-$DK94*dtlin))-1)</f>
        <v>23.344217656735559</v>
      </c>
      <c r="DI94">
        <v>0</v>
      </c>
      <c r="DJ94">
        <f t="shared" ref="DJ94:DJ110" si="246">Al*EXP(Vl*DI94)</f>
        <v>33</v>
      </c>
      <c r="DK94">
        <f>0</f>
        <v>0</v>
      </c>
      <c r="EC94">
        <f t="shared" si="175"/>
        <v>4.3980000000000183</v>
      </c>
      <c r="EE94">
        <f t="shared" si="173"/>
        <v>0</v>
      </c>
      <c r="EF94">
        <f t="shared" si="174"/>
        <v>0</v>
      </c>
      <c r="EW94">
        <f t="shared" si="207"/>
        <v>2.4818581963359359</v>
      </c>
      <c r="EX94">
        <f t="shared" si="202"/>
        <v>-3.9507750618784492</v>
      </c>
      <c r="EY94">
        <f t="shared" si="203"/>
        <v>3.0645352682648856</v>
      </c>
      <c r="EZ94">
        <f t="shared" si="204"/>
        <v>-5.8824920359966617</v>
      </c>
      <c r="FA94">
        <f t="shared" si="206"/>
        <v>0.45418877841250804</v>
      </c>
      <c r="FB94" cm="1">
        <f t="array" ref="FB94">xsel+Rs*COS(EW94)</f>
        <v>266.31426349104072</v>
      </c>
      <c r="FC94">
        <f t="shared" si="205"/>
        <v>136.96328373893027</v>
      </c>
      <c r="HB94">
        <f t="shared" si="168"/>
        <v>0.94208253530223784</v>
      </c>
      <c r="HC94">
        <f t="shared" si="169"/>
        <v>0.59071999999999991</v>
      </c>
      <c r="HD94">
        <f t="shared" si="94"/>
        <v>5.3266170994921547</v>
      </c>
      <c r="HE94">
        <f t="shared" si="95"/>
        <v>8.6986111082421047E-3</v>
      </c>
      <c r="HF94">
        <f t="shared" si="170"/>
        <v>0.9424280723989279</v>
      </c>
      <c r="HL94">
        <f t="shared" si="208"/>
        <v>5.3266170994921547</v>
      </c>
      <c r="HM94">
        <f t="shared" si="171"/>
        <v>-0.61058675971585485</v>
      </c>
      <c r="HN94">
        <f t="shared" si="176"/>
        <v>-3.0540068475351054</v>
      </c>
      <c r="HO94">
        <f t="shared" si="177"/>
        <v>4.3641599305949939</v>
      </c>
      <c r="HS94">
        <f t="shared" si="172"/>
        <v>-5.5322073172986652</v>
      </c>
      <c r="HT94">
        <f t="shared" si="201"/>
        <v>3.8938736634397948</v>
      </c>
      <c r="HU94">
        <f t="shared" si="91"/>
        <v>3.634638581451004</v>
      </c>
      <c r="HV94">
        <f t="shared" ref="HV94:HV125" si="247">2*(1-COS(incid22))*EXP(-bsel*$HW94)/((1-COS(incid22))^2*EXP(-2*bsel*$HW94)+kay2_^2 )</f>
        <v>0.96104822661132827</v>
      </c>
      <c r="HW94">
        <f t="shared" si="92"/>
        <v>0.59071999999999991</v>
      </c>
      <c r="HX94">
        <f t="shared" ref="HX94:HX121" si="248">(HV94-c_EXISOSI)/bsel</f>
        <v>5.5143774434521502</v>
      </c>
      <c r="IA94">
        <f t="shared" si="97"/>
        <v>0.9899093106802952</v>
      </c>
      <c r="IB94">
        <f t="shared" si="98"/>
        <v>9.1572876902546163</v>
      </c>
      <c r="IC94">
        <f t="shared" si="99"/>
        <v>0.87959542101488575</v>
      </c>
      <c r="ID94">
        <f t="shared" si="100"/>
        <v>5.4437735518832442</v>
      </c>
      <c r="IE94">
        <f t="shared" si="101"/>
        <v>18737.690021652121</v>
      </c>
      <c r="IG94">
        <f t="shared" si="102"/>
        <v>0.16019374054019758</v>
      </c>
      <c r="IH94">
        <f t="shared" ref="IH94:IH125" si="249">SIN(IA94)*(c_EXISOSI+bsel*($HX95))/(c_EXISOSI+bsel*$HX94)</f>
        <v>0.83544445264934974</v>
      </c>
      <c r="II94">
        <f t="shared" si="103"/>
        <v>0.98894100963682674</v>
      </c>
      <c r="IJ94">
        <f t="shared" si="104"/>
        <v>1.1508025576407162</v>
      </c>
      <c r="IL94">
        <f t="shared" ref="IL94:IL149" si="250">c_EXISOSI+bsel*$FC94</f>
        <v>14.238715529184878</v>
      </c>
    </row>
    <row r="95" spans="1:246" x14ac:dyDescent="0.2">
      <c r="A95">
        <f>C93</f>
        <v>-8.0400948895272269E-5</v>
      </c>
      <c r="B95">
        <f>1-(Vl*SIN(B$94)*$A95/Al-COS(B$94))^2</f>
        <v>7.5927388902201631E-3</v>
      </c>
      <c r="C95">
        <f t="shared" ref="C95:C126" si="251">IF(B95&gt;0, Al*(SIGN(SIN(B$94))*SQRT(B95)-SIN(B$94))/(Vl*SIN(B$94)),0)</f>
        <v>-9.1909022577877253E-4</v>
      </c>
      <c r="D95">
        <f>F93</f>
        <v>4.2176928868151116E-2</v>
      </c>
      <c r="E95">
        <f t="shared" si="244"/>
        <v>0.98702162207700816</v>
      </c>
      <c r="F95">
        <f t="shared" ref="F95:F126" si="252">IF(E95&gt;0, Al*(SIGN(SIN(E$94))*SQRT(E95)-SIN(E$94))/(Vl*SIN(E$94)),0)</f>
        <v>42.895936855509966</v>
      </c>
      <c r="G95">
        <f>I93</f>
        <v>0.12335007154000502</v>
      </c>
      <c r="H95">
        <f t="shared" ref="H95:H126" si="253">1-(Vl*SIN(H$94)*G95/Al-COS(H$94))^2</f>
        <v>8.1878922407424337E-2</v>
      </c>
      <c r="I95">
        <f>Al*(SIGN(SIN(H$94))*SQRT(H95)-SIN(H$94))/(Vl*SIN(H$94))</f>
        <v>0.43551387633166577</v>
      </c>
      <c r="J95">
        <f>L93</f>
        <v>0.19530678383034875</v>
      </c>
      <c r="K95">
        <f t="shared" ref="K95:K126" si="254">1-(Vl*SIN(K$94)*J95/Al-COS(K$94))^2</f>
        <v>0.21447578728402872</v>
      </c>
      <c r="L95">
        <f t="shared" ref="L95:L126" si="255">Al*(SIGN(SIN(K$94))*SQRT(K95)-SIN(K$94))/(Vl*SIN(K$94))</f>
        <v>0.39527470890317484</v>
      </c>
      <c r="M95">
        <f>O93</f>
        <v>0.25295096890763641</v>
      </c>
      <c r="N95">
        <f t="shared" ref="N95:N126" si="256">1-(Vl*SIN(N$94)*M95/Al-COS(N$94))^2</f>
        <v>0.38537613222411404</v>
      </c>
      <c r="O95">
        <f t="shared" ref="O95:O126" si="257">Al*(SIGN(SIN(N$94))*SQRT(N95)-SIN(N$94))/(Vl*SIN(N$94))</f>
        <v>0.339522935234217</v>
      </c>
      <c r="P95">
        <f>R93</f>
        <v>0.29263194695431455</v>
      </c>
      <c r="Q95">
        <f t="shared" ref="Q95:Q126" si="258">1-(Vl*SIN(Q$94)*P95/Al-COS(Q$94))^2</f>
        <v>0.56842475977211593</v>
      </c>
      <c r="R95">
        <f t="shared" ref="R95:R126" si="259">Al*(SIGN(SIN(Q$94))*SQRT(Q95)-SIN(Q$94))/(Vl*SIN(Q$94))</f>
        <v>0.27320475944388267</v>
      </c>
      <c r="S95">
        <f>U93</f>
        <v>0.31248444961986566</v>
      </c>
      <c r="T95">
        <f t="shared" ref="T95:T126" si="260">1-(Vl*SIN(T$94)*S95/Al-COS(T$94))^2</f>
        <v>0.73834467948154636</v>
      </c>
      <c r="U95">
        <f t="shared" ref="U95:U126" si="261">Al*(SIGN(SIN(T$94))*SQRT(T95)-SIN(T$94))/(Vl*SIN(T$94))</f>
        <v>0.20202105357972452</v>
      </c>
      <c r="V95">
        <f>X93</f>
        <v>0.31256485056876099</v>
      </c>
      <c r="W95">
        <f t="shared" ref="W95:W126" si="262">1-(Vl*SIN(W$94)*V95/Al-COS(W$94))^2</f>
        <v>0.87472340947508909</v>
      </c>
      <c r="X95">
        <f t="shared" ref="X95:X126" si="263">Al*(SIGN(SIN(W$94))*SQRT(W95)-SIN(W$94))/(Vl*SIN(W$94))</f>
        <v>0.13180362807397897</v>
      </c>
      <c r="Y95">
        <f>AA93</f>
        <v>0.29476989728219838</v>
      </c>
      <c r="Z95">
        <f t="shared" ref="Z95:Z126" si="264">1-(Vl*SIN(Z$94)*Y95/Al-COS(Z$94))^2</f>
        <v>0.96397801170184327</v>
      </c>
      <c r="AA95">
        <f t="shared" ref="AA95:AA126" si="265">Al*(SIGN(SIN(Z$94))*SQRT(Z95)-SIN(Z$94))/(Vl*SIN(Z$94))</f>
        <v>6.7892604643821144E-2</v>
      </c>
      <c r="AB95">
        <f>AD93</f>
        <v>0.26255000895156622</v>
      </c>
      <c r="AC95">
        <f t="shared" ref="AC95:AC126" si="266">1-(Vl*SIN(AC$94)*AB95/Al-COS(AC$94))^2</f>
        <v>0.99943596327139084</v>
      </c>
      <c r="AD95">
        <f t="shared" ref="AD95:AD126" si="267">Al*(SIGN(SIN(AC$94))*SQRT(AC95)-SIN(AC$94))/(Vl*SIN(AC$94))</f>
        <v>1.4588895685492955E-2</v>
      </c>
      <c r="AE95">
        <f>AG93</f>
        <v>0.22045348103231038</v>
      </c>
      <c r="AF95">
        <f t="shared" ref="AF95:AF126" si="268">1-(Vl*SIN(AF$94)*AE95/Al-COS(AF$94))^2</f>
        <v>0.98028906339670996</v>
      </c>
      <c r="AG95">
        <f t="shared" ref="AG95:AG126" si="269">Al*(SIGN(SIN(AF$94))*SQRT(AF95)-SIN(AF$94))/(Vl*SIN(AF$94))</f>
        <v>-2.5255370856227307E-2</v>
      </c>
      <c r="AH95">
        <f>AJ93</f>
        <v>0.17355777607007714</v>
      </c>
      <c r="AI95">
        <f t="shared" ref="AI95:AI126" si="270">1-(Vl*SIN(AI$94)*AH95/Al-COS(AI$94))^2</f>
        <v>0.91032370850057776</v>
      </c>
      <c r="AJ95">
        <f t="shared" ref="AJ95:AJ126" si="271">Al*(SIGN(SIN(AI$94))*SQRT(AI95)-SIN(AI$94))/(Vl*SIN(AI$94))</f>
        <v>-5.0464541278831085E-2</v>
      </c>
      <c r="AK95">
        <f>AM93</f>
        <v>0.12685710678234211</v>
      </c>
      <c r="AL95">
        <f t="shared" ref="AL95:AL126" si="272">1-(Vl*SIN(AL$94)*AK95/Al-COS(AL$94))^2</f>
        <v>0.79705861500094977</v>
      </c>
      <c r="AM95">
        <f t="shared" ref="AM95:AM126" si="273">Al*(SIGN(SIN(AL$94))*SQRT(AL95)-SIN(AL$94))/(Vl*SIN(AL$94))</f>
        <v>-6.1564490324612864E-2</v>
      </c>
      <c r="AN95">
        <f>AP93</f>
        <v>8.4680177914190913E-2</v>
      </c>
      <c r="AO95">
        <f t="shared" ref="AO95:AO126" si="274">1-(Vl*SIN(AO$94)*AN95/Al-COS(AO$94))^2</f>
        <v>0.65143678803145422</v>
      </c>
      <c r="AP95">
        <f t="shared" ref="AP95:AP126" si="275">Al*(SIGN(SIN(AO$94))*SQRT(AO95)-SIN(AO$94))/(Vl*SIN(AO$94))</f>
        <v>-6.0608132642638327E-2</v>
      </c>
      <c r="AQ95">
        <f>AS93</f>
        <v>5.0207704530072145E-2</v>
      </c>
      <c r="AR95">
        <f t="shared" ref="AR95:AR126" si="276">1-(Vl*SIN(AR$94)*AQ95/Al-COS(AR$94))^2</f>
        <v>0.48775436177139331</v>
      </c>
      <c r="AS95">
        <f t="shared" ref="AS95:AS126" si="277">Al*(SIGN(SIN(AR$94))*SQRT(AR95)-SIN(AR$94))/(Vl*SIN(AR$94))</f>
        <v>-5.082638759309533E-2</v>
      </c>
      <c r="AT95">
        <f>AV93</f>
        <v>2.5146697201961648E-2</v>
      </c>
      <c r="AU95">
        <f t="shared" ref="AU95:AU126" si="278">1-(Vl*SIN(AU$94)*AT95/Al-COS(AU$94))^2</f>
        <v>0.32324917695152977</v>
      </c>
      <c r="AV95">
        <f t="shared" ref="AV95:AV126" si="279">Al*(SIGN(SIN(AU$94))*SQRT(AU95)-SIN(AU$94))/(Vl*SIN(AU$94))</f>
        <v>-3.6148242065076067E-2</v>
      </c>
      <c r="AW95">
        <f>AY93</f>
        <v>9.5990400439298022E-3</v>
      </c>
      <c r="AX95">
        <f t="shared" ref="AX95:AX126" si="280">1-(Vl*SIN(AX$94)*AW95/Al-COS(AX$94))^2</f>
        <v>0.17682261191453241</v>
      </c>
      <c r="AY95">
        <f t="shared" ref="AY95:AY126" si="281">Al*(SIGN(SIN(AX$94))*SQRT(AX95)-SIN(AX$94))/(Vl*SIN(AX$94))</f>
        <v>-2.0648054315581928E-2</v>
      </c>
      <c r="AZ95">
        <f>BB93</f>
        <v>2.137950327883829E-3</v>
      </c>
      <c r="BA95">
        <f t="shared" ref="BA95:BA126" si="282">1-(Vl*SIN(BA$94)*AZ95/Al-COS(BA$94))^2</f>
        <v>6.6728134618992185E-2</v>
      </c>
      <c r="BB95">
        <f t="shared" ref="BB95:BB126" si="283">Al*(SIGN(SIN(BA$94))*SQRT(BA95)-SIN(BA$94))/(Vl*SIN(BA$94))</f>
        <v>-7.9872261098448884E-3</v>
      </c>
      <c r="BC95">
        <f>BE93</f>
        <v>8.0400948895272269E-5</v>
      </c>
      <c r="BD95">
        <f t="shared" ref="BD95:BD126" si="284">1-(Vl*SIN(BD$94)*BC95/Al-COS(BD$94))^2</f>
        <v>7.5927388902201631E-3</v>
      </c>
      <c r="BE95">
        <f t="shared" ref="BE95:BE126" si="285">Al*(SIGN(SIN(BD$94))*SQRT(BD95)-SIN(BD$94))/(Vl*SIN(BD$94))</f>
        <v>-9.1909022577877253E-4</v>
      </c>
      <c r="BF95">
        <f>BH93</f>
        <v>-8.0400948895272025E-5</v>
      </c>
      <c r="BG95">
        <f t="shared" ref="BG95:BG126" si="286">1-(Vl*SIN(BG$94)*BF95/Al-COS(BG$94))^2</f>
        <v>7.5927388902201631E-3</v>
      </c>
      <c r="BH95">
        <f t="shared" ref="BH95:BH126" si="287">Al*(SIGN(SIN(BG$94))*SQRT(BG95)-SIN(BG$94))/(Vl*SIN(BG$94))</f>
        <v>-9.1909022576695234E-4</v>
      </c>
      <c r="BI95">
        <f>BK93</f>
        <v>-2.1379503278838199E-3</v>
      </c>
      <c r="BJ95">
        <f t="shared" ref="BJ95:BJ126" si="288">1-(Vl*SIN(BJ$94)*BI95/Al-COS(BJ$94))^2</f>
        <v>6.6728134618991963E-2</v>
      </c>
      <c r="BK95">
        <f t="shared" ref="BK95:BK126" si="289">Al*(SIGN(SIN(BJ$94))*SQRT(BJ95)-SIN(BJ$94))/(Vl*SIN(BJ$94))</f>
        <v>-7.9872261098484342E-3</v>
      </c>
      <c r="BL95">
        <f>BN93</f>
        <v>-9.5990400439297865E-3</v>
      </c>
      <c r="BM95">
        <f t="shared" ref="BM95:BM126" si="290">1-(Vl*SIN(BM$94)*BL95/Al-COS(BM$94))^2</f>
        <v>0.17682261191453219</v>
      </c>
      <c r="BN95">
        <f t="shared" ref="BN95:BN126" si="291">Al*(SIGN(SIN(BM$94))*SQRT(BM95)-SIN(BM$94))/(Vl*SIN(BM$94))</f>
        <v>-2.0648054315582479E-2</v>
      </c>
      <c r="BO95">
        <f>BQ93</f>
        <v>-2.5146697201961676E-2</v>
      </c>
      <c r="BP95">
        <f t="shared" ref="BP95:BP126" si="292">1-(Vl*SIN(BP$94)*BO95/Al-COS(BP$94))^2</f>
        <v>0.32324917695152988</v>
      </c>
      <c r="BQ95">
        <f t="shared" ref="BQ95:BQ126" si="293">Al*(SIGN(SIN(BP$94))*SQRT(BP95)-SIN(BP$94))/(Vl*SIN(BP$94))</f>
        <v>-3.6148242065076851E-2</v>
      </c>
      <c r="BR95">
        <f>BT93</f>
        <v>-5.0207704530072096E-2</v>
      </c>
      <c r="BS95">
        <f t="shared" ref="BS95:BS126" si="294">1-(Vl*SIN(BS$94)*BR95/Al-COS(BS$94))^2</f>
        <v>0.48775436177139297</v>
      </c>
      <c r="BT95">
        <f t="shared" ref="BT95:BT126" si="295">Al*(SIGN(SIN(BS$94))*SQRT(BS95)-SIN(BS$94))/(Vl*SIN(BS$94))</f>
        <v>-5.0826387593095983E-2</v>
      </c>
      <c r="BU95">
        <f>BW93</f>
        <v>-8.4680177914190857E-2</v>
      </c>
      <c r="BV95">
        <f t="shared" ref="BV95:BV126" si="296">1-(Vl*SIN(BV$94)*BU95/Al-COS(BV$94))^2</f>
        <v>0.65143678803145388</v>
      </c>
      <c r="BW95">
        <f t="shared" ref="BW95:BW126" si="297">Al*(SIGN(SIN(BV$94))*SQRT(BV95)-SIN(BV$94))/(Vl*SIN(BV$94))</f>
        <v>-6.0608132642638333E-2</v>
      </c>
      <c r="BX95">
        <f>BZ93</f>
        <v>-0.12685710678234213</v>
      </c>
      <c r="BY95">
        <f t="shared" ref="BY95:BY126" si="298">1-(Vl*SIN(BY$94)*BX95/Al-COS(BY$94))^2</f>
        <v>0.79705861500094999</v>
      </c>
      <c r="BZ95">
        <f t="shared" ref="BZ95:BZ126" si="299">Al*(SIGN(SIN(BY$94))*SQRT(BY95)-SIN(BY$94))/(Vl*SIN(BY$94))</f>
        <v>-6.1564490324612357E-2</v>
      </c>
      <c r="CA95">
        <f>CC93</f>
        <v>-0.17355777607007719</v>
      </c>
      <c r="CB95">
        <f t="shared" ref="CB95:CB126" si="300">1-(Vl*SIN(CB$94)*CA95/Al-COS(CB$94))^2</f>
        <v>0.91032370850057787</v>
      </c>
      <c r="CC95">
        <f t="shared" ref="CC95:CC126" si="301">Al*(SIGN(SIN(CB$94))*SQRT(CB95)-SIN(CB$94))/(Vl*SIN(CB$94))</f>
        <v>-5.0464541278830606E-2</v>
      </c>
      <c r="CD95">
        <f>CF93</f>
        <v>-0.22045348103231038</v>
      </c>
      <c r="CE95">
        <f t="shared" ref="CE95:CE126" si="302">1-(Vl*SIN(CE$94)*CD95/Al-COS(CE$94))^2</f>
        <v>0.98028906339670996</v>
      </c>
      <c r="CF95">
        <f t="shared" ref="CF95:CF126" si="303">Al*(SIGN(SIN(CE$94))*SQRT(CE95)-SIN(CE$94))/(Vl*SIN(CE$94))</f>
        <v>-2.5255370856227307E-2</v>
      </c>
      <c r="CG95">
        <f>CI93</f>
        <v>-0.26255000895156616</v>
      </c>
      <c r="CH95">
        <f t="shared" ref="CH95:CH126" si="304">1-(Vl*SIN(CH$94)*CG95/Al-COS(CH$94))^2</f>
        <v>0.99943596327139084</v>
      </c>
      <c r="CI95">
        <f t="shared" ref="CI95:CI126" si="305">Al*(SIGN(SIN(CH$94))*SQRT(CH95)-SIN(CH$94))/(Vl*SIN(CH$94))</f>
        <v>1.4588895685492955E-2</v>
      </c>
      <c r="CJ95">
        <f>CL93</f>
        <v>-0.29476989728219832</v>
      </c>
      <c r="CK95">
        <f t="shared" ref="CK95:CK126" si="306">1-(Vl*SIN(CK$94)*CJ95/Al-COS(CK$94))^2</f>
        <v>0.96397801170184338</v>
      </c>
      <c r="CL95">
        <f t="shared" ref="CL95:CL126" si="307">Al*(SIGN(SIN(CK$94))*SQRT(CK95)-SIN(CK$94))/(Vl*SIN(CK$94))</f>
        <v>6.7892604643820659E-2</v>
      </c>
      <c r="CM95">
        <f>CO93</f>
        <v>-0.31256485056876104</v>
      </c>
      <c r="CN95">
        <f t="shared" ref="CN95:CN126" si="308">1-(Vl*SIN(CN$94)*CM95/Al-COS(CN$94))^2</f>
        <v>0.87472340947508898</v>
      </c>
      <c r="CO95">
        <f t="shared" ref="CO95:CO126" si="309">Al*(SIGN(SIN(CN$94))*SQRT(CN95)-SIN(CN$94))/(Vl*SIN(CN$94))</f>
        <v>0.13180362807397847</v>
      </c>
      <c r="CP95">
        <f>CR93</f>
        <v>-0.31248444961986566</v>
      </c>
      <c r="CQ95">
        <f t="shared" ref="CQ95:CQ126" si="310">1-(Vl*SIN(CQ$94)*CP95/Al-COS(CQ$94))^2</f>
        <v>0.73834467948154658</v>
      </c>
      <c r="CR95">
        <f t="shared" ref="CR95:CR126" si="311">Al*(SIGN(SIN(CQ$94))*SQRT(CQ95)-SIN(CQ$94))/(Vl*SIN(CQ$94))</f>
        <v>0.20202105357972511</v>
      </c>
      <c r="CS95">
        <f>CU93</f>
        <v>-0.2926319469543146</v>
      </c>
      <c r="CT95">
        <f t="shared" ref="CT95:CT126" si="312">1-(Vl*SIN(CT$94)*CS95/Al-COS(CT$94))^2</f>
        <v>0.56842475977211626</v>
      </c>
      <c r="CU95">
        <f t="shared" ref="CU95:CU126" si="313">Al*(SIGN(SIN(CT$94))*SQRT(CT95)-SIN(CT$94))/(Vl*SIN(CT$94))</f>
        <v>0.27320475944388256</v>
      </c>
      <c r="CV95">
        <f>CX93</f>
        <v>-0.25295096890763658</v>
      </c>
      <c r="CW95">
        <f t="shared" ref="CW95:CW126" si="314">1-(Vl*SIN(CW$94)*CV95/Al-COS(CW$94))^2</f>
        <v>0.38537613222411438</v>
      </c>
      <c r="CX95">
        <f t="shared" ref="CX95:CX126" si="315">Al*(SIGN(SIN(CW$94))*SQRT(CW95)-SIN(CW$94))/(Vl*SIN(CW$94))</f>
        <v>0.33952293523421595</v>
      </c>
      <c r="CY95">
        <f>DA93</f>
        <v>-0.19530678383034863</v>
      </c>
      <c r="CZ95">
        <f t="shared" ref="CZ95:CZ126" si="316">1-(Vl*SIN(CZ$94)*CY95/Al-COS(CZ$94))^2</f>
        <v>0.2144757872840285</v>
      </c>
      <c r="DA95">
        <f t="shared" ref="DA95:DA126" si="317">Al*(SIGN(SIN(CZ$94))*SQRT(CZ95)-SIN(CZ$94))/(Vl*SIN(CZ$94))</f>
        <v>0.39527470890317501</v>
      </c>
      <c r="DB95">
        <f>DD93</f>
        <v>-0.12335007154000499</v>
      </c>
      <c r="DC95">
        <f t="shared" ref="DC95:DC126" si="318">1-(Vl*SIN(DC$94)*DB95/Al-COS(DC$94))^2</f>
        <v>8.1878922407424337E-2</v>
      </c>
      <c r="DD95">
        <f t="shared" ref="DD95:DD126" si="319">Al*(SIGN(SIN(DC$94))*SQRT(DC95)-SIN(DC$94))/(Vl*SIN(DC$94))</f>
        <v>0.43551387633166672</v>
      </c>
      <c r="DE95">
        <f t="shared" ref="DE95:DE110" si="320">DE94+dtlin</f>
        <v>-0.20366666666666666</v>
      </c>
      <c r="DF95">
        <v>0</v>
      </c>
      <c r="DG95">
        <f t="shared" si="245"/>
        <v>16.914452236000336</v>
      </c>
      <c r="DH95">
        <f>DG95-DH94</f>
        <v>16.914452236000336</v>
      </c>
      <c r="DI95">
        <f t="shared" ref="DI95:DI110" si="321">DI94+dtlin</f>
        <v>3.3333333333333333E-2</v>
      </c>
      <c r="DJ95">
        <f t="shared" si="246"/>
        <v>43.084970678143421</v>
      </c>
      <c r="DK95">
        <f>DK94+1</f>
        <v>1</v>
      </c>
      <c r="EC95">
        <f t="shared" si="175"/>
        <v>4.3800000000000185</v>
      </c>
      <c r="EE95">
        <f t="shared" si="173"/>
        <v>0</v>
      </c>
      <c r="EF95">
        <f t="shared" si="174"/>
        <v>0</v>
      </c>
      <c r="EW95">
        <f t="shared" si="207"/>
        <v>2.5132741228718336</v>
      </c>
      <c r="EX95">
        <f t="shared" si="202"/>
        <v>-4.0450849718747346</v>
      </c>
      <c r="EY95">
        <f t="shared" si="203"/>
        <v>2.9389262614623695</v>
      </c>
      <c r="EZ95">
        <f t="shared" si="204"/>
        <v>-5.7792468485895547</v>
      </c>
      <c r="FA95">
        <f t="shared" si="206"/>
        <v>1.187562993305074</v>
      </c>
      <c r="FB95" cm="1">
        <f t="array" ref="FB95">xsel+Rs*COS(EW95)</f>
        <v>266.29068601354163</v>
      </c>
      <c r="FC95">
        <f t="shared" si="205"/>
        <v>136.93188148722965</v>
      </c>
      <c r="HB95">
        <f t="shared" ref="HB95:HB121" si="322">2*(1-COS(incid1))*EXP(-bsel*$HC95)/((1-COS(incid1))^2*EXP(-2*bsel*$HC95)+Kay^2 )</f>
        <v>0.94120470627343533</v>
      </c>
      <c r="HC95">
        <f t="shared" ref="HC95:HC121" si="323">HC94+dtt</f>
        <v>0.59994999999999987</v>
      </c>
      <c r="HD95">
        <f t="shared" si="94"/>
        <v>5.3179265921070105</v>
      </c>
      <c r="HE95">
        <f t="shared" si="95"/>
        <v>8.6905073851442083E-3</v>
      </c>
      <c r="HF95">
        <f t="shared" ref="HF95:HF121" si="324">HE95/dtt</f>
        <v>0.94155009589861405</v>
      </c>
      <c r="HL95">
        <f t="shared" si="208"/>
        <v>5.3179265921070105</v>
      </c>
      <c r="HM95">
        <f t="shared" ref="HM95:HM121" si="325">HM94-$HC95^2*dtt/$HD95/Kay</f>
        <v>-0.65234189264906173</v>
      </c>
      <c r="HN95">
        <f t="shared" si="176"/>
        <v>-3.2282424838958859</v>
      </c>
      <c r="HO95">
        <f t="shared" si="177"/>
        <v>4.2259665999873457</v>
      </c>
      <c r="HS95">
        <f t="shared" ref="HS95:HS121" si="326">HS94-$HB95^2*dtt/($HD95*Kay)</f>
        <v>-5.6349729583041794</v>
      </c>
      <c r="HT95">
        <f t="shared" si="201"/>
        <v>4.2392616978154471</v>
      </c>
      <c r="HU95">
        <f t="shared" ref="HU95:HU136" si="327">$HD95*SIN($HS95)</f>
        <v>3.210763693651991</v>
      </c>
      <c r="HV95">
        <f t="shared" si="247"/>
        <v>0.96043690644076207</v>
      </c>
      <c r="HW95">
        <f t="shared" ref="HW95:HW149" si="328">HW94+dtt</f>
        <v>0.59994999999999987</v>
      </c>
      <c r="HX95">
        <f t="shared" si="248"/>
        <v>5.5083253737635447</v>
      </c>
      <c r="IA95">
        <f t="shared" si="97"/>
        <v>0.99228727464945399</v>
      </c>
      <c r="IB95">
        <f t="shared" si="98"/>
        <v>9.0710672360391875</v>
      </c>
      <c r="IC95">
        <f t="shared" si="99"/>
        <v>0.86950171049628389</v>
      </c>
      <c r="ID95">
        <f t="shared" si="100"/>
        <v>5.4392660533100727</v>
      </c>
      <c r="IE95">
        <f t="shared" si="101"/>
        <v>18729.069586445497</v>
      </c>
      <c r="IG95">
        <f t="shared" si="102"/>
        <v>0.15851528299126219</v>
      </c>
      <c r="IH95">
        <f t="shared" si="249"/>
        <v>0.83674581596232511</v>
      </c>
      <c r="II95">
        <f t="shared" si="103"/>
        <v>0.99131323452367648</v>
      </c>
      <c r="IJ95">
        <f t="shared" si="104"/>
        <v>1.151506975063874</v>
      </c>
      <c r="IL95">
        <f t="shared" si="250"/>
        <v>14.235543584568653</v>
      </c>
    </row>
    <row r="96" spans="1:246" x14ac:dyDescent="0.2">
      <c r="A96">
        <f t="shared" ref="A96:A127" si="329">A95+A$94</f>
        <v>0.94290052204789332</v>
      </c>
      <c r="B96">
        <f t="shared" ref="B96:B126" si="330">1-(Vl*SIN(B$94)*$A96/Al-COS(B$94))^2</f>
        <v>4.6892066430167412E-2</v>
      </c>
      <c r="C96">
        <f t="shared" si="251"/>
        <v>6.1239088415701959</v>
      </c>
      <c r="D96">
        <f t="shared" ref="D96:D127" si="331">D95+D$94</f>
        <v>3.9954145684493486E-2</v>
      </c>
      <c r="E96">
        <f t="shared" si="244"/>
        <v>0.98969146312988843</v>
      </c>
      <c r="F96">
        <f t="shared" si="252"/>
        <v>42.959488476712608</v>
      </c>
      <c r="G96">
        <f t="shared" ref="G96:G127" si="332">G95+G$94</f>
        <v>0.1166859052991249</v>
      </c>
      <c r="H96">
        <f t="shared" si="253"/>
        <v>8.1077442160093716E-2</v>
      </c>
      <c r="I96">
        <f t="shared" ref="I96:I126" si="333">Al*(SIGN(SIN(H$94))*SQRT(H96)-SIN(H$94))/(Vl*SIN(H$94))</f>
        <v>0.41313845625146733</v>
      </c>
      <c r="J96">
        <f t="shared" ref="J96:J159" si="334">J95+J$94</f>
        <v>0.18420881115802398</v>
      </c>
      <c r="K96">
        <f t="shared" si="254"/>
        <v>0.21245901795849598</v>
      </c>
      <c r="L96">
        <f t="shared" si="255"/>
        <v>0.37397187635756651</v>
      </c>
      <c r="M96">
        <f t="shared" ref="M96:M159" si="335">M95+M$94</f>
        <v>0.23741538417730199</v>
      </c>
      <c r="N96">
        <f t="shared" si="256"/>
        <v>0.38198435294945632</v>
      </c>
      <c r="O96">
        <f t="shared" si="257"/>
        <v>0.31983289604214904</v>
      </c>
      <c r="P96">
        <f t="shared" ref="P96:P159" si="336">P95+P$94</f>
        <v>0.27261931803688122</v>
      </c>
      <c r="Q96">
        <f t="shared" si="258"/>
        <v>0.56390561854875665</v>
      </c>
      <c r="R96">
        <f t="shared" si="259"/>
        <v>0.25568637101965774</v>
      </c>
      <c r="S96">
        <f t="shared" ref="S96:S159" si="337">S95+S$94</f>
        <v>0.28788621428840749</v>
      </c>
      <c r="T96">
        <f t="shared" si="260"/>
        <v>0.73332347384354324</v>
      </c>
      <c r="U96">
        <f t="shared" si="261"/>
        <v>0.18728272856751907</v>
      </c>
      <c r="V96">
        <f t="shared" ref="V96:V159" si="338">V95+V$94</f>
        <v>0.28316005380476428</v>
      </c>
      <c r="W96">
        <f t="shared" si="262"/>
        <v>0.87010831584258619</v>
      </c>
      <c r="X96">
        <f t="shared" si="263"/>
        <v>0.1205592001412976</v>
      </c>
      <c r="Y96">
        <f t="shared" ref="Y96:Y159" si="339">Y95+Y$94</f>
        <v>0.26016996005524429</v>
      </c>
      <c r="Z96">
        <f t="shared" si="264"/>
        <v>0.96083691628761447</v>
      </c>
      <c r="AA96">
        <f t="shared" si="265"/>
        <v>6.1055819036684313E-2</v>
      </c>
      <c r="AB96">
        <f t="shared" ref="AB96:AB159" si="340">AB95+AB$94</f>
        <v>0.22212584793383183</v>
      </c>
      <c r="AC96">
        <f t="shared" si="266"/>
        <v>0.99887694834501373</v>
      </c>
      <c r="AD96">
        <f t="shared" si="267"/>
        <v>1.3431034780524008E-2</v>
      </c>
      <c r="AE96">
        <f t="shared" ref="AE96:AE159" si="341">AE95+AE$94</f>
        <v>0.17323247055287982</v>
      </c>
      <c r="AF96">
        <f t="shared" si="268"/>
        <v>0.98336114476862424</v>
      </c>
      <c r="AG96">
        <f t="shared" si="269"/>
        <v>-1.8836398389558875E-2</v>
      </c>
      <c r="AH96">
        <f t="shared" ref="AH96:AH159" si="342">AH95+AH$94</f>
        <v>0.11806415167967663</v>
      </c>
      <c r="AI96">
        <f t="shared" si="270"/>
        <v>0.91793757469809123</v>
      </c>
      <c r="AJ96">
        <f t="shared" si="271"/>
        <v>-3.3460496978836692E-2</v>
      </c>
      <c r="AK96">
        <f t="shared" ref="AK96:AK159" si="343">AK95+AK$94</f>
        <v>6.0839005658422221E-2</v>
      </c>
      <c r="AL96">
        <f t="shared" si="272"/>
        <v>0.80991685374674205</v>
      </c>
      <c r="AM96">
        <f t="shared" si="273"/>
        <v>-2.8919722734579219E-2</v>
      </c>
      <c r="AN96">
        <f t="shared" ref="AN96:AN159" si="344">AN95+AN$94</f>
        <v>4.5928633974884059E-3</v>
      </c>
      <c r="AO96">
        <f t="shared" si="274"/>
        <v>0.6699629659054549</v>
      </c>
      <c r="AP96">
        <f t="shared" si="275"/>
        <v>-3.2197710662107307E-3</v>
      </c>
      <c r="AQ96">
        <f t="shared" ref="AQ96:AQ159" si="345">AQ95+AQ$94</f>
        <v>-4.9880681963118734E-2</v>
      </c>
      <c r="AR96">
        <f t="shared" si="276"/>
        <v>0.51201917483967319</v>
      </c>
      <c r="AS96">
        <f t="shared" si="277"/>
        <v>4.9284674499646915E-2</v>
      </c>
      <c r="AT96">
        <f t="shared" ref="AT96:AT159" si="346">AT95+AT$94</f>
        <v>-0.10593305536754051</v>
      </c>
      <c r="AU96">
        <f t="shared" si="278"/>
        <v>0.35290496186135845</v>
      </c>
      <c r="AV96">
        <f t="shared" si="279"/>
        <v>0.14729796049132665</v>
      </c>
      <c r="AW96">
        <f t="shared" ref="AW96:AW159" si="347">AW95+AW$94</f>
        <v>-0.17656367613256935</v>
      </c>
      <c r="AX96">
        <f t="shared" si="280"/>
        <v>0.21106820842292406</v>
      </c>
      <c r="AY96">
        <f t="shared" si="281"/>
        <v>0.35922200360664541</v>
      </c>
      <c r="AZ96">
        <f t="shared" ref="AZ96:AZ159" si="348">AZ95+AZ$94</f>
        <v>-0.31120828632530712</v>
      </c>
      <c r="BA96">
        <f t="shared" si="282"/>
        <v>0.10432823214345699</v>
      </c>
      <c r="BB96">
        <f t="shared" si="283"/>
        <v>1.0228827470153192</v>
      </c>
      <c r="BC96">
        <f t="shared" ref="BC96:BC159" si="349">BC95+BC$94</f>
        <v>-0.94470073193338033</v>
      </c>
      <c r="BD96">
        <f t="shared" si="284"/>
        <v>4.6966332044062531E-2</v>
      </c>
      <c r="BE96">
        <f t="shared" si="285"/>
        <v>6.1320215185911442</v>
      </c>
      <c r="BF96">
        <f t="shared" ref="BF96:BF159" si="350">BF95+BF$94</f>
        <v>0.944700731933383</v>
      </c>
      <c r="BG96">
        <f t="shared" si="286"/>
        <v>4.6966332044062531E-2</v>
      </c>
      <c r="BH96">
        <f t="shared" si="287"/>
        <v>6.1320215185911744</v>
      </c>
      <c r="BI96">
        <f t="shared" ref="BI96:BI159" si="351">BI95+BI$94</f>
        <v>0.31120828632530739</v>
      </c>
      <c r="BJ96">
        <f t="shared" si="288"/>
        <v>0.10432823214345677</v>
      </c>
      <c r="BK96">
        <f t="shared" si="289"/>
        <v>1.0228827470153181</v>
      </c>
      <c r="BL96">
        <f t="shared" ref="BL96:BL159" si="352">BL95+BL$94</f>
        <v>0.17656367613256949</v>
      </c>
      <c r="BM96">
        <f t="shared" si="290"/>
        <v>0.21106820842292406</v>
      </c>
      <c r="BN96">
        <f t="shared" si="291"/>
        <v>0.3592220036066478</v>
      </c>
      <c r="BO96">
        <f t="shared" ref="BO96:BO159" si="353">BO95+BO$94</f>
        <v>0.10593305536754045</v>
      </c>
      <c r="BP96">
        <f t="shared" si="292"/>
        <v>0.35290496186135856</v>
      </c>
      <c r="BQ96">
        <f t="shared" si="293"/>
        <v>0.14729796049132582</v>
      </c>
      <c r="BR96">
        <f t="shared" ref="BR96:BR159" si="354">BR95+BR$94</f>
        <v>4.988068196311881E-2</v>
      </c>
      <c r="BS96">
        <f t="shared" si="294"/>
        <v>0.51201917483967285</v>
      </c>
      <c r="BT96">
        <f t="shared" si="295"/>
        <v>4.9284674499646276E-2</v>
      </c>
      <c r="BU96">
        <f t="shared" ref="BU96:BU159" si="355">BU95+BU$94</f>
        <v>-4.5928633974883226E-3</v>
      </c>
      <c r="BV96">
        <f t="shared" si="296"/>
        <v>0.66996296590545468</v>
      </c>
      <c r="BW96">
        <f t="shared" si="297"/>
        <v>-3.2197710662107311E-3</v>
      </c>
      <c r="BX96">
        <f t="shared" ref="BX96:BX159" si="356">BX95+BX$94</f>
        <v>-6.0839005658422249E-2</v>
      </c>
      <c r="BY96">
        <f t="shared" si="298"/>
        <v>0.80991685374674227</v>
      </c>
      <c r="BZ96">
        <f t="shared" si="299"/>
        <v>-2.8919722734578716E-2</v>
      </c>
      <c r="CA96">
        <f t="shared" ref="CA96:CA159" si="357">CA95+CA$94</f>
        <v>-0.11806415167967668</v>
      </c>
      <c r="CB96">
        <f t="shared" si="300"/>
        <v>0.91793757469809134</v>
      </c>
      <c r="CC96">
        <f t="shared" si="301"/>
        <v>-3.346049697883622E-2</v>
      </c>
      <c r="CD96">
        <f t="shared" ref="CD96:CD159" si="358">CD95+CD$94</f>
        <v>-0.17323247055287982</v>
      </c>
      <c r="CE96">
        <f t="shared" si="302"/>
        <v>0.98336114476862424</v>
      </c>
      <c r="CF96">
        <f t="shared" si="303"/>
        <v>-1.8836398389558875E-2</v>
      </c>
      <c r="CG96">
        <f t="shared" ref="CG96:CG159" si="359">CG95+CG$94</f>
        <v>-0.22212584793383178</v>
      </c>
      <c r="CH96">
        <f t="shared" si="304"/>
        <v>0.99887694834501373</v>
      </c>
      <c r="CI96">
        <f t="shared" si="305"/>
        <v>1.3431034780524008E-2</v>
      </c>
      <c r="CJ96">
        <f t="shared" ref="CJ96:CJ159" si="360">CJ95+CJ$94</f>
        <v>-0.26016996005524423</v>
      </c>
      <c r="CK96">
        <f t="shared" si="306"/>
        <v>0.96083691628761458</v>
      </c>
      <c r="CL96">
        <f t="shared" si="307"/>
        <v>6.1055819036683827E-2</v>
      </c>
      <c r="CM96">
        <f t="shared" ref="CM96:CM159" si="361">CM95+CM$94</f>
        <v>-0.28316005380476433</v>
      </c>
      <c r="CN96">
        <f t="shared" si="308"/>
        <v>0.87010831584258597</v>
      </c>
      <c r="CO96">
        <f t="shared" si="309"/>
        <v>0.1205592001412971</v>
      </c>
      <c r="CP96">
        <f t="shared" ref="CP96:CP159" si="362">CP95+CP$94</f>
        <v>-0.28788621428840744</v>
      </c>
      <c r="CQ96">
        <f t="shared" si="310"/>
        <v>0.73332347384354324</v>
      </c>
      <c r="CR96">
        <f t="shared" si="311"/>
        <v>0.18728272856751907</v>
      </c>
      <c r="CS96">
        <f t="shared" ref="CS96:CS159" si="363">CS95+CS$94</f>
        <v>-0.27261931803688128</v>
      </c>
      <c r="CT96">
        <f t="shared" si="312"/>
        <v>0.56390561854875698</v>
      </c>
      <c r="CU96">
        <f t="shared" si="313"/>
        <v>0.25568637101965769</v>
      </c>
      <c r="CV96">
        <f t="shared" ref="CV96:CV159" si="364">CV95+CV$94</f>
        <v>-0.23741538417730212</v>
      </c>
      <c r="CW96">
        <f t="shared" si="314"/>
        <v>0.38198435294945687</v>
      </c>
      <c r="CX96">
        <f t="shared" si="315"/>
        <v>0.31983289604214882</v>
      </c>
      <c r="CY96">
        <f t="shared" ref="CY96:CY159" si="365">CY95+CY$94</f>
        <v>-0.18420881115802387</v>
      </c>
      <c r="CZ96">
        <f t="shared" si="316"/>
        <v>0.21245901795849587</v>
      </c>
      <c r="DA96">
        <f t="shared" si="317"/>
        <v>0.37397187635756779</v>
      </c>
      <c r="DB96">
        <f t="shared" ref="DB96:DB159" si="366">DB95+DB$94</f>
        <v>-0.11668590529912487</v>
      </c>
      <c r="DC96">
        <f t="shared" si="318"/>
        <v>8.1077442160093716E-2</v>
      </c>
      <c r="DD96">
        <f t="shared" si="319"/>
        <v>0.41313845625146833</v>
      </c>
      <c r="DE96">
        <f t="shared" si="320"/>
        <v>-0.17033333333333334</v>
      </c>
      <c r="DF96">
        <v>0</v>
      </c>
      <c r="DG96">
        <f t="shared" si="245"/>
        <v>11.989712691222133</v>
      </c>
      <c r="DH96">
        <f t="shared" ref="DH96:DH110" si="367">DG96-DH95</f>
        <v>-4.9247395447782036</v>
      </c>
      <c r="DI96">
        <f t="shared" si="321"/>
        <v>6.6666666666666666E-2</v>
      </c>
      <c r="DJ96">
        <f t="shared" si="246"/>
        <v>56.251960555650854</v>
      </c>
      <c r="DK96">
        <f t="shared" ref="DK96:DK110" si="368">DK95+1</f>
        <v>2</v>
      </c>
      <c r="EC96">
        <f t="shared" si="175"/>
        <v>4.3620000000000188</v>
      </c>
      <c r="EE96">
        <f t="shared" si="173"/>
        <v>0</v>
      </c>
      <c r="EF96">
        <f t="shared" si="174"/>
        <v>0</v>
      </c>
      <c r="EW96">
        <f t="shared" si="207"/>
        <v>2.5446900494077314</v>
      </c>
      <c r="EX96">
        <f t="shared" si="202"/>
        <v>-4.1354028713728059</v>
      </c>
      <c r="EY96">
        <f t="shared" si="203"/>
        <v>2.810416889260658</v>
      </c>
      <c r="EZ96">
        <f t="shared" si="204"/>
        <v>-5.579398079658807</v>
      </c>
      <c r="FA96">
        <f t="shared" si="206"/>
        <v>1.9184152492877085</v>
      </c>
      <c r="FB96" cm="1">
        <f t="array" ref="FB96">xsel+Rs*COS(EW96)</f>
        <v>266.2681065386671</v>
      </c>
      <c r="FC96">
        <f t="shared" si="205"/>
        <v>136.89975414417921</v>
      </c>
      <c r="HB96">
        <f t="shared" si="322"/>
        <v>0.94032769504039748</v>
      </c>
      <c r="HC96">
        <f t="shared" si="323"/>
        <v>0.60917999999999983</v>
      </c>
      <c r="HD96">
        <f t="shared" ref="HD96:HD121" si="369">(HB96-c_EXISOSI)/bsel</f>
        <v>5.3092441808999356</v>
      </c>
      <c r="HE96">
        <f t="shared" ref="HE96:HE121" si="370">HD95-HD96</f>
        <v>8.6824112070749138E-3</v>
      </c>
      <c r="HF96">
        <f t="shared" si="324"/>
        <v>0.94067293684451936</v>
      </c>
      <c r="HL96">
        <f t="shared" si="208"/>
        <v>5.3092441808999356</v>
      </c>
      <c r="HM96">
        <f t="shared" si="325"/>
        <v>-0.69546208275087962</v>
      </c>
      <c r="HN96">
        <f t="shared" si="176"/>
        <v>-3.4018465792630446</v>
      </c>
      <c r="HO96">
        <f t="shared" si="177"/>
        <v>4.0762131474661816</v>
      </c>
      <c r="HS96">
        <f t="shared" si="326"/>
        <v>-5.7377149187721361</v>
      </c>
      <c r="HT96">
        <f t="shared" si="201"/>
        <v>4.5387843893479864</v>
      </c>
      <c r="HU96">
        <f t="shared" si="327"/>
        <v>2.7545435265086762</v>
      </c>
      <c r="HV96">
        <f t="shared" si="247"/>
        <v>0.95982552971842183</v>
      </c>
      <c r="HW96">
        <f t="shared" si="328"/>
        <v>0.60917999999999983</v>
      </c>
      <c r="HX96">
        <f t="shared" si="248"/>
        <v>5.5022727442123767</v>
      </c>
      <c r="IA96">
        <f t="shared" ref="IA96:IA121" si="371">IJ95-IG96</f>
        <v>0.99468094257842965</v>
      </c>
      <c r="IB96">
        <f t="shared" ref="IB96:IB121" si="372">$HX96^2-(ID95-IC95*_xlfn.COT(IJ95))^2*SIN(IJ95)^2</f>
        <v>8.9848607592602221</v>
      </c>
      <c r="IC96">
        <f t="shared" ref="IC96:IC121" si="373">(-(ID95-IC95*_xlfn.COT(IJ95))*COS(IJ95)+SQRT(IB96))*SIN(IJ95)</f>
        <v>0.85936686755861025</v>
      </c>
      <c r="ID96">
        <f t="shared" ref="ID96:ID121" si="374">ID95+(_xlfn.COT(IJ95)*(IC96-IC95))</f>
        <v>5.4347487465976654</v>
      </c>
      <c r="IE96">
        <f t="shared" ref="IE96:IE121" si="375">$FC96^2-(ID95-IC95*_xlfn.COT(IJ95))^2*SIN(IJ95)^2</f>
        <v>18720.252540144269</v>
      </c>
      <c r="IG96">
        <f t="shared" ref="IG96:IG121" si="376">ATAN(IC96/ID96)</f>
        <v>0.15682603248544433</v>
      </c>
      <c r="IH96">
        <f t="shared" si="249"/>
        <v>0.83805099671675087</v>
      </c>
      <c r="II96">
        <f t="shared" ref="II96:II149" si="377">ASIN(IH96)</f>
        <v>0.9937010866272048</v>
      </c>
      <c r="IJ96">
        <f t="shared" ref="IJ96:IJ149" si="378">II96+IG95</f>
        <v>1.1522163696184671</v>
      </c>
      <c r="IL96">
        <f t="shared" si="250"/>
        <v>14.232298398401943</v>
      </c>
    </row>
    <row r="97" spans="1:246" x14ac:dyDescent="0.2">
      <c r="A97">
        <f t="shared" si="329"/>
        <v>1.8858814450446819</v>
      </c>
      <c r="B97">
        <f t="shared" si="330"/>
        <v>8.5397468161227064E-2</v>
      </c>
      <c r="C97">
        <f t="shared" si="251"/>
        <v>9.7059000246909477</v>
      </c>
      <c r="D97">
        <f t="shared" si="331"/>
        <v>3.7731362500835856E-2</v>
      </c>
      <c r="E97">
        <f t="shared" si="244"/>
        <v>0.99206122913114558</v>
      </c>
      <c r="F97">
        <f t="shared" si="252"/>
        <v>43.015825482377473</v>
      </c>
      <c r="G97">
        <f t="shared" si="332"/>
        <v>0.11002173905824478</v>
      </c>
      <c r="H97">
        <f t="shared" si="253"/>
        <v>8.0275612236465177E-2</v>
      </c>
      <c r="I97">
        <f t="shared" si="333"/>
        <v>0.39064233058596509</v>
      </c>
      <c r="J97">
        <f t="shared" si="334"/>
        <v>0.17311083848569922</v>
      </c>
      <c r="K97">
        <f t="shared" si="254"/>
        <v>0.21043966300574479</v>
      </c>
      <c r="L97">
        <f t="shared" si="255"/>
        <v>0.35254018570108209</v>
      </c>
      <c r="M97">
        <f t="shared" si="335"/>
        <v>0.22187979944696756</v>
      </c>
      <c r="N97">
        <f t="shared" si="256"/>
        <v>0.37858324070414073</v>
      </c>
      <c r="O97">
        <f t="shared" si="257"/>
        <v>0.30000070050375566</v>
      </c>
      <c r="P97">
        <f t="shared" si="336"/>
        <v>0.25260668911944789</v>
      </c>
      <c r="Q97">
        <f t="shared" si="258"/>
        <v>0.55936293982288499</v>
      </c>
      <c r="R97">
        <f t="shared" si="259"/>
        <v>0.23800584985254869</v>
      </c>
      <c r="S97">
        <f t="shared" si="337"/>
        <v>0.26328797895694933</v>
      </c>
      <c r="T97">
        <f t="shared" si="260"/>
        <v>0.72825454616196794</v>
      </c>
      <c r="U97">
        <f t="shared" si="261"/>
        <v>0.17235305946793453</v>
      </c>
      <c r="V97">
        <f t="shared" si="338"/>
        <v>0.25375525704076757</v>
      </c>
      <c r="W97">
        <f t="shared" si="262"/>
        <v>0.86540974462498732</v>
      </c>
      <c r="X97">
        <f t="shared" si="263"/>
        <v>0.10908070679806178</v>
      </c>
      <c r="Y97">
        <f t="shared" si="339"/>
        <v>0.2255700228282902</v>
      </c>
      <c r="Z97">
        <f t="shared" si="264"/>
        <v>0.95756453431373323</v>
      </c>
      <c r="AA97">
        <f t="shared" si="265"/>
        <v>5.3921384136426061E-2</v>
      </c>
      <c r="AB97">
        <f t="shared" si="340"/>
        <v>0.18170168691609745</v>
      </c>
      <c r="AC97">
        <f t="shared" si="266"/>
        <v>0.9981273203942661</v>
      </c>
      <c r="AD97">
        <f t="shared" si="267"/>
        <v>1.1877857563428395E-2</v>
      </c>
      <c r="AE97">
        <f t="shared" si="341"/>
        <v>0.12601146007344927</v>
      </c>
      <c r="AF97">
        <f t="shared" si="268"/>
        <v>0.98617312569597537</v>
      </c>
      <c r="AG97">
        <f t="shared" si="269"/>
        <v>-1.2969677333805035E-2</v>
      </c>
      <c r="AH97">
        <f t="shared" si="342"/>
        <v>6.2570527289276118E-2</v>
      </c>
      <c r="AI97">
        <f t="shared" si="270"/>
        <v>0.92521372163737192</v>
      </c>
      <c r="AJ97">
        <f t="shared" si="271"/>
        <v>-1.7276455201343171E-2</v>
      </c>
      <c r="AK97">
        <f t="shared" si="343"/>
        <v>-5.1790954654976629E-3</v>
      </c>
      <c r="AL97">
        <f t="shared" si="272"/>
        <v>0.82235430815120503</v>
      </c>
      <c r="AM97">
        <f t="shared" si="273"/>
        <v>2.4110959489661798E-3</v>
      </c>
      <c r="AN97">
        <f t="shared" si="344"/>
        <v>-7.5494451119214101E-2</v>
      </c>
      <c r="AO97">
        <f t="shared" si="274"/>
        <v>0.68798327416825744</v>
      </c>
      <c r="AP97">
        <f t="shared" si="275"/>
        <v>5.1845137651778818E-2</v>
      </c>
      <c r="AQ97">
        <f t="shared" si="345"/>
        <v>-0.14996906845630961</v>
      </c>
      <c r="AR97">
        <f t="shared" si="276"/>
        <v>0.53569525342944813</v>
      </c>
      <c r="AS97">
        <f t="shared" si="277"/>
        <v>0.14470480165443103</v>
      </c>
      <c r="AT97">
        <f t="shared" si="346"/>
        <v>-0.23701280793704266</v>
      </c>
      <c r="AU97">
        <f t="shared" si="278"/>
        <v>0.38189633714130133</v>
      </c>
      <c r="AV97">
        <f t="shared" si="279"/>
        <v>0.31932078331456853</v>
      </c>
      <c r="AW97">
        <f t="shared" si="347"/>
        <v>-0.3627263923090685</v>
      </c>
      <c r="AX97">
        <f t="shared" si="280"/>
        <v>0.24458625295904224</v>
      </c>
      <c r="AY97">
        <f t="shared" si="281"/>
        <v>0.70216023635305702</v>
      </c>
      <c r="AZ97">
        <f t="shared" si="348"/>
        <v>-0.62455452297849812</v>
      </c>
      <c r="BA97">
        <f t="shared" si="282"/>
        <v>0.14115525130689854</v>
      </c>
      <c r="BB97">
        <f t="shared" si="283"/>
        <v>1.8629234836136523</v>
      </c>
      <c r="BC97">
        <f t="shared" si="349"/>
        <v>-1.8894818648156559</v>
      </c>
      <c r="BD97">
        <f t="shared" si="284"/>
        <v>8.5542965186940378E-2</v>
      </c>
      <c r="BE97">
        <f t="shared" si="285"/>
        <v>9.7176772965788256</v>
      </c>
      <c r="BF97">
        <f t="shared" si="350"/>
        <v>1.8894818648156613</v>
      </c>
      <c r="BG97">
        <f t="shared" si="286"/>
        <v>8.5542965186940378E-2</v>
      </c>
      <c r="BH97">
        <f t="shared" si="287"/>
        <v>9.7176772965788647</v>
      </c>
      <c r="BI97">
        <f t="shared" si="351"/>
        <v>0.62455452297849856</v>
      </c>
      <c r="BJ97">
        <f t="shared" si="288"/>
        <v>0.14115525130689832</v>
      </c>
      <c r="BK97">
        <f t="shared" si="289"/>
        <v>1.862923483613653</v>
      </c>
      <c r="BL97">
        <f t="shared" si="352"/>
        <v>0.36272639230906878</v>
      </c>
      <c r="BM97">
        <f t="shared" si="290"/>
        <v>0.24458625295904224</v>
      </c>
      <c r="BN97">
        <f t="shared" si="291"/>
        <v>0.70216023635305969</v>
      </c>
      <c r="BO97">
        <f t="shared" si="353"/>
        <v>0.2370128079370426</v>
      </c>
      <c r="BP97">
        <f t="shared" si="292"/>
        <v>0.38189633714130156</v>
      </c>
      <c r="BQ97">
        <f t="shared" si="293"/>
        <v>0.31932078331456759</v>
      </c>
      <c r="BR97">
        <f t="shared" si="354"/>
        <v>0.14996906845630972</v>
      </c>
      <c r="BS97">
        <f t="shared" si="294"/>
        <v>0.53569525342944768</v>
      </c>
      <c r="BT97">
        <f t="shared" si="295"/>
        <v>0.14470480165442975</v>
      </c>
      <c r="BU97">
        <f t="shared" si="355"/>
        <v>7.5494451119214212E-2</v>
      </c>
      <c r="BV97">
        <f t="shared" si="296"/>
        <v>0.68798327416825722</v>
      </c>
      <c r="BW97">
        <f t="shared" si="297"/>
        <v>5.1845137651778825E-2</v>
      </c>
      <c r="BX97">
        <f t="shared" si="356"/>
        <v>5.1790954654976351E-3</v>
      </c>
      <c r="BY97">
        <f t="shared" si="298"/>
        <v>0.82235430815120525</v>
      </c>
      <c r="BZ97">
        <f t="shared" si="299"/>
        <v>2.411095948966685E-3</v>
      </c>
      <c r="CA97">
        <f t="shared" si="357"/>
        <v>-6.2570527289276173E-2</v>
      </c>
      <c r="CB97">
        <f t="shared" si="300"/>
        <v>0.92521372163737214</v>
      </c>
      <c r="CC97">
        <f t="shared" si="301"/>
        <v>-1.7276455201342699E-2</v>
      </c>
      <c r="CD97">
        <f t="shared" si="358"/>
        <v>-0.12601146007344927</v>
      </c>
      <c r="CE97">
        <f t="shared" si="302"/>
        <v>0.98617312569597537</v>
      </c>
      <c r="CF97">
        <f t="shared" si="303"/>
        <v>-1.2969677333805035E-2</v>
      </c>
      <c r="CG97">
        <f t="shared" si="359"/>
        <v>-0.18170168691609739</v>
      </c>
      <c r="CH97">
        <f t="shared" si="304"/>
        <v>0.9981273203942661</v>
      </c>
      <c r="CI97">
        <f t="shared" si="305"/>
        <v>1.1877857563428395E-2</v>
      </c>
      <c r="CJ97">
        <f t="shared" si="360"/>
        <v>-0.22557002282829011</v>
      </c>
      <c r="CK97">
        <f t="shared" si="306"/>
        <v>0.95756453431373345</v>
      </c>
      <c r="CL97">
        <f t="shared" si="307"/>
        <v>5.3921384136426061E-2</v>
      </c>
      <c r="CM97">
        <f t="shared" si="361"/>
        <v>-0.25375525704076762</v>
      </c>
      <c r="CN97">
        <f t="shared" si="308"/>
        <v>0.86540974462498721</v>
      </c>
      <c r="CO97">
        <f t="shared" si="309"/>
        <v>0.10908070679806178</v>
      </c>
      <c r="CP97">
        <f t="shared" si="362"/>
        <v>-0.26328797895694922</v>
      </c>
      <c r="CQ97">
        <f t="shared" si="310"/>
        <v>0.72825454616196805</v>
      </c>
      <c r="CR97">
        <f t="shared" si="311"/>
        <v>0.17235305946793508</v>
      </c>
      <c r="CS97">
        <f t="shared" si="363"/>
        <v>-0.25260668911944795</v>
      </c>
      <c r="CT97">
        <f t="shared" si="312"/>
        <v>0.55936293982288521</v>
      </c>
      <c r="CU97">
        <f t="shared" si="313"/>
        <v>0.238005849852548</v>
      </c>
      <c r="CV97">
        <f t="shared" si="364"/>
        <v>-0.22187979944696767</v>
      </c>
      <c r="CW97">
        <f t="shared" si="314"/>
        <v>0.37858324070414107</v>
      </c>
      <c r="CX97">
        <f t="shared" si="315"/>
        <v>0.30000070050375383</v>
      </c>
      <c r="CY97">
        <f t="shared" si="365"/>
        <v>-0.17311083848569911</v>
      </c>
      <c r="CZ97">
        <f t="shared" si="316"/>
        <v>0.21043966300574457</v>
      </c>
      <c r="DA97">
        <f t="shared" si="317"/>
        <v>0.35254018570108225</v>
      </c>
      <c r="DB97">
        <f t="shared" si="366"/>
        <v>-0.11002173905824475</v>
      </c>
      <c r="DC97">
        <f t="shared" si="318"/>
        <v>8.0275612236465177E-2</v>
      </c>
      <c r="DD97">
        <f t="shared" si="319"/>
        <v>0.39064233058596609</v>
      </c>
      <c r="DE97">
        <f t="shared" si="320"/>
        <v>-0.13700000000000001</v>
      </c>
      <c r="DF97">
        <v>0</v>
      </c>
      <c r="DG97">
        <f t="shared" si="245"/>
        <v>8.2177151148114813</v>
      </c>
      <c r="DH97">
        <f t="shared" si="367"/>
        <v>13.142454659589685</v>
      </c>
      <c r="DI97">
        <f t="shared" si="321"/>
        <v>0.1</v>
      </c>
      <c r="DJ97">
        <f t="shared" si="246"/>
        <v>73.442850640251436</v>
      </c>
      <c r="DK97">
        <f t="shared" si="368"/>
        <v>3</v>
      </c>
      <c r="EC97">
        <f t="shared" si="175"/>
        <v>4.344000000000019</v>
      </c>
      <c r="EE97">
        <f t="shared" si="173"/>
        <v>0</v>
      </c>
      <c r="EF97">
        <f t="shared" si="174"/>
        <v>0</v>
      </c>
      <c r="EW97">
        <f t="shared" si="207"/>
        <v>2.5761059759436291</v>
      </c>
      <c r="EX97">
        <f t="shared" si="202"/>
        <v>-4.221639627510072</v>
      </c>
      <c r="EY97">
        <f t="shared" si="203"/>
        <v>2.6791339748949889</v>
      </c>
      <c r="EZ97">
        <f t="shared" si="204"/>
        <v>-5.2802537606121538</v>
      </c>
      <c r="FA97">
        <f t="shared" si="206"/>
        <v>2.6322842216487965</v>
      </c>
      <c r="FB97" cm="1">
        <f t="array" ref="FB97">xsel+Rs*COS(EW97)</f>
        <v>266.24654734963281</v>
      </c>
      <c r="FC97">
        <f t="shared" si="205"/>
        <v>136.86693341558779</v>
      </c>
      <c r="HB97">
        <f t="shared" si="322"/>
        <v>0.93945150084170892</v>
      </c>
      <c r="HC97">
        <f t="shared" si="323"/>
        <v>0.61840999999999979</v>
      </c>
      <c r="HD97">
        <f t="shared" si="369"/>
        <v>5.3005698583329188</v>
      </c>
      <c r="HE97">
        <f t="shared" si="370"/>
        <v>8.6743225670167234E-3</v>
      </c>
      <c r="HF97">
        <f t="shared" si="324"/>
        <v>0.93979659447635133</v>
      </c>
      <c r="HL97">
        <f t="shared" si="208"/>
        <v>5.3005698583329188</v>
      </c>
      <c r="HM97">
        <f t="shared" si="325"/>
        <v>-0.73997156457080793</v>
      </c>
      <c r="HN97">
        <f t="shared" si="176"/>
        <v>-3.5739988738499933</v>
      </c>
      <c r="HO97">
        <f t="shared" si="177"/>
        <v>3.9144058135030457</v>
      </c>
      <c r="HS97">
        <f t="shared" si="326"/>
        <v>-5.8404333220795248</v>
      </c>
      <c r="HT97">
        <f t="shared" si="201"/>
        <v>4.7894680262653218</v>
      </c>
      <c r="HU97">
        <f t="shared" si="327"/>
        <v>2.2709110172901159</v>
      </c>
      <c r="HV97">
        <f t="shared" si="247"/>
        <v>0.95921409761406984</v>
      </c>
      <c r="HW97">
        <f t="shared" si="328"/>
        <v>0.61840999999999979</v>
      </c>
      <c r="HX97">
        <f t="shared" si="248"/>
        <v>5.4962195663792919</v>
      </c>
      <c r="IA97">
        <f t="shared" si="371"/>
        <v>0.99709052678602639</v>
      </c>
      <c r="IB97">
        <f t="shared" si="372"/>
        <v>8.8986682449336918</v>
      </c>
      <c r="IC97">
        <f t="shared" si="373"/>
        <v>0.84919028355836834</v>
      </c>
      <c r="ID97">
        <f t="shared" si="374"/>
        <v>5.4302214857370812</v>
      </c>
      <c r="IE97">
        <f t="shared" si="375"/>
        <v>18711.247701310025</v>
      </c>
      <c r="IG97">
        <f t="shared" si="376"/>
        <v>0.15512584283244066</v>
      </c>
      <c r="IH97">
        <f t="shared" si="249"/>
        <v>0.83936000815727574</v>
      </c>
      <c r="II97">
        <f t="shared" si="377"/>
        <v>0.99610477646202888</v>
      </c>
      <c r="IJ97">
        <f t="shared" si="378"/>
        <v>1.1529308089474732</v>
      </c>
      <c r="IL97">
        <f t="shared" si="250"/>
        <v>14.228983173291699</v>
      </c>
    </row>
    <row r="98" spans="1:246" x14ac:dyDescent="0.2">
      <c r="A98">
        <f t="shared" si="329"/>
        <v>2.8288623680414706</v>
      </c>
      <c r="B98">
        <f t="shared" si="330"/>
        <v>0.12310894408339867</v>
      </c>
      <c r="C98">
        <f t="shared" si="251"/>
        <v>12.481294966093555</v>
      </c>
      <c r="D98">
        <f t="shared" si="331"/>
        <v>3.5508579317178227E-2</v>
      </c>
      <c r="E98">
        <f t="shared" si="244"/>
        <v>0.99412725617936248</v>
      </c>
      <c r="F98">
        <f t="shared" si="252"/>
        <v>43.064886751514898</v>
      </c>
      <c r="G98">
        <f t="shared" si="332"/>
        <v>0.10335757281736466</v>
      </c>
      <c r="H98">
        <f t="shared" si="253"/>
        <v>7.9473432636538943E-2</v>
      </c>
      <c r="I98">
        <f>Al*(SIGN(SIN(H$94))*SQRT(H98)-SIN(H$94))/(Vl*SIN(H$94))</f>
        <v>0.36802368625271137</v>
      </c>
      <c r="J98">
        <f t="shared" si="334"/>
        <v>0.16201286581337446</v>
      </c>
      <c r="K98">
        <f t="shared" si="254"/>
        <v>0.2084177224257755</v>
      </c>
      <c r="L98">
        <f t="shared" si="255"/>
        <v>0.33097777764712238</v>
      </c>
      <c r="M98">
        <f t="shared" si="335"/>
        <v>0.20634421471663314</v>
      </c>
      <c r="N98">
        <f t="shared" si="256"/>
        <v>0.37517279548816662</v>
      </c>
      <c r="O98">
        <f t="shared" si="257"/>
        <v>0.28002442858075094</v>
      </c>
      <c r="P98">
        <f t="shared" si="336"/>
        <v>0.23259406020201456</v>
      </c>
      <c r="Q98">
        <f t="shared" si="258"/>
        <v>0.55479672359450105</v>
      </c>
      <c r="R98">
        <f t="shared" si="259"/>
        <v>0.22016121678187756</v>
      </c>
      <c r="S98">
        <f t="shared" si="337"/>
        <v>0.23868974362549114</v>
      </c>
      <c r="T98">
        <f t="shared" si="260"/>
        <v>0.7231378964368208</v>
      </c>
      <c r="U98">
        <f t="shared" si="261"/>
        <v>0.15723004496165185</v>
      </c>
      <c r="V98">
        <f t="shared" si="338"/>
        <v>0.22435046027677086</v>
      </c>
      <c r="W98">
        <f t="shared" si="262"/>
        <v>0.86062769582229248</v>
      </c>
      <c r="X98">
        <f t="shared" si="263"/>
        <v>9.7366239125790455E-2</v>
      </c>
      <c r="Y98">
        <f t="shared" si="339"/>
        <v>0.1909700856013361</v>
      </c>
      <c r="Z98">
        <f t="shared" si="264"/>
        <v>0.95416086578019976</v>
      </c>
      <c r="AA98">
        <f t="shared" si="265"/>
        <v>4.6487772747548624E-2</v>
      </c>
      <c r="AB98">
        <f t="shared" si="340"/>
        <v>0.14127752589836307</v>
      </c>
      <c r="AC98">
        <f t="shared" si="266"/>
        <v>0.99718707941914808</v>
      </c>
      <c r="AD98">
        <f t="shared" si="267"/>
        <v>9.9289185637260469E-3</v>
      </c>
      <c r="AE98">
        <f t="shared" si="341"/>
        <v>7.8790449594018722E-2</v>
      </c>
      <c r="AF98">
        <f t="shared" si="268"/>
        <v>0.98872500617876313</v>
      </c>
      <c r="AG98">
        <f t="shared" si="269"/>
        <v>-7.6528470141511429E-3</v>
      </c>
      <c r="AH98">
        <f t="shared" si="342"/>
        <v>7.0769028988756089E-3</v>
      </c>
      <c r="AI98">
        <f t="shared" si="270"/>
        <v>0.93215214931841994</v>
      </c>
      <c r="AJ98">
        <f t="shared" si="271"/>
        <v>-1.9027598772479847E-3</v>
      </c>
      <c r="AK98">
        <f t="shared" si="343"/>
        <v>-7.1197196589417547E-2</v>
      </c>
      <c r="AL98">
        <f t="shared" si="272"/>
        <v>0.8343709782143387</v>
      </c>
      <c r="AM98">
        <f t="shared" si="273"/>
        <v>3.2457671795409614E-2</v>
      </c>
      <c r="AN98">
        <f t="shared" si="344"/>
        <v>-0.15558176563591661</v>
      </c>
      <c r="AO98">
        <f t="shared" si="274"/>
        <v>0.70549771281986162</v>
      </c>
      <c r="AP98">
        <f t="shared" si="275"/>
        <v>0.10467733950571408</v>
      </c>
      <c r="AQ98">
        <f t="shared" si="345"/>
        <v>-0.25005745494950049</v>
      </c>
      <c r="AR98">
        <f t="shared" si="276"/>
        <v>0.55878259754071813</v>
      </c>
      <c r="AS98">
        <f t="shared" si="277"/>
        <v>0.23574194060569933</v>
      </c>
      <c r="AT98">
        <f t="shared" si="346"/>
        <v>-0.36809256050654482</v>
      </c>
      <c r="AU98">
        <f t="shared" si="278"/>
        <v>0.41022330279135855</v>
      </c>
      <c r="AV98">
        <f t="shared" si="279"/>
        <v>0.48120025440904185</v>
      </c>
      <c r="AW98">
        <f t="shared" si="347"/>
        <v>-0.5488891084855676</v>
      </c>
      <c r="AX98">
        <f t="shared" si="280"/>
        <v>0.27737674552288705</v>
      </c>
      <c r="AY98">
        <f t="shared" si="281"/>
        <v>1.0155633741291232</v>
      </c>
      <c r="AZ98">
        <f t="shared" si="348"/>
        <v>-0.93790075963168906</v>
      </c>
      <c r="BA98">
        <f t="shared" si="282"/>
        <v>0.17720919210931674</v>
      </c>
      <c r="BB98">
        <f t="shared" si="283"/>
        <v>2.584201650431762</v>
      </c>
      <c r="BC98">
        <f t="shared" si="349"/>
        <v>-2.8342629976979317</v>
      </c>
      <c r="BD98">
        <f t="shared" si="284"/>
        <v>0.12332263831885371</v>
      </c>
      <c r="BE98">
        <f t="shared" si="285"/>
        <v>12.495701437168504</v>
      </c>
      <c r="BF98">
        <f t="shared" si="350"/>
        <v>2.8342629976979397</v>
      </c>
      <c r="BG98">
        <f t="shared" si="286"/>
        <v>0.12332263831885371</v>
      </c>
      <c r="BH98">
        <f t="shared" si="287"/>
        <v>12.495701437168551</v>
      </c>
      <c r="BI98">
        <f t="shared" si="351"/>
        <v>0.93790075963168973</v>
      </c>
      <c r="BJ98">
        <f t="shared" si="288"/>
        <v>0.17720919210931652</v>
      </c>
      <c r="BK98">
        <f t="shared" si="289"/>
        <v>2.5842016504317642</v>
      </c>
      <c r="BL98">
        <f t="shared" si="352"/>
        <v>0.54888910848556804</v>
      </c>
      <c r="BM98">
        <f t="shared" si="290"/>
        <v>0.27737674552288694</v>
      </c>
      <c r="BN98">
        <f t="shared" si="291"/>
        <v>1.0155633741291248</v>
      </c>
      <c r="BO98">
        <f t="shared" si="353"/>
        <v>0.36809256050654471</v>
      </c>
      <c r="BP98">
        <f t="shared" si="292"/>
        <v>0.41022330279135877</v>
      </c>
      <c r="BQ98">
        <f t="shared" si="293"/>
        <v>0.48120025440904168</v>
      </c>
      <c r="BR98">
        <f t="shared" si="354"/>
        <v>0.2500574549495006</v>
      </c>
      <c r="BS98">
        <f t="shared" si="294"/>
        <v>0.5587825975407178</v>
      </c>
      <c r="BT98">
        <f t="shared" si="295"/>
        <v>0.2357419406056987</v>
      </c>
      <c r="BU98">
        <f t="shared" si="355"/>
        <v>0.15558176563591675</v>
      </c>
      <c r="BV98">
        <f t="shared" si="296"/>
        <v>0.7054977128198614</v>
      </c>
      <c r="BW98">
        <f t="shared" si="297"/>
        <v>0.10467733950571409</v>
      </c>
      <c r="BX98">
        <f t="shared" si="356"/>
        <v>7.1197196589417519E-2</v>
      </c>
      <c r="BY98">
        <f t="shared" si="298"/>
        <v>0.83437097821433881</v>
      </c>
      <c r="BZ98">
        <f t="shared" si="299"/>
        <v>3.245767179541012E-2</v>
      </c>
      <c r="CA98">
        <f t="shared" si="357"/>
        <v>-7.0769028988756644E-3</v>
      </c>
      <c r="CB98">
        <f t="shared" si="300"/>
        <v>0.93215214931842005</v>
      </c>
      <c r="CC98">
        <f t="shared" si="301"/>
        <v>-1.9027598772479847E-3</v>
      </c>
      <c r="CD98">
        <f t="shared" si="358"/>
        <v>-7.8790449594018722E-2</v>
      </c>
      <c r="CE98">
        <f t="shared" si="302"/>
        <v>0.98872500617876313</v>
      </c>
      <c r="CF98">
        <f t="shared" si="303"/>
        <v>-7.6528470141511429E-3</v>
      </c>
      <c r="CG98">
        <f t="shared" si="359"/>
        <v>-0.14127752589836301</v>
      </c>
      <c r="CH98">
        <f t="shared" si="304"/>
        <v>0.99718707941914808</v>
      </c>
      <c r="CI98">
        <f t="shared" si="305"/>
        <v>9.9289185637260469E-3</v>
      </c>
      <c r="CJ98">
        <f t="shared" si="360"/>
        <v>-0.19097008560133599</v>
      </c>
      <c r="CK98">
        <f t="shared" si="306"/>
        <v>0.95416086578019998</v>
      </c>
      <c r="CL98">
        <f t="shared" si="307"/>
        <v>4.6487772747548617E-2</v>
      </c>
      <c r="CM98">
        <f t="shared" si="361"/>
        <v>-0.22435046027677091</v>
      </c>
      <c r="CN98">
        <f t="shared" si="308"/>
        <v>0.86062769582229237</v>
      </c>
      <c r="CO98">
        <f t="shared" si="309"/>
        <v>9.7366239125789955E-2</v>
      </c>
      <c r="CP98">
        <f t="shared" si="362"/>
        <v>-0.23868974362549103</v>
      </c>
      <c r="CQ98">
        <f t="shared" si="310"/>
        <v>0.72313789643682092</v>
      </c>
      <c r="CR98">
        <f t="shared" si="311"/>
        <v>0.15723004496165185</v>
      </c>
      <c r="CS98">
        <f t="shared" si="363"/>
        <v>-0.23259406020201462</v>
      </c>
      <c r="CT98">
        <f t="shared" si="312"/>
        <v>0.55479672359450127</v>
      </c>
      <c r="CU98">
        <f t="shared" si="313"/>
        <v>0.22016121678187681</v>
      </c>
      <c r="CV98">
        <f t="shared" si="364"/>
        <v>-0.20634421471663322</v>
      </c>
      <c r="CW98">
        <f t="shared" si="314"/>
        <v>0.37517279548816707</v>
      </c>
      <c r="CX98">
        <f t="shared" si="315"/>
        <v>0.28002442858074994</v>
      </c>
      <c r="CY98">
        <f t="shared" si="365"/>
        <v>-0.16201286581337435</v>
      </c>
      <c r="CZ98">
        <f t="shared" si="316"/>
        <v>0.20841772242577505</v>
      </c>
      <c r="DA98">
        <f t="shared" si="317"/>
        <v>0.33097777764712039</v>
      </c>
      <c r="DB98">
        <f t="shared" si="366"/>
        <v>-0.10335757281736463</v>
      </c>
      <c r="DC98">
        <f t="shared" si="318"/>
        <v>7.9473432636538943E-2</v>
      </c>
      <c r="DD98">
        <f t="shared" si="319"/>
        <v>0.36802368625271231</v>
      </c>
      <c r="DE98">
        <f t="shared" si="320"/>
        <v>-0.10366666666666668</v>
      </c>
      <c r="DF98">
        <v>0</v>
      </c>
      <c r="DG98">
        <f t="shared" si="245"/>
        <v>5.3286352787957938</v>
      </c>
      <c r="DH98">
        <f t="shared" si="367"/>
        <v>-7.8138193807938912</v>
      </c>
      <c r="DI98">
        <f t="shared" si="321"/>
        <v>0.13333333333333333</v>
      </c>
      <c r="DJ98">
        <f t="shared" si="246"/>
        <v>95.887365647106051</v>
      </c>
      <c r="DK98">
        <f t="shared" si="368"/>
        <v>4</v>
      </c>
      <c r="EC98">
        <f t="shared" si="175"/>
        <v>4.3260000000000192</v>
      </c>
      <c r="EE98">
        <f t="shared" si="173"/>
        <v>0</v>
      </c>
      <c r="EF98">
        <f t="shared" si="174"/>
        <v>0</v>
      </c>
      <c r="EW98">
        <f t="shared" si="207"/>
        <v>2.6075219024795269</v>
      </c>
      <c r="EX98">
        <f t="shared" si="202"/>
        <v>-4.3037101350197142</v>
      </c>
      <c r="EY98">
        <f t="shared" si="203"/>
        <v>2.5452070787518632</v>
      </c>
      <c r="EZ98">
        <f t="shared" si="204"/>
        <v>-4.8814893561555293</v>
      </c>
      <c r="FA98">
        <f t="shared" si="206"/>
        <v>3.3137684991170215</v>
      </c>
      <c r="FB98" cm="1">
        <f t="array" ref="FB98">xsel+Rs*COS(EW98)</f>
        <v>266.22602972275541</v>
      </c>
      <c r="FC98">
        <f t="shared" si="205"/>
        <v>136.83345169155203</v>
      </c>
      <c r="HB98">
        <f t="shared" si="322"/>
        <v>0.93857612291666237</v>
      </c>
      <c r="HC98">
        <f t="shared" si="323"/>
        <v>0.62763999999999975</v>
      </c>
      <c r="HD98">
        <f t="shared" si="369"/>
        <v>5.2919036168749578</v>
      </c>
      <c r="HE98">
        <f t="shared" si="370"/>
        <v>8.6662414579610214E-3</v>
      </c>
      <c r="HF98">
        <f t="shared" si="324"/>
        <v>0.93892106803478015</v>
      </c>
      <c r="HL98">
        <f t="shared" si="208"/>
        <v>5.2919036168749578</v>
      </c>
      <c r="HM98">
        <f t="shared" si="325"/>
        <v>-0.78589468552667208</v>
      </c>
      <c r="HN98">
        <f t="shared" si="176"/>
        <v>-3.7437984280227368</v>
      </c>
      <c r="HO98">
        <f t="shared" si="177"/>
        <v>3.7400825152165758</v>
      </c>
      <c r="HS98">
        <f t="shared" si="326"/>
        <v>-5.9431282917970139</v>
      </c>
      <c r="HT98">
        <f t="shared" si="201"/>
        <v>4.9888661965311218</v>
      </c>
      <c r="HU98">
        <f t="shared" si="327"/>
        <v>1.7650659940646303</v>
      </c>
      <c r="HV98">
        <f t="shared" si="247"/>
        <v>0.95860261129540814</v>
      </c>
      <c r="HW98">
        <f t="shared" si="328"/>
        <v>0.62763999999999975</v>
      </c>
      <c r="HX98">
        <f t="shared" si="248"/>
        <v>5.4901658518245409</v>
      </c>
      <c r="IA98">
        <f t="shared" si="371"/>
        <v>0.99951624453482735</v>
      </c>
      <c r="IB98">
        <f t="shared" si="372"/>
        <v>8.8124896769497809</v>
      </c>
      <c r="IC98">
        <f t="shared" si="373"/>
        <v>0.83897133466362006</v>
      </c>
      <c r="ID98">
        <f t="shared" si="374"/>
        <v>5.425684120933786</v>
      </c>
      <c r="IE98">
        <f t="shared" si="375"/>
        <v>18702.064070420711</v>
      </c>
      <c r="IG98">
        <f t="shared" si="376"/>
        <v>0.15341456441264584</v>
      </c>
      <c r="IH98">
        <f t="shared" si="249"/>
        <v>0.84067286358169335</v>
      </c>
      <c r="II98">
        <f t="shared" si="377"/>
        <v>0.99852451942599041</v>
      </c>
      <c r="IJ98">
        <f t="shared" si="378"/>
        <v>1.1536503622584311</v>
      </c>
      <c r="IL98">
        <f t="shared" si="250"/>
        <v>14.225601180964855</v>
      </c>
    </row>
    <row r="99" spans="1:246" x14ac:dyDescent="0.2">
      <c r="A99">
        <f t="shared" si="329"/>
        <v>3.7718432910382593</v>
      </c>
      <c r="B99">
        <f t="shared" si="330"/>
        <v>0.16002649419668247</v>
      </c>
      <c r="C99">
        <f>IF(B99&gt;0, Al*(SIGN(SIN(B$94))*SQRT(B99)-SIN(B$94))/(Vl*SIN(B$94)),0)</f>
        <v>14.808194222490313</v>
      </c>
      <c r="D99">
        <f t="shared" si="331"/>
        <v>3.3285796133520597E-2</v>
      </c>
      <c r="E99">
        <f t="shared" si="244"/>
        <v>0.99588633275052185</v>
      </c>
      <c r="F99">
        <f t="shared" si="252"/>
        <v>43.106618800883858</v>
      </c>
      <c r="G99">
        <f t="shared" si="332"/>
        <v>9.6693406576484536E-2</v>
      </c>
      <c r="H99">
        <f t="shared" si="253"/>
        <v>7.8670903360314681E-2</v>
      </c>
      <c r="I99">
        <f t="shared" si="333"/>
        <v>0.3452806634989421</v>
      </c>
      <c r="J99">
        <f t="shared" si="334"/>
        <v>0.15091489314104969</v>
      </c>
      <c r="K99">
        <f t="shared" si="254"/>
        <v>0.20639319621858754</v>
      </c>
      <c r="L99">
        <f t="shared" si="255"/>
        <v>0.30928274529342498</v>
      </c>
      <c r="M99">
        <f t="shared" si="335"/>
        <v>0.19080862998629872</v>
      </c>
      <c r="N99">
        <f t="shared" si="256"/>
        <v>0.37175301730153454</v>
      </c>
      <c r="O99">
        <f t="shared" si="257"/>
        <v>0.25990211116984946</v>
      </c>
      <c r="P99">
        <f t="shared" si="336"/>
        <v>0.21258143128458123</v>
      </c>
      <c r="Q99">
        <f t="shared" si="258"/>
        <v>0.55020696986360451</v>
      </c>
      <c r="R99">
        <f t="shared" si="259"/>
        <v>0.20215044147656094</v>
      </c>
      <c r="S99">
        <f t="shared" si="337"/>
        <v>0.21409150829403295</v>
      </c>
      <c r="T99">
        <f t="shared" si="260"/>
        <v>0.7179735246681016</v>
      </c>
      <c r="U99">
        <f t="shared" si="261"/>
        <v>0.14191162925402881</v>
      </c>
      <c r="V99">
        <f t="shared" si="338"/>
        <v>0.19494566351277415</v>
      </c>
      <c r="W99">
        <f t="shared" si="262"/>
        <v>0.8557621694345019</v>
      </c>
      <c r="X99">
        <f t="shared" si="263"/>
        <v>8.5413827498849071E-2</v>
      </c>
      <c r="Y99">
        <f t="shared" si="339"/>
        <v>0.15637014837438201</v>
      </c>
      <c r="Z99">
        <f t="shared" si="264"/>
        <v>0.95062591068701408</v>
      </c>
      <c r="AA99">
        <f t="shared" si="265"/>
        <v>3.875338249753834E-2</v>
      </c>
      <c r="AB99">
        <f t="shared" si="340"/>
        <v>0.1008533648806287</v>
      </c>
      <c r="AC99">
        <f t="shared" si="266"/>
        <v>0.99605622541965955</v>
      </c>
      <c r="AD99">
        <f t="shared" si="267"/>
        <v>7.5836578540811172E-3</v>
      </c>
      <c r="AE99">
        <f t="shared" si="341"/>
        <v>3.1569439114588177E-2</v>
      </c>
      <c r="AF99">
        <f t="shared" si="268"/>
        <v>0.99101678621698774</v>
      </c>
      <c r="AG99">
        <f t="shared" si="269"/>
        <v>-2.8837796328807729E-3</v>
      </c>
      <c r="AH99">
        <f t="shared" si="342"/>
        <v>-4.84167214915249E-2</v>
      </c>
      <c r="AI99">
        <f t="shared" si="270"/>
        <v>0.93875285774123529</v>
      </c>
      <c r="AJ99">
        <f t="shared" si="271"/>
        <v>1.2669621638066297E-2</v>
      </c>
      <c r="AK99">
        <f t="shared" si="343"/>
        <v>-0.13721529771333743</v>
      </c>
      <c r="AL99">
        <f t="shared" si="272"/>
        <v>0.84596686393614295</v>
      </c>
      <c r="AM99">
        <f t="shared" si="273"/>
        <v>6.1247657655523091E-2</v>
      </c>
      <c r="AN99">
        <f t="shared" si="344"/>
        <v>-0.23566908015261911</v>
      </c>
      <c r="AO99">
        <f t="shared" si="274"/>
        <v>0.72250628186026744</v>
      </c>
      <c r="AP99">
        <f t="shared" si="275"/>
        <v>0.15535950976526863</v>
      </c>
      <c r="AQ99">
        <f t="shared" si="345"/>
        <v>-0.35014584144269134</v>
      </c>
      <c r="AR99">
        <f t="shared" si="276"/>
        <v>0.58128120717348319</v>
      </c>
      <c r="AS99">
        <f t="shared" si="277"/>
        <v>0.32266523938375991</v>
      </c>
      <c r="AT99">
        <f t="shared" si="346"/>
        <v>-0.49917231307604698</v>
      </c>
      <c r="AU99">
        <f t="shared" si="278"/>
        <v>0.43788585881153008</v>
      </c>
      <c r="AV99">
        <f t="shared" si="279"/>
        <v>0.6339715842150887</v>
      </c>
      <c r="AW99">
        <f t="shared" si="347"/>
        <v>-0.73505182466206676</v>
      </c>
      <c r="AX99">
        <f t="shared" si="280"/>
        <v>0.30943968611445827</v>
      </c>
      <c r="AY99">
        <f t="shared" si="281"/>
        <v>1.3045482819161904</v>
      </c>
      <c r="AZ99">
        <f t="shared" si="348"/>
        <v>-1.25124699628488</v>
      </c>
      <c r="BA99">
        <f t="shared" si="282"/>
        <v>0.21249005455071157</v>
      </c>
      <c r="BB99">
        <f t="shared" si="283"/>
        <v>3.2217798523333516</v>
      </c>
      <c r="BC99">
        <f t="shared" si="349"/>
        <v>-3.7790441305802074</v>
      </c>
      <c r="BD99">
        <f t="shared" si="284"/>
        <v>0.16030535143980251</v>
      </c>
      <c r="BE99">
        <f t="shared" si="285"/>
        <v>14.824683243043168</v>
      </c>
      <c r="BF99">
        <f t="shared" si="350"/>
        <v>3.779044130580218</v>
      </c>
      <c r="BG99">
        <f t="shared" si="286"/>
        <v>0.16030535143980251</v>
      </c>
      <c r="BH99">
        <f t="shared" si="287"/>
        <v>14.824683243043223</v>
      </c>
      <c r="BI99">
        <f t="shared" si="351"/>
        <v>1.2512469962848809</v>
      </c>
      <c r="BJ99">
        <f t="shared" si="288"/>
        <v>0.21249005455071135</v>
      </c>
      <c r="BK99">
        <f t="shared" si="289"/>
        <v>3.2217798523333543</v>
      </c>
      <c r="BL99">
        <f t="shared" si="352"/>
        <v>0.73505182466206731</v>
      </c>
      <c r="BM99">
        <f t="shared" si="290"/>
        <v>0.30943968611445816</v>
      </c>
      <c r="BN99">
        <f t="shared" si="291"/>
        <v>1.3045482819161922</v>
      </c>
      <c r="BO99">
        <f t="shared" si="353"/>
        <v>0.49917231307604681</v>
      </c>
      <c r="BP99">
        <f t="shared" si="292"/>
        <v>0.43788585881153019</v>
      </c>
      <c r="BQ99">
        <f t="shared" si="293"/>
        <v>0.6339715842150877</v>
      </c>
      <c r="BR99">
        <f t="shared" si="354"/>
        <v>0.35014584144269151</v>
      </c>
      <c r="BS99">
        <f t="shared" si="294"/>
        <v>0.58128120717348286</v>
      </c>
      <c r="BT99">
        <f t="shared" si="295"/>
        <v>0.32266523938375935</v>
      </c>
      <c r="BU99">
        <f t="shared" si="355"/>
        <v>0.23566908015261928</v>
      </c>
      <c r="BV99">
        <f t="shared" si="296"/>
        <v>0.72250628186026722</v>
      </c>
      <c r="BW99">
        <f t="shared" si="297"/>
        <v>0.15535950976526866</v>
      </c>
      <c r="BX99">
        <f t="shared" si="356"/>
        <v>0.1372152977133374</v>
      </c>
      <c r="BY99">
        <f t="shared" si="298"/>
        <v>0.84596686393614307</v>
      </c>
      <c r="BZ99">
        <f t="shared" si="299"/>
        <v>6.1247657655523598E-2</v>
      </c>
      <c r="CA99">
        <f t="shared" si="357"/>
        <v>4.8416721491524845E-2</v>
      </c>
      <c r="CB99">
        <f t="shared" si="300"/>
        <v>0.9387528577412354</v>
      </c>
      <c r="CC99">
        <f t="shared" si="301"/>
        <v>1.2669621638066297E-2</v>
      </c>
      <c r="CD99">
        <f t="shared" si="358"/>
        <v>-3.1569439114588177E-2</v>
      </c>
      <c r="CE99">
        <f t="shared" si="302"/>
        <v>0.99101678621698774</v>
      </c>
      <c r="CF99">
        <f t="shared" si="303"/>
        <v>-2.8837796328807729E-3</v>
      </c>
      <c r="CG99">
        <f t="shared" si="359"/>
        <v>-0.10085336488062863</v>
      </c>
      <c r="CH99">
        <f t="shared" si="304"/>
        <v>0.99605622541965966</v>
      </c>
      <c r="CI99">
        <f t="shared" si="305"/>
        <v>7.5836578540811172E-3</v>
      </c>
      <c r="CJ99">
        <f t="shared" si="360"/>
        <v>-0.15637014837438187</v>
      </c>
      <c r="CK99">
        <f t="shared" si="306"/>
        <v>0.95062591068701419</v>
      </c>
      <c r="CL99">
        <f t="shared" si="307"/>
        <v>3.8753382497537861E-2</v>
      </c>
      <c r="CM99">
        <f t="shared" si="361"/>
        <v>-0.1949456635127742</v>
      </c>
      <c r="CN99">
        <f t="shared" si="308"/>
        <v>0.85576216943450167</v>
      </c>
      <c r="CO99">
        <f t="shared" si="309"/>
        <v>8.5413827498848571E-2</v>
      </c>
      <c r="CP99">
        <f t="shared" si="362"/>
        <v>-0.21409150829403284</v>
      </c>
      <c r="CQ99">
        <f t="shared" si="310"/>
        <v>0.71797352466810171</v>
      </c>
      <c r="CR99">
        <f t="shared" si="311"/>
        <v>0.14191162925402936</v>
      </c>
      <c r="CS99">
        <f t="shared" si="363"/>
        <v>-0.21258143128458129</v>
      </c>
      <c r="CT99">
        <f t="shared" si="312"/>
        <v>0.55020696986360484</v>
      </c>
      <c r="CU99">
        <f t="shared" si="313"/>
        <v>0.20215044147656089</v>
      </c>
      <c r="CV99">
        <f t="shared" si="364"/>
        <v>-0.19080862998629877</v>
      </c>
      <c r="CW99">
        <f t="shared" si="314"/>
        <v>0.37175301730153487</v>
      </c>
      <c r="CX99">
        <f t="shared" si="315"/>
        <v>0.25990211116984768</v>
      </c>
      <c r="CY99">
        <f t="shared" si="365"/>
        <v>-0.15091489314104958</v>
      </c>
      <c r="CZ99">
        <f t="shared" si="316"/>
        <v>0.20639319621858743</v>
      </c>
      <c r="DA99">
        <f t="shared" si="317"/>
        <v>0.30928274529342625</v>
      </c>
      <c r="DB99">
        <f t="shared" si="366"/>
        <v>-9.6693406576484509E-2</v>
      </c>
      <c r="DC99">
        <f t="shared" si="318"/>
        <v>7.8670903360314681E-2</v>
      </c>
      <c r="DD99">
        <f t="shared" si="319"/>
        <v>0.3452806634989431</v>
      </c>
      <c r="DE99">
        <f t="shared" si="320"/>
        <v>-7.0333333333333359E-2</v>
      </c>
      <c r="DF99">
        <v>0</v>
      </c>
      <c r="DG99">
        <f t="shared" si="245"/>
        <v>3.1158071605934845</v>
      </c>
      <c r="DH99">
        <f t="shared" si="367"/>
        <v>10.929626541387375</v>
      </c>
      <c r="DI99">
        <f t="shared" si="321"/>
        <v>0.16666666666666666</v>
      </c>
      <c r="DJ99">
        <f t="shared" si="246"/>
        <v>125.19104052454486</v>
      </c>
      <c r="DK99">
        <f t="shared" si="368"/>
        <v>5</v>
      </c>
      <c r="EC99">
        <f t="shared" si="175"/>
        <v>4.3080000000000194</v>
      </c>
      <c r="EE99">
        <f t="shared" si="173"/>
        <v>0</v>
      </c>
      <c r="EF99">
        <f t="shared" si="174"/>
        <v>0</v>
      </c>
      <c r="EW99">
        <f t="shared" si="207"/>
        <v>2.6389378290154246</v>
      </c>
      <c r="EX99">
        <f t="shared" si="202"/>
        <v>-4.3815334002193138</v>
      </c>
      <c r="EY99">
        <f t="shared" si="203"/>
        <v>2.4087683705085841</v>
      </c>
      <c r="EZ99">
        <f t="shared" si="204"/>
        <v>-4.3853992250955987</v>
      </c>
      <c r="FA99">
        <f t="shared" si="206"/>
        <v>3.9469321803814825</v>
      </c>
      <c r="FB99" cm="1">
        <f t="array" ref="FB99">xsel+Rs*COS(EW99)</f>
        <v>266.2065739064555</v>
      </c>
      <c r="FC99">
        <f t="shared" si="205"/>
        <v>136.7993420144912</v>
      </c>
      <c r="HB99">
        <f t="shared" si="322"/>
        <v>0.93770156050525644</v>
      </c>
      <c r="HC99">
        <f t="shared" si="323"/>
        <v>0.63686999999999971</v>
      </c>
      <c r="HD99">
        <f t="shared" si="369"/>
        <v>5.2832454490020391</v>
      </c>
      <c r="HE99">
        <f t="shared" si="370"/>
        <v>8.6581678729187317E-3</v>
      </c>
      <c r="HF99">
        <f t="shared" si="324"/>
        <v>0.93804635676259274</v>
      </c>
      <c r="HL99">
        <f t="shared" si="208"/>
        <v>5.2832454490020391</v>
      </c>
      <c r="HM99">
        <f t="shared" si="325"/>
        <v>-0.83325590643001368</v>
      </c>
      <c r="HN99">
        <f t="shared" si="176"/>
        <v>-3.9102609188435915</v>
      </c>
      <c r="HO99">
        <f t="shared" si="177"/>
        <v>3.5528216984483234</v>
      </c>
      <c r="HS99">
        <f t="shared" si="326"/>
        <v>-6.0457999516900642</v>
      </c>
      <c r="HT99">
        <f t="shared" si="201"/>
        <v>5.1350829684708597</v>
      </c>
      <c r="HU99">
        <f t="shared" si="327"/>
        <v>1.2424191649042047</v>
      </c>
      <c r="HV99">
        <f t="shared" si="247"/>
        <v>0.95799107192807675</v>
      </c>
      <c r="HW99">
        <f t="shared" si="328"/>
        <v>0.63686999999999971</v>
      </c>
      <c r="HX99">
        <f t="shared" si="248"/>
        <v>5.4841116120879603</v>
      </c>
      <c r="IA99">
        <f t="shared" si="371"/>
        <v>1.0019583181967293</v>
      </c>
      <c r="IB99">
        <f t="shared" si="372"/>
        <v>8.7263250380869337</v>
      </c>
      <c r="IC99">
        <f t="shared" si="373"/>
        <v>0.82870938133278138</v>
      </c>
      <c r="ID99">
        <f t="shared" si="374"/>
        <v>5.4211364984778827</v>
      </c>
      <c r="IE99">
        <f t="shared" si="375"/>
        <v>18692.710820461987</v>
      </c>
      <c r="IG99">
        <f t="shared" si="376"/>
        <v>0.15169204406170184</v>
      </c>
      <c r="IH99">
        <f t="shared" si="249"/>
        <v>0.84198957634091487</v>
      </c>
      <c r="II99">
        <f t="shared" si="377"/>
        <v>1.0009605359630422</v>
      </c>
      <c r="IJ99">
        <f t="shared" si="378"/>
        <v>1.1543751003756881</v>
      </c>
      <c r="IL99">
        <f t="shared" si="250"/>
        <v>14.222155759039518</v>
      </c>
    </row>
    <row r="100" spans="1:246" x14ac:dyDescent="0.2">
      <c r="A100">
        <f t="shared" si="329"/>
        <v>4.7148242140350476</v>
      </c>
      <c r="B100">
        <f t="shared" si="330"/>
        <v>0.19615011850107844</v>
      </c>
      <c r="C100">
        <f t="shared" si="251"/>
        <v>16.836493944609604</v>
      </c>
      <c r="D100">
        <f t="shared" si="331"/>
        <v>3.106301294986297E-2</v>
      </c>
      <c r="E100">
        <f t="shared" si="244"/>
        <v>0.99733571177822122</v>
      </c>
      <c r="F100">
        <f t="shared" si="252"/>
        <v>43.140975949019804</v>
      </c>
      <c r="G100">
        <f t="shared" si="332"/>
        <v>9.0029240335604416E-2</v>
      </c>
      <c r="H100">
        <f t="shared" si="253"/>
        <v>7.7868024407792724E-2</v>
      </c>
      <c r="I100">
        <f t="shared" si="333"/>
        <v>0.32241135419851363</v>
      </c>
      <c r="J100">
        <f t="shared" si="334"/>
        <v>0.13981692046872493</v>
      </c>
      <c r="K100">
        <f t="shared" si="254"/>
        <v>0.20436608438418136</v>
      </c>
      <c r="L100">
        <f t="shared" si="255"/>
        <v>0.28745313238952619</v>
      </c>
      <c r="M100">
        <f t="shared" si="335"/>
        <v>0.17527304525596429</v>
      </c>
      <c r="N100">
        <f t="shared" si="256"/>
        <v>0.36832390614424393</v>
      </c>
      <c r="O100">
        <f t="shared" si="257"/>
        <v>0.23963172832538016</v>
      </c>
      <c r="P100">
        <f t="shared" si="336"/>
        <v>0.19256880236714791</v>
      </c>
      <c r="Q100">
        <f t="shared" si="258"/>
        <v>0.54559367863019581</v>
      </c>
      <c r="R100">
        <f t="shared" si="259"/>
        <v>0.18397144059737955</v>
      </c>
      <c r="S100">
        <f t="shared" si="337"/>
        <v>0.18949327296257476</v>
      </c>
      <c r="T100">
        <f t="shared" si="260"/>
        <v>0.71276143085581056</v>
      </c>
      <c r="U100">
        <f t="shared" si="261"/>
        <v>0.12639570016617424</v>
      </c>
      <c r="V100">
        <f t="shared" si="338"/>
        <v>0.16554086674877744</v>
      </c>
      <c r="W100">
        <f t="shared" si="262"/>
        <v>0.85081316546161523</v>
      </c>
      <c r="X100">
        <f t="shared" si="263"/>
        <v>7.3221439625627271E-2</v>
      </c>
      <c r="Y100">
        <f t="shared" si="339"/>
        <v>0.12177021114742792</v>
      </c>
      <c r="Z100">
        <f t="shared" si="264"/>
        <v>0.94695966903417594</v>
      </c>
      <c r="AA100">
        <f t="shared" si="265"/>
        <v>3.0716534007686119E-2</v>
      </c>
      <c r="AB100">
        <f t="shared" si="340"/>
        <v>6.0429203862894326E-2</v>
      </c>
      <c r="AC100">
        <f t="shared" si="266"/>
        <v>0.99473475839580072</v>
      </c>
      <c r="AD100">
        <f t="shared" si="267"/>
        <v>4.8414002431949694E-3</v>
      </c>
      <c r="AE100">
        <f t="shared" si="341"/>
        <v>-1.5651571364842368E-2</v>
      </c>
      <c r="AF100">
        <f t="shared" si="268"/>
        <v>0.99304846581064898</v>
      </c>
      <c r="AG100">
        <f t="shared" si="269"/>
        <v>1.33942406163829E-3</v>
      </c>
      <c r="AH100">
        <f t="shared" si="342"/>
        <v>-0.10391034588192541</v>
      </c>
      <c r="AI100">
        <f t="shared" si="270"/>
        <v>0.94501584690581797</v>
      </c>
      <c r="AJ100">
        <f t="shared" si="271"/>
        <v>2.6449127647980405E-2</v>
      </c>
      <c r="AK100">
        <f t="shared" si="343"/>
        <v>-0.20323339883725733</v>
      </c>
      <c r="AL100">
        <f t="shared" si="272"/>
        <v>0.8571419653166179</v>
      </c>
      <c r="AM100">
        <f t="shared" si="273"/>
        <v>8.8806809801581885E-2</v>
      </c>
      <c r="AN100">
        <f t="shared" si="344"/>
        <v>-0.31575639466932159</v>
      </c>
      <c r="AO100">
        <f t="shared" si="274"/>
        <v>0.73900898128947512</v>
      </c>
      <c r="AP100">
        <f t="shared" si="275"/>
        <v>0.2039671647466689</v>
      </c>
      <c r="AQ100">
        <f t="shared" si="345"/>
        <v>-0.45023422793588219</v>
      </c>
      <c r="AR100">
        <f t="shared" si="276"/>
        <v>0.6031910823277431</v>
      </c>
      <c r="AS100">
        <f t="shared" si="277"/>
        <v>0.40571148060279844</v>
      </c>
      <c r="AT100">
        <f t="shared" si="346"/>
        <v>-0.63025206564554914</v>
      </c>
      <c r="AU100">
        <f t="shared" si="278"/>
        <v>0.46488400520181572</v>
      </c>
      <c r="AV100">
        <f t="shared" si="279"/>
        <v>0.77848615700585511</v>
      </c>
      <c r="AW100">
        <f t="shared" si="347"/>
        <v>-0.92121454083856591</v>
      </c>
      <c r="AX100">
        <f t="shared" si="280"/>
        <v>0.34077507473375601</v>
      </c>
      <c r="AY100">
        <f t="shared" si="281"/>
        <v>1.572831532617641</v>
      </c>
      <c r="AZ100">
        <f t="shared" si="348"/>
        <v>-1.564593232938071</v>
      </c>
      <c r="BA100">
        <f t="shared" si="282"/>
        <v>0.24699783863108304</v>
      </c>
      <c r="BB100">
        <f t="shared" si="283"/>
        <v>3.795895775295671</v>
      </c>
      <c r="BC100">
        <f t="shared" si="349"/>
        <v>-4.7238252634624827</v>
      </c>
      <c r="BD100">
        <f t="shared" si="284"/>
        <v>0.1964911045497868</v>
      </c>
      <c r="BE100">
        <f t="shared" si="285"/>
        <v>16.854705693401574</v>
      </c>
      <c r="BF100">
        <f t="shared" si="350"/>
        <v>4.723825263462496</v>
      </c>
      <c r="BG100">
        <f t="shared" si="286"/>
        <v>0.1964911045497868</v>
      </c>
      <c r="BH100">
        <f t="shared" si="287"/>
        <v>16.85470569340163</v>
      </c>
      <c r="BI100">
        <f t="shared" si="351"/>
        <v>1.5645932329380721</v>
      </c>
      <c r="BJ100">
        <f t="shared" si="288"/>
        <v>0.24699783863108293</v>
      </c>
      <c r="BK100">
        <f t="shared" si="289"/>
        <v>3.7958957752956759</v>
      </c>
      <c r="BL100">
        <f t="shared" si="352"/>
        <v>0.92121454083856658</v>
      </c>
      <c r="BM100">
        <f t="shared" si="290"/>
        <v>0.3407750747337559</v>
      </c>
      <c r="BN100">
        <f t="shared" si="291"/>
        <v>1.5728315326176427</v>
      </c>
      <c r="BO100">
        <f t="shared" si="353"/>
        <v>0.63025206564554892</v>
      </c>
      <c r="BP100">
        <f t="shared" si="292"/>
        <v>0.46488400520181594</v>
      </c>
      <c r="BQ100">
        <f t="shared" si="293"/>
        <v>0.778486157005854</v>
      </c>
      <c r="BR100">
        <f t="shared" si="354"/>
        <v>0.45023422793588241</v>
      </c>
      <c r="BS100">
        <f t="shared" si="294"/>
        <v>0.60319108232774299</v>
      </c>
      <c r="BT100">
        <f t="shared" si="295"/>
        <v>0.4057114806027991</v>
      </c>
      <c r="BU100">
        <f t="shared" si="355"/>
        <v>0.31575639466932182</v>
      </c>
      <c r="BV100">
        <f t="shared" si="296"/>
        <v>0.7390089812894749</v>
      </c>
      <c r="BW100">
        <f t="shared" si="297"/>
        <v>0.20396716474666893</v>
      </c>
      <c r="BX100">
        <f t="shared" si="356"/>
        <v>0.20323339883725727</v>
      </c>
      <c r="BY100">
        <f t="shared" si="298"/>
        <v>0.85714196531661802</v>
      </c>
      <c r="BZ100">
        <f t="shared" si="299"/>
        <v>8.8806809801581885E-2</v>
      </c>
      <c r="CA100">
        <f t="shared" si="357"/>
        <v>0.10391034588192535</v>
      </c>
      <c r="CB100">
        <f t="shared" si="300"/>
        <v>0.94501584690581797</v>
      </c>
      <c r="CC100">
        <f t="shared" si="301"/>
        <v>2.6449127647980405E-2</v>
      </c>
      <c r="CD100">
        <f t="shared" si="358"/>
        <v>1.5651571364842368E-2</v>
      </c>
      <c r="CE100">
        <f t="shared" si="302"/>
        <v>0.99304846581064898</v>
      </c>
      <c r="CF100">
        <f t="shared" si="303"/>
        <v>1.33942406163829E-3</v>
      </c>
      <c r="CG100">
        <f t="shared" si="359"/>
        <v>-6.042920386289425E-2</v>
      </c>
      <c r="CH100">
        <f t="shared" si="304"/>
        <v>0.99473475839580072</v>
      </c>
      <c r="CI100">
        <f t="shared" si="305"/>
        <v>4.8414002431949694E-3</v>
      </c>
      <c r="CJ100">
        <f t="shared" si="360"/>
        <v>-0.12177021114742775</v>
      </c>
      <c r="CK100">
        <f t="shared" si="306"/>
        <v>0.94695966903417617</v>
      </c>
      <c r="CL100">
        <f t="shared" si="307"/>
        <v>3.0716534007686112E-2</v>
      </c>
      <c r="CM100">
        <f t="shared" si="361"/>
        <v>-0.16554086674877749</v>
      </c>
      <c r="CN100">
        <f t="shared" si="308"/>
        <v>0.85081316546161512</v>
      </c>
      <c r="CO100">
        <f t="shared" si="309"/>
        <v>7.3221439625627271E-2</v>
      </c>
      <c r="CP100">
        <f t="shared" si="362"/>
        <v>-0.18949327296257465</v>
      </c>
      <c r="CQ100">
        <f t="shared" si="310"/>
        <v>0.71276143085581056</v>
      </c>
      <c r="CR100">
        <f t="shared" si="311"/>
        <v>0.12639570016617424</v>
      </c>
      <c r="CS100">
        <f t="shared" si="363"/>
        <v>-0.19256880236714796</v>
      </c>
      <c r="CT100">
        <f t="shared" si="312"/>
        <v>0.54559367863019603</v>
      </c>
      <c r="CU100">
        <f t="shared" si="313"/>
        <v>0.18397144059737888</v>
      </c>
      <c r="CV100">
        <f t="shared" si="364"/>
        <v>-0.17527304525596432</v>
      </c>
      <c r="CW100" t="s">
        <v>361</v>
      </c>
      <c r="CX100" t="e">
        <f t="shared" si="315"/>
        <v>#VALUE!</v>
      </c>
      <c r="CY100">
        <f t="shared" si="365"/>
        <v>-0.13981692046872482</v>
      </c>
      <c r="CZ100">
        <f t="shared" si="316"/>
        <v>0.20436608438418113</v>
      </c>
      <c r="DA100">
        <f t="shared" si="317"/>
        <v>0.2874531323895258</v>
      </c>
      <c r="DB100">
        <f t="shared" si="366"/>
        <v>-9.0029240335604388E-2</v>
      </c>
      <c r="DC100">
        <f t="shared" si="318"/>
        <v>7.7868024407792724E-2</v>
      </c>
      <c r="DD100">
        <f t="shared" si="319"/>
        <v>0.32241135419851458</v>
      </c>
      <c r="DE100">
        <f t="shared" si="320"/>
        <v>-3.7000000000000026E-2</v>
      </c>
      <c r="DF100">
        <v>0</v>
      </c>
      <c r="DG100">
        <f t="shared" si="245"/>
        <v>1.4209393969322166</v>
      </c>
      <c r="DH100">
        <f t="shared" si="367"/>
        <v>-9.5086871444551591</v>
      </c>
      <c r="DI100">
        <f t="shared" si="321"/>
        <v>0.19999999999999998</v>
      </c>
      <c r="DJ100">
        <f t="shared" si="246"/>
        <v>163.45007000503875</v>
      </c>
      <c r="DK100">
        <f t="shared" si="368"/>
        <v>6</v>
      </c>
      <c r="EC100">
        <f t="shared" si="175"/>
        <v>4.2900000000000196</v>
      </c>
      <c r="EE100">
        <f t="shared" si="173"/>
        <v>0</v>
      </c>
      <c r="EF100">
        <f t="shared" si="174"/>
        <v>0</v>
      </c>
      <c r="EW100">
        <f t="shared" si="207"/>
        <v>2.6703537555513224</v>
      </c>
      <c r="EX100">
        <f t="shared" si="202"/>
        <v>-4.4550326209418349</v>
      </c>
      <c r="EY100">
        <f t="shared" si="203"/>
        <v>2.2699524986977422</v>
      </c>
      <c r="EZ100">
        <f t="shared" si="204"/>
        <v>-3.7970751695200033</v>
      </c>
      <c r="FA100">
        <f t="shared" si="206"/>
        <v>4.5157745910324891</v>
      </c>
      <c r="FB100" cm="1">
        <f t="array" ref="FB100">xsel+Rs*COS(EW100)</f>
        <v>266.18819910127485</v>
      </c>
      <c r="FC100">
        <f t="shared" si="205"/>
        <v>136.76463804653849</v>
      </c>
      <c r="HB100">
        <f t="shared" si="322"/>
        <v>0.93682781284819738</v>
      </c>
      <c r="HC100">
        <f t="shared" si="323"/>
        <v>0.64609999999999967</v>
      </c>
      <c r="HD100">
        <f t="shared" si="369"/>
        <v>5.2745953471971543</v>
      </c>
      <c r="HE100">
        <f t="shared" si="370"/>
        <v>8.6501018048847911E-3</v>
      </c>
      <c r="HF100">
        <f t="shared" si="324"/>
        <v>0.93717245990084408</v>
      </c>
      <c r="HL100">
        <f t="shared" si="208"/>
        <v>5.2745953471971543</v>
      </c>
      <c r="HM100">
        <f t="shared" si="325"/>
        <v>-0.88207980201439873</v>
      </c>
      <c r="HN100">
        <f t="shared" si="176"/>
        <v>-4.0723165277535536</v>
      </c>
      <c r="HO100">
        <f t="shared" si="177"/>
        <v>3.3522521048481884</v>
      </c>
      <c r="HS100">
        <f t="shared" si="326"/>
        <v>-6.1484484257200442</v>
      </c>
      <c r="HT100">
        <f t="shared" si="201"/>
        <v>5.2267901605109781</v>
      </c>
      <c r="HU100">
        <f t="shared" si="327"/>
        <v>0.70853418736112805</v>
      </c>
      <c r="HV100">
        <f t="shared" si="247"/>
        <v>0.95737948067565271</v>
      </c>
      <c r="HW100">
        <f t="shared" si="328"/>
        <v>0.64609999999999967</v>
      </c>
      <c r="HX100">
        <f t="shared" si="248"/>
        <v>5.4780568586889622</v>
      </c>
      <c r="IA100">
        <f t="shared" si="371"/>
        <v>1.0044169754257175</v>
      </c>
      <c r="IB100">
        <f t="shared" si="372"/>
        <v>8.6401743100268611</v>
      </c>
      <c r="IC100">
        <f t="shared" si="373"/>
        <v>0.81840376777025381</v>
      </c>
      <c r="ID100">
        <f t="shared" si="374"/>
        <v>5.4165784606085632</v>
      </c>
      <c r="IE100">
        <f t="shared" si="375"/>
        <v>18683.197287363681</v>
      </c>
      <c r="IG100">
        <f t="shared" si="376"/>
        <v>0.1499581249499706</v>
      </c>
      <c r="IH100">
        <f t="shared" si="249"/>
        <v>0.84331015983892255</v>
      </c>
      <c r="II100">
        <f t="shared" si="377"/>
        <v>1.0034130517332329</v>
      </c>
      <c r="IJ100">
        <f t="shared" si="378"/>
        <v>1.1551050957949347</v>
      </c>
      <c r="IL100">
        <f t="shared" si="250"/>
        <v>14.218650307731163</v>
      </c>
    </row>
    <row r="101" spans="1:246" x14ac:dyDescent="0.2">
      <c r="A101">
        <f t="shared" si="329"/>
        <v>5.6578051370318363</v>
      </c>
      <c r="B101">
        <f t="shared" si="330"/>
        <v>0.2314798169965866</v>
      </c>
      <c r="C101">
        <f t="shared" si="251"/>
        <v>18.6461261748513</v>
      </c>
      <c r="D101">
        <f t="shared" si="331"/>
        <v>2.8840229766205344E-2</v>
      </c>
      <c r="E101">
        <f t="shared" si="244"/>
        <v>0.99847312105734543</v>
      </c>
      <c r="F101">
        <f t="shared" si="252"/>
        <v>43.167920457221079</v>
      </c>
      <c r="G101">
        <f t="shared" si="332"/>
        <v>8.3365074094724295E-2</v>
      </c>
      <c r="H101">
        <f t="shared" si="253"/>
        <v>7.706479577897285E-2</v>
      </c>
      <c r="I101">
        <f t="shared" si="333"/>
        <v>0.29941380006795676</v>
      </c>
      <c r="J101">
        <f t="shared" si="334"/>
        <v>0.12871894779640017</v>
      </c>
      <c r="K101">
        <f t="shared" si="254"/>
        <v>0.20233638692255695</v>
      </c>
      <c r="L101">
        <f t="shared" si="255"/>
        <v>0.26548693152210873</v>
      </c>
      <c r="M101">
        <f t="shared" si="335"/>
        <v>0.15973746052562987</v>
      </c>
      <c r="N101">
        <f t="shared" si="256"/>
        <v>0.36488546201629524</v>
      </c>
      <c r="O101">
        <f t="shared" si="257"/>
        <v>0.21921120739790556</v>
      </c>
      <c r="P101">
        <f t="shared" si="336"/>
        <v>0.17255617344971458</v>
      </c>
      <c r="Q101">
        <f t="shared" si="258"/>
        <v>0.54095684989427462</v>
      </c>
      <c r="R101">
        <f t="shared" si="259"/>
        <v>0.1656220758725111</v>
      </c>
      <c r="S101">
        <f t="shared" si="337"/>
        <v>0.16489503763111657</v>
      </c>
      <c r="T101">
        <f t="shared" si="260"/>
        <v>0.70750161499994746</v>
      </c>
      <c r="U101">
        <f t="shared" si="261"/>
        <v>0.11068008713556576</v>
      </c>
      <c r="V101">
        <f t="shared" si="338"/>
        <v>0.13613606998478073</v>
      </c>
      <c r="W101">
        <f t="shared" si="262"/>
        <v>0.8457806839036327</v>
      </c>
      <c r="X101">
        <f t="shared" si="263"/>
        <v>6.0786978493480359E-2</v>
      </c>
      <c r="Y101">
        <f t="shared" si="339"/>
        <v>8.7170273920473829E-2</v>
      </c>
      <c r="Z101">
        <f t="shared" si="264"/>
        <v>0.94316214082168559</v>
      </c>
      <c r="AA101">
        <f t="shared" si="265"/>
        <v>2.2375468953564875E-2</v>
      </c>
      <c r="AB101">
        <f t="shared" si="340"/>
        <v>2.0005042845159957E-2</v>
      </c>
      <c r="AC101">
        <f t="shared" si="266"/>
        <v>0.99322267834757128</v>
      </c>
      <c r="AD101">
        <f t="shared" si="267"/>
        <v>1.7013542991879797E-3</v>
      </c>
      <c r="AE101">
        <f t="shared" si="341"/>
        <v>-6.2872581844272912E-2</v>
      </c>
      <c r="AF101">
        <f t="shared" si="268"/>
        <v>0.99482004495974707</v>
      </c>
      <c r="AG101">
        <f t="shared" si="269"/>
        <v>5.0184386096348314E-3</v>
      </c>
      <c r="AH101">
        <f t="shared" si="342"/>
        <v>-0.15940397027232592</v>
      </c>
      <c r="AI101">
        <f t="shared" si="270"/>
        <v>0.95094111681216775</v>
      </c>
      <c r="AJ101">
        <f t="shared" si="271"/>
        <v>3.9443628670688236E-2</v>
      </c>
      <c r="AK101">
        <f t="shared" si="343"/>
        <v>-0.2692514999611772</v>
      </c>
      <c r="AL101">
        <f t="shared" si="272"/>
        <v>0.86789628235576355</v>
      </c>
      <c r="AM101">
        <f t="shared" si="273"/>
        <v>0.11515912791984706</v>
      </c>
      <c r="AN101">
        <f t="shared" si="344"/>
        <v>-0.39584370918602407</v>
      </c>
      <c r="AO101">
        <f t="shared" si="274"/>
        <v>0.75500581110748444</v>
      </c>
      <c r="AP101">
        <f t="shared" si="275"/>
        <v>0.25056944159027805</v>
      </c>
      <c r="AQ101">
        <f t="shared" si="345"/>
        <v>-0.55032261442907304</v>
      </c>
      <c r="AR101">
        <f t="shared" si="276"/>
        <v>0.62451222300349829</v>
      </c>
      <c r="AS101">
        <f t="shared" si="277"/>
        <v>0.48509019316192953</v>
      </c>
      <c r="AT101">
        <f t="shared" si="346"/>
        <v>-0.76133181821505125</v>
      </c>
      <c r="AU101">
        <f t="shared" si="278"/>
        <v>0.49121774196221579</v>
      </c>
      <c r="AV101">
        <f t="shared" si="279"/>
        <v>0.91545420983685433</v>
      </c>
      <c r="AW101">
        <f t="shared" si="347"/>
        <v>-1.1073772570150651</v>
      </c>
      <c r="AX101">
        <f t="shared" si="280"/>
        <v>0.37138291138078028</v>
      </c>
      <c r="AY101">
        <f t="shared" si="281"/>
        <v>1.8232149161522653</v>
      </c>
      <c r="AZ101">
        <f t="shared" si="348"/>
        <v>-1.8779394695912619</v>
      </c>
      <c r="BA101">
        <f t="shared" si="282"/>
        <v>0.28073254435043127</v>
      </c>
      <c r="BB101">
        <f t="shared" si="283"/>
        <v>4.3195031730406104</v>
      </c>
      <c r="BC101">
        <f t="shared" si="349"/>
        <v>-5.6686063963447584</v>
      </c>
      <c r="BD101">
        <f t="shared" si="284"/>
        <v>0.23187989764880645</v>
      </c>
      <c r="BE101">
        <f t="shared" si="285"/>
        <v>18.665796040808242</v>
      </c>
      <c r="BF101">
        <f t="shared" si="350"/>
        <v>5.6686063963447744</v>
      </c>
      <c r="BG101">
        <f t="shared" si="286"/>
        <v>0.23187989764880645</v>
      </c>
      <c r="BH101">
        <f t="shared" si="287"/>
        <v>18.66579604080831</v>
      </c>
      <c r="BI101">
        <f t="shared" si="351"/>
        <v>1.8779394695912632</v>
      </c>
      <c r="BJ101">
        <f t="shared" si="288"/>
        <v>0.28073254435043105</v>
      </c>
      <c r="BK101">
        <f t="shared" si="289"/>
        <v>4.3195031730406139</v>
      </c>
      <c r="BL101">
        <f t="shared" si="352"/>
        <v>1.1073772570150657</v>
      </c>
      <c r="BM101">
        <f t="shared" si="290"/>
        <v>0.37138291138078017</v>
      </c>
      <c r="BN101">
        <f t="shared" si="291"/>
        <v>1.8232149161522682</v>
      </c>
      <c r="BO101">
        <f t="shared" si="353"/>
        <v>0.76133181821505103</v>
      </c>
      <c r="BP101">
        <f t="shared" si="292"/>
        <v>0.4912177419622159</v>
      </c>
      <c r="BQ101">
        <f t="shared" si="293"/>
        <v>0.91545420983685244</v>
      </c>
      <c r="BR101">
        <f t="shared" si="354"/>
        <v>0.55032261442907338</v>
      </c>
      <c r="BS101">
        <f t="shared" si="294"/>
        <v>0.62451222300349829</v>
      </c>
      <c r="BT101">
        <f t="shared" si="295"/>
        <v>0.48509019316193025</v>
      </c>
      <c r="BU101">
        <f t="shared" si="355"/>
        <v>0.39584370918602435</v>
      </c>
      <c r="BV101">
        <f t="shared" si="296"/>
        <v>0.75500581110748421</v>
      </c>
      <c r="BW101">
        <f t="shared" si="297"/>
        <v>0.25056944159027811</v>
      </c>
      <c r="BX101">
        <f t="shared" si="356"/>
        <v>0.26925149996117714</v>
      </c>
      <c r="BY101">
        <f t="shared" si="298"/>
        <v>0.86789628235576366</v>
      </c>
      <c r="BZ101">
        <f t="shared" si="299"/>
        <v>0.11515912791984706</v>
      </c>
      <c r="CA101">
        <f t="shared" si="357"/>
        <v>0.15940397027232586</v>
      </c>
      <c r="CB101">
        <f t="shared" si="300"/>
        <v>0.95094111681216786</v>
      </c>
      <c r="CC101">
        <f t="shared" si="301"/>
        <v>3.9443628670688236E-2</v>
      </c>
      <c r="CD101">
        <f t="shared" si="358"/>
        <v>6.2872581844272912E-2</v>
      </c>
      <c r="CE101">
        <f t="shared" si="302"/>
        <v>0.99482004495974707</v>
      </c>
      <c r="CF101">
        <f t="shared" si="303"/>
        <v>5.0184386096348314E-3</v>
      </c>
      <c r="CG101">
        <f t="shared" si="359"/>
        <v>-2.0005042845159873E-2</v>
      </c>
      <c r="CH101">
        <f t="shared" si="304"/>
        <v>0.99322267834757139</v>
      </c>
      <c r="CI101">
        <f t="shared" si="305"/>
        <v>1.7013542991884394E-3</v>
      </c>
      <c r="CJ101">
        <f t="shared" si="360"/>
        <v>-8.7170273920473634E-2</v>
      </c>
      <c r="CK101">
        <f t="shared" si="306"/>
        <v>0.9431621408216857</v>
      </c>
      <c r="CL101">
        <f t="shared" si="307"/>
        <v>2.2375468953564872E-2</v>
      </c>
      <c r="CM101">
        <f t="shared" si="361"/>
        <v>-0.13613606998478078</v>
      </c>
      <c r="CN101">
        <f t="shared" si="308"/>
        <v>0.84578068390363259</v>
      </c>
      <c r="CO101">
        <f t="shared" si="309"/>
        <v>6.0786978493480359E-2</v>
      </c>
      <c r="CP101">
        <f t="shared" si="362"/>
        <v>-0.16489503763111646</v>
      </c>
      <c r="CQ101">
        <f t="shared" si="310"/>
        <v>0.70750161499994757</v>
      </c>
      <c r="CR101">
        <f t="shared" si="311"/>
        <v>0.11068008713556576</v>
      </c>
      <c r="CS101">
        <f t="shared" si="363"/>
        <v>-0.17255617344971463</v>
      </c>
      <c r="CT101">
        <f t="shared" si="312"/>
        <v>0.54095684989427506</v>
      </c>
      <c r="CU101">
        <f t="shared" si="313"/>
        <v>0.16562207587251168</v>
      </c>
      <c r="CV101">
        <f t="shared" si="364"/>
        <v>-0.15973746052562987</v>
      </c>
      <c r="CW101">
        <f t="shared" si="314"/>
        <v>0.36488546201629557</v>
      </c>
      <c r="CX101">
        <f t="shared" si="315"/>
        <v>0.21921120739790384</v>
      </c>
      <c r="CY101">
        <f t="shared" si="365"/>
        <v>-0.12871894779640006</v>
      </c>
      <c r="CZ101">
        <f t="shared" si="316"/>
        <v>0.20233638692255684</v>
      </c>
      <c r="DA101">
        <f t="shared" si="317"/>
        <v>0.26548693152210995</v>
      </c>
      <c r="DB101">
        <f t="shared" si="366"/>
        <v>-8.3365074094724267E-2</v>
      </c>
      <c r="DC101">
        <f t="shared" si="318"/>
        <v>7.706479577897285E-2</v>
      </c>
      <c r="DD101">
        <f t="shared" si="319"/>
        <v>0.29941380006795776</v>
      </c>
      <c r="DE101">
        <f t="shared" si="320"/>
        <v>-3.6666666666666931E-3</v>
      </c>
      <c r="DF101">
        <v>0</v>
      </c>
      <c r="DG101">
        <f t="shared" si="245"/>
        <v>0.1227921469633351</v>
      </c>
      <c r="DH101">
        <f t="shared" si="367"/>
        <v>9.6314792914184935</v>
      </c>
      <c r="DI101">
        <f t="shared" si="321"/>
        <v>0.23333333333333331</v>
      </c>
      <c r="DJ101">
        <f t="shared" si="246"/>
        <v>213.40125677295708</v>
      </c>
      <c r="DK101">
        <f t="shared" si="368"/>
        <v>7</v>
      </c>
      <c r="EC101">
        <f t="shared" si="175"/>
        <v>4.2720000000000198</v>
      </c>
      <c r="EE101">
        <f t="shared" ref="EE101:EE110" si="379">IF(EC101&gt;rarxiko,1,IF(EC101&gt;Rg,1-dc*(rarxiko-EC101)/hatm,0))</f>
        <v>0</v>
      </c>
      <c r="EF101">
        <f t="shared" ref="EF101:EF110" si="380">IF(EC101&gt;Rg,1/EE101,0)</f>
        <v>0</v>
      </c>
      <c r="EW101">
        <f t="shared" si="207"/>
        <v>2.7017696820872201</v>
      </c>
      <c r="EX101">
        <f t="shared" si="202"/>
        <v>-4.524135262330093</v>
      </c>
      <c r="EY101">
        <f t="shared" si="203"/>
        <v>2.1288964578253724</v>
      </c>
      <c r="EZ101">
        <f t="shared" si="204"/>
        <v>-3.124495842562347</v>
      </c>
      <c r="FA101">
        <f t="shared" si="206"/>
        <v>5.0047503164304423</v>
      </c>
      <c r="FB101" cm="1">
        <f t="array" ref="FB101">xsel+Rs*COS(EW101)</f>
        <v>266.17092344092782</v>
      </c>
      <c r="FC101">
        <f t="shared" si="205"/>
        <v>136.72937403632039</v>
      </c>
      <c r="HB101">
        <f t="shared" si="322"/>
        <v>0.93595487918689591</v>
      </c>
      <c r="HC101">
        <f t="shared" si="323"/>
        <v>0.65532999999999964</v>
      </c>
      <c r="HD101">
        <f t="shared" si="369"/>
        <v>5.2659533039502699</v>
      </c>
      <c r="HE101">
        <f t="shared" si="370"/>
        <v>8.6420432468843345E-3</v>
      </c>
      <c r="HF101">
        <f t="shared" si="324"/>
        <v>0.93629937669386065</v>
      </c>
      <c r="HL101">
        <f t="shared" si="208"/>
        <v>5.2659533039502699</v>
      </c>
      <c r="HM101">
        <f t="shared" si="325"/>
        <v>-0.93239106146666406</v>
      </c>
      <c r="HN101">
        <f t="shared" si="176"/>
        <v>-4.2288085601236078</v>
      </c>
      <c r="HO101">
        <f t="shared" si="177"/>
        <v>3.1380634731008961</v>
      </c>
      <c r="HS101">
        <f t="shared" si="326"/>
        <v>-6.2510738380453548</v>
      </c>
      <c r="HT101">
        <f t="shared" si="201"/>
        <v>5.2632385527102974</v>
      </c>
      <c r="HU101">
        <f t="shared" si="327"/>
        <v>0.16906843776640873</v>
      </c>
      <c r="HV101">
        <f t="shared" si="247"/>
        <v>0.95676783869964899</v>
      </c>
      <c r="HW101">
        <f t="shared" si="328"/>
        <v>0.65532999999999964</v>
      </c>
      <c r="HX101">
        <f t="shared" si="248"/>
        <v>5.4720016031265253</v>
      </c>
      <c r="IA101">
        <f t="shared" si="371"/>
        <v>1.0068924493382805</v>
      </c>
      <c r="IB101">
        <f t="shared" si="372"/>
        <v>8.5540374733704247</v>
      </c>
      <c r="IC101">
        <f t="shared" si="373"/>
        <v>0.80805382135762494</v>
      </c>
      <c r="ID101">
        <f t="shared" si="374"/>
        <v>5.4120098453724754</v>
      </c>
      <c r="IE101">
        <f t="shared" si="375"/>
        <v>18673.532960292756</v>
      </c>
      <c r="IG101">
        <f t="shared" si="376"/>
        <v>0.14821264645665411</v>
      </c>
      <c r="IH101">
        <f t="shared" si="249"/>
        <v>0.84463462753270713</v>
      </c>
      <c r="II101">
        <f t="shared" si="377"/>
        <v>1.0058822977901798</v>
      </c>
      <c r="IJ101">
        <f t="shared" si="378"/>
        <v>1.1558404227401504</v>
      </c>
      <c r="IL101">
        <f t="shared" si="250"/>
        <v>14.215088286497013</v>
      </c>
    </row>
    <row r="102" spans="1:246" x14ac:dyDescent="0.2">
      <c r="A102">
        <f t="shared" si="329"/>
        <v>6.600786060028625</v>
      </c>
      <c r="B102">
        <f t="shared" si="330"/>
        <v>0.26601558968320682</v>
      </c>
      <c r="C102">
        <f t="shared" si="251"/>
        <v>20.28577057591216</v>
      </c>
      <c r="D102">
        <f t="shared" si="331"/>
        <v>2.6617446582547718E-2</v>
      </c>
      <c r="E102">
        <f t="shared" si="244"/>
        <v>0.9992967718983321</v>
      </c>
      <c r="F102">
        <f t="shared" si="252"/>
        <v>43.187422646636222</v>
      </c>
      <c r="G102">
        <f t="shared" si="332"/>
        <v>7.6700907853844175E-2</v>
      </c>
      <c r="H102">
        <f t="shared" si="253"/>
        <v>7.626121747385517E-2</v>
      </c>
      <c r="I102">
        <f t="shared" si="333"/>
        <v>0.27628599079704602</v>
      </c>
      <c r="J102">
        <f t="shared" si="334"/>
        <v>0.11762097512407541</v>
      </c>
      <c r="K102">
        <f t="shared" si="254"/>
        <v>0.20030410383371411</v>
      </c>
      <c r="L102">
        <f t="shared" si="255"/>
        <v>0.24338208221348545</v>
      </c>
      <c r="M102">
        <f t="shared" si="335"/>
        <v>0.14420187579529545</v>
      </c>
      <c r="N102">
        <f t="shared" si="256"/>
        <v>0.36143768491768824</v>
      </c>
      <c r="O102">
        <f t="shared" si="257"/>
        <v>0.19863842108388016</v>
      </c>
      <c r="P102">
        <f t="shared" si="336"/>
        <v>0.15254354453228125</v>
      </c>
      <c r="Q102">
        <f t="shared" si="258"/>
        <v>0.53629648365584126</v>
      </c>
      <c r="R102">
        <f t="shared" si="259"/>
        <v>0.14710015208127475</v>
      </c>
      <c r="S102">
        <f t="shared" si="337"/>
        <v>0.14029680229965838</v>
      </c>
      <c r="T102">
        <f t="shared" si="260"/>
        <v>0.7021940771005124</v>
      </c>
      <c r="U102">
        <f t="shared" si="261"/>
        <v>9.476255912097796E-2</v>
      </c>
      <c r="V102">
        <f t="shared" si="338"/>
        <v>0.10673127322078403</v>
      </c>
      <c r="W102">
        <f t="shared" si="262"/>
        <v>0.84066472476055432</v>
      </c>
      <c r="X102">
        <f t="shared" si="263"/>
        <v>4.8108280211936034E-2</v>
      </c>
      <c r="Y102">
        <f t="shared" si="339"/>
        <v>5.257033669351973E-2</v>
      </c>
      <c r="Z102">
        <f t="shared" si="264"/>
        <v>0.9392333260495429</v>
      </c>
      <c r="AA102">
        <f t="shared" si="265"/>
        <v>1.3728348009631526E-2</v>
      </c>
      <c r="AB102">
        <f t="shared" si="340"/>
        <v>-2.0419118172574413E-2</v>
      </c>
      <c r="AC102">
        <f t="shared" si="266"/>
        <v>0.99151998527497154</v>
      </c>
      <c r="AD102">
        <f t="shared" si="267"/>
        <v>-1.8373887998476685E-3</v>
      </c>
      <c r="AE102">
        <f t="shared" si="341"/>
        <v>-0.11009359232370346</v>
      </c>
      <c r="AF102">
        <f t="shared" si="268"/>
        <v>0.99633152366428179</v>
      </c>
      <c r="AG102">
        <f t="shared" si="269"/>
        <v>8.1547171965876651E-3</v>
      </c>
      <c r="AH102">
        <f t="shared" si="342"/>
        <v>-0.21489759466272643</v>
      </c>
      <c r="AI102">
        <f t="shared" si="270"/>
        <v>0.95652866746028498</v>
      </c>
      <c r="AJ102">
        <f t="shared" si="271"/>
        <v>5.1660451677468411E-2</v>
      </c>
      <c r="AK102">
        <f t="shared" si="343"/>
        <v>-0.33526960108509707</v>
      </c>
      <c r="AL102">
        <f t="shared" si="272"/>
        <v>0.87822981505357978</v>
      </c>
      <c r="AM102">
        <f t="shared" si="273"/>
        <v>0.14032698048834163</v>
      </c>
      <c r="AN102">
        <f t="shared" si="344"/>
        <v>-0.47593102370272655</v>
      </c>
      <c r="AO102">
        <f t="shared" si="274"/>
        <v>0.77049677131429539</v>
      </c>
      <c r="AP102">
        <f t="shared" si="275"/>
        <v>0.29522976857646066</v>
      </c>
      <c r="AQ102">
        <f t="shared" si="345"/>
        <v>-0.65041100092226389</v>
      </c>
      <c r="AR102">
        <f t="shared" si="276"/>
        <v>0.64524462920074865</v>
      </c>
      <c r="AS102">
        <f t="shared" si="277"/>
        <v>0.5609877600659583</v>
      </c>
      <c r="AT102">
        <f t="shared" si="346"/>
        <v>-0.89241157078455347</v>
      </c>
      <c r="AU102">
        <f t="shared" si="278"/>
        <v>0.51688706909273008</v>
      </c>
      <c r="AV102">
        <f t="shared" si="279"/>
        <v>1.0454755088781451</v>
      </c>
      <c r="AW102">
        <f t="shared" si="347"/>
        <v>-1.2935399731915642</v>
      </c>
      <c r="AX102">
        <f t="shared" si="280"/>
        <v>0.40126319605553107</v>
      </c>
      <c r="AY102">
        <f t="shared" si="281"/>
        <v>2.0578734492622677</v>
      </c>
      <c r="AZ102">
        <f t="shared" si="348"/>
        <v>-2.1912857062444528</v>
      </c>
      <c r="BA102">
        <f t="shared" si="282"/>
        <v>0.31369417170875613</v>
      </c>
      <c r="BB102">
        <f t="shared" si="283"/>
        <v>4.8014946125475033</v>
      </c>
      <c r="BC102">
        <f t="shared" si="349"/>
        <v>-6.6133875292270341</v>
      </c>
      <c r="BD102">
        <f t="shared" si="284"/>
        <v>0.2664717307368617</v>
      </c>
      <c r="BE102">
        <f t="shared" si="285"/>
        <v>20.306690375158137</v>
      </c>
      <c r="BF102">
        <f t="shared" si="350"/>
        <v>6.6133875292270528</v>
      </c>
      <c r="BG102">
        <f t="shared" si="286"/>
        <v>0.2664717307368617</v>
      </c>
      <c r="BH102">
        <f t="shared" si="287"/>
        <v>20.306690375158208</v>
      </c>
      <c r="BI102">
        <f t="shared" si="351"/>
        <v>2.1912857062444546</v>
      </c>
      <c r="BJ102">
        <f t="shared" si="288"/>
        <v>0.31369417170875591</v>
      </c>
      <c r="BK102">
        <f t="shared" si="289"/>
        <v>4.8014946125475086</v>
      </c>
      <c r="BL102">
        <f t="shared" si="352"/>
        <v>1.2935399731915651</v>
      </c>
      <c r="BM102">
        <f t="shared" si="290"/>
        <v>0.40126319605553096</v>
      </c>
      <c r="BN102">
        <f t="shared" si="291"/>
        <v>2.0578734492622699</v>
      </c>
      <c r="BO102">
        <f t="shared" si="353"/>
        <v>0.89241157078455313</v>
      </c>
      <c r="BP102">
        <f t="shared" si="292"/>
        <v>0.51688706909273019</v>
      </c>
      <c r="BQ102">
        <f t="shared" si="293"/>
        <v>1.045475508878144</v>
      </c>
      <c r="BR102">
        <f t="shared" si="354"/>
        <v>0.65041100092226434</v>
      </c>
      <c r="BS102">
        <f t="shared" si="294"/>
        <v>0.64524462920074854</v>
      </c>
      <c r="BT102">
        <f t="shared" si="295"/>
        <v>0.5609877600659583</v>
      </c>
      <c r="BU102">
        <f t="shared" si="355"/>
        <v>0.47593102370272689</v>
      </c>
      <c r="BV102">
        <f t="shared" si="296"/>
        <v>0.77049677131429528</v>
      </c>
      <c r="BW102">
        <f t="shared" si="297"/>
        <v>0.29522976857646072</v>
      </c>
      <c r="BX102">
        <f t="shared" si="356"/>
        <v>0.33526960108509701</v>
      </c>
      <c r="BY102">
        <f t="shared" si="298"/>
        <v>0.87822981505357989</v>
      </c>
      <c r="BZ102">
        <f t="shared" si="299"/>
        <v>0.14032698048834163</v>
      </c>
      <c r="CA102">
        <f t="shared" si="357"/>
        <v>0.21489759466272637</v>
      </c>
      <c r="CB102">
        <f t="shared" si="300"/>
        <v>0.95652866746028509</v>
      </c>
      <c r="CC102">
        <f t="shared" si="301"/>
        <v>5.1660451677468883E-2</v>
      </c>
      <c r="CD102">
        <f t="shared" si="358"/>
        <v>0.11009359232370346</v>
      </c>
      <c r="CE102">
        <f t="shared" si="302"/>
        <v>0.99633152366428179</v>
      </c>
      <c r="CF102">
        <f t="shared" si="303"/>
        <v>8.1547171965876651E-3</v>
      </c>
      <c r="CG102">
        <f t="shared" si="359"/>
        <v>2.0419118172574503E-2</v>
      </c>
      <c r="CH102">
        <f t="shared" si="304"/>
        <v>0.99151998527497154</v>
      </c>
      <c r="CI102">
        <f t="shared" si="305"/>
        <v>-1.8373887998476685E-3</v>
      </c>
      <c r="CJ102">
        <f t="shared" si="360"/>
        <v>-5.2570336693519522E-2</v>
      </c>
      <c r="CK102">
        <f t="shared" si="306"/>
        <v>0.93923332604954302</v>
      </c>
      <c r="CL102">
        <f t="shared" si="307"/>
        <v>1.3728348009631051E-2</v>
      </c>
      <c r="CM102">
        <f t="shared" si="361"/>
        <v>-0.10673127322078409</v>
      </c>
      <c r="CN102">
        <f t="shared" si="308"/>
        <v>0.84066472476055409</v>
      </c>
      <c r="CO102">
        <f t="shared" si="309"/>
        <v>4.8108280211935535E-2</v>
      </c>
      <c r="CP102">
        <f t="shared" si="362"/>
        <v>-0.14029680229965827</v>
      </c>
      <c r="CQ102">
        <f t="shared" si="310"/>
        <v>0.70219407710051251</v>
      </c>
      <c r="CR102">
        <f t="shared" si="311"/>
        <v>9.4762559120978529E-2</v>
      </c>
      <c r="CS102">
        <f t="shared" si="363"/>
        <v>-0.15254354453228131</v>
      </c>
      <c r="CT102">
        <f t="shared" si="312"/>
        <v>0.53629648365584148</v>
      </c>
      <c r="CU102">
        <f t="shared" si="313"/>
        <v>0.14710015208127405</v>
      </c>
      <c r="CV102">
        <f t="shared" si="364"/>
        <v>-0.14420187579529542</v>
      </c>
      <c r="CW102">
        <f t="shared" si="314"/>
        <v>0.36143768491768857</v>
      </c>
      <c r="CX102">
        <f t="shared" si="315"/>
        <v>0.19863842108387922</v>
      </c>
      <c r="CY102">
        <f t="shared" si="365"/>
        <v>-0.11762097512407531</v>
      </c>
      <c r="CZ102">
        <f t="shared" si="316"/>
        <v>0.20030410383371389</v>
      </c>
      <c r="DA102">
        <f t="shared" si="317"/>
        <v>0.24338208221348556</v>
      </c>
      <c r="DB102">
        <f t="shared" si="366"/>
        <v>-7.6700907853844147E-2</v>
      </c>
      <c r="DC102">
        <f t="shared" si="318"/>
        <v>7.626121747385517E-2</v>
      </c>
      <c r="DD102">
        <f t="shared" si="319"/>
        <v>0.27628599079704691</v>
      </c>
      <c r="DE102">
        <f t="shared" si="320"/>
        <v>2.966666666666664E-2</v>
      </c>
      <c r="DF102">
        <v>0</v>
      </c>
      <c r="DG102">
        <f t="shared" si="245"/>
        <v>-0.87149561915796903</v>
      </c>
      <c r="DH102">
        <f t="shared" si="367"/>
        <v>-10.502974910576462</v>
      </c>
      <c r="DI102">
        <f t="shared" si="321"/>
        <v>0.26666666666666666</v>
      </c>
      <c r="DJ102">
        <f t="shared" si="246"/>
        <v>278.61778456793371</v>
      </c>
      <c r="DK102">
        <f t="shared" si="368"/>
        <v>8</v>
      </c>
      <c r="EC102">
        <f t="shared" ref="EC102:EC110" si="381">EC101-dr</f>
        <v>4.25400000000002</v>
      </c>
      <c r="EE102">
        <f t="shared" si="379"/>
        <v>0</v>
      </c>
      <c r="EF102">
        <f t="shared" si="380"/>
        <v>0</v>
      </c>
      <c r="EW102">
        <f t="shared" si="207"/>
        <v>2.7331856086231179</v>
      </c>
      <c r="EX102">
        <f t="shared" si="202"/>
        <v>-4.5887731284199011</v>
      </c>
      <c r="EY102">
        <f t="shared" si="203"/>
        <v>1.9857394531739134</v>
      </c>
      <c r="EZ102">
        <f t="shared" si="204"/>
        <v>-2.3785135141533584</v>
      </c>
      <c r="FA102">
        <f t="shared" si="206"/>
        <v>5.3993215743267085</v>
      </c>
      <c r="FB102" cm="1">
        <f t="array" ref="FB102">xsel+Rs*COS(EW102)</f>
        <v>266.15476397440534</v>
      </c>
      <c r="FC102">
        <f t="shared" si="205"/>
        <v>136.69358478515753</v>
      </c>
      <c r="HB102">
        <f t="shared" si="322"/>
        <v>0.93508275876346891</v>
      </c>
      <c r="HC102">
        <f t="shared" si="323"/>
        <v>0.6645599999999996</v>
      </c>
      <c r="HD102">
        <f t="shared" si="369"/>
        <v>5.2573193117583426</v>
      </c>
      <c r="HE102">
        <f t="shared" si="370"/>
        <v>8.6339921919273976E-3</v>
      </c>
      <c r="HF102">
        <f t="shared" si="324"/>
        <v>0.93542710638433335</v>
      </c>
      <c r="HL102">
        <f t="shared" si="208"/>
        <v>5.2573193117583426</v>
      </c>
      <c r="HM102">
        <f t="shared" si="325"/>
        <v>-0.98421448896112096</v>
      </c>
      <c r="HN102">
        <f t="shared" si="176"/>
        <v>-4.3784929526006522</v>
      </c>
      <c r="HO102">
        <f t="shared" si="177"/>
        <v>2.9100181803235583</v>
      </c>
      <c r="HS102">
        <f t="shared" si="326"/>
        <v>-6.3536763130225582</v>
      </c>
      <c r="HT102">
        <f t="shared" si="201"/>
        <v>5.2442629572371153</v>
      </c>
      <c r="HU102">
        <f t="shared" si="327"/>
        <v>-0.37028689031322354</v>
      </c>
      <c r="HV102">
        <f t="shared" si="247"/>
        <v>0.95615614715951325</v>
      </c>
      <c r="HW102">
        <f t="shared" si="328"/>
        <v>0.6645599999999996</v>
      </c>
      <c r="HX102">
        <f t="shared" si="248"/>
        <v>5.4659458568791814</v>
      </c>
      <c r="IA102">
        <f t="shared" si="371"/>
        <v>1.0093849787018829</v>
      </c>
      <c r="IB102">
        <f t="shared" si="372"/>
        <v>8.4679145076544131</v>
      </c>
      <c r="IC102">
        <f t="shared" si="373"/>
        <v>0.79765885205908682</v>
      </c>
      <c r="ID102">
        <f t="shared" si="374"/>
        <v>5.4074304864756666</v>
      </c>
      <c r="IE102">
        <f t="shared" si="375"/>
        <v>18663.727471814371</v>
      </c>
      <c r="IG102">
        <f t="shared" si="376"/>
        <v>0.14645544403826741</v>
      </c>
      <c r="IH102">
        <f t="shared" si="249"/>
        <v>0.84596299293218491</v>
      </c>
      <c r="II102">
        <f t="shared" si="377"/>
        <v>1.0083685107664317</v>
      </c>
      <c r="IJ102">
        <f t="shared" si="378"/>
        <v>1.1565811572230857</v>
      </c>
      <c r="IL102">
        <f t="shared" si="250"/>
        <v>14.211473210621975</v>
      </c>
    </row>
    <row r="103" spans="1:246" x14ac:dyDescent="0.2">
      <c r="A103">
        <f t="shared" si="329"/>
        <v>7.5437669830254137</v>
      </c>
      <c r="B103">
        <f t="shared" si="330"/>
        <v>0.29975743656093956</v>
      </c>
      <c r="C103">
        <f t="shared" si="251"/>
        <v>21.787715544812528</v>
      </c>
      <c r="D103">
        <f t="shared" si="331"/>
        <v>2.4394663398890092E-2</v>
      </c>
      <c r="E103">
        <f t="shared" si="244"/>
        <v>0.99980536597097314</v>
      </c>
      <c r="F103">
        <f t="shared" si="252"/>
        <v>43.199460990735368</v>
      </c>
      <c r="G103">
        <f t="shared" si="332"/>
        <v>7.0036741612964054E-2</v>
      </c>
      <c r="H103">
        <f t="shared" si="253"/>
        <v>7.5457289492439572E-2</v>
      </c>
      <c r="I103">
        <f t="shared" si="333"/>
        <v>0.25302586208870015</v>
      </c>
      <c r="J103">
        <f t="shared" si="334"/>
        <v>0.10652300245175064</v>
      </c>
      <c r="K103">
        <f t="shared" si="254"/>
        <v>0.19826923511765293</v>
      </c>
      <c r="L103">
        <f t="shared" si="255"/>
        <v>0.22113646892804781</v>
      </c>
      <c r="M103">
        <f t="shared" si="335"/>
        <v>0.12866629106496102</v>
      </c>
      <c r="N103">
        <f t="shared" si="256"/>
        <v>0.35798057484842294</v>
      </c>
      <c r="O103">
        <f t="shared" si="257"/>
        <v>0.1779111853811276</v>
      </c>
      <c r="P103">
        <f t="shared" si="336"/>
        <v>0.13253091561484792</v>
      </c>
      <c r="Q103">
        <f t="shared" si="258"/>
        <v>0.53161257991489541</v>
      </c>
      <c r="R103">
        <f t="shared" si="259"/>
        <v>0.12840341494065022</v>
      </c>
      <c r="S103">
        <f t="shared" si="337"/>
        <v>0.11569856696820019</v>
      </c>
      <c r="T103">
        <f t="shared" si="260"/>
        <v>0.69683881715750551</v>
      </c>
      <c r="U103">
        <f t="shared" si="261"/>
        <v>7.86408224060796E-2</v>
      </c>
      <c r="V103">
        <f t="shared" si="338"/>
        <v>7.7326476456787335E-2</v>
      </c>
      <c r="W103">
        <f t="shared" si="262"/>
        <v>0.83546528803237985</v>
      </c>
      <c r="X103">
        <f t="shared" si="263"/>
        <v>3.5183111748303755E-2</v>
      </c>
      <c r="Y103">
        <f t="shared" si="339"/>
        <v>1.7970399466565631E-2</v>
      </c>
      <c r="Z103">
        <f t="shared" si="264"/>
        <v>0.93517322471774778</v>
      </c>
      <c r="AA103">
        <f t="shared" si="265"/>
        <v>4.7732486720188493E-3</v>
      </c>
      <c r="AB103">
        <f t="shared" si="340"/>
        <v>-6.0843279190308783E-2</v>
      </c>
      <c r="AC103">
        <f t="shared" si="266"/>
        <v>0.98962667917800129</v>
      </c>
      <c r="AD103">
        <f t="shared" si="267"/>
        <v>-5.7758565920464616E-3</v>
      </c>
      <c r="AE103">
        <f t="shared" si="341"/>
        <v>-0.157314602803134</v>
      </c>
      <c r="AF103">
        <f t="shared" si="268"/>
        <v>0.99758290192425336</v>
      </c>
      <c r="AG103">
        <f t="shared" si="269"/>
        <v>1.0749494547734981E-2</v>
      </c>
      <c r="AH103">
        <f t="shared" si="342"/>
        <v>-0.27039121905312691</v>
      </c>
      <c r="AI103">
        <f t="shared" si="270"/>
        <v>0.96177849885016942</v>
      </c>
      <c r="AJ103">
        <f t="shared" si="271"/>
        <v>6.3106402199139267E-2</v>
      </c>
      <c r="AK103">
        <f t="shared" si="343"/>
        <v>-0.40128770220901694</v>
      </c>
      <c r="AL103">
        <f t="shared" si="272"/>
        <v>0.88814256341006681</v>
      </c>
      <c r="AM103">
        <f t="shared" si="273"/>
        <v>0.16433121727963251</v>
      </c>
      <c r="AN103">
        <f t="shared" si="344"/>
        <v>-0.55601833821942903</v>
      </c>
      <c r="AO103">
        <f t="shared" si="274"/>
        <v>0.78548186190990821</v>
      </c>
      <c r="AP103">
        <f t="shared" si="275"/>
        <v>0.3380064440853513</v>
      </c>
      <c r="AQ103">
        <f t="shared" si="345"/>
        <v>-0.75049938741545474</v>
      </c>
      <c r="AR103">
        <f t="shared" si="276"/>
        <v>0.66538830091949408</v>
      </c>
      <c r="AS103">
        <f t="shared" si="277"/>
        <v>0.63357075345807257</v>
      </c>
      <c r="AT103">
        <f t="shared" si="346"/>
        <v>-1.0234913233540557</v>
      </c>
      <c r="AU103">
        <f t="shared" si="278"/>
        <v>0.54189198659335858</v>
      </c>
      <c r="AV103">
        <f t="shared" si="279"/>
        <v>1.1690619123021224</v>
      </c>
      <c r="AW103">
        <f t="shared" si="347"/>
        <v>-1.4797026893680634</v>
      </c>
      <c r="AX103">
        <f t="shared" si="280"/>
        <v>0.43041592875800838</v>
      </c>
      <c r="AY103">
        <f t="shared" si="281"/>
        <v>2.2785360838102453</v>
      </c>
      <c r="AZ103">
        <f t="shared" si="348"/>
        <v>-2.5046319428976438</v>
      </c>
      <c r="BA103">
        <f t="shared" si="282"/>
        <v>0.34588272070605763</v>
      </c>
      <c r="BB103">
        <f t="shared" si="283"/>
        <v>5.2482921947486973</v>
      </c>
      <c r="BC103">
        <f t="shared" si="349"/>
        <v>-7.5581686621093098</v>
      </c>
      <c r="BD103">
        <f t="shared" si="284"/>
        <v>0.30026660381395232</v>
      </c>
      <c r="BE103">
        <f t="shared" si="285"/>
        <v>21.809713845025705</v>
      </c>
      <c r="BF103">
        <f t="shared" si="350"/>
        <v>7.5581686621093311</v>
      </c>
      <c r="BG103">
        <f t="shared" si="286"/>
        <v>0.30026660381395232</v>
      </c>
      <c r="BH103">
        <f t="shared" si="287"/>
        <v>21.809713845025779</v>
      </c>
      <c r="BI103">
        <f t="shared" si="351"/>
        <v>2.504631942897646</v>
      </c>
      <c r="BJ103">
        <f t="shared" si="288"/>
        <v>0.34588272070605752</v>
      </c>
      <c r="BK103">
        <f t="shared" si="289"/>
        <v>5.2482921947487036</v>
      </c>
      <c r="BL103">
        <f t="shared" si="352"/>
        <v>1.4797026893680645</v>
      </c>
      <c r="BM103">
        <f t="shared" si="290"/>
        <v>0.43041592875800827</v>
      </c>
      <c r="BN103">
        <f t="shared" si="291"/>
        <v>2.2785360838102475</v>
      </c>
      <c r="BO103">
        <f t="shared" si="353"/>
        <v>1.0234913233540552</v>
      </c>
      <c r="BP103">
        <f t="shared" si="292"/>
        <v>0.54189198659335869</v>
      </c>
      <c r="BQ103">
        <f t="shared" si="293"/>
        <v>1.1690619123021204</v>
      </c>
      <c r="BR103">
        <f t="shared" si="354"/>
        <v>0.7504993874154553</v>
      </c>
      <c r="BS103">
        <f t="shared" si="294"/>
        <v>0.66538830091949386</v>
      </c>
      <c r="BT103">
        <f t="shared" si="295"/>
        <v>0.63357075345807268</v>
      </c>
      <c r="BU103">
        <f t="shared" si="355"/>
        <v>0.55601833821942948</v>
      </c>
      <c r="BV103">
        <f t="shared" si="296"/>
        <v>0.7854818619099081</v>
      </c>
      <c r="BW103">
        <f t="shared" si="297"/>
        <v>0.33800644408535135</v>
      </c>
      <c r="BX103">
        <f t="shared" si="356"/>
        <v>0.40128770220901688</v>
      </c>
      <c r="BY103">
        <f t="shared" si="298"/>
        <v>0.88814256341006692</v>
      </c>
      <c r="BZ103">
        <f t="shared" si="299"/>
        <v>0.16433121727963301</v>
      </c>
      <c r="CA103">
        <f t="shared" si="357"/>
        <v>0.27039121905312691</v>
      </c>
      <c r="CB103">
        <f t="shared" si="300"/>
        <v>0.96177849885016953</v>
      </c>
      <c r="CC103">
        <f t="shared" si="301"/>
        <v>6.3106402199139267E-2</v>
      </c>
      <c r="CD103">
        <f t="shared" si="358"/>
        <v>0.157314602803134</v>
      </c>
      <c r="CE103">
        <f t="shared" si="302"/>
        <v>0.99758290192425336</v>
      </c>
      <c r="CF103">
        <f t="shared" si="303"/>
        <v>1.0749494547734981E-2</v>
      </c>
      <c r="CG103">
        <f t="shared" si="359"/>
        <v>6.084327919030888E-2</v>
      </c>
      <c r="CH103">
        <f t="shared" si="304"/>
        <v>0.9896266791780014</v>
      </c>
      <c r="CI103">
        <f t="shared" si="305"/>
        <v>-5.7758565920464616E-3</v>
      </c>
      <c r="CJ103">
        <f t="shared" si="360"/>
        <v>-1.7970399466565409E-2</v>
      </c>
      <c r="CK103">
        <f t="shared" si="306"/>
        <v>0.935173224717748</v>
      </c>
      <c r="CL103">
        <f t="shared" si="307"/>
        <v>4.7732486720188493E-3</v>
      </c>
      <c r="CM103">
        <f t="shared" si="361"/>
        <v>-7.7326476456787391E-2</v>
      </c>
      <c r="CN103">
        <f t="shared" si="308"/>
        <v>0.83546528803237985</v>
      </c>
      <c r="CO103">
        <f t="shared" si="309"/>
        <v>3.5183111748303755E-2</v>
      </c>
      <c r="CP103">
        <f t="shared" si="362"/>
        <v>-0.11569856696820008</v>
      </c>
      <c r="CQ103">
        <f t="shared" si="310"/>
        <v>0.69683881715750551</v>
      </c>
      <c r="CR103">
        <f t="shared" si="311"/>
        <v>7.86408224060796E-2</v>
      </c>
      <c r="CS103">
        <f t="shared" si="363"/>
        <v>-0.13253091561484798</v>
      </c>
      <c r="CT103">
        <f t="shared" si="312"/>
        <v>0.53161257991489563</v>
      </c>
      <c r="CU103">
        <f t="shared" si="313"/>
        <v>0.12840341494065019</v>
      </c>
      <c r="CV103">
        <f t="shared" si="364"/>
        <v>-0.12866629106496097</v>
      </c>
      <c r="CW103">
        <f t="shared" si="314"/>
        <v>0.35798057484842327</v>
      </c>
      <c r="CX103">
        <f t="shared" si="315"/>
        <v>0.17791118538112666</v>
      </c>
      <c r="CY103">
        <f t="shared" si="365"/>
        <v>-0.10652300245175056</v>
      </c>
      <c r="CZ103">
        <f t="shared" si="316"/>
        <v>0.19826923511765271</v>
      </c>
      <c r="DA103">
        <f t="shared" si="317"/>
        <v>0.22113646892804742</v>
      </c>
      <c r="DB103">
        <f t="shared" si="366"/>
        <v>-7.0036741612964026E-2</v>
      </c>
      <c r="DC103">
        <f t="shared" si="318"/>
        <v>7.5457289492439572E-2</v>
      </c>
      <c r="DD103">
        <f t="shared" si="319"/>
        <v>0.25302586208870109</v>
      </c>
      <c r="DE103">
        <f t="shared" si="320"/>
        <v>6.2999999999999973E-2</v>
      </c>
      <c r="DF103">
        <v>0</v>
      </c>
      <c r="DG103">
        <f t="shared" si="245"/>
        <v>-1.6330487957195581</v>
      </c>
      <c r="DH103">
        <f t="shared" si="367"/>
        <v>8.869926114856904</v>
      </c>
      <c r="DI103">
        <f t="shared" si="321"/>
        <v>0.3</v>
      </c>
      <c r="DJ103">
        <f t="shared" si="246"/>
        <v>363.76482056117283</v>
      </c>
      <c r="DK103">
        <f t="shared" si="368"/>
        <v>9</v>
      </c>
      <c r="EC103">
        <f t="shared" si="381"/>
        <v>4.2360000000000202</v>
      </c>
      <c r="EE103">
        <f t="shared" si="379"/>
        <v>0</v>
      </c>
      <c r="EF103">
        <f t="shared" si="380"/>
        <v>0</v>
      </c>
      <c r="EW103">
        <f t="shared" si="207"/>
        <v>2.7646015351590156</v>
      </c>
      <c r="EX103">
        <f t="shared" si="202"/>
        <v>-4.6488824294412527</v>
      </c>
      <c r="EY103">
        <f t="shared" si="203"/>
        <v>1.8406227634234009</v>
      </c>
      <c r="EZ103">
        <f t="shared" si="204"/>
        <v>-1.5727285283414405</v>
      </c>
      <c r="FA103">
        <f t="shared" si="206"/>
        <v>5.686521342274288</v>
      </c>
      <c r="FB103" cm="1">
        <f t="array" ref="FB103">xsel+Rs*COS(EW103)</f>
        <v>266.13973664915</v>
      </c>
      <c r="FC103">
        <f t="shared" si="205"/>
        <v>136.65730561271991</v>
      </c>
      <c r="HB103">
        <f t="shared" si="322"/>
        <v>0.93421145082073687</v>
      </c>
      <c r="HC103">
        <f t="shared" si="323"/>
        <v>0.67378999999999956</v>
      </c>
      <c r="HD103">
        <f t="shared" si="369"/>
        <v>5.2486933631252954</v>
      </c>
      <c r="HE103">
        <f t="shared" si="370"/>
        <v>8.6259486330471091E-3</v>
      </c>
      <c r="HF103">
        <f t="shared" si="324"/>
        <v>0.93455564821745496</v>
      </c>
      <c r="HL103">
        <f t="shared" si="208"/>
        <v>5.2486933631252954</v>
      </c>
      <c r="HM103">
        <f t="shared" si="325"/>
        <v>-1.0375750041967358</v>
      </c>
      <c r="HN103">
        <f t="shared" si="176"/>
        <v>-4.5200388394275359</v>
      </c>
      <c r="HO103">
        <f t="shared" si="177"/>
        <v>2.6679638135068662</v>
      </c>
      <c r="HS103">
        <f t="shared" si="326"/>
        <v>-6.4562559752075108</v>
      </c>
      <c r="HT103">
        <f t="shared" si="201"/>
        <v>5.1702811298570044</v>
      </c>
      <c r="HU103">
        <f t="shared" si="327"/>
        <v>-0.90386672599454998</v>
      </c>
      <c r="HV103">
        <f t="shared" si="247"/>
        <v>0.95554440721262479</v>
      </c>
      <c r="HW103">
        <f t="shared" si="328"/>
        <v>0.67378999999999956</v>
      </c>
      <c r="HX103">
        <f t="shared" si="248"/>
        <v>5.4598896314049856</v>
      </c>
      <c r="IA103">
        <f t="shared" si="371"/>
        <v>1.0118948081319392</v>
      </c>
      <c r="IB103">
        <f t="shared" si="372"/>
        <v>8.3818053913692658</v>
      </c>
      <c r="IC103">
        <f t="shared" si="373"/>
        <v>0.78721815179960175</v>
      </c>
      <c r="ID103">
        <f t="shared" si="374"/>
        <v>5.4028402131287292</v>
      </c>
      <c r="IE103">
        <f t="shared" si="375"/>
        <v>18653.790587932577</v>
      </c>
      <c r="IG103">
        <f t="shared" si="376"/>
        <v>0.14468634909114658</v>
      </c>
      <c r="IH103">
        <f t="shared" si="249"/>
        <v>0.84729526960010171</v>
      </c>
      <c r="II103">
        <f t="shared" si="377"/>
        <v>1.0108719330671734</v>
      </c>
      <c r="IJ103">
        <f t="shared" si="378"/>
        <v>1.1573273771054409</v>
      </c>
      <c r="IL103">
        <f t="shared" si="250"/>
        <v>14.207808647749488</v>
      </c>
    </row>
    <row r="104" spans="1:246" ht="12" customHeight="1" x14ac:dyDescent="0.2">
      <c r="A104">
        <f t="shared" si="329"/>
        <v>8.4867479060222024</v>
      </c>
      <c r="B104">
        <f t="shared" si="330"/>
        <v>0.33270535762978426</v>
      </c>
      <c r="C104">
        <f t="shared" si="251"/>
        <v>23.174697940831624</v>
      </c>
      <c r="D104">
        <f t="shared" si="331"/>
        <v>2.2171880215232465E-2</v>
      </c>
      <c r="E104">
        <f t="shared" si="244"/>
        <v>0.99999810028916059</v>
      </c>
      <c r="F104">
        <f t="shared" si="252"/>
        <v>43.204022182595878</v>
      </c>
      <c r="G104">
        <f t="shared" si="332"/>
        <v>6.3372575372083934E-2</v>
      </c>
      <c r="H104">
        <f t="shared" si="253"/>
        <v>7.4653011834726168E-2</v>
      </c>
      <c r="I104">
        <f t="shared" si="333"/>
        <v>0.22963129360285969</v>
      </c>
      <c r="J104">
        <f t="shared" si="334"/>
        <v>9.5425029779425879E-2</v>
      </c>
      <c r="K104">
        <f t="shared" si="254"/>
        <v>0.19623178077437353</v>
      </c>
      <c r="L104">
        <f t="shared" si="255"/>
        <v>0.19874791898117333</v>
      </c>
      <c r="M104">
        <f t="shared" si="335"/>
        <v>0.11313070633462659</v>
      </c>
      <c r="N104">
        <f t="shared" si="256"/>
        <v>0.35451413180849933</v>
      </c>
      <c r="O104">
        <f t="shared" si="257"/>
        <v>0.15702725744448193</v>
      </c>
      <c r="P104">
        <f t="shared" si="336"/>
        <v>0.11251828669741461</v>
      </c>
      <c r="Q104">
        <f t="shared" si="258"/>
        <v>0.52690513867143718</v>
      </c>
      <c r="R104">
        <f t="shared" si="259"/>
        <v>0.10952954888879574</v>
      </c>
      <c r="S104">
        <f t="shared" si="337"/>
        <v>9.1100331636741999E-2</v>
      </c>
      <c r="T104">
        <f t="shared" si="260"/>
        <v>0.69143583517092644</v>
      </c>
      <c r="U104">
        <f t="shared" si="261"/>
        <v>6.2312518295672095E-2</v>
      </c>
      <c r="V104">
        <f t="shared" si="338"/>
        <v>4.7921679692790639E-2</v>
      </c>
      <c r="W104">
        <f t="shared" si="262"/>
        <v>0.83018237371910963</v>
      </c>
      <c r="X104">
        <f t="shared" si="263"/>
        <v>2.2009168549391639E-2</v>
      </c>
      <c r="Y104">
        <f t="shared" si="339"/>
        <v>-1.6629537760388467E-2</v>
      </c>
      <c r="Z104">
        <f t="shared" si="264"/>
        <v>0.93098183682630042</v>
      </c>
      <c r="AA104">
        <f t="shared" si="265"/>
        <v>-4.4918370468752947E-3</v>
      </c>
      <c r="AB104">
        <f t="shared" si="340"/>
        <v>-0.10126744020804315</v>
      </c>
      <c r="AC104">
        <f t="shared" si="266"/>
        <v>0.98754276005666064</v>
      </c>
      <c r="AD104">
        <f t="shared" si="267"/>
        <v>-1.01151968392673E-2</v>
      </c>
      <c r="AE104">
        <f t="shared" si="341"/>
        <v>-0.20453561328256453</v>
      </c>
      <c r="AF104">
        <f t="shared" si="268"/>
        <v>0.99857417973966156</v>
      </c>
      <c r="AG104">
        <f t="shared" si="269"/>
        <v>1.2803789374006249E-2</v>
      </c>
      <c r="AH104">
        <f t="shared" si="342"/>
        <v>-0.32588484344352742</v>
      </c>
      <c r="AI104">
        <f t="shared" si="270"/>
        <v>0.96669061098182119</v>
      </c>
      <c r="AJ104">
        <f t="shared" si="271"/>
        <v>7.3787784465920353E-2</v>
      </c>
      <c r="AK104">
        <f t="shared" si="343"/>
        <v>-0.46730580333293681</v>
      </c>
      <c r="AL104">
        <f t="shared" si="272"/>
        <v>0.89763452742522443</v>
      </c>
      <c r="AM104">
        <f t="shared" si="273"/>
        <v>0.18719127048248377</v>
      </c>
      <c r="AN104">
        <f t="shared" si="344"/>
        <v>-0.63610565273613151</v>
      </c>
      <c r="AO104">
        <f t="shared" si="274"/>
        <v>0.79996108289432266</v>
      </c>
      <c r="AP104">
        <f t="shared" si="275"/>
        <v>0.378953138853937</v>
      </c>
      <c r="AQ104">
        <f t="shared" si="345"/>
        <v>-0.85058777390864559</v>
      </c>
      <c r="AR104">
        <f t="shared" si="276"/>
        <v>0.68494323815973446</v>
      </c>
      <c r="AS104">
        <f t="shared" si="277"/>
        <v>0.70298866751191347</v>
      </c>
      <c r="AT104">
        <f t="shared" si="346"/>
        <v>-1.1545710759235579</v>
      </c>
      <c r="AU104">
        <f t="shared" si="278"/>
        <v>0.56623249446410129</v>
      </c>
      <c r="AV104">
        <f t="shared" si="279"/>
        <v>1.2866543008215079</v>
      </c>
      <c r="AW104">
        <f t="shared" si="347"/>
        <v>-1.6658654055445625</v>
      </c>
      <c r="AX104">
        <f t="shared" si="280"/>
        <v>0.45884110948821222</v>
      </c>
      <c r="AY104">
        <f t="shared" si="281"/>
        <v>2.4866043098433375</v>
      </c>
      <c r="AZ104">
        <f t="shared" si="348"/>
        <v>-2.8179781795508347</v>
      </c>
      <c r="BA104">
        <f t="shared" si="282"/>
        <v>0.37729819134233589</v>
      </c>
      <c r="BB104">
        <f t="shared" si="283"/>
        <v>5.6647157946686422</v>
      </c>
      <c r="BC104">
        <f t="shared" si="349"/>
        <v>-8.5029497949915847</v>
      </c>
      <c r="BD104">
        <f t="shared" si="284"/>
        <v>0.33326451688007841</v>
      </c>
      <c r="BE104">
        <f t="shared" si="285"/>
        <v>23.197628846453274</v>
      </c>
      <c r="BF104">
        <f t="shared" si="350"/>
        <v>8.5029497949916095</v>
      </c>
      <c r="BG104">
        <f t="shared" si="286"/>
        <v>0.33326451688007841</v>
      </c>
      <c r="BH104">
        <f t="shared" si="287"/>
        <v>23.197628846453352</v>
      </c>
      <c r="BI104">
        <f t="shared" si="351"/>
        <v>2.8179781795508374</v>
      </c>
      <c r="BJ104">
        <f t="shared" si="288"/>
        <v>0.37729819134233566</v>
      </c>
      <c r="BK104">
        <f t="shared" si="289"/>
        <v>5.6647157946686475</v>
      </c>
      <c r="BL104">
        <f t="shared" si="352"/>
        <v>1.6658654055445639</v>
      </c>
      <c r="BM104">
        <f t="shared" si="290"/>
        <v>0.45884110948821211</v>
      </c>
      <c r="BN104">
        <f t="shared" si="291"/>
        <v>2.4866043098433401</v>
      </c>
      <c r="BO104">
        <f t="shared" si="353"/>
        <v>1.1545710759235575</v>
      </c>
      <c r="BP104">
        <f t="shared" si="292"/>
        <v>0.56623249446410151</v>
      </c>
      <c r="BQ104">
        <f t="shared" si="293"/>
        <v>1.2866543008215066</v>
      </c>
      <c r="BR104">
        <f t="shared" si="354"/>
        <v>0.85058777390864626</v>
      </c>
      <c r="BS104">
        <f t="shared" si="294"/>
        <v>0.68494323815973446</v>
      </c>
      <c r="BT104">
        <f t="shared" si="295"/>
        <v>0.70298866751191424</v>
      </c>
      <c r="BU104">
        <f t="shared" si="355"/>
        <v>0.63610565273613195</v>
      </c>
      <c r="BV104">
        <f t="shared" si="296"/>
        <v>0.79996108289432244</v>
      </c>
      <c r="BW104">
        <f t="shared" si="297"/>
        <v>0.37895313885393705</v>
      </c>
      <c r="BX104">
        <f t="shared" si="356"/>
        <v>0.46730580333293675</v>
      </c>
      <c r="BY104">
        <f t="shared" si="298"/>
        <v>0.89763452742522454</v>
      </c>
      <c r="BZ104">
        <f t="shared" si="299"/>
        <v>0.18719127048248427</v>
      </c>
      <c r="CA104">
        <f t="shared" si="357"/>
        <v>0.32588484344352742</v>
      </c>
      <c r="CB104">
        <f t="shared" si="300"/>
        <v>0.9666906109818213</v>
      </c>
      <c r="CC104">
        <f t="shared" si="301"/>
        <v>7.3787784465920825E-2</v>
      </c>
      <c r="CD104">
        <f t="shared" si="358"/>
        <v>0.20453561328256453</v>
      </c>
      <c r="CE104">
        <f t="shared" si="302"/>
        <v>0.99857417973966156</v>
      </c>
      <c r="CF104">
        <f t="shared" si="303"/>
        <v>1.2803789374006249E-2</v>
      </c>
      <c r="CG104">
        <f t="shared" si="359"/>
        <v>0.10126744020804326</v>
      </c>
      <c r="CH104">
        <f t="shared" si="304"/>
        <v>0.98754276005666064</v>
      </c>
      <c r="CI104">
        <f t="shared" si="305"/>
        <v>-1.01151968392673E-2</v>
      </c>
      <c r="CJ104">
        <f t="shared" si="360"/>
        <v>1.6629537760388703E-2</v>
      </c>
      <c r="CK104">
        <f t="shared" si="306"/>
        <v>0.93098183682630065</v>
      </c>
      <c r="CL104">
        <f t="shared" si="307"/>
        <v>-4.4918370468752938E-3</v>
      </c>
      <c r="CM104">
        <f t="shared" si="361"/>
        <v>-4.7921679692790695E-2</v>
      </c>
      <c r="CN104">
        <f t="shared" si="308"/>
        <v>0.83018237371910952</v>
      </c>
      <c r="CO104">
        <f t="shared" si="309"/>
        <v>2.2009168549391132E-2</v>
      </c>
      <c r="CP104">
        <f t="shared" si="362"/>
        <v>-9.1100331636741888E-2</v>
      </c>
      <c r="CQ104">
        <f t="shared" si="310"/>
        <v>0.69143583517092666</v>
      </c>
      <c r="CR104">
        <f t="shared" si="311"/>
        <v>6.2312518295673212E-2</v>
      </c>
      <c r="CS104">
        <f t="shared" si="363"/>
        <v>-0.11251828669741465</v>
      </c>
      <c r="CT104">
        <f t="shared" si="312"/>
        <v>0.52690513867143762</v>
      </c>
      <c r="CU104">
        <f t="shared" si="313"/>
        <v>0.10952954888879635</v>
      </c>
      <c r="CV104">
        <f t="shared" si="364"/>
        <v>-0.11313070633462653</v>
      </c>
      <c r="CW104">
        <f t="shared" si="314"/>
        <v>0.35451413180849978</v>
      </c>
      <c r="CX104">
        <f t="shared" si="315"/>
        <v>0.15702725744448101</v>
      </c>
      <c r="CY104">
        <f t="shared" si="365"/>
        <v>-9.542502977942581E-2</v>
      </c>
      <c r="CZ104">
        <f t="shared" si="316"/>
        <v>0.19623178077437331</v>
      </c>
      <c r="DA104">
        <f t="shared" si="317"/>
        <v>0.19874791898117344</v>
      </c>
      <c r="DB104">
        <f t="shared" si="366"/>
        <v>-6.3372575372083906E-2</v>
      </c>
      <c r="DC104">
        <f t="shared" si="318"/>
        <v>7.4653011834726168E-2</v>
      </c>
      <c r="DD104">
        <f t="shared" si="319"/>
        <v>0.22963129360286061</v>
      </c>
      <c r="DE104">
        <f t="shared" si="320"/>
        <v>9.6333333333333299E-2</v>
      </c>
      <c r="DF104">
        <v>0</v>
      </c>
      <c r="DG104">
        <f t="shared" si="245"/>
        <v>-2.2163439548196959</v>
      </c>
      <c r="DH104">
        <f t="shared" si="367"/>
        <v>-11.086270069676599</v>
      </c>
      <c r="DI104">
        <f t="shared" si="321"/>
        <v>0.33333333333333331</v>
      </c>
      <c r="DJ104">
        <f t="shared" si="246"/>
        <v>474.93323113994643</v>
      </c>
      <c r="DK104">
        <f t="shared" si="368"/>
        <v>10</v>
      </c>
      <c r="EC104">
        <f t="shared" si="381"/>
        <v>4.2180000000000204</v>
      </c>
      <c r="EE104">
        <f t="shared" si="379"/>
        <v>0</v>
      </c>
      <c r="EF104">
        <f t="shared" si="380"/>
        <v>0</v>
      </c>
      <c r="EW104">
        <f t="shared" si="207"/>
        <v>2.7960174616949134</v>
      </c>
      <c r="EX104">
        <f t="shared" si="202"/>
        <v>-4.7044038447711225</v>
      </c>
      <c r="EY104">
        <f t="shared" si="203"/>
        <v>1.6936896012264691</v>
      </c>
      <c r="EZ104">
        <f t="shared" si="204"/>
        <v>-0.72324660338696523</v>
      </c>
      <c r="FA104">
        <f t="shared" si="206"/>
        <v>5.8555029118504605</v>
      </c>
      <c r="FB104" cm="1">
        <f t="array" ref="FB104">xsel+Rs*COS(EW104)</f>
        <v>266.12585629531753</v>
      </c>
      <c r="FC104">
        <f t="shared" si="205"/>
        <v>136.62057232217066</v>
      </c>
      <c r="HB104">
        <f t="shared" si="322"/>
        <v>0.93334095460222455</v>
      </c>
      <c r="HC104">
        <f t="shared" si="323"/>
        <v>0.68301999999999952</v>
      </c>
      <c r="HD104">
        <f t="shared" si="369"/>
        <v>5.2400754505620233</v>
      </c>
      <c r="HE104">
        <f t="shared" si="370"/>
        <v>8.6179125632721565E-3</v>
      </c>
      <c r="HF104">
        <f t="shared" si="324"/>
        <v>0.93368500143793676</v>
      </c>
      <c r="HL104">
        <f t="shared" si="208"/>
        <v>5.2400754505620233</v>
      </c>
      <c r="HM104">
        <f t="shared" si="325"/>
        <v>-1.0924976429373083</v>
      </c>
      <c r="HN104">
        <f t="shared" si="176"/>
        <v>-4.6520303638682172</v>
      </c>
      <c r="HO104">
        <f t="shared" si="177"/>
        <v>2.4118466413167594</v>
      </c>
      <c r="HS104">
        <f t="shared" si="326"/>
        <v>-6.5588129493565068</v>
      </c>
      <c r="HT104">
        <f t="shared" si="201"/>
        <v>5.042286569163613</v>
      </c>
      <c r="HU104">
        <f t="shared" si="327"/>
        <v>-1.4260914704236325</v>
      </c>
      <c r="HV104">
        <f t="shared" si="247"/>
        <v>0.9549326200142958</v>
      </c>
      <c r="HW104">
        <f t="shared" si="328"/>
        <v>0.68301999999999952</v>
      </c>
      <c r="HX104">
        <f t="shared" si="248"/>
        <v>5.4538329381415291</v>
      </c>
      <c r="IA104">
        <f t="shared" si="371"/>
        <v>1.01442218829777</v>
      </c>
      <c r="IB104">
        <f t="shared" si="372"/>
        <v>8.2957101019778463</v>
      </c>
      <c r="IC104">
        <f t="shared" si="373"/>
        <v>0.77673099381436117</v>
      </c>
      <c r="ID104">
        <f t="shared" si="374"/>
        <v>5.3982388498848044</v>
      </c>
      <c r="IE104">
        <f t="shared" si="375"/>
        <v>18643.732198022284</v>
      </c>
      <c r="IG104">
        <f t="shared" si="376"/>
        <v>0.14290518880767081</v>
      </c>
      <c r="IH104">
        <f t="shared" si="249"/>
        <v>0.84863147115190918</v>
      </c>
      <c r="II104">
        <f t="shared" si="377"/>
        <v>1.0133928130727097</v>
      </c>
      <c r="IJ104">
        <f t="shared" si="378"/>
        <v>1.1580791621638562</v>
      </c>
      <c r="IL104">
        <f t="shared" si="250"/>
        <v>14.204098214360675</v>
      </c>
    </row>
    <row r="105" spans="1:246" x14ac:dyDescent="0.2">
      <c r="A105">
        <f t="shared" si="329"/>
        <v>9.4297288290189911</v>
      </c>
      <c r="B105">
        <f t="shared" si="330"/>
        <v>0.36485935288974103</v>
      </c>
      <c r="C105">
        <f t="shared" si="251"/>
        <v>24.463455053966317</v>
      </c>
      <c r="D105">
        <f t="shared" si="331"/>
        <v>1.9949097031574839E-2</v>
      </c>
      <c r="E105">
        <f t="shared" si="244"/>
        <v>0.99987467030103994</v>
      </c>
      <c r="F105">
        <f t="shared" si="252"/>
        <v>43.201101176586214</v>
      </c>
      <c r="G105">
        <f t="shared" si="332"/>
        <v>5.6708409131203806E-2</v>
      </c>
      <c r="H105">
        <f t="shared" si="253"/>
        <v>7.3848384500714848E-2</v>
      </c>
      <c r="I105">
        <f t="shared" si="333"/>
        <v>0.20610010679847227</v>
      </c>
      <c r="J105">
        <f t="shared" si="334"/>
        <v>8.4327057107101117E-2</v>
      </c>
      <c r="K105">
        <f t="shared" si="254"/>
        <v>0.19419174080387569</v>
      </c>
      <c r="L105">
        <f t="shared" si="255"/>
        <v>0.17621420034469093</v>
      </c>
      <c r="M105">
        <f t="shared" si="335"/>
        <v>9.7595121604292151E-2</v>
      </c>
      <c r="N105">
        <f t="shared" si="256"/>
        <v>0.35103835579791753</v>
      </c>
      <c r="O105">
        <f t="shared" si="257"/>
        <v>0.13598433333556983</v>
      </c>
      <c r="P105">
        <f t="shared" si="336"/>
        <v>9.2505657779981293E-2</v>
      </c>
      <c r="Q105">
        <f t="shared" si="258"/>
        <v>0.52217415992546667</v>
      </c>
      <c r="R105">
        <f t="shared" si="259"/>
        <v>9.0476174759328523E-2</v>
      </c>
      <c r="S105">
        <f t="shared" si="337"/>
        <v>6.6502096305283809E-2</v>
      </c>
      <c r="T105">
        <f t="shared" si="260"/>
        <v>0.68598513114077564</v>
      </c>
      <c r="U105">
        <f t="shared" si="261"/>
        <v>4.5775220698136998E-2</v>
      </c>
      <c r="V105">
        <f t="shared" si="338"/>
        <v>1.8516882928793939E-2</v>
      </c>
      <c r="W105">
        <f t="shared" si="262"/>
        <v>0.82481598182074345</v>
      </c>
      <c r="X105">
        <f t="shared" si="263"/>
        <v>8.5840720425860457E-3</v>
      </c>
      <c r="Y105">
        <f t="shared" si="339"/>
        <v>-5.1229474987342566E-2</v>
      </c>
      <c r="Z105">
        <f t="shared" si="264"/>
        <v>0.92665916237520085</v>
      </c>
      <c r="AA105">
        <f t="shared" si="265"/>
        <v>-1.4069005058901811E-2</v>
      </c>
      <c r="AB105">
        <f t="shared" si="340"/>
        <v>-0.14169160122577751</v>
      </c>
      <c r="AC105">
        <f t="shared" si="266"/>
        <v>0.98526822791094948</v>
      </c>
      <c r="AD105">
        <f t="shared" si="267"/>
        <v>-1.4856679221110116E-2</v>
      </c>
      <c r="AE105">
        <f t="shared" si="341"/>
        <v>-0.25175662376199509</v>
      </c>
      <c r="AF105">
        <f t="shared" si="268"/>
        <v>0.9993053571105065</v>
      </c>
      <c r="AG105">
        <f t="shared" si="269"/>
        <v>1.4318406380756982E-2</v>
      </c>
      <c r="AH105">
        <f t="shared" si="342"/>
        <v>-0.38137846783392793</v>
      </c>
      <c r="AI105">
        <f t="shared" si="270"/>
        <v>0.97126500385524028</v>
      </c>
      <c r="AJ105">
        <f t="shared" si="271"/>
        <v>8.3710419727530377E-2</v>
      </c>
      <c r="AK105">
        <f t="shared" si="343"/>
        <v>-0.53332390445685673</v>
      </c>
      <c r="AL105">
        <f t="shared" si="272"/>
        <v>0.90670570709905274</v>
      </c>
      <c r="AM105">
        <f t="shared" si="273"/>
        <v>0.20892524572922086</v>
      </c>
      <c r="AN105">
        <f t="shared" si="344"/>
        <v>-0.71619296725283399</v>
      </c>
      <c r="AO105">
        <f t="shared" si="274"/>
        <v>0.81393443426753875</v>
      </c>
      <c r="AP105">
        <f t="shared" si="275"/>
        <v>0.418119333469472</v>
      </c>
      <c r="AQ105">
        <f t="shared" si="345"/>
        <v>-0.95067616040183645</v>
      </c>
      <c r="AR105">
        <f t="shared" si="276"/>
        <v>0.7039094409214699</v>
      </c>
      <c r="AS105">
        <f t="shared" si="277"/>
        <v>0.76937617693601179</v>
      </c>
      <c r="AT105">
        <f t="shared" si="346"/>
        <v>-1.2856508284930601</v>
      </c>
      <c r="AU105">
        <f t="shared" si="278"/>
        <v>0.58990859270495832</v>
      </c>
      <c r="AV105">
        <f t="shared" si="279"/>
        <v>1.3986355065160194</v>
      </c>
      <c r="AW105">
        <f t="shared" si="347"/>
        <v>-1.8520281217210617</v>
      </c>
      <c r="AX105">
        <f t="shared" si="280"/>
        <v>0.48653873824614269</v>
      </c>
      <c r="AY105">
        <f t="shared" si="281"/>
        <v>2.6832329285527337</v>
      </c>
      <c r="AZ105">
        <f t="shared" si="348"/>
        <v>-3.1313244162040257</v>
      </c>
      <c r="BA105">
        <f t="shared" si="282"/>
        <v>0.40794058361759078</v>
      </c>
      <c r="BB105">
        <f t="shared" si="283"/>
        <v>6.0544937194628226</v>
      </c>
      <c r="BC105">
        <f t="shared" si="349"/>
        <v>-9.4477309278738595</v>
      </c>
      <c r="BD105">
        <f t="shared" si="284"/>
        <v>0.36546546993523998</v>
      </c>
      <c r="BE105">
        <f t="shared" si="285"/>
        <v>24.487191268069846</v>
      </c>
      <c r="BF105">
        <f t="shared" si="350"/>
        <v>9.4477309278738879</v>
      </c>
      <c r="BG105">
        <f t="shared" si="286"/>
        <v>0.36546546993523998</v>
      </c>
      <c r="BH105">
        <f t="shared" si="287"/>
        <v>24.487191268069932</v>
      </c>
      <c r="BI105">
        <f t="shared" si="351"/>
        <v>3.1313244162040288</v>
      </c>
      <c r="BJ105">
        <f t="shared" si="288"/>
        <v>0.40794058361759056</v>
      </c>
      <c r="BK105">
        <f t="shared" si="289"/>
        <v>6.0544937194628279</v>
      </c>
      <c r="BL105">
        <f t="shared" si="352"/>
        <v>1.8520281217210632</v>
      </c>
      <c r="BM105">
        <f t="shared" si="290"/>
        <v>0.48653873824614269</v>
      </c>
      <c r="BN105">
        <f t="shared" si="291"/>
        <v>2.6832329285527372</v>
      </c>
      <c r="BO105">
        <f t="shared" si="353"/>
        <v>1.2856508284930597</v>
      </c>
      <c r="BP105">
        <f t="shared" si="292"/>
        <v>0.58990859270495855</v>
      </c>
      <c r="BQ105">
        <f t="shared" si="293"/>
        <v>1.3986355065160181</v>
      </c>
      <c r="BR105">
        <f t="shared" si="354"/>
        <v>0.95067616040183722</v>
      </c>
      <c r="BS105">
        <f t="shared" si="294"/>
        <v>0.7039094409214699</v>
      </c>
      <c r="BT105">
        <f t="shared" si="295"/>
        <v>0.76937617693601257</v>
      </c>
      <c r="BU105">
        <f t="shared" si="355"/>
        <v>0.71619296725283443</v>
      </c>
      <c r="BV105">
        <f t="shared" si="296"/>
        <v>0.81393443426753864</v>
      </c>
      <c r="BW105">
        <f t="shared" si="297"/>
        <v>0.41811933346947261</v>
      </c>
      <c r="BX105">
        <f t="shared" si="356"/>
        <v>0.53332390445685662</v>
      </c>
      <c r="BY105">
        <f t="shared" si="298"/>
        <v>0.90670570709905285</v>
      </c>
      <c r="BZ105">
        <f t="shared" si="299"/>
        <v>0.20892524572922086</v>
      </c>
      <c r="CA105">
        <f t="shared" si="357"/>
        <v>0.38137846783392793</v>
      </c>
      <c r="CB105">
        <f t="shared" si="300"/>
        <v>0.97126500385524028</v>
      </c>
      <c r="CC105">
        <f t="shared" si="301"/>
        <v>8.3710419727530377E-2</v>
      </c>
      <c r="CD105">
        <f t="shared" si="358"/>
        <v>0.25175662376199509</v>
      </c>
      <c r="CE105">
        <f t="shared" si="302"/>
        <v>0.9993053571105065</v>
      </c>
      <c r="CF105">
        <f t="shared" si="303"/>
        <v>1.4318406380756982E-2</v>
      </c>
      <c r="CG105">
        <f t="shared" si="359"/>
        <v>0.14169160122577765</v>
      </c>
      <c r="CH105">
        <f t="shared" si="304"/>
        <v>0.98526822791094959</v>
      </c>
      <c r="CI105">
        <f t="shared" si="305"/>
        <v>-1.4856679221110116E-2</v>
      </c>
      <c r="CJ105">
        <f t="shared" si="360"/>
        <v>5.1229474987342816E-2</v>
      </c>
      <c r="CK105">
        <f t="shared" si="306"/>
        <v>0.92665916237520096</v>
      </c>
      <c r="CL105">
        <f t="shared" si="307"/>
        <v>-1.406900505890181E-2</v>
      </c>
      <c r="CM105">
        <f t="shared" si="361"/>
        <v>-1.8516882928793998E-2</v>
      </c>
      <c r="CN105">
        <f t="shared" si="308"/>
        <v>0.82481598182074334</v>
      </c>
      <c r="CO105">
        <f t="shared" si="309"/>
        <v>8.5840720425855409E-3</v>
      </c>
      <c r="CP105">
        <f t="shared" si="362"/>
        <v>-6.6502096305283698E-2</v>
      </c>
      <c r="CQ105">
        <f t="shared" si="310"/>
        <v>0.68598513114077564</v>
      </c>
      <c r="CR105">
        <f t="shared" si="311"/>
        <v>4.5775220698136998E-2</v>
      </c>
      <c r="CS105">
        <f t="shared" si="363"/>
        <v>-9.2505657779981321E-2</v>
      </c>
      <c r="CT105">
        <f t="shared" si="312"/>
        <v>0.52217415992546701</v>
      </c>
      <c r="CU105">
        <f t="shared" si="313"/>
        <v>9.0476174759328495E-2</v>
      </c>
      <c r="CV105">
        <f t="shared" si="364"/>
        <v>-9.7595121604292095E-2</v>
      </c>
      <c r="CW105">
        <f t="shared" si="314"/>
        <v>0.35103835579791798</v>
      </c>
      <c r="CX105">
        <f t="shared" si="315"/>
        <v>0.13598433333556892</v>
      </c>
      <c r="CY105">
        <f t="shared" si="365"/>
        <v>-8.4327057107101061E-2</v>
      </c>
      <c r="CZ105">
        <f t="shared" si="316"/>
        <v>0.19419174080387547</v>
      </c>
      <c r="DA105">
        <f t="shared" si="317"/>
        <v>0.17621420034469046</v>
      </c>
      <c r="DB105">
        <f t="shared" si="366"/>
        <v>-5.6708409131203778E-2</v>
      </c>
      <c r="DC105">
        <f t="shared" si="318"/>
        <v>7.3848384500714848E-2</v>
      </c>
      <c r="DD105">
        <f t="shared" si="319"/>
        <v>0.20610010679847318</v>
      </c>
      <c r="DE105">
        <f t="shared" si="320"/>
        <v>0.12966666666666662</v>
      </c>
      <c r="DF105">
        <v>0</v>
      </c>
      <c r="DG105">
        <f t="shared" si="245"/>
        <v>-2.6631062468054081</v>
      </c>
      <c r="DH105">
        <f t="shared" si="367"/>
        <v>8.4231638228711923</v>
      </c>
      <c r="DI105">
        <f t="shared" si="321"/>
        <v>0.36666666666666664</v>
      </c>
      <c r="DJ105">
        <f t="shared" si="246"/>
        <v>620.0752829618333</v>
      </c>
      <c r="DK105">
        <f t="shared" si="368"/>
        <v>11</v>
      </c>
      <c r="EC105">
        <f t="shared" si="381"/>
        <v>4.2000000000000206</v>
      </c>
      <c r="EE105">
        <f t="shared" si="379"/>
        <v>0</v>
      </c>
      <c r="EF105">
        <f t="shared" si="380"/>
        <v>0</v>
      </c>
      <c r="EW105">
        <f t="shared" si="207"/>
        <v>2.8274333882308111</v>
      </c>
      <c r="EX105">
        <f t="shared" si="202"/>
        <v>-4.7552825814757638</v>
      </c>
      <c r="EY105">
        <f t="shared" si="203"/>
        <v>1.5450849718747504</v>
      </c>
      <c r="EZ105">
        <f t="shared" si="204"/>
        <v>0.15168028076397128</v>
      </c>
      <c r="FA105">
        <f t="shared" si="206"/>
        <v>5.8980499398044577</v>
      </c>
      <c r="FB105" cm="1">
        <f t="array" ref="FB105">xsel+Rs*COS(EW105)</f>
        <v>266.11313661114139</v>
      </c>
      <c r="FC105">
        <f t="shared" si="205"/>
        <v>136.58342116483274</v>
      </c>
      <c r="HB105">
        <f t="shared" si="322"/>
        <v>0.93247126935215929</v>
      </c>
      <c r="HC105">
        <f t="shared" si="323"/>
        <v>0.69224999999999948</v>
      </c>
      <c r="HD105">
        <f t="shared" si="369"/>
        <v>5.231465566586377</v>
      </c>
      <c r="HE105">
        <f t="shared" si="370"/>
        <v>8.6098839756463263E-3</v>
      </c>
      <c r="HF105">
        <f t="shared" si="324"/>
        <v>0.93281516529212638</v>
      </c>
      <c r="HL105">
        <f t="shared" si="208"/>
        <v>5.231465566586377</v>
      </c>
      <c r="HM105">
        <f t="shared" si="325"/>
        <v>-1.1490075575546665</v>
      </c>
      <c r="HN105">
        <f t="shared" si="176"/>
        <v>-4.7729699350701829</v>
      </c>
      <c r="HO105">
        <f t="shared" si="177"/>
        <v>2.1417259332825598</v>
      </c>
      <c r="HS105">
        <f t="shared" si="326"/>
        <v>-6.6613473604274249</v>
      </c>
      <c r="HT105">
        <f t="shared" si="201"/>
        <v>4.8618353140328257</v>
      </c>
      <c r="HU105">
        <f t="shared" si="327"/>
        <v>-1.9315251366736754</v>
      </c>
      <c r="HV105">
        <f t="shared" si="247"/>
        <v>0.95432078671776777</v>
      </c>
      <c r="HW105">
        <f t="shared" si="328"/>
        <v>0.69224999999999948</v>
      </c>
      <c r="HX105">
        <f t="shared" si="248"/>
        <v>5.4477757885059015</v>
      </c>
      <c r="IA105">
        <f t="shared" si="371"/>
        <v>1.0169673761380327</v>
      </c>
      <c r="IB105">
        <f t="shared" si="372"/>
        <v>8.2096286159354683</v>
      </c>
      <c r="IC105">
        <f t="shared" si="373"/>
        <v>0.76619663196778676</v>
      </c>
      <c r="ID105">
        <f t="shared" si="374"/>
        <v>5.3936262164699844</v>
      </c>
      <c r="IE105">
        <f t="shared" si="375"/>
        <v>18633.562304664185</v>
      </c>
      <c r="IG105">
        <f t="shared" si="376"/>
        <v>0.14111178602582347</v>
      </c>
      <c r="IH105">
        <f t="shared" si="249"/>
        <v>0.84997161125562382</v>
      </c>
      <c r="II105">
        <f t="shared" si="377"/>
        <v>1.0159314053502455</v>
      </c>
      <c r="IJ105">
        <f t="shared" si="378"/>
        <v>1.1588365941579164</v>
      </c>
      <c r="IL105">
        <f t="shared" si="250"/>
        <v>14.200345572205331</v>
      </c>
    </row>
    <row r="106" spans="1:246" x14ac:dyDescent="0.2">
      <c r="A106">
        <f t="shared" si="329"/>
        <v>10.37270975201578</v>
      </c>
      <c r="B106">
        <f t="shared" si="330"/>
        <v>0.39621942234081009</v>
      </c>
      <c r="C106">
        <f t="shared" si="251"/>
        <v>25.66673695913661</v>
      </c>
      <c r="D106">
        <f t="shared" si="331"/>
        <v>1.7726313847917213E-2</v>
      </c>
      <c r="E106">
        <f t="shared" si="244"/>
        <v>0.99943527106246521</v>
      </c>
      <c r="F106">
        <f t="shared" si="252"/>
        <v>43.190701204189423</v>
      </c>
      <c r="G106">
        <f t="shared" si="332"/>
        <v>5.0044242890323679E-2</v>
      </c>
      <c r="H106">
        <f t="shared" si="253"/>
        <v>7.3043407490405721E-2</v>
      </c>
      <c r="I106">
        <f t="shared" si="333"/>
        <v>0.18243006266739009</v>
      </c>
      <c r="J106">
        <f t="shared" si="334"/>
        <v>7.3229084434776354E-2</v>
      </c>
      <c r="K106">
        <f t="shared" si="254"/>
        <v>0.19214911520615963</v>
      </c>
      <c r="L106">
        <f t="shared" si="255"/>
        <v>0.15353301934258134</v>
      </c>
      <c r="M106">
        <f t="shared" si="335"/>
        <v>8.2059536873957714E-2</v>
      </c>
      <c r="N106">
        <f t="shared" si="256"/>
        <v>0.34755324681667754</v>
      </c>
      <c r="O106">
        <f t="shared" si="257"/>
        <v>0.11478004566027053</v>
      </c>
      <c r="P106">
        <f t="shared" si="336"/>
        <v>7.2493028862547979E-2</v>
      </c>
      <c r="Q106">
        <f t="shared" si="258"/>
        <v>0.51741964367698368</v>
      </c>
      <c r="R106">
        <f t="shared" si="259"/>
        <v>7.1240847339717764E-2</v>
      </c>
      <c r="S106">
        <f t="shared" si="337"/>
        <v>4.1903860973825618E-2</v>
      </c>
      <c r="T106">
        <f t="shared" si="260"/>
        <v>0.68048670506705267</v>
      </c>
      <c r="U106">
        <f t="shared" si="261"/>
        <v>2.90264335871394E-2</v>
      </c>
      <c r="V106">
        <f t="shared" si="338"/>
        <v>-1.088791383520276E-2</v>
      </c>
      <c r="W106">
        <f t="shared" si="262"/>
        <v>0.81936611233728129</v>
      </c>
      <c r="X106">
        <f t="shared" si="263"/>
        <v>-5.0946329909286603E-3</v>
      </c>
      <c r="Y106">
        <f t="shared" si="339"/>
        <v>-8.5829412214296658E-2</v>
      </c>
      <c r="Z106">
        <f t="shared" si="264"/>
        <v>0.92220520136444883</v>
      </c>
      <c r="AA106">
        <f t="shared" si="265"/>
        <v>-2.3960441783173581E-2</v>
      </c>
      <c r="AB106">
        <f t="shared" si="340"/>
        <v>-0.18211576224351189</v>
      </c>
      <c r="AC106">
        <f t="shared" si="266"/>
        <v>0.98280308274086803</v>
      </c>
      <c r="AD106">
        <f t="shared" si="267"/>
        <v>-2.0001697221358725E-2</v>
      </c>
      <c r="AE106">
        <f t="shared" si="341"/>
        <v>-0.29897763424142565</v>
      </c>
      <c r="AF106">
        <f t="shared" si="268"/>
        <v>0.99977643403678829</v>
      </c>
      <c r="AG106">
        <f t="shared" si="269"/>
        <v>1.5293937848589401E-2</v>
      </c>
      <c r="AH106">
        <f t="shared" si="342"/>
        <v>-0.43687209222432843</v>
      </c>
      <c r="AI106">
        <f t="shared" si="270"/>
        <v>0.9755016774704266</v>
      </c>
      <c r="AJ106">
        <f t="shared" si="271"/>
        <v>9.2879662883943295E-2</v>
      </c>
      <c r="AK106">
        <f t="shared" si="343"/>
        <v>-0.59934200558077666</v>
      </c>
      <c r="AL106">
        <f t="shared" si="272"/>
        <v>0.91535610243155174</v>
      </c>
      <c r="AM106">
        <f t="shared" si="273"/>
        <v>0.22955000414059076</v>
      </c>
      <c r="AN106">
        <f t="shared" si="344"/>
        <v>-0.79628028176953647</v>
      </c>
      <c r="AO106">
        <f t="shared" si="274"/>
        <v>0.82740191602955671</v>
      </c>
      <c r="AP106">
        <f t="shared" si="275"/>
        <v>0.4555507008877191</v>
      </c>
      <c r="AQ106">
        <f t="shared" si="345"/>
        <v>-1.0507645468950273</v>
      </c>
      <c r="AR106">
        <f t="shared" si="276"/>
        <v>0.72228690920470062</v>
      </c>
      <c r="AS106">
        <f t="shared" si="277"/>
        <v>0.8328550179359282</v>
      </c>
      <c r="AT106">
        <f t="shared" si="346"/>
        <v>-1.4167305810625623</v>
      </c>
      <c r="AU106">
        <f t="shared" si="278"/>
        <v>0.61292028131592968</v>
      </c>
      <c r="AV106">
        <f t="shared" si="279"/>
        <v>1.5053403398925789</v>
      </c>
      <c r="AW106">
        <f t="shared" si="347"/>
        <v>-2.0381908378975608</v>
      </c>
      <c r="AX106">
        <f t="shared" si="280"/>
        <v>0.51350881503179946</v>
      </c>
      <c r="AY106">
        <f t="shared" si="281"/>
        <v>2.8693867890710765</v>
      </c>
      <c r="AZ106">
        <f t="shared" si="348"/>
        <v>-3.4446706528572166</v>
      </c>
      <c r="BA106">
        <f t="shared" si="282"/>
        <v>0.43780989753182231</v>
      </c>
      <c r="BB106">
        <f t="shared" si="283"/>
        <v>6.4205809560560478</v>
      </c>
      <c r="BC106">
        <f t="shared" si="349"/>
        <v>-10.392512060756134</v>
      </c>
      <c r="BD106">
        <f t="shared" si="284"/>
        <v>0.39686946297943682</v>
      </c>
      <c r="BE106">
        <f t="shared" si="285"/>
        <v>25.691165220599434</v>
      </c>
      <c r="BF106">
        <f t="shared" si="350"/>
        <v>10.392512060756166</v>
      </c>
      <c r="BG106">
        <f t="shared" si="286"/>
        <v>0.39686946297943693</v>
      </c>
      <c r="BH106">
        <f t="shared" si="287"/>
        <v>25.69116522059953</v>
      </c>
      <c r="BI106">
        <f t="shared" si="351"/>
        <v>3.4446706528572202</v>
      </c>
      <c r="BJ106">
        <f t="shared" si="288"/>
        <v>0.43780989753182209</v>
      </c>
      <c r="BK106">
        <f t="shared" si="289"/>
        <v>6.4205809560560532</v>
      </c>
      <c r="BL106">
        <f t="shared" si="352"/>
        <v>2.0381908378975626</v>
      </c>
      <c r="BM106">
        <f t="shared" si="290"/>
        <v>0.51350881503179946</v>
      </c>
      <c r="BN106">
        <f t="shared" si="291"/>
        <v>2.86938678907108</v>
      </c>
      <c r="BO106">
        <f t="shared" si="353"/>
        <v>1.4167305810625619</v>
      </c>
      <c r="BP106">
        <f t="shared" si="292"/>
        <v>0.61292028131592979</v>
      </c>
      <c r="BQ106">
        <f t="shared" si="293"/>
        <v>1.5053403398925775</v>
      </c>
      <c r="BR106">
        <f t="shared" si="354"/>
        <v>1.0507645468950282</v>
      </c>
      <c r="BS106">
        <f t="shared" si="294"/>
        <v>0.7222869092047004</v>
      </c>
      <c r="BT106">
        <f t="shared" si="295"/>
        <v>0.83285501793592831</v>
      </c>
      <c r="BU106">
        <f t="shared" si="355"/>
        <v>0.79628028176953691</v>
      </c>
      <c r="BV106">
        <f t="shared" si="296"/>
        <v>0.82740191602955648</v>
      </c>
      <c r="BW106">
        <f t="shared" si="297"/>
        <v>0.45555070088771915</v>
      </c>
      <c r="BX106">
        <f t="shared" si="356"/>
        <v>0.59934200558077655</v>
      </c>
      <c r="BY106">
        <f t="shared" si="298"/>
        <v>0.91535610243155185</v>
      </c>
      <c r="BZ106">
        <f t="shared" si="299"/>
        <v>0.22955000414059124</v>
      </c>
      <c r="CA106">
        <f t="shared" si="357"/>
        <v>0.43687209222432843</v>
      </c>
      <c r="CB106">
        <f t="shared" si="300"/>
        <v>0.97550167747042671</v>
      </c>
      <c r="CC106">
        <f t="shared" si="301"/>
        <v>9.2879662883943767E-2</v>
      </c>
      <c r="CD106">
        <f t="shared" si="358"/>
        <v>0.29897763424142565</v>
      </c>
      <c r="CE106">
        <f t="shared" si="302"/>
        <v>0.99977643403678829</v>
      </c>
      <c r="CF106">
        <f t="shared" si="303"/>
        <v>1.5293937848589401E-2</v>
      </c>
      <c r="CG106">
        <f t="shared" si="359"/>
        <v>0.18211576224351203</v>
      </c>
      <c r="CH106">
        <f t="shared" si="304"/>
        <v>0.98280308274086803</v>
      </c>
      <c r="CI106">
        <f t="shared" si="305"/>
        <v>-2.0001697221358725E-2</v>
      </c>
      <c r="CJ106">
        <f t="shared" si="360"/>
        <v>8.5829412214296935E-2</v>
      </c>
      <c r="CK106">
        <f t="shared" si="306"/>
        <v>0.92220520136444906</v>
      </c>
      <c r="CL106">
        <f t="shared" si="307"/>
        <v>-2.3960441783173581E-2</v>
      </c>
      <c r="CM106">
        <f t="shared" si="361"/>
        <v>1.0887913835202698E-2</v>
      </c>
      <c r="CN106">
        <f t="shared" si="308"/>
        <v>0.81936611233728118</v>
      </c>
      <c r="CO106">
        <f t="shared" si="309"/>
        <v>-5.0946329909286603E-3</v>
      </c>
      <c r="CP106">
        <f t="shared" si="362"/>
        <v>-4.1903860973825501E-2</v>
      </c>
      <c r="CQ106">
        <f t="shared" si="310"/>
        <v>0.68048670506705278</v>
      </c>
      <c r="CR106">
        <f t="shared" si="311"/>
        <v>2.9026433587139959E-2</v>
      </c>
      <c r="CS106">
        <f t="shared" si="363"/>
        <v>-7.2493028862547992E-2</v>
      </c>
      <c r="CT106">
        <f t="shared" si="312"/>
        <v>0.51741964367698401</v>
      </c>
      <c r="CU106">
        <f t="shared" si="313"/>
        <v>7.1240847339717736E-2</v>
      </c>
      <c r="CV106">
        <f t="shared" si="364"/>
        <v>-8.2059536873957659E-2</v>
      </c>
      <c r="CW106">
        <f t="shared" si="314"/>
        <v>0.34755324681667787</v>
      </c>
      <c r="CX106">
        <f t="shared" si="315"/>
        <v>0.11478004566026964</v>
      </c>
      <c r="CY106">
        <f t="shared" si="365"/>
        <v>-7.3229084434776312E-2</v>
      </c>
      <c r="CZ106">
        <f t="shared" si="316"/>
        <v>0.19214911520615952</v>
      </c>
      <c r="DA106">
        <f t="shared" si="317"/>
        <v>0.15353301934258251</v>
      </c>
      <c r="DB106">
        <f t="shared" si="366"/>
        <v>-5.0044242890323651E-2</v>
      </c>
      <c r="DC106">
        <f t="shared" si="318"/>
        <v>7.3043407490405721E-2</v>
      </c>
      <c r="DD106">
        <f t="shared" si="319"/>
        <v>0.18243006266739101</v>
      </c>
      <c r="DE106">
        <f t="shared" si="320"/>
        <v>0.16299999999999995</v>
      </c>
      <c r="DF106">
        <v>0</v>
      </c>
      <c r="DG106">
        <f t="shared" si="245"/>
        <v>-3.0052941467500069</v>
      </c>
      <c r="DH106">
        <f t="shared" si="367"/>
        <v>-11.428457969621199</v>
      </c>
      <c r="DI106">
        <f t="shared" si="321"/>
        <v>0.39999999999999997</v>
      </c>
      <c r="DJ106">
        <f t="shared" si="246"/>
        <v>809.57349650460833</v>
      </c>
      <c r="DK106">
        <f t="shared" si="368"/>
        <v>12</v>
      </c>
      <c r="EC106">
        <f t="shared" si="381"/>
        <v>4.1820000000000208</v>
      </c>
      <c r="EE106">
        <f t="shared" si="379"/>
        <v>0</v>
      </c>
      <c r="EF106">
        <f t="shared" si="380"/>
        <v>0</v>
      </c>
      <c r="EW106">
        <f t="shared" si="207"/>
        <v>2.8588493147667089</v>
      </c>
      <c r="EX106">
        <f t="shared" si="202"/>
        <v>-4.8014684283847116</v>
      </c>
      <c r="EY106">
        <f t="shared" si="203"/>
        <v>1.3949555301961605</v>
      </c>
      <c r="EZ106">
        <f t="shared" si="204"/>
        <v>1.0321225810045331</v>
      </c>
      <c r="FA106">
        <f t="shared" si="206"/>
        <v>5.8090208277971032</v>
      </c>
      <c r="FB106" cm="1">
        <f t="array" ref="FB106">xsel+Rs*COS(EW106)</f>
        <v>266.10159014941416</v>
      </c>
      <c r="FC106">
        <f t="shared" si="205"/>
        <v>136.5458888044131</v>
      </c>
      <c r="HB106">
        <f t="shared" si="322"/>
        <v>0.93160239431547109</v>
      </c>
      <c r="HC106">
        <f t="shared" si="323"/>
        <v>0.70147999999999944</v>
      </c>
      <c r="HD106">
        <f t="shared" si="369"/>
        <v>5.2228637037231644</v>
      </c>
      <c r="HE106">
        <f t="shared" si="370"/>
        <v>8.6018628632125171E-3</v>
      </c>
      <c r="HF106">
        <f t="shared" si="324"/>
        <v>0.93194613902627488</v>
      </c>
      <c r="HL106">
        <f t="shared" si="208"/>
        <v>5.2228637037231644</v>
      </c>
      <c r="HM106">
        <f t="shared" si="325"/>
        <v>-1.2071300175748987</v>
      </c>
      <c r="HN106">
        <f t="shared" si="176"/>
        <v>-4.8812831436041311</v>
      </c>
      <c r="HO106">
        <f t="shared" si="177"/>
        <v>1.8577890460531357</v>
      </c>
      <c r="HS106">
        <f t="shared" si="326"/>
        <v>-6.7638593335808803</v>
      </c>
      <c r="HT106">
        <f t="shared" si="201"/>
        <v>4.6310269119503022</v>
      </c>
      <c r="HU106">
        <f t="shared" si="327"/>
        <v>-2.4149316778039287</v>
      </c>
      <c r="HV106">
        <f t="shared" si="247"/>
        <v>0.95370890847421175</v>
      </c>
      <c r="HW106">
        <f t="shared" si="328"/>
        <v>0.70147999999999944</v>
      </c>
      <c r="HX106">
        <f t="shared" si="248"/>
        <v>5.4417181938946966</v>
      </c>
      <c r="IA106">
        <f t="shared" si="371"/>
        <v>1.0195306350861879</v>
      </c>
      <c r="IB106">
        <f t="shared" si="372"/>
        <v>8.1235609087108713</v>
      </c>
      <c r="IC106">
        <f t="shared" si="373"/>
        <v>0.75561430004042551</v>
      </c>
      <c r="ID106">
        <f t="shared" si="374"/>
        <v>5.3890021276057203</v>
      </c>
      <c r="IE106">
        <f t="shared" si="375"/>
        <v>18623.29101339409</v>
      </c>
      <c r="IG106">
        <f t="shared" si="376"/>
        <v>0.13930595907172852</v>
      </c>
      <c r="IH106">
        <f t="shared" si="249"/>
        <v>0.85131570363166076</v>
      </c>
      <c r="II106">
        <f t="shared" si="377"/>
        <v>1.0184879708754779</v>
      </c>
      <c r="IJ106">
        <f t="shared" si="378"/>
        <v>1.1595997569013015</v>
      </c>
      <c r="IL106">
        <f t="shared" si="250"/>
        <v>14.196554424688195</v>
      </c>
    </row>
    <row r="107" spans="1:246" x14ac:dyDescent="0.2">
      <c r="A107">
        <f t="shared" si="329"/>
        <v>11.315690675012569</v>
      </c>
      <c r="B107">
        <f>1-(Vl*SIN(B$94)*$A107/Al-COS(B$94))^2</f>
        <v>0.42678556598299122</v>
      </c>
      <c r="C107">
        <f t="shared" si="251"/>
        <v>26.794524473540154</v>
      </c>
      <c r="D107">
        <f t="shared" si="331"/>
        <v>1.5503530664259585E-2</v>
      </c>
      <c r="E107">
        <f t="shared" si="244"/>
        <v>0.99868059648534602</v>
      </c>
      <c r="F107">
        <f t="shared" si="252"/>
        <v>43.172833763867807</v>
      </c>
      <c r="G107">
        <f t="shared" si="332"/>
        <v>4.3380076649443551E-2</v>
      </c>
      <c r="H107">
        <f t="shared" si="253"/>
        <v>7.2238080803798788E-2</v>
      </c>
      <c r="I107">
        <f t="shared" si="333"/>
        <v>0.15861885935344405</v>
      </c>
      <c r="J107">
        <f t="shared" si="334"/>
        <v>6.2131111762451591E-2</v>
      </c>
      <c r="K107">
        <f t="shared" si="254"/>
        <v>0.19010390398122512</v>
      </c>
      <c r="L107">
        <f t="shared" si="255"/>
        <v>0.13070201823010535</v>
      </c>
      <c r="M107">
        <f t="shared" si="335"/>
        <v>6.6523952143623277E-2</v>
      </c>
      <c r="N107">
        <f t="shared" si="256"/>
        <v>0.34405880486477924</v>
      </c>
      <c r="O107">
        <f t="shared" si="257"/>
        <v>9.3411961086898879E-2</v>
      </c>
      <c r="P107">
        <f t="shared" si="336"/>
        <v>5.2480399945114664E-2</v>
      </c>
      <c r="Q107">
        <f t="shared" si="258"/>
        <v>0.51264158992598852</v>
      </c>
      <c r="R107">
        <f t="shared" si="259"/>
        <v>5.182105280664405E-2</v>
      </c>
      <c r="S107">
        <f t="shared" si="337"/>
        <v>1.7305625642367432E-2</v>
      </c>
      <c r="T107">
        <f t="shared" si="260"/>
        <v>0.67494055694975796</v>
      </c>
      <c r="U107">
        <f t="shared" si="261"/>
        <v>1.2063588335203344E-2</v>
      </c>
      <c r="V107">
        <f t="shared" si="338"/>
        <v>-4.0292710599199463E-2</v>
      </c>
      <c r="W107">
        <f t="shared" si="262"/>
        <v>0.81383276526872328</v>
      </c>
      <c r="X107">
        <f t="shared" si="263"/>
        <v>-1.9029481178576217E-2</v>
      </c>
      <c r="Y107">
        <f t="shared" si="339"/>
        <v>-0.12042934944125075</v>
      </c>
      <c r="Z107">
        <f t="shared" si="264"/>
        <v>0.91761995379404449</v>
      </c>
      <c r="AA107">
        <f t="shared" si="265"/>
        <v>-3.4168426879578835E-2</v>
      </c>
      <c r="AB107">
        <f t="shared" si="340"/>
        <v>-0.22253992326124628</v>
      </c>
      <c r="AC107">
        <f t="shared" si="266"/>
        <v>0.98014732454641595</v>
      </c>
      <c r="AD107">
        <f t="shared" si="267"/>
        <v>-2.5551770213490064E-2</v>
      </c>
      <c r="AE107">
        <f t="shared" si="341"/>
        <v>-0.34619864472085621</v>
      </c>
      <c r="AF107">
        <f t="shared" si="268"/>
        <v>0.9999874105185067</v>
      </c>
      <c r="AG107">
        <f t="shared" si="269"/>
        <v>1.5730764793532161E-2</v>
      </c>
      <c r="AH107">
        <f t="shared" si="342"/>
        <v>-0.49236571661472894</v>
      </c>
      <c r="AI107">
        <f t="shared" si="270"/>
        <v>0.97940063182738024</v>
      </c>
      <c r="AJ107">
        <f t="shared" si="271"/>
        <v>0.10130041754261579</v>
      </c>
      <c r="AK107">
        <f t="shared" si="343"/>
        <v>-0.66536010670469659</v>
      </c>
      <c r="AL107">
        <f t="shared" si="272"/>
        <v>0.92358571342272144</v>
      </c>
      <c r="AM107">
        <f t="shared" si="273"/>
        <v>0.24908123635130222</v>
      </c>
      <c r="AN107">
        <f t="shared" si="344"/>
        <v>-0.87636759628623895</v>
      </c>
      <c r="AO107">
        <f t="shared" si="274"/>
        <v>0.8403635281803763</v>
      </c>
      <c r="AP107">
        <f t="shared" si="275"/>
        <v>0.49128944204854363</v>
      </c>
      <c r="AQ107">
        <f t="shared" si="345"/>
        <v>-1.1508529333882183</v>
      </c>
      <c r="AR107">
        <f t="shared" si="276"/>
        <v>0.74007564300942619</v>
      </c>
      <c r="AS107">
        <f t="shared" si="277"/>
        <v>0.89353556589614402</v>
      </c>
      <c r="AT107">
        <f t="shared" si="346"/>
        <v>-1.5478103336320646</v>
      </c>
      <c r="AU107">
        <f t="shared" si="278"/>
        <v>0.63526756029701525</v>
      </c>
      <c r="AV107">
        <f t="shared" si="279"/>
        <v>1.6070634743634435</v>
      </c>
      <c r="AW107">
        <f t="shared" si="347"/>
        <v>-2.2243535540740602</v>
      </c>
      <c r="AX107">
        <f t="shared" si="280"/>
        <v>0.53975133984518309</v>
      </c>
      <c r="AY107">
        <f t="shared" si="281"/>
        <v>3.0458817022069122</v>
      </c>
      <c r="AZ107">
        <f t="shared" si="348"/>
        <v>-3.7580168895104076</v>
      </c>
      <c r="BA107">
        <f t="shared" si="282"/>
        <v>0.46690613308503048</v>
      </c>
      <c r="BB107">
        <f t="shared" si="283"/>
        <v>6.7653669033155843</v>
      </c>
      <c r="BC107">
        <f t="shared" si="349"/>
        <v>-11.337293193638409</v>
      </c>
      <c r="BD107">
        <f t="shared" si="284"/>
        <v>0.42747649601266946</v>
      </c>
      <c r="BE107">
        <f t="shared" si="285"/>
        <v>26.819542410341995</v>
      </c>
      <c r="BF107">
        <f t="shared" si="350"/>
        <v>11.337293193638445</v>
      </c>
      <c r="BG107">
        <f t="shared" si="286"/>
        <v>0.42747649601266946</v>
      </c>
      <c r="BH107">
        <f t="shared" si="287"/>
        <v>26.819542410342091</v>
      </c>
      <c r="BI107">
        <f t="shared" si="351"/>
        <v>3.7580168895104116</v>
      </c>
      <c r="BJ107">
        <f t="shared" si="288"/>
        <v>0.46690613308503037</v>
      </c>
      <c r="BK107">
        <f t="shared" si="289"/>
        <v>6.7653669033155932</v>
      </c>
      <c r="BL107">
        <f t="shared" si="352"/>
        <v>2.224353554074062</v>
      </c>
      <c r="BM107">
        <f t="shared" si="290"/>
        <v>0.53975133984518298</v>
      </c>
      <c r="BN107">
        <f t="shared" si="291"/>
        <v>3.0458817022069149</v>
      </c>
      <c r="BO107">
        <f t="shared" si="353"/>
        <v>1.5478103336320641</v>
      </c>
      <c r="BP107">
        <f t="shared" si="292"/>
        <v>0.63526756029701548</v>
      </c>
      <c r="BQ107">
        <f t="shared" si="293"/>
        <v>1.6070634743634429</v>
      </c>
      <c r="BR107">
        <f t="shared" si="354"/>
        <v>1.1508529333882191</v>
      </c>
      <c r="BS107">
        <f t="shared" si="294"/>
        <v>0.74007564300942619</v>
      </c>
      <c r="BT107">
        <f t="shared" si="295"/>
        <v>0.8935355658961448</v>
      </c>
      <c r="BU107">
        <f t="shared" si="355"/>
        <v>0.87636759628623939</v>
      </c>
      <c r="BV107">
        <f t="shared" si="296"/>
        <v>0.84036352818037607</v>
      </c>
      <c r="BW107">
        <f t="shared" si="297"/>
        <v>0.49128944204854369</v>
      </c>
      <c r="BX107">
        <f t="shared" si="356"/>
        <v>0.66536010670469647</v>
      </c>
      <c r="BY107">
        <f t="shared" si="298"/>
        <v>0.92358571342272144</v>
      </c>
      <c r="BZ107">
        <f t="shared" si="299"/>
        <v>0.24908123635130222</v>
      </c>
      <c r="CA107">
        <f t="shared" si="357"/>
        <v>0.49236571661472894</v>
      </c>
      <c r="CB107">
        <f t="shared" si="300"/>
        <v>0.97940063182738024</v>
      </c>
      <c r="CC107">
        <f t="shared" si="301"/>
        <v>0.10130041754261579</v>
      </c>
      <c r="CD107">
        <f t="shared" si="358"/>
        <v>0.34619864472085621</v>
      </c>
      <c r="CE107">
        <f t="shared" si="302"/>
        <v>0.9999874105185067</v>
      </c>
      <c r="CF107">
        <f t="shared" si="303"/>
        <v>1.5730764793532161E-2</v>
      </c>
      <c r="CG107">
        <f t="shared" si="359"/>
        <v>0.22253992326124641</v>
      </c>
      <c r="CH107">
        <f t="shared" si="304"/>
        <v>0.98014732454641607</v>
      </c>
      <c r="CI107">
        <f t="shared" si="305"/>
        <v>-2.5551770213489606E-2</v>
      </c>
      <c r="CJ107">
        <f t="shared" si="360"/>
        <v>0.12042934944125105</v>
      </c>
      <c r="CK107">
        <f t="shared" si="306"/>
        <v>0.91761995379404471</v>
      </c>
      <c r="CL107">
        <f t="shared" si="307"/>
        <v>-3.4168426879578835E-2</v>
      </c>
      <c r="CM107">
        <f t="shared" si="361"/>
        <v>4.0292710599199394E-2</v>
      </c>
      <c r="CN107">
        <f t="shared" si="308"/>
        <v>0.81383276526872317</v>
      </c>
      <c r="CO107">
        <f t="shared" si="309"/>
        <v>-1.9029481178576217E-2</v>
      </c>
      <c r="CP107">
        <f t="shared" si="362"/>
        <v>-1.7305625642367303E-2</v>
      </c>
      <c r="CQ107">
        <f t="shared" si="310"/>
        <v>0.67494055694975796</v>
      </c>
      <c r="CR107">
        <f t="shared" si="311"/>
        <v>1.2063588335203344E-2</v>
      </c>
      <c r="CS107">
        <f t="shared" si="363"/>
        <v>-5.2480399945114671E-2</v>
      </c>
      <c r="CT107">
        <f t="shared" si="312"/>
        <v>0.51264158992598885</v>
      </c>
      <c r="CU107">
        <f t="shared" si="313"/>
        <v>5.1821052806644029E-2</v>
      </c>
      <c r="CV107">
        <f t="shared" si="364"/>
        <v>-6.6523952143623222E-2</v>
      </c>
      <c r="CW107">
        <f t="shared" si="314"/>
        <v>0.34405880486477958</v>
      </c>
      <c r="CX107">
        <f t="shared" si="315"/>
        <v>9.3411961086898004E-2</v>
      </c>
      <c r="CY107">
        <f t="shared" si="365"/>
        <v>-6.2131111762451556E-2</v>
      </c>
      <c r="CZ107">
        <f t="shared" si="316"/>
        <v>0.1901039039812249</v>
      </c>
      <c r="DA107">
        <f t="shared" si="317"/>
        <v>0.13070201823010488</v>
      </c>
      <c r="DB107">
        <f t="shared" si="366"/>
        <v>-4.3380076649443523E-2</v>
      </c>
      <c r="DC107">
        <f t="shared" si="318"/>
        <v>7.2238080803798788E-2</v>
      </c>
      <c r="DD107">
        <f t="shared" si="319"/>
        <v>0.15861885935344497</v>
      </c>
      <c r="DE107">
        <f t="shared" si="320"/>
        <v>0.19633333333333328</v>
      </c>
      <c r="DF107">
        <v>0</v>
      </c>
      <c r="DG107">
        <f t="shared" si="245"/>
        <v>-3.2673855563630614</v>
      </c>
      <c r="DH107">
        <f t="shared" si="367"/>
        <v>8.1610724132581378</v>
      </c>
      <c r="DI107">
        <f t="shared" si="321"/>
        <v>0.43333333333333329</v>
      </c>
      <c r="DJ107">
        <f t="shared" si="246"/>
        <v>1056.9833442031238</v>
      </c>
      <c r="DK107">
        <f t="shared" si="368"/>
        <v>13</v>
      </c>
      <c r="EC107">
        <f t="shared" si="381"/>
        <v>4.164000000000021</v>
      </c>
      <c r="EE107">
        <f t="shared" si="379"/>
        <v>0</v>
      </c>
      <c r="EF107">
        <f t="shared" si="380"/>
        <v>0</v>
      </c>
      <c r="EW107">
        <f t="shared" si="207"/>
        <v>2.8902652413026066</v>
      </c>
      <c r="EX107">
        <f t="shared" si="202"/>
        <v>-4.8429158056431518</v>
      </c>
      <c r="EY107">
        <f t="shared" si="203"/>
        <v>1.2434494358242891</v>
      </c>
      <c r="EZ107">
        <f t="shared" si="204"/>
        <v>1.8970384305945414</v>
      </c>
      <c r="FA107">
        <f t="shared" si="206"/>
        <v>5.5867025330553801</v>
      </c>
      <c r="FB107" cm="1">
        <f t="array" ref="FB107">xsel+Rs*COS(EW107)</f>
        <v>266.09122830509955</v>
      </c>
      <c r="FC107">
        <f t="shared" si="205"/>
        <v>136.50801228082014</v>
      </c>
      <c r="HB107">
        <f t="shared" si="322"/>
        <v>0.93073432873779194</v>
      </c>
      <c r="HC107">
        <f t="shared" si="323"/>
        <v>0.7107099999999994</v>
      </c>
      <c r="HD107">
        <f t="shared" si="369"/>
        <v>5.2142698545041402</v>
      </c>
      <c r="HE107">
        <f t="shared" si="370"/>
        <v>8.5938492190242854E-3</v>
      </c>
      <c r="HF107">
        <f t="shared" si="324"/>
        <v>0.93107792188778815</v>
      </c>
      <c r="HL107">
        <f t="shared" si="208"/>
        <v>5.2142698545041402</v>
      </c>
      <c r="HM107">
        <f t="shared" si="325"/>
        <v>-1.2668904102276437</v>
      </c>
      <c r="HN107">
        <f t="shared" si="176"/>
        <v>-4.9753255598860919</v>
      </c>
      <c r="HO107">
        <f t="shared" si="177"/>
        <v>1.5603671647195008</v>
      </c>
      <c r="HS107">
        <f t="shared" si="326"/>
        <v>-6.8663489941813847</v>
      </c>
      <c r="HT107">
        <f t="shared" si="201"/>
        <v>4.3524797908150816</v>
      </c>
      <c r="HU107">
        <f t="shared" si="327"/>
        <v>-2.8713289233623036</v>
      </c>
      <c r="HV107">
        <f t="shared" si="247"/>
        <v>0.95309698643272622</v>
      </c>
      <c r="HW107">
        <f t="shared" si="328"/>
        <v>0.7107099999999994</v>
      </c>
      <c r="HX107">
        <f t="shared" si="248"/>
        <v>5.4356601656839896</v>
      </c>
      <c r="IA107">
        <f t="shared" si="371"/>
        <v>1.0221122353065586</v>
      </c>
      <c r="IB107">
        <f t="shared" si="372"/>
        <v>8.0375069548086593</v>
      </c>
      <c r="IC107">
        <f t="shared" si="373"/>
        <v>0.74498321098179165</v>
      </c>
      <c r="ID107">
        <f t="shared" si="374"/>
        <v>5.3843663928227388</v>
      </c>
      <c r="IE107">
        <f t="shared" si="375"/>
        <v>18612.928522378548</v>
      </c>
      <c r="IG107">
        <f t="shared" si="376"/>
        <v>0.1374875215947429</v>
      </c>
      <c r="IH107">
        <f t="shared" si="249"/>
        <v>0.85266376205264272</v>
      </c>
      <c r="II107">
        <f t="shared" si="377"/>
        <v>1.0210627772645635</v>
      </c>
      <c r="IJ107">
        <f t="shared" si="378"/>
        <v>1.160368736336292</v>
      </c>
      <c r="IL107">
        <f t="shared" si="250"/>
        <v>14.192728513214158</v>
      </c>
    </row>
    <row r="108" spans="1:246" x14ac:dyDescent="0.2">
      <c r="A108">
        <f t="shared" si="329"/>
        <v>12.258671598009357</v>
      </c>
      <c r="B108">
        <f t="shared" si="330"/>
        <v>0.45655778381628465</v>
      </c>
      <c r="C108">
        <f t="shared" si="251"/>
        <v>27.854805663184372</v>
      </c>
      <c r="D108">
        <f t="shared" si="331"/>
        <v>1.3280747480601957E-2</v>
      </c>
      <c r="E108">
        <f t="shared" si="244"/>
        <v>0.99761183666627684</v>
      </c>
      <c r="F108">
        <f t="shared" si="252"/>
        <v>43.147518585031847</v>
      </c>
      <c r="G108">
        <f t="shared" si="332"/>
        <v>3.6715910408563424E-2</v>
      </c>
      <c r="H108">
        <f t="shared" si="253"/>
        <v>7.1432404440894159E-2</v>
      </c>
      <c r="I108">
        <f t="shared" si="333"/>
        <v>0.1346641296495269</v>
      </c>
      <c r="J108">
        <f t="shared" si="334"/>
        <v>5.1033139090126828E-2</v>
      </c>
      <c r="K108">
        <f t="shared" si="254"/>
        <v>0.18805610712907228</v>
      </c>
      <c r="L108">
        <f t="shared" si="255"/>
        <v>0.10771877264908393</v>
      </c>
      <c r="M108">
        <f t="shared" si="335"/>
        <v>5.098836741328884E-2</v>
      </c>
      <c r="N108">
        <f t="shared" si="256"/>
        <v>0.34055502994222264</v>
      </c>
      <c r="O108">
        <f t="shared" si="257"/>
        <v>7.1877577737668064E-2</v>
      </c>
      <c r="P108">
        <f t="shared" si="336"/>
        <v>3.246777102768135E-2</v>
      </c>
      <c r="Q108">
        <f t="shared" si="258"/>
        <v>0.50783999867248086</v>
      </c>
      <c r="R108">
        <f t="shared" si="259"/>
        <v>3.2214206030628148E-2</v>
      </c>
      <c r="S108">
        <f t="shared" si="337"/>
        <v>-7.2926096890907552E-3</v>
      </c>
      <c r="T108">
        <f t="shared" si="260"/>
        <v>0.66934668678889109</v>
      </c>
      <c r="U108">
        <f t="shared" si="261"/>
        <v>-5.1159590888530514E-3</v>
      </c>
      <c r="V108">
        <f t="shared" si="338"/>
        <v>-6.9697507363196159E-2</v>
      </c>
      <c r="W108">
        <f t="shared" si="262"/>
        <v>0.80821594061506929</v>
      </c>
      <c r="X108">
        <f t="shared" si="263"/>
        <v>-3.3223089462753548E-2</v>
      </c>
      <c r="Y108">
        <f t="shared" si="339"/>
        <v>-0.15502928666820484</v>
      </c>
      <c r="Z108">
        <f t="shared" si="264"/>
        <v>0.91290341966398791</v>
      </c>
      <c r="AA108">
        <f t="shared" si="265"/>
        <v>-4.4695336141390561E-2</v>
      </c>
      <c r="AB108">
        <f t="shared" si="340"/>
        <v>-0.26296408427898066</v>
      </c>
      <c r="AC108">
        <f t="shared" si="266"/>
        <v>0.97730095332759359</v>
      </c>
      <c r="AD108">
        <f t="shared" si="267"/>
        <v>-3.1508545752659961E-2</v>
      </c>
      <c r="AE108">
        <f t="shared" si="341"/>
        <v>-0.39341965520028677</v>
      </c>
      <c r="AF108">
        <f t="shared" si="268"/>
        <v>0.99993828655566197</v>
      </c>
      <c r="AG108">
        <f t="shared" si="269"/>
        <v>1.5629057711893955E-2</v>
      </c>
      <c r="AH108">
        <f t="shared" si="342"/>
        <v>-0.54785934100512945</v>
      </c>
      <c r="AI108">
        <f t="shared" si="270"/>
        <v>0.9829618669261011</v>
      </c>
      <c r="AJ108">
        <f t="shared" si="271"/>
        <v>0.1089771496048299</v>
      </c>
      <c r="AK108">
        <f t="shared" si="343"/>
        <v>-0.73137820782861651</v>
      </c>
      <c r="AL108">
        <f t="shared" si="272"/>
        <v>0.93139454007256173</v>
      </c>
      <c r="AM108">
        <f t="shared" si="273"/>
        <v>0.26753352935276248</v>
      </c>
      <c r="AN108">
        <f t="shared" si="344"/>
        <v>-0.95645491080294143</v>
      </c>
      <c r="AO108">
        <f t="shared" si="274"/>
        <v>0.85281927071999752</v>
      </c>
      <c r="AP108">
        <f t="shared" si="275"/>
        <v>0.52537458128286052</v>
      </c>
      <c r="AQ108">
        <f t="shared" si="345"/>
        <v>-1.2509413198814092</v>
      </c>
      <c r="AR108">
        <f t="shared" si="276"/>
        <v>0.75727564233564693</v>
      </c>
      <c r="AS108">
        <f t="shared" si="277"/>
        <v>0.95151816733033834</v>
      </c>
      <c r="AT108">
        <f t="shared" si="346"/>
        <v>-1.6788900862015668</v>
      </c>
      <c r="AU108">
        <f t="shared" si="278"/>
        <v>0.65695042964821515</v>
      </c>
      <c r="AV108">
        <f t="shared" si="279"/>
        <v>1.7040657229245566</v>
      </c>
      <c r="AW108">
        <f t="shared" si="347"/>
        <v>-2.4105162702505591</v>
      </c>
      <c r="AX108">
        <f t="shared" si="280"/>
        <v>0.56526631268629313</v>
      </c>
      <c r="AY108">
        <f t="shared" si="281"/>
        <v>3.2134146179656096</v>
      </c>
      <c r="AZ108">
        <f t="shared" si="348"/>
        <v>-4.0713631261635985</v>
      </c>
      <c r="BA108">
        <f t="shared" si="282"/>
        <v>0.49522929027721529</v>
      </c>
      <c r="BB108">
        <f t="shared" si="283"/>
        <v>7.0908162052024339</v>
      </c>
      <c r="BC108">
        <f t="shared" si="349"/>
        <v>-12.282074326520684</v>
      </c>
      <c r="BD108">
        <f t="shared" si="284"/>
        <v>0.45728656903493725</v>
      </c>
      <c r="BE108">
        <f t="shared" si="285"/>
        <v>27.880319538019371</v>
      </c>
      <c r="BF108">
        <f t="shared" si="350"/>
        <v>12.282074326520723</v>
      </c>
      <c r="BG108">
        <f t="shared" si="286"/>
        <v>0.45728656903493736</v>
      </c>
      <c r="BH108">
        <f t="shared" si="287"/>
        <v>27.880319538019467</v>
      </c>
      <c r="BI108">
        <f t="shared" si="351"/>
        <v>4.071363126163603</v>
      </c>
      <c r="BJ108">
        <f t="shared" si="288"/>
        <v>0.49522929027721529</v>
      </c>
      <c r="BK108">
        <f t="shared" si="289"/>
        <v>7.0908162052024446</v>
      </c>
      <c r="BL108">
        <f t="shared" si="352"/>
        <v>2.4105162702505614</v>
      </c>
      <c r="BM108">
        <f t="shared" si="290"/>
        <v>0.56526631268629313</v>
      </c>
      <c r="BN108">
        <f t="shared" si="291"/>
        <v>3.2134146179656136</v>
      </c>
      <c r="BO108">
        <f t="shared" si="353"/>
        <v>1.6788900862015663</v>
      </c>
      <c r="BP108">
        <f t="shared" si="292"/>
        <v>0.65695042964821537</v>
      </c>
      <c r="BQ108">
        <f t="shared" si="293"/>
        <v>1.7040657229245553</v>
      </c>
      <c r="BR108">
        <f t="shared" si="354"/>
        <v>1.2509413198814101</v>
      </c>
      <c r="BS108">
        <f t="shared" si="294"/>
        <v>0.75727564233564681</v>
      </c>
      <c r="BT108">
        <f t="shared" si="295"/>
        <v>0.95151816733033912</v>
      </c>
      <c r="BU108">
        <f t="shared" si="355"/>
        <v>0.95645491080294187</v>
      </c>
      <c r="BV108">
        <f t="shared" si="296"/>
        <v>0.85281927071999741</v>
      </c>
      <c r="BW108">
        <f t="shared" si="297"/>
        <v>0.52537458128286108</v>
      </c>
      <c r="BX108">
        <f t="shared" si="356"/>
        <v>0.7313782078286164</v>
      </c>
      <c r="BY108">
        <f t="shared" si="298"/>
        <v>0.93139454007256184</v>
      </c>
      <c r="BZ108">
        <f t="shared" si="299"/>
        <v>0.26753352935276248</v>
      </c>
      <c r="CA108">
        <f t="shared" si="357"/>
        <v>0.54785934100512945</v>
      </c>
      <c r="CB108">
        <f t="shared" si="300"/>
        <v>0.98296186692610121</v>
      </c>
      <c r="CC108">
        <f t="shared" si="301"/>
        <v>0.1089771496048299</v>
      </c>
      <c r="CD108">
        <f t="shared" si="358"/>
        <v>0.39341965520028677</v>
      </c>
      <c r="CE108">
        <f t="shared" si="302"/>
        <v>0.99993828655566197</v>
      </c>
      <c r="CF108">
        <f t="shared" si="303"/>
        <v>1.5629057711893955E-2</v>
      </c>
      <c r="CG108">
        <f t="shared" si="359"/>
        <v>0.26296408427898077</v>
      </c>
      <c r="CH108">
        <f t="shared" si="304"/>
        <v>0.97730095332759359</v>
      </c>
      <c r="CI108">
        <f t="shared" si="305"/>
        <v>-3.1508545752659961E-2</v>
      </c>
      <c r="CJ108">
        <f t="shared" si="360"/>
        <v>0.15502928666820517</v>
      </c>
      <c r="CK108">
        <f t="shared" si="306"/>
        <v>0.91290341966398814</v>
      </c>
      <c r="CL108">
        <f t="shared" si="307"/>
        <v>-4.4695336141390554E-2</v>
      </c>
      <c r="CM108">
        <f t="shared" si="361"/>
        <v>6.969750736319609E-2</v>
      </c>
      <c r="CN108">
        <f t="shared" si="308"/>
        <v>0.80821594061506918</v>
      </c>
      <c r="CO108">
        <f t="shared" si="309"/>
        <v>-3.3223089462754048E-2</v>
      </c>
      <c r="CP108">
        <f t="shared" si="362"/>
        <v>7.292609689090894E-3</v>
      </c>
      <c r="CQ108">
        <f t="shared" si="310"/>
        <v>0.66934668678889109</v>
      </c>
      <c r="CR108">
        <f t="shared" si="311"/>
        <v>-5.1159590888530514E-3</v>
      </c>
      <c r="CS108">
        <f t="shared" si="363"/>
        <v>-3.246777102768135E-2</v>
      </c>
      <c r="CT108">
        <f t="shared" si="312"/>
        <v>0.50783999867248109</v>
      </c>
      <c r="CU108">
        <f t="shared" si="313"/>
        <v>3.2214206030628134E-2</v>
      </c>
      <c r="CV108">
        <f t="shared" si="364"/>
        <v>-5.0988367413288778E-2</v>
      </c>
      <c r="CW108">
        <f t="shared" si="314"/>
        <v>0.34055502994222309</v>
      </c>
      <c r="CX108">
        <f t="shared" si="315"/>
        <v>7.1877577737667217E-2</v>
      </c>
      <c r="CY108">
        <f t="shared" si="365"/>
        <v>-5.10331390901268E-2</v>
      </c>
      <c r="CZ108">
        <f t="shared" si="316"/>
        <v>0.18805610712907206</v>
      </c>
      <c r="DA108">
        <f t="shared" si="317"/>
        <v>0.10771877264908344</v>
      </c>
      <c r="DB108">
        <f t="shared" si="366"/>
        <v>-3.6715910408563396E-2</v>
      </c>
      <c r="DC108">
        <f t="shared" si="318"/>
        <v>7.1432404440894159E-2</v>
      </c>
      <c r="DD108">
        <f t="shared" si="319"/>
        <v>0.13466412964952781</v>
      </c>
      <c r="DE108">
        <f t="shared" si="320"/>
        <v>0.2296666666666666</v>
      </c>
      <c r="DF108">
        <v>0</v>
      </c>
      <c r="DG108">
        <f t="shared" si="245"/>
        <v>-3.4681287942276371</v>
      </c>
      <c r="DH108">
        <f t="shared" si="367"/>
        <v>-11.629201207485774</v>
      </c>
      <c r="DI108">
        <f t="shared" si="321"/>
        <v>0.46666666666666662</v>
      </c>
      <c r="DJ108">
        <f t="shared" si="246"/>
        <v>1380.002920978108</v>
      </c>
      <c r="DK108">
        <f t="shared" si="368"/>
        <v>14</v>
      </c>
      <c r="EC108">
        <f t="shared" si="381"/>
        <v>4.1460000000000212</v>
      </c>
      <c r="EE108">
        <f t="shared" si="379"/>
        <v>0</v>
      </c>
      <c r="EF108">
        <f t="shared" si="380"/>
        <v>0</v>
      </c>
      <c r="EW108">
        <f t="shared" si="207"/>
        <v>2.9216811678385044</v>
      </c>
      <c r="EX108">
        <f t="shared" si="202"/>
        <v>-4.8795838096937336</v>
      </c>
      <c r="EY108">
        <f t="shared" si="203"/>
        <v>1.090716206982729</v>
      </c>
      <c r="EZ108">
        <f t="shared" si="204"/>
        <v>2.7249164155627557</v>
      </c>
      <c r="FA108">
        <f t="shared" si="206"/>
        <v>5.2330517414025852</v>
      </c>
      <c r="FB108" cm="1">
        <f t="array" ref="FB108">xsel+Rs*COS(EW108)</f>
        <v>266.08206130408689</v>
      </c>
      <c r="FC108">
        <f t="shared" si="205"/>
        <v>136.46982897360974</v>
      </c>
      <c r="HB108">
        <f t="shared" si="322"/>
        <v>0.92986707186545481</v>
      </c>
      <c r="HC108">
        <f t="shared" si="323"/>
        <v>0.71993999999999936</v>
      </c>
      <c r="HD108">
        <f t="shared" si="369"/>
        <v>5.2056840114680032</v>
      </c>
      <c r="HE108">
        <f t="shared" si="370"/>
        <v>8.5858430361369642E-3</v>
      </c>
      <c r="HF108">
        <f t="shared" si="324"/>
        <v>0.93021051312426473</v>
      </c>
      <c r="HL108">
        <f t="shared" si="208"/>
        <v>5.2056840114680032</v>
      </c>
      <c r="HM108">
        <f t="shared" si="325"/>
        <v>-1.3283142409984585</v>
      </c>
      <c r="HN108">
        <f t="shared" si="176"/>
        <v>-5.0533916479467402</v>
      </c>
      <c r="HO108">
        <f t="shared" si="177"/>
        <v>1.2499515509473698</v>
      </c>
      <c r="HS108">
        <f t="shared" si="326"/>
        <v>-6.9688164677985132</v>
      </c>
      <c r="HT108">
        <f t="shared" ref="HT108:HT121" si="382">IF(HU108&gt;Rg,HT107,$HD108*COS($HS108))</f>
        <v>4.0293013239476068</v>
      </c>
      <c r="HU108">
        <f t="shared" si="327"/>
        <v>-3.2960395731980623</v>
      </c>
      <c r="HV108">
        <f t="shared" si="247"/>
        <v>0.95248502174033634</v>
      </c>
      <c r="HW108">
        <f t="shared" si="328"/>
        <v>0.71993999999999936</v>
      </c>
      <c r="HX108">
        <f t="shared" si="248"/>
        <v>5.4296017152293299</v>
      </c>
      <c r="IA108">
        <f t="shared" si="371"/>
        <v>1.024712453941615</v>
      </c>
      <c r="IB108">
        <f t="shared" si="372"/>
        <v>7.9514667277929796</v>
      </c>
      <c r="IC108">
        <f t="shared" si="373"/>
        <v>0.73430255612719886</v>
      </c>
      <c r="ID108">
        <f t="shared" si="374"/>
        <v>5.3797188162659895</v>
      </c>
      <c r="IE108">
        <f t="shared" si="375"/>
        <v>18602.485112028062</v>
      </c>
      <c r="IG108">
        <f t="shared" si="376"/>
        <v>0.13565628239467709</v>
      </c>
      <c r="IH108">
        <f t="shared" si="249"/>
        <v>0.85401580034318181</v>
      </c>
      <c r="II108">
        <f t="shared" si="377"/>
        <v>1.0236560990170687</v>
      </c>
      <c r="IJ108">
        <f t="shared" si="378"/>
        <v>1.1611436206118115</v>
      </c>
      <c r="IL108">
        <f t="shared" si="250"/>
        <v>14.188871613495936</v>
      </c>
    </row>
    <row r="109" spans="1:246" x14ac:dyDescent="0.2">
      <c r="A109">
        <f t="shared" si="329"/>
        <v>13.201652521006146</v>
      </c>
      <c r="B109">
        <f t="shared" si="330"/>
        <v>0.48553607584069014</v>
      </c>
      <c r="C109">
        <f t="shared" si="251"/>
        <v>28.85409217668003</v>
      </c>
      <c r="D109">
        <f t="shared" si="331"/>
        <v>1.1057964296944328E-2</v>
      </c>
      <c r="E109">
        <f t="shared" si="244"/>
        <v>0.99623067331456472</v>
      </c>
      <c r="F109">
        <f t="shared" si="252"/>
        <v>43.114783566337138</v>
      </c>
      <c r="G109">
        <f t="shared" si="332"/>
        <v>3.00517441676833E-2</v>
      </c>
      <c r="H109">
        <f t="shared" si="253"/>
        <v>7.0626378401691392E-2</v>
      </c>
      <c r="I109">
        <f t="shared" si="333"/>
        <v>0.11056343836493497</v>
      </c>
      <c r="J109">
        <f t="shared" si="334"/>
        <v>3.9935166417802065E-2</v>
      </c>
      <c r="K109">
        <f t="shared" si="254"/>
        <v>0.18600572464970122</v>
      </c>
      <c r="L109">
        <f t="shared" si="255"/>
        <v>8.4580788951469796E-2</v>
      </c>
      <c r="M109">
        <f t="shared" si="335"/>
        <v>3.5452782682954403E-2</v>
      </c>
      <c r="N109">
        <f t="shared" si="256"/>
        <v>0.33704192204900785</v>
      </c>
      <c r="O109">
        <f t="shared" si="257"/>
        <v>5.0174322445417655E-2</v>
      </c>
      <c r="P109">
        <f t="shared" si="336"/>
        <v>1.2455142110248035E-2</v>
      </c>
      <c r="Q109">
        <f t="shared" si="258"/>
        <v>0.50301486991646072</v>
      </c>
      <c r="R109">
        <f t="shared" si="259"/>
        <v>1.2417647741711382E-2</v>
      </c>
      <c r="S109">
        <f t="shared" si="337"/>
        <v>-3.1890845020548939E-2</v>
      </c>
      <c r="T109">
        <f t="shared" si="260"/>
        <v>0.66370509458445226</v>
      </c>
      <c r="U109">
        <f t="shared" si="261"/>
        <v>-2.2514931067155266E-2</v>
      </c>
      <c r="V109">
        <f t="shared" si="338"/>
        <v>-9.9102304127192856E-2</v>
      </c>
      <c r="W109">
        <f t="shared" si="262"/>
        <v>0.80251563837631945</v>
      </c>
      <c r="X109">
        <f t="shared" si="263"/>
        <v>-4.7678160160112427E-2</v>
      </c>
      <c r="Y109">
        <f t="shared" si="339"/>
        <v>-0.18962922389515893</v>
      </c>
      <c r="Z109">
        <f t="shared" si="264"/>
        <v>0.90805559897427901</v>
      </c>
      <c r="AA109">
        <f t="shared" si="265"/>
        <v>-5.5543644556250937E-2</v>
      </c>
      <c r="AB109">
        <f t="shared" si="340"/>
        <v>-0.30338824529671504</v>
      </c>
      <c r="AC109">
        <f t="shared" si="266"/>
        <v>0.97426396908440072</v>
      </c>
      <c r="AD109">
        <f t="shared" si="267"/>
        <v>-3.7873802082411846E-2</v>
      </c>
      <c r="AE109">
        <f t="shared" si="341"/>
        <v>-0.44064066567971732</v>
      </c>
      <c r="AF109">
        <f t="shared" si="268"/>
        <v>0.99962906214825387</v>
      </c>
      <c r="AG109">
        <f t="shared" si="269"/>
        <v>1.4988776913186858E-2</v>
      </c>
      <c r="AH109">
        <f t="shared" si="342"/>
        <v>-0.60335296539552996</v>
      </c>
      <c r="AI109">
        <f t="shared" si="270"/>
        <v>0.98618538276658929</v>
      </c>
      <c r="AJ109">
        <f t="shared" si="271"/>
        <v>0.11591389947200263</v>
      </c>
      <c r="AK109">
        <f t="shared" si="343"/>
        <v>-0.79739630895253644</v>
      </c>
      <c r="AL109">
        <f t="shared" si="272"/>
        <v>0.93878258238107271</v>
      </c>
      <c r="AM109">
        <f t="shared" si="273"/>
        <v>0.28492042688118346</v>
      </c>
      <c r="AN109">
        <f t="shared" si="344"/>
        <v>-1.0365422253196439</v>
      </c>
      <c r="AO109">
        <f t="shared" si="274"/>
        <v>0.86476914364842061</v>
      </c>
      <c r="AP109">
        <f t="shared" si="275"/>
        <v>0.55784222709046993</v>
      </c>
      <c r="AQ109">
        <f t="shared" si="345"/>
        <v>-1.3510297063746002</v>
      </c>
      <c r="AR109">
        <f t="shared" si="276"/>
        <v>0.77388690718336273</v>
      </c>
      <c r="AS109">
        <f t="shared" si="277"/>
        <v>1.0068942711326203</v>
      </c>
      <c r="AT109">
        <f t="shared" si="346"/>
        <v>-1.809969838771069</v>
      </c>
      <c r="AU109">
        <f t="shared" si="278"/>
        <v>0.67796888936952926</v>
      </c>
      <c r="AV109">
        <f t="shared" si="279"/>
        <v>1.7965790906775099</v>
      </c>
      <c r="AW109">
        <f t="shared" si="347"/>
        <v>-2.5966789864270581</v>
      </c>
      <c r="AX109">
        <f t="shared" si="280"/>
        <v>0.59005373355512947</v>
      </c>
      <c r="AY109">
        <f t="shared" si="281"/>
        <v>3.3725863255789434</v>
      </c>
      <c r="AZ109">
        <f t="shared" si="348"/>
        <v>-4.384709362816789</v>
      </c>
      <c r="BA109">
        <f t="shared" si="282"/>
        <v>0.52277936910837697</v>
      </c>
      <c r="BB109">
        <f t="shared" si="283"/>
        <v>7.3985672984055677</v>
      </c>
      <c r="BC109">
        <f t="shared" si="349"/>
        <v>-13.226855459402959</v>
      </c>
      <c r="BD109">
        <f t="shared" si="284"/>
        <v>0.48629968204624063</v>
      </c>
      <c r="BE109">
        <f t="shared" si="285"/>
        <v>28.880015220385729</v>
      </c>
      <c r="BF109">
        <f t="shared" si="350"/>
        <v>13.226855459403001</v>
      </c>
      <c r="BG109">
        <f t="shared" si="286"/>
        <v>0.48629968204624074</v>
      </c>
      <c r="BH109">
        <f t="shared" si="287"/>
        <v>28.880015220385829</v>
      </c>
      <c r="BI109">
        <f t="shared" si="351"/>
        <v>4.3847093628167944</v>
      </c>
      <c r="BJ109">
        <f t="shared" si="288"/>
        <v>0.52277936910837697</v>
      </c>
      <c r="BK109">
        <f t="shared" si="289"/>
        <v>7.3985672984055775</v>
      </c>
      <c r="BL109">
        <f t="shared" si="352"/>
        <v>2.5966789864270607</v>
      </c>
      <c r="BM109">
        <f t="shared" si="290"/>
        <v>0.59005373355512947</v>
      </c>
      <c r="BN109">
        <f t="shared" si="291"/>
        <v>3.3725863255789474</v>
      </c>
      <c r="BO109">
        <f t="shared" si="353"/>
        <v>1.8099698387710685</v>
      </c>
      <c r="BP109">
        <f t="shared" si="292"/>
        <v>0.67796888936952948</v>
      </c>
      <c r="BQ109">
        <f t="shared" si="293"/>
        <v>1.7965790906775092</v>
      </c>
      <c r="BR109">
        <f t="shared" si="354"/>
        <v>1.3510297063746011</v>
      </c>
      <c r="BS109">
        <f t="shared" si="294"/>
        <v>0.77388690718336273</v>
      </c>
      <c r="BT109">
        <f t="shared" si="295"/>
        <v>1.0068942711326212</v>
      </c>
      <c r="BU109">
        <f t="shared" si="355"/>
        <v>1.0365422253196444</v>
      </c>
      <c r="BV109">
        <f t="shared" si="296"/>
        <v>0.86476914364842039</v>
      </c>
      <c r="BW109">
        <f t="shared" si="297"/>
        <v>0.55784222709046993</v>
      </c>
      <c r="BX109">
        <f t="shared" si="356"/>
        <v>0.79739630895253633</v>
      </c>
      <c r="BY109">
        <f t="shared" si="298"/>
        <v>0.93878258238107282</v>
      </c>
      <c r="BZ109">
        <f t="shared" si="299"/>
        <v>0.28492042688118346</v>
      </c>
      <c r="CA109">
        <f t="shared" si="357"/>
        <v>0.60335296539552996</v>
      </c>
      <c r="CB109">
        <f t="shared" si="300"/>
        <v>0.9861853827665894</v>
      </c>
      <c r="CC109">
        <f t="shared" si="301"/>
        <v>0.11591389947200263</v>
      </c>
      <c r="CD109">
        <f t="shared" si="358"/>
        <v>0.44064066567971732</v>
      </c>
      <c r="CE109">
        <f t="shared" si="302"/>
        <v>0.99962906214825387</v>
      </c>
      <c r="CF109">
        <f t="shared" si="303"/>
        <v>1.4988776913186858E-2</v>
      </c>
      <c r="CG109">
        <f t="shared" si="359"/>
        <v>0.30338824529671515</v>
      </c>
      <c r="CH109">
        <f t="shared" si="304"/>
        <v>0.97426396908440083</v>
      </c>
      <c r="CI109">
        <f t="shared" si="305"/>
        <v>-3.7873802082411388E-2</v>
      </c>
      <c r="CJ109">
        <f t="shared" si="360"/>
        <v>0.18962922389515929</v>
      </c>
      <c r="CK109">
        <f t="shared" si="306"/>
        <v>0.90805559897427923</v>
      </c>
      <c r="CL109">
        <f t="shared" si="307"/>
        <v>-5.554364455625093E-2</v>
      </c>
      <c r="CM109">
        <f t="shared" si="361"/>
        <v>9.9102304127192786E-2</v>
      </c>
      <c r="CN109">
        <f t="shared" si="308"/>
        <v>0.80251563837631934</v>
      </c>
      <c r="CO109">
        <f t="shared" si="309"/>
        <v>-4.7678160160112427E-2</v>
      </c>
      <c r="CP109">
        <f t="shared" si="362"/>
        <v>3.1890845020549091E-2</v>
      </c>
      <c r="CQ109">
        <f t="shared" si="310"/>
        <v>0.66370509458445226</v>
      </c>
      <c r="CR109">
        <f t="shared" si="311"/>
        <v>-2.2514931067155266E-2</v>
      </c>
      <c r="CS109">
        <f t="shared" si="363"/>
        <v>-1.2455142110248028E-2</v>
      </c>
      <c r="CT109">
        <f t="shared" si="312"/>
        <v>0.50301486991646116</v>
      </c>
      <c r="CU109">
        <f t="shared" si="313"/>
        <v>1.2417647741712026E-2</v>
      </c>
      <c r="CV109">
        <f t="shared" si="364"/>
        <v>-3.5452782682954334E-2</v>
      </c>
      <c r="CW109">
        <f t="shared" si="314"/>
        <v>0.33704192204900818</v>
      </c>
      <c r="CX109">
        <f t="shared" si="315"/>
        <v>5.0174322445416024E-2</v>
      </c>
      <c r="CY109">
        <f t="shared" si="365"/>
        <v>-3.9935166417802044E-2</v>
      </c>
      <c r="CZ109">
        <f t="shared" si="316"/>
        <v>0.186005724649701</v>
      </c>
      <c r="DA109">
        <f t="shared" si="317"/>
        <v>8.4580788951469837E-2</v>
      </c>
      <c r="DB109">
        <f t="shared" si="366"/>
        <v>-3.0051744167683268E-2</v>
      </c>
      <c r="DC109">
        <f t="shared" si="318"/>
        <v>7.0626378401691392E-2</v>
      </c>
      <c r="DD109">
        <f t="shared" si="319"/>
        <v>0.11056343836493587</v>
      </c>
      <c r="DE109">
        <f t="shared" si="320"/>
        <v>0.26299999999999996</v>
      </c>
      <c r="DF109">
        <v>0</v>
      </c>
      <c r="DG109">
        <f t="shared" si="245"/>
        <v>-3.6218837288431907</v>
      </c>
      <c r="DH109">
        <f t="shared" si="367"/>
        <v>8.0073174786425838</v>
      </c>
      <c r="DI109">
        <f t="shared" si="321"/>
        <v>0.49999999999999994</v>
      </c>
      <c r="DJ109">
        <f t="shared" si="246"/>
        <v>1801.7389510937592</v>
      </c>
      <c r="DK109">
        <f t="shared" si="368"/>
        <v>15</v>
      </c>
      <c r="EC109">
        <f t="shared" si="381"/>
        <v>4.1280000000000214</v>
      </c>
      <c r="EE109">
        <f t="shared" si="379"/>
        <v>0</v>
      </c>
      <c r="EF109">
        <f t="shared" si="380"/>
        <v>0</v>
      </c>
      <c r="EW109">
        <f t="shared" si="207"/>
        <v>2.9530970943744022</v>
      </c>
      <c r="EX109">
        <f t="shared" si="202"/>
        <v>-4.9114362536434406</v>
      </c>
      <c r="EY109">
        <f t="shared" si="203"/>
        <v>0.93690657292864032</v>
      </c>
      <c r="EZ109">
        <f t="shared" si="204"/>
        <v>3.4944715951507792</v>
      </c>
      <c r="FA109">
        <f t="shared" si="206"/>
        <v>4.7538056618549707</v>
      </c>
      <c r="FB109" cm="1">
        <f t="array" ref="FB109">xsel+Rs*COS(EW109)</f>
        <v>266.07409819309947</v>
      </c>
      <c r="FC109">
        <f t="shared" si="205"/>
        <v>136.4313765650962</v>
      </c>
      <c r="HB109">
        <f t="shared" si="322"/>
        <v>0.92900062294549324</v>
      </c>
      <c r="HC109">
        <f t="shared" si="323"/>
        <v>0.72916999999999932</v>
      </c>
      <c r="HD109">
        <f t="shared" si="369"/>
        <v>5.1971061671603831</v>
      </c>
      <c r="HE109">
        <f t="shared" si="370"/>
        <v>8.5778443076200972E-3</v>
      </c>
      <c r="HF109">
        <f t="shared" si="324"/>
        <v>0.92934391198484256</v>
      </c>
      <c r="HL109">
        <f t="shared" si="208"/>
        <v>5.1971061671603831</v>
      </c>
      <c r="HM109">
        <f t="shared" si="325"/>
        <v>-1.3914271341842859</v>
      </c>
      <c r="HN109">
        <f t="shared" si="176"/>
        <v>-5.1137260316819599</v>
      </c>
      <c r="HO109">
        <f t="shared" si="177"/>
        <v>0.9272101086780512</v>
      </c>
      <c r="HS109">
        <f t="shared" si="326"/>
        <v>-7.0712618802080751</v>
      </c>
      <c r="HT109">
        <f t="shared" si="382"/>
        <v>3.6650529317527698</v>
      </c>
      <c r="HU109">
        <f t="shared" si="327"/>
        <v>-3.6847387316045781</v>
      </c>
      <c r="HV109">
        <f t="shared" si="247"/>
        <v>0.95187301554199233</v>
      </c>
      <c r="HW109">
        <f t="shared" si="328"/>
        <v>0.72916999999999932</v>
      </c>
      <c r="HX109">
        <f t="shared" si="248"/>
        <v>5.4235428538657242</v>
      </c>
      <c r="IA109">
        <f t="shared" si="371"/>
        <v>1.0273315753711389</v>
      </c>
      <c r="IB109">
        <f t="shared" si="372"/>
        <v>7.8654402003125696</v>
      </c>
      <c r="IC109">
        <f t="shared" si="373"/>
        <v>0.72357150437640161</v>
      </c>
      <c r="ID109">
        <f t="shared" si="374"/>
        <v>5.3750591964900662</v>
      </c>
      <c r="IE109">
        <f t="shared" si="375"/>
        <v>18591.971134559677</v>
      </c>
      <c r="IG109">
        <f t="shared" si="376"/>
        <v>0.13381204524067247</v>
      </c>
      <c r="IH109">
        <f t="shared" si="249"/>
        <v>0.85537183237963432</v>
      </c>
      <c r="II109">
        <f t="shared" si="377"/>
        <v>1.0262682177705431</v>
      </c>
      <c r="IJ109">
        <f t="shared" si="378"/>
        <v>1.1619245001652203</v>
      </c>
      <c r="IL109">
        <f t="shared" si="250"/>
        <v>14.184987531827902</v>
      </c>
    </row>
    <row r="110" spans="1:246" x14ac:dyDescent="0.2">
      <c r="A110">
        <f t="shared" si="329"/>
        <v>14.144633444002935</v>
      </c>
      <c r="B110">
        <f t="shared" si="330"/>
        <v>0.51372044205620793</v>
      </c>
      <c r="C110">
        <f t="shared" si="251"/>
        <v>29.797774728766004</v>
      </c>
      <c r="D110">
        <f t="shared" si="331"/>
        <v>8.8351811132867004E-3</v>
      </c>
      <c r="E110">
        <f t="shared" si="244"/>
        <v>0.99453927331227809</v>
      </c>
      <c r="F110">
        <f t="shared" si="252"/>
        <v>43.074664688690937</v>
      </c>
      <c r="G110">
        <f t="shared" si="332"/>
        <v>2.3387577926803176E-2</v>
      </c>
      <c r="H110">
        <f t="shared" si="253"/>
        <v>6.982000268619093E-2</v>
      </c>
      <c r="I110">
        <f t="shared" si="333"/>
        <v>8.6314279554706372E-2</v>
      </c>
      <c r="J110">
        <f t="shared" si="334"/>
        <v>2.8837193745477302E-2</v>
      </c>
      <c r="K110">
        <f t="shared" si="254"/>
        <v>0.18395275654311172</v>
      </c>
      <c r="L110">
        <f t="shared" si="255"/>
        <v>6.1285501382784748E-2</v>
      </c>
      <c r="M110">
        <f t="shared" si="335"/>
        <v>1.9917197952619967E-2</v>
      </c>
      <c r="N110">
        <f t="shared" si="256"/>
        <v>0.33351948118513475</v>
      </c>
      <c r="O110">
        <f t="shared" si="257"/>
        <v>2.8299547866982331E-2</v>
      </c>
      <c r="P110">
        <f t="shared" si="336"/>
        <v>-7.5574868071852791E-3</v>
      </c>
      <c r="Q110">
        <f t="shared" si="258"/>
        <v>0.49816620365792852</v>
      </c>
      <c r="R110">
        <f t="shared" si="259"/>
        <v>-7.5713584527196537E-3</v>
      </c>
      <c r="S110">
        <f t="shared" si="337"/>
        <v>-5.6489080352007129E-2</v>
      </c>
      <c r="T110">
        <f t="shared" si="260"/>
        <v>0.65801578033644148</v>
      </c>
      <c r="U110">
        <f t="shared" si="261"/>
        <v>-4.0136131433918226E-2</v>
      </c>
      <c r="V110">
        <f t="shared" si="338"/>
        <v>-0.12850710089118955</v>
      </c>
      <c r="W110">
        <f t="shared" si="262"/>
        <v>0.79673185855247364</v>
      </c>
      <c r="X110">
        <f t="shared" si="263"/>
        <v>-6.239748418338905E-2</v>
      </c>
      <c r="Y110">
        <f t="shared" si="339"/>
        <v>-0.22422916112211302</v>
      </c>
      <c r="Z110">
        <f t="shared" si="264"/>
        <v>0.90307649172491777</v>
      </c>
      <c r="AA110">
        <f t="shared" si="265"/>
        <v>-6.6715929545530114E-2</v>
      </c>
      <c r="AB110">
        <f t="shared" si="340"/>
        <v>-0.34381240631444943</v>
      </c>
      <c r="AC110">
        <f t="shared" si="266"/>
        <v>0.97103637181683744</v>
      </c>
      <c r="AD110">
        <f t="shared" si="267"/>
        <v>-4.4649450865209869E-2</v>
      </c>
      <c r="AE110">
        <f t="shared" si="341"/>
        <v>-0.48786167615914788</v>
      </c>
      <c r="AF110">
        <f t="shared" si="268"/>
        <v>0.99905973729628261</v>
      </c>
      <c r="AG110">
        <f t="shared" si="269"/>
        <v>1.3809672442646219E-2</v>
      </c>
      <c r="AH110">
        <f t="shared" si="342"/>
        <v>-0.65884658978593047</v>
      </c>
      <c r="AI110">
        <f t="shared" si="270"/>
        <v>0.98907117934884481</v>
      </c>
      <c r="AJ110">
        <f t="shared" si="271"/>
        <v>0.12211429295208009</v>
      </c>
      <c r="AK110">
        <f t="shared" si="343"/>
        <v>-0.86341441007645636</v>
      </c>
      <c r="AL110">
        <f t="shared" si="272"/>
        <v>0.94574984034825438</v>
      </c>
      <c r="AM110">
        <f t="shared" si="273"/>
        <v>0.30125448398615967</v>
      </c>
      <c r="AN110">
        <f t="shared" si="344"/>
        <v>-1.1166295398363464</v>
      </c>
      <c r="AO110">
        <f t="shared" si="274"/>
        <v>0.87621314696564523</v>
      </c>
      <c r="AP110">
        <f t="shared" si="275"/>
        <v>0.58872580296187027</v>
      </c>
      <c r="AQ110">
        <f t="shared" si="345"/>
        <v>-1.4511180928677911</v>
      </c>
      <c r="AR110">
        <f t="shared" si="276"/>
        <v>0.7899094375525737</v>
      </c>
      <c r="AS110">
        <f t="shared" si="277"/>
        <v>1.0597473946867479</v>
      </c>
      <c r="AT110">
        <f t="shared" si="346"/>
        <v>-1.9410495913405712</v>
      </c>
      <c r="AU110">
        <f t="shared" si="278"/>
        <v>0.69832293946095758</v>
      </c>
      <c r="AV110">
        <f t="shared" si="279"/>
        <v>1.8848108829693493</v>
      </c>
      <c r="AW110">
        <f t="shared" si="347"/>
        <v>-2.782841702603557</v>
      </c>
      <c r="AX110">
        <f t="shared" si="280"/>
        <v>0.61411360245169244</v>
      </c>
      <c r="AY110">
        <f t="shared" si="281"/>
        <v>3.52391882556332</v>
      </c>
      <c r="AZ110">
        <f t="shared" si="348"/>
        <v>-4.6980555994699795</v>
      </c>
      <c r="BA110">
        <f t="shared" si="282"/>
        <v>0.54955636957851506</v>
      </c>
      <c r="BB110">
        <f t="shared" si="283"/>
        <v>7.6900032452316047</v>
      </c>
      <c r="BC110">
        <f t="shared" si="349"/>
        <v>-14.171636592285234</v>
      </c>
      <c r="BD110">
        <f t="shared" si="284"/>
        <v>0.51451583504657949</v>
      </c>
      <c r="BE110">
        <f t="shared" si="285"/>
        <v>29.824025875376201</v>
      </c>
      <c r="BF110">
        <f t="shared" si="350"/>
        <v>14.17163659228528</v>
      </c>
      <c r="BG110">
        <f t="shared" si="286"/>
        <v>0.51451583504657949</v>
      </c>
      <c r="BH110">
        <f t="shared" si="287"/>
        <v>29.824025875376297</v>
      </c>
      <c r="BI110">
        <f t="shared" si="351"/>
        <v>4.6980555994699857</v>
      </c>
      <c r="BJ110">
        <f t="shared" si="288"/>
        <v>0.54955636957851506</v>
      </c>
      <c r="BK110">
        <f t="shared" si="289"/>
        <v>7.6900032452316145</v>
      </c>
      <c r="BL110">
        <f t="shared" si="352"/>
        <v>2.7828417026035601</v>
      </c>
      <c r="BM110">
        <f t="shared" si="290"/>
        <v>0.61411360245169255</v>
      </c>
      <c r="BN110">
        <f t="shared" si="291"/>
        <v>3.5239188255633245</v>
      </c>
      <c r="BO110">
        <f t="shared" si="353"/>
        <v>1.9410495913405708</v>
      </c>
      <c r="BP110">
        <f t="shared" si="292"/>
        <v>0.6983229394609578</v>
      </c>
      <c r="BQ110">
        <f t="shared" si="293"/>
        <v>1.8848108829693477</v>
      </c>
      <c r="BR110">
        <f t="shared" si="354"/>
        <v>1.451118092867792</v>
      </c>
      <c r="BS110">
        <f t="shared" si="294"/>
        <v>0.78990943755257359</v>
      </c>
      <c r="BT110">
        <f t="shared" si="295"/>
        <v>1.0597473946867486</v>
      </c>
      <c r="BU110">
        <f t="shared" si="355"/>
        <v>1.1166295398363468</v>
      </c>
      <c r="BV110">
        <f t="shared" si="296"/>
        <v>0.87621314696564512</v>
      </c>
      <c r="BW110">
        <f t="shared" si="297"/>
        <v>0.58872580296187038</v>
      </c>
      <c r="BX110">
        <f t="shared" si="356"/>
        <v>0.86341441007645625</v>
      </c>
      <c r="BY110">
        <f t="shared" si="298"/>
        <v>0.94574984034825449</v>
      </c>
      <c r="BZ110">
        <f t="shared" si="299"/>
        <v>0.30125448398616012</v>
      </c>
      <c r="CA110">
        <f t="shared" si="357"/>
        <v>0.65884658978593047</v>
      </c>
      <c r="CB110">
        <f t="shared" si="300"/>
        <v>0.98907117934884481</v>
      </c>
      <c r="CC110">
        <f t="shared" si="301"/>
        <v>0.12211429295208009</v>
      </c>
      <c r="CD110">
        <f t="shared" si="358"/>
        <v>0.48786167615914788</v>
      </c>
      <c r="CE110">
        <f t="shared" si="302"/>
        <v>0.99905973729628261</v>
      </c>
      <c r="CF110">
        <f t="shared" si="303"/>
        <v>1.3809672442646219E-2</v>
      </c>
      <c r="CG110">
        <f t="shared" si="359"/>
        <v>0.34381240631444954</v>
      </c>
      <c r="CH110">
        <f t="shared" si="304"/>
        <v>0.97103637181683744</v>
      </c>
      <c r="CI110">
        <f t="shared" si="305"/>
        <v>-4.4649450865209869E-2</v>
      </c>
      <c r="CJ110">
        <f t="shared" si="360"/>
        <v>0.22422916112211341</v>
      </c>
      <c r="CK110">
        <f t="shared" si="306"/>
        <v>0.903076491724918</v>
      </c>
      <c r="CL110">
        <f t="shared" si="307"/>
        <v>-6.67159295455301E-2</v>
      </c>
      <c r="CM110">
        <f t="shared" si="361"/>
        <v>0.1285071008911895</v>
      </c>
      <c r="CN110">
        <f t="shared" si="308"/>
        <v>0.79673185855247353</v>
      </c>
      <c r="CO110">
        <f t="shared" si="309"/>
        <v>-6.2397484183389557E-2</v>
      </c>
      <c r="CP110">
        <f t="shared" si="362"/>
        <v>5.6489080352007288E-2</v>
      </c>
      <c r="CQ110">
        <f t="shared" si="310"/>
        <v>0.65801578033644148</v>
      </c>
      <c r="CR110">
        <f t="shared" si="311"/>
        <v>-4.0136131433918226E-2</v>
      </c>
      <c r="CS110">
        <f t="shared" si="363"/>
        <v>7.557486807185293E-3</v>
      </c>
      <c r="CT110">
        <f t="shared" si="312"/>
        <v>0.49816620365792885</v>
      </c>
      <c r="CU110">
        <f t="shared" si="313"/>
        <v>-7.5713584527196511E-3</v>
      </c>
      <c r="CV110">
        <f t="shared" si="364"/>
        <v>-1.991719795261989E-2</v>
      </c>
      <c r="CW110">
        <f t="shared" si="314"/>
        <v>0.33351948118513519</v>
      </c>
      <c r="CX110">
        <f t="shared" si="315"/>
        <v>2.8299547866981509E-2</v>
      </c>
      <c r="CY110">
        <f t="shared" si="365"/>
        <v>-2.8837193745477288E-2</v>
      </c>
      <c r="CZ110">
        <f t="shared" si="316"/>
        <v>0.1839527565431115</v>
      </c>
      <c r="DA110">
        <f t="shared" si="317"/>
        <v>6.1285501382784241E-2</v>
      </c>
      <c r="DB110">
        <f t="shared" si="366"/>
        <v>-2.3387577926803141E-2</v>
      </c>
      <c r="DC110">
        <f t="shared" si="318"/>
        <v>6.982000268619093E-2</v>
      </c>
      <c r="DD110">
        <f t="shared" si="319"/>
        <v>8.6314279554707274E-2</v>
      </c>
      <c r="DE110">
        <f t="shared" si="320"/>
        <v>0.29633333333333328</v>
      </c>
      <c r="DF110">
        <v>0</v>
      </c>
      <c r="DG110">
        <f t="shared" si="245"/>
        <v>-3.739648990428647</v>
      </c>
      <c r="DH110">
        <f t="shared" si="367"/>
        <v>-11.74696646907123</v>
      </c>
      <c r="DI110">
        <f t="shared" si="321"/>
        <v>0.53333333333333333</v>
      </c>
      <c r="DJ110">
        <f t="shared" si="246"/>
        <v>2352.3596932588948</v>
      </c>
      <c r="DK110">
        <f t="shared" si="368"/>
        <v>16</v>
      </c>
      <c r="EC110">
        <f t="shared" si="381"/>
        <v>4.1100000000000216</v>
      </c>
      <c r="EE110">
        <f t="shared" si="379"/>
        <v>0</v>
      </c>
      <c r="EF110">
        <f t="shared" si="380"/>
        <v>0</v>
      </c>
      <c r="EW110">
        <f t="shared" si="207"/>
        <v>2.9845130209102999</v>
      </c>
      <c r="EX110">
        <f t="shared" si="202"/>
        <v>-4.9384417029756857</v>
      </c>
      <c r="EY110">
        <f t="shared" si="203"/>
        <v>0.78217232520117252</v>
      </c>
      <c r="EZ110">
        <f t="shared" si="204"/>
        <v>4.1853662502352789</v>
      </c>
      <c r="FA110">
        <f t="shared" si="206"/>
        <v>4.1584503545661677</v>
      </c>
      <c r="FB110" cm="1">
        <f t="array" ref="FB110">xsel+Rs*COS(EW110)</f>
        <v>266.06734683076638</v>
      </c>
      <c r="FC110">
        <f t="shared" si="205"/>
        <v>136.39269300316434</v>
      </c>
      <c r="HB110">
        <f t="shared" si="322"/>
        <v>0.92813498122564031</v>
      </c>
      <c r="HC110">
        <f t="shared" si="323"/>
        <v>0.73839999999999928</v>
      </c>
      <c r="HD110">
        <f t="shared" si="369"/>
        <v>5.1885363141338399</v>
      </c>
      <c r="HE110">
        <f t="shared" si="370"/>
        <v>8.5698530265432282E-3</v>
      </c>
      <c r="HF110">
        <f t="shared" si="324"/>
        <v>0.92847811771865962</v>
      </c>
      <c r="HL110">
        <f t="shared" si="208"/>
        <v>5.1885363141338399</v>
      </c>
      <c r="HM110">
        <f t="shared" si="325"/>
        <v>-1.4562548334520398</v>
      </c>
      <c r="HN110">
        <f t="shared" si="176"/>
        <v>-5.1545373507874395</v>
      </c>
      <c r="HO110">
        <f t="shared" si="177"/>
        <v>0.59300403238323418</v>
      </c>
      <c r="HS110">
        <f t="shared" si="326"/>
        <v>-7.1736853573932908</v>
      </c>
      <c r="HT110">
        <f t="shared" si="382"/>
        <v>3.2637106132710985</v>
      </c>
      <c r="HU110">
        <f t="shared" si="327"/>
        <v>-4.0334975041404411</v>
      </c>
      <c r="HV110">
        <f t="shared" si="247"/>
        <v>0.95126096898056867</v>
      </c>
      <c r="HW110">
        <f t="shared" si="328"/>
        <v>0.73839999999999928</v>
      </c>
      <c r="HX110">
        <f t="shared" si="248"/>
        <v>5.4174835929076304</v>
      </c>
      <c r="IA110">
        <f t="shared" si="371"/>
        <v>1.029969891483975</v>
      </c>
      <c r="IB110">
        <f t="shared" si="372"/>
        <v>7.7794273441274271</v>
      </c>
      <c r="IC110">
        <f t="shared" si="373"/>
        <v>0.71278920133180468</v>
      </c>
      <c r="ID110">
        <f t="shared" si="374"/>
        <v>5.3703873262445541</v>
      </c>
      <c r="IE110">
        <f t="shared" si="375"/>
        <v>18581.397003520138</v>
      </c>
      <c r="IG110">
        <f t="shared" si="376"/>
        <v>0.13195460868124537</v>
      </c>
      <c r="IH110">
        <f t="shared" si="249"/>
        <v>0.85673187208982371</v>
      </c>
      <c r="II110">
        <f t="shared" si="377"/>
        <v>1.0288994225674042</v>
      </c>
      <c r="IJ110">
        <f t="shared" si="378"/>
        <v>1.1627114678080765</v>
      </c>
      <c r="IL110">
        <f t="shared" si="250"/>
        <v>14.181080101329734</v>
      </c>
    </row>
    <row r="111" spans="1:246" x14ac:dyDescent="0.2">
      <c r="A111">
        <f t="shared" si="329"/>
        <v>15.087614366999723</v>
      </c>
      <c r="B111">
        <f t="shared" si="330"/>
        <v>0.54111088246283789</v>
      </c>
      <c r="C111">
        <f t="shared" si="251"/>
        <v>30.690375105791709</v>
      </c>
      <c r="D111">
        <f t="shared" si="331"/>
        <v>6.6123979296290724E-3</v>
      </c>
      <c r="E111">
        <f t="shared" si="244"/>
        <v>0.99254028045208953</v>
      </c>
      <c r="F111">
        <f t="shared" si="252"/>
        <v>43.027205903505106</v>
      </c>
      <c r="G111">
        <f t="shared" si="332"/>
        <v>1.6723411685923052E-2</v>
      </c>
      <c r="H111">
        <f t="shared" si="253"/>
        <v>6.901327729439255E-2</v>
      </c>
      <c r="I111">
        <f t="shared" si="333"/>
        <v>6.1914073601890426E-2</v>
      </c>
      <c r="J111">
        <f t="shared" si="334"/>
        <v>1.7739221073152539E-2</v>
      </c>
      <c r="K111">
        <f t="shared" si="254"/>
        <v>0.18189720280930399</v>
      </c>
      <c r="L111">
        <f t="shared" si="255"/>
        <v>3.7830269116347938E-2</v>
      </c>
      <c r="M111">
        <f t="shared" si="335"/>
        <v>4.3816132222855315E-3</v>
      </c>
      <c r="N111">
        <f t="shared" si="256"/>
        <v>0.32998770735060345</v>
      </c>
      <c r="O111">
        <f t="shared" si="257"/>
        <v>6.2505294439338544E-3</v>
      </c>
      <c r="P111">
        <f t="shared" si="336"/>
        <v>-2.7570115724618594E-2</v>
      </c>
      <c r="Q111">
        <f t="shared" si="258"/>
        <v>0.49329399989688372</v>
      </c>
      <c r="R111">
        <f t="shared" si="259"/>
        <v>-2.775562920750025E-2</v>
      </c>
      <c r="S111">
        <f t="shared" si="337"/>
        <v>-8.1087315683465319E-2</v>
      </c>
      <c r="T111">
        <f t="shared" si="260"/>
        <v>0.65227874404485875</v>
      </c>
      <c r="U111">
        <f t="shared" si="261"/>
        <v>-5.7982448740412161E-2</v>
      </c>
      <c r="V111">
        <f t="shared" si="338"/>
        <v>-0.15791189765518626</v>
      </c>
      <c r="W111">
        <f t="shared" si="262"/>
        <v>0.79086460114353196</v>
      </c>
      <c r="X111">
        <f t="shared" si="263"/>
        <v>-7.7383944436166988E-2</v>
      </c>
      <c r="Y111">
        <f t="shared" si="339"/>
        <v>-0.25882909834906714</v>
      </c>
      <c r="Z111">
        <f t="shared" si="264"/>
        <v>0.8979660979159042</v>
      </c>
      <c r="AA111">
        <f t="shared" si="265"/>
        <v>-7.8214874392851214E-2</v>
      </c>
      <c r="AB111">
        <f t="shared" si="340"/>
        <v>-0.38423656733218381</v>
      </c>
      <c r="AC111">
        <f t="shared" si="266"/>
        <v>0.96761816152490365</v>
      </c>
      <c r="AD111">
        <f t="shared" si="267"/>
        <v>-5.1837540146856854E-2</v>
      </c>
      <c r="AE111">
        <f t="shared" si="341"/>
        <v>-0.53508268663857839</v>
      </c>
      <c r="AF111">
        <f t="shared" si="268"/>
        <v>0.99823031199974799</v>
      </c>
      <c r="AG111">
        <f t="shared" si="269"/>
        <v>1.2091283592987044E-2</v>
      </c>
      <c r="AH111">
        <f t="shared" si="342"/>
        <v>-0.71434021417633098</v>
      </c>
      <c r="AI111">
        <f t="shared" si="270"/>
        <v>0.99161925667286754</v>
      </c>
      <c r="AJ111">
        <f t="shared" si="271"/>
        <v>0.12758155093643109</v>
      </c>
      <c r="AK111">
        <f t="shared" si="343"/>
        <v>-0.92943251120037629</v>
      </c>
      <c r="AL111">
        <f t="shared" si="272"/>
        <v>0.95229631397410675</v>
      </c>
      <c r="AM111">
        <f t="shared" si="273"/>
        <v>0.31654731633461697</v>
      </c>
      <c r="AN111">
        <f t="shared" si="344"/>
        <v>-1.1967168543530489</v>
      </c>
      <c r="AO111">
        <f t="shared" si="274"/>
        <v>0.8871512806716717</v>
      </c>
      <c r="AP111">
        <f t="shared" si="275"/>
        <v>0.61805625217564031</v>
      </c>
      <c r="AQ111">
        <f t="shared" si="345"/>
        <v>-1.5512064793609821</v>
      </c>
      <c r="AR111">
        <f t="shared" si="276"/>
        <v>0.80534323344327974</v>
      </c>
      <c r="AS111">
        <f t="shared" si="277"/>
        <v>1.1101539531437481</v>
      </c>
      <c r="AT111">
        <f t="shared" si="346"/>
        <v>-2.0721293439100732</v>
      </c>
      <c r="AU111">
        <f t="shared" si="278"/>
        <v>0.71801257992250023</v>
      </c>
      <c r="AV111">
        <f t="shared" si="279"/>
        <v>1.9689470762304135</v>
      </c>
      <c r="AW111">
        <f t="shared" si="347"/>
        <v>-2.9690044187800559</v>
      </c>
      <c r="AX111">
        <f t="shared" si="280"/>
        <v>0.63744591937598194</v>
      </c>
      <c r="AY111">
        <f t="shared" si="281"/>
        <v>3.6678688284108265</v>
      </c>
      <c r="AZ111">
        <f t="shared" si="348"/>
        <v>-5.01140183612317</v>
      </c>
      <c r="BA111">
        <f t="shared" si="282"/>
        <v>0.57556029168763001</v>
      </c>
      <c r="BB111">
        <f t="shared" si="283"/>
        <v>7.9663038321239421</v>
      </c>
      <c r="BC111">
        <f t="shared" si="349"/>
        <v>-15.116417725167508</v>
      </c>
      <c r="BD111">
        <f t="shared" si="284"/>
        <v>0.54193502803595361</v>
      </c>
      <c r="BE111">
        <f t="shared" si="285"/>
        <v>30.716878010490909</v>
      </c>
      <c r="BF111">
        <f t="shared" si="350"/>
        <v>15.116417725167558</v>
      </c>
      <c r="BG111">
        <f t="shared" si="286"/>
        <v>0.54193502803595406</v>
      </c>
      <c r="BH111">
        <f t="shared" si="287"/>
        <v>30.716878010491026</v>
      </c>
      <c r="BI111">
        <f t="shared" si="351"/>
        <v>5.0114018361231771</v>
      </c>
      <c r="BJ111">
        <f t="shared" si="288"/>
        <v>0.57556029168763012</v>
      </c>
      <c r="BK111">
        <f t="shared" si="289"/>
        <v>7.9663038321239519</v>
      </c>
      <c r="BL111">
        <f t="shared" si="352"/>
        <v>2.9690044187800595</v>
      </c>
      <c r="BM111">
        <f t="shared" si="290"/>
        <v>0.63744591937598205</v>
      </c>
      <c r="BN111">
        <f t="shared" si="291"/>
        <v>3.6678688284108318</v>
      </c>
      <c r="BO111">
        <f t="shared" si="353"/>
        <v>2.0721293439100728</v>
      </c>
      <c r="BP111">
        <f t="shared" si="292"/>
        <v>0.71801257992250045</v>
      </c>
      <c r="BQ111">
        <f t="shared" si="293"/>
        <v>1.9689470762304127</v>
      </c>
      <c r="BR111">
        <f t="shared" si="354"/>
        <v>1.551206479360983</v>
      </c>
      <c r="BS111">
        <f t="shared" si="294"/>
        <v>0.80534323344327963</v>
      </c>
      <c r="BT111">
        <f t="shared" si="295"/>
        <v>1.1101539531437481</v>
      </c>
      <c r="BU111">
        <f t="shared" si="355"/>
        <v>1.1967168543530493</v>
      </c>
      <c r="BV111">
        <f t="shared" si="296"/>
        <v>0.88715128067167159</v>
      </c>
      <c r="BW111">
        <f t="shared" si="297"/>
        <v>0.61805625217564042</v>
      </c>
      <c r="BX111">
        <f t="shared" si="356"/>
        <v>0.92943251120037618</v>
      </c>
      <c r="BY111">
        <f t="shared" si="298"/>
        <v>0.95229631397410686</v>
      </c>
      <c r="BZ111">
        <f t="shared" si="299"/>
        <v>0.31654731633461697</v>
      </c>
      <c r="CA111">
        <f t="shared" si="357"/>
        <v>0.71434021417633098</v>
      </c>
      <c r="CB111">
        <f t="shared" si="300"/>
        <v>0.99161925667286765</v>
      </c>
      <c r="CC111">
        <f t="shared" si="301"/>
        <v>0.12758155093643156</v>
      </c>
      <c r="CD111">
        <f t="shared" si="358"/>
        <v>0.53508268663857839</v>
      </c>
      <c r="CE111">
        <f t="shared" si="302"/>
        <v>0.99823031199974799</v>
      </c>
      <c r="CF111">
        <f t="shared" si="303"/>
        <v>1.2091283592987044E-2</v>
      </c>
      <c r="CG111">
        <f t="shared" si="359"/>
        <v>0.38423656733218392</v>
      </c>
      <c r="CH111">
        <f t="shared" si="304"/>
        <v>0.96761816152490376</v>
      </c>
      <c r="CI111">
        <f t="shared" si="305"/>
        <v>-5.1837540146856396E-2</v>
      </c>
      <c r="CJ111">
        <f t="shared" si="360"/>
        <v>0.25882909834906753</v>
      </c>
      <c r="CK111">
        <f t="shared" si="306"/>
        <v>0.89796609791590443</v>
      </c>
      <c r="CL111">
        <f t="shared" si="307"/>
        <v>-7.8214874392851214E-2</v>
      </c>
      <c r="CM111">
        <f t="shared" si="361"/>
        <v>0.15791189765518621</v>
      </c>
      <c r="CN111">
        <f t="shared" si="308"/>
        <v>0.79086460114353185</v>
      </c>
      <c r="CO111">
        <f t="shared" si="309"/>
        <v>-7.7383944436166988E-2</v>
      </c>
      <c r="CP111">
        <f t="shared" si="362"/>
        <v>8.1087315683465486E-2</v>
      </c>
      <c r="CQ111">
        <f t="shared" si="310"/>
        <v>0.65227874404485897</v>
      </c>
      <c r="CR111">
        <f t="shared" si="311"/>
        <v>-5.7982448740411044E-2</v>
      </c>
      <c r="CS111">
        <f t="shared" si="363"/>
        <v>2.7570115724618614E-2</v>
      </c>
      <c r="CT111">
        <f t="shared" si="312"/>
        <v>0.49329399989688405</v>
      </c>
      <c r="CU111">
        <f t="shared" si="313"/>
        <v>-2.775562920750024E-2</v>
      </c>
      <c r="CV111">
        <f t="shared" si="364"/>
        <v>-4.3816132222854482E-3</v>
      </c>
      <c r="CW111">
        <f t="shared" si="314"/>
        <v>0.32998770735060379</v>
      </c>
      <c r="CX111">
        <f t="shared" si="315"/>
        <v>6.2505294439322524E-3</v>
      </c>
      <c r="CY111">
        <f t="shared" si="365"/>
        <v>-1.7739221073152532E-2</v>
      </c>
      <c r="CZ111">
        <f t="shared" si="316"/>
        <v>0.18189720280930377</v>
      </c>
      <c r="DA111">
        <f t="shared" si="317"/>
        <v>3.7830269116347418E-2</v>
      </c>
      <c r="DB111">
        <f t="shared" si="366"/>
        <v>-1.6723411685923013E-2</v>
      </c>
      <c r="DC111">
        <f t="shared" si="318"/>
        <v>6.901327729439255E-2</v>
      </c>
      <c r="DD111">
        <f t="shared" si="319"/>
        <v>6.1914073601891322E-2</v>
      </c>
      <c r="EW111">
        <f t="shared" si="207"/>
        <v>3.0159289474461977</v>
      </c>
      <c r="EX111">
        <f t="shared" si="202"/>
        <v>-4.9605735065723868</v>
      </c>
      <c r="EY111">
        <f t="shared" si="203"/>
        <v>0.62666616782154028</v>
      </c>
      <c r="EZ111">
        <f t="shared" si="204"/>
        <v>4.7789240318617674</v>
      </c>
      <c r="FA111">
        <f t="shared" si="206"/>
        <v>3.4600411988434572</v>
      </c>
      <c r="FB111" cm="1">
        <f t="array" ref="FB111">xsel+Rs*COS(EW111)</f>
        <v>266.0618138798672</v>
      </c>
      <c r="FC111">
        <f t="shared" si="205"/>
        <v>136.35381646381944</v>
      </c>
      <c r="HB111">
        <f t="shared" si="322"/>
        <v>0.92727014595432877</v>
      </c>
      <c r="HC111">
        <f t="shared" si="323"/>
        <v>0.74762999999999924</v>
      </c>
      <c r="HD111">
        <f t="shared" si="369"/>
        <v>5.1799744449478551</v>
      </c>
      <c r="HE111">
        <f t="shared" si="370"/>
        <v>8.5618691859847829E-3</v>
      </c>
      <c r="HF111">
        <f t="shared" si="324"/>
        <v>0.9276131295758161</v>
      </c>
      <c r="HL111">
        <f t="shared" si="208"/>
        <v>5.1799744449478551</v>
      </c>
      <c r="HM111">
        <f t="shared" si="325"/>
        <v>-1.5228232024003334</v>
      </c>
      <c r="HN111">
        <f t="shared" si="176"/>
        <v>-5.1740149379100195</v>
      </c>
      <c r="HO111">
        <f t="shared" si="177"/>
        <v>0.24840425237264044</v>
      </c>
      <c r="HS111">
        <f t="shared" si="326"/>
        <v>-7.27608702554598</v>
      </c>
      <c r="HT111">
        <f t="shared" si="382"/>
        <v>2.8296213462023587</v>
      </c>
      <c r="HU111">
        <f t="shared" si="327"/>
        <v>-4.3388222235335698</v>
      </c>
      <c r="HV111">
        <f t="shared" si="247"/>
        <v>0.95064888319686236</v>
      </c>
      <c r="HW111">
        <f t="shared" si="328"/>
        <v>0.74762999999999924</v>
      </c>
      <c r="HX111">
        <f t="shared" si="248"/>
        <v>5.4114239436489378</v>
      </c>
      <c r="IA111">
        <f t="shared" si="371"/>
        <v>1.0326277019631225</v>
      </c>
      <c r="IB111">
        <f t="shared" si="372"/>
        <v>7.6934281301370646</v>
      </c>
      <c r="IC111">
        <f t="shared" si="373"/>
        <v>0.70195476839371895</v>
      </c>
      <c r="ID111">
        <f t="shared" si="374"/>
        <v>5.3657029922486714</v>
      </c>
      <c r="IE111">
        <f t="shared" si="375"/>
        <v>18570.773183281199</v>
      </c>
      <c r="IG111">
        <f t="shared" si="376"/>
        <v>0.13008376584495396</v>
      </c>
      <c r="IH111">
        <f t="shared" si="249"/>
        <v>0.85809593345273039</v>
      </c>
      <c r="II111">
        <f t="shared" si="377"/>
        <v>1.0315500101348698</v>
      </c>
      <c r="IJ111">
        <f t="shared" si="378"/>
        <v>1.1635046188161151</v>
      </c>
      <c r="IL111">
        <f t="shared" si="250"/>
        <v>14.177153178163582</v>
      </c>
    </row>
    <row r="112" spans="1:246" x14ac:dyDescent="0.2">
      <c r="A112">
        <f t="shared" si="329"/>
        <v>16.030595289996512</v>
      </c>
      <c r="B112">
        <f t="shared" si="330"/>
        <v>0.56770739706057993</v>
      </c>
      <c r="C112">
        <f t="shared" si="251"/>
        <v>31.535729327554201</v>
      </c>
      <c r="D112">
        <f t="shared" si="331"/>
        <v>4.3896147459714444E-3</v>
      </c>
      <c r="E112">
        <f t="shared" si="244"/>
        <v>0.99023680541129033</v>
      </c>
      <c r="F112">
        <f t="shared" si="252"/>
        <v>42.972458996880512</v>
      </c>
      <c r="G112">
        <f t="shared" si="332"/>
        <v>1.0059245445042928E-2</v>
      </c>
      <c r="H112">
        <f t="shared" si="253"/>
        <v>6.8206202226296253E-2</v>
      </c>
      <c r="I112">
        <f t="shared" si="333"/>
        <v>3.7360164143221887E-2</v>
      </c>
      <c r="J112">
        <f t="shared" si="334"/>
        <v>6.6412484008277779E-3</v>
      </c>
      <c r="K112">
        <f t="shared" si="254"/>
        <v>0.17983906344827782</v>
      </c>
      <c r="L112">
        <f t="shared" si="255"/>
        <v>1.4212373128488359E-2</v>
      </c>
      <c r="M112">
        <f t="shared" si="335"/>
        <v>-1.1153971508048904E-2</v>
      </c>
      <c r="N112">
        <f t="shared" si="256"/>
        <v>0.32644660054541386</v>
      </c>
      <c r="O112">
        <f t="shared" si="257"/>
        <v>-1.5975537799312219E-2</v>
      </c>
      <c r="P112">
        <f t="shared" si="336"/>
        <v>-4.7582744642051908E-2</v>
      </c>
      <c r="Q112">
        <f t="shared" si="258"/>
        <v>0.48839825863332664</v>
      </c>
      <c r="R112">
        <f t="shared" si="259"/>
        <v>-4.8138064746930817E-2</v>
      </c>
      <c r="S112">
        <f t="shared" si="337"/>
        <v>-0.10568555101492351</v>
      </c>
      <c r="T112">
        <f t="shared" si="260"/>
        <v>0.64649398570970418</v>
      </c>
      <c r="U112">
        <f t="shared" si="261"/>
        <v>-7.605685969442455E-2</v>
      </c>
      <c r="V112">
        <f t="shared" si="338"/>
        <v>-0.18731669441918297</v>
      </c>
      <c r="W112">
        <f t="shared" si="262"/>
        <v>0.78491386614949432</v>
      </c>
      <c r="X112">
        <f t="shared" si="263"/>
        <v>-9.2640519391738507E-2</v>
      </c>
      <c r="Y112">
        <f t="shared" si="339"/>
        <v>-0.29342903557602124</v>
      </c>
      <c r="Z112">
        <f t="shared" si="264"/>
        <v>0.8927244175472383</v>
      </c>
      <c r="AA112">
        <f t="shared" si="265"/>
        <v>-9.0043271873437983E-2</v>
      </c>
      <c r="AB112">
        <f t="shared" si="340"/>
        <v>-0.42466072834991819</v>
      </c>
      <c r="AC112">
        <f t="shared" si="266"/>
        <v>0.96400933820859946</v>
      </c>
      <c r="AD112">
        <f t="shared" si="267"/>
        <v>-5.944025756584681E-2</v>
      </c>
      <c r="AE112">
        <f t="shared" si="341"/>
        <v>-0.58230369711800889</v>
      </c>
      <c r="AF112">
        <f t="shared" si="268"/>
        <v>0.9971407862586501</v>
      </c>
      <c r="AG112">
        <f t="shared" si="269"/>
        <v>9.8329380031710045E-3</v>
      </c>
      <c r="AH112">
        <f t="shared" si="342"/>
        <v>-0.76983383856673149</v>
      </c>
      <c r="AI112">
        <f t="shared" si="270"/>
        <v>0.99382961473865761</v>
      </c>
      <c r="AJ112">
        <f t="shared" si="271"/>
        <v>0.13231849790874731</v>
      </c>
      <c r="AK112">
        <f t="shared" si="343"/>
        <v>-0.99545061232429621</v>
      </c>
      <c r="AL112">
        <f t="shared" si="272"/>
        <v>0.95842200325862981</v>
      </c>
      <c r="AM112">
        <f t="shared" si="273"/>
        <v>0.33080964473560909</v>
      </c>
      <c r="AN112">
        <f t="shared" si="344"/>
        <v>-1.2768041688697513</v>
      </c>
      <c r="AO112">
        <f t="shared" si="274"/>
        <v>0.89758354476649993</v>
      </c>
      <c r="AP112">
        <f t="shared" si="275"/>
        <v>0.64586221989310222</v>
      </c>
      <c r="AQ112">
        <f t="shared" si="345"/>
        <v>-1.6512948658541731</v>
      </c>
      <c r="AR112">
        <f t="shared" si="276"/>
        <v>0.82018829485548073</v>
      </c>
      <c r="AS112">
        <f t="shared" si="277"/>
        <v>1.1581839745839413</v>
      </c>
      <c r="AT112">
        <f t="shared" si="346"/>
        <v>-2.2032090964795752</v>
      </c>
      <c r="AU112">
        <f t="shared" si="278"/>
        <v>0.73703781075415709</v>
      </c>
      <c r="AV112">
        <f t="shared" si="279"/>
        <v>2.0491551068684863</v>
      </c>
      <c r="AW112">
        <f t="shared" si="347"/>
        <v>-3.1551671349565549</v>
      </c>
      <c r="AX112">
        <f t="shared" si="280"/>
        <v>0.66005068432799796</v>
      </c>
      <c r="AY112">
        <f t="shared" si="281"/>
        <v>3.8048383867383375</v>
      </c>
      <c r="AZ112">
        <f t="shared" si="348"/>
        <v>-5.3247480727763605</v>
      </c>
      <c r="BA112">
        <f t="shared" si="282"/>
        <v>0.6007911354357216</v>
      </c>
      <c r="BB112">
        <f t="shared" si="283"/>
        <v>8.2284846625795218</v>
      </c>
      <c r="BC112">
        <f t="shared" si="349"/>
        <v>-16.061198858049785</v>
      </c>
      <c r="BD112">
        <f t="shared" si="284"/>
        <v>0.56855726101436366</v>
      </c>
      <c r="BE112">
        <f t="shared" si="285"/>
        <v>31.562411589113577</v>
      </c>
      <c r="BF112">
        <f t="shared" si="350"/>
        <v>16.061198858049835</v>
      </c>
      <c r="BG112">
        <f t="shared" si="286"/>
        <v>0.56855726101436366</v>
      </c>
      <c r="BH112">
        <f t="shared" si="287"/>
        <v>31.562411589113683</v>
      </c>
      <c r="BI112">
        <f t="shared" si="351"/>
        <v>5.3247480727763685</v>
      </c>
      <c r="BJ112">
        <f t="shared" si="288"/>
        <v>0.60079113543572171</v>
      </c>
      <c r="BK112">
        <f t="shared" si="289"/>
        <v>8.2284846625795325</v>
      </c>
      <c r="BL112">
        <f t="shared" si="352"/>
        <v>3.1551671349565589</v>
      </c>
      <c r="BM112">
        <f t="shared" si="290"/>
        <v>0.66005068432799807</v>
      </c>
      <c r="BN112">
        <f t="shared" si="291"/>
        <v>3.8048383867383428</v>
      </c>
      <c r="BO112">
        <f t="shared" si="353"/>
        <v>2.2032090964795747</v>
      </c>
      <c r="BP112">
        <f t="shared" si="292"/>
        <v>0.73703781075415731</v>
      </c>
      <c r="BQ112">
        <f t="shared" si="293"/>
        <v>2.0491551068684859</v>
      </c>
      <c r="BR112">
        <f t="shared" si="354"/>
        <v>1.651294865854174</v>
      </c>
      <c r="BS112">
        <f t="shared" si="294"/>
        <v>0.82018829485548062</v>
      </c>
      <c r="BT112">
        <f t="shared" si="295"/>
        <v>1.1581839745839422</v>
      </c>
      <c r="BU112">
        <f t="shared" si="355"/>
        <v>1.2768041688697518</v>
      </c>
      <c r="BV112">
        <f t="shared" si="296"/>
        <v>0.89758354476649982</v>
      </c>
      <c r="BW112">
        <f t="shared" si="297"/>
        <v>0.645862219893103</v>
      </c>
      <c r="BX112">
        <f t="shared" si="356"/>
        <v>0.9954506123242961</v>
      </c>
      <c r="BY112">
        <f t="shared" si="298"/>
        <v>0.95842200325862981</v>
      </c>
      <c r="BZ112">
        <f t="shared" si="299"/>
        <v>0.33080964473560909</v>
      </c>
      <c r="CA112">
        <f t="shared" si="357"/>
        <v>0.76983383856673149</v>
      </c>
      <c r="CB112">
        <f t="shared" si="300"/>
        <v>0.99382961473865772</v>
      </c>
      <c r="CC112">
        <f t="shared" si="301"/>
        <v>0.13231849790874775</v>
      </c>
      <c r="CD112">
        <f t="shared" si="358"/>
        <v>0.58230369711800889</v>
      </c>
      <c r="CE112">
        <f t="shared" si="302"/>
        <v>0.9971407862586501</v>
      </c>
      <c r="CF112">
        <f t="shared" si="303"/>
        <v>9.8329380031710045E-3</v>
      </c>
      <c r="CG112">
        <f t="shared" si="359"/>
        <v>0.4246607283499183</v>
      </c>
      <c r="CH112">
        <f t="shared" si="304"/>
        <v>0.96400933820859958</v>
      </c>
      <c r="CI112">
        <f t="shared" si="305"/>
        <v>-5.9440257565846352E-2</v>
      </c>
      <c r="CJ112">
        <f t="shared" si="360"/>
        <v>0.29342903557602162</v>
      </c>
      <c r="CK112">
        <f t="shared" si="306"/>
        <v>0.89272441754723852</v>
      </c>
      <c r="CL112">
        <f t="shared" si="307"/>
        <v>-9.0043271873437969E-2</v>
      </c>
      <c r="CM112">
        <f t="shared" si="361"/>
        <v>0.18731669441918292</v>
      </c>
      <c r="CN112">
        <f t="shared" si="308"/>
        <v>0.78491386614949421</v>
      </c>
      <c r="CO112">
        <f t="shared" si="309"/>
        <v>-9.2640519391739007E-2</v>
      </c>
      <c r="CP112">
        <f t="shared" si="362"/>
        <v>0.10568555101492369</v>
      </c>
      <c r="CQ112">
        <f t="shared" si="310"/>
        <v>0.64649398570970418</v>
      </c>
      <c r="CR112">
        <f t="shared" si="311"/>
        <v>-7.605685969442455E-2</v>
      </c>
      <c r="CS112">
        <f t="shared" si="363"/>
        <v>4.7582744642051936E-2</v>
      </c>
      <c r="CT112">
        <f t="shared" si="312"/>
        <v>0.48839825863332698</v>
      </c>
      <c r="CU112">
        <f t="shared" si="313"/>
        <v>-4.8138064746930803E-2</v>
      </c>
      <c r="CV112">
        <f t="shared" si="364"/>
        <v>1.1153971508048994E-2</v>
      </c>
      <c r="CW112">
        <f t="shared" si="314"/>
        <v>0.3264466005454143</v>
      </c>
      <c r="CX112">
        <f t="shared" si="315"/>
        <v>-1.5975537799312208E-2</v>
      </c>
      <c r="CY112">
        <f t="shared" si="365"/>
        <v>-6.6412484008277779E-3</v>
      </c>
      <c r="CZ112">
        <f t="shared" si="316"/>
        <v>0.1798390634482776</v>
      </c>
      <c r="DA112">
        <f t="shared" si="317"/>
        <v>1.4212373128488366E-2</v>
      </c>
      <c r="DB112">
        <f t="shared" si="366"/>
        <v>-1.0059245445042888E-2</v>
      </c>
      <c r="DC112">
        <f t="shared" si="318"/>
        <v>6.8206202226296253E-2</v>
      </c>
      <c r="DD112">
        <f t="shared" si="319"/>
        <v>3.7360164143222782E-2</v>
      </c>
      <c r="EW112">
        <f t="shared" si="207"/>
        <v>3.0473448739820954</v>
      </c>
      <c r="EX112">
        <f t="shared" si="202"/>
        <v>-4.9778098230153986</v>
      </c>
      <c r="EY112">
        <f t="shared" si="203"/>
        <v>0.47054156659259161</v>
      </c>
      <c r="EZ112">
        <f t="shared" si="204"/>
        <v>5.2588050473357209</v>
      </c>
      <c r="FA112">
        <f t="shared" ref="FA112:FA143" si="383">rarxiko*SIN(EY112)</f>
        <v>2.6748774689911228</v>
      </c>
      <c r="FB112" cm="1">
        <f t="array" ref="FB112">xsel+Rs*COS(EW112)</f>
        <v>266.05750480075648</v>
      </c>
      <c r="FC112">
        <f t="shared" si="205"/>
        <v>136.3147853135122</v>
      </c>
      <c r="HB112">
        <f t="shared" si="322"/>
        <v>0.92640611638068926</v>
      </c>
      <c r="HC112">
        <f t="shared" si="323"/>
        <v>0.7568599999999992</v>
      </c>
      <c r="HD112">
        <f t="shared" si="369"/>
        <v>5.1714205521688239</v>
      </c>
      <c r="HE112">
        <f t="shared" si="370"/>
        <v>8.5538927790311803E-3</v>
      </c>
      <c r="HF112">
        <f t="shared" si="324"/>
        <v>0.92674894680727848</v>
      </c>
      <c r="HL112">
        <f t="shared" si="208"/>
        <v>5.1714205521688239</v>
      </c>
      <c r="HM112">
        <f t="shared" si="325"/>
        <v>-1.5911582251243681</v>
      </c>
      <c r="HN112">
        <f t="shared" si="176"/>
        <v>-5.1703485358772499</v>
      </c>
      <c r="HO112">
        <f t="shared" si="177"/>
        <v>-0.10529266330606324</v>
      </c>
      <c r="HS112">
        <f t="shared" si="326"/>
        <v>-7.3784670110677473</v>
      </c>
      <c r="HT112">
        <f t="shared" si="382"/>
        <v>2.367455834464371</v>
      </c>
      <c r="HU112">
        <f t="shared" si="327"/>
        <v>-4.5976889193653276</v>
      </c>
      <c r="HV112">
        <f t="shared" si="247"/>
        <v>0.95003675932959231</v>
      </c>
      <c r="HW112">
        <f t="shared" si="328"/>
        <v>0.7568599999999992</v>
      </c>
      <c r="HX112">
        <f t="shared" si="248"/>
        <v>5.4053639173629637</v>
      </c>
      <c r="IA112">
        <f t="shared" si="371"/>
        <v>1.0353053145849926</v>
      </c>
      <c r="IB112">
        <f t="shared" si="372"/>
        <v>7.6074425284104095</v>
      </c>
      <c r="IC112">
        <f t="shared" si="373"/>
        <v>0.69106730181007203</v>
      </c>
      <c r="ID112">
        <f t="shared" si="374"/>
        <v>5.361005974954554</v>
      </c>
      <c r="IE112">
        <f t="shared" si="375"/>
        <v>18560.110178518204</v>
      </c>
      <c r="IG112">
        <f t="shared" si="376"/>
        <v>0.12819930423112244</v>
      </c>
      <c r="IH112">
        <f t="shared" si="249"/>
        <v>0.85946403049814946</v>
      </c>
      <c r="II112">
        <f t="shared" si="377"/>
        <v>1.0342202851787365</v>
      </c>
      <c r="IJ112">
        <f t="shared" si="378"/>
        <v>1.1643040510236906</v>
      </c>
      <c r="IL112">
        <f t="shared" si="250"/>
        <v>14.173210637728507</v>
      </c>
    </row>
    <row r="113" spans="1:246" x14ac:dyDescent="0.2">
      <c r="A113">
        <f t="shared" si="329"/>
        <v>16.973576212993301</v>
      </c>
      <c r="B113">
        <f t="shared" si="330"/>
        <v>0.59350998584943437</v>
      </c>
      <c r="C113">
        <f t="shared" si="251"/>
        <v>32.337123670281699</v>
      </c>
      <c r="D113">
        <f t="shared" si="331"/>
        <v>2.1668315623138167E-3</v>
      </c>
      <c r="E113">
        <f t="shared" si="244"/>
        <v>0.98763241403231883</v>
      </c>
      <c r="F113">
        <f t="shared" si="252"/>
        <v>42.910483430550357</v>
      </c>
      <c r="G113">
        <f t="shared" si="332"/>
        <v>3.3950792041628026E-3</v>
      </c>
      <c r="H113">
        <f t="shared" si="253"/>
        <v>6.739877748190215E-2</v>
      </c>
      <c r="I113">
        <f t="shared" si="333"/>
        <v>1.2649814827716687E-2</v>
      </c>
      <c r="J113">
        <f t="shared" si="334"/>
        <v>-4.4567242714969833E-3</v>
      </c>
      <c r="K113">
        <f t="shared" si="254"/>
        <v>0.17777833846003321</v>
      </c>
      <c r="L113">
        <f t="shared" si="255"/>
        <v>-9.5709870957827944E-3</v>
      </c>
      <c r="M113">
        <f t="shared" si="335"/>
        <v>-2.6689556238383337E-2</v>
      </c>
      <c r="N113">
        <f t="shared" si="256"/>
        <v>0.32289616076956607</v>
      </c>
      <c r="O113">
        <f t="shared" si="257"/>
        <v>-3.8381542630789717E-2</v>
      </c>
      <c r="P113">
        <f t="shared" si="336"/>
        <v>-6.7595373559485222E-2</v>
      </c>
      <c r="Q113">
        <f t="shared" si="258"/>
        <v>0.4834789798672573</v>
      </c>
      <c r="R113">
        <f t="shared" si="259"/>
        <v>-6.8721652350814677E-2</v>
      </c>
      <c r="S113">
        <f t="shared" si="337"/>
        <v>-0.13028378634638169</v>
      </c>
      <c r="T113">
        <f t="shared" si="260"/>
        <v>0.64066150533097743</v>
      </c>
      <c r="U113">
        <f t="shared" si="261"/>
        <v>-9.436243278575461E-2</v>
      </c>
      <c r="V113">
        <f t="shared" si="338"/>
        <v>-0.21672149118317968</v>
      </c>
      <c r="W113">
        <f t="shared" si="262"/>
        <v>0.77887965357036082</v>
      </c>
      <c r="X113">
        <f t="shared" si="263"/>
        <v>-0.10817028686812959</v>
      </c>
      <c r="Y113">
        <f t="shared" si="339"/>
        <v>-0.32802897280297533</v>
      </c>
      <c r="Z113">
        <f t="shared" si="264"/>
        <v>0.88735145061892018</v>
      </c>
      <c r="AA113">
        <f t="shared" si="265"/>
        <v>-0.10220402809685862</v>
      </c>
      <c r="AB113">
        <f t="shared" si="340"/>
        <v>-0.46508488936765258</v>
      </c>
      <c r="AC113">
        <f t="shared" si="266"/>
        <v>0.96020990186792488</v>
      </c>
      <c r="AD113">
        <f t="shared" si="267"/>
        <v>-6.7459933819798659E-2</v>
      </c>
      <c r="AE113">
        <f t="shared" si="341"/>
        <v>-0.62952470759743939</v>
      </c>
      <c r="AF113">
        <f t="shared" si="268"/>
        <v>0.99579116007298907</v>
      </c>
      <c r="AG113">
        <f t="shared" si="269"/>
        <v>7.0337503400677206E-3</v>
      </c>
      <c r="AH113">
        <f t="shared" si="342"/>
        <v>-0.825327462957132</v>
      </c>
      <c r="AI113">
        <f t="shared" si="270"/>
        <v>0.995702253546215</v>
      </c>
      <c r="AJ113">
        <f t="shared" si="271"/>
        <v>0.13632756933929213</v>
      </c>
      <c r="AK113">
        <f t="shared" si="343"/>
        <v>-1.0614687134482161</v>
      </c>
      <c r="AL113">
        <f t="shared" si="272"/>
        <v>0.96412690820182345</v>
      </c>
      <c r="AM113">
        <f t="shared" si="273"/>
        <v>0.34405133531116328</v>
      </c>
      <c r="AN113">
        <f t="shared" si="344"/>
        <v>-1.3568914833864538</v>
      </c>
      <c r="AO113">
        <f t="shared" si="274"/>
        <v>0.90750993925012968</v>
      </c>
      <c r="AP113">
        <f t="shared" si="275"/>
        <v>0.67217021536772781</v>
      </c>
      <c r="AQ113">
        <f t="shared" si="345"/>
        <v>-1.751383252347364</v>
      </c>
      <c r="AR113">
        <f t="shared" si="276"/>
        <v>0.83444462178917678</v>
      </c>
      <c r="AS113">
        <f t="shared" si="277"/>
        <v>1.2039017194223913</v>
      </c>
      <c r="AT113">
        <f t="shared" si="346"/>
        <v>-2.3342888490490772</v>
      </c>
      <c r="AU113">
        <f t="shared" si="278"/>
        <v>0.75539863195592816</v>
      </c>
      <c r="AV113">
        <f t="shared" si="279"/>
        <v>2.125586196219988</v>
      </c>
      <c r="AW113">
        <f t="shared" si="347"/>
        <v>-3.3413298511330538</v>
      </c>
      <c r="AX113">
        <f t="shared" si="280"/>
        <v>0.6819278973077405</v>
      </c>
      <c r="AY113">
        <f t="shared" si="281"/>
        <v>3.935183371919786</v>
      </c>
      <c r="AZ113">
        <f t="shared" si="348"/>
        <v>-5.638094309429551</v>
      </c>
      <c r="BA113">
        <f t="shared" si="282"/>
        <v>0.62524890082278972</v>
      </c>
      <c r="BB113">
        <f t="shared" si="283"/>
        <v>8.4774270094450603</v>
      </c>
      <c r="BC113">
        <f t="shared" si="349"/>
        <v>-17.005979990932062</v>
      </c>
      <c r="BD113">
        <f t="shared" si="284"/>
        <v>0.59438253398180874</v>
      </c>
      <c r="BE113">
        <f t="shared" si="285"/>
        <v>32.363916204589643</v>
      </c>
      <c r="BF113">
        <f t="shared" si="350"/>
        <v>17.005979990932111</v>
      </c>
      <c r="BG113">
        <f t="shared" si="286"/>
        <v>0.59438253398180896</v>
      </c>
      <c r="BH113">
        <f t="shared" si="287"/>
        <v>32.363916204589763</v>
      </c>
      <c r="BI113">
        <f t="shared" si="351"/>
        <v>5.6380943094295599</v>
      </c>
      <c r="BJ113">
        <f t="shared" si="288"/>
        <v>0.62524890082278994</v>
      </c>
      <c r="BK113">
        <f t="shared" si="289"/>
        <v>8.477427009445071</v>
      </c>
      <c r="BL113">
        <f t="shared" si="352"/>
        <v>3.3413298511330582</v>
      </c>
      <c r="BM113">
        <f t="shared" si="290"/>
        <v>0.68192789730774073</v>
      </c>
      <c r="BN113">
        <f t="shared" si="291"/>
        <v>3.9351833719197913</v>
      </c>
      <c r="BO113">
        <f t="shared" si="353"/>
        <v>2.3342888490490767</v>
      </c>
      <c r="BP113">
        <f t="shared" si="292"/>
        <v>0.75539863195592838</v>
      </c>
      <c r="BQ113">
        <f t="shared" si="293"/>
        <v>2.1255861962199871</v>
      </c>
      <c r="BR113">
        <f t="shared" si="354"/>
        <v>1.7513832523473649</v>
      </c>
      <c r="BS113">
        <f t="shared" si="294"/>
        <v>0.83444462178917678</v>
      </c>
      <c r="BT113">
        <f t="shared" si="295"/>
        <v>1.2039017194223922</v>
      </c>
      <c r="BU113">
        <f t="shared" si="355"/>
        <v>1.3568914833864543</v>
      </c>
      <c r="BV113">
        <f t="shared" si="296"/>
        <v>0.90750993925012957</v>
      </c>
      <c r="BW113">
        <f t="shared" si="297"/>
        <v>0.67217021536772792</v>
      </c>
      <c r="BX113">
        <f t="shared" si="356"/>
        <v>1.0614687134482159</v>
      </c>
      <c r="BY113">
        <f t="shared" si="298"/>
        <v>0.96412690820182345</v>
      </c>
      <c r="BZ113">
        <f t="shared" si="299"/>
        <v>0.34405133531116328</v>
      </c>
      <c r="CA113">
        <f t="shared" si="357"/>
        <v>0.825327462957132</v>
      </c>
      <c r="CB113">
        <f t="shared" si="300"/>
        <v>0.995702253546215</v>
      </c>
      <c r="CC113">
        <f t="shared" si="301"/>
        <v>0.13632756933929213</v>
      </c>
      <c r="CD113">
        <f t="shared" si="358"/>
        <v>0.62952470759743939</v>
      </c>
      <c r="CE113">
        <f t="shared" si="302"/>
        <v>0.99579116007298907</v>
      </c>
      <c r="CF113">
        <f t="shared" si="303"/>
        <v>7.0337503400677206E-3</v>
      </c>
      <c r="CG113">
        <f t="shared" si="359"/>
        <v>0.46508488936765269</v>
      </c>
      <c r="CH113">
        <f t="shared" si="304"/>
        <v>0.96020990186792488</v>
      </c>
      <c r="CI113">
        <f t="shared" si="305"/>
        <v>-6.7459933819798659E-2</v>
      </c>
      <c r="CJ113">
        <f t="shared" si="360"/>
        <v>0.32802897280297572</v>
      </c>
      <c r="CK113">
        <f t="shared" si="306"/>
        <v>0.8873514506189204</v>
      </c>
      <c r="CL113">
        <f t="shared" si="307"/>
        <v>-0.10220402809685861</v>
      </c>
      <c r="CM113">
        <f t="shared" si="361"/>
        <v>0.21672149118317963</v>
      </c>
      <c r="CN113">
        <f t="shared" si="308"/>
        <v>0.7788796535703606</v>
      </c>
      <c r="CO113">
        <f t="shared" si="309"/>
        <v>-0.10817028686813009</v>
      </c>
      <c r="CP113">
        <f t="shared" si="362"/>
        <v>0.13028378634638188</v>
      </c>
      <c r="CQ113">
        <f t="shared" si="310"/>
        <v>0.64066150533097765</v>
      </c>
      <c r="CR113">
        <f t="shared" si="311"/>
        <v>-9.4362432785754055E-2</v>
      </c>
      <c r="CS113">
        <f t="shared" si="363"/>
        <v>6.759537355948525E-2</v>
      </c>
      <c r="CT113">
        <f t="shared" si="312"/>
        <v>0.48347897986725763</v>
      </c>
      <c r="CU113">
        <f t="shared" si="313"/>
        <v>-6.8721652350814663E-2</v>
      </c>
      <c r="CV113">
        <f t="shared" si="364"/>
        <v>2.6689556238383434E-2</v>
      </c>
      <c r="CW113">
        <f t="shared" si="314"/>
        <v>0.3228961607695664</v>
      </c>
      <c r="CX113">
        <f t="shared" si="315"/>
        <v>-3.838154263079048E-2</v>
      </c>
      <c r="CY113">
        <f t="shared" si="365"/>
        <v>4.4567242714969764E-3</v>
      </c>
      <c r="CZ113">
        <f t="shared" si="316"/>
        <v>0.17777833846003299</v>
      </c>
      <c r="DA113">
        <f t="shared" si="317"/>
        <v>-9.5709870957827996E-3</v>
      </c>
      <c r="DB113">
        <f t="shared" si="366"/>
        <v>-3.3950792041627618E-3</v>
      </c>
      <c r="DC113">
        <f t="shared" si="318"/>
        <v>6.739877748190215E-2</v>
      </c>
      <c r="DD113">
        <f t="shared" si="319"/>
        <v>1.2649814827717576E-2</v>
      </c>
      <c r="EW113">
        <f t="shared" si="207"/>
        <v>3.0787608005179932</v>
      </c>
      <c r="EX113">
        <f t="shared" si="202"/>
        <v>-4.9901336421413571</v>
      </c>
      <c r="EY113">
        <f t="shared" si="203"/>
        <v>0.31395259764658789</v>
      </c>
      <c r="EZ113">
        <f t="shared" si="204"/>
        <v>5.611610122934878</v>
      </c>
      <c r="FA113">
        <f t="shared" si="383"/>
        <v>1.8220405671045883</v>
      </c>
      <c r="FB113" cm="1">
        <f t="array" ref="FB113">xsel+Rs*COS(EW113)</f>
        <v>266.05442384597501</v>
      </c>
      <c r="FC113">
        <f t="shared" si="205"/>
        <v>136.27563807127569</v>
      </c>
      <c r="HB113">
        <f t="shared" si="322"/>
        <v>0.9255428917545514</v>
      </c>
      <c r="HC113">
        <f t="shared" si="323"/>
        <v>0.76608999999999916</v>
      </c>
      <c r="HD113">
        <f t="shared" si="369"/>
        <v>5.1628746283700595</v>
      </c>
      <c r="HE113">
        <f t="shared" si="370"/>
        <v>8.5459237987643988E-3</v>
      </c>
      <c r="HF113">
        <f t="shared" si="324"/>
        <v>0.92588556866353178</v>
      </c>
      <c r="HL113">
        <f t="shared" si="208"/>
        <v>5.1628746283700595</v>
      </c>
      <c r="HM113">
        <f t="shared" si="325"/>
        <v>-1.6612860067840045</v>
      </c>
      <c r="HN113">
        <f t="shared" si="176"/>
        <v>-5.1417512528153342</v>
      </c>
      <c r="HO113">
        <f t="shared" si="177"/>
        <v>-0.46654954982211133</v>
      </c>
      <c r="HS113">
        <f t="shared" si="326"/>
        <v>-7.4808254405711834</v>
      </c>
      <c r="HT113">
        <f t="shared" si="382"/>
        <v>1.8821581175675761</v>
      </c>
      <c r="HU113">
        <f t="shared" si="327"/>
        <v>-4.8075726982274292</v>
      </c>
      <c r="HV113">
        <f t="shared" si="247"/>
        <v>0.9494245985153984</v>
      </c>
      <c r="HW113">
        <f t="shared" si="328"/>
        <v>0.76608999999999916</v>
      </c>
      <c r="HX113">
        <f t="shared" si="248"/>
        <v>5.3993035253024448</v>
      </c>
      <c r="IA113">
        <f t="shared" si="371"/>
        <v>1.0380030455336811</v>
      </c>
      <c r="IB113">
        <f t="shared" si="372"/>
        <v>7.5214705082177211</v>
      </c>
      <c r="IC113">
        <f t="shared" si="373"/>
        <v>0.68012587167774619</v>
      </c>
      <c r="ID113">
        <f t="shared" si="374"/>
        <v>5.3562960482984874</v>
      </c>
      <c r="IE113">
        <f t="shared" si="375"/>
        <v>18549.418523683202</v>
      </c>
      <c r="IG113">
        <f t="shared" si="376"/>
        <v>0.12630100549000967</v>
      </c>
      <c r="IH113">
        <f t="shared" si="249"/>
        <v>0.86083617730630502</v>
      </c>
      <c r="II113">
        <f t="shared" si="377"/>
        <v>1.0369105606918343</v>
      </c>
      <c r="IJ113">
        <f t="shared" si="378"/>
        <v>1.1651098649229568</v>
      </c>
      <c r="IL113">
        <f t="shared" si="250"/>
        <v>14.169256370835932</v>
      </c>
    </row>
    <row r="114" spans="1:246" x14ac:dyDescent="0.2">
      <c r="A114">
        <f t="shared" si="329"/>
        <v>17.916557135990089</v>
      </c>
      <c r="B114">
        <f t="shared" si="330"/>
        <v>0.61851864882940077</v>
      </c>
      <c r="C114">
        <f t="shared" si="251"/>
        <v>33.097397597125259</v>
      </c>
      <c r="D114">
        <f t="shared" si="331"/>
        <v>-5.5951621343810869E-5</v>
      </c>
      <c r="E114">
        <f t="shared" si="244"/>
        <v>0.98473111399131108</v>
      </c>
      <c r="F114">
        <f t="shared" si="252"/>
        <v>42.841346160543424</v>
      </c>
      <c r="G114">
        <f t="shared" si="332"/>
        <v>-3.2690870367173223E-3</v>
      </c>
      <c r="H114">
        <f t="shared" si="253"/>
        <v>6.6591003061210241E-2</v>
      </c>
      <c r="I114">
        <f t="shared" si="333"/>
        <v>-1.2219794103029024E-2</v>
      </c>
      <c r="J114">
        <f t="shared" si="334"/>
        <v>-1.5554696943821745E-2</v>
      </c>
      <c r="K114">
        <f t="shared" si="254"/>
        <v>0.1757150278445706</v>
      </c>
      <c r="L114">
        <f t="shared" si="255"/>
        <v>-3.3522697038055035E-2</v>
      </c>
      <c r="M114">
        <f t="shared" si="335"/>
        <v>-4.2225140968717774E-2</v>
      </c>
      <c r="N114">
        <f t="shared" si="256"/>
        <v>0.31933638802305997</v>
      </c>
      <c r="O114">
        <f t="shared" si="257"/>
        <v>-6.097046117133606E-2</v>
      </c>
      <c r="P114">
        <f t="shared" si="336"/>
        <v>-8.7608002476918537E-2</v>
      </c>
      <c r="Q114">
        <f t="shared" si="258"/>
        <v>0.47853616359867546</v>
      </c>
      <c r="R114">
        <f t="shared" si="259"/>
        <v>-8.9509470031254645E-2</v>
      </c>
      <c r="S114">
        <f t="shared" si="337"/>
        <v>-0.15488202167783988</v>
      </c>
      <c r="T114">
        <f t="shared" si="260"/>
        <v>0.63478130290867885</v>
      </c>
      <c r="U114">
        <f t="shared" si="261"/>
        <v>-0.11290233211015642</v>
      </c>
      <c r="V114">
        <f t="shared" si="338"/>
        <v>-0.24612628794717639</v>
      </c>
      <c r="W114">
        <f t="shared" si="262"/>
        <v>0.77276196340613135</v>
      </c>
      <c r="X114">
        <f t="shared" si="263"/>
        <v>-0.12397642801228398</v>
      </c>
      <c r="Y114">
        <f t="shared" si="339"/>
        <v>-0.36262891002992942</v>
      </c>
      <c r="Z114">
        <f t="shared" si="264"/>
        <v>0.88184719713094961</v>
      </c>
      <c r="AA114">
        <f t="shared" si="265"/>
        <v>-0.11470016657678754</v>
      </c>
      <c r="AB114">
        <f t="shared" si="340"/>
        <v>-0.50550905038538696</v>
      </c>
      <c r="AC114">
        <f t="shared" si="266"/>
        <v>0.95621985250287977</v>
      </c>
      <c r="AD114">
        <f t="shared" si="267"/>
        <v>-7.58990464022717E-2</v>
      </c>
      <c r="AE114">
        <f t="shared" si="341"/>
        <v>-0.6767457180768699</v>
      </c>
      <c r="AF114">
        <f t="shared" si="268"/>
        <v>0.99418143344276466</v>
      </c>
      <c r="AG114">
        <f t="shared" si="269"/>
        <v>3.6926205569577175E-3</v>
      </c>
      <c r="AH114">
        <f t="shared" si="342"/>
        <v>-0.88082108734753251</v>
      </c>
      <c r="AI114">
        <f t="shared" si="270"/>
        <v>0.99723717309553961</v>
      </c>
      <c r="AJ114">
        <f t="shared" si="271"/>
        <v>0.13961081801027589</v>
      </c>
      <c r="AK114">
        <f t="shared" si="343"/>
        <v>-1.127486814572136</v>
      </c>
      <c r="AL114">
        <f t="shared" si="272"/>
        <v>0.96941102880368779</v>
      </c>
      <c r="AM114">
        <f t="shared" si="273"/>
        <v>0.35628143568578952</v>
      </c>
      <c r="AN114">
        <f t="shared" si="344"/>
        <v>-1.4369787979031563</v>
      </c>
      <c r="AO114">
        <f t="shared" si="274"/>
        <v>0.9169304641225613</v>
      </c>
      <c r="AP114">
        <f t="shared" si="275"/>
        <v>0.69700475666772577</v>
      </c>
      <c r="AQ114">
        <f t="shared" si="345"/>
        <v>-1.851471638840555</v>
      </c>
      <c r="AR114">
        <f t="shared" si="276"/>
        <v>0.848112214244368</v>
      </c>
      <c r="AS114">
        <f t="shared" si="277"/>
        <v>1.2473662189954662</v>
      </c>
      <c r="AT114">
        <f t="shared" si="346"/>
        <v>-2.4653686016185792</v>
      </c>
      <c r="AU114">
        <f t="shared" si="278"/>
        <v>0.77309504352781355</v>
      </c>
      <c r="AV114">
        <f t="shared" si="279"/>
        <v>2.1983773022028466</v>
      </c>
      <c r="AW114">
        <f t="shared" si="347"/>
        <v>-3.5274925673095527</v>
      </c>
      <c r="AX114">
        <f t="shared" si="280"/>
        <v>0.70307755831520957</v>
      </c>
      <c r="AY114">
        <f t="shared" si="281"/>
        <v>4.0592203064413601</v>
      </c>
      <c r="AZ114">
        <f t="shared" si="348"/>
        <v>-5.9514405460827415</v>
      </c>
      <c r="BA114">
        <f t="shared" si="282"/>
        <v>0.6489335878488347</v>
      </c>
      <c r="BB114">
        <f t="shared" si="283"/>
        <v>8.7139009662098328</v>
      </c>
      <c r="BC114">
        <f t="shared" si="349"/>
        <v>-17.950761123814338</v>
      </c>
      <c r="BD114">
        <f t="shared" si="284"/>
        <v>0.61941084693828963</v>
      </c>
      <c r="BE114">
        <f t="shared" si="285"/>
        <v>33.124234124505584</v>
      </c>
      <c r="BF114">
        <f t="shared" si="350"/>
        <v>17.950761123814388</v>
      </c>
      <c r="BG114">
        <f t="shared" si="286"/>
        <v>0.61941084693828963</v>
      </c>
      <c r="BH114">
        <f t="shared" si="287"/>
        <v>33.124234124505698</v>
      </c>
      <c r="BI114">
        <f t="shared" si="351"/>
        <v>5.9514405460827513</v>
      </c>
      <c r="BJ114">
        <f t="shared" si="288"/>
        <v>0.64893358784883493</v>
      </c>
      <c r="BK114">
        <f t="shared" si="289"/>
        <v>8.713900966209847</v>
      </c>
      <c r="BL114">
        <f t="shared" si="352"/>
        <v>3.5274925673095576</v>
      </c>
      <c r="BM114">
        <f t="shared" si="290"/>
        <v>0.70307755831520979</v>
      </c>
      <c r="BN114">
        <f t="shared" si="291"/>
        <v>4.0592203064413654</v>
      </c>
      <c r="BO114">
        <f t="shared" si="353"/>
        <v>2.4653686016185787</v>
      </c>
      <c r="BP114">
        <f t="shared" si="292"/>
        <v>0.77309504352781377</v>
      </c>
      <c r="BQ114">
        <f t="shared" si="293"/>
        <v>2.1983773022028448</v>
      </c>
      <c r="BR114">
        <f t="shared" si="354"/>
        <v>1.8514716388405559</v>
      </c>
      <c r="BS114">
        <f t="shared" si="294"/>
        <v>0.84811221424436789</v>
      </c>
      <c r="BT114">
        <f t="shared" si="295"/>
        <v>1.2473662189954671</v>
      </c>
      <c r="BU114">
        <f t="shared" si="355"/>
        <v>1.4369787979031567</v>
      </c>
      <c r="BV114">
        <f t="shared" si="296"/>
        <v>0.91693046412256118</v>
      </c>
      <c r="BW114">
        <f t="shared" si="297"/>
        <v>0.69700475666772588</v>
      </c>
      <c r="BX114">
        <f t="shared" si="356"/>
        <v>1.1274868145721357</v>
      </c>
      <c r="BY114">
        <f t="shared" si="298"/>
        <v>0.9694110288036879</v>
      </c>
      <c r="BZ114">
        <f t="shared" si="299"/>
        <v>0.35628143568579002</v>
      </c>
      <c r="CA114">
        <f t="shared" si="357"/>
        <v>0.88082108734753251</v>
      </c>
      <c r="CB114">
        <f t="shared" si="300"/>
        <v>0.99723717309553961</v>
      </c>
      <c r="CC114">
        <f t="shared" si="301"/>
        <v>0.13961081801027589</v>
      </c>
      <c r="CD114">
        <f t="shared" si="358"/>
        <v>0.6767457180768699</v>
      </c>
      <c r="CE114">
        <f t="shared" si="302"/>
        <v>0.99418143344276466</v>
      </c>
      <c r="CF114">
        <f t="shared" si="303"/>
        <v>3.6926205569577175E-3</v>
      </c>
      <c r="CG114">
        <f t="shared" si="359"/>
        <v>0.50550905038538707</v>
      </c>
      <c r="CH114">
        <f t="shared" si="304"/>
        <v>0.95621985250287989</v>
      </c>
      <c r="CI114">
        <f t="shared" si="305"/>
        <v>-7.5899046402271242E-2</v>
      </c>
      <c r="CJ114">
        <f t="shared" si="360"/>
        <v>0.36262891002992981</v>
      </c>
      <c r="CK114">
        <f t="shared" si="306"/>
        <v>0.88184719713094983</v>
      </c>
      <c r="CL114">
        <f t="shared" si="307"/>
        <v>-0.11470016657678753</v>
      </c>
      <c r="CM114">
        <f t="shared" si="361"/>
        <v>0.24612628794717634</v>
      </c>
      <c r="CN114">
        <f t="shared" si="308"/>
        <v>0.77276196340613112</v>
      </c>
      <c r="CO114">
        <f t="shared" si="309"/>
        <v>-0.12397642801228449</v>
      </c>
      <c r="CP114">
        <f t="shared" si="362"/>
        <v>0.15488202167784007</v>
      </c>
      <c r="CQ114">
        <f t="shared" si="310"/>
        <v>0.63478130290867896</v>
      </c>
      <c r="CR114">
        <f t="shared" si="311"/>
        <v>-0.11290233211015642</v>
      </c>
      <c r="CS114">
        <f t="shared" si="363"/>
        <v>8.7608002476918578E-2</v>
      </c>
      <c r="CT114">
        <f t="shared" si="312"/>
        <v>0.47853616359867579</v>
      </c>
      <c r="CU114">
        <f t="shared" si="313"/>
        <v>-8.9509470031253965E-2</v>
      </c>
      <c r="CV114">
        <f t="shared" si="364"/>
        <v>4.2225140968717878E-2</v>
      </c>
      <c r="CW114">
        <f t="shared" si="314"/>
        <v>0.31933638802306019</v>
      </c>
      <c r="CX114">
        <f t="shared" si="315"/>
        <v>-6.0970461171337614E-2</v>
      </c>
      <c r="CY114">
        <f t="shared" si="365"/>
        <v>1.5554696943821731E-2</v>
      </c>
      <c r="CZ114">
        <f t="shared" si="316"/>
        <v>0.17571502784457038</v>
      </c>
      <c r="DA114">
        <f t="shared" si="317"/>
        <v>-3.3522697038055597E-2</v>
      </c>
      <c r="DB114">
        <f t="shared" si="366"/>
        <v>3.2690870367173639E-3</v>
      </c>
      <c r="DC114">
        <f t="shared" si="318"/>
        <v>6.6591003061210241E-2</v>
      </c>
      <c r="DD114">
        <f t="shared" si="319"/>
        <v>-1.2219794103028142E-2</v>
      </c>
      <c r="EW114">
        <f t="shared" si="207"/>
        <v>3.1101767270538909</v>
      </c>
      <c r="EX114">
        <f t="shared" si="202"/>
        <v>-4.9975328018286564</v>
      </c>
      <c r="EY114">
        <f t="shared" si="203"/>
        <v>0.15705379539066339</v>
      </c>
      <c r="EZ114">
        <f t="shared" si="204"/>
        <v>5.8273850544367258</v>
      </c>
      <c r="FA114">
        <f t="shared" si="383"/>
        <v>0.92281278021464452</v>
      </c>
      <c r="FB114" cm="1">
        <f t="array" ref="FB114">xsel+Rs*COS(EW114)</f>
        <v>266.05257405605317</v>
      </c>
      <c r="FC114">
        <f t="shared" si="205"/>
        <v>136.23641337071172</v>
      </c>
      <c r="HB114">
        <f t="shared" si="322"/>
        <v>0.92468047132644104</v>
      </c>
      <c r="HC114">
        <f t="shared" si="323"/>
        <v>0.77531999999999912</v>
      </c>
      <c r="HD114">
        <f t="shared" si="369"/>
        <v>5.1543366661317664</v>
      </c>
      <c r="HE114">
        <f t="shared" si="370"/>
        <v>8.537962238293062E-3</v>
      </c>
      <c r="HF114">
        <f t="shared" si="324"/>
        <v>0.92502299439794822</v>
      </c>
      <c r="HL114">
        <f t="shared" si="208"/>
        <v>5.1543366661317664</v>
      </c>
      <c r="HM114">
        <f t="shared" si="325"/>
        <v>-1.7332327741750402</v>
      </c>
      <c r="HN114">
        <f t="shared" si="176"/>
        <v>-5.0864859220553553</v>
      </c>
      <c r="HO114">
        <f t="shared" si="177"/>
        <v>-0.83357509113637507</v>
      </c>
      <c r="HS114">
        <f t="shared" si="326"/>
        <v>-7.5831624408810692</v>
      </c>
      <c r="HT114">
        <f t="shared" si="382"/>
        <v>1.3788925857132424</v>
      </c>
      <c r="HU114">
        <f t="shared" si="327"/>
        <v>-4.9664717561761469</v>
      </c>
      <c r="HV114">
        <f t="shared" si="247"/>
        <v>0.94881240188883909</v>
      </c>
      <c r="HW114">
        <f t="shared" si="328"/>
        <v>0.77531999999999912</v>
      </c>
      <c r="HX114">
        <f t="shared" si="248"/>
        <v>5.3932427786995074</v>
      </c>
      <c r="IA114">
        <f t="shared" si="371"/>
        <v>1.0407212197312119</v>
      </c>
      <c r="IB114">
        <f t="shared" si="372"/>
        <v>7.435512038064271</v>
      </c>
      <c r="IC114">
        <f t="shared" si="373"/>
        <v>0.66912952089240796</v>
      </c>
      <c r="ID114">
        <f t="shared" si="374"/>
        <v>5.3515729794392861</v>
      </c>
      <c r="IE114">
        <f t="shared" si="375"/>
        <v>18538.708772483507</v>
      </c>
      <c r="IG114">
        <f t="shared" si="376"/>
        <v>0.12438864519174482</v>
      </c>
      <c r="IH114">
        <f t="shared" si="249"/>
        <v>0.86221238800743172</v>
      </c>
      <c r="II114">
        <f t="shared" si="377"/>
        <v>1.0396211582780925</v>
      </c>
      <c r="IJ114">
        <f t="shared" si="378"/>
        <v>1.1659221637681023</v>
      </c>
      <c r="IL114">
        <f t="shared" si="250"/>
        <v>14.165294279869872</v>
      </c>
    </row>
    <row r="115" spans="1:246" x14ac:dyDescent="0.2">
      <c r="A115">
        <f t="shared" si="329"/>
        <v>18.859538058986878</v>
      </c>
      <c r="B115">
        <f t="shared" si="330"/>
        <v>0.64273338600047936</v>
      </c>
      <c r="C115">
        <f t="shared" si="251"/>
        <v>33.819022943907321</v>
      </c>
      <c r="D115">
        <f t="shared" si="331"/>
        <v>-2.2787348050014385E-3</v>
      </c>
      <c r="E115">
        <f t="shared" si="244"/>
        <v>0.9815373399464512</v>
      </c>
      <c r="F115">
        <f t="shared" si="252"/>
        <v>42.765121434652393</v>
      </c>
      <c r="G115">
        <f t="shared" si="332"/>
        <v>-9.933253277597448E-3</v>
      </c>
      <c r="H115">
        <f t="shared" si="253"/>
        <v>6.5782878964220415E-2</v>
      </c>
      <c r="I115">
        <f t="shared" si="333"/>
        <v>-3.7251569424968767E-2</v>
      </c>
      <c r="J115">
        <f t="shared" si="334"/>
        <v>-2.6652669616146506E-2</v>
      </c>
      <c r="K115">
        <f t="shared" si="254"/>
        <v>0.17364913160188933</v>
      </c>
      <c r="L115">
        <f t="shared" si="255"/>
        <v>-5.7645730815077761E-2</v>
      </c>
      <c r="M115">
        <f t="shared" si="335"/>
        <v>-5.7760725699052211E-2</v>
      </c>
      <c r="N115">
        <f t="shared" si="256"/>
        <v>0.31576728230589568</v>
      </c>
      <c r="O115">
        <f t="shared" si="257"/>
        <v>-8.3745360652545536E-2</v>
      </c>
      <c r="P115">
        <f t="shared" si="336"/>
        <v>-0.10762063139435185</v>
      </c>
      <c r="Q115">
        <f t="shared" si="258"/>
        <v>0.47356980982758123</v>
      </c>
      <c r="R115">
        <f t="shared" si="259"/>
        <v>-0.11050469041314293</v>
      </c>
      <c r="S115">
        <f t="shared" si="337"/>
        <v>-0.17948025700929807</v>
      </c>
      <c r="T115">
        <f t="shared" si="260"/>
        <v>0.62885337844280831</v>
      </c>
      <c r="U115">
        <f t="shared" si="261"/>
        <v>-0.13167982140517223</v>
      </c>
      <c r="V115">
        <f t="shared" si="338"/>
        <v>-0.2755310847111731</v>
      </c>
      <c r="W115">
        <f t="shared" si="262"/>
        <v>0.7665607956568059</v>
      </c>
      <c r="X115">
        <f t="shared" si="263"/>
        <v>-0.14006223150747904</v>
      </c>
      <c r="Y115">
        <f t="shared" si="339"/>
        <v>-0.39722884725688351</v>
      </c>
      <c r="Z115">
        <f t="shared" si="264"/>
        <v>0.87621165708332682</v>
      </c>
      <c r="AA115">
        <f t="shared" si="265"/>
        <v>-0.12753483254248507</v>
      </c>
      <c r="AB115">
        <f t="shared" si="340"/>
        <v>-0.54593321140312134</v>
      </c>
      <c r="AC115">
        <f t="shared" si="266"/>
        <v>0.95203919011346427</v>
      </c>
      <c r="AD115">
        <f t="shared" si="267"/>
        <v>-8.476022362453621E-2</v>
      </c>
      <c r="AE115">
        <f t="shared" si="341"/>
        <v>-0.7239667285563004</v>
      </c>
      <c r="AF115">
        <f t="shared" si="268"/>
        <v>0.99231160636797699</v>
      </c>
      <c r="AG115">
        <f t="shared" si="269"/>
        <v>-1.9176827914178354E-4</v>
      </c>
      <c r="AH115">
        <f t="shared" si="342"/>
        <v>-0.93631471173793301</v>
      </c>
      <c r="AI115">
        <f t="shared" si="270"/>
        <v>0.99843437338663155</v>
      </c>
      <c r="AJ115">
        <f t="shared" si="271"/>
        <v>0.1421699193110961</v>
      </c>
      <c r="AK115">
        <f t="shared" si="343"/>
        <v>-1.1935049156960558</v>
      </c>
      <c r="AL115">
        <f t="shared" si="272"/>
        <v>0.97427436506422282</v>
      </c>
      <c r="AM115">
        <f t="shared" si="273"/>
        <v>0.36750820752123708</v>
      </c>
      <c r="AN115">
        <f t="shared" si="344"/>
        <v>-1.5170661124198588</v>
      </c>
      <c r="AO115">
        <f t="shared" si="274"/>
        <v>0.92584511938379455</v>
      </c>
      <c r="AP115">
        <f t="shared" si="275"/>
        <v>0.72038849996035881</v>
      </c>
      <c r="AQ115">
        <f t="shared" si="345"/>
        <v>-1.951560025333746</v>
      </c>
      <c r="AR115">
        <f t="shared" si="276"/>
        <v>0.86119107222105429</v>
      </c>
      <c r="AS115">
        <f t="shared" si="277"/>
        <v>1.2886317455588672</v>
      </c>
      <c r="AT115">
        <f t="shared" si="346"/>
        <v>-2.5964483541880812</v>
      </c>
      <c r="AU115">
        <f t="shared" si="278"/>
        <v>0.79012704546981327</v>
      </c>
      <c r="AV115">
        <f t="shared" si="279"/>
        <v>2.267652768028706</v>
      </c>
      <c r="AW115">
        <f t="shared" si="347"/>
        <v>-3.7136552834860517</v>
      </c>
      <c r="AX115">
        <f t="shared" si="280"/>
        <v>0.72349966735040516</v>
      </c>
      <c r="AY115">
        <f t="shared" si="281"/>
        <v>4.1772319255711956</v>
      </c>
      <c r="AZ115">
        <f t="shared" si="348"/>
        <v>-6.264786782735932</v>
      </c>
      <c r="BA115">
        <f t="shared" si="282"/>
        <v>0.67184519651385621</v>
      </c>
      <c r="BB115">
        <f t="shared" si="283"/>
        <v>8.9385836501263221</v>
      </c>
      <c r="BC115">
        <f t="shared" si="349"/>
        <v>-18.895542256696615</v>
      </c>
      <c r="BD115">
        <f t="shared" si="284"/>
        <v>0.643642199883806</v>
      </c>
      <c r="BE115">
        <f t="shared" si="285"/>
        <v>33.845839563549255</v>
      </c>
      <c r="BF115">
        <f t="shared" si="350"/>
        <v>18.895542256696665</v>
      </c>
      <c r="BG115">
        <f t="shared" si="286"/>
        <v>0.64364219988380578</v>
      </c>
      <c r="BH115">
        <f t="shared" si="287"/>
        <v>33.845839563549362</v>
      </c>
      <c r="BI115">
        <f t="shared" si="351"/>
        <v>6.2647867827359427</v>
      </c>
      <c r="BJ115">
        <f t="shared" si="288"/>
        <v>0.67184519651385655</v>
      </c>
      <c r="BK115">
        <f t="shared" si="289"/>
        <v>8.9385836501263363</v>
      </c>
      <c r="BL115">
        <f t="shared" si="352"/>
        <v>3.713655283486057</v>
      </c>
      <c r="BM115">
        <f t="shared" si="290"/>
        <v>0.7234996673504055</v>
      </c>
      <c r="BN115">
        <f t="shared" si="291"/>
        <v>4.1772319255712009</v>
      </c>
      <c r="BO115">
        <f t="shared" si="353"/>
        <v>2.5964483541880807</v>
      </c>
      <c r="BP115">
        <f t="shared" si="292"/>
        <v>0.79012704546981338</v>
      </c>
      <c r="BQ115">
        <f t="shared" si="293"/>
        <v>2.2676527680287042</v>
      </c>
      <c r="BR115">
        <f t="shared" si="354"/>
        <v>1.9515600253337468</v>
      </c>
      <c r="BS115">
        <f t="shared" si="294"/>
        <v>0.86119107222105429</v>
      </c>
      <c r="BT115">
        <f t="shared" si="295"/>
        <v>1.2886317455588681</v>
      </c>
      <c r="BU115">
        <f t="shared" si="355"/>
        <v>1.5170661124198592</v>
      </c>
      <c r="BV115">
        <f t="shared" si="296"/>
        <v>0.92584511938379443</v>
      </c>
      <c r="BW115">
        <f t="shared" si="297"/>
        <v>0.72038849996035881</v>
      </c>
      <c r="BX115">
        <f t="shared" si="356"/>
        <v>1.1935049156960555</v>
      </c>
      <c r="BY115">
        <f t="shared" si="298"/>
        <v>0.97427436506422282</v>
      </c>
      <c r="BZ115">
        <f t="shared" si="299"/>
        <v>0.36750820752123708</v>
      </c>
      <c r="CA115">
        <f t="shared" si="357"/>
        <v>0.93631471173793301</v>
      </c>
      <c r="CB115">
        <f t="shared" si="300"/>
        <v>0.99843437338663155</v>
      </c>
      <c r="CC115">
        <f t="shared" si="301"/>
        <v>0.1421699193110961</v>
      </c>
      <c r="CD115">
        <f t="shared" si="358"/>
        <v>0.7239667285563004</v>
      </c>
      <c r="CE115">
        <f t="shared" si="302"/>
        <v>0.99231160636797699</v>
      </c>
      <c r="CF115">
        <f t="shared" si="303"/>
        <v>-1.9176827914178354E-4</v>
      </c>
      <c r="CG115">
        <f t="shared" si="359"/>
        <v>0.54593321140312145</v>
      </c>
      <c r="CH115">
        <f t="shared" si="304"/>
        <v>0.95203919011346438</v>
      </c>
      <c r="CI115">
        <f t="shared" si="305"/>
        <v>-8.476022362453621E-2</v>
      </c>
      <c r="CJ115">
        <f t="shared" si="360"/>
        <v>0.3972288472568839</v>
      </c>
      <c r="CK115">
        <f t="shared" si="306"/>
        <v>0.87621165708332716</v>
      </c>
      <c r="CL115">
        <f t="shared" si="307"/>
        <v>-0.12753483254248457</v>
      </c>
      <c r="CM115">
        <f t="shared" si="361"/>
        <v>0.27553108471117305</v>
      </c>
      <c r="CN115">
        <f t="shared" si="308"/>
        <v>0.7665607956568059</v>
      </c>
      <c r="CO115">
        <f t="shared" si="309"/>
        <v>-0.14006223150747904</v>
      </c>
      <c r="CP115">
        <f t="shared" si="362"/>
        <v>0.17948025700929826</v>
      </c>
      <c r="CQ115">
        <f t="shared" si="310"/>
        <v>0.62885337844280853</v>
      </c>
      <c r="CR115">
        <f t="shared" si="311"/>
        <v>-0.13167982140517112</v>
      </c>
      <c r="CS115">
        <f t="shared" si="363"/>
        <v>0.10762063139435191</v>
      </c>
      <c r="CT115">
        <f t="shared" si="312"/>
        <v>0.47356980982758157</v>
      </c>
      <c r="CU115">
        <f t="shared" si="313"/>
        <v>-0.1105046904131429</v>
      </c>
      <c r="CV115">
        <f t="shared" si="364"/>
        <v>5.7760725699052322E-2</v>
      </c>
      <c r="CW115">
        <f t="shared" si="314"/>
        <v>0.31576728230589579</v>
      </c>
      <c r="CX115">
        <f t="shared" si="315"/>
        <v>-8.3745360652548673E-2</v>
      </c>
      <c r="CY115">
        <f t="shared" si="365"/>
        <v>2.6652669616146485E-2</v>
      </c>
      <c r="CZ115">
        <f t="shared" si="316"/>
        <v>0.17364913160188911</v>
      </c>
      <c r="DA115">
        <f t="shared" si="317"/>
        <v>-5.7645730815077796E-2</v>
      </c>
      <c r="DB115">
        <f t="shared" si="366"/>
        <v>9.9332532775974897E-3</v>
      </c>
      <c r="DC115">
        <f t="shared" si="318"/>
        <v>6.5782878964220415E-2</v>
      </c>
      <c r="DD115">
        <f t="shared" si="319"/>
        <v>-3.7251569424967886E-2</v>
      </c>
      <c r="DJ115" t="s">
        <v>100</v>
      </c>
      <c r="EW115">
        <f t="shared" si="207"/>
        <v>3.1415926535897887</v>
      </c>
      <c r="EX115">
        <f t="shared" si="202"/>
        <v>-5</v>
      </c>
      <c r="EY115">
        <f t="shared" si="203"/>
        <v>2.2817034719957441E-14</v>
      </c>
      <c r="EZ115">
        <f t="shared" si="204"/>
        <v>5.9</v>
      </c>
      <c r="FA115">
        <f t="shared" si="383"/>
        <v>1.346205048477489E-13</v>
      </c>
      <c r="FB115" cm="1">
        <f t="array" ref="FB115">xsel+Rs*COS(EW115)</f>
        <v>266.05195725651032</v>
      </c>
      <c r="FC115">
        <f t="shared" si="205"/>
        <v>136.19714992186405</v>
      </c>
      <c r="HB115">
        <f t="shared" si="322"/>
        <v>0.92381885434758104</v>
      </c>
      <c r="HC115">
        <f t="shared" si="323"/>
        <v>0.78454999999999908</v>
      </c>
      <c r="HD115">
        <f t="shared" si="369"/>
        <v>5.1458066580410531</v>
      </c>
      <c r="HE115">
        <f t="shared" si="370"/>
        <v>8.5300080907133591E-3</v>
      </c>
      <c r="HF115">
        <f t="shared" si="324"/>
        <v>0.92416122326255246</v>
      </c>
      <c r="HL115">
        <f t="shared" si="208"/>
        <v>5.1458066580410531</v>
      </c>
      <c r="HM115">
        <f t="shared" si="325"/>
        <v>-1.8070248763037124</v>
      </c>
      <c r="HN115">
        <f t="shared" si="176"/>
        <v>-5.0028949914035143</v>
      </c>
      <c r="HO115">
        <f t="shared" si="177"/>
        <v>-1.2043121966206547</v>
      </c>
      <c r="HS115">
        <f t="shared" si="326"/>
        <v>-7.685478139035582</v>
      </c>
      <c r="HT115">
        <f t="shared" si="382"/>
        <v>0.86298896829039384</v>
      </c>
      <c r="HU115">
        <f t="shared" si="327"/>
        <v>-5.0729258029808317</v>
      </c>
      <c r="HV115">
        <f t="shared" si="247"/>
        <v>0.94820017058239192</v>
      </c>
      <c r="HW115">
        <f t="shared" si="328"/>
        <v>0.78454999999999908</v>
      </c>
      <c r="HX115">
        <f t="shared" si="248"/>
        <v>5.38718168876568</v>
      </c>
      <c r="IA115">
        <f t="shared" si="371"/>
        <v>1.0434601711847489</v>
      </c>
      <c r="IB115">
        <f t="shared" si="372"/>
        <v>7.3495670857261786</v>
      </c>
      <c r="IC115">
        <f t="shared" si="373"/>
        <v>0.65807726404373934</v>
      </c>
      <c r="ID115">
        <f t="shared" si="374"/>
        <v>5.3468365284830757</v>
      </c>
      <c r="IE115">
        <f t="shared" si="375"/>
        <v>18527.991487376668</v>
      </c>
      <c r="IG115">
        <f t="shared" si="376"/>
        <v>0.12246199258335334</v>
      </c>
      <c r="IH115">
        <f t="shared" si="249"/>
        <v>0.86359267678130924</v>
      </c>
      <c r="II115">
        <f t="shared" si="377"/>
        <v>1.0423524084931726</v>
      </c>
      <c r="IJ115">
        <f t="shared" si="378"/>
        <v>1.1667410536849174</v>
      </c>
      <c r="IL115">
        <f t="shared" si="250"/>
        <v>14.161328274935766</v>
      </c>
    </row>
    <row r="116" spans="1:246" x14ac:dyDescent="0.2">
      <c r="A116">
        <f t="shared" si="329"/>
        <v>19.802518981983667</v>
      </c>
      <c r="B116">
        <f t="shared" si="330"/>
        <v>0.66615419736267023</v>
      </c>
      <c r="C116">
        <f t="shared" si="251"/>
        <v>34.504165735423037</v>
      </c>
      <c r="D116">
        <f t="shared" si="331"/>
        <v>-4.5015179886590661E-3</v>
      </c>
      <c r="E116">
        <f t="shared" si="244"/>
        <v>0.97805593726715701</v>
      </c>
      <c r="F116">
        <f t="shared" si="252"/>
        <v>42.681890569905882</v>
      </c>
      <c r="G116">
        <f t="shared" si="332"/>
        <v>-1.6597419518477572E-2</v>
      </c>
      <c r="H116">
        <f t="shared" si="253"/>
        <v>6.4974405190932782E-2</v>
      </c>
      <c r="I116">
        <f t="shared" si="333"/>
        <v>-6.2448508745277062E-2</v>
      </c>
      <c r="J116">
        <f t="shared" si="334"/>
        <v>-3.7750642288471269E-2</v>
      </c>
      <c r="K116">
        <f t="shared" si="254"/>
        <v>0.17158064973198983</v>
      </c>
      <c r="L116">
        <f t="shared" si="255"/>
        <v>-8.1943155053837258E-2</v>
      </c>
      <c r="M116">
        <f t="shared" si="335"/>
        <v>-7.3296310429386641E-2</v>
      </c>
      <c r="N116">
        <f t="shared" si="256"/>
        <v>0.31218884361807298</v>
      </c>
      <c r="O116">
        <f t="shared" si="257"/>
        <v>-0.1067094033859517</v>
      </c>
      <c r="P116">
        <f t="shared" si="336"/>
        <v>-0.12763326031178518</v>
      </c>
      <c r="Q116">
        <f t="shared" si="258"/>
        <v>0.46857991855397485</v>
      </c>
      <c r="R116">
        <f t="shared" si="259"/>
        <v>-0.1317105848323539</v>
      </c>
      <c r="S116">
        <f t="shared" si="337"/>
        <v>-0.20407849234075626</v>
      </c>
      <c r="T116">
        <f t="shared" si="260"/>
        <v>0.62287773193336582</v>
      </c>
      <c r="U116">
        <f t="shared" si="261"/>
        <v>-0.15069826831236982</v>
      </c>
      <c r="V116">
        <f t="shared" si="338"/>
        <v>-0.30493588147516981</v>
      </c>
      <c r="W116">
        <f t="shared" si="262"/>
        <v>0.76027615032238471</v>
      </c>
      <c r="X116">
        <f t="shared" si="263"/>
        <v>-0.15643109801914856</v>
      </c>
      <c r="Y116">
        <f t="shared" si="339"/>
        <v>-0.4318287844838376</v>
      </c>
      <c r="Z116">
        <f t="shared" si="264"/>
        <v>0.8704448304760517</v>
      </c>
      <c r="AA116">
        <f t="shared" si="265"/>
        <v>-0.14071129750794653</v>
      </c>
      <c r="AB116">
        <f t="shared" si="340"/>
        <v>-0.58635737242085573</v>
      </c>
      <c r="AC116">
        <f t="shared" si="266"/>
        <v>0.94766791469967837</v>
      </c>
      <c r="AD116">
        <f t="shared" si="267"/>
        <v>-9.404624893823578E-2</v>
      </c>
      <c r="AE116">
        <f t="shared" si="341"/>
        <v>-0.7711877390357309</v>
      </c>
      <c r="AF116">
        <f t="shared" si="268"/>
        <v>0.99018167884862618</v>
      </c>
      <c r="AG116">
        <f t="shared" si="269"/>
        <v>-4.6209526013955707E-3</v>
      </c>
      <c r="AH116">
        <f t="shared" si="342"/>
        <v>-0.99180833612833352</v>
      </c>
      <c r="AI116">
        <f t="shared" si="270"/>
        <v>0.99929385441949081</v>
      </c>
      <c r="AJ116">
        <f t="shared" si="271"/>
        <v>0.14400617553555378</v>
      </c>
      <c r="AK116">
        <f t="shared" si="343"/>
        <v>-1.2595230168199756</v>
      </c>
      <c r="AL116">
        <f t="shared" si="272"/>
        <v>0.97871691698342855</v>
      </c>
      <c r="AM116">
        <f t="shared" si="273"/>
        <v>0.37773915568259941</v>
      </c>
      <c r="AN116">
        <f t="shared" si="344"/>
        <v>-1.5971534269365613</v>
      </c>
      <c r="AO116">
        <f t="shared" si="274"/>
        <v>0.93425390503382955</v>
      </c>
      <c r="AP116">
        <f t="shared" si="275"/>
        <v>0.74234235511300595</v>
      </c>
      <c r="AQ116">
        <f t="shared" si="345"/>
        <v>-2.0516484118269367</v>
      </c>
      <c r="AR116">
        <f t="shared" si="276"/>
        <v>0.87368119571923564</v>
      </c>
      <c r="AS116">
        <f t="shared" si="277"/>
        <v>1.3277482237693898</v>
      </c>
      <c r="AT116">
        <f t="shared" si="346"/>
        <v>-2.7275281067575832</v>
      </c>
      <c r="AU116">
        <f t="shared" si="278"/>
        <v>0.8064946377819272</v>
      </c>
      <c r="AV116">
        <f t="shared" si="279"/>
        <v>2.3335257231111672</v>
      </c>
      <c r="AW116">
        <f t="shared" si="347"/>
        <v>-3.8998179996625506</v>
      </c>
      <c r="AX116">
        <f t="shared" si="280"/>
        <v>0.74319422441332739</v>
      </c>
      <c r="AY116">
        <f t="shared" si="281"/>
        <v>4.2894717453796032</v>
      </c>
      <c r="AZ116">
        <f t="shared" si="348"/>
        <v>-6.5781330193891225</v>
      </c>
      <c r="BA116">
        <f t="shared" si="282"/>
        <v>0.69398372681785436</v>
      </c>
      <c r="BB116">
        <f t="shared" si="283"/>
        <v>9.1520736918758701</v>
      </c>
      <c r="BC116">
        <f t="shared" si="349"/>
        <v>-19.840323389578892</v>
      </c>
      <c r="BD116">
        <f t="shared" si="284"/>
        <v>0.66707659281835752</v>
      </c>
      <c r="BE116">
        <f t="shared" si="285"/>
        <v>34.530900567458808</v>
      </c>
      <c r="BF116">
        <f t="shared" si="350"/>
        <v>19.840323389578941</v>
      </c>
      <c r="BG116">
        <f t="shared" si="286"/>
        <v>0.66707659281835752</v>
      </c>
      <c r="BH116">
        <f t="shared" si="287"/>
        <v>34.530900567458922</v>
      </c>
      <c r="BI116">
        <f t="shared" si="351"/>
        <v>6.5781330193891341</v>
      </c>
      <c r="BJ116">
        <f t="shared" si="288"/>
        <v>0.69398372681785481</v>
      </c>
      <c r="BK116">
        <f t="shared" si="289"/>
        <v>9.1520736918758878</v>
      </c>
      <c r="BL116">
        <f t="shared" si="352"/>
        <v>3.8998179996625564</v>
      </c>
      <c r="BM116">
        <f t="shared" si="290"/>
        <v>0.74319422441332761</v>
      </c>
      <c r="BN116">
        <f t="shared" si="291"/>
        <v>4.2894717453796085</v>
      </c>
      <c r="BO116">
        <f t="shared" si="353"/>
        <v>2.7275281067575827</v>
      </c>
      <c r="BP116">
        <f t="shared" si="292"/>
        <v>0.80649463778192731</v>
      </c>
      <c r="BQ116">
        <f t="shared" si="293"/>
        <v>2.3335257231111655</v>
      </c>
      <c r="BR116">
        <f t="shared" si="354"/>
        <v>2.0516484118269376</v>
      </c>
      <c r="BS116">
        <f t="shared" si="294"/>
        <v>0.87368119571923553</v>
      </c>
      <c r="BT116">
        <f t="shared" si="295"/>
        <v>1.3277482237693898</v>
      </c>
      <c r="BU116">
        <f t="shared" si="355"/>
        <v>1.5971534269365617</v>
      </c>
      <c r="BV116">
        <f t="shared" si="296"/>
        <v>0.93425390503382943</v>
      </c>
      <c r="BW116">
        <f t="shared" si="297"/>
        <v>0.74234235511300661</v>
      </c>
      <c r="BX116">
        <f t="shared" si="356"/>
        <v>1.2595230168199754</v>
      </c>
      <c r="BY116">
        <f t="shared" si="298"/>
        <v>0.97871691698342855</v>
      </c>
      <c r="BZ116">
        <f t="shared" si="299"/>
        <v>0.37773915568259941</v>
      </c>
      <c r="CA116">
        <f t="shared" si="357"/>
        <v>0.99180833612833352</v>
      </c>
      <c r="CB116">
        <f t="shared" si="300"/>
        <v>0.99929385441949081</v>
      </c>
      <c r="CC116">
        <f t="shared" si="301"/>
        <v>0.14400617553555378</v>
      </c>
      <c r="CD116">
        <f t="shared" si="358"/>
        <v>0.7711877390357309</v>
      </c>
      <c r="CE116">
        <f t="shared" si="302"/>
        <v>0.99018167884862618</v>
      </c>
      <c r="CF116">
        <f t="shared" si="303"/>
        <v>-4.6209526013955707E-3</v>
      </c>
      <c r="CG116">
        <f t="shared" si="359"/>
        <v>0.58635737242085584</v>
      </c>
      <c r="CH116">
        <f t="shared" si="304"/>
        <v>0.94766791469967848</v>
      </c>
      <c r="CI116">
        <f t="shared" si="305"/>
        <v>-9.404624893823578E-2</v>
      </c>
      <c r="CJ116">
        <f t="shared" si="360"/>
        <v>0.43182878448383799</v>
      </c>
      <c r="CK116">
        <f t="shared" si="306"/>
        <v>0.87044483047605192</v>
      </c>
      <c r="CL116">
        <f t="shared" si="307"/>
        <v>-0.14071129750794653</v>
      </c>
      <c r="CM116">
        <f t="shared" si="361"/>
        <v>0.30493588147516976</v>
      </c>
      <c r="CN116">
        <f t="shared" si="308"/>
        <v>0.76027615032238449</v>
      </c>
      <c r="CO116">
        <f t="shared" si="309"/>
        <v>-0.15643109801914906</v>
      </c>
      <c r="CP116">
        <f t="shared" si="362"/>
        <v>0.20407849234075645</v>
      </c>
      <c r="CQ116">
        <f t="shared" si="310"/>
        <v>0.62287773193336582</v>
      </c>
      <c r="CR116">
        <f t="shared" si="311"/>
        <v>-0.15069826831236982</v>
      </c>
      <c r="CS116">
        <f t="shared" si="363"/>
        <v>0.12763326031178523</v>
      </c>
      <c r="CT116">
        <f t="shared" si="312"/>
        <v>0.46857991855397518</v>
      </c>
      <c r="CU116">
        <f t="shared" si="313"/>
        <v>-0.13171058483235387</v>
      </c>
      <c r="CV116">
        <f t="shared" si="364"/>
        <v>7.3296310429386766E-2</v>
      </c>
      <c r="CW116">
        <f t="shared" si="314"/>
        <v>0.3121888436180732</v>
      </c>
      <c r="CX116">
        <f t="shared" si="315"/>
        <v>-0.10670940338595321</v>
      </c>
      <c r="CY116">
        <f t="shared" si="365"/>
        <v>3.7750642288471241E-2</v>
      </c>
      <c r="CZ116">
        <f t="shared" si="316"/>
        <v>0.17158064973198983</v>
      </c>
      <c r="DA116">
        <f t="shared" si="317"/>
        <v>-8.1943155053835134E-2</v>
      </c>
      <c r="DB116">
        <f t="shared" si="366"/>
        <v>1.6597419518477617E-2</v>
      </c>
      <c r="DC116">
        <f t="shared" si="318"/>
        <v>6.4974405190932782E-2</v>
      </c>
      <c r="DD116">
        <f t="shared" si="319"/>
        <v>-6.2448508745276188E-2</v>
      </c>
      <c r="EW116">
        <f t="shared" si="207"/>
        <v>3.1730085801256864</v>
      </c>
      <c r="EX116">
        <f t="shared" si="202"/>
        <v>-4.9975328018286582</v>
      </c>
      <c r="EY116">
        <f t="shared" si="203"/>
        <v>-0.15705379539061776</v>
      </c>
      <c r="EZ116">
        <f t="shared" si="204"/>
        <v>5.8273850544367685</v>
      </c>
      <c r="FA116">
        <f t="shared" si="383"/>
        <v>-0.92281278021437863</v>
      </c>
      <c r="FB116" cm="1">
        <f t="array" ref="FB116">xsel+Rs*COS(EW116)</f>
        <v>266.05257405605317</v>
      </c>
      <c r="FC116">
        <f t="shared" si="205"/>
        <v>136.15788647301639</v>
      </c>
      <c r="HB116">
        <f t="shared" si="322"/>
        <v>0.92295804006989013</v>
      </c>
      <c r="HC116">
        <f t="shared" si="323"/>
        <v>0.79377999999999904</v>
      </c>
      <c r="HD116">
        <f t="shared" si="369"/>
        <v>5.137284596691913</v>
      </c>
      <c r="HE116">
        <f t="shared" si="370"/>
        <v>8.5220613491401309E-3</v>
      </c>
      <c r="HF116">
        <f t="shared" si="324"/>
        <v>0.92330025451139008</v>
      </c>
      <c r="HL116">
        <f t="shared" si="208"/>
        <v>5.137284596691913</v>
      </c>
      <c r="HM116">
        <f t="shared" si="325"/>
        <v>-1.8826887849644494</v>
      </c>
      <c r="HN116">
        <f t="shared" si="176"/>
        <v>-4.8894340110169745</v>
      </c>
      <c r="HO116">
        <f t="shared" si="177"/>
        <v>-1.5764289008129913</v>
      </c>
      <c r="HS116">
        <f t="shared" si="326"/>
        <v>-7.7877726622875167</v>
      </c>
      <c r="HT116">
        <f t="shared" si="382"/>
        <v>0.33988588114674456</v>
      </c>
      <c r="HU116">
        <f t="shared" si="327"/>
        <v>-5.1260287372589994</v>
      </c>
      <c r="HV116">
        <f t="shared" si="247"/>
        <v>0.94758790572645113</v>
      </c>
      <c r="HW116">
        <f t="shared" si="328"/>
        <v>0.79377999999999904</v>
      </c>
      <c r="HX116">
        <f t="shared" si="248"/>
        <v>5.3811202666918669</v>
      </c>
      <c r="IA116">
        <f t="shared" si="371"/>
        <v>1.0462202433518424</v>
      </c>
      <c r="IB116">
        <f t="shared" si="372"/>
        <v>7.2636356182886814</v>
      </c>
      <c r="IC116">
        <f t="shared" si="373"/>
        <v>0.6469680862523558</v>
      </c>
      <c r="ID116">
        <f t="shared" si="374"/>
        <v>5.3420864481935251</v>
      </c>
      <c r="IE116">
        <f t="shared" si="375"/>
        <v>18517.277229092506</v>
      </c>
      <c r="IG116">
        <f t="shared" si="376"/>
        <v>0.12052081033307507</v>
      </c>
      <c r="IH116">
        <f t="shared" si="249"/>
        <v>0.86497705785674983</v>
      </c>
      <c r="II116">
        <f t="shared" si="377"/>
        <v>1.0451046512027258</v>
      </c>
      <c r="IJ116">
        <f t="shared" si="378"/>
        <v>1.1675666437860792</v>
      </c>
      <c r="IL116">
        <f t="shared" si="250"/>
        <v>14.157362270001657</v>
      </c>
    </row>
    <row r="117" spans="1:246" x14ac:dyDescent="0.2">
      <c r="A117">
        <f t="shared" si="329"/>
        <v>20.745499904980456</v>
      </c>
      <c r="B117">
        <f t="shared" si="330"/>
        <v>0.68878108291597329</v>
      </c>
      <c r="C117">
        <f t="shared" si="251"/>
        <v>35.154735075729917</v>
      </c>
      <c r="D117">
        <f t="shared" si="331"/>
        <v>-6.7243011723166941E-3</v>
      </c>
      <c r="E117">
        <f t="shared" si="244"/>
        <v>0.97429214445331425</v>
      </c>
      <c r="F117">
        <f t="shared" si="252"/>
        <v>42.591741711344639</v>
      </c>
      <c r="G117">
        <f t="shared" si="332"/>
        <v>-2.3261585759357696E-2</v>
      </c>
      <c r="H117">
        <f t="shared" si="253"/>
        <v>6.4165581741347344E-2</v>
      </c>
      <c r="I117">
        <f t="shared" si="333"/>
        <v>-8.7813704533817802E-2</v>
      </c>
      <c r="J117">
        <f t="shared" si="334"/>
        <v>-4.8848614960796032E-2</v>
      </c>
      <c r="K117">
        <f t="shared" si="254"/>
        <v>0.16950958223487211</v>
      </c>
      <c r="L117">
        <f t="shared" si="255"/>
        <v>-0.10641813298766255</v>
      </c>
      <c r="M117">
        <f t="shared" si="335"/>
        <v>-8.8831895159721078E-2</v>
      </c>
      <c r="N117">
        <f t="shared" si="256"/>
        <v>0.30860107195959219</v>
      </c>
      <c r="O117">
        <f t="shared" si="257"/>
        <v>-0.12986585095811509</v>
      </c>
      <c r="P117">
        <f t="shared" si="336"/>
        <v>-0.14764588922921851</v>
      </c>
      <c r="Q117">
        <f t="shared" si="258"/>
        <v>0.46356648977785586</v>
      </c>
      <c r="R117">
        <f t="shared" si="259"/>
        <v>-0.1531305276667686</v>
      </c>
      <c r="S117">
        <f t="shared" si="337"/>
        <v>-0.22867672767221445</v>
      </c>
      <c r="T117">
        <f t="shared" si="260"/>
        <v>0.61685436338035138</v>
      </c>
      <c r="U117">
        <f t="shared" si="261"/>
        <v>-0.16996114888170602</v>
      </c>
      <c r="V117">
        <f t="shared" si="338"/>
        <v>-0.33434067823916652</v>
      </c>
      <c r="W117">
        <f t="shared" si="262"/>
        <v>0.75390802740286755</v>
      </c>
      <c r="X117">
        <f t="shared" si="263"/>
        <v>-0.17308654489557621</v>
      </c>
      <c r="Y117">
        <f t="shared" si="339"/>
        <v>-0.46642872171079169</v>
      </c>
      <c r="Z117">
        <f t="shared" si="264"/>
        <v>0.86454671730912425</v>
      </c>
      <c r="AA117">
        <f t="shared" si="265"/>
        <v>-0.15423296411596793</v>
      </c>
      <c r="AB117">
        <f t="shared" si="340"/>
        <v>-0.62678153343859011</v>
      </c>
      <c r="AC117">
        <f t="shared" si="266"/>
        <v>0.94310602626152196</v>
      </c>
      <c r="AD117">
        <f t="shared" si="267"/>
        <v>-0.10376006557636742</v>
      </c>
      <c r="AE117">
        <f t="shared" si="341"/>
        <v>-0.8184087495151614</v>
      </c>
      <c r="AF117">
        <f t="shared" si="268"/>
        <v>0.98779165088471199</v>
      </c>
      <c r="AG117">
        <f t="shared" si="269"/>
        <v>-9.5966914105108363E-3</v>
      </c>
      <c r="AH117">
        <f t="shared" si="342"/>
        <v>-1.0473019605187339</v>
      </c>
      <c r="AI117">
        <f t="shared" si="270"/>
        <v>0.9998156161941173</v>
      </c>
      <c r="AJ117">
        <f t="shared" si="271"/>
        <v>0.14512051920691768</v>
      </c>
      <c r="AK117">
        <f t="shared" si="343"/>
        <v>-1.3255411179438954</v>
      </c>
      <c r="AL117">
        <f t="shared" si="272"/>
        <v>0.98273868456130486</v>
      </c>
      <c r="AM117">
        <f t="shared" si="273"/>
        <v>0.38698105428611052</v>
      </c>
      <c r="AN117">
        <f t="shared" si="344"/>
        <v>-1.6772407414532637</v>
      </c>
      <c r="AO117">
        <f t="shared" si="274"/>
        <v>0.94215682107266618</v>
      </c>
      <c r="AP117">
        <f t="shared" si="275"/>
        <v>0.76288558911856708</v>
      </c>
      <c r="AQ117">
        <f t="shared" si="345"/>
        <v>-2.1517367983201274</v>
      </c>
      <c r="AR117">
        <f t="shared" si="276"/>
        <v>0.88558258473891205</v>
      </c>
      <c r="AS117">
        <f t="shared" si="277"/>
        <v>1.3647615919906844</v>
      </c>
      <c r="AT117">
        <f t="shared" si="346"/>
        <v>-2.8586078593270852</v>
      </c>
      <c r="AU117">
        <f t="shared" si="278"/>
        <v>0.82219782046415535</v>
      </c>
      <c r="AV117">
        <f t="shared" si="279"/>
        <v>2.3960992797629466</v>
      </c>
      <c r="AW117">
        <f t="shared" si="347"/>
        <v>-4.0859807158390495</v>
      </c>
      <c r="AX117">
        <f t="shared" si="280"/>
        <v>0.76216122950397613</v>
      </c>
      <c r="AY117">
        <f t="shared" si="281"/>
        <v>4.3961678453027373</v>
      </c>
      <c r="AZ117">
        <f t="shared" si="348"/>
        <v>-6.891479256042313</v>
      </c>
      <c r="BA117">
        <f t="shared" si="282"/>
        <v>0.71534917876082948</v>
      </c>
      <c r="BB117">
        <f t="shared" si="283"/>
        <v>9.3549028975400095</v>
      </c>
      <c r="BC117">
        <f t="shared" si="349"/>
        <v>-20.785104522461168</v>
      </c>
      <c r="BD117">
        <f t="shared" si="284"/>
        <v>0.68971402574194474</v>
      </c>
      <c r="BE117">
        <f t="shared" si="285"/>
        <v>35.181327956496105</v>
      </c>
      <c r="BF117">
        <f t="shared" si="350"/>
        <v>20.785104522461218</v>
      </c>
      <c r="BG117">
        <f t="shared" si="286"/>
        <v>0.68971402574194451</v>
      </c>
      <c r="BH117">
        <f t="shared" si="287"/>
        <v>35.181327956496204</v>
      </c>
      <c r="BI117">
        <f t="shared" si="351"/>
        <v>6.8914792560423255</v>
      </c>
      <c r="BJ117">
        <f t="shared" si="288"/>
        <v>0.71534917876082971</v>
      </c>
      <c r="BK117">
        <f t="shared" si="289"/>
        <v>9.3549028975400219</v>
      </c>
      <c r="BL117">
        <f t="shared" si="352"/>
        <v>4.0859807158390558</v>
      </c>
      <c r="BM117">
        <f t="shared" si="290"/>
        <v>0.76216122950397636</v>
      </c>
      <c r="BN117">
        <f t="shared" si="291"/>
        <v>4.3961678453027435</v>
      </c>
      <c r="BO117">
        <f t="shared" si="353"/>
        <v>2.8586078593270847</v>
      </c>
      <c r="BP117">
        <f t="shared" si="292"/>
        <v>0.82219782046415557</v>
      </c>
      <c r="BQ117">
        <f t="shared" si="293"/>
        <v>2.3960992797629448</v>
      </c>
      <c r="BR117">
        <f t="shared" si="354"/>
        <v>2.1517367983201283</v>
      </c>
      <c r="BS117">
        <f t="shared" si="294"/>
        <v>0.88558258473891205</v>
      </c>
      <c r="BT117">
        <f t="shared" si="295"/>
        <v>1.3647615919906853</v>
      </c>
      <c r="BU117">
        <f t="shared" si="355"/>
        <v>1.6772407414532642</v>
      </c>
      <c r="BV117">
        <f t="shared" si="296"/>
        <v>0.94215682107266618</v>
      </c>
      <c r="BW117">
        <f t="shared" si="297"/>
        <v>0.76288558911856763</v>
      </c>
      <c r="BX117">
        <f t="shared" si="356"/>
        <v>1.3255411179438952</v>
      </c>
      <c r="BY117">
        <f t="shared" si="298"/>
        <v>0.98273868456130486</v>
      </c>
      <c r="BZ117">
        <f t="shared" si="299"/>
        <v>0.38698105428611052</v>
      </c>
      <c r="CA117">
        <f t="shared" si="357"/>
        <v>1.0473019605187339</v>
      </c>
      <c r="CB117">
        <f t="shared" si="300"/>
        <v>0.9998156161941173</v>
      </c>
      <c r="CC117">
        <f t="shared" si="301"/>
        <v>0.14512051920691768</v>
      </c>
      <c r="CD117">
        <f t="shared" si="358"/>
        <v>0.8184087495151614</v>
      </c>
      <c r="CE117">
        <f t="shared" si="302"/>
        <v>0.98779165088471199</v>
      </c>
      <c r="CF117">
        <f t="shared" si="303"/>
        <v>-9.5966914105108363E-3</v>
      </c>
      <c r="CG117">
        <f t="shared" si="359"/>
        <v>0.62678153343859022</v>
      </c>
      <c r="CH117">
        <f t="shared" si="304"/>
        <v>0.94310602626152207</v>
      </c>
      <c r="CI117">
        <f t="shared" si="305"/>
        <v>-0.10376006557636742</v>
      </c>
      <c r="CJ117">
        <f t="shared" si="360"/>
        <v>0.46642872171079208</v>
      </c>
      <c r="CK117">
        <f t="shared" si="306"/>
        <v>0.86454671730912447</v>
      </c>
      <c r="CL117">
        <f t="shared" si="307"/>
        <v>-0.15423296411596743</v>
      </c>
      <c r="CM117">
        <f t="shared" si="361"/>
        <v>0.33434067823916647</v>
      </c>
      <c r="CN117">
        <f t="shared" si="308"/>
        <v>0.75390802740286733</v>
      </c>
      <c r="CO117">
        <f t="shared" si="309"/>
        <v>-0.17308654489557668</v>
      </c>
      <c r="CP117">
        <f t="shared" si="362"/>
        <v>0.22867672767221464</v>
      </c>
      <c r="CQ117">
        <f t="shared" si="310"/>
        <v>0.61685436338035138</v>
      </c>
      <c r="CR117">
        <f t="shared" si="311"/>
        <v>-0.16996114888170602</v>
      </c>
      <c r="CS117">
        <f t="shared" si="363"/>
        <v>0.14764588922921856</v>
      </c>
      <c r="CT117">
        <f t="shared" si="312"/>
        <v>0.46356648977785619</v>
      </c>
      <c r="CU117">
        <f t="shared" si="313"/>
        <v>-0.15313052766676855</v>
      </c>
      <c r="CV117">
        <f t="shared" si="364"/>
        <v>8.8831895159721203E-2</v>
      </c>
      <c r="CW117">
        <f t="shared" si="314"/>
        <v>0.3086010719595923</v>
      </c>
      <c r="CX117">
        <f t="shared" si="315"/>
        <v>-0.1298658509581174</v>
      </c>
      <c r="CY117">
        <f t="shared" si="365"/>
        <v>4.8848614960795997E-2</v>
      </c>
      <c r="CZ117">
        <f t="shared" si="316"/>
        <v>0.16950958223487189</v>
      </c>
      <c r="DA117">
        <f t="shared" si="317"/>
        <v>-0.10641813298766316</v>
      </c>
      <c r="DB117">
        <f t="shared" si="366"/>
        <v>2.3261585759357745E-2</v>
      </c>
      <c r="DC117">
        <f t="shared" si="318"/>
        <v>6.4165581741347344E-2</v>
      </c>
      <c r="DD117">
        <f t="shared" si="319"/>
        <v>-8.7813704533816941E-2</v>
      </c>
      <c r="EW117">
        <f t="shared" si="207"/>
        <v>3.2044245066615842</v>
      </c>
      <c r="EX117">
        <f t="shared" si="202"/>
        <v>-4.9901336421413598</v>
      </c>
      <c r="EY117">
        <f t="shared" si="203"/>
        <v>-0.31395259764654232</v>
      </c>
      <c r="EZ117">
        <f t="shared" si="204"/>
        <v>5.6116101229349606</v>
      </c>
      <c r="FA117">
        <f t="shared" si="383"/>
        <v>-1.8220405671043327</v>
      </c>
      <c r="FB117" cm="1">
        <f t="array" ref="FB117">xsel+Rs*COS(EW117)</f>
        <v>266.05442384597495</v>
      </c>
      <c r="FC117">
        <f t="shared" si="205"/>
        <v>136.11866177245241</v>
      </c>
      <c r="HB117">
        <f t="shared" si="322"/>
        <v>0.9220980277459826</v>
      </c>
      <c r="HC117">
        <f t="shared" si="323"/>
        <v>0.803009999999999</v>
      </c>
      <c r="HD117">
        <f t="shared" si="369"/>
        <v>5.1287704746852283</v>
      </c>
      <c r="HE117">
        <f t="shared" si="370"/>
        <v>8.5141220066846657E-3</v>
      </c>
      <c r="HF117">
        <f t="shared" si="324"/>
        <v>0.92244008739812189</v>
      </c>
      <c r="HL117">
        <f t="shared" si="208"/>
        <v>5.1287704746852283</v>
      </c>
      <c r="HM117">
        <f t="shared" si="325"/>
        <v>-1.9602510953208907</v>
      </c>
      <c r="HN117">
        <f t="shared" si="176"/>
        <v>-4.7447087191935147</v>
      </c>
      <c r="HO117">
        <f t="shared" si="177"/>
        <v>-1.947312443346465</v>
      </c>
      <c r="HS117">
        <f t="shared" si="326"/>
        <v>-7.8900461381055065</v>
      </c>
      <c r="HT117">
        <f t="shared" si="382"/>
        <v>-0.18492647049944544</v>
      </c>
      <c r="HU117">
        <f t="shared" si="327"/>
        <v>-5.1254354724756377</v>
      </c>
      <c r="HV117">
        <f t="shared" si="247"/>
        <v>0.94697560844932771</v>
      </c>
      <c r="HW117">
        <f t="shared" si="328"/>
        <v>0.803009999999999</v>
      </c>
      <c r="HX117">
        <f t="shared" si="248"/>
        <v>5.3750585236483444</v>
      </c>
      <c r="IA117">
        <f t="shared" si="371"/>
        <v>1.0490017895249011</v>
      </c>
      <c r="IB117">
        <f t="shared" si="372"/>
        <v>7.1777176021864904</v>
      </c>
      <c r="IC117">
        <f t="shared" si="373"/>
        <v>0.63580094194476378</v>
      </c>
      <c r="ID117">
        <f t="shared" si="374"/>
        <v>5.3373224836866351</v>
      </c>
      <c r="IE117">
        <f t="shared" si="375"/>
        <v>18506.576546192842</v>
      </c>
      <c r="IG117">
        <f t="shared" si="376"/>
        <v>0.11856485426117813</v>
      </c>
      <c r="IH117">
        <f t="shared" si="249"/>
        <v>0.8663655455110395</v>
      </c>
      <c r="II117">
        <f t="shared" si="377"/>
        <v>1.0478782359594105</v>
      </c>
      <c r="IJ117">
        <f t="shared" si="378"/>
        <v>1.1683990462924856</v>
      </c>
      <c r="IL117">
        <f t="shared" si="250"/>
        <v>14.1534001790356</v>
      </c>
    </row>
    <row r="118" spans="1:246" x14ac:dyDescent="0.2">
      <c r="A118">
        <f t="shared" si="329"/>
        <v>21.688480827977244</v>
      </c>
      <c r="B118">
        <f t="shared" si="330"/>
        <v>0.71061404266038841</v>
      </c>
      <c r="C118">
        <f t="shared" si="251"/>
        <v>35.772422269891067</v>
      </c>
      <c r="D118">
        <f t="shared" si="331"/>
        <v>-8.9470843559743222E-3</v>
      </c>
      <c r="E118">
        <f t="shared" si="244"/>
        <v>0.97025157436079212</v>
      </c>
      <c r="F118">
        <f t="shared" si="252"/>
        <v>42.494769573491965</v>
      </c>
      <c r="G118">
        <f t="shared" si="332"/>
        <v>-2.992575200023782E-2</v>
      </c>
      <c r="H118">
        <f t="shared" si="253"/>
        <v>6.3356408615463988E-2</v>
      </c>
      <c r="I118">
        <f t="shared" si="333"/>
        <v>-0.1133503483877675</v>
      </c>
      <c r="J118">
        <f t="shared" si="334"/>
        <v>-5.9946587633120794E-2</v>
      </c>
      <c r="K118">
        <f t="shared" si="254"/>
        <v>0.16743592911053595</v>
      </c>
      <c r="L118">
        <f t="shared" si="255"/>
        <v>-0.13107392878888827</v>
      </c>
      <c r="M118">
        <f t="shared" si="335"/>
        <v>-0.10436747989005551</v>
      </c>
      <c r="N118">
        <f t="shared" si="256"/>
        <v>0.3050039673304531</v>
      </c>
      <c r="O118">
        <f t="shared" si="257"/>
        <v>-0.15321806866759882</v>
      </c>
      <c r="P118">
        <f t="shared" si="336"/>
        <v>-0.16765851814665184</v>
      </c>
      <c r="Q118">
        <f t="shared" si="258"/>
        <v>0.4585295234992246</v>
      </c>
      <c r="R118">
        <f t="shared" si="259"/>
        <v>-0.17476800091652955</v>
      </c>
      <c r="S118">
        <f t="shared" si="337"/>
        <v>-0.25327496300367264</v>
      </c>
      <c r="T118">
        <f t="shared" si="260"/>
        <v>0.61078327278376476</v>
      </c>
      <c r="U118">
        <f t="shared" si="261"/>
        <v>-0.18947205233502507</v>
      </c>
      <c r="V118">
        <f t="shared" si="338"/>
        <v>-0.36374547500316323</v>
      </c>
      <c r="W118">
        <f t="shared" si="262"/>
        <v>0.74745642689825442</v>
      </c>
      <c r="X118">
        <f t="shared" si="263"/>
        <v>-0.19003221114126465</v>
      </c>
      <c r="Y118">
        <f t="shared" si="339"/>
        <v>-0.50102865893774584</v>
      </c>
      <c r="Z118">
        <f t="shared" si="264"/>
        <v>0.85851731758254446</v>
      </c>
      <c r="AA118">
        <f t="shared" si="265"/>
        <v>-0.16810337127585559</v>
      </c>
      <c r="AB118">
        <f t="shared" si="340"/>
        <v>-0.66720569445632449</v>
      </c>
      <c r="AC118">
        <f t="shared" si="266"/>
        <v>0.93835352479899514</v>
      </c>
      <c r="AD118">
        <f t="shared" si="267"/>
        <v>-0.11390478153162302</v>
      </c>
      <c r="AE118">
        <f t="shared" si="341"/>
        <v>-0.86562975999459191</v>
      </c>
      <c r="AF118">
        <f t="shared" si="268"/>
        <v>0.98514152247623465</v>
      </c>
      <c r="AG118">
        <f t="shared" si="269"/>
        <v>-1.5120969809962853E-2</v>
      </c>
      <c r="AH118">
        <f t="shared" si="342"/>
        <v>-1.1027955849091344</v>
      </c>
      <c r="AI118">
        <f t="shared" si="270"/>
        <v>0.99999965871051111</v>
      </c>
      <c r="AJ118">
        <f t="shared" si="271"/>
        <v>0.1455135154507185</v>
      </c>
      <c r="AK118">
        <f t="shared" si="343"/>
        <v>-1.3915592190678152</v>
      </c>
      <c r="AL118">
        <f t="shared" si="272"/>
        <v>0.98633966779785198</v>
      </c>
      <c r="AM118">
        <f t="shared" si="273"/>
        <v>0.39523996984721382</v>
      </c>
      <c r="AN118">
        <f t="shared" si="344"/>
        <v>-1.7573280559699662</v>
      </c>
      <c r="AO118">
        <f t="shared" si="274"/>
        <v>0.94955386750030468</v>
      </c>
      <c r="AP118">
        <f t="shared" si="275"/>
        <v>0.78203591864334154</v>
      </c>
      <c r="AQ118">
        <f t="shared" si="345"/>
        <v>-2.2518251848133182</v>
      </c>
      <c r="AR118">
        <f t="shared" si="276"/>
        <v>0.89689523928008352</v>
      </c>
      <c r="AS118">
        <f t="shared" si="277"/>
        <v>1.3997141203640882</v>
      </c>
      <c r="AT118">
        <f t="shared" si="346"/>
        <v>-2.9896876118965872</v>
      </c>
      <c r="AU118">
        <f t="shared" si="278"/>
        <v>0.83723659351649782</v>
      </c>
      <c r="AV118">
        <f t="shared" si="279"/>
        <v>2.4554675604316785</v>
      </c>
      <c r="AW118">
        <f t="shared" si="347"/>
        <v>-4.2721434320155485</v>
      </c>
      <c r="AX118">
        <f t="shared" si="280"/>
        <v>0.78040068262235129</v>
      </c>
      <c r="AY118">
        <f t="shared" si="281"/>
        <v>4.4975260236233847</v>
      </c>
      <c r="AZ118">
        <f t="shared" si="348"/>
        <v>-7.2048254926955035</v>
      </c>
      <c r="BA118">
        <f t="shared" si="282"/>
        <v>0.73594155234278102</v>
      </c>
      <c r="BB118">
        <f t="shared" si="283"/>
        <v>9.5475457288196068</v>
      </c>
      <c r="BC118">
        <f t="shared" si="349"/>
        <v>-21.729885655343445</v>
      </c>
      <c r="BD118">
        <f t="shared" si="284"/>
        <v>0.71155449865456721</v>
      </c>
      <c r="BE118">
        <f t="shared" si="285"/>
        <v>35.798814489448411</v>
      </c>
      <c r="BF118">
        <f t="shared" si="350"/>
        <v>21.729885655343494</v>
      </c>
      <c r="BG118">
        <f t="shared" si="286"/>
        <v>0.71155449865456699</v>
      </c>
      <c r="BH118">
        <f t="shared" si="287"/>
        <v>35.798814489448517</v>
      </c>
      <c r="BI118">
        <f t="shared" si="351"/>
        <v>7.2048254926955169</v>
      </c>
      <c r="BJ118">
        <f t="shared" si="288"/>
        <v>0.73594155234278147</v>
      </c>
      <c r="BK118">
        <f t="shared" si="289"/>
        <v>9.5475457288196228</v>
      </c>
      <c r="BL118">
        <f t="shared" si="352"/>
        <v>4.2721434320155547</v>
      </c>
      <c r="BM118">
        <f t="shared" si="290"/>
        <v>0.78040068262235152</v>
      </c>
      <c r="BN118">
        <f t="shared" si="291"/>
        <v>4.4975260236233909</v>
      </c>
      <c r="BO118">
        <f t="shared" si="353"/>
        <v>2.9896876118965867</v>
      </c>
      <c r="BP118">
        <f t="shared" si="292"/>
        <v>0.83723659351649793</v>
      </c>
      <c r="BQ118">
        <f t="shared" si="293"/>
        <v>2.4554675604316767</v>
      </c>
      <c r="BR118">
        <f t="shared" si="354"/>
        <v>2.2518251848133191</v>
      </c>
      <c r="BS118">
        <f t="shared" si="294"/>
        <v>0.89689523928008341</v>
      </c>
      <c r="BT118">
        <f t="shared" si="295"/>
        <v>1.3997141203640884</v>
      </c>
      <c r="BU118">
        <f t="shared" si="355"/>
        <v>1.7573280559699667</v>
      </c>
      <c r="BV118">
        <f t="shared" si="296"/>
        <v>0.94955386750030457</v>
      </c>
      <c r="BW118">
        <f t="shared" si="297"/>
        <v>0.78203591864334221</v>
      </c>
      <c r="BX118">
        <f t="shared" si="356"/>
        <v>1.391559219067815</v>
      </c>
      <c r="BY118">
        <f t="shared" si="298"/>
        <v>0.98633966779785198</v>
      </c>
      <c r="BZ118">
        <f t="shared" si="299"/>
        <v>0.39523996984721382</v>
      </c>
      <c r="CA118">
        <f t="shared" si="357"/>
        <v>1.1027955849091344</v>
      </c>
      <c r="CB118">
        <f t="shared" si="300"/>
        <v>0.99999965871051111</v>
      </c>
      <c r="CC118">
        <f t="shared" si="301"/>
        <v>0.1455135154507185</v>
      </c>
      <c r="CD118">
        <f t="shared" si="358"/>
        <v>0.86562975999459191</v>
      </c>
      <c r="CE118">
        <f t="shared" si="302"/>
        <v>0.98514152247623465</v>
      </c>
      <c r="CF118">
        <f t="shared" si="303"/>
        <v>-1.5120969809962853E-2</v>
      </c>
      <c r="CG118">
        <f t="shared" si="359"/>
        <v>0.66720569445632461</v>
      </c>
      <c r="CH118">
        <f t="shared" si="304"/>
        <v>0.93835352479899525</v>
      </c>
      <c r="CI118">
        <f t="shared" si="305"/>
        <v>-0.11390478153162256</v>
      </c>
      <c r="CJ118">
        <f t="shared" si="360"/>
        <v>0.50102865893774617</v>
      </c>
      <c r="CK118">
        <f t="shared" si="306"/>
        <v>0.85851731758254479</v>
      </c>
      <c r="CL118">
        <f t="shared" si="307"/>
        <v>-0.16810337127585509</v>
      </c>
      <c r="CM118">
        <f t="shared" si="361"/>
        <v>0.36374547500316318</v>
      </c>
      <c r="CN118">
        <f t="shared" si="308"/>
        <v>0.7474564268982542</v>
      </c>
      <c r="CO118">
        <f t="shared" si="309"/>
        <v>-0.19003221114126512</v>
      </c>
      <c r="CP118">
        <f t="shared" si="362"/>
        <v>0.25327496300367286</v>
      </c>
      <c r="CQ118">
        <f t="shared" si="310"/>
        <v>0.61078327278376499</v>
      </c>
      <c r="CR118">
        <f t="shared" si="311"/>
        <v>-0.18947205233502448</v>
      </c>
      <c r="CS118">
        <f t="shared" si="363"/>
        <v>0.16765851814665189</v>
      </c>
      <c r="CT118">
        <f t="shared" si="312"/>
        <v>0.45852952349922493</v>
      </c>
      <c r="CU118">
        <f t="shared" si="313"/>
        <v>-0.1747680009165295</v>
      </c>
      <c r="CV118">
        <f t="shared" si="364"/>
        <v>0.10436747989005564</v>
      </c>
      <c r="CW118">
        <f t="shared" si="314"/>
        <v>0.30500396733045321</v>
      </c>
      <c r="CX118">
        <f t="shared" si="315"/>
        <v>-0.1532180686676011</v>
      </c>
      <c r="CY118">
        <f t="shared" si="365"/>
        <v>5.9946587633120753E-2</v>
      </c>
      <c r="CZ118">
        <f t="shared" si="316"/>
        <v>0.16743592911053573</v>
      </c>
      <c r="DA118">
        <f t="shared" si="317"/>
        <v>-0.13107392878888888</v>
      </c>
      <c r="DB118">
        <f t="shared" si="366"/>
        <v>2.9925752000237872E-2</v>
      </c>
      <c r="DC118">
        <f t="shared" si="318"/>
        <v>6.3356408615463988E-2</v>
      </c>
      <c r="DD118">
        <f t="shared" si="319"/>
        <v>-0.11335034838776664</v>
      </c>
      <c r="EW118">
        <f t="shared" si="207"/>
        <v>3.2358404331974819</v>
      </c>
      <c r="EX118">
        <f t="shared" si="202"/>
        <v>-4.9778098230154022</v>
      </c>
      <c r="EY118">
        <f t="shared" si="203"/>
        <v>-0.4705415665925462</v>
      </c>
      <c r="EZ118">
        <f t="shared" si="204"/>
        <v>5.2588050473358416</v>
      </c>
      <c r="FA118">
        <f t="shared" si="383"/>
        <v>-2.6748774689908839</v>
      </c>
      <c r="FB118" cm="1">
        <f t="array" ref="FB118">xsel+Rs*COS(EW118)</f>
        <v>266.05750480075648</v>
      </c>
      <c r="FC118">
        <f t="shared" si="205"/>
        <v>136.0795145302159</v>
      </c>
      <c r="HB118">
        <f t="shared" si="322"/>
        <v>0.9212388166291674</v>
      </c>
      <c r="HC118">
        <f t="shared" si="323"/>
        <v>0.81223999999999896</v>
      </c>
      <c r="HD118">
        <f t="shared" si="369"/>
        <v>5.1202642846287576</v>
      </c>
      <c r="HE118">
        <f t="shared" si="370"/>
        <v>8.506190056470686E-3</v>
      </c>
      <c r="HF118">
        <f t="shared" si="324"/>
        <v>0.9215807211777558</v>
      </c>
      <c r="HL118">
        <f t="shared" si="208"/>
        <v>5.1202642846287576</v>
      </c>
      <c r="HM118">
        <f t="shared" si="325"/>
        <v>-2.0397385264902019</v>
      </c>
      <c r="HN118">
        <f t="shared" si="176"/>
        <v>-4.5675156393289447</v>
      </c>
      <c r="HO118">
        <f t="shared" si="177"/>
        <v>-2.3140672481434819</v>
      </c>
      <c r="HS118">
        <f t="shared" si="326"/>
        <v>-7.9922986941752532</v>
      </c>
      <c r="HT118">
        <f t="shared" si="382"/>
        <v>-0.70596383143399455</v>
      </c>
      <c r="HU118">
        <f t="shared" si="327"/>
        <v>-5.071362875317825</v>
      </c>
      <c r="HV118">
        <f t="shared" si="247"/>
        <v>0.94636327987724733</v>
      </c>
      <c r="HW118">
        <f t="shared" si="328"/>
        <v>0.81223999999999896</v>
      </c>
      <c r="HX118">
        <f t="shared" si="248"/>
        <v>5.3689964707847491</v>
      </c>
      <c r="IA118">
        <f t="shared" si="371"/>
        <v>1.0518051732361136</v>
      </c>
      <c r="IB118">
        <f t="shared" si="372"/>
        <v>7.0918130032470117</v>
      </c>
      <c r="IC118">
        <f t="shared" si="373"/>
        <v>0.62457475356220726</v>
      </c>
      <c r="ID118">
        <f t="shared" si="374"/>
        <v>5.3325443721090409</v>
      </c>
      <c r="IE118">
        <f t="shared" si="375"/>
        <v>18495.899964679189</v>
      </c>
      <c r="IG118">
        <f t="shared" si="376"/>
        <v>0.11659387305637213</v>
      </c>
      <c r="IH118">
        <f t="shared" si="249"/>
        <v>0.86775815406932277</v>
      </c>
      <c r="II118">
        <f t="shared" si="377"/>
        <v>1.0506735223998775</v>
      </c>
      <c r="IJ118">
        <f t="shared" si="378"/>
        <v>1.1692383766610557</v>
      </c>
      <c r="IL118">
        <f t="shared" si="250"/>
        <v>14.149445912143022</v>
      </c>
    </row>
    <row r="119" spans="1:246" x14ac:dyDescent="0.2">
      <c r="A119">
        <f t="shared" si="329"/>
        <v>22.631461750974033</v>
      </c>
      <c r="B119">
        <f t="shared" si="330"/>
        <v>0.73165307659591572</v>
      </c>
      <c r="C119">
        <f t="shared" si="251"/>
        <v>36.358732460115391</v>
      </c>
      <c r="D119">
        <f t="shared" si="331"/>
        <v>-1.116986753963195E-2</v>
      </c>
      <c r="E119">
        <f t="shared" si="244"/>
        <v>0.96594019435527689</v>
      </c>
      <c r="F119">
        <f t="shared" si="252"/>
        <v>42.391075165984617</v>
      </c>
      <c r="G119">
        <f t="shared" si="332"/>
        <v>-3.6589918241117944E-2</v>
      </c>
      <c r="H119">
        <f t="shared" si="253"/>
        <v>6.2546885813282826E-2</v>
      </c>
      <c r="I119">
        <f t="shared" si="333"/>
        <v>-0.13906173554609891</v>
      </c>
      <c r="J119">
        <f t="shared" si="334"/>
        <v>-7.104456030544555E-2</v>
      </c>
      <c r="K119">
        <f t="shared" si="254"/>
        <v>0.16535969035898157</v>
      </c>
      <c r="L119">
        <f t="shared" si="255"/>
        <v>-0.15591391215503772</v>
      </c>
      <c r="M119">
        <f t="shared" si="335"/>
        <v>-0.11990306462038995</v>
      </c>
      <c r="N119">
        <f t="shared" si="256"/>
        <v>0.3013975297306557</v>
      </c>
      <c r="O119">
        <f t="shared" si="257"/>
        <v>-0.17676953022108524</v>
      </c>
      <c r="P119">
        <f t="shared" si="336"/>
        <v>-0.18767114706408516</v>
      </c>
      <c r="Q119">
        <f t="shared" si="258"/>
        <v>0.45346901971808107</v>
      </c>
      <c r="R119">
        <f t="shared" si="259"/>
        <v>-0.196626599051339</v>
      </c>
      <c r="S119">
        <f t="shared" si="337"/>
        <v>-0.2778731983351308</v>
      </c>
      <c r="T119">
        <f t="shared" si="260"/>
        <v>0.60466446014360642</v>
      </c>
      <c r="U119">
        <f t="shared" si="261"/>
        <v>-0.20923468610716842</v>
      </c>
      <c r="V119">
        <f t="shared" si="338"/>
        <v>-0.39315027176715994</v>
      </c>
      <c r="W119">
        <f t="shared" si="262"/>
        <v>0.74092134880854532</v>
      </c>
      <c r="X119">
        <f t="shared" si="263"/>
        <v>-0.2072718626823073</v>
      </c>
      <c r="Y119">
        <f t="shared" si="339"/>
        <v>-0.53562859616469993</v>
      </c>
      <c r="Z119">
        <f t="shared" si="264"/>
        <v>0.85235663129631245</v>
      </c>
      <c r="AA119">
        <f t="shared" si="265"/>
        <v>-0.18232619961509886</v>
      </c>
      <c r="AB119">
        <f t="shared" si="340"/>
        <v>-0.70762985547405888</v>
      </c>
      <c r="AC119">
        <f t="shared" si="266"/>
        <v>0.93341041031209782</v>
      </c>
      <c r="AD119">
        <f t="shared" si="267"/>
        <v>-0.12448367489290189</v>
      </c>
      <c r="AE119">
        <f t="shared" si="341"/>
        <v>-0.91285077047402241</v>
      </c>
      <c r="AF119">
        <f t="shared" si="268"/>
        <v>0.98223129362319395</v>
      </c>
      <c r="AG119">
        <f t="shared" si="269"/>
        <v>-2.1196003025864683E-2</v>
      </c>
      <c r="AH119">
        <f t="shared" si="342"/>
        <v>-1.1582892092995349</v>
      </c>
      <c r="AI119">
        <f t="shared" si="270"/>
        <v>0.99984598196867214</v>
      </c>
      <c r="AJ119">
        <f t="shared" si="271"/>
        <v>0.1451853634293889</v>
      </c>
      <c r="AK119">
        <f t="shared" si="343"/>
        <v>-1.457577320191735</v>
      </c>
      <c r="AL119">
        <f t="shared" si="272"/>
        <v>0.98951986669306968</v>
      </c>
      <c r="AM119">
        <f t="shared" si="273"/>
        <v>0.40252128171915502</v>
      </c>
      <c r="AN119">
        <f t="shared" si="344"/>
        <v>-1.8374153704866687</v>
      </c>
      <c r="AO119">
        <f t="shared" si="274"/>
        <v>0.95644504431674471</v>
      </c>
      <c r="AP119">
        <f t="shared" si="275"/>
        <v>0.79980959281735553</v>
      </c>
      <c r="AQ119">
        <f t="shared" si="345"/>
        <v>-2.3519135713065089</v>
      </c>
      <c r="AR119">
        <f t="shared" si="276"/>
        <v>0.90761915934275006</v>
      </c>
      <c r="AS119">
        <f t="shared" si="277"/>
        <v>1.432644691448254</v>
      </c>
      <c r="AT119">
        <f t="shared" si="346"/>
        <v>-3.1207673644660892</v>
      </c>
      <c r="AU119">
        <f t="shared" si="278"/>
        <v>0.8516109569389545</v>
      </c>
      <c r="AV119">
        <f t="shared" si="279"/>
        <v>2.5117165833863293</v>
      </c>
      <c r="AW119">
        <f t="shared" si="347"/>
        <v>-4.4583061481920474</v>
      </c>
      <c r="AX119">
        <f t="shared" si="280"/>
        <v>0.79791258376845298</v>
      </c>
      <c r="AY119">
        <f t="shared" si="281"/>
        <v>4.5937324476964703</v>
      </c>
      <c r="AZ119">
        <f t="shared" si="348"/>
        <v>-7.518171729348694</v>
      </c>
      <c r="BA119">
        <f t="shared" si="282"/>
        <v>0.7557608475637092</v>
      </c>
      <c r="BB119">
        <f t="shared" si="283"/>
        <v>9.7304270796020411</v>
      </c>
      <c r="BC119">
        <f t="shared" si="349"/>
        <v>-22.674666788225721</v>
      </c>
      <c r="BD119">
        <f t="shared" si="284"/>
        <v>0.73259801155622539</v>
      </c>
      <c r="BE119">
        <f t="shared" si="285"/>
        <v>36.384866533648989</v>
      </c>
      <c r="BF119">
        <f t="shared" si="350"/>
        <v>22.674666788225771</v>
      </c>
      <c r="BG119">
        <f t="shared" si="286"/>
        <v>0.73259801155622495</v>
      </c>
      <c r="BH119">
        <f t="shared" si="287"/>
        <v>36.384866533649088</v>
      </c>
      <c r="BI119">
        <f t="shared" si="351"/>
        <v>7.5181717293487083</v>
      </c>
      <c r="BJ119">
        <f t="shared" si="288"/>
        <v>0.75576084756370965</v>
      </c>
      <c r="BK119">
        <f t="shared" si="289"/>
        <v>9.7304270796020553</v>
      </c>
      <c r="BL119">
        <f t="shared" si="352"/>
        <v>4.4583061481920536</v>
      </c>
      <c r="BM119">
        <f t="shared" si="290"/>
        <v>0.79791258376845331</v>
      </c>
      <c r="BN119">
        <f t="shared" si="291"/>
        <v>4.5937324476964774</v>
      </c>
      <c r="BO119">
        <f t="shared" si="353"/>
        <v>3.1207673644660887</v>
      </c>
      <c r="BP119">
        <f t="shared" si="292"/>
        <v>0.85161095693895472</v>
      </c>
      <c r="BQ119">
        <f t="shared" si="293"/>
        <v>2.5117165833863275</v>
      </c>
      <c r="BR119">
        <f t="shared" si="354"/>
        <v>2.3519135713065098</v>
      </c>
      <c r="BS119">
        <f t="shared" si="294"/>
        <v>0.90761915934275006</v>
      </c>
      <c r="BT119">
        <f t="shared" si="295"/>
        <v>1.4326446914482549</v>
      </c>
      <c r="BU119">
        <f t="shared" si="355"/>
        <v>1.8374153704866691</v>
      </c>
      <c r="BV119">
        <f t="shared" si="296"/>
        <v>0.95644504431674471</v>
      </c>
      <c r="BW119">
        <f t="shared" si="297"/>
        <v>0.7998095928173562</v>
      </c>
      <c r="BX119">
        <f t="shared" si="356"/>
        <v>1.4575773201917348</v>
      </c>
      <c r="BY119">
        <f t="shared" si="298"/>
        <v>0.98951986669306968</v>
      </c>
      <c r="BZ119">
        <f t="shared" si="299"/>
        <v>0.40252128171915502</v>
      </c>
      <c r="CA119">
        <f t="shared" si="357"/>
        <v>1.1582892092995349</v>
      </c>
      <c r="CB119">
        <f t="shared" si="300"/>
        <v>0.99984598196867214</v>
      </c>
      <c r="CC119">
        <f t="shared" si="301"/>
        <v>0.1451853634293889</v>
      </c>
      <c r="CD119">
        <f t="shared" si="358"/>
        <v>0.91285077047402241</v>
      </c>
      <c r="CE119">
        <f t="shared" si="302"/>
        <v>0.98223129362319395</v>
      </c>
      <c r="CF119">
        <f t="shared" si="303"/>
        <v>-2.1196003025864683E-2</v>
      </c>
      <c r="CG119">
        <f t="shared" si="359"/>
        <v>0.70762985547405899</v>
      </c>
      <c r="CH119">
        <f t="shared" si="304"/>
        <v>0.93341041031209793</v>
      </c>
      <c r="CI119">
        <f t="shared" si="305"/>
        <v>-0.12448367489290189</v>
      </c>
      <c r="CJ119">
        <f t="shared" si="360"/>
        <v>0.53562859616470027</v>
      </c>
      <c r="CK119">
        <f t="shared" si="306"/>
        <v>0.85235663129631267</v>
      </c>
      <c r="CL119">
        <f t="shared" si="307"/>
        <v>-0.18232619961509883</v>
      </c>
      <c r="CM119">
        <f t="shared" si="361"/>
        <v>0.39315027176715989</v>
      </c>
      <c r="CN119">
        <f t="shared" si="308"/>
        <v>0.7409213488085451</v>
      </c>
      <c r="CO119">
        <f t="shared" si="309"/>
        <v>-0.20727186268230782</v>
      </c>
      <c r="CP119">
        <f t="shared" si="362"/>
        <v>0.27787319833513108</v>
      </c>
      <c r="CQ119">
        <f t="shared" si="310"/>
        <v>0.60466446014360642</v>
      </c>
      <c r="CR119">
        <f t="shared" si="311"/>
        <v>-0.20923468610716842</v>
      </c>
      <c r="CS119">
        <f t="shared" si="363"/>
        <v>0.18767114706408522</v>
      </c>
      <c r="CT119">
        <f t="shared" si="312"/>
        <v>0.4534690197180814</v>
      </c>
      <c r="CU119">
        <f t="shared" si="313"/>
        <v>-0.19662659905133895</v>
      </c>
      <c r="CV119">
        <f t="shared" si="364"/>
        <v>0.11990306462039008</v>
      </c>
      <c r="CW119">
        <f t="shared" si="314"/>
        <v>0.30139752973065592</v>
      </c>
      <c r="CX119">
        <f t="shared" si="315"/>
        <v>-0.17676953022108749</v>
      </c>
      <c r="CY119">
        <f t="shared" si="365"/>
        <v>7.1044560305445509E-2</v>
      </c>
      <c r="CZ119">
        <f t="shared" si="316"/>
        <v>0.16535969035898135</v>
      </c>
      <c r="DA119">
        <f t="shared" si="317"/>
        <v>-0.15591391215503833</v>
      </c>
      <c r="DB119">
        <f t="shared" si="366"/>
        <v>3.6589918241118E-2</v>
      </c>
      <c r="DC119">
        <f t="shared" si="318"/>
        <v>6.2546885813282826E-2</v>
      </c>
      <c r="DD119">
        <f t="shared" si="319"/>
        <v>-0.13906173554609805</v>
      </c>
      <c r="EW119">
        <f t="shared" si="207"/>
        <v>3.2672563597333797</v>
      </c>
      <c r="EX119">
        <f t="shared" si="202"/>
        <v>-4.960573506572393</v>
      </c>
      <c r="EY119">
        <f t="shared" si="203"/>
        <v>-0.62666616782149509</v>
      </c>
      <c r="EZ119">
        <f t="shared" si="204"/>
        <v>4.7789240318619246</v>
      </c>
      <c r="FA119">
        <f t="shared" si="383"/>
        <v>-3.4600411988432418</v>
      </c>
      <c r="FB119" cm="1">
        <f t="array" ref="FB119">xsel+Rs*COS(EW119)</f>
        <v>266.0618138798672</v>
      </c>
      <c r="FC119">
        <f t="shared" si="205"/>
        <v>136.04048337990869</v>
      </c>
      <c r="HB119">
        <f t="shared" si="322"/>
        <v>0.92038040597344739</v>
      </c>
      <c r="HC119">
        <f t="shared" si="323"/>
        <v>0.82146999999999892</v>
      </c>
      <c r="HD119">
        <f t="shared" si="369"/>
        <v>5.1117660191371295</v>
      </c>
      <c r="HE119">
        <f t="shared" si="370"/>
        <v>8.4982654916281319E-3</v>
      </c>
      <c r="HF119">
        <f t="shared" si="324"/>
        <v>0.92072215510597311</v>
      </c>
      <c r="HL119">
        <f t="shared" si="208"/>
        <v>5.1117660191371295</v>
      </c>
      <c r="HM119">
        <f t="shared" si="325"/>
        <v>-2.1211779221307028</v>
      </c>
      <c r="HN119">
        <f t="shared" si="176"/>
        <v>-4.356885997745878</v>
      </c>
      <c r="HO119">
        <f t="shared" si="177"/>
        <v>-2.673517577471852</v>
      </c>
      <c r="HS119">
        <f t="shared" si="326"/>
        <v>-8.0945304584007651</v>
      </c>
      <c r="HT119">
        <f t="shared" si="382"/>
        <v>-1.2178050771258186</v>
      </c>
      <c r="HU119">
        <f t="shared" si="327"/>
        <v>-4.9645848394937957</v>
      </c>
      <c r="HV119">
        <f t="shared" si="247"/>
        <v>0.94575092113435011</v>
      </c>
      <c r="HW119">
        <f t="shared" si="328"/>
        <v>0.82146999999999892</v>
      </c>
      <c r="HX119">
        <f t="shared" si="248"/>
        <v>5.3629341192300668</v>
      </c>
      <c r="IA119">
        <f t="shared" si="371"/>
        <v>1.054630768684188</v>
      </c>
      <c r="IB119">
        <f t="shared" si="372"/>
        <v>7.0059217867361667</v>
      </c>
      <c r="IC119">
        <f t="shared" si="373"/>
        <v>0.6132884101990087</v>
      </c>
      <c r="ID119">
        <f t="shared" si="374"/>
        <v>5.3277518422987331</v>
      </c>
      <c r="IE119">
        <f t="shared" si="375"/>
        <v>18485.257977658748</v>
      </c>
      <c r="IG119">
        <f t="shared" si="376"/>
        <v>0.11460760797686756</v>
      </c>
      <c r="IH119">
        <f t="shared" si="249"/>
        <v>0.86915489790393341</v>
      </c>
      <c r="II119">
        <f t="shared" si="377"/>
        <v>1.0534908806630439</v>
      </c>
      <c r="IJ119">
        <f t="shared" si="378"/>
        <v>1.1700847537194159</v>
      </c>
      <c r="IL119">
        <f t="shared" si="250"/>
        <v>14.145503371707951</v>
      </c>
    </row>
    <row r="120" spans="1:246" x14ac:dyDescent="0.2">
      <c r="A120">
        <f t="shared" si="329"/>
        <v>23.574442673970822</v>
      </c>
      <c r="B120">
        <f t="shared" si="330"/>
        <v>0.7518981847225551</v>
      </c>
      <c r="C120">
        <f t="shared" si="251"/>
        <v>36.915010452972972</v>
      </c>
      <c r="D120">
        <f t="shared" si="331"/>
        <v>-1.3392650723289578E-2</v>
      </c>
      <c r="E120">
        <f t="shared" si="244"/>
        <v>0.96136430552104124</v>
      </c>
      <c r="F120">
        <f t="shared" si="252"/>
        <v>42.280765504893786</v>
      </c>
      <c r="G120">
        <f t="shared" si="332"/>
        <v>-4.3254084481998072E-2</v>
      </c>
      <c r="H120">
        <f t="shared" si="253"/>
        <v>6.1737013334803748E-2</v>
      </c>
      <c r="I120">
        <f t="shared" si="333"/>
        <v>-0.16495126967209925</v>
      </c>
      <c r="J120">
        <f t="shared" si="334"/>
        <v>-8.2142532977770313E-2</v>
      </c>
      <c r="K120">
        <f t="shared" si="254"/>
        <v>0.16328086598020874</v>
      </c>
      <c r="L120">
        <f t="shared" si="255"/>
        <v>-0.18094156316692631</v>
      </c>
      <c r="M120">
        <f t="shared" si="335"/>
        <v>-0.13543864935072439</v>
      </c>
      <c r="N120">
        <f t="shared" si="256"/>
        <v>0.29778175916020011</v>
      </c>
      <c r="O120">
        <f t="shared" si="257"/>
        <v>-0.20052382270743155</v>
      </c>
      <c r="P120">
        <f t="shared" si="336"/>
        <v>-0.20768377598151849</v>
      </c>
      <c r="Q120">
        <f t="shared" si="258"/>
        <v>0.44838497843442504</v>
      </c>
      <c r="R120">
        <f t="shared" si="259"/>
        <v>-0.21871003414409471</v>
      </c>
      <c r="S120">
        <f t="shared" si="337"/>
        <v>-0.30247143366658896</v>
      </c>
      <c r="T120">
        <f t="shared" si="260"/>
        <v>0.59849792545987612</v>
      </c>
      <c r="U120">
        <f t="shared" si="261"/>
        <v>-0.22925288118472489</v>
      </c>
      <c r="V120">
        <f t="shared" si="338"/>
        <v>-0.42255506853115665</v>
      </c>
      <c r="W120">
        <f t="shared" si="262"/>
        <v>0.73430279313374025</v>
      </c>
      <c r="X120">
        <f t="shared" si="263"/>
        <v>-0.22480939794473009</v>
      </c>
      <c r="Y120">
        <f t="shared" si="339"/>
        <v>-0.57022853339165402</v>
      </c>
      <c r="Z120">
        <f t="shared" si="264"/>
        <v>0.84606465845042811</v>
      </c>
      <c r="AA120">
        <f t="shared" si="265"/>
        <v>-0.1969052772670673</v>
      </c>
      <c r="AB120">
        <f t="shared" si="340"/>
        <v>-0.74805401649179326</v>
      </c>
      <c r="AC120">
        <f t="shared" si="266"/>
        <v>0.9282766828008302</v>
      </c>
      <c r="AD120">
        <f t="shared" si="267"/>
        <v>-0.13550019956273879</v>
      </c>
      <c r="AE120">
        <f t="shared" si="341"/>
        <v>-0.96007178095345291</v>
      </c>
      <c r="AF120">
        <f t="shared" si="268"/>
        <v>0.97906096432558998</v>
      </c>
      <c r="AG120">
        <f t="shared" si="269"/>
        <v>-2.7824240930763234E-2</v>
      </c>
      <c r="AH120">
        <f t="shared" si="342"/>
        <v>-1.2137828336899354</v>
      </c>
      <c r="AI120">
        <f t="shared" si="270"/>
        <v>0.9993545859686005</v>
      </c>
      <c r="AJ120">
        <f t="shared" si="271"/>
        <v>0.14413589684727027</v>
      </c>
      <c r="AK120">
        <f t="shared" si="343"/>
        <v>-1.5235954213156548</v>
      </c>
      <c r="AL120">
        <f t="shared" si="272"/>
        <v>0.99227928124695797</v>
      </c>
      <c r="AM120">
        <f t="shared" si="273"/>
        <v>0.40882969998690699</v>
      </c>
      <c r="AN120">
        <f t="shared" si="344"/>
        <v>-1.9175026850033712</v>
      </c>
      <c r="AO120">
        <f t="shared" si="274"/>
        <v>0.96283035152198659</v>
      </c>
      <c r="AP120">
        <f t="shared" si="275"/>
        <v>0.81622146723487821</v>
      </c>
      <c r="AQ120">
        <f t="shared" si="345"/>
        <v>-2.4520019577996996</v>
      </c>
      <c r="AR120">
        <f t="shared" si="276"/>
        <v>0.91775434492691166</v>
      </c>
      <c r="AS120">
        <f t="shared" si="277"/>
        <v>1.4635890483013647</v>
      </c>
      <c r="AT120">
        <f t="shared" si="346"/>
        <v>-3.2518471170355912</v>
      </c>
      <c r="AU120">
        <f t="shared" si="278"/>
        <v>0.86532091073152551</v>
      </c>
      <c r="AV120">
        <f t="shared" si="279"/>
        <v>2.5649250294326329</v>
      </c>
      <c r="AW120">
        <f t="shared" si="347"/>
        <v>-4.6444688643685463</v>
      </c>
      <c r="AX120">
        <f t="shared" si="280"/>
        <v>0.81469693294228129</v>
      </c>
      <c r="AY120">
        <f t="shared" si="281"/>
        <v>4.6849558936001303</v>
      </c>
      <c r="AZ120">
        <f t="shared" si="348"/>
        <v>-7.8315179660018845</v>
      </c>
      <c r="BA120">
        <f t="shared" si="282"/>
        <v>0.77480706442361413</v>
      </c>
      <c r="BB120">
        <f t="shared" si="283"/>
        <v>9.9039287075537707</v>
      </c>
      <c r="BC120">
        <f t="shared" si="349"/>
        <v>-23.619447921107998</v>
      </c>
      <c r="BD120">
        <f t="shared" si="284"/>
        <v>0.75284456444691883</v>
      </c>
      <c r="BE120">
        <f t="shared" si="285"/>
        <v>36.940829919558617</v>
      </c>
      <c r="BF120">
        <f t="shared" si="350"/>
        <v>23.619447921108048</v>
      </c>
      <c r="BG120">
        <f t="shared" si="286"/>
        <v>0.75284456444691839</v>
      </c>
      <c r="BH120">
        <f t="shared" si="287"/>
        <v>36.94082991955873</v>
      </c>
      <c r="BI120">
        <f t="shared" si="351"/>
        <v>7.8315179660018996</v>
      </c>
      <c r="BJ120">
        <f t="shared" si="288"/>
        <v>0.77480706442361458</v>
      </c>
      <c r="BK120">
        <f t="shared" si="289"/>
        <v>9.9039287075537903</v>
      </c>
      <c r="BL120">
        <f t="shared" si="352"/>
        <v>4.6444688643685526</v>
      </c>
      <c r="BM120">
        <f t="shared" si="290"/>
        <v>0.81469693294228152</v>
      </c>
      <c r="BN120">
        <f t="shared" si="291"/>
        <v>4.6849558936001356</v>
      </c>
      <c r="BO120">
        <f t="shared" si="353"/>
        <v>3.2518471170355907</v>
      </c>
      <c r="BP120">
        <f t="shared" si="292"/>
        <v>0.86532091073152562</v>
      </c>
      <c r="BQ120">
        <f t="shared" si="293"/>
        <v>2.5649250294326311</v>
      </c>
      <c r="BR120">
        <f t="shared" si="354"/>
        <v>2.4520019577997005</v>
      </c>
      <c r="BS120">
        <f t="shared" si="294"/>
        <v>0.91775434492691166</v>
      </c>
      <c r="BT120">
        <f t="shared" si="295"/>
        <v>1.4635890483013656</v>
      </c>
      <c r="BU120">
        <f t="shared" si="355"/>
        <v>1.9175026850033716</v>
      </c>
      <c r="BV120">
        <f t="shared" si="296"/>
        <v>0.96283035152198648</v>
      </c>
      <c r="BW120">
        <f t="shared" si="297"/>
        <v>0.81622146723487832</v>
      </c>
      <c r="BX120">
        <f t="shared" si="356"/>
        <v>1.5235954213156546</v>
      </c>
      <c r="BY120">
        <f t="shared" si="298"/>
        <v>0.99227928124695808</v>
      </c>
      <c r="BZ120">
        <f t="shared" si="299"/>
        <v>0.40882969998690699</v>
      </c>
      <c r="CA120">
        <f t="shared" si="357"/>
        <v>1.2137828336899354</v>
      </c>
      <c r="CB120">
        <f t="shared" si="300"/>
        <v>0.9993545859686005</v>
      </c>
      <c r="CC120">
        <f t="shared" si="301"/>
        <v>0.14413589684727027</v>
      </c>
      <c r="CD120">
        <f t="shared" si="358"/>
        <v>0.96007178095345291</v>
      </c>
      <c r="CE120">
        <f t="shared" si="302"/>
        <v>0.97906096432558998</v>
      </c>
      <c r="CF120">
        <f t="shared" si="303"/>
        <v>-2.7824240930763234E-2</v>
      </c>
      <c r="CG120">
        <f t="shared" si="359"/>
        <v>0.74805401649179337</v>
      </c>
      <c r="CH120">
        <f t="shared" si="304"/>
        <v>0.92827668280083031</v>
      </c>
      <c r="CI120">
        <f t="shared" si="305"/>
        <v>-0.13550019956273832</v>
      </c>
      <c r="CJ120">
        <f t="shared" si="360"/>
        <v>0.57022853339165436</v>
      </c>
      <c r="CK120">
        <f t="shared" si="306"/>
        <v>0.84606465845042833</v>
      </c>
      <c r="CL120">
        <f t="shared" si="307"/>
        <v>-0.19690527726706678</v>
      </c>
      <c r="CM120">
        <f t="shared" si="361"/>
        <v>0.4225550685311566</v>
      </c>
      <c r="CN120">
        <f t="shared" si="308"/>
        <v>0.73430279313374003</v>
      </c>
      <c r="CO120">
        <f t="shared" si="309"/>
        <v>-0.22480939794473062</v>
      </c>
      <c r="CP120">
        <f t="shared" si="362"/>
        <v>0.3024714336665893</v>
      </c>
      <c r="CQ120">
        <f t="shared" si="310"/>
        <v>0.59849792545987612</v>
      </c>
      <c r="CR120">
        <f t="shared" si="311"/>
        <v>-0.22925288118472489</v>
      </c>
      <c r="CS120">
        <f t="shared" si="363"/>
        <v>0.20768377598151855</v>
      </c>
      <c r="CT120">
        <f t="shared" si="312"/>
        <v>0.44838497843442537</v>
      </c>
      <c r="CU120">
        <f t="shared" si="313"/>
        <v>-0.21871003414409462</v>
      </c>
      <c r="CV120">
        <f t="shared" si="364"/>
        <v>0.13543864935072453</v>
      </c>
      <c r="CW120">
        <f t="shared" si="314"/>
        <v>0.29778175916020022</v>
      </c>
      <c r="CX120">
        <f t="shared" si="315"/>
        <v>-0.2005238227074338</v>
      </c>
      <c r="CY120">
        <f t="shared" si="365"/>
        <v>8.2142532977770258E-2</v>
      </c>
      <c r="CZ120">
        <f t="shared" si="316"/>
        <v>0.16328086598020852</v>
      </c>
      <c r="DA120">
        <f t="shared" si="317"/>
        <v>-0.18094156316692697</v>
      </c>
      <c r="DB120">
        <f t="shared" si="366"/>
        <v>4.3254084481998127E-2</v>
      </c>
      <c r="DC120">
        <f t="shared" si="318"/>
        <v>6.1737013334803748E-2</v>
      </c>
      <c r="DD120">
        <f t="shared" si="319"/>
        <v>-0.16495126967209842</v>
      </c>
      <c r="EW120">
        <f t="shared" si="207"/>
        <v>3.2986722862692774</v>
      </c>
      <c r="EX120">
        <f t="shared" si="202"/>
        <v>-4.9384417029756928</v>
      </c>
      <c r="EY120">
        <f t="shared" si="203"/>
        <v>-0.78217232520112745</v>
      </c>
      <c r="EZ120">
        <f t="shared" si="204"/>
        <v>4.1853662502354663</v>
      </c>
      <c r="FA120">
        <f t="shared" si="383"/>
        <v>-4.1584503545659786</v>
      </c>
      <c r="FB120" cm="1">
        <f t="array" ref="FB120">xsel+Rs*COS(EW120)</f>
        <v>266.06734683076638</v>
      </c>
      <c r="FC120">
        <f t="shared" si="205"/>
        <v>136.00160684056377</v>
      </c>
      <c r="HB120">
        <f t="shared" si="322"/>
        <v>0.91952279503351853</v>
      </c>
      <c r="HC120">
        <f t="shared" si="323"/>
        <v>0.83069999999999888</v>
      </c>
      <c r="HD120">
        <f t="shared" si="369"/>
        <v>5.1032756708318336</v>
      </c>
      <c r="HE120">
        <f t="shared" si="370"/>
        <v>8.4903483052958251E-3</v>
      </c>
      <c r="HF120">
        <f t="shared" si="324"/>
        <v>0.91986438843941765</v>
      </c>
      <c r="HL120">
        <f t="shared" si="208"/>
        <v>5.1032756708318336</v>
      </c>
      <c r="HM120">
        <f t="shared" si="325"/>
        <v>-2.2045962510328314</v>
      </c>
      <c r="HN120">
        <f t="shared" si="176"/>
        <v>-4.1121326499171609</v>
      </c>
      <c r="HO120">
        <f t="shared" si="177"/>
        <v>-3.0222156842272803</v>
      </c>
      <c r="HS120">
        <f t="shared" si="326"/>
        <v>-8.1967415589055985</v>
      </c>
      <c r="HT120">
        <f t="shared" si="382"/>
        <v>-1.7151484420608545</v>
      </c>
      <c r="HU120">
        <f t="shared" si="327"/>
        <v>-4.8064215789088172</v>
      </c>
      <c r="HV120">
        <f t="shared" si="247"/>
        <v>0.94513853334268916</v>
      </c>
      <c r="HW120">
        <f t="shared" si="328"/>
        <v>0.83069999999999888</v>
      </c>
      <c r="HX120">
        <f t="shared" si="248"/>
        <v>5.3568714800926234</v>
      </c>
      <c r="IA120">
        <f t="shared" si="371"/>
        <v>1.05747896118436</v>
      </c>
      <c r="IB120">
        <f t="shared" si="372"/>
        <v>6.9200439174072308</v>
      </c>
      <c r="IC120">
        <f t="shared" si="373"/>
        <v>0.60194076616567249</v>
      </c>
      <c r="ID120">
        <f t="shared" si="374"/>
        <v>5.3229446144270192</v>
      </c>
      <c r="IE120">
        <f t="shared" si="375"/>
        <v>18474.661035078461</v>
      </c>
      <c r="IG120">
        <f t="shared" si="376"/>
        <v>0.1126057925350559</v>
      </c>
      <c r="IH120">
        <f t="shared" si="249"/>
        <v>0.8705557914336618</v>
      </c>
      <c r="II120">
        <f t="shared" si="377"/>
        <v>1.0563306918310629</v>
      </c>
      <c r="IJ120">
        <f t="shared" si="378"/>
        <v>1.1709382998079305</v>
      </c>
      <c r="IL120">
        <f t="shared" si="250"/>
        <v>14.141576448541798</v>
      </c>
    </row>
    <row r="121" spans="1:246" x14ac:dyDescent="0.2">
      <c r="A121">
        <f t="shared" si="329"/>
        <v>24.51742359696761</v>
      </c>
      <c r="B121">
        <f t="shared" si="330"/>
        <v>0.77134936704030688</v>
      </c>
      <c r="C121">
        <f t="shared" si="251"/>
        <v>37.442461986700472</v>
      </c>
      <c r="D121">
        <f t="shared" si="331"/>
        <v>-1.5615433906947206E-2</v>
      </c>
      <c r="E121">
        <f t="shared" si="244"/>
        <v>0.95653052105458225</v>
      </c>
      <c r="F121">
        <f t="shared" si="252"/>
        <v>42.163953311314877</v>
      </c>
      <c r="G121">
        <f t="shared" si="332"/>
        <v>-4.9918250722878199E-2</v>
      </c>
      <c r="H121">
        <f t="shared" si="253"/>
        <v>6.0926791180027084E-2</v>
      </c>
      <c r="I121">
        <f t="shared" si="333"/>
        <v>-0.19102246792357006</v>
      </c>
      <c r="J121">
        <f t="shared" si="334"/>
        <v>-9.3240505650095076E-2</v>
      </c>
      <c r="K121">
        <f t="shared" si="254"/>
        <v>0.16119945597421748</v>
      </c>
      <c r="L121">
        <f t="shared" si="255"/>
        <v>-0.20616047743863539</v>
      </c>
      <c r="M121">
        <f t="shared" si="335"/>
        <v>-0.15097423408105881</v>
      </c>
      <c r="N121">
        <f t="shared" si="256"/>
        <v>0.29415665561908622</v>
      </c>
      <c r="O121">
        <f t="shared" si="257"/>
        <v>-0.22448465187004796</v>
      </c>
      <c r="P121">
        <f t="shared" si="336"/>
        <v>-0.22769640489895182</v>
      </c>
      <c r="Q121">
        <f t="shared" si="258"/>
        <v>0.44327739964825663</v>
      </c>
      <c r="R121">
        <f t="shared" si="259"/>
        <v>-0.24102214131185665</v>
      </c>
      <c r="S121">
        <f t="shared" si="337"/>
        <v>-0.32706966899804713</v>
      </c>
      <c r="T121">
        <f t="shared" si="260"/>
        <v>0.59228366873257365</v>
      </c>
      <c r="U121">
        <f t="shared" si="261"/>
        <v>-0.24953059776419328</v>
      </c>
      <c r="V121">
        <f t="shared" si="338"/>
        <v>-0.45195986529515336</v>
      </c>
      <c r="W121">
        <f t="shared" si="262"/>
        <v>0.72760075987383943</v>
      </c>
      <c r="X121">
        <f t="shared" si="263"/>
        <v>-0.24264885376859849</v>
      </c>
      <c r="Y121">
        <f t="shared" si="339"/>
        <v>-0.60482847061860812</v>
      </c>
      <c r="Z121">
        <f t="shared" si="264"/>
        <v>0.83964139904489132</v>
      </c>
      <c r="AA121">
        <f t="shared" si="265"/>
        <v>-0.21184458601873357</v>
      </c>
      <c r="AB121">
        <f t="shared" si="340"/>
        <v>-0.78847817750952764</v>
      </c>
      <c r="AC121">
        <f t="shared" si="266"/>
        <v>0.92295234226519196</v>
      </c>
      <c r="AD121">
        <f t="shared" si="267"/>
        <v>-0.14695799138049351</v>
      </c>
      <c r="AE121">
        <f t="shared" si="341"/>
        <v>-1.0072927914328835</v>
      </c>
      <c r="AF121">
        <f t="shared" si="268"/>
        <v>0.97563053458342286</v>
      </c>
      <c r="AG121">
        <f t="shared" si="269"/>
        <v>-3.5008373093305303E-2</v>
      </c>
      <c r="AH121">
        <f t="shared" si="342"/>
        <v>-1.269276458080336</v>
      </c>
      <c r="AI121">
        <f t="shared" si="270"/>
        <v>0.99852547071029618</v>
      </c>
      <c r="AJ121">
        <f t="shared" si="271"/>
        <v>0.14236458352896589</v>
      </c>
      <c r="AK121">
        <f t="shared" si="343"/>
        <v>-1.5896135224395747</v>
      </c>
      <c r="AL121">
        <f t="shared" si="272"/>
        <v>0.99461791145951706</v>
      </c>
      <c r="AM121">
        <f t="shared" si="273"/>
        <v>0.41416928095823008</v>
      </c>
      <c r="AN121">
        <f t="shared" si="344"/>
        <v>-1.9975899995200737</v>
      </c>
      <c r="AO121">
        <f t="shared" si="274"/>
        <v>0.96870978911603012</v>
      </c>
      <c r="AP121">
        <f t="shared" si="275"/>
        <v>0.83128507000220486</v>
      </c>
      <c r="AQ121">
        <f t="shared" si="345"/>
        <v>-2.5520903442928904</v>
      </c>
      <c r="AR121">
        <f t="shared" si="276"/>
        <v>0.92730079603256843</v>
      </c>
      <c r="AS121">
        <f t="shared" si="277"/>
        <v>1.4925800141149161</v>
      </c>
      <c r="AT121">
        <f t="shared" si="346"/>
        <v>-3.3829268696050931</v>
      </c>
      <c r="AU121">
        <f t="shared" si="278"/>
        <v>0.87836645489421072</v>
      </c>
      <c r="AV121">
        <f t="shared" si="279"/>
        <v>2.6151649080416388</v>
      </c>
      <c r="AW121">
        <f t="shared" si="347"/>
        <v>-4.8306315805450453</v>
      </c>
      <c r="AX121">
        <f t="shared" si="280"/>
        <v>0.83075373014383602</v>
      </c>
      <c r="AY121">
        <f t="shared" si="281"/>
        <v>4.7713496494942005</v>
      </c>
      <c r="AZ121">
        <f t="shared" si="348"/>
        <v>-8.144864202655075</v>
      </c>
      <c r="BA121">
        <f t="shared" si="282"/>
        <v>0.7930802029224957</v>
      </c>
      <c r="BB121">
        <f t="shared" si="283"/>
        <v>10.068394593156134</v>
      </c>
      <c r="BC121">
        <f t="shared" si="349"/>
        <v>-24.564229053990275</v>
      </c>
      <c r="BD121">
        <f t="shared" si="284"/>
        <v>0.77229415732664775</v>
      </c>
      <c r="BE121">
        <f t="shared" si="285"/>
        <v>37.467911230305553</v>
      </c>
      <c r="BF121">
        <f t="shared" si="350"/>
        <v>24.564229053990324</v>
      </c>
      <c r="BG121">
        <f t="shared" si="286"/>
        <v>0.77229415732664752</v>
      </c>
      <c r="BH121">
        <f t="shared" si="287"/>
        <v>37.467911230305667</v>
      </c>
      <c r="BI121">
        <f t="shared" si="351"/>
        <v>8.144864202655091</v>
      </c>
      <c r="BJ121">
        <f t="shared" si="288"/>
        <v>0.79308020292249615</v>
      </c>
      <c r="BK121">
        <f t="shared" si="289"/>
        <v>10.068394593156148</v>
      </c>
      <c r="BL121">
        <f t="shared" si="352"/>
        <v>4.8306315805450515</v>
      </c>
      <c r="BM121">
        <f t="shared" si="290"/>
        <v>0.83075373014383624</v>
      </c>
      <c r="BN121">
        <f t="shared" si="291"/>
        <v>4.7713496494942058</v>
      </c>
      <c r="BO121">
        <f t="shared" si="353"/>
        <v>3.3829268696050927</v>
      </c>
      <c r="BP121">
        <f t="shared" si="292"/>
        <v>0.87836645489421095</v>
      </c>
      <c r="BQ121">
        <f t="shared" si="293"/>
        <v>2.615164908041637</v>
      </c>
      <c r="BR121">
        <f t="shared" si="354"/>
        <v>2.5520903442928913</v>
      </c>
      <c r="BS121">
        <f t="shared" si="294"/>
        <v>0.92730079603256832</v>
      </c>
      <c r="BT121">
        <f t="shared" si="295"/>
        <v>1.492580014114917</v>
      </c>
      <c r="BU121">
        <f t="shared" si="355"/>
        <v>1.9975899995200741</v>
      </c>
      <c r="BV121">
        <f t="shared" si="296"/>
        <v>0.96870978911603012</v>
      </c>
      <c r="BW121">
        <f t="shared" si="297"/>
        <v>0.83128507000220553</v>
      </c>
      <c r="BX121">
        <f t="shared" si="356"/>
        <v>1.5896135224395744</v>
      </c>
      <c r="BY121">
        <f t="shared" si="298"/>
        <v>0.99461791145951706</v>
      </c>
      <c r="BZ121">
        <f t="shared" si="299"/>
        <v>0.41416928095823008</v>
      </c>
      <c r="CA121">
        <f t="shared" si="357"/>
        <v>1.269276458080336</v>
      </c>
      <c r="CB121">
        <f t="shared" si="300"/>
        <v>0.99852547071029618</v>
      </c>
      <c r="CC121">
        <f t="shared" si="301"/>
        <v>0.14236458352896589</v>
      </c>
      <c r="CD121">
        <f t="shared" si="358"/>
        <v>1.0072927914328835</v>
      </c>
      <c r="CE121">
        <f t="shared" si="302"/>
        <v>0.97563053458342286</v>
      </c>
      <c r="CF121">
        <f t="shared" si="303"/>
        <v>-3.5008373093305303E-2</v>
      </c>
      <c r="CG121">
        <f t="shared" si="359"/>
        <v>0.78847817750952776</v>
      </c>
      <c r="CH121">
        <f t="shared" si="304"/>
        <v>0.92295234226519218</v>
      </c>
      <c r="CI121">
        <f t="shared" si="305"/>
        <v>-0.14695799138049306</v>
      </c>
      <c r="CJ121">
        <f t="shared" si="360"/>
        <v>0.60482847061860845</v>
      </c>
      <c r="CK121">
        <f t="shared" si="306"/>
        <v>0.83964139904489166</v>
      </c>
      <c r="CL121">
        <f t="shared" si="307"/>
        <v>-0.2118445860187331</v>
      </c>
      <c r="CM121">
        <f t="shared" si="361"/>
        <v>0.45195986529515331</v>
      </c>
      <c r="CN121">
        <f t="shared" si="308"/>
        <v>0.72760075987383932</v>
      </c>
      <c r="CO121">
        <f t="shared" si="309"/>
        <v>-0.24264885376859896</v>
      </c>
      <c r="CP121">
        <f t="shared" si="362"/>
        <v>0.32706966899804751</v>
      </c>
      <c r="CQ121">
        <f t="shared" si="310"/>
        <v>0.59228366873257388</v>
      </c>
      <c r="CR121">
        <f t="shared" si="311"/>
        <v>-0.24953059776419276</v>
      </c>
      <c r="CS121">
        <f t="shared" si="363"/>
        <v>0.22769640489895188</v>
      </c>
      <c r="CT121">
        <f t="shared" si="312"/>
        <v>0.44327739964825696</v>
      </c>
      <c r="CU121">
        <f t="shared" si="313"/>
        <v>-0.24102214131185656</v>
      </c>
      <c r="CV121">
        <f t="shared" si="364"/>
        <v>0.15097423408105898</v>
      </c>
      <c r="CW121">
        <f t="shared" si="314"/>
        <v>0.29415665561908633</v>
      </c>
      <c r="CX121">
        <f t="shared" si="315"/>
        <v>-0.22448465187005021</v>
      </c>
      <c r="CY121">
        <f t="shared" si="365"/>
        <v>9.3240505650095007E-2</v>
      </c>
      <c r="CZ121">
        <f t="shared" si="316"/>
        <v>0.16119945597421748</v>
      </c>
      <c r="DA121">
        <f t="shared" si="317"/>
        <v>-0.20616047743863333</v>
      </c>
      <c r="DB121">
        <f t="shared" si="366"/>
        <v>4.9918250722878255E-2</v>
      </c>
      <c r="DC121">
        <f t="shared" si="318"/>
        <v>6.0926791180027084E-2</v>
      </c>
      <c r="DD121">
        <f t="shared" si="319"/>
        <v>-0.19102246792356922</v>
      </c>
      <c r="EW121">
        <f t="shared" si="207"/>
        <v>3.3300882128051752</v>
      </c>
      <c r="EX121">
        <f t="shared" si="202"/>
        <v>-4.9114362536434486</v>
      </c>
      <c r="EY121">
        <f t="shared" si="203"/>
        <v>-0.93690657292859547</v>
      </c>
      <c r="EZ121">
        <f t="shared" si="204"/>
        <v>3.4944715951509919</v>
      </c>
      <c r="FA121">
        <f t="shared" si="383"/>
        <v>-4.7538056618548135</v>
      </c>
      <c r="FB121" cm="1">
        <f t="array" ref="FB121">xsel+Rs*COS(EW121)</f>
        <v>266.07409819309947</v>
      </c>
      <c r="FC121">
        <f t="shared" si="205"/>
        <v>135.96292327863191</v>
      </c>
      <c r="HB121">
        <f t="shared" si="322"/>
        <v>0.91866598306477021</v>
      </c>
      <c r="HC121">
        <f t="shared" si="323"/>
        <v>0.83992999999999884</v>
      </c>
      <c r="HD121">
        <f t="shared" si="369"/>
        <v>5.0947932323412255</v>
      </c>
      <c r="HE121">
        <f t="shared" si="370"/>
        <v>8.4824384906081463E-3</v>
      </c>
      <c r="HF121">
        <f t="shared" si="324"/>
        <v>0.91900742043425199</v>
      </c>
      <c r="HL121">
        <f t="shared" si="208"/>
        <v>5.0947932323412255</v>
      </c>
      <c r="HM121">
        <f t="shared" si="325"/>
        <v>-2.2900206077134717</v>
      </c>
      <c r="HN121">
        <f t="shared" si="176"/>
        <v>-3.8328995610201275</v>
      </c>
      <c r="HO121">
        <f t="shared" si="177"/>
        <v>-3.3564563210984391</v>
      </c>
      <c r="HS121">
        <f t="shared" si="326"/>
        <v>-8.2989321240341116</v>
      </c>
      <c r="HT121">
        <f t="shared" si="382"/>
        <v>-2.1928662155371605</v>
      </c>
      <c r="HU121">
        <f t="shared" si="327"/>
        <v>-4.5987232838110277</v>
      </c>
      <c r="HV121">
        <f t="shared" si="247"/>
        <v>0.94452611762222982</v>
      </c>
      <c r="HW121">
        <f t="shared" si="328"/>
        <v>0.83992999999999884</v>
      </c>
      <c r="HX121">
        <f t="shared" si="248"/>
        <v>5.3508085644600758</v>
      </c>
      <c r="IA121">
        <f t="shared" si="371"/>
        <v>1.0603501476432386</v>
      </c>
      <c r="IB121">
        <f t="shared" si="372"/>
        <v>6.8341793595528593</v>
      </c>
      <c r="IC121">
        <f t="shared" si="373"/>
        <v>0.59053063947158246</v>
      </c>
      <c r="ID121">
        <f t="shared" si="374"/>
        <v>5.3181223996204325</v>
      </c>
      <c r="IE121">
        <f t="shared" si="375"/>
        <v>18464.119533537199</v>
      </c>
      <c r="IG121">
        <f t="shared" si="376"/>
        <v>0.11058815216469187</v>
      </c>
      <c r="IH121">
        <f t="shared" si="249"/>
        <v>0.87196084912295635</v>
      </c>
      <c r="II121">
        <f t="shared" si="377"/>
        <v>1.0591933483945193</v>
      </c>
      <c r="IJ121">
        <f t="shared" si="378"/>
        <v>1.1717991409295752</v>
      </c>
      <c r="IL121">
        <f t="shared" si="250"/>
        <v>14.13766901804363</v>
      </c>
    </row>
    <row r="122" spans="1:246" x14ac:dyDescent="0.2">
      <c r="A122">
        <f t="shared" si="329"/>
        <v>25.460404519964399</v>
      </c>
      <c r="B122">
        <f t="shared" si="330"/>
        <v>0.79000662354917073</v>
      </c>
      <c r="C122">
        <f t="shared" si="251"/>
        <v>37.942171381127764</v>
      </c>
      <c r="D122">
        <f t="shared" si="331"/>
        <v>-1.7838217090604833E-2</v>
      </c>
      <c r="E122">
        <f t="shared" si="244"/>
        <v>0.95144574397512893</v>
      </c>
      <c r="F122">
        <f t="shared" si="252"/>
        <v>42.040756698840504</v>
      </c>
      <c r="G122">
        <f t="shared" si="332"/>
        <v>-5.6582416963758327E-2</v>
      </c>
      <c r="H122">
        <f t="shared" si="253"/>
        <v>6.0116219348952282E-2</v>
      </c>
      <c r="I122">
        <f t="shared" si="333"/>
        <v>-0.21727896633226268</v>
      </c>
      <c r="J122">
        <f t="shared" si="334"/>
        <v>-0.10433847832241984</v>
      </c>
      <c r="K122">
        <f t="shared" si="254"/>
        <v>0.1591154603410081</v>
      </c>
      <c r="L122">
        <f t="shared" si="255"/>
        <v>-0.23157437158111718</v>
      </c>
      <c r="M122">
        <f t="shared" si="335"/>
        <v>-0.16650981881139323</v>
      </c>
      <c r="N122">
        <f t="shared" si="256"/>
        <v>0.29052221910731402</v>
      </c>
      <c r="O122">
        <f t="shared" si="257"/>
        <v>-0.2486558476998042</v>
      </c>
      <c r="P122">
        <f t="shared" si="336"/>
        <v>-0.24770903381638515</v>
      </c>
      <c r="Q122">
        <f t="shared" si="258"/>
        <v>0.43814628335957606</v>
      </c>
      <c r="R122">
        <f t="shared" si="259"/>
        <v>-0.26356688448698185</v>
      </c>
      <c r="S122">
        <f t="shared" si="337"/>
        <v>-0.35166790432950529</v>
      </c>
      <c r="T122">
        <f t="shared" si="260"/>
        <v>0.58602168996169945</v>
      </c>
      <c r="U122">
        <f t="shared" si="261"/>
        <v>-0.27007193125324802</v>
      </c>
      <c r="V122">
        <f t="shared" si="338"/>
        <v>-0.48136466205915007</v>
      </c>
      <c r="W122">
        <f t="shared" si="262"/>
        <v>0.72081524902884264</v>
      </c>
      <c r="X122">
        <f t="shared" si="263"/>
        <v>-0.26079441168267531</v>
      </c>
      <c r="Y122">
        <f t="shared" si="339"/>
        <v>-0.63942840784556221</v>
      </c>
      <c r="Z122">
        <f t="shared" si="264"/>
        <v>0.83308685307970232</v>
      </c>
      <c r="AA122">
        <f t="shared" si="265"/>
        <v>-0.22714826784454759</v>
      </c>
      <c r="AB122">
        <f t="shared" si="340"/>
        <v>-0.82890233852726203</v>
      </c>
      <c r="AC122">
        <f t="shared" si="266"/>
        <v>0.91743738870518343</v>
      </c>
      <c r="AD122">
        <f t="shared" si="267"/>
        <v>-0.15886087467848467</v>
      </c>
      <c r="AE122">
        <f t="shared" si="341"/>
        <v>-1.0545138019123141</v>
      </c>
      <c r="AF122">
        <f t="shared" si="268"/>
        <v>0.97194000439669237</v>
      </c>
      <c r="AG122">
        <f t="shared" si="269"/>
        <v>-4.2751334378591466E-2</v>
      </c>
      <c r="AH122">
        <f t="shared" si="342"/>
        <v>-1.3247700824707365</v>
      </c>
      <c r="AI122">
        <f t="shared" si="270"/>
        <v>0.9973586361937592</v>
      </c>
      <c r="AJ122">
        <f t="shared" si="271"/>
        <v>0.13987052406855383</v>
      </c>
      <c r="AK122">
        <f t="shared" si="343"/>
        <v>-1.6556316235634945</v>
      </c>
      <c r="AL122">
        <f t="shared" si="272"/>
        <v>0.99653575733074684</v>
      </c>
      <c r="AM122">
        <f t="shared" si="273"/>
        <v>0.41854344037275926</v>
      </c>
      <c r="AN122">
        <f t="shared" si="344"/>
        <v>-2.0776773140367761</v>
      </c>
      <c r="AO122">
        <f t="shared" si="274"/>
        <v>0.97408335709887539</v>
      </c>
      <c r="AP122">
        <f t="shared" si="275"/>
        <v>0.84501266055708557</v>
      </c>
      <c r="AQ122">
        <f t="shared" si="345"/>
        <v>-2.6521787307860811</v>
      </c>
      <c r="AR122">
        <f t="shared" si="276"/>
        <v>0.93625851265972015</v>
      </c>
      <c r="AS122">
        <f t="shared" si="277"/>
        <v>1.5196476868756916</v>
      </c>
      <c r="AT122">
        <f t="shared" si="346"/>
        <v>-3.5140066221745951</v>
      </c>
      <c r="AU122">
        <f t="shared" si="278"/>
        <v>0.89074758942701027</v>
      </c>
      <c r="AV122">
        <f t="shared" si="279"/>
        <v>2.6625021379514373</v>
      </c>
      <c r="AW122">
        <f t="shared" si="347"/>
        <v>-5.0167942967215442</v>
      </c>
      <c r="AX122">
        <f t="shared" si="280"/>
        <v>0.84608297537311727</v>
      </c>
      <c r="AY122">
        <f t="shared" si="281"/>
        <v>4.8530531414746649</v>
      </c>
      <c r="AZ122">
        <f t="shared" si="348"/>
        <v>-8.4582104393082655</v>
      </c>
      <c r="BA122">
        <f t="shared" si="282"/>
        <v>0.81058026306035402</v>
      </c>
      <c r="BB122">
        <f t="shared" si="283"/>
        <v>10.224135435432746</v>
      </c>
      <c r="BC122">
        <f t="shared" si="349"/>
        <v>-25.509010186872551</v>
      </c>
      <c r="BD122">
        <f t="shared" si="284"/>
        <v>0.79094679019541236</v>
      </c>
      <c r="BE122">
        <f t="shared" si="285"/>
        <v>37.967195469753534</v>
      </c>
      <c r="BF122">
        <f t="shared" si="350"/>
        <v>25.509010186872601</v>
      </c>
      <c r="BG122">
        <f t="shared" si="286"/>
        <v>0.79094679019541181</v>
      </c>
      <c r="BH122">
        <f t="shared" si="287"/>
        <v>37.967195469753634</v>
      </c>
      <c r="BI122">
        <f t="shared" si="351"/>
        <v>8.4582104393082815</v>
      </c>
      <c r="BJ122">
        <f t="shared" si="288"/>
        <v>0.81058026306035447</v>
      </c>
      <c r="BK122">
        <f t="shared" si="289"/>
        <v>10.224135435432764</v>
      </c>
      <c r="BL122">
        <f t="shared" si="352"/>
        <v>5.0167942967215504</v>
      </c>
      <c r="BM122">
        <f t="shared" si="290"/>
        <v>0.84608297537311761</v>
      </c>
      <c r="BN122">
        <f t="shared" si="291"/>
        <v>4.8530531414746712</v>
      </c>
      <c r="BO122">
        <f t="shared" si="353"/>
        <v>3.5140066221745947</v>
      </c>
      <c r="BP122">
        <f t="shared" si="292"/>
        <v>0.89074758942701038</v>
      </c>
      <c r="BQ122">
        <f t="shared" si="293"/>
        <v>2.6625021379514346</v>
      </c>
      <c r="BR122">
        <f t="shared" si="354"/>
        <v>2.652178730786082</v>
      </c>
      <c r="BS122">
        <f t="shared" si="294"/>
        <v>0.93625851265972004</v>
      </c>
      <c r="BT122">
        <f t="shared" si="295"/>
        <v>1.5196476868756925</v>
      </c>
      <c r="BU122">
        <f t="shared" si="355"/>
        <v>2.0776773140367766</v>
      </c>
      <c r="BV122">
        <f t="shared" si="296"/>
        <v>0.97408335709887528</v>
      </c>
      <c r="BW122">
        <f t="shared" si="297"/>
        <v>0.84501266055708613</v>
      </c>
      <c r="BX122">
        <f t="shared" si="356"/>
        <v>1.6556316235634942</v>
      </c>
      <c r="BY122">
        <f t="shared" si="298"/>
        <v>0.99653575733074684</v>
      </c>
      <c r="BZ122">
        <f t="shared" si="299"/>
        <v>0.41854344037275926</v>
      </c>
      <c r="CA122">
        <f t="shared" si="357"/>
        <v>1.3247700824707365</v>
      </c>
      <c r="CB122">
        <f t="shared" si="300"/>
        <v>0.99735863619375908</v>
      </c>
      <c r="CC122">
        <f t="shared" si="301"/>
        <v>0.13987052406855333</v>
      </c>
      <c r="CD122">
        <f t="shared" si="358"/>
        <v>1.0545138019123141</v>
      </c>
      <c r="CE122">
        <f t="shared" si="302"/>
        <v>0.97194000439669237</v>
      </c>
      <c r="CF122">
        <f t="shared" si="303"/>
        <v>-4.2751334378591466E-2</v>
      </c>
      <c r="CG122">
        <f t="shared" si="359"/>
        <v>0.82890233852726214</v>
      </c>
      <c r="CH122">
        <f t="shared" si="304"/>
        <v>0.91743738870518354</v>
      </c>
      <c r="CI122">
        <f t="shared" si="305"/>
        <v>-0.15886087467848423</v>
      </c>
      <c r="CJ122">
        <f t="shared" si="360"/>
        <v>0.63942840784556254</v>
      </c>
      <c r="CK122">
        <f t="shared" si="306"/>
        <v>0.83308685307970254</v>
      </c>
      <c r="CL122">
        <f t="shared" si="307"/>
        <v>-0.22714826784454756</v>
      </c>
      <c r="CM122">
        <f t="shared" si="361"/>
        <v>0.48136466205915002</v>
      </c>
      <c r="CN122">
        <f t="shared" si="308"/>
        <v>0.72081524902884242</v>
      </c>
      <c r="CO122">
        <f t="shared" si="309"/>
        <v>-0.26079441168267581</v>
      </c>
      <c r="CP122">
        <f t="shared" si="362"/>
        <v>0.35166790432950573</v>
      </c>
      <c r="CQ122">
        <f t="shared" si="310"/>
        <v>0.58602168996169945</v>
      </c>
      <c r="CR122">
        <f t="shared" si="311"/>
        <v>-0.27007193125324802</v>
      </c>
      <c r="CS122">
        <f t="shared" si="363"/>
        <v>0.2477090338163852</v>
      </c>
      <c r="CT122">
        <f t="shared" si="312"/>
        <v>0.43814628335957639</v>
      </c>
      <c r="CU122">
        <f t="shared" si="313"/>
        <v>-0.26356688448698112</v>
      </c>
      <c r="CV122">
        <f t="shared" si="364"/>
        <v>0.16650981881139343</v>
      </c>
      <c r="CW122">
        <f t="shared" si="314"/>
        <v>0.29052221910731424</v>
      </c>
      <c r="CX122">
        <f t="shared" si="315"/>
        <v>-0.24865584769980562</v>
      </c>
      <c r="CY122">
        <f t="shared" si="365"/>
        <v>0.10433847832241976</v>
      </c>
      <c r="CZ122">
        <f t="shared" si="316"/>
        <v>0.15911546034100799</v>
      </c>
      <c r="DA122">
        <f t="shared" si="317"/>
        <v>-0.23157437158111677</v>
      </c>
      <c r="DB122">
        <f t="shared" si="366"/>
        <v>5.6582416963758382E-2</v>
      </c>
      <c r="DC122">
        <f t="shared" si="318"/>
        <v>6.0116219348952282E-2</v>
      </c>
      <c r="DD122">
        <f t="shared" si="319"/>
        <v>-0.21727896633226182</v>
      </c>
      <c r="EW122">
        <f t="shared" si="207"/>
        <v>3.3615041393410729</v>
      </c>
      <c r="EX122">
        <f t="shared" si="202"/>
        <v>-4.8795838096937434</v>
      </c>
      <c r="EY122">
        <f t="shared" si="203"/>
        <v>-1.0907162069826843</v>
      </c>
      <c r="EZ122">
        <f t="shared" si="204"/>
        <v>2.7249164155629892</v>
      </c>
      <c r="FA122">
        <f t="shared" si="383"/>
        <v>-5.2330517414024627</v>
      </c>
      <c r="FB122" cm="1">
        <f t="array" ref="FB122">xsel+Rs*COS(EW122)</f>
        <v>266.08206130408689</v>
      </c>
      <c r="FC122">
        <f t="shared" si="205"/>
        <v>135.92447087011837</v>
      </c>
      <c r="HU122">
        <f t="shared" si="327"/>
        <v>0</v>
      </c>
      <c r="HV122">
        <f t="shared" si="247"/>
        <v>0.94391367509084867</v>
      </c>
      <c r="HW122">
        <f t="shared" si="328"/>
        <v>0.8491599999999988</v>
      </c>
      <c r="HX122">
        <f t="shared" ref="HX122:HX136" si="384">(HV122-c_EXISOSI)/bsel</f>
        <v>5.3447453833994025</v>
      </c>
      <c r="IA122">
        <f t="shared" ref="IA122:IA136" si="385">IJ121-IG122</f>
        <v>1.0632447370601996</v>
      </c>
      <c r="IB122">
        <f t="shared" ref="IB122:IB136" si="386">$HX122^2-(ID121-IC121*_xlfn.COT(IJ121))^2*SIN(IJ121)^2</f>
        <v>6.7483280770605205</v>
      </c>
      <c r="IC122">
        <f t="shared" ref="IC122:IC136" si="387">(-(ID121-IC121*_xlfn.COT(IJ121))*COS(IJ121)+SQRT(IB122))*SIN(IJ121)</f>
        <v>0.57905681022173827</v>
      </c>
      <c r="ID122">
        <f t="shared" ref="ID122:ID136" si="388">ID121+(_xlfn.COT(IJ121)*(IC122-IC121))</f>
        <v>5.3132848995611983</v>
      </c>
      <c r="IE122">
        <f t="shared" ref="IE122:IE136" si="389">$FC122^2-(ID121-IC121*_xlfn.COT(IJ121))^2*SIN(IJ121)^2</f>
        <v>18453.643806185348</v>
      </c>
      <c r="IG122">
        <f t="shared" ref="IG122:IG136" si="390">ATAN(IC122/ID122)</f>
        <v>0.10855440386937552</v>
      </c>
      <c r="IH122">
        <f t="shared" si="249"/>
        <v>0.87337008548105455</v>
      </c>
      <c r="II122">
        <f t="shared" si="377"/>
        <v>1.0620792547435027</v>
      </c>
      <c r="IJ122">
        <f t="shared" si="378"/>
        <v>1.1726674069081946</v>
      </c>
      <c r="IL122">
        <f t="shared" si="250"/>
        <v>14.133784936375596</v>
      </c>
    </row>
    <row r="123" spans="1:246" x14ac:dyDescent="0.2">
      <c r="A123">
        <f t="shared" si="329"/>
        <v>26.403385442961188</v>
      </c>
      <c r="B123">
        <f t="shared" si="330"/>
        <v>0.80786995424914665</v>
      </c>
      <c r="C123">
        <f t="shared" si="251"/>
        <v>38.415116289924377</v>
      </c>
      <c r="D123">
        <f t="shared" si="331"/>
        <v>-2.0061000274262459E-2</v>
      </c>
      <c r="E123">
        <f t="shared" si="244"/>
        <v>0.94611714428486249</v>
      </c>
      <c r="F123">
        <f t="shared" si="252"/>
        <v>41.911298851552935</v>
      </c>
      <c r="G123">
        <f t="shared" si="332"/>
        <v>-6.3246583204638454E-2</v>
      </c>
      <c r="H123">
        <f t="shared" si="253"/>
        <v>5.9305297841579674E-2</v>
      </c>
      <c r="I123">
        <f t="shared" si="333"/>
        <v>-0.24372452551574464</v>
      </c>
      <c r="J123">
        <f t="shared" si="334"/>
        <v>-0.1154364509947446</v>
      </c>
      <c r="K123">
        <f t="shared" si="254"/>
        <v>0.15702887908058027</v>
      </c>
      <c r="L123">
        <f t="shared" si="255"/>
        <v>-0.25718708900313048</v>
      </c>
      <c r="M123">
        <f t="shared" si="335"/>
        <v>-0.18204540354172766</v>
      </c>
      <c r="N123">
        <f t="shared" si="256"/>
        <v>0.28687844962488362</v>
      </c>
      <c r="O123">
        <f t="shared" si="257"/>
        <v>-0.27304137037263831</v>
      </c>
      <c r="P123">
        <f t="shared" si="336"/>
        <v>-0.26772166273381848</v>
      </c>
      <c r="Q123">
        <f t="shared" si="258"/>
        <v>0.432991629568383</v>
      </c>
      <c r="R123">
        <f t="shared" si="259"/>
        <v>-0.28634836254329588</v>
      </c>
      <c r="S123">
        <f t="shared" si="337"/>
        <v>-0.37626613966096345</v>
      </c>
      <c r="T123">
        <f t="shared" si="260"/>
        <v>0.57971198914725308</v>
      </c>
      <c r="U123">
        <f t="shared" si="261"/>
        <v>-0.29088111864090482</v>
      </c>
      <c r="V123">
        <f t="shared" si="338"/>
        <v>-0.51076945882314673</v>
      </c>
      <c r="W123">
        <f t="shared" si="262"/>
        <v>0.71394626059874988</v>
      </c>
      <c r="X123">
        <f t="shared" si="263"/>
        <v>-0.27925040456662831</v>
      </c>
      <c r="Y123">
        <f t="shared" si="339"/>
        <v>-0.6740283450725163</v>
      </c>
      <c r="Z123">
        <f t="shared" si="264"/>
        <v>0.82640102055486098</v>
      </c>
      <c r="AA123">
        <f t="shared" si="265"/>
        <v>-0.24282063185491093</v>
      </c>
      <c r="AB123">
        <f t="shared" si="340"/>
        <v>-0.86932649954499641</v>
      </c>
      <c r="AC123">
        <f t="shared" si="266"/>
        <v>0.91173182212080439</v>
      </c>
      <c r="AD123">
        <f t="shared" si="267"/>
        <v>-0.17121286930078433</v>
      </c>
      <c r="AE123">
        <f t="shared" si="341"/>
        <v>-1.1017348123917448</v>
      </c>
      <c r="AF123">
        <f t="shared" si="268"/>
        <v>0.96798937376539862</v>
      </c>
      <c r="AG123">
        <f t="shared" si="269"/>
        <v>-5.1056311127107734E-2</v>
      </c>
      <c r="AH123">
        <f t="shared" si="342"/>
        <v>-1.380263706861137</v>
      </c>
      <c r="AI123">
        <f t="shared" si="270"/>
        <v>0.99585408241898943</v>
      </c>
      <c r="AJ123">
        <f t="shared" si="271"/>
        <v>0.13665244954163869</v>
      </c>
      <c r="AK123">
        <f t="shared" si="343"/>
        <v>-1.7216497246874143</v>
      </c>
      <c r="AL123">
        <f t="shared" si="272"/>
        <v>0.99803281886064721</v>
      </c>
      <c r="AM123">
        <f t="shared" si="273"/>
        <v>0.42195496443078767</v>
      </c>
      <c r="AN123">
        <f t="shared" si="344"/>
        <v>-2.1577646285534788</v>
      </c>
      <c r="AO123">
        <f t="shared" si="274"/>
        <v>0.97895105547052241</v>
      </c>
      <c r="AP123">
        <f t="shared" si="275"/>
        <v>0.85741528188645566</v>
      </c>
      <c r="AQ123">
        <f t="shared" si="345"/>
        <v>-2.7522671172792719</v>
      </c>
      <c r="AR123">
        <f t="shared" si="276"/>
        <v>0.94462749480836705</v>
      </c>
      <c r="AS123">
        <f t="shared" si="277"/>
        <v>1.5448196120068258</v>
      </c>
      <c r="AT123">
        <f t="shared" si="346"/>
        <v>-3.6450863747440971</v>
      </c>
      <c r="AU123">
        <f t="shared" si="278"/>
        <v>0.90246431432992402</v>
      </c>
      <c r="AV123">
        <f t="shared" si="279"/>
        <v>2.7069970546486144</v>
      </c>
      <c r="AW123">
        <f t="shared" si="347"/>
        <v>-5.2029570128980431</v>
      </c>
      <c r="AX123">
        <f t="shared" si="280"/>
        <v>0.86068466863012527</v>
      </c>
      <c r="AY123">
        <f t="shared" si="281"/>
        <v>4.9301933288275093</v>
      </c>
      <c r="AZ123">
        <f t="shared" si="348"/>
        <v>-8.7715566759614561</v>
      </c>
      <c r="BA123">
        <f t="shared" si="282"/>
        <v>0.82730724483718909</v>
      </c>
      <c r="BB123">
        <f t="shared" si="283"/>
        <v>10.371432446767734</v>
      </c>
      <c r="BC123">
        <f t="shared" si="349"/>
        <v>-26.453791319754828</v>
      </c>
      <c r="BD123">
        <f t="shared" si="284"/>
        <v>0.80880246305321213</v>
      </c>
      <c r="BE123">
        <f t="shared" si="285"/>
        <v>38.439660829586089</v>
      </c>
      <c r="BF123">
        <f t="shared" si="350"/>
        <v>26.453791319754878</v>
      </c>
      <c r="BG123">
        <f t="shared" si="286"/>
        <v>0.80880246305321157</v>
      </c>
      <c r="BH123">
        <f t="shared" si="287"/>
        <v>38.439660829586195</v>
      </c>
      <c r="BI123">
        <f t="shared" si="351"/>
        <v>8.771556675961472</v>
      </c>
      <c r="BJ123">
        <f t="shared" si="288"/>
        <v>0.82730724483718943</v>
      </c>
      <c r="BK123">
        <f t="shared" si="289"/>
        <v>10.371432446767747</v>
      </c>
      <c r="BL123">
        <f t="shared" si="352"/>
        <v>5.2029570128980493</v>
      </c>
      <c r="BM123">
        <f t="shared" si="290"/>
        <v>0.86068466863012538</v>
      </c>
      <c r="BN123">
        <f t="shared" si="291"/>
        <v>4.9301933288275137</v>
      </c>
      <c r="BO123">
        <f t="shared" si="353"/>
        <v>3.6450863747440967</v>
      </c>
      <c r="BP123">
        <f t="shared" si="292"/>
        <v>0.90246431432992413</v>
      </c>
      <c r="BQ123">
        <f t="shared" si="293"/>
        <v>2.7069970546486122</v>
      </c>
      <c r="BR123">
        <f t="shared" si="354"/>
        <v>2.7522671172792728</v>
      </c>
      <c r="BS123">
        <f t="shared" si="294"/>
        <v>0.94462749480836694</v>
      </c>
      <c r="BT123">
        <f t="shared" si="295"/>
        <v>1.5448196120068267</v>
      </c>
      <c r="BU123">
        <f t="shared" si="355"/>
        <v>2.1577646285534793</v>
      </c>
      <c r="BV123">
        <f t="shared" si="296"/>
        <v>0.9789510554705223</v>
      </c>
      <c r="BW123">
        <f t="shared" si="297"/>
        <v>0.85741528188645633</v>
      </c>
      <c r="BX123">
        <f t="shared" si="356"/>
        <v>1.7216497246874141</v>
      </c>
      <c r="BY123">
        <f t="shared" si="298"/>
        <v>0.99803281886064721</v>
      </c>
      <c r="BZ123">
        <f t="shared" si="299"/>
        <v>0.42195496443078767</v>
      </c>
      <c r="CA123">
        <f t="shared" si="357"/>
        <v>1.380263706861137</v>
      </c>
      <c r="CB123">
        <f t="shared" si="300"/>
        <v>0.99585408241898932</v>
      </c>
      <c r="CC123">
        <f t="shared" si="301"/>
        <v>0.13665244954163819</v>
      </c>
      <c r="CD123">
        <f t="shared" si="358"/>
        <v>1.1017348123917448</v>
      </c>
      <c r="CE123">
        <f t="shared" si="302"/>
        <v>0.96798937376539862</v>
      </c>
      <c r="CF123">
        <f t="shared" si="303"/>
        <v>-5.1056311127107734E-2</v>
      </c>
      <c r="CG123">
        <f t="shared" si="359"/>
        <v>0.86932649954499652</v>
      </c>
      <c r="CH123">
        <f t="shared" si="304"/>
        <v>0.9117318221208045</v>
      </c>
      <c r="CI123">
        <f t="shared" si="305"/>
        <v>-0.17121286930078433</v>
      </c>
      <c r="CJ123">
        <f t="shared" si="360"/>
        <v>0.67402834507251663</v>
      </c>
      <c r="CK123">
        <f t="shared" si="306"/>
        <v>0.82640102055486131</v>
      </c>
      <c r="CL123">
        <f t="shared" si="307"/>
        <v>-0.2428206318549104</v>
      </c>
      <c r="CM123">
        <f t="shared" si="361"/>
        <v>0.51076945882314673</v>
      </c>
      <c r="CN123">
        <f t="shared" si="308"/>
        <v>0.71394626059874977</v>
      </c>
      <c r="CO123">
        <f t="shared" si="309"/>
        <v>-0.27925040456662881</v>
      </c>
      <c r="CP123">
        <f t="shared" si="362"/>
        <v>0.37626613966096395</v>
      </c>
      <c r="CQ123">
        <f t="shared" si="310"/>
        <v>0.57971198914725308</v>
      </c>
      <c r="CR123">
        <f t="shared" si="311"/>
        <v>-0.29088111864090482</v>
      </c>
      <c r="CS123">
        <f t="shared" si="363"/>
        <v>0.26772166273381853</v>
      </c>
      <c r="CT123">
        <f t="shared" si="312"/>
        <v>0.43299162956838333</v>
      </c>
      <c r="CU123">
        <f t="shared" si="313"/>
        <v>-0.28634836254329576</v>
      </c>
      <c r="CV123">
        <f t="shared" si="364"/>
        <v>0.18204540354172788</v>
      </c>
      <c r="CW123">
        <f t="shared" si="314"/>
        <v>0.28687844962488385</v>
      </c>
      <c r="CX123">
        <f t="shared" si="315"/>
        <v>-0.2730413703726397</v>
      </c>
      <c r="CY123">
        <f t="shared" si="365"/>
        <v>0.1154364509947445</v>
      </c>
      <c r="CZ123">
        <f t="shared" si="316"/>
        <v>0.15702887908058005</v>
      </c>
      <c r="DA123">
        <f t="shared" si="317"/>
        <v>-0.25718708900313114</v>
      </c>
      <c r="DB123">
        <f t="shared" si="366"/>
        <v>6.324658320463851E-2</v>
      </c>
      <c r="DC123">
        <f t="shared" si="318"/>
        <v>5.9305297841579674E-2</v>
      </c>
      <c r="DD123">
        <f t="shared" si="319"/>
        <v>-0.24372452551574383</v>
      </c>
      <c r="EW123">
        <f t="shared" si="207"/>
        <v>3.3929200658769707</v>
      </c>
      <c r="EX123">
        <f t="shared" si="202"/>
        <v>-4.8429158056431634</v>
      </c>
      <c r="EY123">
        <f t="shared" si="203"/>
        <v>-1.2434494358242449</v>
      </c>
      <c r="EZ123">
        <f t="shared" si="204"/>
        <v>1.8970384305947883</v>
      </c>
      <c r="FA123">
        <f t="shared" si="383"/>
        <v>-5.5867025330552966</v>
      </c>
      <c r="FB123" cm="1">
        <f t="array" ref="FB123">xsel+Rs*COS(EW123)</f>
        <v>266.09122830509955</v>
      </c>
      <c r="FC123">
        <f t="shared" si="205"/>
        <v>135.886287562908</v>
      </c>
      <c r="HU123">
        <f t="shared" si="327"/>
        <v>0</v>
      </c>
      <c r="HV123">
        <f t="shared" si="247"/>
        <v>0.94330120686433205</v>
      </c>
      <c r="HW123">
        <f t="shared" si="328"/>
        <v>0.85838999999999877</v>
      </c>
      <c r="HX123">
        <f t="shared" si="384"/>
        <v>5.3386819479568874</v>
      </c>
      <c r="IA123">
        <f t="shared" si="385"/>
        <v>1.0661631510571581</v>
      </c>
      <c r="IB123">
        <f t="shared" si="386"/>
        <v>6.6624900334715882</v>
      </c>
      <c r="IC123">
        <f t="shared" si="387"/>
        <v>0.56751801892154352</v>
      </c>
      <c r="ID123">
        <f t="shared" si="388"/>
        <v>5.3084318060647737</v>
      </c>
      <c r="IE123">
        <f t="shared" si="389"/>
        <v>18443.244112721353</v>
      </c>
      <c r="IG123">
        <f t="shared" si="390"/>
        <v>0.10650425585103654</v>
      </c>
      <c r="IH123">
        <f t="shared" si="249"/>
        <v>0.87478351506103968</v>
      </c>
      <c r="II123">
        <f t="shared" si="377"/>
        <v>1.0649888276863475</v>
      </c>
      <c r="IJ123">
        <f t="shared" si="378"/>
        <v>1.173543231555723</v>
      </c>
      <c r="IL123">
        <f t="shared" si="250"/>
        <v>14.129928036657375</v>
      </c>
    </row>
    <row r="124" spans="1:246" x14ac:dyDescent="0.2">
      <c r="A124">
        <f t="shared" si="329"/>
        <v>27.346366365957977</v>
      </c>
      <c r="B124">
        <f t="shared" si="330"/>
        <v>0.82493935914023497</v>
      </c>
      <c r="C124">
        <f t="shared" si="251"/>
        <v>38.86218011069267</v>
      </c>
      <c r="D124">
        <f t="shared" si="331"/>
        <v>-2.2283783457920085E-2</v>
      </c>
      <c r="E124">
        <f t="shared" si="244"/>
        <v>0.94055213571133445</v>
      </c>
      <c r="F124">
        <f t="shared" si="252"/>
        <v>41.775707694180987</v>
      </c>
      <c r="G124">
        <f t="shared" si="332"/>
        <v>-6.9910749445518575E-2</v>
      </c>
      <c r="H124">
        <f t="shared" si="253"/>
        <v>5.8494026657909259E-2</v>
      </c>
      <c r="I124">
        <f t="shared" si="333"/>
        <v>-0.27036303674738349</v>
      </c>
      <c r="J124">
        <f t="shared" si="334"/>
        <v>-0.12653442366706935</v>
      </c>
      <c r="K124">
        <f t="shared" si="254"/>
        <v>0.15493971219293423</v>
      </c>
      <c r="L124">
        <f t="shared" si="255"/>
        <v>-0.28300260607528227</v>
      </c>
      <c r="M124">
        <f t="shared" si="335"/>
        <v>-0.19758098827206208</v>
      </c>
      <c r="N124">
        <f t="shared" si="256"/>
        <v>0.28322534717179504</v>
      </c>
      <c r="O124">
        <f t="shared" si="257"/>
        <v>-0.29764531655822907</v>
      </c>
      <c r="P124">
        <f t="shared" si="336"/>
        <v>-0.28773429165125181</v>
      </c>
      <c r="Q124">
        <f t="shared" si="258"/>
        <v>0.42781343827467755</v>
      </c>
      <c r="R124">
        <f t="shared" si="259"/>
        <v>-0.30937081580440751</v>
      </c>
      <c r="S124">
        <f t="shared" si="337"/>
        <v>-0.40086437499242161</v>
      </c>
      <c r="T124">
        <f t="shared" si="260"/>
        <v>0.57335456628923498</v>
      </c>
      <c r="U124">
        <f t="shared" si="261"/>
        <v>-0.31196254526470218</v>
      </c>
      <c r="V124">
        <f t="shared" si="338"/>
        <v>-0.54017425558714338</v>
      </c>
      <c r="W124">
        <f t="shared" si="262"/>
        <v>0.70699379458356115</v>
      </c>
      <c r="X124">
        <f t="shared" si="263"/>
        <v>-0.298021323730223</v>
      </c>
      <c r="Y124">
        <f t="shared" si="339"/>
        <v>-0.70862828229947039</v>
      </c>
      <c r="Z124">
        <f t="shared" si="264"/>
        <v>0.8195839014703673</v>
      </c>
      <c r="AA124">
        <f t="shared" si="265"/>
        <v>-0.25886616169029558</v>
      </c>
      <c r="AB124">
        <f t="shared" si="340"/>
        <v>-0.9097506605627308</v>
      </c>
      <c r="AC124">
        <f t="shared" si="266"/>
        <v>0.90583564251205495</v>
      </c>
      <c r="AD124">
        <f t="shared" si="267"/>
        <v>-0.18401819811720257</v>
      </c>
      <c r="AE124">
        <f t="shared" si="341"/>
        <v>-1.1489558228711754</v>
      </c>
      <c r="AF124">
        <f t="shared" si="268"/>
        <v>0.96377864268954161</v>
      </c>
      <c r="AG124">
        <f t="shared" si="269"/>
        <v>-5.9926747943480234E-2</v>
      </c>
      <c r="AH124">
        <f t="shared" si="342"/>
        <v>-1.4357573312515375</v>
      </c>
      <c r="AI124">
        <f t="shared" si="270"/>
        <v>0.99401180938598688</v>
      </c>
      <c r="AJ124">
        <f t="shared" si="271"/>
        <v>0.1327087182666393</v>
      </c>
      <c r="AK124">
        <f t="shared" si="343"/>
        <v>-1.7876678258113341</v>
      </c>
      <c r="AL124">
        <f t="shared" si="272"/>
        <v>0.99910909604921827</v>
      </c>
      <c r="AM124">
        <f t="shared" si="273"/>
        <v>0.42440601872565581</v>
      </c>
      <c r="AN124">
        <f t="shared" si="344"/>
        <v>-2.2378519430701815</v>
      </c>
      <c r="AO124">
        <f t="shared" si="274"/>
        <v>0.98331288423097107</v>
      </c>
      <c r="AP124">
        <f t="shared" si="275"/>
        <v>0.86850280668396795</v>
      </c>
      <c r="AQ124">
        <f t="shared" si="345"/>
        <v>-2.8523555037724626</v>
      </c>
      <c r="AR124">
        <f t="shared" si="276"/>
        <v>0.95240774247850901</v>
      </c>
      <c r="AS124">
        <f t="shared" si="277"/>
        <v>1.5681209354994168</v>
      </c>
      <c r="AT124">
        <f t="shared" si="346"/>
        <v>-3.7761661273135991</v>
      </c>
      <c r="AU124">
        <f t="shared" si="278"/>
        <v>0.9135166296029521</v>
      </c>
      <c r="AV124">
        <f t="shared" si="279"/>
        <v>2.7487048550030129</v>
      </c>
      <c r="AW124">
        <f t="shared" si="347"/>
        <v>-5.3891197290745421</v>
      </c>
      <c r="AX124">
        <f t="shared" si="280"/>
        <v>0.87455880991485957</v>
      </c>
      <c r="AY124">
        <f t="shared" si="281"/>
        <v>5.0028859063834092</v>
      </c>
      <c r="AZ124">
        <f t="shared" si="348"/>
        <v>-9.0849029126146466</v>
      </c>
      <c r="BA124">
        <f t="shared" si="282"/>
        <v>0.84326114825300058</v>
      </c>
      <c r="BB124">
        <f t="shared" si="283"/>
        <v>10.5105405740601</v>
      </c>
      <c r="BC124">
        <f t="shared" si="349"/>
        <v>-27.398572452637104</v>
      </c>
      <c r="BD124">
        <f t="shared" si="284"/>
        <v>0.82586117590004737</v>
      </c>
      <c r="BE124">
        <f t="shared" si="285"/>
        <v>38.886191111539333</v>
      </c>
      <c r="BF124">
        <f t="shared" si="350"/>
        <v>27.398572452637154</v>
      </c>
      <c r="BG124">
        <f t="shared" si="286"/>
        <v>0.82586117590004704</v>
      </c>
      <c r="BH124">
        <f t="shared" si="287"/>
        <v>38.886191111539446</v>
      </c>
      <c r="BI124">
        <f t="shared" si="351"/>
        <v>9.0849029126146625</v>
      </c>
      <c r="BJ124">
        <f t="shared" si="288"/>
        <v>0.84326114825300102</v>
      </c>
      <c r="BK124">
        <f t="shared" si="289"/>
        <v>10.510540574060116</v>
      </c>
      <c r="BL124">
        <f t="shared" si="352"/>
        <v>5.3891197290745483</v>
      </c>
      <c r="BM124">
        <f t="shared" si="290"/>
        <v>0.87455880991485968</v>
      </c>
      <c r="BN124">
        <f t="shared" si="291"/>
        <v>5.0028859063834146</v>
      </c>
      <c r="BO124">
        <f t="shared" si="353"/>
        <v>3.7761661273135987</v>
      </c>
      <c r="BP124">
        <f t="shared" si="292"/>
        <v>0.91351662960295221</v>
      </c>
      <c r="BQ124">
        <f t="shared" si="293"/>
        <v>2.7487048550030102</v>
      </c>
      <c r="BR124">
        <f t="shared" si="354"/>
        <v>2.8523555037724635</v>
      </c>
      <c r="BS124">
        <f t="shared" si="294"/>
        <v>0.9524077424785089</v>
      </c>
      <c r="BT124">
        <f t="shared" si="295"/>
        <v>1.5681209354994177</v>
      </c>
      <c r="BU124">
        <f t="shared" si="355"/>
        <v>2.237851943070182</v>
      </c>
      <c r="BV124">
        <f t="shared" si="296"/>
        <v>0.98331288423097096</v>
      </c>
      <c r="BW124">
        <f t="shared" si="297"/>
        <v>0.86850280668396806</v>
      </c>
      <c r="BX124">
        <f t="shared" si="356"/>
        <v>1.7876678258113339</v>
      </c>
      <c r="BY124">
        <f t="shared" si="298"/>
        <v>0.99910909604921827</v>
      </c>
      <c r="BZ124">
        <f t="shared" si="299"/>
        <v>0.42440601872565581</v>
      </c>
      <c r="CA124">
        <f t="shared" si="357"/>
        <v>1.4357573312515375</v>
      </c>
      <c r="CB124">
        <f t="shared" si="300"/>
        <v>0.99401180938598688</v>
      </c>
      <c r="CC124">
        <f t="shared" si="301"/>
        <v>0.1327087182666393</v>
      </c>
      <c r="CD124">
        <f t="shared" si="358"/>
        <v>1.1489558228711754</v>
      </c>
      <c r="CE124">
        <f t="shared" si="302"/>
        <v>0.96377864268954161</v>
      </c>
      <c r="CF124">
        <f t="shared" si="303"/>
        <v>-5.9926747943480234E-2</v>
      </c>
      <c r="CG124">
        <f t="shared" si="359"/>
        <v>0.90975066056273091</v>
      </c>
      <c r="CH124">
        <f t="shared" si="304"/>
        <v>0.90583564251205506</v>
      </c>
      <c r="CI124">
        <f t="shared" si="305"/>
        <v>-0.1840181981172021</v>
      </c>
      <c r="CJ124">
        <f t="shared" si="360"/>
        <v>0.70862828229947072</v>
      </c>
      <c r="CK124">
        <f t="shared" si="306"/>
        <v>0.81958390147036764</v>
      </c>
      <c r="CL124">
        <f t="shared" si="307"/>
        <v>-0.25886616169029508</v>
      </c>
      <c r="CM124">
        <f t="shared" si="361"/>
        <v>0.54017425558714338</v>
      </c>
      <c r="CN124">
        <f t="shared" si="308"/>
        <v>0.70699379458356115</v>
      </c>
      <c r="CO124">
        <f t="shared" si="309"/>
        <v>-0.298021323730223</v>
      </c>
      <c r="CP124">
        <f t="shared" si="362"/>
        <v>0.40086437499242217</v>
      </c>
      <c r="CQ124">
        <f t="shared" si="310"/>
        <v>0.57335456628923498</v>
      </c>
      <c r="CR124">
        <f t="shared" si="311"/>
        <v>-0.31196254526470218</v>
      </c>
      <c r="CS124">
        <f t="shared" si="363"/>
        <v>0.28773429165125186</v>
      </c>
      <c r="CT124">
        <f t="shared" si="312"/>
        <v>0.42781343827467788</v>
      </c>
      <c r="CU124">
        <f t="shared" si="313"/>
        <v>-0.3093708158044074</v>
      </c>
      <c r="CV124">
        <f t="shared" si="364"/>
        <v>0.19758098827206233</v>
      </c>
      <c r="CW124">
        <f t="shared" si="314"/>
        <v>0.28322534717179515</v>
      </c>
      <c r="CX124">
        <f t="shared" si="315"/>
        <v>-0.29764531655823123</v>
      </c>
      <c r="CY124">
        <f t="shared" si="365"/>
        <v>0.12653442366706927</v>
      </c>
      <c r="CZ124">
        <f t="shared" si="316"/>
        <v>0.15493971219293401</v>
      </c>
      <c r="DA124">
        <f t="shared" si="317"/>
        <v>-0.28300260607528299</v>
      </c>
      <c r="DB124">
        <f t="shared" si="366"/>
        <v>6.991074944551863E-2</v>
      </c>
      <c r="DC124">
        <f t="shared" si="318"/>
        <v>5.8494026657909259E-2</v>
      </c>
      <c r="DD124">
        <f t="shared" si="319"/>
        <v>-0.27036303674738266</v>
      </c>
      <c r="EW124">
        <f t="shared" si="207"/>
        <v>3.4243359924128685</v>
      </c>
      <c r="EX124">
        <f t="shared" si="202"/>
        <v>-4.801468428384724</v>
      </c>
      <c r="EY124">
        <f t="shared" si="203"/>
        <v>-1.3949555301961167</v>
      </c>
      <c r="EZ124">
        <f t="shared" si="204"/>
        <v>1.0321225810047872</v>
      </c>
      <c r="FA124">
        <f t="shared" si="383"/>
        <v>-5.8090208277970579</v>
      </c>
      <c r="FB124" cm="1">
        <f t="array" ref="FB124">xsel+Rs*COS(EW124)</f>
        <v>266.10159014941416</v>
      </c>
      <c r="FC124">
        <f t="shared" si="205"/>
        <v>135.84841103931501</v>
      </c>
      <c r="HU124">
        <f t="shared" si="327"/>
        <v>0</v>
      </c>
      <c r="HV124">
        <f t="shared" si="247"/>
        <v>0.94268871405637655</v>
      </c>
      <c r="HW124">
        <f t="shared" si="328"/>
        <v>0.86761999999999873</v>
      </c>
      <c r="HX124">
        <f t="shared" si="384"/>
        <v>5.3326182691581279</v>
      </c>
      <c r="IA124">
        <f t="shared" si="385"/>
        <v>1.0691058244387164</v>
      </c>
      <c r="IB124">
        <f t="shared" si="386"/>
        <v>6.5766651920444943</v>
      </c>
      <c r="IC124">
        <f t="shared" si="387"/>
        <v>0.55591296468310547</v>
      </c>
      <c r="ID124">
        <f t="shared" si="388"/>
        <v>5.3035628006328226</v>
      </c>
      <c r="IE124">
        <f t="shared" si="389"/>
        <v>18432.930629494171</v>
      </c>
      <c r="IG124">
        <f t="shared" si="390"/>
        <v>0.10443740711700662</v>
      </c>
      <c r="IH124">
        <f t="shared" si="249"/>
        <v>0.87620115245880736</v>
      </c>
      <c r="II124">
        <f t="shared" si="377"/>
        <v>1.0679224969979502</v>
      </c>
      <c r="IJ124">
        <f t="shared" si="378"/>
        <v>1.1744267528489867</v>
      </c>
      <c r="IL124">
        <f t="shared" si="250"/>
        <v>14.126102125183337</v>
      </c>
    </row>
    <row r="125" spans="1:246" x14ac:dyDescent="0.2">
      <c r="A125">
        <f t="shared" si="329"/>
        <v>28.289347288954765</v>
      </c>
      <c r="B125">
        <f t="shared" si="330"/>
        <v>0.84121483822243537</v>
      </c>
      <c r="C125">
        <f t="shared" si="251"/>
        <v>39.284162485997157</v>
      </c>
      <c r="D125">
        <f t="shared" si="331"/>
        <v>-2.4506566641577712E-2</v>
      </c>
      <c r="E125">
        <f t="shared" si="244"/>
        <v>0.93475835216306191</v>
      </c>
      <c r="F125">
        <f t="shared" si="252"/>
        <v>41.634115556061374</v>
      </c>
      <c r="G125">
        <f t="shared" si="332"/>
        <v>-7.6574915686398695E-2</v>
      </c>
      <c r="H125">
        <f t="shared" si="253"/>
        <v>5.7682405797940928E-2</v>
      </c>
      <c r="I125">
        <f t="shared" si="333"/>
        <v>-0.29719852841212052</v>
      </c>
      <c r="J125">
        <f t="shared" si="334"/>
        <v>-0.13763239633939411</v>
      </c>
      <c r="K125">
        <f t="shared" si="254"/>
        <v>0.15284795967806974</v>
      </c>
      <c r="L125">
        <f t="shared" si="255"/>
        <v>-0.30902503868543618</v>
      </c>
      <c r="M125">
        <f t="shared" si="335"/>
        <v>-0.2131165730023965</v>
      </c>
      <c r="N125">
        <f t="shared" si="256"/>
        <v>0.27956291174804815</v>
      </c>
      <c r="O125">
        <f t="shared" si="257"/>
        <v>-0.32247192612851461</v>
      </c>
      <c r="P125">
        <f t="shared" si="336"/>
        <v>-0.30774692056868513</v>
      </c>
      <c r="Q125">
        <f t="shared" si="258"/>
        <v>0.42261170947845994</v>
      </c>
      <c r="R125">
        <f t="shared" si="259"/>
        <v>-0.33263863296377799</v>
      </c>
      <c r="S125">
        <f t="shared" si="337"/>
        <v>-0.42546261032387978</v>
      </c>
      <c r="T125">
        <f t="shared" si="260"/>
        <v>0.5669494213876447</v>
      </c>
      <c r="U125">
        <f t="shared" si="261"/>
        <v>-0.33332075200560884</v>
      </c>
      <c r="V125">
        <f t="shared" si="338"/>
        <v>-0.56957905235114004</v>
      </c>
      <c r="W125">
        <f t="shared" si="262"/>
        <v>0.69995785098327667</v>
      </c>
      <c r="X125">
        <f t="shared" si="263"/>
        <v>-0.31711182644162345</v>
      </c>
      <c r="Y125">
        <f t="shared" si="339"/>
        <v>-0.74322821952642448</v>
      </c>
      <c r="Z125">
        <f t="shared" si="264"/>
        <v>0.81263549582622141</v>
      </c>
      <c r="AA125">
        <f t="shared" si="265"/>
        <v>-0.27528952339490359</v>
      </c>
      <c r="AB125">
        <f t="shared" si="340"/>
        <v>-0.95017482158046518</v>
      </c>
      <c r="AC125">
        <f t="shared" si="266"/>
        <v>0.899748849878935</v>
      </c>
      <c r="AD125">
        <f t="shared" si="267"/>
        <v>-0.19728129506808356</v>
      </c>
      <c r="AE125">
        <f t="shared" si="341"/>
        <v>-1.196176833350606</v>
      </c>
      <c r="AF125">
        <f t="shared" si="268"/>
        <v>0.95930781116912145</v>
      </c>
      <c r="AG125">
        <f t="shared" si="269"/>
        <v>-6.9366355129931487E-2</v>
      </c>
      <c r="AH125">
        <f t="shared" si="342"/>
        <v>-1.491250955641938</v>
      </c>
      <c r="AI125">
        <f t="shared" si="270"/>
        <v>0.99183181709475177</v>
      </c>
      <c r="AJ125">
        <f t="shared" si="271"/>
        <v>0.12803731159594745</v>
      </c>
      <c r="AK125">
        <f t="shared" si="343"/>
        <v>-1.8536859269352539</v>
      </c>
      <c r="AL125">
        <f t="shared" si="272"/>
        <v>0.99976458889646003</v>
      </c>
      <c r="AM125">
        <f t="shared" si="273"/>
        <v>0.42589815514703094</v>
      </c>
      <c r="AN125">
        <f t="shared" si="344"/>
        <v>-2.3179392575868842</v>
      </c>
      <c r="AO125">
        <f t="shared" si="274"/>
        <v>0.98716884338022148</v>
      </c>
      <c r="AP125">
        <f t="shared" si="275"/>
        <v>0.87828397791417079</v>
      </c>
      <c r="AQ125">
        <f t="shared" si="345"/>
        <v>-2.9524438902656533</v>
      </c>
      <c r="AR125">
        <f t="shared" si="276"/>
        <v>0.95959925567014603</v>
      </c>
      <c r="AS125">
        <f t="shared" si="277"/>
        <v>1.5895745396770053</v>
      </c>
      <c r="AT125">
        <f t="shared" si="346"/>
        <v>-3.9072458798831011</v>
      </c>
      <c r="AU125">
        <f t="shared" si="278"/>
        <v>0.92390453524609439</v>
      </c>
      <c r="AV125">
        <f t="shared" si="279"/>
        <v>2.7876759876034458</v>
      </c>
      <c r="AW125">
        <f t="shared" si="347"/>
        <v>-5.575282445251041</v>
      </c>
      <c r="AX125">
        <f t="shared" si="280"/>
        <v>0.88770539922732039</v>
      </c>
      <c r="AY125">
        <f t="shared" si="281"/>
        <v>5.0712363444876249</v>
      </c>
      <c r="AZ125">
        <f t="shared" si="348"/>
        <v>-9.3982491492678371</v>
      </c>
      <c r="BA125">
        <f t="shared" si="282"/>
        <v>0.85844197330778893</v>
      </c>
      <c r="BB125">
        <f t="shared" si="283"/>
        <v>10.641691246794895</v>
      </c>
      <c r="BC125">
        <f t="shared" si="349"/>
        <v>-28.343353585519381</v>
      </c>
      <c r="BD125">
        <f t="shared" si="284"/>
        <v>0.84212292873591832</v>
      </c>
      <c r="BE125">
        <f t="shared" si="285"/>
        <v>39.307586238340903</v>
      </c>
      <c r="BF125">
        <f t="shared" si="350"/>
        <v>28.343353585519431</v>
      </c>
      <c r="BG125">
        <f t="shared" si="286"/>
        <v>0.84212292873591776</v>
      </c>
      <c r="BH125">
        <f t="shared" si="287"/>
        <v>39.307586238341017</v>
      </c>
      <c r="BI125">
        <f t="shared" si="351"/>
        <v>9.398249149267853</v>
      </c>
      <c r="BJ125">
        <f t="shared" si="288"/>
        <v>0.85844197330778926</v>
      </c>
      <c r="BK125">
        <f t="shared" si="289"/>
        <v>10.641691246794913</v>
      </c>
      <c r="BL125">
        <f t="shared" si="352"/>
        <v>5.5752824452510472</v>
      </c>
      <c r="BM125">
        <f t="shared" si="290"/>
        <v>0.88770539922732061</v>
      </c>
      <c r="BN125">
        <f t="shared" si="291"/>
        <v>5.0712363444876312</v>
      </c>
      <c r="BO125">
        <f t="shared" si="353"/>
        <v>3.9072458798831007</v>
      </c>
      <c r="BP125">
        <f t="shared" si="292"/>
        <v>0.9239045352460945</v>
      </c>
      <c r="BQ125">
        <f t="shared" si="293"/>
        <v>2.7876759876034432</v>
      </c>
      <c r="BR125">
        <f t="shared" si="354"/>
        <v>2.9524438902656542</v>
      </c>
      <c r="BS125">
        <f t="shared" si="294"/>
        <v>0.95959925567014592</v>
      </c>
      <c r="BT125">
        <f t="shared" si="295"/>
        <v>1.5895745396770056</v>
      </c>
      <c r="BU125">
        <f t="shared" si="355"/>
        <v>2.3179392575868847</v>
      </c>
      <c r="BV125">
        <f t="shared" si="296"/>
        <v>0.98716884338022137</v>
      </c>
      <c r="BW125">
        <f t="shared" si="297"/>
        <v>0.8782839779141709</v>
      </c>
      <c r="BX125">
        <f t="shared" si="356"/>
        <v>1.8536859269352537</v>
      </c>
      <c r="BY125">
        <f t="shared" si="298"/>
        <v>0.99976458889646003</v>
      </c>
      <c r="BZ125">
        <f t="shared" si="299"/>
        <v>0.42589815514703094</v>
      </c>
      <c r="CA125">
        <f t="shared" si="357"/>
        <v>1.491250955641938</v>
      </c>
      <c r="CB125">
        <f t="shared" si="300"/>
        <v>0.99183181709475166</v>
      </c>
      <c r="CC125">
        <f t="shared" si="301"/>
        <v>0.12803731159594745</v>
      </c>
      <c r="CD125">
        <f t="shared" si="358"/>
        <v>1.196176833350606</v>
      </c>
      <c r="CE125">
        <f t="shared" si="302"/>
        <v>0.95930781116912145</v>
      </c>
      <c r="CF125">
        <f t="shared" si="303"/>
        <v>-6.9366355129931487E-2</v>
      </c>
      <c r="CG125">
        <f t="shared" si="359"/>
        <v>0.95017482158046529</v>
      </c>
      <c r="CH125">
        <f t="shared" si="304"/>
        <v>0.89974884987893522</v>
      </c>
      <c r="CI125">
        <f t="shared" si="305"/>
        <v>-0.19728129506808309</v>
      </c>
      <c r="CJ125">
        <f t="shared" si="360"/>
        <v>0.74322821952642482</v>
      </c>
      <c r="CK125">
        <f t="shared" si="306"/>
        <v>0.81263549582622163</v>
      </c>
      <c r="CL125">
        <f t="shared" si="307"/>
        <v>-0.27528952339490359</v>
      </c>
      <c r="CM125">
        <f t="shared" si="361"/>
        <v>0.56957905235114004</v>
      </c>
      <c r="CN125">
        <f t="shared" si="308"/>
        <v>0.69995785098327656</v>
      </c>
      <c r="CO125">
        <f t="shared" si="309"/>
        <v>-0.31711182644162395</v>
      </c>
      <c r="CP125">
        <f t="shared" si="362"/>
        <v>0.42546261032388039</v>
      </c>
      <c r="CQ125">
        <f t="shared" si="310"/>
        <v>0.5669494213876447</v>
      </c>
      <c r="CR125">
        <f t="shared" si="311"/>
        <v>-0.33332075200560884</v>
      </c>
      <c r="CS125">
        <f t="shared" si="363"/>
        <v>0.30774692056868519</v>
      </c>
      <c r="CT125">
        <f t="shared" si="312"/>
        <v>0.42261170947846005</v>
      </c>
      <c r="CU125">
        <f t="shared" si="313"/>
        <v>-0.33263863296377849</v>
      </c>
      <c r="CV125">
        <f t="shared" si="364"/>
        <v>0.21311657300239678</v>
      </c>
      <c r="CW125">
        <f t="shared" si="314"/>
        <v>0.27956291174804826</v>
      </c>
      <c r="CX125">
        <f t="shared" si="315"/>
        <v>-0.32247192612851755</v>
      </c>
      <c r="CY125">
        <f t="shared" si="365"/>
        <v>0.13763239633939403</v>
      </c>
      <c r="CZ125">
        <f t="shared" si="316"/>
        <v>0.15284795967806952</v>
      </c>
      <c r="DA125">
        <f t="shared" si="317"/>
        <v>-0.3090250386854369</v>
      </c>
      <c r="DB125">
        <f t="shared" si="366"/>
        <v>7.6574915686398751E-2</v>
      </c>
      <c r="DC125">
        <f t="shared" si="318"/>
        <v>5.7682405797940928E-2</v>
      </c>
      <c r="DD125">
        <f t="shared" si="319"/>
        <v>-0.29719852841211974</v>
      </c>
      <c r="EW125">
        <f t="shared" si="207"/>
        <v>3.4557519189487662</v>
      </c>
      <c r="EX125">
        <f t="shared" si="202"/>
        <v>-4.755282581475778</v>
      </c>
      <c r="EY125">
        <f t="shared" si="203"/>
        <v>-1.5450849718747071</v>
      </c>
      <c r="EZ125">
        <f t="shared" si="204"/>
        <v>0.15168028076422663</v>
      </c>
      <c r="FA125">
        <f t="shared" si="383"/>
        <v>-5.8980499398044506</v>
      </c>
      <c r="FB125" cm="1">
        <f t="array" ref="FB125">xsel+Rs*COS(EW125)</f>
        <v>266.11313661114139</v>
      </c>
      <c r="FC125">
        <f t="shared" si="205"/>
        <v>135.81087867889536</v>
      </c>
      <c r="HU125">
        <f t="shared" si="327"/>
        <v>0</v>
      </c>
      <c r="HV125">
        <f t="shared" si="247"/>
        <v>0.94207619777858631</v>
      </c>
      <c r="HW125">
        <f t="shared" si="328"/>
        <v>0.87684999999999869</v>
      </c>
      <c r="HX125">
        <f t="shared" si="384"/>
        <v>5.3265543580080053</v>
      </c>
      <c r="IA125">
        <f t="shared" si="385"/>
        <v>1.0720732057848468</v>
      </c>
      <c r="IB125">
        <f t="shared" si="386"/>
        <v>6.4908535158220886</v>
      </c>
      <c r="IC125">
        <f t="shared" si="387"/>
        <v>0.54424030332591833</v>
      </c>
      <c r="ID125">
        <f t="shared" si="388"/>
        <v>5.2986775539798403</v>
      </c>
      <c r="IE125">
        <f t="shared" si="389"/>
        <v>18422.713439720643</v>
      </c>
      <c r="IG125">
        <f t="shared" si="390"/>
        <v>0.10235354706413984</v>
      </c>
      <c r="IH125">
        <f t="shared" si="249"/>
        <v>0.87762301231195183</v>
      </c>
      <c r="II125">
        <f t="shared" si="377"/>
        <v>1.0708807059997949</v>
      </c>
      <c r="IJ125">
        <f t="shared" si="378"/>
        <v>1.1753181131168016</v>
      </c>
      <c r="IL125">
        <f t="shared" si="250"/>
        <v>14.122310977666201</v>
      </c>
    </row>
    <row r="126" spans="1:246" x14ac:dyDescent="0.2">
      <c r="A126">
        <f t="shared" si="329"/>
        <v>29.232328211951554</v>
      </c>
      <c r="B126">
        <f t="shared" si="330"/>
        <v>0.85669639149574794</v>
      </c>
      <c r="C126">
        <f t="shared" si="251"/>
        <v>39.681788236071384</v>
      </c>
      <c r="D126">
        <f t="shared" si="331"/>
        <v>-2.6729349825235338E-2</v>
      </c>
      <c r="E126">
        <f t="shared" si="244"/>
        <v>0.92874362402670507</v>
      </c>
      <c r="F126">
        <f t="shared" si="252"/>
        <v>41.486658830528093</v>
      </c>
      <c r="G126">
        <f t="shared" si="332"/>
        <v>-8.3239081927278816E-2</v>
      </c>
      <c r="H126">
        <f t="shared" si="253"/>
        <v>5.687043526167479E-2</v>
      </c>
      <c r="I126">
        <f t="shared" si="333"/>
        <v>-0.32423517287849624</v>
      </c>
      <c r="J126">
        <f t="shared" si="334"/>
        <v>-0.14873036901171888</v>
      </c>
      <c r="K126">
        <f t="shared" si="254"/>
        <v>0.15075362153598681</v>
      </c>
      <c r="L126">
        <f t="shared" si="255"/>
        <v>-0.33525864921625964</v>
      </c>
      <c r="M126">
        <f t="shared" si="335"/>
        <v>-0.22865215773273093</v>
      </c>
      <c r="N126">
        <f t="shared" si="256"/>
        <v>0.27589114335364295</v>
      </c>
      <c r="O126">
        <f t="shared" si="257"/>
        <v>-0.34752558929751504</v>
      </c>
      <c r="P126">
        <f t="shared" si="336"/>
        <v>-0.32775954948611846</v>
      </c>
      <c r="Q126">
        <f t="shared" si="258"/>
        <v>0.41738644317972973</v>
      </c>
      <c r="R126">
        <f t="shared" si="259"/>
        <v>-0.35615635844889654</v>
      </c>
      <c r="S126">
        <f t="shared" si="337"/>
        <v>-0.45006084565533794</v>
      </c>
      <c r="T126">
        <f t="shared" si="260"/>
        <v>0.56049655444248259</v>
      </c>
      <c r="U126">
        <f t="shared" si="261"/>
        <v>-0.35496044294419365</v>
      </c>
      <c r="V126">
        <f t="shared" si="338"/>
        <v>-0.59898384911513669</v>
      </c>
      <c r="W126">
        <f t="shared" si="262"/>
        <v>0.69283842979789623</v>
      </c>
      <c r="X126">
        <f t="shared" si="263"/>
        <v>-0.33652674393992094</v>
      </c>
      <c r="Y126">
        <f t="shared" si="339"/>
        <v>-0.77782815675337857</v>
      </c>
      <c r="Z126">
        <f t="shared" si="264"/>
        <v>0.80555580362242307</v>
      </c>
      <c r="AA126">
        <f t="shared" si="265"/>
        <v>-0.29209557380691742</v>
      </c>
      <c r="AB126">
        <f t="shared" si="340"/>
        <v>-0.99059898259819956</v>
      </c>
      <c r="AC126">
        <f t="shared" si="266"/>
        <v>0.89347144422144475</v>
      </c>
      <c r="AD126">
        <f t="shared" si="267"/>
        <v>-0.21100681377895764</v>
      </c>
      <c r="AE126">
        <f t="shared" si="341"/>
        <v>-1.2433978438300366</v>
      </c>
      <c r="AF126">
        <f t="shared" si="268"/>
        <v>0.95457687920413792</v>
      </c>
      <c r="AG126">
        <f t="shared" si="269"/>
        <v>-7.937911680328294E-2</v>
      </c>
      <c r="AH126">
        <f t="shared" si="342"/>
        <v>-1.5467445800323385</v>
      </c>
      <c r="AI126">
        <f t="shared" si="270"/>
        <v>0.98931410554528387</v>
      </c>
      <c r="AJ126">
        <f t="shared" si="271"/>
        <v>0.12263582871164408</v>
      </c>
      <c r="AK126">
        <f t="shared" si="343"/>
        <v>-1.9197040280591737</v>
      </c>
      <c r="AL126">
        <f t="shared" si="272"/>
        <v>0.99999929740237237</v>
      </c>
      <c r="AM126">
        <f t="shared" si="273"/>
        <v>0.42643231680666138</v>
      </c>
      <c r="AN126">
        <f t="shared" si="344"/>
        <v>-2.3980265721035869</v>
      </c>
      <c r="AO126">
        <f t="shared" si="274"/>
        <v>0.99051893291827353</v>
      </c>
      <c r="AP126">
        <f t="shared" si="275"/>
        <v>0.88676644418428896</v>
      </c>
      <c r="AQ126">
        <f t="shared" si="345"/>
        <v>-3.0525322767588441</v>
      </c>
      <c r="AR126">
        <f t="shared" si="276"/>
        <v>0.96620203438327801</v>
      </c>
      <c r="AS126">
        <f t="shared" si="277"/>
        <v>1.6092011634233696</v>
      </c>
      <c r="AT126">
        <f t="shared" si="346"/>
        <v>-4.0383256324526036</v>
      </c>
      <c r="AU126">
        <f t="shared" si="278"/>
        <v>0.93362803125935101</v>
      </c>
      <c r="AV126">
        <f t="shared" si="279"/>
        <v>2.8239564959365802</v>
      </c>
      <c r="AW126">
        <f t="shared" si="347"/>
        <v>-5.7614451614275399</v>
      </c>
      <c r="AX126">
        <f t="shared" si="280"/>
        <v>0.90012443656750785</v>
      </c>
      <c r="AY126">
        <f t="shared" si="281"/>
        <v>5.1353407914400728</v>
      </c>
      <c r="AZ126">
        <f t="shared" si="348"/>
        <v>-9.7115953859210276</v>
      </c>
      <c r="BA126">
        <f t="shared" si="282"/>
        <v>0.87284972000155392</v>
      </c>
      <c r="BB126">
        <f t="shared" si="283"/>
        <v>10.765094732181165</v>
      </c>
      <c r="BC126">
        <f t="shared" si="349"/>
        <v>-29.288134718401658</v>
      </c>
      <c r="BD126">
        <f t="shared" si="284"/>
        <v>0.85758772156082463</v>
      </c>
      <c r="BE126">
        <f t="shared" si="285"/>
        <v>39.7045711944616</v>
      </c>
      <c r="BF126">
        <f t="shared" si="350"/>
        <v>29.288134718401707</v>
      </c>
      <c r="BG126">
        <f t="shared" si="286"/>
        <v>0.85758772156082408</v>
      </c>
      <c r="BH126">
        <f t="shared" si="287"/>
        <v>39.704571194461714</v>
      </c>
      <c r="BI126">
        <f t="shared" si="351"/>
        <v>9.7115953859210435</v>
      </c>
      <c r="BJ126">
        <f t="shared" si="288"/>
        <v>0.87284972000155414</v>
      </c>
      <c r="BK126">
        <f t="shared" si="289"/>
        <v>10.765094732181181</v>
      </c>
      <c r="BL126">
        <f t="shared" si="352"/>
        <v>5.7614451614275461</v>
      </c>
      <c r="BM126">
        <f t="shared" si="290"/>
        <v>0.90012443656750796</v>
      </c>
      <c r="BN126">
        <f t="shared" si="291"/>
        <v>5.135340791440079</v>
      </c>
      <c r="BO126">
        <f t="shared" si="353"/>
        <v>4.0383256324526027</v>
      </c>
      <c r="BP126">
        <f t="shared" si="292"/>
        <v>0.93362803125935112</v>
      </c>
      <c r="BQ126">
        <f t="shared" si="293"/>
        <v>2.8239564959365779</v>
      </c>
      <c r="BR126">
        <f t="shared" si="354"/>
        <v>3.052532276758845</v>
      </c>
      <c r="BS126">
        <f t="shared" si="294"/>
        <v>0.96620203438327801</v>
      </c>
      <c r="BT126">
        <f t="shared" si="295"/>
        <v>1.6092011634233705</v>
      </c>
      <c r="BU126">
        <f t="shared" si="355"/>
        <v>2.3980265721035874</v>
      </c>
      <c r="BV126">
        <f t="shared" si="296"/>
        <v>0.99051893291827353</v>
      </c>
      <c r="BW126">
        <f t="shared" si="297"/>
        <v>0.88676644418428963</v>
      </c>
      <c r="BX126">
        <f t="shared" si="356"/>
        <v>1.9197040280591735</v>
      </c>
      <c r="BY126">
        <f t="shared" si="298"/>
        <v>0.99999929740237237</v>
      </c>
      <c r="BZ126">
        <f t="shared" si="299"/>
        <v>0.42643231680666138</v>
      </c>
      <c r="CA126">
        <f t="shared" si="357"/>
        <v>1.5467445800323385</v>
      </c>
      <c r="CB126">
        <f t="shared" si="300"/>
        <v>0.98931410554528376</v>
      </c>
      <c r="CC126">
        <f t="shared" si="301"/>
        <v>0.12263582871164361</v>
      </c>
      <c r="CD126">
        <f t="shared" si="358"/>
        <v>1.2433978438300366</v>
      </c>
      <c r="CE126">
        <f t="shared" si="302"/>
        <v>0.95457687920413792</v>
      </c>
      <c r="CF126">
        <f t="shared" si="303"/>
        <v>-7.937911680328294E-2</v>
      </c>
      <c r="CG126">
        <f t="shared" si="359"/>
        <v>0.99059898259819967</v>
      </c>
      <c r="CH126">
        <f t="shared" si="304"/>
        <v>0.89347144422144487</v>
      </c>
      <c r="CI126">
        <f t="shared" si="305"/>
        <v>-0.21100681377895764</v>
      </c>
      <c r="CJ126">
        <f t="shared" si="360"/>
        <v>0.77782815675337891</v>
      </c>
      <c r="CK126">
        <f t="shared" si="306"/>
        <v>0.80555580362242341</v>
      </c>
      <c r="CL126">
        <f t="shared" si="307"/>
        <v>-0.29209557380691692</v>
      </c>
      <c r="CM126">
        <f t="shared" si="361"/>
        <v>0.59898384911513669</v>
      </c>
      <c r="CN126">
        <f t="shared" si="308"/>
        <v>0.692838429797896</v>
      </c>
      <c r="CO126">
        <f t="shared" si="309"/>
        <v>-0.33652674393992144</v>
      </c>
      <c r="CP126">
        <f t="shared" si="362"/>
        <v>0.4500608456553386</v>
      </c>
      <c r="CQ126">
        <f t="shared" si="310"/>
        <v>0.56049655444248259</v>
      </c>
      <c r="CR126">
        <f t="shared" si="311"/>
        <v>-0.35496044294419365</v>
      </c>
      <c r="CS126">
        <f t="shared" si="363"/>
        <v>0.32775954948611852</v>
      </c>
      <c r="CT126">
        <f t="shared" si="312"/>
        <v>0.41738644317973006</v>
      </c>
      <c r="CU126">
        <f t="shared" si="313"/>
        <v>-0.35615635844889643</v>
      </c>
      <c r="CV126">
        <f t="shared" si="364"/>
        <v>0.22865215773273123</v>
      </c>
      <c r="CW126">
        <f t="shared" si="314"/>
        <v>0.27589114335364318</v>
      </c>
      <c r="CX126">
        <f t="shared" si="315"/>
        <v>-0.3475255892975172</v>
      </c>
      <c r="CY126">
        <f t="shared" si="365"/>
        <v>0.14873036901171879</v>
      </c>
      <c r="CZ126">
        <f t="shared" si="316"/>
        <v>0.15075362153598659</v>
      </c>
      <c r="DA126">
        <f t="shared" si="317"/>
        <v>-0.33525864921626042</v>
      </c>
      <c r="DB126">
        <f t="shared" si="366"/>
        <v>8.3239081927278871E-2</v>
      </c>
      <c r="DC126">
        <f t="shared" si="318"/>
        <v>5.687043526167479E-2</v>
      </c>
      <c r="DD126">
        <f t="shared" si="319"/>
        <v>-0.32423517287849546</v>
      </c>
      <c r="EW126">
        <f t="shared" si="207"/>
        <v>3.487167845484664</v>
      </c>
      <c r="EX126">
        <f t="shared" si="202"/>
        <v>-4.7044038447711385</v>
      </c>
      <c r="EY126">
        <f t="shared" si="203"/>
        <v>-1.6936896012264264</v>
      </c>
      <c r="EZ126">
        <f t="shared" si="204"/>
        <v>-0.72324660338671565</v>
      </c>
      <c r="FA126">
        <f t="shared" si="383"/>
        <v>-5.8555029118504915</v>
      </c>
      <c r="FB126" cm="1">
        <f t="array" ref="FB126">xsel+Rs*COS(EW126)</f>
        <v>266.12585629531753</v>
      </c>
      <c r="FC126">
        <f t="shared" si="205"/>
        <v>135.77372752155745</v>
      </c>
      <c r="HU126">
        <f t="shared" si="327"/>
        <v>0</v>
      </c>
      <c r="HV126">
        <f t="shared" ref="HV126:HV149" si="391">2*(1-COS(incid22))*EXP(-bsel*$HW126)/((1-COS(incid22))^2*EXP(-2*bsel*$HW126)+kay2_^2 )</f>
        <v>0.9414636591404737</v>
      </c>
      <c r="HW126">
        <f t="shared" si="328"/>
        <v>0.88607999999999865</v>
      </c>
      <c r="HX126">
        <f t="shared" si="384"/>
        <v>5.3204902254906896</v>
      </c>
      <c r="IA126">
        <f t="shared" si="385"/>
        <v>1.0750657580784613</v>
      </c>
      <c r="IB126">
        <f t="shared" si="386"/>
        <v>6.4050549677034958</v>
      </c>
      <c r="IC126">
        <f t="shared" si="387"/>
        <v>0.53249864536436342</v>
      </c>
      <c r="ID126">
        <f t="shared" si="388"/>
        <v>5.2937757255315505</v>
      </c>
      <c r="IE126">
        <f t="shared" si="389"/>
        <v>18412.602523826288</v>
      </c>
      <c r="IG126">
        <f t="shared" si="390"/>
        <v>0.10025235503834019</v>
      </c>
      <c r="IH126">
        <f t="shared" ref="IH126:IH149" si="392">SIN(IA126)*(c_EXISOSI+bsel*($HX127))/(c_EXISOSI+bsel*$HX126)</f>
        <v>0.87904910929855129</v>
      </c>
      <c r="II126">
        <f t="shared" si="377"/>
        <v>1.0738639121739271</v>
      </c>
      <c r="IJ126">
        <f t="shared" si="378"/>
        <v>1.176217459238067</v>
      </c>
      <c r="IL126">
        <f t="shared" si="250"/>
        <v>14.118558335510857</v>
      </c>
    </row>
    <row r="127" spans="1:246" x14ac:dyDescent="0.2">
      <c r="A127">
        <f t="shared" si="329"/>
        <v>30.175309134948343</v>
      </c>
      <c r="B127">
        <f t="shared" ref="B127:B158" si="393">1-(Vl*SIN(B$94)*$A127/Al-COS(B$94))^2</f>
        <v>0.87138401896017259</v>
      </c>
      <c r="C127">
        <f t="shared" ref="C127:C158" si="394">IF(B127&gt;0, Al*(SIGN(SIN(B$94))*SQRT(B127)-SIN(B$94))/(Vl*SIN(B$94)),0)</f>
        <v>40.055714993558318</v>
      </c>
      <c r="D127">
        <f t="shared" si="331"/>
        <v>-2.8952133008892964E-2</v>
      </c>
      <c r="E127">
        <f t="shared" si="244"/>
        <v>0.92251595443063239</v>
      </c>
      <c r="F127">
        <f t="shared" ref="F127:F158" si="395">IF(E127&gt;0, Al*(SIGN(SIN(E$94))*SQRT(E127)-SIN(E$94))/(Vl*SIN(E$94)),0)</f>
        <v>41.333477631324506</v>
      </c>
      <c r="G127">
        <f t="shared" si="332"/>
        <v>-8.9903248168158936E-2</v>
      </c>
      <c r="H127">
        <f t="shared" ref="H127:H158" si="396">1-(Vl*SIN(H$94)*G127/Al-COS(H$94))^2</f>
        <v>5.6058115049110735E-2</v>
      </c>
      <c r="I127">
        <f t="shared" ref="I127:I158" si="397">Al*(SIGN(SIN(H$94))*SQRT(H127)-SIN(H$94))/(Vl*SIN(H$94))</f>
        <v>-0.35147729382024412</v>
      </c>
      <c r="J127">
        <f t="shared" si="334"/>
        <v>-0.15982834168404364</v>
      </c>
      <c r="K127">
        <f t="shared" ref="K127:K158" si="398">1-(Vl*SIN(K$94)*J127/Al-COS(K$94))^2</f>
        <v>0.14865669776668589</v>
      </c>
      <c r="L127">
        <f t="shared" ref="L127:L158" si="399">Al*(SIGN(SIN(K$94))*SQRT(K127)-SIN(K$94))/(Vl*SIN(K$94))</f>
        <v>-0.36170785397867217</v>
      </c>
      <c r="M127">
        <f t="shared" si="335"/>
        <v>-0.24418774246306535</v>
      </c>
      <c r="N127">
        <f t="shared" ref="N127:N158" si="400">1-(Vl*SIN(N$94)*M127/Al-COS(N$94))^2</f>
        <v>0.27221004198857957</v>
      </c>
      <c r="O127">
        <f t="shared" ref="O127:O158" si="401">Al*(SIGN(SIN(N$94))*SQRT(N127)-SIN(N$94))/(Vl*SIN(N$94))</f>
        <v>-0.37281085422688776</v>
      </c>
      <c r="P127">
        <f t="shared" si="336"/>
        <v>-0.34777217840355179</v>
      </c>
      <c r="Q127">
        <f t="shared" ref="Q127:Q158" si="402">1-(Vl*SIN(Q$94)*P127/Al-COS(Q$94))^2</f>
        <v>0.41213763937848713</v>
      </c>
      <c r="R127">
        <f t="shared" ref="R127:R158" si="403">Al*(SIGN(SIN(Q$94))*SQRT(Q127)-SIN(Q$94))/(Vl*SIN(Q$94))</f>
        <v>-0.37992870026495462</v>
      </c>
      <c r="S127">
        <f t="shared" si="337"/>
        <v>-0.4746590809867961</v>
      </c>
      <c r="T127">
        <f t="shared" ref="T127:T158" si="404">1-(Vl*SIN(T$94)*S127/Al-COS(T$94))^2</f>
        <v>0.55399596545374841</v>
      </c>
      <c r="U127">
        <f t="shared" ref="U127:U158" si="405">Al*(SIGN(SIN(T$94))*SQRT(T127)-SIN(T$94))/(Vl*SIN(T$94))</f>
        <v>-0.3768864935147811</v>
      </c>
      <c r="V127">
        <f t="shared" si="338"/>
        <v>-0.62838864587913335</v>
      </c>
      <c r="W127">
        <f t="shared" ref="W127:W158" si="406">1-(Vl*SIN(W$94)*V127/Al-COS(W$94))^2</f>
        <v>0.68563553102741981</v>
      </c>
      <c r="X127">
        <f t="shared" ref="X127:X158" si="407">Al*(SIGN(SIN(W$94))*SQRT(W127)-SIN(W$94))/(Vl*SIN(W$94))</f>
        <v>-0.35627108997029305</v>
      </c>
      <c r="Y127">
        <f t="shared" si="339"/>
        <v>-0.81242809398033267</v>
      </c>
      <c r="Z127">
        <f t="shared" ref="Z127:Z158" si="408">1-(Vl*SIN(Z$94)*Y127/Al-COS(Z$94))^2</f>
        <v>0.7983448248589724</v>
      </c>
      <c r="AA127">
        <f t="shared" ref="AA127:AA158" si="409">Al*(SIGN(SIN(Z$94))*SQRT(Z127)-SIN(Z$94))/(Vl*SIN(Z$94))</f>
        <v>-0.30928936950588531</v>
      </c>
      <c r="AB127">
        <f t="shared" si="340"/>
        <v>-1.0310231436159338</v>
      </c>
      <c r="AC127">
        <f t="shared" ref="AC127:AC158" si="410">1-(Vl*SIN(AC$94)*AB127/Al-COS(AC$94))^2</f>
        <v>0.88700342553958389</v>
      </c>
      <c r="AD127">
        <f t="shared" ref="AD127:AD158" si="411">Al*(SIGN(SIN(AC$94))*SQRT(AC127)-SIN(AC$94))/(Vl*SIN(AC$94))</f>
        <v>-0.22519963678786961</v>
      </c>
      <c r="AE127">
        <f t="shared" si="341"/>
        <v>-1.2906188543094672</v>
      </c>
      <c r="AF127">
        <f t="shared" ref="AF127:AF158" si="412">1-(Vl*SIN(AF$94)*AE127/Al-COS(AF$94))^2</f>
        <v>0.94958584679459113</v>
      </c>
      <c r="AG127">
        <f t="shared" ref="AG127:AG158" si="413">Al*(SIGN(SIN(AF$94))*SQRT(AF127)-SIN(AF$94))/(Vl*SIN(AF$94))</f>
        <v>-8.9969299738687267E-2</v>
      </c>
      <c r="AH127">
        <f t="shared" si="342"/>
        <v>-1.602238204422739</v>
      </c>
      <c r="AI127">
        <f t="shared" ref="AI127:AI158" si="414">1-(Vl*SIN(AI$94)*AH127/Al-COS(AI$94))^2</f>
        <v>0.9864586747375832</v>
      </c>
      <c r="AJ127">
        <f t="shared" ref="AJ127:AJ158" si="415">Al*(SIGN(SIN(AI$94))*SQRT(AI127)-SIN(AI$94))/(Vl*SIN(AI$94))</f>
        <v>0.11650148039423132</v>
      </c>
      <c r="AK127">
        <f t="shared" si="343"/>
        <v>-1.9857221291830935</v>
      </c>
      <c r="AL127">
        <f t="shared" ref="AL127:AL158" si="416">1-(Vl*SIN(AL$94)*AK127/Al-COS(AL$94))^2</f>
        <v>0.99981322156695551</v>
      </c>
      <c r="AM127">
        <f t="shared" ref="AM127:AM158" si="417">Al*(SIGN(SIN(AL$94))*SQRT(AL127)-SIN(AL$94))/(Vl*SIN(AL$94))</f>
        <v>0.42600884102321274</v>
      </c>
      <c r="AN127">
        <f t="shared" si="344"/>
        <v>-2.4781138866202896</v>
      </c>
      <c r="AO127">
        <f t="shared" ref="AO127:AO158" si="418">1-(Vl*SIN(AO$94)*AN127/Al-COS(AO$94))^2</f>
        <v>0.99336315284512733</v>
      </c>
      <c r="AP127">
        <f t="shared" ref="AP127:AP158" si="419">Al*(SIGN(SIN(AO$94))*SQRT(AO127)-SIN(AO$94))/(Vl*SIN(AO$94))</f>
        <v>0.89395679026604302</v>
      </c>
      <c r="AQ127">
        <f t="shared" si="345"/>
        <v>-3.1526206632520348</v>
      </c>
      <c r="AR127">
        <f t="shared" ref="AR127:AR158" si="420">1-(Vl*SIN(AR$94)*AQ127/Al-COS(AR$94))^2</f>
        <v>0.97221607861790527</v>
      </c>
      <c r="AS127">
        <f t="shared" ref="AS127:AS158" si="421">Al*(SIGN(SIN(AR$94))*SQRT(AR127)-SIN(AR$94))/(Vl*SIN(AR$94))</f>
        <v>1.6270195084392389</v>
      </c>
      <c r="AT127">
        <f t="shared" si="346"/>
        <v>-4.169405385022106</v>
      </c>
      <c r="AU127">
        <f t="shared" ref="AU127:AU158" si="422">1-(Vl*SIN(AU$94)*AT127/Al-COS(AU$94))^2</f>
        <v>0.94268711764272184</v>
      </c>
      <c r="AV127">
        <f t="shared" ref="AV127:AV158" si="423">Al*(SIGN(SIN(AU$94))*SQRT(AU127)-SIN(AU$94))/(Vl*SIN(AU$94))</f>
        <v>2.8575883203996604</v>
      </c>
      <c r="AW127">
        <f t="shared" si="347"/>
        <v>-5.9476078776040389</v>
      </c>
      <c r="AX127">
        <f t="shared" ref="AX127:AX158" si="424">1-(Vl*SIN(AX$94)*AW127/Al-COS(AX$94))^2</f>
        <v>0.91181592193542182</v>
      </c>
      <c r="AY127">
        <f t="shared" ref="AY127:AY158" si="425">Al*(SIGN(SIN(AX$94))*SQRT(AX127)-SIN(AX$94))/(Vl*SIN(AX$94))</f>
        <v>5.1952868587696566</v>
      </c>
      <c r="AZ127">
        <f t="shared" si="348"/>
        <v>-10.024941622574218</v>
      </c>
      <c r="BA127">
        <f t="shared" ref="BA127:BA158" si="426">1-(Vl*SIN(BA$94)*AZ127/Al-COS(BA$94))^2</f>
        <v>0.88648438833429555</v>
      </c>
      <c r="BB127">
        <f t="shared" ref="BB127:BB158" si="427">Al*(SIGN(SIN(BA$94))*SQRT(BA127)-SIN(BA$94))/(Vl*SIN(BA$94))</f>
        <v>10.880942161705146</v>
      </c>
      <c r="BC127">
        <f t="shared" si="349"/>
        <v>-30.232915851283934</v>
      </c>
      <c r="BD127">
        <f t="shared" ref="BD127:BD158" si="428">1-(Vl*SIN(BD$94)*BC127/Al-COS(BD$94))^2</f>
        <v>0.87225555437476632</v>
      </c>
      <c r="BE127">
        <f t="shared" ref="BE127:BE158" si="429">Al*(SIGN(SIN(BD$94))*SQRT(BD127)-SIN(BD$94))/(Vl*SIN(BD$94))</f>
        <v>40.077803667321106</v>
      </c>
      <c r="BF127">
        <f t="shared" si="350"/>
        <v>30.232915851283984</v>
      </c>
      <c r="BG127">
        <f t="shared" ref="BG127:BG158" si="430">1-(Vl*SIN(BG$94)*BF127/Al-COS(BG$94))^2</f>
        <v>0.87225555437476576</v>
      </c>
      <c r="BH127">
        <f t="shared" ref="BH127:BH158" si="431">Al*(SIGN(SIN(BG$94))*SQRT(BG127)-SIN(BG$94))/(Vl*SIN(BG$94))</f>
        <v>40.07780366732122</v>
      </c>
      <c r="BI127">
        <f t="shared" si="351"/>
        <v>10.024941622574234</v>
      </c>
      <c r="BJ127">
        <f t="shared" ref="BJ127:BJ158" si="432">1-(Vl*SIN(BJ$94)*BI127/Al-COS(BJ$94))^2</f>
        <v>0.88648438833429588</v>
      </c>
      <c r="BK127">
        <f t="shared" ref="BK127:BK158" si="433">Al*(SIGN(SIN(BJ$94))*SQRT(BJ127)-SIN(BJ$94))/(Vl*SIN(BJ$94))</f>
        <v>10.880942161705162</v>
      </c>
      <c r="BL127">
        <f t="shared" si="352"/>
        <v>5.9476078776040451</v>
      </c>
      <c r="BM127">
        <f t="shared" ref="BM127:BM158" si="434">1-(Vl*SIN(BM$94)*BL127/Al-COS(BM$94))^2</f>
        <v>0.91181592193542194</v>
      </c>
      <c r="BN127">
        <f t="shared" ref="BN127:BN158" si="435">Al*(SIGN(SIN(BM$94))*SQRT(BM127)-SIN(BM$94))/(Vl*SIN(BM$94))</f>
        <v>5.1952868587696619</v>
      </c>
      <c r="BO127">
        <f t="shared" si="353"/>
        <v>4.1694053850221051</v>
      </c>
      <c r="BP127">
        <f t="shared" ref="BP127:BP158" si="436">1-(Vl*SIN(BP$94)*BO127/Al-COS(BP$94))^2</f>
        <v>0.94268711764272195</v>
      </c>
      <c r="BQ127">
        <f t="shared" ref="BQ127:BQ158" si="437">Al*(SIGN(SIN(BP$94))*SQRT(BP127)-SIN(BP$94))/(Vl*SIN(BP$94))</f>
        <v>2.8575883203996577</v>
      </c>
      <c r="BR127">
        <f t="shared" si="354"/>
        <v>3.1526206632520357</v>
      </c>
      <c r="BS127">
        <f t="shared" ref="BS127:BS158" si="438">1-(Vl*SIN(BS$94)*BR127/Al-COS(BS$94))^2</f>
        <v>0.97221607861790527</v>
      </c>
      <c r="BT127">
        <f t="shared" ref="BT127:BT158" si="439">Al*(SIGN(SIN(BS$94))*SQRT(BS127)-SIN(BS$94))/(Vl*SIN(BS$94))</f>
        <v>1.6270195084392398</v>
      </c>
      <c r="BU127">
        <f t="shared" si="355"/>
        <v>2.4781138866202901</v>
      </c>
      <c r="BV127">
        <f t="shared" ref="BV127:BV158" si="440">1-(Vl*SIN(BV$94)*BU127/Al-COS(BV$94))^2</f>
        <v>0.99336315284512733</v>
      </c>
      <c r="BW127">
        <f t="shared" ref="BW127:BW158" si="441">Al*(SIGN(SIN(BV$94))*SQRT(BV127)-SIN(BV$94))/(Vl*SIN(BV$94))</f>
        <v>0.89395679026604369</v>
      </c>
      <c r="BX127">
        <f t="shared" si="356"/>
        <v>1.9857221291830933</v>
      </c>
      <c r="BY127">
        <f t="shared" ref="BY127:BY158" si="442">1-(Vl*SIN(BY$94)*BX127/Al-COS(BY$94))^2</f>
        <v>0.99981322156695551</v>
      </c>
      <c r="BZ127">
        <f t="shared" ref="BZ127:BZ158" si="443">Al*(SIGN(SIN(BY$94))*SQRT(BY127)-SIN(BY$94))/(Vl*SIN(BY$94))</f>
        <v>0.42600884102321274</v>
      </c>
      <c r="CA127">
        <f t="shared" si="357"/>
        <v>1.602238204422739</v>
      </c>
      <c r="CB127">
        <f t="shared" ref="CB127:CB158" si="444">1-(Vl*SIN(CB$94)*CA127/Al-COS(CB$94))^2</f>
        <v>0.9864586747375832</v>
      </c>
      <c r="CC127">
        <f t="shared" ref="CC127:CC158" si="445">Al*(SIGN(SIN(CB$94))*SQRT(CB127)-SIN(CB$94))/(Vl*SIN(CB$94))</f>
        <v>0.11650148039423132</v>
      </c>
      <c r="CD127">
        <f t="shared" si="358"/>
        <v>1.2906188543094672</v>
      </c>
      <c r="CE127">
        <f t="shared" ref="CE127:CE158" si="446">1-(Vl*SIN(CE$94)*CD127/Al-COS(CE$94))^2</f>
        <v>0.94958584679459113</v>
      </c>
      <c r="CF127">
        <f t="shared" ref="CF127:CF158" si="447">Al*(SIGN(SIN(CE$94))*SQRT(CE127)-SIN(CE$94))/(Vl*SIN(CE$94))</f>
        <v>-8.9969299738687267E-2</v>
      </c>
      <c r="CG127">
        <f t="shared" si="359"/>
        <v>1.0310231436159341</v>
      </c>
      <c r="CH127">
        <f t="shared" ref="CH127:CH158" si="448">1-(Vl*SIN(CH$94)*CG127/Al-COS(CH$94))^2</f>
        <v>0.88700342553958411</v>
      </c>
      <c r="CI127">
        <f t="shared" ref="CI127:CI158" si="449">Al*(SIGN(SIN(CH$94))*SQRT(CH127)-SIN(CH$94))/(Vl*SIN(CH$94))</f>
        <v>-0.22519963678786914</v>
      </c>
      <c r="CJ127">
        <f t="shared" si="360"/>
        <v>0.812428093980333</v>
      </c>
      <c r="CK127">
        <f t="shared" ref="CK127:CK158" si="450">1-(Vl*SIN(CK$94)*CJ127/Al-COS(CK$94))^2</f>
        <v>0.79834482485897273</v>
      </c>
      <c r="CL127">
        <f t="shared" ref="CL127:CL158" si="451">Al*(SIGN(SIN(CK$94))*SQRT(CK127)-SIN(CK$94))/(Vl*SIN(CK$94))</f>
        <v>-0.30928936950588481</v>
      </c>
      <c r="CM127">
        <f t="shared" si="361"/>
        <v>0.62838864587913335</v>
      </c>
      <c r="CN127">
        <f t="shared" ref="CN127:CN158" si="452">1-(Vl*SIN(CN$94)*CM127/Al-COS(CN$94))^2</f>
        <v>0.68563553102741959</v>
      </c>
      <c r="CO127">
        <f t="shared" ref="CO127:CO158" si="453">Al*(SIGN(SIN(CN$94))*SQRT(CN127)-SIN(CN$94))/(Vl*SIN(CN$94))</f>
        <v>-0.356271089970294</v>
      </c>
      <c r="CP127">
        <f t="shared" si="362"/>
        <v>0.47465908098679682</v>
      </c>
      <c r="CQ127">
        <f t="shared" ref="CQ127:CQ158" si="454">1-(Vl*SIN(CQ$94)*CP127/Al-COS(CQ$94))^2</f>
        <v>0.55399596545374841</v>
      </c>
      <c r="CR127">
        <f t="shared" ref="CR127:CR158" si="455">Al*(SIGN(SIN(CQ$94))*SQRT(CQ127)-SIN(CQ$94))/(Vl*SIN(CQ$94))</f>
        <v>-0.3768864935147811</v>
      </c>
      <c r="CS127">
        <f t="shared" si="363"/>
        <v>0.34777217840355185</v>
      </c>
      <c r="CT127">
        <f t="shared" ref="CT127:CT158" si="456">1-(Vl*SIN(CT$94)*CS127/Al-COS(CT$94))^2</f>
        <v>0.41213763937848746</v>
      </c>
      <c r="CU127">
        <f t="shared" ref="CU127:CU158" si="457">Al*(SIGN(SIN(CT$94))*SQRT(CT127)-SIN(CT$94))/(Vl*SIN(CT$94))</f>
        <v>-0.37992870026495451</v>
      </c>
      <c r="CV127">
        <f t="shared" si="364"/>
        <v>0.24418774246306568</v>
      </c>
      <c r="CW127">
        <f t="shared" ref="CW127:CW158" si="458">1-(Vl*SIN(CW$94)*CV127/Al-COS(CW$94))^2</f>
        <v>0.27221004198857979</v>
      </c>
      <c r="CX127">
        <f t="shared" ref="CX127:CX158" si="459">Al*(SIGN(SIN(CW$94))*SQRT(CW127)-SIN(CW$94))/(Vl*SIN(CW$94))</f>
        <v>-0.37281085422688909</v>
      </c>
      <c r="CY127">
        <f t="shared" si="365"/>
        <v>0.15982834168404356</v>
      </c>
      <c r="CZ127">
        <f t="shared" ref="CZ127:CZ158" si="460">1-(Vl*SIN(CZ$94)*CY127/Al-COS(CZ$94))^2</f>
        <v>0.14865669776668566</v>
      </c>
      <c r="DA127">
        <f t="shared" ref="DA127:DA158" si="461">Al*(SIGN(SIN(CZ$94))*SQRT(CZ127)-SIN(CZ$94))/(Vl*SIN(CZ$94))</f>
        <v>-0.36170785397867339</v>
      </c>
      <c r="DB127">
        <f t="shared" si="366"/>
        <v>8.9903248168158992E-2</v>
      </c>
      <c r="DC127">
        <f t="shared" ref="DC127:DC158" si="462">1-(Vl*SIN(DC$94)*DB127/Al-COS(DC$94))^2</f>
        <v>5.6058115049110735E-2</v>
      </c>
      <c r="DD127">
        <f t="shared" ref="DD127:DD158" si="463">Al*(SIGN(SIN(DC$94))*SQRT(DC127)-SIN(DC$94))/(Vl*SIN(DC$94))</f>
        <v>-0.35147729382024334</v>
      </c>
      <c r="EW127">
        <f t="shared" si="207"/>
        <v>3.5185837720205617</v>
      </c>
      <c r="EX127">
        <f t="shared" si="202"/>
        <v>-4.6488824294412696</v>
      </c>
      <c r="EY127">
        <f t="shared" si="203"/>
        <v>-1.8406227634233585</v>
      </c>
      <c r="EZ127">
        <f t="shared" si="204"/>
        <v>-1.5727285283411996</v>
      </c>
      <c r="FA127">
        <f t="shared" si="383"/>
        <v>-5.6865213422743546</v>
      </c>
      <c r="FB127" cm="1">
        <f t="array" ref="FB127">xsel+Rs*COS(EW127)</f>
        <v>266.13973664915</v>
      </c>
      <c r="FC127">
        <f t="shared" si="205"/>
        <v>135.73699423100823</v>
      </c>
      <c r="HU127">
        <f t="shared" si="327"/>
        <v>0</v>
      </c>
      <c r="HV127">
        <f t="shared" si="391"/>
        <v>0.94085109924945709</v>
      </c>
      <c r="HW127">
        <f t="shared" si="328"/>
        <v>0.89530999999999861</v>
      </c>
      <c r="HX127">
        <f t="shared" si="384"/>
        <v>5.3144258825696253</v>
      </c>
      <c r="IA127">
        <f t="shared" si="385"/>
        <v>1.0780839593703992</v>
      </c>
      <c r="IB127">
        <f t="shared" si="386"/>
        <v>6.3192695105211811</v>
      </c>
      <c r="IC127">
        <f t="shared" si="387"/>
        <v>0.52068655387354745</v>
      </c>
      <c r="ID127">
        <f t="shared" si="388"/>
        <v>5.2888569628929485</v>
      </c>
      <c r="IE127">
        <f t="shared" si="389"/>
        <v>18402.607749917956</v>
      </c>
      <c r="IG127">
        <f t="shared" si="390"/>
        <v>9.8133499867667728E-2</v>
      </c>
      <c r="IH127">
        <f t="shared" si="392"/>
        <v>0.88047945813585027</v>
      </c>
      <c r="II127">
        <f t="shared" si="377"/>
        <v>1.07687258781336</v>
      </c>
      <c r="IJ127">
        <f t="shared" si="378"/>
        <v>1.1771249428517003</v>
      </c>
      <c r="IL127">
        <f t="shared" si="250"/>
        <v>14.114847902122046</v>
      </c>
    </row>
    <row r="128" spans="1:246" x14ac:dyDescent="0.2">
      <c r="A128">
        <f t="shared" ref="A128:A159" si="464">A127+A$94</f>
        <v>31.118290057945131</v>
      </c>
      <c r="B128">
        <f t="shared" si="393"/>
        <v>0.88527772061570953</v>
      </c>
      <c r="C128">
        <f t="shared" si="394"/>
        <v>40.40653975646682</v>
      </c>
      <c r="D128">
        <f t="shared" ref="D128:D159" si="465">D127+D$94</f>
        <v>-3.117491619255059E-2</v>
      </c>
      <c r="E128">
        <f t="shared" si="244"/>
        <v>0.91608349559516766</v>
      </c>
      <c r="F128">
        <f t="shared" si="395"/>
        <v>41.174715447592689</v>
      </c>
      <c r="G128">
        <f t="shared" ref="G128:G159" si="466">G127+G$94</f>
        <v>-9.6567414409039057E-2</v>
      </c>
      <c r="H128">
        <f t="shared" si="396"/>
        <v>5.5245445160248985E-2</v>
      </c>
      <c r="I128">
        <f t="shared" si="397"/>
        <v>-0.37892937402388399</v>
      </c>
      <c r="J128">
        <f t="shared" si="334"/>
        <v>-0.1709263143563684</v>
      </c>
      <c r="K128">
        <f t="shared" si="398"/>
        <v>0.14655718837016629</v>
      </c>
      <c r="L128">
        <f t="shared" si="399"/>
        <v>-0.38837723113818329</v>
      </c>
      <c r="M128">
        <f t="shared" si="335"/>
        <v>-0.2597233271933998</v>
      </c>
      <c r="N128">
        <f t="shared" si="400"/>
        <v>0.26851960765285787</v>
      </c>
      <c r="O128">
        <f t="shared" si="401"/>
        <v>-0.3983324351349502</v>
      </c>
      <c r="P128">
        <f t="shared" si="336"/>
        <v>-0.36778480732098512</v>
      </c>
      <c r="Q128">
        <f t="shared" si="402"/>
        <v>0.40686529807473237</v>
      </c>
      <c r="R128">
        <f t="shared" si="403"/>
        <v>-0.40396053835682366</v>
      </c>
      <c r="S128">
        <f t="shared" si="337"/>
        <v>-0.49925731631825426</v>
      </c>
      <c r="T128">
        <f t="shared" si="404"/>
        <v>0.54744765442144239</v>
      </c>
      <c r="U128">
        <f t="shared" si="405"/>
        <v>-0.39910395919780595</v>
      </c>
      <c r="V128">
        <f t="shared" si="338"/>
        <v>-0.65779344264313</v>
      </c>
      <c r="W128">
        <f t="shared" si="406"/>
        <v>0.67834915467184742</v>
      </c>
      <c r="X128">
        <f t="shared" si="407"/>
        <v>-0.37635006988389447</v>
      </c>
      <c r="Y128">
        <f t="shared" si="339"/>
        <v>-0.84702803120728676</v>
      </c>
      <c r="Z128">
        <f t="shared" si="408"/>
        <v>0.79100255953586962</v>
      </c>
      <c r="AA128">
        <f t="shared" si="409"/>
        <v>-0.32687617636169619</v>
      </c>
      <c r="AB128">
        <f t="shared" si="340"/>
        <v>-1.0714473046336681</v>
      </c>
      <c r="AC128">
        <f t="shared" si="410"/>
        <v>0.88034479383335273</v>
      </c>
      <c r="AD128">
        <f t="shared" si="411"/>
        <v>-0.23986488543239864</v>
      </c>
      <c r="AE128">
        <f t="shared" si="341"/>
        <v>-1.3378398647888978</v>
      </c>
      <c r="AF128">
        <f t="shared" si="412"/>
        <v>0.94433471394048107</v>
      </c>
      <c r="AG128">
        <f t="shared" si="413"/>
        <v>-0.10114146298806723</v>
      </c>
      <c r="AH128">
        <f t="shared" si="342"/>
        <v>-1.6577318288131395</v>
      </c>
      <c r="AI128">
        <f t="shared" si="414"/>
        <v>0.98326552467164985</v>
      </c>
      <c r="AJ128">
        <f t="shared" si="415"/>
        <v>0.10963108172625795</v>
      </c>
      <c r="AK128">
        <f t="shared" si="343"/>
        <v>-2.0517402303070136</v>
      </c>
      <c r="AL128">
        <f t="shared" si="416"/>
        <v>0.99920636139020924</v>
      </c>
      <c r="AM128">
        <f t="shared" si="417"/>
        <v>0.42462746038824817</v>
      </c>
      <c r="AN128">
        <f t="shared" si="344"/>
        <v>-2.5582012011369923</v>
      </c>
      <c r="AO128">
        <f t="shared" si="418"/>
        <v>0.99570150316078287</v>
      </c>
      <c r="AP128">
        <f t="shared" si="419"/>
        <v>0.89986056305750828</v>
      </c>
      <c r="AQ128">
        <f t="shared" si="345"/>
        <v>-3.2527090497452256</v>
      </c>
      <c r="AR128">
        <f t="shared" si="420"/>
        <v>0.97764138837402748</v>
      </c>
      <c r="AS128">
        <f t="shared" si="421"/>
        <v>1.6430463328672751</v>
      </c>
      <c r="AT128">
        <f t="shared" si="346"/>
        <v>-4.3004851375916084</v>
      </c>
      <c r="AU128">
        <f t="shared" si="422"/>
        <v>0.95108179439620688</v>
      </c>
      <c r="AV128">
        <f t="shared" si="423"/>
        <v>2.8886095641885379</v>
      </c>
      <c r="AW128">
        <f t="shared" si="347"/>
        <v>-6.1337705937805378</v>
      </c>
      <c r="AX128">
        <f t="shared" si="424"/>
        <v>0.92277985533106233</v>
      </c>
      <c r="AY128">
        <f t="shared" si="425"/>
        <v>5.2511543061167316</v>
      </c>
      <c r="AZ128">
        <f t="shared" si="348"/>
        <v>-10.338287859227409</v>
      </c>
      <c r="BA128">
        <f t="shared" si="426"/>
        <v>0.89934597830601393</v>
      </c>
      <c r="BB128">
        <f t="shared" si="427"/>
        <v>10.989407281117625</v>
      </c>
      <c r="BC128">
        <f t="shared" si="349"/>
        <v>-31.177696984166211</v>
      </c>
      <c r="BD128">
        <f t="shared" si="428"/>
        <v>0.88612642717774348</v>
      </c>
      <c r="BE128">
        <f t="shared" si="429"/>
        <v>40.427880605354723</v>
      </c>
      <c r="BF128">
        <f t="shared" si="350"/>
        <v>31.177696984166261</v>
      </c>
      <c r="BG128">
        <f t="shared" si="430"/>
        <v>0.88612642717774304</v>
      </c>
      <c r="BH128">
        <f t="shared" si="431"/>
        <v>40.427880605354844</v>
      </c>
      <c r="BI128">
        <f t="shared" si="351"/>
        <v>10.338287859227425</v>
      </c>
      <c r="BJ128">
        <f t="shared" si="432"/>
        <v>0.89934597830601415</v>
      </c>
      <c r="BK128">
        <f t="shared" si="433"/>
        <v>10.989407281117641</v>
      </c>
      <c r="BL128">
        <f t="shared" si="352"/>
        <v>6.133770593780544</v>
      </c>
      <c r="BM128">
        <f t="shared" si="434"/>
        <v>0.92277985533106233</v>
      </c>
      <c r="BN128">
        <f t="shared" si="435"/>
        <v>5.2511543061167361</v>
      </c>
      <c r="BO128">
        <f t="shared" si="353"/>
        <v>4.3004851375916076</v>
      </c>
      <c r="BP128">
        <f t="shared" si="436"/>
        <v>0.95108179439620699</v>
      </c>
      <c r="BQ128">
        <f t="shared" si="437"/>
        <v>2.8886095641885356</v>
      </c>
      <c r="BR128">
        <f t="shared" si="354"/>
        <v>3.2527090497452265</v>
      </c>
      <c r="BS128">
        <f t="shared" si="438"/>
        <v>0.97764138837402748</v>
      </c>
      <c r="BT128">
        <f t="shared" si="439"/>
        <v>1.643046332867276</v>
      </c>
      <c r="BU128">
        <f t="shared" si="355"/>
        <v>2.5582012011369928</v>
      </c>
      <c r="BV128">
        <f t="shared" si="440"/>
        <v>0.99570150316078287</v>
      </c>
      <c r="BW128">
        <f t="shared" si="441"/>
        <v>0.89986056305750894</v>
      </c>
      <c r="BX128">
        <f t="shared" si="356"/>
        <v>2.0517402303070131</v>
      </c>
      <c r="BY128">
        <f t="shared" si="442"/>
        <v>0.99920636139020924</v>
      </c>
      <c r="BZ128">
        <f t="shared" si="443"/>
        <v>0.42462746038824817</v>
      </c>
      <c r="CA128">
        <f t="shared" si="357"/>
        <v>1.6577318288131395</v>
      </c>
      <c r="CB128">
        <f t="shared" si="444"/>
        <v>0.98326552467164985</v>
      </c>
      <c r="CC128">
        <f t="shared" si="445"/>
        <v>0.10963108172625795</v>
      </c>
      <c r="CD128">
        <f t="shared" si="358"/>
        <v>1.3378398647888978</v>
      </c>
      <c r="CE128">
        <f t="shared" si="446"/>
        <v>0.94433471394048107</v>
      </c>
      <c r="CF128">
        <f t="shared" si="447"/>
        <v>-0.10114146298806723</v>
      </c>
      <c r="CG128">
        <f t="shared" si="359"/>
        <v>1.0714473046336683</v>
      </c>
      <c r="CH128">
        <f t="shared" si="448"/>
        <v>0.88034479383335285</v>
      </c>
      <c r="CI128">
        <f t="shared" si="449"/>
        <v>-0.2398648854323982</v>
      </c>
      <c r="CJ128">
        <f t="shared" si="360"/>
        <v>0.84702803120728709</v>
      </c>
      <c r="CK128">
        <f t="shared" si="450"/>
        <v>0.79100255953586984</v>
      </c>
      <c r="CL128">
        <f t="shared" si="451"/>
        <v>-0.32687617636169619</v>
      </c>
      <c r="CM128">
        <f t="shared" si="361"/>
        <v>0.65779344264313</v>
      </c>
      <c r="CN128">
        <f t="shared" si="452"/>
        <v>0.67834915467184731</v>
      </c>
      <c r="CO128">
        <f t="shared" si="453"/>
        <v>-0.37635006988389502</v>
      </c>
      <c r="CP128">
        <f t="shared" si="362"/>
        <v>0.49925731631825504</v>
      </c>
      <c r="CQ128">
        <f t="shared" si="454"/>
        <v>0.54744765442144228</v>
      </c>
      <c r="CR128">
        <f t="shared" si="455"/>
        <v>-0.39910395919780595</v>
      </c>
      <c r="CS128">
        <f t="shared" si="363"/>
        <v>0.36778480732098517</v>
      </c>
      <c r="CT128">
        <f t="shared" si="456"/>
        <v>0.40686529807473282</v>
      </c>
      <c r="CU128">
        <f t="shared" si="457"/>
        <v>-0.40396053835682283</v>
      </c>
      <c r="CV128">
        <f t="shared" si="364"/>
        <v>0.25972332719340013</v>
      </c>
      <c r="CW128">
        <f t="shared" si="458"/>
        <v>0.26851960765285809</v>
      </c>
      <c r="CX128">
        <f t="shared" si="459"/>
        <v>-0.39833243513495153</v>
      </c>
      <c r="CY128">
        <f t="shared" si="365"/>
        <v>0.17092631435636832</v>
      </c>
      <c r="CZ128">
        <f t="shared" si="460"/>
        <v>0.14655718837016607</v>
      </c>
      <c r="DA128">
        <f t="shared" si="461"/>
        <v>-0.38837723113818456</v>
      </c>
      <c r="DB128">
        <f t="shared" si="366"/>
        <v>9.6567414409039112E-2</v>
      </c>
      <c r="DC128">
        <f t="shared" si="462"/>
        <v>5.5245445160248985E-2</v>
      </c>
      <c r="DD128">
        <f t="shared" si="463"/>
        <v>-0.37892937402388316</v>
      </c>
      <c r="EW128">
        <f t="shared" si="207"/>
        <v>3.5499996985564595</v>
      </c>
      <c r="EX128">
        <f t="shared" si="202"/>
        <v>-4.5887731284199198</v>
      </c>
      <c r="EY128">
        <f t="shared" si="203"/>
        <v>-1.9857394531738715</v>
      </c>
      <c r="EZ128">
        <f t="shared" si="204"/>
        <v>-2.3785135141531319</v>
      </c>
      <c r="FA128">
        <f t="shared" si="383"/>
        <v>-5.3993215743268088</v>
      </c>
      <c r="FB128" cm="1">
        <f t="array" ref="FB128">xsel+Rs*COS(EW128)</f>
        <v>266.15476397440534</v>
      </c>
      <c r="FC128">
        <f t="shared" si="205"/>
        <v>135.70071505857058</v>
      </c>
      <c r="HU128">
        <f t="shared" si="327"/>
        <v>0</v>
      </c>
      <c r="HV128">
        <f t="shared" si="391"/>
        <v>0.94023851921086166</v>
      </c>
      <c r="HW128">
        <f t="shared" si="328"/>
        <v>0.90453999999999857</v>
      </c>
      <c r="HX128">
        <f t="shared" si="384"/>
        <v>5.3083613401875311</v>
      </c>
      <c r="IA128">
        <f t="shared" si="385"/>
        <v>1.0811283034846202</v>
      </c>
      <c r="IB128">
        <f t="shared" si="386"/>
        <v>6.2334971071232239</v>
      </c>
      <c r="IC128">
        <f t="shared" si="387"/>
        <v>0.50880254222451005</v>
      </c>
      <c r="ID128">
        <f t="shared" si="388"/>
        <v>5.2839209012837651</v>
      </c>
      <c r="IE128">
        <f t="shared" si="389"/>
        <v>18392.738864396491</v>
      </c>
      <c r="IG128">
        <f t="shared" si="390"/>
        <v>9.5996639367080069E-2</v>
      </c>
      <c r="IH128">
        <f t="shared" si="392"/>
        <v>0.88191407357882601</v>
      </c>
      <c r="II128">
        <f t="shared" si="377"/>
        <v>1.0799072207115816</v>
      </c>
      <c r="IJ128">
        <f t="shared" si="378"/>
        <v>1.1780407205792494</v>
      </c>
      <c r="IL128">
        <f t="shared" si="250"/>
        <v>14.111183339249557</v>
      </c>
    </row>
    <row r="129" spans="1:246" x14ac:dyDescent="0.2">
      <c r="A129">
        <f t="shared" si="464"/>
        <v>32.06127098094192</v>
      </c>
      <c r="B129">
        <f t="shared" si="393"/>
        <v>0.89837749646235865</v>
      </c>
      <c r="C129">
        <f t="shared" si="394"/>
        <v>40.734804533449193</v>
      </c>
      <c r="D129">
        <f t="shared" si="465"/>
        <v>-3.339769937620822E-2</v>
      </c>
      <c r="E129">
        <f t="shared" si="244"/>
        <v>0.90945452538446714</v>
      </c>
      <c r="F129">
        <f t="shared" si="395"/>
        <v>41.010518798945519</v>
      </c>
      <c r="G129">
        <f t="shared" si="466"/>
        <v>-0.10323158064991918</v>
      </c>
      <c r="H129">
        <f t="shared" si="396"/>
        <v>5.4432425595089207E-2</v>
      </c>
      <c r="I129">
        <f t="shared" si="397"/>
        <v>-0.40659606372242407</v>
      </c>
      <c r="J129">
        <f t="shared" si="334"/>
        <v>-0.18202428702869317</v>
      </c>
      <c r="K129">
        <f t="shared" si="398"/>
        <v>0.14445509334642848</v>
      </c>
      <c r="L129">
        <f t="shared" si="399"/>
        <v>-0.41527152917461835</v>
      </c>
      <c r="M129">
        <f t="shared" si="335"/>
        <v>-0.27525891192373425</v>
      </c>
      <c r="N129">
        <f t="shared" si="400"/>
        <v>0.26481984034647799</v>
      </c>
      <c r="O129">
        <f t="shared" si="401"/>
        <v>-0.42409522095055507</v>
      </c>
      <c r="P129">
        <f t="shared" si="336"/>
        <v>-0.38779743623841845</v>
      </c>
      <c r="Q129">
        <f t="shared" si="402"/>
        <v>0.40156941926846512</v>
      </c>
      <c r="R129">
        <f t="shared" si="403"/>
        <v>-0.4282569335319017</v>
      </c>
      <c r="S129">
        <f t="shared" si="337"/>
        <v>-0.52385555164971243</v>
      </c>
      <c r="T129">
        <f t="shared" si="404"/>
        <v>0.5408516213455643</v>
      </c>
      <c r="U129">
        <f t="shared" si="405"/>
        <v>-0.42161808479449903</v>
      </c>
      <c r="V129">
        <f t="shared" si="338"/>
        <v>-0.68719823940712665</v>
      </c>
      <c r="W129">
        <f t="shared" si="406"/>
        <v>0.67097930073117928</v>
      </c>
      <c r="X129">
        <f t="shared" si="407"/>
        <v>-0.39676909034864116</v>
      </c>
      <c r="Y129">
        <f t="shared" si="339"/>
        <v>-0.88162796843424085</v>
      </c>
      <c r="Z129">
        <f t="shared" si="408"/>
        <v>0.78352900765311428</v>
      </c>
      <c r="AA129">
        <f t="shared" si="409"/>
        <v>-0.34486147973388681</v>
      </c>
      <c r="AB129">
        <f t="shared" si="340"/>
        <v>-1.1118714656514024</v>
      </c>
      <c r="AC129">
        <f t="shared" si="410"/>
        <v>0.87349554910275107</v>
      </c>
      <c r="AD129">
        <f t="shared" si="411"/>
        <v>-0.2550079304480512</v>
      </c>
      <c r="AE129">
        <f t="shared" si="341"/>
        <v>-1.3850608752683284</v>
      </c>
      <c r="AF129">
        <f t="shared" si="412"/>
        <v>0.93882348064180776</v>
      </c>
      <c r="AG129">
        <f t="shared" si="413"/>
        <v>-0.11290046832647355</v>
      </c>
      <c r="AH129">
        <f t="shared" si="342"/>
        <v>-1.71322545320354</v>
      </c>
      <c r="AI129">
        <f t="shared" si="414"/>
        <v>0.97973465534748383</v>
      </c>
      <c r="AJ129">
        <f t="shared" si="415"/>
        <v>0.10202104368570288</v>
      </c>
      <c r="AK129">
        <f t="shared" si="343"/>
        <v>-2.1177583314309336</v>
      </c>
      <c r="AL129">
        <f t="shared" si="416"/>
        <v>0.99817871687213366</v>
      </c>
      <c r="AM129">
        <f t="shared" si="417"/>
        <v>0.42228730192124342</v>
      </c>
      <c r="AN129">
        <f t="shared" si="344"/>
        <v>-2.638288515653695</v>
      </c>
      <c r="AO129">
        <f t="shared" si="418"/>
        <v>0.99753398386524017</v>
      </c>
      <c r="AP129">
        <f t="shared" si="419"/>
        <v>0.90448229322766616</v>
      </c>
      <c r="AQ129">
        <f t="shared" si="345"/>
        <v>-3.3527974362384163</v>
      </c>
      <c r="AR129">
        <f t="shared" si="420"/>
        <v>0.98247796365164486</v>
      </c>
      <c r="AS129">
        <f t="shared" si="421"/>
        <v>1.6572965334302971</v>
      </c>
      <c r="AT129">
        <f t="shared" si="346"/>
        <v>-4.4315648901611109</v>
      </c>
      <c r="AU129">
        <f t="shared" si="422"/>
        <v>0.95881206151980636</v>
      </c>
      <c r="AV129">
        <f t="shared" si="423"/>
        <v>2.9170547273153717</v>
      </c>
      <c r="AW129">
        <f t="shared" si="347"/>
        <v>-6.3199333099570367</v>
      </c>
      <c r="AX129">
        <f t="shared" si="424"/>
        <v>0.93301623675442935</v>
      </c>
      <c r="AY129">
        <f t="shared" si="425"/>
        <v>5.3030156396073025</v>
      </c>
      <c r="AZ129">
        <f t="shared" si="348"/>
        <v>-10.651634095880599</v>
      </c>
      <c r="BA129">
        <f t="shared" si="426"/>
        <v>0.91143448991670895</v>
      </c>
      <c r="BB129">
        <f t="shared" si="427"/>
        <v>11.09064796617329</v>
      </c>
      <c r="BC129">
        <f t="shared" si="349"/>
        <v>-32.122478117048487</v>
      </c>
      <c r="BD129">
        <f t="shared" si="428"/>
        <v>0.89920033996975612</v>
      </c>
      <c r="BE129">
        <f t="shared" si="429"/>
        <v>40.755343867222656</v>
      </c>
      <c r="BF129">
        <f t="shared" si="350"/>
        <v>32.122478117048537</v>
      </c>
      <c r="BG129">
        <f t="shared" si="430"/>
        <v>0.89920033996975568</v>
      </c>
      <c r="BH129">
        <f t="shared" si="431"/>
        <v>40.755343867222777</v>
      </c>
      <c r="BI129">
        <f t="shared" si="351"/>
        <v>10.651634095880615</v>
      </c>
      <c r="BJ129">
        <f t="shared" si="432"/>
        <v>0.91143448991670917</v>
      </c>
      <c r="BK129">
        <f t="shared" si="433"/>
        <v>11.090647966173306</v>
      </c>
      <c r="BL129">
        <f t="shared" si="352"/>
        <v>6.3199333099570429</v>
      </c>
      <c r="BM129">
        <f t="shared" si="434"/>
        <v>0.93301623675442946</v>
      </c>
      <c r="BN129">
        <f t="shared" si="435"/>
        <v>5.3030156396073078</v>
      </c>
      <c r="BO129">
        <f t="shared" si="353"/>
        <v>4.43156489016111</v>
      </c>
      <c r="BP129">
        <f t="shared" si="436"/>
        <v>0.95881206151980647</v>
      </c>
      <c r="BQ129">
        <f t="shared" si="437"/>
        <v>2.9170547273153686</v>
      </c>
      <c r="BR129">
        <f t="shared" si="354"/>
        <v>3.3527974362384172</v>
      </c>
      <c r="BS129">
        <f t="shared" si="438"/>
        <v>0.98247796365164475</v>
      </c>
      <c r="BT129">
        <f t="shared" si="439"/>
        <v>1.6572965334302985</v>
      </c>
      <c r="BU129">
        <f t="shared" si="355"/>
        <v>2.6382885156536955</v>
      </c>
      <c r="BV129">
        <f t="shared" si="440"/>
        <v>0.99753398386524006</v>
      </c>
      <c r="BW129">
        <f t="shared" si="441"/>
        <v>0.90448229322766627</v>
      </c>
      <c r="BX129">
        <f t="shared" si="356"/>
        <v>2.1177583314309332</v>
      </c>
      <c r="BY129">
        <f t="shared" si="442"/>
        <v>0.99817871687213366</v>
      </c>
      <c r="BZ129">
        <f t="shared" si="443"/>
        <v>0.42228730192124342</v>
      </c>
      <c r="CA129">
        <f t="shared" si="357"/>
        <v>1.71322545320354</v>
      </c>
      <c r="CB129">
        <f t="shared" si="444"/>
        <v>0.97973465534748383</v>
      </c>
      <c r="CC129">
        <f t="shared" si="445"/>
        <v>0.10202104368570288</v>
      </c>
      <c r="CD129">
        <f t="shared" si="358"/>
        <v>1.3850608752683284</v>
      </c>
      <c r="CE129">
        <f t="shared" si="446"/>
        <v>0.93882348064180776</v>
      </c>
      <c r="CF129">
        <f t="shared" si="447"/>
        <v>-0.11290046832647355</v>
      </c>
      <c r="CG129">
        <f t="shared" si="359"/>
        <v>1.1118714656514026</v>
      </c>
      <c r="CH129">
        <f t="shared" si="448"/>
        <v>0.87349554910275129</v>
      </c>
      <c r="CI129">
        <f t="shared" si="449"/>
        <v>-0.25500793044805076</v>
      </c>
      <c r="CJ129">
        <f t="shared" si="360"/>
        <v>0.88162796843424118</v>
      </c>
      <c r="CK129">
        <f t="shared" si="450"/>
        <v>0.78352900765311473</v>
      </c>
      <c r="CL129">
        <f t="shared" si="451"/>
        <v>-0.34486147973388587</v>
      </c>
      <c r="CM129">
        <f t="shared" si="361"/>
        <v>0.68719823940712665</v>
      </c>
      <c r="CN129">
        <f t="shared" si="452"/>
        <v>0.67097930073117906</v>
      </c>
      <c r="CO129">
        <f t="shared" si="453"/>
        <v>-0.39676909034864172</v>
      </c>
      <c r="CP129">
        <f t="shared" si="362"/>
        <v>0.5238555516497132</v>
      </c>
      <c r="CQ129">
        <f t="shared" si="454"/>
        <v>0.5408516213455643</v>
      </c>
      <c r="CR129">
        <f t="shared" si="455"/>
        <v>-0.42161808479449903</v>
      </c>
      <c r="CS129">
        <f t="shared" si="363"/>
        <v>0.3877974362384185</v>
      </c>
      <c r="CT129">
        <f t="shared" si="456"/>
        <v>0.40156941926846546</v>
      </c>
      <c r="CU129">
        <f t="shared" si="457"/>
        <v>-0.42825693353190158</v>
      </c>
      <c r="CV129">
        <f t="shared" si="364"/>
        <v>0.27525891192373458</v>
      </c>
      <c r="CW129">
        <f t="shared" si="458"/>
        <v>0.2648198403464781</v>
      </c>
      <c r="CX129">
        <f t="shared" si="459"/>
        <v>-0.42409522095055718</v>
      </c>
      <c r="CY129">
        <f t="shared" si="365"/>
        <v>0.18202428702869308</v>
      </c>
      <c r="CZ129">
        <f t="shared" si="460"/>
        <v>0.14445509334642848</v>
      </c>
      <c r="DA129">
        <f t="shared" si="461"/>
        <v>-0.41527152917461635</v>
      </c>
      <c r="DB129">
        <f t="shared" si="366"/>
        <v>0.10323158064991923</v>
      </c>
      <c r="DC129">
        <f t="shared" si="462"/>
        <v>5.4432425595089207E-2</v>
      </c>
      <c r="DD129">
        <f t="shared" si="463"/>
        <v>-0.4065960637224233</v>
      </c>
      <c r="EW129">
        <f t="shared" si="207"/>
        <v>3.5814156250923572</v>
      </c>
      <c r="EX129">
        <f t="shared" si="202"/>
        <v>-4.5241352623301125</v>
      </c>
      <c r="EY129">
        <f t="shared" si="203"/>
        <v>-2.1288964578253315</v>
      </c>
      <c r="EZ129">
        <f t="shared" si="204"/>
        <v>-3.1244958425621427</v>
      </c>
      <c r="FA129">
        <f t="shared" si="383"/>
        <v>-5.0047503164305702</v>
      </c>
      <c r="FB129" cm="1">
        <f t="array" ref="FB129">xsel+Rs*COS(EW129)</f>
        <v>266.17092344092777</v>
      </c>
      <c r="FC129">
        <f t="shared" si="205"/>
        <v>135.66492580740771</v>
      </c>
      <c r="HU129">
        <f t="shared" si="327"/>
        <v>0</v>
      </c>
      <c r="HV129">
        <f t="shared" si="391"/>
        <v>0.93962592012791635</v>
      </c>
      <c r="HW129">
        <f t="shared" si="328"/>
        <v>0.91376999999999853</v>
      </c>
      <c r="HX129">
        <f t="shared" si="384"/>
        <v>5.3022966092663726</v>
      </c>
      <c r="IA129">
        <f t="shared" si="385"/>
        <v>1.0841993007666082</v>
      </c>
      <c r="IB129">
        <f t="shared" si="386"/>
        <v>6.1477377204614392</v>
      </c>
      <c r="IC129">
        <f t="shared" si="387"/>
        <v>0.4968450716787387</v>
      </c>
      <c r="ID129">
        <f t="shared" si="388"/>
        <v>5.2789671629388097</v>
      </c>
      <c r="IE129">
        <f t="shared" si="389"/>
        <v>18383.005482717261</v>
      </c>
      <c r="IG129">
        <f t="shared" si="390"/>
        <v>9.38414198126412E-2</v>
      </c>
      <c r="IH129">
        <f t="shared" si="392"/>
        <v>0.88335297041864114</v>
      </c>
      <c r="II129">
        <f t="shared" si="377"/>
        <v>1.0829683148941067</v>
      </c>
      <c r="IJ129">
        <f t="shared" si="378"/>
        <v>1.1789649542611869</v>
      </c>
      <c r="IL129">
        <f t="shared" si="250"/>
        <v>14.107568263374519</v>
      </c>
    </row>
    <row r="130" spans="1:246" x14ac:dyDescent="0.2">
      <c r="A130">
        <f t="shared" si="464"/>
        <v>33.004251903938709</v>
      </c>
      <c r="B130">
        <f t="shared" si="393"/>
        <v>0.91068334650011995</v>
      </c>
      <c r="C130">
        <f t="shared" si="394"/>
        <v>41.041001222539954</v>
      </c>
      <c r="D130">
        <f t="shared" si="465"/>
        <v>-3.562048255986585E-2</v>
      </c>
      <c r="E130">
        <f t="shared" si="244"/>
        <v>0.90263742416889392</v>
      </c>
      <c r="F130">
        <f t="shared" si="395"/>
        <v>40.841036892067144</v>
      </c>
      <c r="G130">
        <f t="shared" si="466"/>
        <v>-0.1098957468907993</v>
      </c>
      <c r="H130">
        <f t="shared" si="396"/>
        <v>5.3619056353631622E-2</v>
      </c>
      <c r="I130">
        <f t="shared" si="397"/>
        <v>-0.43448218949905448</v>
      </c>
      <c r="J130">
        <f t="shared" si="334"/>
        <v>-0.19312225970101793</v>
      </c>
      <c r="K130">
        <f t="shared" si="398"/>
        <v>0.14235041269547244</v>
      </c>
      <c r="L130">
        <f t="shared" si="399"/>
        <v>-0.44239567591990092</v>
      </c>
      <c r="M130">
        <f t="shared" si="335"/>
        <v>-0.2907944966540687</v>
      </c>
      <c r="N130">
        <f t="shared" si="400"/>
        <v>0.2611107400694398</v>
      </c>
      <c r="O130">
        <f t="shared" si="401"/>
        <v>-0.45010428455731361</v>
      </c>
      <c r="P130">
        <f t="shared" si="336"/>
        <v>-0.40781006515585178</v>
      </c>
      <c r="Q130">
        <f t="shared" si="402"/>
        <v>0.39625000295968549</v>
      </c>
      <c r="R130">
        <f t="shared" si="403"/>
        <v>-0.45282313699056725</v>
      </c>
      <c r="S130">
        <f t="shared" si="337"/>
        <v>-0.54845378698117064</v>
      </c>
      <c r="T130">
        <f t="shared" si="404"/>
        <v>0.53420786622611427</v>
      </c>
      <c r="U130">
        <f t="shared" si="405"/>
        <v>-0.4444343143323719</v>
      </c>
      <c r="V130">
        <f t="shared" si="338"/>
        <v>-0.71660303617112331</v>
      </c>
      <c r="W130">
        <f t="shared" si="406"/>
        <v>0.66352596920541518</v>
      </c>
      <c r="X130">
        <f t="shared" si="407"/>
        <v>-0.41753376972161027</v>
      </c>
      <c r="Y130">
        <f t="shared" si="339"/>
        <v>-0.91622790566119494</v>
      </c>
      <c r="Z130">
        <f t="shared" si="408"/>
        <v>0.77592416921070684</v>
      </c>
      <c r="AA130">
        <f t="shared" si="409"/>
        <v>-0.36325099537485095</v>
      </c>
      <c r="AB130">
        <f t="shared" si="340"/>
        <v>-1.1522956266691367</v>
      </c>
      <c r="AC130">
        <f t="shared" si="410"/>
        <v>0.866455691347779</v>
      </c>
      <c r="AD130">
        <f t="shared" si="411"/>
        <v>-0.27063440333486655</v>
      </c>
      <c r="AE130">
        <f t="shared" si="341"/>
        <v>-1.4322818857477591</v>
      </c>
      <c r="AF130">
        <f t="shared" si="412"/>
        <v>0.9330521468985713</v>
      </c>
      <c r="AG130">
        <f t="shared" si="413"/>
        <v>-0.12525149158542065</v>
      </c>
      <c r="AH130">
        <f t="shared" si="342"/>
        <v>-1.7687190775939405</v>
      </c>
      <c r="AI130">
        <f t="shared" si="414"/>
        <v>0.97586606676508514</v>
      </c>
      <c r="AJ130">
        <f t="shared" si="415"/>
        <v>9.3667363576497867E-2</v>
      </c>
      <c r="AK130">
        <f t="shared" si="343"/>
        <v>-2.1837764325548537</v>
      </c>
      <c r="AL130">
        <f t="shared" si="416"/>
        <v>0.99673028801272878</v>
      </c>
      <c r="AM130">
        <f t="shared" si="417"/>
        <v>0.41898688430738334</v>
      </c>
      <c r="AN130">
        <f t="shared" si="344"/>
        <v>-2.7183758301703977</v>
      </c>
      <c r="AO130">
        <f t="shared" si="418"/>
        <v>0.9988605949584991</v>
      </c>
      <c r="AP130">
        <f t="shared" si="419"/>
        <v>0.90782551274307832</v>
      </c>
      <c r="AQ130">
        <f t="shared" si="345"/>
        <v>-3.452885822731607</v>
      </c>
      <c r="AR130">
        <f t="shared" si="420"/>
        <v>0.98672580445075719</v>
      </c>
      <c r="AS130">
        <f t="shared" si="421"/>
        <v>1.6697832170595326</v>
      </c>
      <c r="AT130">
        <f t="shared" si="346"/>
        <v>-4.5626446427306133</v>
      </c>
      <c r="AU130">
        <f t="shared" si="422"/>
        <v>0.96587791901351994</v>
      </c>
      <c r="AV130">
        <f t="shared" si="423"/>
        <v>2.9429549123537311</v>
      </c>
      <c r="AW130">
        <f t="shared" si="347"/>
        <v>-6.5060960261335357</v>
      </c>
      <c r="AX130">
        <f t="shared" si="424"/>
        <v>0.9425250662055229</v>
      </c>
      <c r="AY130">
        <f t="shared" si="425"/>
        <v>5.3509366352598633</v>
      </c>
      <c r="AZ130">
        <f t="shared" si="348"/>
        <v>-10.96498033253379</v>
      </c>
      <c r="BA130">
        <f t="shared" si="426"/>
        <v>0.9227499231663806</v>
      </c>
      <c r="BB130">
        <f t="shared" si="427"/>
        <v>11.184807538747046</v>
      </c>
      <c r="BC130">
        <f t="shared" si="349"/>
        <v>-33.067259249930764</v>
      </c>
      <c r="BD130">
        <f t="shared" si="428"/>
        <v>0.91147729275080436</v>
      </c>
      <c r="BE130">
        <f t="shared" si="429"/>
        <v>41.060685103439631</v>
      </c>
      <c r="BF130">
        <f t="shared" si="350"/>
        <v>33.067259249930814</v>
      </c>
      <c r="BG130">
        <f t="shared" si="430"/>
        <v>0.9114772927508038</v>
      </c>
      <c r="BH130">
        <f t="shared" si="431"/>
        <v>41.060685103439752</v>
      </c>
      <c r="BI130">
        <f t="shared" si="351"/>
        <v>10.964980332533806</v>
      </c>
      <c r="BJ130">
        <f t="shared" si="432"/>
        <v>0.92274992316638071</v>
      </c>
      <c r="BK130">
        <f t="shared" si="433"/>
        <v>11.18480753874706</v>
      </c>
      <c r="BL130">
        <f t="shared" si="352"/>
        <v>6.5060960261335419</v>
      </c>
      <c r="BM130">
        <f t="shared" si="434"/>
        <v>0.9425250662055229</v>
      </c>
      <c r="BN130">
        <f t="shared" si="435"/>
        <v>5.3509366352598677</v>
      </c>
      <c r="BO130">
        <f t="shared" si="353"/>
        <v>4.5626446427306124</v>
      </c>
      <c r="BP130">
        <f t="shared" si="436"/>
        <v>0.96587791901352005</v>
      </c>
      <c r="BQ130">
        <f t="shared" si="437"/>
        <v>2.9429549123537284</v>
      </c>
      <c r="BR130">
        <f t="shared" si="354"/>
        <v>3.4528858227316079</v>
      </c>
      <c r="BS130">
        <f t="shared" si="438"/>
        <v>0.98672580445075719</v>
      </c>
      <c r="BT130">
        <f t="shared" si="439"/>
        <v>1.6697832170595335</v>
      </c>
      <c r="BU130">
        <f t="shared" si="355"/>
        <v>2.7183758301703982</v>
      </c>
      <c r="BV130">
        <f t="shared" si="440"/>
        <v>0.99886059495849899</v>
      </c>
      <c r="BW130">
        <f t="shared" si="441"/>
        <v>0.90782551274307843</v>
      </c>
      <c r="BX130">
        <f t="shared" si="356"/>
        <v>2.1837764325548532</v>
      </c>
      <c r="BY130">
        <f t="shared" si="442"/>
        <v>0.99673028801272878</v>
      </c>
      <c r="BZ130">
        <f t="shared" si="443"/>
        <v>0.41898688430738334</v>
      </c>
      <c r="CA130">
        <f t="shared" si="357"/>
        <v>1.7687190775939405</v>
      </c>
      <c r="CB130">
        <f t="shared" si="444"/>
        <v>0.97586606676508503</v>
      </c>
      <c r="CC130">
        <f t="shared" si="445"/>
        <v>9.3667363576497395E-2</v>
      </c>
      <c r="CD130">
        <f t="shared" si="358"/>
        <v>1.4322818857477591</v>
      </c>
      <c r="CE130">
        <f t="shared" si="446"/>
        <v>0.9330521468985713</v>
      </c>
      <c r="CF130">
        <f t="shared" si="447"/>
        <v>-0.12525149158542065</v>
      </c>
      <c r="CG130">
        <f t="shared" si="359"/>
        <v>1.1522956266691369</v>
      </c>
      <c r="CH130">
        <f t="shared" si="448"/>
        <v>0.86645569134777911</v>
      </c>
      <c r="CI130">
        <f t="shared" si="449"/>
        <v>-0.2706344033348661</v>
      </c>
      <c r="CJ130">
        <f t="shared" si="360"/>
        <v>0.91622790566119527</v>
      </c>
      <c r="CK130">
        <f t="shared" si="450"/>
        <v>0.77592416921070706</v>
      </c>
      <c r="CL130">
        <f t="shared" si="451"/>
        <v>-0.36325099537485089</v>
      </c>
      <c r="CM130">
        <f t="shared" si="361"/>
        <v>0.71660303617112331</v>
      </c>
      <c r="CN130">
        <f t="shared" si="452"/>
        <v>0.66352596920541496</v>
      </c>
      <c r="CO130">
        <f t="shared" si="453"/>
        <v>-0.41753376972161083</v>
      </c>
      <c r="CP130">
        <f t="shared" si="362"/>
        <v>0.54845378698117142</v>
      </c>
      <c r="CQ130">
        <f t="shared" si="454"/>
        <v>0.53420786622611427</v>
      </c>
      <c r="CR130">
        <f t="shared" si="455"/>
        <v>-0.4444343143323719</v>
      </c>
      <c r="CS130">
        <f t="shared" si="363"/>
        <v>0.40781006515585183</v>
      </c>
      <c r="CT130">
        <f t="shared" si="456"/>
        <v>0.39625000295968582</v>
      </c>
      <c r="CU130">
        <f t="shared" si="457"/>
        <v>-0.45282313699056648</v>
      </c>
      <c r="CV130">
        <f t="shared" si="364"/>
        <v>0.29079449665406903</v>
      </c>
      <c r="CW130">
        <f t="shared" si="458"/>
        <v>0.26111074006944002</v>
      </c>
      <c r="CX130">
        <f t="shared" si="459"/>
        <v>-0.45010428455731477</v>
      </c>
      <c r="CY130">
        <f t="shared" si="365"/>
        <v>0.19312225970101785</v>
      </c>
      <c r="CZ130">
        <f t="shared" si="460"/>
        <v>0.14235041269547222</v>
      </c>
      <c r="DA130">
        <f t="shared" si="461"/>
        <v>-0.44239567591990164</v>
      </c>
      <c r="DB130">
        <f t="shared" si="366"/>
        <v>0.10989574689079935</v>
      </c>
      <c r="DC130">
        <f t="shared" si="462"/>
        <v>5.3619056353631622E-2</v>
      </c>
      <c r="DD130">
        <f t="shared" si="463"/>
        <v>-0.43448218949905365</v>
      </c>
      <c r="EW130">
        <f t="shared" si="207"/>
        <v>3.612831551628255</v>
      </c>
      <c r="EX130">
        <f t="shared" si="202"/>
        <v>-4.4550326209418554</v>
      </c>
      <c r="EY130">
        <f t="shared" si="203"/>
        <v>-2.2699524986977018</v>
      </c>
      <c r="EZ130">
        <f t="shared" si="204"/>
        <v>-3.7970751695198208</v>
      </c>
      <c r="FA130">
        <f t="shared" si="383"/>
        <v>-4.5157745910326419</v>
      </c>
      <c r="FB130" cm="1">
        <f t="array" ref="FB130">xsel+Rs*COS(EW130)</f>
        <v>266.18819910127485</v>
      </c>
      <c r="FC130">
        <f t="shared" si="205"/>
        <v>135.62966179718964</v>
      </c>
      <c r="HU130">
        <f t="shared" si="327"/>
        <v>0</v>
      </c>
      <c r="HV130">
        <f t="shared" si="391"/>
        <v>0.93901330310175557</v>
      </c>
      <c r="HW130">
        <f t="shared" si="328"/>
        <v>0.92299999999999849</v>
      </c>
      <c r="HX130">
        <f t="shared" si="384"/>
        <v>5.2962317007073807</v>
      </c>
      <c r="IA130">
        <f t="shared" si="385"/>
        <v>1.0872974788782837</v>
      </c>
      <c r="IB130">
        <f t="shared" si="386"/>
        <v>6.0619913136857235</v>
      </c>
      <c r="IC130">
        <f t="shared" si="387"/>
        <v>0.48481254883141189</v>
      </c>
      <c r="ID130">
        <f t="shared" si="388"/>
        <v>5.2739953564705946</v>
      </c>
      <c r="IE130">
        <f t="shared" si="389"/>
        <v>18373.417080306153</v>
      </c>
      <c r="IG130">
        <f t="shared" si="390"/>
        <v>9.1667475382903194E-2</v>
      </c>
      <c r="IH130">
        <f t="shared" si="392"/>
        <v>0.88479616348095502</v>
      </c>
      <c r="II130">
        <f t="shared" si="377"/>
        <v>1.0860563913952199</v>
      </c>
      <c r="IJ130">
        <f t="shared" si="378"/>
        <v>1.1798978112078611</v>
      </c>
      <c r="IL130">
        <f t="shared" si="250"/>
        <v>14.10400624214037</v>
      </c>
    </row>
    <row r="131" spans="1:246" x14ac:dyDescent="0.2">
      <c r="A131">
        <f t="shared" si="464"/>
        <v>33.947232826935497</v>
      </c>
      <c r="B131">
        <f t="shared" si="393"/>
        <v>0.92219527072899332</v>
      </c>
      <c r="C131">
        <f t="shared" si="394"/>
        <v>41.325575838457993</v>
      </c>
      <c r="D131">
        <f t="shared" si="465"/>
        <v>-3.784326574352348E-2</v>
      </c>
      <c r="E131">
        <f t="shared" si="244"/>
        <v>0.89564065210004407</v>
      </c>
      <c r="F131">
        <f t="shared" si="395"/>
        <v>40.666421280220966</v>
      </c>
      <c r="G131">
        <f t="shared" si="466"/>
        <v>-0.11655991313167942</v>
      </c>
      <c r="H131">
        <f t="shared" si="396"/>
        <v>5.2805337435876232E-2</v>
      </c>
      <c r="I131">
        <f t="shared" si="397"/>
        <v>-0.46259276380937436</v>
      </c>
      <c r="J131">
        <f t="shared" si="334"/>
        <v>-0.20422023237334269</v>
      </c>
      <c r="K131">
        <f t="shared" si="398"/>
        <v>0.14024314641729785</v>
      </c>
      <c r="L131">
        <f t="shared" si="399"/>
        <v>-0.46975478822287919</v>
      </c>
      <c r="M131">
        <f t="shared" si="335"/>
        <v>-0.30633008138440315</v>
      </c>
      <c r="N131">
        <f t="shared" si="400"/>
        <v>0.2573923068217433</v>
      </c>
      <c r="O131">
        <f t="shared" si="401"/>
        <v>-0.47636489267819854</v>
      </c>
      <c r="P131">
        <f t="shared" si="336"/>
        <v>-0.4278226940732851</v>
      </c>
      <c r="Q131">
        <f t="shared" si="402"/>
        <v>0.39090704914839369</v>
      </c>
      <c r="R131">
        <f t="shared" si="403"/>
        <v>-0.47766460051570309</v>
      </c>
      <c r="S131">
        <f t="shared" si="337"/>
        <v>-0.57305202231262886</v>
      </c>
      <c r="T131">
        <f t="shared" si="404"/>
        <v>0.52751638906309228</v>
      </c>
      <c r="U131">
        <f t="shared" si="405"/>
        <v>-0.46755830165482648</v>
      </c>
      <c r="V131">
        <f t="shared" si="338"/>
        <v>-0.74600783293511996</v>
      </c>
      <c r="W131">
        <f t="shared" si="406"/>
        <v>0.6559891600945551</v>
      </c>
      <c r="X131">
        <f t="shared" si="407"/>
        <v>-0.43864994913884475</v>
      </c>
      <c r="Y131">
        <f t="shared" si="339"/>
        <v>-0.95082784288814903</v>
      </c>
      <c r="Z131">
        <f t="shared" si="408"/>
        <v>0.76818804420864695</v>
      </c>
      <c r="AA131">
        <f t="shared" si="409"/>
        <v>-0.38205068109589591</v>
      </c>
      <c r="AB131">
        <f t="shared" si="340"/>
        <v>-1.1927197876868709</v>
      </c>
      <c r="AC131">
        <f t="shared" si="410"/>
        <v>0.85922522056843653</v>
      </c>
      <c r="AD131">
        <f t="shared" si="411"/>
        <v>-0.28675020855486938</v>
      </c>
      <c r="AE131">
        <f t="shared" si="341"/>
        <v>-1.4795028962271897</v>
      </c>
      <c r="AF131">
        <f t="shared" si="412"/>
        <v>0.92702071271077147</v>
      </c>
      <c r="AG131">
        <f t="shared" si="413"/>
        <v>-0.13820003493867578</v>
      </c>
      <c r="AH131">
        <f t="shared" si="342"/>
        <v>-1.824212701984341</v>
      </c>
      <c r="AI131">
        <f t="shared" si="414"/>
        <v>0.97165975892445366</v>
      </c>
      <c r="AJ131">
        <f t="shared" si="415"/>
        <v>8.4565614235418682E-2</v>
      </c>
      <c r="AK131">
        <f t="shared" si="343"/>
        <v>-2.2497945336787737</v>
      </c>
      <c r="AL131">
        <f t="shared" si="416"/>
        <v>0.99486107481199459</v>
      </c>
      <c r="AM131">
        <f t="shared" si="417"/>
        <v>0.41472411319772262</v>
      </c>
      <c r="AN131">
        <f t="shared" si="344"/>
        <v>-2.7984631446871004</v>
      </c>
      <c r="AO131">
        <f t="shared" si="418"/>
        <v>0.99968133644055968</v>
      </c>
      <c r="AP131">
        <f t="shared" si="419"/>
        <v>0.90989276843624911</v>
      </c>
      <c r="AQ131">
        <f t="shared" si="345"/>
        <v>-3.5529742092247978</v>
      </c>
      <c r="AR131">
        <f t="shared" si="420"/>
        <v>0.9903849107713647</v>
      </c>
      <c r="AS131">
        <f t="shared" si="421"/>
        <v>1.6805177628432078</v>
      </c>
      <c r="AT131">
        <f t="shared" si="346"/>
        <v>-4.6937243953001158</v>
      </c>
      <c r="AU131">
        <f t="shared" si="422"/>
        <v>0.97227936687734795</v>
      </c>
      <c r="AV131">
        <f t="shared" si="423"/>
        <v>2.9663380049577626</v>
      </c>
      <c r="AW131">
        <f t="shared" si="347"/>
        <v>-6.6922587423100346</v>
      </c>
      <c r="AX131">
        <f t="shared" si="424"/>
        <v>0.95130634368434286</v>
      </c>
      <c r="AY131">
        <f t="shared" si="425"/>
        <v>5.394976797054273</v>
      </c>
      <c r="AZ131">
        <f t="shared" si="348"/>
        <v>-11.27832656918698</v>
      </c>
      <c r="BA131">
        <f t="shared" si="426"/>
        <v>0.93329227805502901</v>
      </c>
      <c r="BB131">
        <f t="shared" si="427"/>
        <v>11.27201591180541</v>
      </c>
      <c r="BC131">
        <f t="shared" si="349"/>
        <v>-34.012040382813041</v>
      </c>
      <c r="BD131">
        <f t="shared" si="428"/>
        <v>0.92295728552088796</v>
      </c>
      <c r="BE131">
        <f t="shared" si="429"/>
        <v>41.34434998563497</v>
      </c>
      <c r="BF131">
        <f t="shared" si="350"/>
        <v>34.01204038281309</v>
      </c>
      <c r="BG131">
        <f t="shared" si="430"/>
        <v>0.9229572855208874</v>
      </c>
      <c r="BH131">
        <f t="shared" si="431"/>
        <v>41.344349985635077</v>
      </c>
      <c r="BI131">
        <f t="shared" si="351"/>
        <v>11.278326569186996</v>
      </c>
      <c r="BJ131">
        <f t="shared" si="432"/>
        <v>0.93329227805502912</v>
      </c>
      <c r="BK131">
        <f t="shared" si="433"/>
        <v>11.272015911805424</v>
      </c>
      <c r="BL131">
        <f t="shared" si="352"/>
        <v>6.6922587423100408</v>
      </c>
      <c r="BM131">
        <f t="shared" si="434"/>
        <v>0.95130634368434297</v>
      </c>
      <c r="BN131">
        <f t="shared" si="435"/>
        <v>5.3949767970542775</v>
      </c>
      <c r="BO131">
        <f t="shared" si="353"/>
        <v>4.6937243953001149</v>
      </c>
      <c r="BP131">
        <f t="shared" si="436"/>
        <v>0.97227936687734795</v>
      </c>
      <c r="BQ131">
        <f t="shared" si="437"/>
        <v>2.9663380049577599</v>
      </c>
      <c r="BR131">
        <f t="shared" si="354"/>
        <v>3.5529742092247987</v>
      </c>
      <c r="BS131">
        <f t="shared" si="438"/>
        <v>0.9903849107713647</v>
      </c>
      <c r="BT131">
        <f t="shared" si="439"/>
        <v>1.6805177628432086</v>
      </c>
      <c r="BU131">
        <f t="shared" si="355"/>
        <v>2.7984631446871009</v>
      </c>
      <c r="BV131">
        <f t="shared" si="440"/>
        <v>0.99968133644055968</v>
      </c>
      <c r="BW131">
        <f t="shared" si="441"/>
        <v>0.90989276843625</v>
      </c>
      <c r="BX131">
        <f t="shared" si="356"/>
        <v>2.2497945336787732</v>
      </c>
      <c r="BY131">
        <f t="shared" si="442"/>
        <v>0.99486107481199459</v>
      </c>
      <c r="BZ131">
        <f t="shared" si="443"/>
        <v>0.41472411319772262</v>
      </c>
      <c r="CA131">
        <f t="shared" si="357"/>
        <v>1.824212701984341</v>
      </c>
      <c r="CB131">
        <f t="shared" si="444"/>
        <v>0.97165975892445355</v>
      </c>
      <c r="CC131">
        <f t="shared" si="445"/>
        <v>8.4565614235418682E-2</v>
      </c>
      <c r="CD131">
        <f t="shared" si="358"/>
        <v>1.4795028962271897</v>
      </c>
      <c r="CE131">
        <f t="shared" si="446"/>
        <v>0.92702071271077147</v>
      </c>
      <c r="CF131">
        <f t="shared" si="447"/>
        <v>-0.13820003493867578</v>
      </c>
      <c r="CG131">
        <f t="shared" si="359"/>
        <v>1.1927197876868711</v>
      </c>
      <c r="CH131">
        <f t="shared" si="448"/>
        <v>0.85922522056843664</v>
      </c>
      <c r="CI131">
        <f t="shared" si="449"/>
        <v>-0.28675020855486938</v>
      </c>
      <c r="CJ131">
        <f t="shared" si="360"/>
        <v>0.95082784288814937</v>
      </c>
      <c r="CK131">
        <f t="shared" si="450"/>
        <v>0.76818804420864728</v>
      </c>
      <c r="CL131">
        <f t="shared" si="451"/>
        <v>-0.38205068109589585</v>
      </c>
      <c r="CM131">
        <f t="shared" si="361"/>
        <v>0.74600783293511996</v>
      </c>
      <c r="CN131">
        <f t="shared" si="452"/>
        <v>0.65598916009455488</v>
      </c>
      <c r="CO131">
        <f t="shared" si="453"/>
        <v>-0.43864994913884525</v>
      </c>
      <c r="CP131">
        <f t="shared" si="362"/>
        <v>0.57305202231262964</v>
      </c>
      <c r="CQ131">
        <f t="shared" si="454"/>
        <v>0.52751638906309228</v>
      </c>
      <c r="CR131">
        <f t="shared" si="455"/>
        <v>-0.46755830165482648</v>
      </c>
      <c r="CS131">
        <f t="shared" si="363"/>
        <v>0.42782269407328516</v>
      </c>
      <c r="CT131">
        <f t="shared" si="456"/>
        <v>0.39090704914839391</v>
      </c>
      <c r="CU131">
        <f t="shared" si="457"/>
        <v>-0.47766460051570359</v>
      </c>
      <c r="CV131">
        <f t="shared" si="364"/>
        <v>0.30633008138440349</v>
      </c>
      <c r="CW131">
        <f t="shared" si="458"/>
        <v>0.25739230682174352</v>
      </c>
      <c r="CX131">
        <f t="shared" si="459"/>
        <v>-0.4763648926781997</v>
      </c>
      <c r="CY131">
        <f t="shared" si="365"/>
        <v>0.20422023237334261</v>
      </c>
      <c r="CZ131">
        <f t="shared" si="460"/>
        <v>0.14024314641729763</v>
      </c>
      <c r="DA131">
        <f t="shared" si="461"/>
        <v>-0.46975478822287997</v>
      </c>
      <c r="DB131">
        <f t="shared" si="366"/>
        <v>0.11655991313167947</v>
      </c>
      <c r="DC131">
        <f t="shared" si="462"/>
        <v>5.2805337435876232E-2</v>
      </c>
      <c r="DD131">
        <f t="shared" si="463"/>
        <v>-0.46259276380937364</v>
      </c>
      <c r="EW131">
        <f t="shared" si="207"/>
        <v>3.6442474781641527</v>
      </c>
      <c r="EX131">
        <f t="shared" si="202"/>
        <v>-4.381533400219336</v>
      </c>
      <c r="EY131">
        <f t="shared" si="203"/>
        <v>-2.4087683705085441</v>
      </c>
      <c r="EZ131">
        <f t="shared" si="204"/>
        <v>-4.3853992250954406</v>
      </c>
      <c r="FA131">
        <f t="shared" si="383"/>
        <v>-3.9469321803816575</v>
      </c>
      <c r="FB131" cm="1">
        <f t="array" ref="FB131">xsel+Rs*COS(EW131)</f>
        <v>266.2065739064555</v>
      </c>
      <c r="FC131">
        <f t="shared" si="205"/>
        <v>135.5949578292369</v>
      </c>
      <c r="HU131">
        <f t="shared" si="327"/>
        <v>0</v>
      </c>
      <c r="HV131">
        <f t="shared" si="391"/>
        <v>0.9384006692314163</v>
      </c>
      <c r="HW131">
        <f t="shared" si="328"/>
        <v>0.93222999999999845</v>
      </c>
      <c r="HX131">
        <f t="shared" si="384"/>
        <v>5.2901666253910218</v>
      </c>
      <c r="IA131">
        <f t="shared" si="385"/>
        <v>1.0904233836429909</v>
      </c>
      <c r="IB131">
        <f t="shared" si="386"/>
        <v>5.9762578502454957</v>
      </c>
      <c r="IC131">
        <f t="shared" si="387"/>
        <v>0.47270332289133121</v>
      </c>
      <c r="ID131">
        <f t="shared" si="388"/>
        <v>5.2690050761911902</v>
      </c>
      <c r="IE131">
        <f t="shared" si="389"/>
        <v>18363.98298363838</v>
      </c>
      <c r="IG131">
        <f t="shared" si="390"/>
        <v>8.9474427564870215E-2</v>
      </c>
      <c r="IH131">
        <f t="shared" si="392"/>
        <v>0.88624366762409623</v>
      </c>
      <c r="II131">
        <f t="shared" si="377"/>
        <v>1.089171989083404</v>
      </c>
      <c r="IJ131">
        <f t="shared" si="378"/>
        <v>1.1808394644663072</v>
      </c>
      <c r="IL131">
        <f t="shared" si="250"/>
        <v>14.100500790832013</v>
      </c>
    </row>
    <row r="132" spans="1:246" x14ac:dyDescent="0.2">
      <c r="A132">
        <f t="shared" si="464"/>
        <v>34.890213749932286</v>
      </c>
      <c r="B132">
        <f t="shared" si="393"/>
        <v>0.93291326914897887</v>
      </c>
      <c r="C132">
        <f t="shared" si="394"/>
        <v>41.588932182848694</v>
      </c>
      <c r="D132">
        <f t="shared" si="465"/>
        <v>-4.006604892718111E-2</v>
      </c>
      <c r="E132">
        <f t="shared" si="244"/>
        <v>0.88847272689333889</v>
      </c>
      <c r="F132">
        <f t="shared" si="395"/>
        <v>40.48682552696939</v>
      </c>
      <c r="G132">
        <f t="shared" si="466"/>
        <v>-0.12322407937255954</v>
      </c>
      <c r="H132">
        <f t="shared" si="396"/>
        <v>5.1991268841823035E-2</v>
      </c>
      <c r="I132">
        <f t="shared" si="397"/>
        <v>-0.49093299517539762</v>
      </c>
      <c r="J132">
        <f t="shared" si="334"/>
        <v>-0.21531820504566745</v>
      </c>
      <c r="K132">
        <f t="shared" si="398"/>
        <v>0.13813329451190526</v>
      </c>
      <c r="L132">
        <f t="shared" si="399"/>
        <v>-0.49735418229523737</v>
      </c>
      <c r="M132">
        <f t="shared" si="335"/>
        <v>-0.3218656661147376</v>
      </c>
      <c r="N132">
        <f t="shared" si="400"/>
        <v>0.25366454060338861</v>
      </c>
      <c r="O132">
        <f t="shared" si="401"/>
        <v>-0.50288251645566928</v>
      </c>
      <c r="P132">
        <f t="shared" si="336"/>
        <v>-0.44783532299071843</v>
      </c>
      <c r="Q132">
        <f t="shared" si="402"/>
        <v>0.3855405578345894</v>
      </c>
      <c r="R132">
        <f t="shared" si="403"/>
        <v>-0.50278698737796856</v>
      </c>
      <c r="S132">
        <f t="shared" si="337"/>
        <v>-0.59765025764408708</v>
      </c>
      <c r="T132">
        <f t="shared" si="404"/>
        <v>0.52077718985649835</v>
      </c>
      <c r="U132">
        <f t="shared" si="405"/>
        <v>-0.49099592175363782</v>
      </c>
      <c r="V132">
        <f t="shared" si="338"/>
        <v>-0.77541262969911662</v>
      </c>
      <c r="W132">
        <f t="shared" si="406"/>
        <v>0.64836887339859905</v>
      </c>
      <c r="X132">
        <f t="shared" si="407"/>
        <v>-0.46012370438401234</v>
      </c>
      <c r="Y132">
        <f t="shared" si="339"/>
        <v>-0.98542778011510312</v>
      </c>
      <c r="Z132">
        <f t="shared" si="408"/>
        <v>0.76032063264693472</v>
      </c>
      <c r="AA132">
        <f t="shared" si="409"/>
        <v>-0.40126674926104949</v>
      </c>
      <c r="AB132">
        <f t="shared" si="340"/>
        <v>-1.2331439487046052</v>
      </c>
      <c r="AC132">
        <f t="shared" si="410"/>
        <v>0.85180413676472355</v>
      </c>
      <c r="AD132">
        <f t="shared" si="411"/>
        <v>-0.30336153662942206</v>
      </c>
      <c r="AE132">
        <f t="shared" si="341"/>
        <v>-1.5267239067066203</v>
      </c>
      <c r="AF132">
        <f t="shared" si="412"/>
        <v>0.92072917807840837</v>
      </c>
      <c r="AG132">
        <f t="shared" si="413"/>
        <v>-0.15175194021315819</v>
      </c>
      <c r="AH132">
        <f t="shared" si="342"/>
        <v>-1.8797063263747416</v>
      </c>
      <c r="AI132">
        <f t="shared" si="414"/>
        <v>0.96711573182558941</v>
      </c>
      <c r="AJ132">
        <f t="shared" si="415"/>
        <v>7.4710931945792008E-2</v>
      </c>
      <c r="AK132">
        <f t="shared" si="343"/>
        <v>-2.3158126348026937</v>
      </c>
      <c r="AL132">
        <f t="shared" si="416"/>
        <v>0.99257107726993099</v>
      </c>
      <c r="AM132">
        <f t="shared" si="417"/>
        <v>0.40949627453680443</v>
      </c>
      <c r="AN132">
        <f t="shared" si="344"/>
        <v>-2.8785504592038031</v>
      </c>
      <c r="AO132">
        <f t="shared" si="418"/>
        <v>0.99999620831142211</v>
      </c>
      <c r="AP132">
        <f t="shared" si="419"/>
        <v>0.9106856317380122</v>
      </c>
      <c r="AQ132">
        <f t="shared" si="345"/>
        <v>-3.6530625957179885</v>
      </c>
      <c r="AR132">
        <f t="shared" si="420"/>
        <v>0.99345528261346727</v>
      </c>
      <c r="AS132">
        <f t="shared" si="421"/>
        <v>1.6895098749971658</v>
      </c>
      <c r="AT132">
        <f t="shared" si="346"/>
        <v>-4.8248041478696182</v>
      </c>
      <c r="AU132">
        <f t="shared" si="422"/>
        <v>0.97801640511129007</v>
      </c>
      <c r="AV132">
        <f t="shared" si="423"/>
        <v>2.9872288317365094</v>
      </c>
      <c r="AW132">
        <f t="shared" si="347"/>
        <v>-6.8784214584865335</v>
      </c>
      <c r="AX132">
        <f t="shared" si="424"/>
        <v>0.95936006919088945</v>
      </c>
      <c r="AY132">
        <f t="shared" si="425"/>
        <v>5.4351897577221244</v>
      </c>
      <c r="AZ132">
        <f t="shared" si="348"/>
        <v>-11.591672805840171</v>
      </c>
      <c r="BA132">
        <f t="shared" si="426"/>
        <v>0.94306155458265406</v>
      </c>
      <c r="BB132">
        <f t="shared" si="427"/>
        <v>11.352390586764056</v>
      </c>
      <c r="BC132">
        <f t="shared" si="349"/>
        <v>-34.956821515695317</v>
      </c>
      <c r="BD132">
        <f t="shared" si="428"/>
        <v>0.93364031828000704</v>
      </c>
      <c r="BE132">
        <f t="shared" si="429"/>
        <v>41.60674187790157</v>
      </c>
      <c r="BF132">
        <f t="shared" si="350"/>
        <v>34.956821515695367</v>
      </c>
      <c r="BG132">
        <f t="shared" si="430"/>
        <v>0.93364031828000638</v>
      </c>
      <c r="BH132">
        <f t="shared" si="431"/>
        <v>41.60674187790169</v>
      </c>
      <c r="BI132">
        <f t="shared" si="351"/>
        <v>11.591672805840187</v>
      </c>
      <c r="BJ132">
        <f t="shared" si="432"/>
        <v>0.94306155458265417</v>
      </c>
      <c r="BK132">
        <f t="shared" si="433"/>
        <v>11.35239058676407</v>
      </c>
      <c r="BL132">
        <f t="shared" si="352"/>
        <v>6.8784214584865397</v>
      </c>
      <c r="BM132">
        <f t="shared" si="434"/>
        <v>0.95936006919088945</v>
      </c>
      <c r="BN132">
        <f t="shared" si="435"/>
        <v>5.4351897577221289</v>
      </c>
      <c r="BO132">
        <f t="shared" si="353"/>
        <v>4.8248041478696173</v>
      </c>
      <c r="BP132">
        <f t="shared" si="436"/>
        <v>0.97801640511129018</v>
      </c>
      <c r="BQ132">
        <f t="shared" si="437"/>
        <v>2.9872288317365068</v>
      </c>
      <c r="BR132">
        <f t="shared" si="354"/>
        <v>3.6530625957179894</v>
      </c>
      <c r="BS132">
        <f t="shared" si="438"/>
        <v>0.99345528261346727</v>
      </c>
      <c r="BT132">
        <f t="shared" si="439"/>
        <v>1.6895098749971666</v>
      </c>
      <c r="BU132">
        <f t="shared" si="355"/>
        <v>2.8785504592038036</v>
      </c>
      <c r="BV132">
        <f t="shared" si="440"/>
        <v>0.99999620831142211</v>
      </c>
      <c r="BW132">
        <f t="shared" si="441"/>
        <v>0.91068563173801287</v>
      </c>
      <c r="BX132">
        <f t="shared" si="356"/>
        <v>2.3158126348026933</v>
      </c>
      <c r="BY132">
        <f t="shared" si="442"/>
        <v>0.99257107726993099</v>
      </c>
      <c r="BZ132">
        <f t="shared" si="443"/>
        <v>0.40949627453680443</v>
      </c>
      <c r="CA132">
        <f t="shared" si="357"/>
        <v>1.8797063263747416</v>
      </c>
      <c r="CB132">
        <f t="shared" si="444"/>
        <v>0.96711573182558941</v>
      </c>
      <c r="CC132">
        <f t="shared" si="445"/>
        <v>7.4710931945792008E-2</v>
      </c>
      <c r="CD132">
        <f t="shared" si="358"/>
        <v>1.5267239067066203</v>
      </c>
      <c r="CE132">
        <f t="shared" si="446"/>
        <v>0.92072917807840837</v>
      </c>
      <c r="CF132">
        <f t="shared" si="447"/>
        <v>-0.15175194021315819</v>
      </c>
      <c r="CG132">
        <f t="shared" si="359"/>
        <v>1.2331439487046054</v>
      </c>
      <c r="CH132">
        <f t="shared" si="448"/>
        <v>0.85180413676472366</v>
      </c>
      <c r="CI132">
        <f t="shared" si="449"/>
        <v>-0.30336153662942206</v>
      </c>
      <c r="CJ132">
        <f t="shared" si="360"/>
        <v>0.98542778011510346</v>
      </c>
      <c r="CK132">
        <f t="shared" si="450"/>
        <v>0.76032063264693506</v>
      </c>
      <c r="CL132">
        <f t="shared" si="451"/>
        <v>-0.40126674926104899</v>
      </c>
      <c r="CM132">
        <f t="shared" si="361"/>
        <v>0.77541262969911662</v>
      </c>
      <c r="CN132">
        <f t="shared" si="452"/>
        <v>0.64836887339859894</v>
      </c>
      <c r="CO132">
        <f t="shared" si="453"/>
        <v>-0.46012370438401234</v>
      </c>
      <c r="CP132">
        <f t="shared" si="362"/>
        <v>0.59765025764408786</v>
      </c>
      <c r="CQ132">
        <f t="shared" si="454"/>
        <v>0.52077718985649835</v>
      </c>
      <c r="CR132">
        <f t="shared" si="455"/>
        <v>-0.49099592175363782</v>
      </c>
      <c r="CS132">
        <f t="shared" si="363"/>
        <v>0.44783532299071849</v>
      </c>
      <c r="CT132">
        <f t="shared" si="456"/>
        <v>0.38554055783458974</v>
      </c>
      <c r="CU132">
        <f t="shared" si="457"/>
        <v>-0.50278698737796845</v>
      </c>
      <c r="CV132">
        <f t="shared" si="364"/>
        <v>0.32186566611473794</v>
      </c>
      <c r="CW132">
        <f t="shared" si="458"/>
        <v>0.25366454060338883</v>
      </c>
      <c r="CX132">
        <f t="shared" si="459"/>
        <v>-0.50288251645567039</v>
      </c>
      <c r="CY132">
        <f t="shared" si="365"/>
        <v>0.21531820504566737</v>
      </c>
      <c r="CZ132">
        <f t="shared" si="460"/>
        <v>0.13813329451190504</v>
      </c>
      <c r="DA132">
        <f t="shared" si="461"/>
        <v>-0.4973541822952387</v>
      </c>
      <c r="DB132">
        <f t="shared" si="366"/>
        <v>0.12322407937255959</v>
      </c>
      <c r="DC132">
        <f t="shared" si="462"/>
        <v>5.1991268841823035E-2</v>
      </c>
      <c r="DD132">
        <f t="shared" si="463"/>
        <v>-0.4909329951753969</v>
      </c>
      <c r="EW132">
        <f t="shared" si="207"/>
        <v>3.6756634047000505</v>
      </c>
      <c r="EX132">
        <f t="shared" si="202"/>
        <v>-4.3037101350197373</v>
      </c>
      <c r="EY132">
        <f t="shared" si="203"/>
        <v>-2.5452070787518237</v>
      </c>
      <c r="EZ132">
        <f t="shared" si="204"/>
        <v>-4.8814893561553987</v>
      </c>
      <c r="FA132">
        <f t="shared" si="383"/>
        <v>-3.3137684991172147</v>
      </c>
      <c r="FB132" cm="1">
        <f t="array" ref="FB132">xsel+Rs*COS(EW132)</f>
        <v>266.22602972275541</v>
      </c>
      <c r="FC132">
        <f t="shared" si="205"/>
        <v>135.56084815217611</v>
      </c>
      <c r="HU132">
        <f t="shared" si="327"/>
        <v>0</v>
      </c>
      <c r="HV132">
        <f t="shared" si="391"/>
        <v>0.93778801961383862</v>
      </c>
      <c r="HW132">
        <f t="shared" si="328"/>
        <v>0.94145999999999841</v>
      </c>
      <c r="HX132">
        <f t="shared" si="384"/>
        <v>5.2841013941770028</v>
      </c>
      <c r="IA132">
        <f t="shared" si="385"/>
        <v>1.0935775799445115</v>
      </c>
      <c r="IB132">
        <f t="shared" si="386"/>
        <v>5.8905372939981753</v>
      </c>
      <c r="IC132">
        <f t="shared" si="387"/>
        <v>0.46051568278484695</v>
      </c>
      <c r="ID132">
        <f t="shared" si="388"/>
        <v>5.2639959013901745</v>
      </c>
      <c r="IE132">
        <f t="shared" si="389"/>
        <v>18354.712361487404</v>
      </c>
      <c r="IG132">
        <f t="shared" si="390"/>
        <v>8.7261884521795577E-2</v>
      </c>
      <c r="IH132">
        <f t="shared" si="392"/>
        <v>0.88769549773707912</v>
      </c>
      <c r="II132">
        <f t="shared" si="377"/>
        <v>1.0923156655392328</v>
      </c>
      <c r="IJ132">
        <f t="shared" si="378"/>
        <v>1.181790093104103</v>
      </c>
      <c r="IL132">
        <f t="shared" si="250"/>
        <v>14.09705536890668</v>
      </c>
    </row>
    <row r="133" spans="1:246" x14ac:dyDescent="0.2">
      <c r="A133">
        <f t="shared" si="464"/>
        <v>35.833194672929075</v>
      </c>
      <c r="B133">
        <f t="shared" si="393"/>
        <v>0.94283734176007672</v>
      </c>
      <c r="C133">
        <f t="shared" si="394"/>
        <v>41.831435035220984</v>
      </c>
      <c r="D133">
        <f t="shared" si="465"/>
        <v>-4.2288832110838739E-2</v>
      </c>
      <c r="E133">
        <f t="shared" si="244"/>
        <v>0.88114220220543515</v>
      </c>
      <c r="F133">
        <f t="shared" si="395"/>
        <v>40.30240487532982</v>
      </c>
      <c r="G133">
        <f t="shared" si="466"/>
        <v>-0.12988824561343967</v>
      </c>
      <c r="H133">
        <f t="shared" si="396"/>
        <v>5.117685057147181E-2</v>
      </c>
      <c r="I133">
        <f t="shared" si="397"/>
        <v>-0.51950829911025309</v>
      </c>
      <c r="J133">
        <f t="shared" si="334"/>
        <v>-0.22641617771799222</v>
      </c>
      <c r="K133">
        <f t="shared" si="398"/>
        <v>0.136020856979294</v>
      </c>
      <c r="L133">
        <f t="shared" si="399"/>
        <v>-0.52519938479820261</v>
      </c>
      <c r="M133">
        <f t="shared" si="335"/>
        <v>-0.33740125084507205</v>
      </c>
      <c r="N133">
        <f t="shared" si="400"/>
        <v>0.24992744141437573</v>
      </c>
      <c r="O133">
        <f t="shared" si="401"/>
        <v>-0.52966284278817188</v>
      </c>
      <c r="P133">
        <f t="shared" si="336"/>
        <v>-0.46784795190815176</v>
      </c>
      <c r="Q133">
        <f t="shared" si="402"/>
        <v>0.38015052901827262</v>
      </c>
      <c r="R133">
        <f t="shared" si="403"/>
        <v>-0.52819618401933233</v>
      </c>
      <c r="S133">
        <f t="shared" si="337"/>
        <v>-0.6222484929755453</v>
      </c>
      <c r="T133">
        <f t="shared" si="404"/>
        <v>0.51399026860633223</v>
      </c>
      <c r="U133">
        <f t="shared" si="405"/>
        <v>-0.51475328290911526</v>
      </c>
      <c r="V133">
        <f t="shared" si="338"/>
        <v>-0.80481742646311327</v>
      </c>
      <c r="W133">
        <f t="shared" si="406"/>
        <v>0.64066510911754715</v>
      </c>
      <c r="X133">
        <f t="shared" si="407"/>
        <v>-0.4819613586037238</v>
      </c>
      <c r="Y133">
        <f t="shared" si="339"/>
        <v>-1.0200277173420573</v>
      </c>
      <c r="Z133">
        <f t="shared" si="408"/>
        <v>0.75232193452557028</v>
      </c>
      <c r="AA133">
        <f t="shared" si="409"/>
        <v>-0.42090568018026386</v>
      </c>
      <c r="AB133">
        <f t="shared" si="340"/>
        <v>-1.2735681097223395</v>
      </c>
      <c r="AC133">
        <f t="shared" si="410"/>
        <v>0.84419243993664017</v>
      </c>
      <c r="AD133">
        <f t="shared" si="411"/>
        <v>-0.32047487821274911</v>
      </c>
      <c r="AE133">
        <f t="shared" si="341"/>
        <v>-1.5739449171860509</v>
      </c>
      <c r="AF133">
        <f t="shared" si="412"/>
        <v>0.91417754300148202</v>
      </c>
      <c r="AG133">
        <f t="shared" si="413"/>
        <v>-0.16591340330557641</v>
      </c>
      <c r="AH133">
        <f t="shared" si="342"/>
        <v>-1.9351999507651421</v>
      </c>
      <c r="AI133">
        <f t="shared" si="414"/>
        <v>0.96223398546849259</v>
      </c>
      <c r="AJ133">
        <f t="shared" si="415"/>
        <v>6.409800297878035E-2</v>
      </c>
      <c r="AK133">
        <f t="shared" si="343"/>
        <v>-2.3818307359266138</v>
      </c>
      <c r="AL133">
        <f t="shared" si="416"/>
        <v>0.98986029538653808</v>
      </c>
      <c r="AM133">
        <f t="shared" si="417"/>
        <v>0.40330002586792529</v>
      </c>
      <c r="AN133">
        <f t="shared" si="344"/>
        <v>-2.9586377737205058</v>
      </c>
      <c r="AO133">
        <f t="shared" si="418"/>
        <v>0.99980521057108607</v>
      </c>
      <c r="AP133">
        <f t="shared" si="419"/>
        <v>0.91020470466104086</v>
      </c>
      <c r="AQ133">
        <f t="shared" si="345"/>
        <v>-3.7531509822111793</v>
      </c>
      <c r="AR133">
        <f t="shared" si="420"/>
        <v>0.99593691997706491</v>
      </c>
      <c r="AS133">
        <f t="shared" si="421"/>
        <v>1.6967676274452492</v>
      </c>
      <c r="AT133">
        <f t="shared" si="346"/>
        <v>-4.9558839004391206</v>
      </c>
      <c r="AU133">
        <f t="shared" si="422"/>
        <v>0.98308903371534651</v>
      </c>
      <c r="AV133">
        <f t="shared" si="423"/>
        <v>3.0056492976686524</v>
      </c>
      <c r="AW133">
        <f t="shared" si="347"/>
        <v>-7.0645841746630325</v>
      </c>
      <c r="AX133">
        <f t="shared" si="424"/>
        <v>0.96668624272516257</v>
      </c>
      <c r="AY133">
        <f t="shared" si="425"/>
        <v>5.4716236290202538</v>
      </c>
      <c r="AZ133">
        <f t="shared" si="348"/>
        <v>-11.905019042493361</v>
      </c>
      <c r="BA133">
        <f t="shared" si="426"/>
        <v>0.95205775274925575</v>
      </c>
      <c r="BB133">
        <f t="shared" si="427"/>
        <v>11.426037522752843</v>
      </c>
      <c r="BC133">
        <f t="shared" si="349"/>
        <v>-35.901602648577594</v>
      </c>
      <c r="BD133">
        <f t="shared" si="428"/>
        <v>0.94352639102816149</v>
      </c>
      <c r="BE133">
        <f t="shared" si="429"/>
        <v>41.848225028050528</v>
      </c>
      <c r="BF133">
        <f t="shared" si="350"/>
        <v>35.901602648577644</v>
      </c>
      <c r="BG133">
        <f t="shared" si="430"/>
        <v>0.94352639102816094</v>
      </c>
      <c r="BH133">
        <f t="shared" si="431"/>
        <v>41.848225028050642</v>
      </c>
      <c r="BI133">
        <f t="shared" si="351"/>
        <v>11.905019042493377</v>
      </c>
      <c r="BJ133">
        <f t="shared" si="432"/>
        <v>0.95205775274925586</v>
      </c>
      <c r="BK133">
        <f t="shared" si="433"/>
        <v>11.426037522752855</v>
      </c>
      <c r="BL133">
        <f t="shared" si="352"/>
        <v>7.0645841746630387</v>
      </c>
      <c r="BM133">
        <f t="shared" si="434"/>
        <v>0.96668624272516268</v>
      </c>
      <c r="BN133">
        <f t="shared" si="435"/>
        <v>5.4716236290202591</v>
      </c>
      <c r="BO133">
        <f t="shared" si="353"/>
        <v>4.9558839004391197</v>
      </c>
      <c r="BP133">
        <f t="shared" si="436"/>
        <v>0.98308903371534651</v>
      </c>
      <c r="BQ133">
        <f t="shared" si="437"/>
        <v>3.0056492976686493</v>
      </c>
      <c r="BR133">
        <f t="shared" si="354"/>
        <v>3.7531509822111802</v>
      </c>
      <c r="BS133">
        <f t="shared" si="438"/>
        <v>0.99593691997706491</v>
      </c>
      <c r="BT133">
        <f t="shared" si="439"/>
        <v>1.6967676274452501</v>
      </c>
      <c r="BU133">
        <f t="shared" si="355"/>
        <v>2.9586377737205063</v>
      </c>
      <c r="BV133">
        <f t="shared" si="440"/>
        <v>0.99980521057108618</v>
      </c>
      <c r="BW133">
        <f t="shared" si="441"/>
        <v>0.91020470466104209</v>
      </c>
      <c r="BX133">
        <f t="shared" si="356"/>
        <v>2.3818307359266133</v>
      </c>
      <c r="BY133">
        <f t="shared" si="442"/>
        <v>0.98986029538653808</v>
      </c>
      <c r="BZ133">
        <f t="shared" si="443"/>
        <v>0.40330002586792529</v>
      </c>
      <c r="CA133">
        <f t="shared" si="357"/>
        <v>1.9351999507651421</v>
      </c>
      <c r="CB133">
        <f t="shared" si="444"/>
        <v>0.96223398546849248</v>
      </c>
      <c r="CC133">
        <f t="shared" si="445"/>
        <v>6.4098002978779878E-2</v>
      </c>
      <c r="CD133">
        <f t="shared" si="358"/>
        <v>1.5739449171860509</v>
      </c>
      <c r="CE133">
        <f t="shared" si="446"/>
        <v>0.91417754300148202</v>
      </c>
      <c r="CF133">
        <f t="shared" si="447"/>
        <v>-0.16591340330557641</v>
      </c>
      <c r="CG133">
        <f t="shared" si="359"/>
        <v>1.2735681097223397</v>
      </c>
      <c r="CH133">
        <f t="shared" si="448"/>
        <v>0.84419243993664039</v>
      </c>
      <c r="CI133">
        <f t="shared" si="449"/>
        <v>-0.32047487821274862</v>
      </c>
      <c r="CJ133">
        <f t="shared" si="360"/>
        <v>1.0200277173420575</v>
      </c>
      <c r="CK133">
        <f t="shared" si="450"/>
        <v>0.75232193452557061</v>
      </c>
      <c r="CL133">
        <f t="shared" si="451"/>
        <v>-0.42090568018026331</v>
      </c>
      <c r="CM133">
        <f t="shared" si="361"/>
        <v>0.80481742646311327</v>
      </c>
      <c r="CN133">
        <f t="shared" si="452"/>
        <v>0.64066510911754704</v>
      </c>
      <c r="CO133">
        <f t="shared" si="453"/>
        <v>-0.4819613586037238</v>
      </c>
      <c r="CP133">
        <f t="shared" si="362"/>
        <v>0.62224849297554607</v>
      </c>
      <c r="CQ133">
        <f t="shared" si="454"/>
        <v>0.51399026860633223</v>
      </c>
      <c r="CR133">
        <f t="shared" si="455"/>
        <v>-0.51475328290911526</v>
      </c>
      <c r="CS133">
        <f t="shared" si="363"/>
        <v>0.46784795190815182</v>
      </c>
      <c r="CT133">
        <f t="shared" si="456"/>
        <v>0.38015052901827295</v>
      </c>
      <c r="CU133">
        <f t="shared" si="457"/>
        <v>-0.52819618401933222</v>
      </c>
      <c r="CV133">
        <f t="shared" si="364"/>
        <v>0.33740125084507239</v>
      </c>
      <c r="CW133">
        <f t="shared" si="458"/>
        <v>0.24992744141437595</v>
      </c>
      <c r="CX133">
        <f t="shared" si="459"/>
        <v>-0.5296628427881731</v>
      </c>
      <c r="CY133">
        <f t="shared" si="365"/>
        <v>0.22641617771799213</v>
      </c>
      <c r="CZ133">
        <f t="shared" si="460"/>
        <v>0.13602085697929378</v>
      </c>
      <c r="DA133">
        <f t="shared" si="461"/>
        <v>-0.52519938479820405</v>
      </c>
      <c r="DB133">
        <f t="shared" si="366"/>
        <v>0.12988824561343973</v>
      </c>
      <c r="DC133">
        <f t="shared" si="462"/>
        <v>5.117685057147181E-2</v>
      </c>
      <c r="DD133">
        <f t="shared" si="463"/>
        <v>-0.51950829911025231</v>
      </c>
      <c r="EW133">
        <f t="shared" si="207"/>
        <v>3.7070793312359482</v>
      </c>
      <c r="EX133">
        <f t="shared" si="202"/>
        <v>-4.2216396275100969</v>
      </c>
      <c r="EY133">
        <f t="shared" si="203"/>
        <v>-2.6791339748949499</v>
      </c>
      <c r="EZ133">
        <f t="shared" si="204"/>
        <v>-5.2802537606120508</v>
      </c>
      <c r="FA133">
        <f t="shared" si="383"/>
        <v>-2.632284221649003</v>
      </c>
      <c r="FB133" cm="1">
        <f t="array" ref="FB133">xsel+Rs*COS(EW133)</f>
        <v>266.24654734963281</v>
      </c>
      <c r="FC133">
        <f t="shared" si="205"/>
        <v>135.52736642814031</v>
      </c>
      <c r="HU133">
        <f t="shared" si="327"/>
        <v>0</v>
      </c>
      <c r="HV133">
        <f t="shared" si="391"/>
        <v>0.93717535534386431</v>
      </c>
      <c r="HW133">
        <f t="shared" si="328"/>
        <v>0.95068999999999837</v>
      </c>
      <c r="HX133">
        <f t="shared" si="384"/>
        <v>5.2780360179042569</v>
      </c>
      <c r="IA133">
        <f t="shared" si="385"/>
        <v>1.0967606526843636</v>
      </c>
      <c r="IB133">
        <f t="shared" si="386"/>
        <v>5.8048296093259566</v>
      </c>
      <c r="IC133">
        <f t="shared" si="387"/>
        <v>0.448247854069518</v>
      </c>
      <c r="ID133">
        <f t="shared" si="388"/>
        <v>5.2589673955650929</v>
      </c>
      <c r="IE133">
        <f t="shared" si="389"/>
        <v>18345.614216350445</v>
      </c>
      <c r="IG133">
        <f t="shared" si="390"/>
        <v>8.5029440419739352E-2</v>
      </c>
      <c r="IH133">
        <f t="shared" si="392"/>
        <v>0.88915166873745033</v>
      </c>
      <c r="II133">
        <f t="shared" si="377"/>
        <v>1.0954879979898697</v>
      </c>
      <c r="IJ133">
        <f t="shared" si="378"/>
        <v>1.1827498825116654</v>
      </c>
      <c r="IL133">
        <f t="shared" si="250"/>
        <v>14.093673376579831</v>
      </c>
    </row>
    <row r="134" spans="1:246" x14ac:dyDescent="0.2">
      <c r="A134">
        <f t="shared" si="464"/>
        <v>36.776175595925864</v>
      </c>
      <c r="B134">
        <f t="shared" si="393"/>
        <v>0.95196748856228675</v>
      </c>
      <c r="C134">
        <f t="shared" si="394"/>
        <v>42.053412928906631</v>
      </c>
      <c r="D134">
        <f t="shared" si="465"/>
        <v>-4.4511615294496369E-2</v>
      </c>
      <c r="E134">
        <f t="shared" si="244"/>
        <v>0.87365764668571899</v>
      </c>
      <c r="F134">
        <f t="shared" si="395"/>
        <v>40.113315923505468</v>
      </c>
      <c r="G134">
        <f t="shared" si="466"/>
        <v>-0.13655241185431979</v>
      </c>
      <c r="H134">
        <f t="shared" si="396"/>
        <v>5.0362082624823112E-2</v>
      </c>
      <c r="I134">
        <f t="shared" si="397"/>
        <v>-0.54832430983859681</v>
      </c>
      <c r="J134">
        <f t="shared" si="334"/>
        <v>-0.23751415039031698</v>
      </c>
      <c r="K134">
        <f t="shared" si="398"/>
        <v>0.13390583381946441</v>
      </c>
      <c r="L134">
        <f t="shared" si="399"/>
        <v>-0.55329614473585609</v>
      </c>
      <c r="M134">
        <f t="shared" si="335"/>
        <v>-0.3529368355754065</v>
      </c>
      <c r="N134">
        <f t="shared" si="400"/>
        <v>0.24618100925470454</v>
      </c>
      <c r="O134">
        <f t="shared" si="401"/>
        <v>-0.55671178649023445</v>
      </c>
      <c r="P134">
        <f t="shared" si="336"/>
        <v>-0.48786058082558509</v>
      </c>
      <c r="Q134">
        <f t="shared" si="402"/>
        <v>0.37473696269944379</v>
      </c>
      <c r="R134">
        <f t="shared" si="403"/>
        <v>-0.5538983125839938</v>
      </c>
      <c r="S134">
        <f t="shared" si="337"/>
        <v>-0.64684672830700352</v>
      </c>
      <c r="T134">
        <f t="shared" si="404"/>
        <v>0.5071556253125945</v>
      </c>
      <c r="U134">
        <f t="shared" si="405"/>
        <v>-0.5388367397095547</v>
      </c>
      <c r="V134">
        <f t="shared" si="338"/>
        <v>-0.83422222322710993</v>
      </c>
      <c r="W134">
        <f t="shared" si="406"/>
        <v>0.6328778672513995</v>
      </c>
      <c r="X134">
        <f t="shared" si="407"/>
        <v>-0.50416949594441407</v>
      </c>
      <c r="Y134">
        <f t="shared" si="339"/>
        <v>-1.0546276545690114</v>
      </c>
      <c r="Z134">
        <f t="shared" si="408"/>
        <v>0.74419194984455339</v>
      </c>
      <c r="AA134">
        <f t="shared" si="409"/>
        <v>-0.44097423648115958</v>
      </c>
      <c r="AB134">
        <f t="shared" si="340"/>
        <v>-1.3139922707400737</v>
      </c>
      <c r="AC134">
        <f t="shared" si="410"/>
        <v>0.83639013008418628</v>
      </c>
      <c r="AD134">
        <f t="shared" si="411"/>
        <v>-0.33809703922596035</v>
      </c>
      <c r="AE134">
        <f t="shared" si="341"/>
        <v>-1.6211659276654815</v>
      </c>
      <c r="AF134">
        <f t="shared" si="412"/>
        <v>0.9073658074799924</v>
      </c>
      <c r="AG134">
        <f t="shared" si="413"/>
        <v>-0.18069098979433829</v>
      </c>
      <c r="AH134">
        <f t="shared" si="342"/>
        <v>-1.9906935751555426</v>
      </c>
      <c r="AI134">
        <f t="shared" si="414"/>
        <v>0.95701451985316299</v>
      </c>
      <c r="AJ134">
        <f t="shared" si="415"/>
        <v>5.2721048672427773E-2</v>
      </c>
      <c r="AK134">
        <f t="shared" si="343"/>
        <v>-2.4478488370505338</v>
      </c>
      <c r="AL134">
        <f t="shared" si="416"/>
        <v>0.98672872916181587</v>
      </c>
      <c r="AM134">
        <f t="shared" si="417"/>
        <v>0.39613138555060484</v>
      </c>
      <c r="AN134">
        <f t="shared" si="344"/>
        <v>-3.0387250882372085</v>
      </c>
      <c r="AO134">
        <f t="shared" si="418"/>
        <v>0.99910834321955189</v>
      </c>
      <c r="AP134">
        <f t="shared" si="419"/>
        <v>0.90844962208778979</v>
      </c>
      <c r="AQ134">
        <f t="shared" si="345"/>
        <v>-3.85323936870437</v>
      </c>
      <c r="AR134">
        <f t="shared" si="420"/>
        <v>0.9978298228621576</v>
      </c>
      <c r="AS134">
        <f t="shared" si="421"/>
        <v>1.7022975004952163</v>
      </c>
      <c r="AT134">
        <f t="shared" si="346"/>
        <v>-5.0869636530086231</v>
      </c>
      <c r="AU134">
        <f t="shared" si="422"/>
        <v>0.98749725268951716</v>
      </c>
      <c r="AV134">
        <f t="shared" si="423"/>
        <v>3.0216185049038016</v>
      </c>
      <c r="AW134">
        <f t="shared" si="347"/>
        <v>-7.2507468908395314</v>
      </c>
      <c r="AX134">
        <f t="shared" si="424"/>
        <v>0.97328486428716221</v>
      </c>
      <c r="AY134">
        <f t="shared" si="425"/>
        <v>5.5043213071688646</v>
      </c>
      <c r="AZ134">
        <f t="shared" si="348"/>
        <v>-12.218365279146552</v>
      </c>
      <c r="BA134">
        <f t="shared" si="426"/>
        <v>0.96028087255483408</v>
      </c>
      <c r="BB134">
        <f t="shared" si="427"/>
        <v>11.493051894036963</v>
      </c>
      <c r="BC134">
        <f t="shared" si="349"/>
        <v>-36.84638378145987</v>
      </c>
      <c r="BD134">
        <f t="shared" si="428"/>
        <v>0.95261550376535142</v>
      </c>
      <c r="BE134">
        <f t="shared" si="429"/>
        <v>42.069127343142064</v>
      </c>
      <c r="BF134">
        <f t="shared" si="350"/>
        <v>36.84638378145992</v>
      </c>
      <c r="BG134">
        <f t="shared" si="430"/>
        <v>0.95261550376535087</v>
      </c>
      <c r="BH134">
        <f t="shared" si="431"/>
        <v>42.069127343142178</v>
      </c>
      <c r="BI134">
        <f t="shared" si="351"/>
        <v>12.218365279146568</v>
      </c>
      <c r="BJ134">
        <f t="shared" si="432"/>
        <v>0.96028087255483419</v>
      </c>
      <c r="BK134">
        <f t="shared" si="433"/>
        <v>11.493051894036975</v>
      </c>
      <c r="BL134">
        <f t="shared" si="352"/>
        <v>7.2507468908395376</v>
      </c>
      <c r="BM134">
        <f t="shared" si="434"/>
        <v>0.97328486428716221</v>
      </c>
      <c r="BN134">
        <f t="shared" si="435"/>
        <v>5.5043213071688699</v>
      </c>
      <c r="BO134">
        <f t="shared" si="353"/>
        <v>5.0869636530086222</v>
      </c>
      <c r="BP134">
        <f t="shared" si="436"/>
        <v>0.98749725268951727</v>
      </c>
      <c r="BQ134">
        <f t="shared" si="437"/>
        <v>3.0216185049037998</v>
      </c>
      <c r="BR134">
        <f t="shared" si="354"/>
        <v>3.8532393687043709</v>
      </c>
      <c r="BS134">
        <f t="shared" si="438"/>
        <v>0.9978298228621576</v>
      </c>
      <c r="BT134">
        <f t="shared" si="439"/>
        <v>1.7022975004952172</v>
      </c>
      <c r="BU134">
        <f t="shared" si="355"/>
        <v>3.038725088237209</v>
      </c>
      <c r="BV134">
        <f t="shared" si="440"/>
        <v>0.99910834321955189</v>
      </c>
      <c r="BW134">
        <f t="shared" si="441"/>
        <v>0.90844962208779045</v>
      </c>
      <c r="BX134">
        <f t="shared" si="356"/>
        <v>2.4478488370505334</v>
      </c>
      <c r="BY134">
        <f t="shared" si="442"/>
        <v>0.98672872916181587</v>
      </c>
      <c r="BZ134">
        <f t="shared" si="443"/>
        <v>0.39613138555060484</v>
      </c>
      <c r="CA134">
        <f t="shared" si="357"/>
        <v>1.9906935751555426</v>
      </c>
      <c r="CB134">
        <f t="shared" si="444"/>
        <v>0.95701451985316288</v>
      </c>
      <c r="CC134">
        <f t="shared" si="445"/>
        <v>5.2721048672427301E-2</v>
      </c>
      <c r="CD134">
        <f t="shared" si="358"/>
        <v>1.6211659276654815</v>
      </c>
      <c r="CE134">
        <f t="shared" si="446"/>
        <v>0.9073658074799924</v>
      </c>
      <c r="CF134">
        <f t="shared" si="447"/>
        <v>-0.18069098979433829</v>
      </c>
      <c r="CG134">
        <f t="shared" si="359"/>
        <v>1.313992270740074</v>
      </c>
      <c r="CH134">
        <f t="shared" si="448"/>
        <v>0.8363901300841865</v>
      </c>
      <c r="CI134">
        <f t="shared" si="449"/>
        <v>-0.33809703922595985</v>
      </c>
      <c r="CJ134">
        <f t="shared" si="360"/>
        <v>1.0546276545690116</v>
      </c>
      <c r="CK134">
        <f t="shared" si="450"/>
        <v>0.74419194984455384</v>
      </c>
      <c r="CL134">
        <f t="shared" si="451"/>
        <v>-0.44097423648115897</v>
      </c>
      <c r="CM134">
        <f t="shared" si="361"/>
        <v>0.83422222322710993</v>
      </c>
      <c r="CN134">
        <f t="shared" si="452"/>
        <v>0.63287786725139927</v>
      </c>
      <c r="CO134">
        <f t="shared" si="453"/>
        <v>-0.50416949594441496</v>
      </c>
      <c r="CP134">
        <f t="shared" si="362"/>
        <v>0.64684672830700429</v>
      </c>
      <c r="CQ134">
        <f t="shared" si="454"/>
        <v>0.50715562531259439</v>
      </c>
      <c r="CR134">
        <f t="shared" si="455"/>
        <v>-0.53883673970955515</v>
      </c>
      <c r="CS134">
        <f t="shared" si="363"/>
        <v>0.48786058082558514</v>
      </c>
      <c r="CT134">
        <f t="shared" si="456"/>
        <v>0.37473696269944412</v>
      </c>
      <c r="CU134">
        <f t="shared" si="457"/>
        <v>-0.55389831258399302</v>
      </c>
      <c r="CV134">
        <f t="shared" si="364"/>
        <v>0.35293683557540684</v>
      </c>
      <c r="CW134">
        <f t="shared" si="458"/>
        <v>0.24618100925470465</v>
      </c>
      <c r="CX134">
        <f t="shared" si="459"/>
        <v>-0.55671178649023634</v>
      </c>
      <c r="CY134">
        <f t="shared" si="365"/>
        <v>0.2375141503903169</v>
      </c>
      <c r="CZ134">
        <f t="shared" si="460"/>
        <v>0.13390583381946441</v>
      </c>
      <c r="DA134">
        <f t="shared" si="461"/>
        <v>-0.5532961447358542</v>
      </c>
      <c r="DB134">
        <f t="shared" si="366"/>
        <v>0.13655241185431985</v>
      </c>
      <c r="DC134">
        <f t="shared" si="462"/>
        <v>5.0362082624823112E-2</v>
      </c>
      <c r="DD134">
        <f t="shared" si="463"/>
        <v>-0.54832430983859615</v>
      </c>
      <c r="EW134">
        <f t="shared" si="207"/>
        <v>3.738495257771846</v>
      </c>
      <c r="EX134">
        <f t="shared" si="202"/>
        <v>-4.1354028713728317</v>
      </c>
      <c r="EY134">
        <f t="shared" si="203"/>
        <v>-2.8104168892606203</v>
      </c>
      <c r="EZ134">
        <f t="shared" si="204"/>
        <v>-5.5793980796587341</v>
      </c>
      <c r="FA134">
        <f t="shared" si="383"/>
        <v>-1.918415249287919</v>
      </c>
      <c r="FB134" cm="1">
        <f t="array" ref="FB134">xsel+Rs*COS(EW134)</f>
        <v>266.2681065386671</v>
      </c>
      <c r="FC134">
        <f t="shared" si="205"/>
        <v>135.49454569954889</v>
      </c>
      <c r="HU134">
        <f t="shared" si="327"/>
        <v>0</v>
      </c>
      <c r="HV134">
        <f t="shared" si="391"/>
        <v>0.93656267751423661</v>
      </c>
      <c r="HW134">
        <f t="shared" si="328"/>
        <v>0.95991999999999833</v>
      </c>
      <c r="HX134">
        <f t="shared" si="384"/>
        <v>5.2719705073909431</v>
      </c>
      <c r="IA134">
        <f t="shared" si="385"/>
        <v>1.0999732078020987</v>
      </c>
      <c r="IB134">
        <f t="shared" si="386"/>
        <v>5.7191347612612269</v>
      </c>
      <c r="IC134">
        <f t="shared" si="387"/>
        <v>0.43589799564214199</v>
      </c>
      <c r="ID134">
        <f t="shared" si="388"/>
        <v>5.2539191056006072</v>
      </c>
      <c r="IE134">
        <f t="shared" si="389"/>
        <v>18336.697376057604</v>
      </c>
      <c r="IG134">
        <f t="shared" si="390"/>
        <v>8.2776674709566622E-2</v>
      </c>
      <c r="IH134">
        <f t="shared" si="392"/>
        <v>0.89061219556894977</v>
      </c>
      <c r="II134">
        <f t="shared" si="377"/>
        <v>1.0986895843047024</v>
      </c>
      <c r="IJ134">
        <f t="shared" si="378"/>
        <v>1.1837190247244418</v>
      </c>
      <c r="IL134">
        <f t="shared" si="250"/>
        <v>14.090358151469587</v>
      </c>
    </row>
    <row r="135" spans="1:246" x14ac:dyDescent="0.2">
      <c r="A135">
        <f t="shared" si="464"/>
        <v>37.719156518922652</v>
      </c>
      <c r="B135">
        <f t="shared" si="393"/>
        <v>0.96030370955560884</v>
      </c>
      <c r="C135">
        <f t="shared" si="394"/>
        <v>42.25516056544506</v>
      </c>
      <c r="D135">
        <f t="shared" si="465"/>
        <v>-4.6734398478153999E-2</v>
      </c>
      <c r="E135">
        <f t="shared" si="244"/>
        <v>0.8660276237729515</v>
      </c>
      <c r="F135">
        <f t="shared" si="395"/>
        <v>39.919716308240858</v>
      </c>
      <c r="G135">
        <f t="shared" si="466"/>
        <v>-0.14321657809519991</v>
      </c>
      <c r="H135">
        <f t="shared" si="396"/>
        <v>4.9546965001876275E-2</v>
      </c>
      <c r="I135">
        <f t="shared" si="397"/>
        <v>-0.57738689288490608</v>
      </c>
      <c r="J135">
        <f t="shared" si="334"/>
        <v>-0.24861212306264174</v>
      </c>
      <c r="K135">
        <f t="shared" si="398"/>
        <v>0.13178822503241683</v>
      </c>
      <c r="L135">
        <f t="shared" si="399"/>
        <v>-0.58165044622811446</v>
      </c>
      <c r="M135">
        <f t="shared" si="335"/>
        <v>-0.36847242030574096</v>
      </c>
      <c r="N135">
        <f t="shared" si="400"/>
        <v>0.24242524412437505</v>
      </c>
      <c r="O135">
        <f t="shared" si="401"/>
        <v>-0.58403550335059562</v>
      </c>
      <c r="P135">
        <f t="shared" si="336"/>
        <v>-0.50787320974301842</v>
      </c>
      <c r="Q135">
        <f t="shared" si="402"/>
        <v>0.36929985887810235</v>
      </c>
      <c r="R135">
        <f t="shared" si="403"/>
        <v>-0.57989974437316905</v>
      </c>
      <c r="S135">
        <f t="shared" si="337"/>
        <v>-0.67144496363846173</v>
      </c>
      <c r="T135">
        <f t="shared" si="404"/>
        <v>0.5002732599752846</v>
      </c>
      <c r="U135">
        <f t="shared" si="405"/>
        <v>-0.56325290702924458</v>
      </c>
      <c r="V135">
        <f t="shared" si="338"/>
        <v>-0.86362701999110658</v>
      </c>
      <c r="W135">
        <f t="shared" si="406"/>
        <v>0.62500714780015554</v>
      </c>
      <c r="X135">
        <f t="shared" si="407"/>
        <v>-0.52675497619367817</v>
      </c>
      <c r="Y135">
        <f t="shared" si="339"/>
        <v>-1.0892275917959655</v>
      </c>
      <c r="Z135">
        <f t="shared" si="408"/>
        <v>0.73593067860388417</v>
      </c>
      <c r="AA135">
        <f t="shared" si="409"/>
        <v>-0.46147947854688603</v>
      </c>
      <c r="AB135">
        <f t="shared" si="340"/>
        <v>-1.354416431757808</v>
      </c>
      <c r="AC135">
        <f t="shared" si="410"/>
        <v>0.82839720720736199</v>
      </c>
      <c r="AD135">
        <f t="shared" si="411"/>
        <v>-0.35623515714496945</v>
      </c>
      <c r="AE135">
        <f t="shared" si="341"/>
        <v>-1.6683869381449121</v>
      </c>
      <c r="AF135">
        <f t="shared" si="412"/>
        <v>0.90029397151393953</v>
      </c>
      <c r="AG135">
        <f t="shared" si="413"/>
        <v>-0.19609165184624075</v>
      </c>
      <c r="AH135">
        <f t="shared" si="342"/>
        <v>-2.0461871995459431</v>
      </c>
      <c r="AI135">
        <f t="shared" si="414"/>
        <v>0.95145733497960072</v>
      </c>
      <c r="AJ135">
        <f t="shared" si="415"/>
        <v>4.057380894691736E-2</v>
      </c>
      <c r="AK135">
        <f t="shared" si="343"/>
        <v>-2.5138669381744538</v>
      </c>
      <c r="AL135">
        <f t="shared" si="416"/>
        <v>0.98317637859576434</v>
      </c>
      <c r="AM135">
        <f t="shared" si="417"/>
        <v>0.38798571980833946</v>
      </c>
      <c r="AN135">
        <f t="shared" si="344"/>
        <v>-3.1188124027539113</v>
      </c>
      <c r="AO135">
        <f t="shared" si="418"/>
        <v>0.99790560625681934</v>
      </c>
      <c r="AP135">
        <f t="shared" si="419"/>
        <v>0.9054190503831534</v>
      </c>
      <c r="AQ135">
        <f t="shared" si="345"/>
        <v>-3.9533277551975607</v>
      </c>
      <c r="AR135">
        <f t="shared" si="420"/>
        <v>0.99913399126874536</v>
      </c>
      <c r="AS135">
        <f t="shared" si="421"/>
        <v>1.7061044100036902</v>
      </c>
      <c r="AT135">
        <f t="shared" si="346"/>
        <v>-5.2180434055781255</v>
      </c>
      <c r="AU135">
        <f t="shared" si="422"/>
        <v>0.99124106203380213</v>
      </c>
      <c r="AV135">
        <f t="shared" si="423"/>
        <v>3.0351528545036737</v>
      </c>
      <c r="AW135">
        <f t="shared" si="347"/>
        <v>-7.4369096070160303</v>
      </c>
      <c r="AX135">
        <f t="shared" si="424"/>
        <v>0.97915593387688837</v>
      </c>
      <c r="AY135">
        <f t="shared" si="425"/>
        <v>5.5333207382305494</v>
      </c>
      <c r="AZ135">
        <f t="shared" si="348"/>
        <v>-12.531711515799742</v>
      </c>
      <c r="BA135">
        <f t="shared" si="426"/>
        <v>0.96773091399938915</v>
      </c>
      <c r="BB135">
        <f t="shared" si="427"/>
        <v>11.553518749153152</v>
      </c>
      <c r="BC135">
        <f t="shared" si="349"/>
        <v>-37.791164914342147</v>
      </c>
      <c r="BD135">
        <f t="shared" si="428"/>
        <v>0.96090765649157683</v>
      </c>
      <c r="BE135">
        <f t="shared" si="429"/>
        <v>42.269742802724728</v>
      </c>
      <c r="BF135">
        <f t="shared" si="350"/>
        <v>37.791164914342197</v>
      </c>
      <c r="BG135">
        <f t="shared" si="430"/>
        <v>0.96090765649157639</v>
      </c>
      <c r="BH135">
        <f t="shared" si="431"/>
        <v>42.269742802724849</v>
      </c>
      <c r="BI135">
        <f t="shared" si="351"/>
        <v>12.531711515799758</v>
      </c>
      <c r="BJ135">
        <f t="shared" si="432"/>
        <v>0.96773091399938926</v>
      </c>
      <c r="BK135">
        <f t="shared" si="433"/>
        <v>11.553518749153167</v>
      </c>
      <c r="BL135">
        <f t="shared" si="352"/>
        <v>7.4369096070160365</v>
      </c>
      <c r="BM135">
        <f t="shared" si="434"/>
        <v>0.97915593387688837</v>
      </c>
      <c r="BN135">
        <f t="shared" si="435"/>
        <v>5.5333207382305547</v>
      </c>
      <c r="BO135">
        <f t="shared" si="353"/>
        <v>5.2180434055781246</v>
      </c>
      <c r="BP135">
        <f t="shared" si="436"/>
        <v>0.99124106203380213</v>
      </c>
      <c r="BQ135">
        <f t="shared" si="437"/>
        <v>3.0351528545036706</v>
      </c>
      <c r="BR135">
        <f t="shared" si="354"/>
        <v>3.9533277551975616</v>
      </c>
      <c r="BS135">
        <f t="shared" si="438"/>
        <v>0.99913399126874536</v>
      </c>
      <c r="BT135">
        <f t="shared" si="439"/>
        <v>1.7061044100036911</v>
      </c>
      <c r="BU135">
        <f t="shared" si="355"/>
        <v>3.1188124027539117</v>
      </c>
      <c r="BV135">
        <f t="shared" si="440"/>
        <v>0.99790560625681934</v>
      </c>
      <c r="BW135">
        <f t="shared" si="441"/>
        <v>0.90541905038315407</v>
      </c>
      <c r="BX135">
        <f t="shared" si="356"/>
        <v>2.5138669381744534</v>
      </c>
      <c r="BY135">
        <f t="shared" si="442"/>
        <v>0.98317637859576423</v>
      </c>
      <c r="BZ135">
        <f t="shared" si="443"/>
        <v>0.38798571980833896</v>
      </c>
      <c r="CA135">
        <f t="shared" si="357"/>
        <v>2.0461871995459431</v>
      </c>
      <c r="CB135">
        <f t="shared" si="444"/>
        <v>0.95145733497960061</v>
      </c>
      <c r="CC135">
        <f t="shared" si="445"/>
        <v>4.0573808946916881E-2</v>
      </c>
      <c r="CD135">
        <f t="shared" si="358"/>
        <v>1.6683869381449121</v>
      </c>
      <c r="CE135">
        <f t="shared" si="446"/>
        <v>0.90029397151393953</v>
      </c>
      <c r="CF135">
        <f t="shared" si="447"/>
        <v>-0.19609165184624075</v>
      </c>
      <c r="CG135">
        <f t="shared" si="359"/>
        <v>1.3544164317578082</v>
      </c>
      <c r="CH135">
        <f t="shared" si="448"/>
        <v>0.82839720720736221</v>
      </c>
      <c r="CI135">
        <f t="shared" si="449"/>
        <v>-0.35623515714496901</v>
      </c>
      <c r="CJ135">
        <f t="shared" si="360"/>
        <v>1.0892275917959657</v>
      </c>
      <c r="CK135">
        <f t="shared" si="450"/>
        <v>0.73593067860388472</v>
      </c>
      <c r="CL135">
        <f t="shared" si="451"/>
        <v>-0.46147947854688498</v>
      </c>
      <c r="CM135">
        <f t="shared" si="361"/>
        <v>0.86362701999110658</v>
      </c>
      <c r="CN135">
        <f t="shared" si="452"/>
        <v>0.62500714780015543</v>
      </c>
      <c r="CO135">
        <f t="shared" si="453"/>
        <v>-0.52675497619367873</v>
      </c>
      <c r="CP135">
        <f t="shared" si="362"/>
        <v>0.67144496363846251</v>
      </c>
      <c r="CQ135">
        <f t="shared" si="454"/>
        <v>0.5002732599752846</v>
      </c>
      <c r="CR135">
        <f t="shared" si="455"/>
        <v>-0.56325290702924458</v>
      </c>
      <c r="CS135">
        <f t="shared" si="363"/>
        <v>0.50787320974301842</v>
      </c>
      <c r="CT135">
        <f t="shared" si="456"/>
        <v>0.36929985887810268</v>
      </c>
      <c r="CU135">
        <f t="shared" si="457"/>
        <v>-0.57989974437316827</v>
      </c>
      <c r="CV135">
        <f t="shared" si="364"/>
        <v>0.36847242030574129</v>
      </c>
      <c r="CW135">
        <f t="shared" si="458"/>
        <v>0.24242524412437527</v>
      </c>
      <c r="CX135">
        <f t="shared" si="459"/>
        <v>-0.58403550335059673</v>
      </c>
      <c r="CY135">
        <f t="shared" si="365"/>
        <v>0.24861212306264166</v>
      </c>
      <c r="CZ135">
        <f t="shared" si="460"/>
        <v>0.13178822503241661</v>
      </c>
      <c r="DA135">
        <f t="shared" si="461"/>
        <v>-0.58165044622811535</v>
      </c>
      <c r="DB135">
        <f t="shared" si="366"/>
        <v>0.14321657809519997</v>
      </c>
      <c r="DC135">
        <f t="shared" si="462"/>
        <v>4.9546965001876275E-2</v>
      </c>
      <c r="DD135">
        <f t="shared" si="463"/>
        <v>-0.57738689288490541</v>
      </c>
      <c r="EW135">
        <f t="shared" si="207"/>
        <v>3.7699111843077437</v>
      </c>
      <c r="EX135">
        <f t="shared" si="202"/>
        <v>-4.0450849718747612</v>
      </c>
      <c r="EY135">
        <f t="shared" si="203"/>
        <v>-2.938926261462333</v>
      </c>
      <c r="EZ135">
        <f t="shared" si="204"/>
        <v>-5.7792468485895112</v>
      </c>
      <c r="FA135">
        <f t="shared" si="383"/>
        <v>-1.1875629933052845</v>
      </c>
      <c r="FB135" cm="1">
        <f t="array" ref="FB135">xsel+Rs*COS(EW135)</f>
        <v>266.29068601354163</v>
      </c>
      <c r="FC135">
        <f t="shared" si="205"/>
        <v>135.46241835649846</v>
      </c>
      <c r="HU135">
        <f t="shared" si="327"/>
        <v>0</v>
      </c>
      <c r="HV135">
        <f t="shared" si="391"/>
        <v>0.93594998721559863</v>
      </c>
      <c r="HW135">
        <f t="shared" si="328"/>
        <v>0.96914999999999829</v>
      </c>
      <c r="HX135">
        <f t="shared" ref="HX135" si="467">(HV135-c_EXISOSI)/bsel</f>
        <v>5.2659048734344269</v>
      </c>
      <c r="IA135">
        <f t="shared" si="385"/>
        <v>1.1032158733637398</v>
      </c>
      <c r="IB135">
        <f t="shared" si="386"/>
        <v>5.6334527156215408</v>
      </c>
      <c r="IC135">
        <f t="shared" si="387"/>
        <v>0.4234641962240604</v>
      </c>
      <c r="ID135">
        <f t="shared" si="388"/>
        <v>5.2488505608920475</v>
      </c>
      <c r="IE135">
        <f t="shared" si="389"/>
        <v>18327.970485570571</v>
      </c>
      <c r="IG135">
        <f t="shared" si="390"/>
        <v>8.0503151360702033E-2</v>
      </c>
      <c r="IH135">
        <f t="shared" si="392"/>
        <v>0.8920770931989741</v>
      </c>
      <c r="II135">
        <f t="shared" si="377"/>
        <v>1.101921044057097</v>
      </c>
      <c r="IJ135">
        <f t="shared" si="378"/>
        <v>1.1846977187666636</v>
      </c>
      <c r="IL135">
        <f t="shared" si="250"/>
        <v>14.087112965302877</v>
      </c>
    </row>
    <row r="136" spans="1:246" x14ac:dyDescent="0.2">
      <c r="A136">
        <f t="shared" si="464"/>
        <v>38.662137441919441</v>
      </c>
      <c r="B136">
        <f t="shared" si="393"/>
        <v>0.96784600474004323</v>
      </c>
      <c r="C136">
        <f t="shared" si="394"/>
        <v>42.436940911843948</v>
      </c>
      <c r="D136">
        <f t="shared" si="465"/>
        <v>-4.8957181661811629E-2</v>
      </c>
      <c r="E136">
        <f t="shared" si="244"/>
        <v>0.85826067229980607</v>
      </c>
      <c r="F136">
        <f t="shared" si="395"/>
        <v>39.721764396759475</v>
      </c>
      <c r="G136">
        <f t="shared" si="466"/>
        <v>-0.14988074433608004</v>
      </c>
      <c r="H136">
        <f t="shared" si="396"/>
        <v>4.8731497702631632E-2</v>
      </c>
      <c r="I136">
        <f t="shared" si="397"/>
        <v>-0.6067021586092638</v>
      </c>
      <c r="J136">
        <f t="shared" si="334"/>
        <v>-0.25971009573496651</v>
      </c>
      <c r="K136">
        <f t="shared" si="398"/>
        <v>0.12966803061815058</v>
      </c>
      <c r="L136">
        <f t="shared" si="399"/>
        <v>-0.61026852224424</v>
      </c>
      <c r="M136">
        <f t="shared" si="335"/>
        <v>-0.38400800503607541</v>
      </c>
      <c r="N136">
        <f t="shared" si="400"/>
        <v>0.23866014602338737</v>
      </c>
      <c r="O136">
        <f t="shared" si="401"/>
        <v>-0.61164040417087384</v>
      </c>
      <c r="P136">
        <f t="shared" si="336"/>
        <v>-0.52788583866045169</v>
      </c>
      <c r="Q136">
        <f t="shared" si="402"/>
        <v>0.36383921755424864</v>
      </c>
      <c r="R136">
        <f t="shared" si="403"/>
        <v>-0.60620711430851271</v>
      </c>
      <c r="S136">
        <f t="shared" si="337"/>
        <v>-0.69604319896991995</v>
      </c>
      <c r="T136">
        <f t="shared" si="404"/>
        <v>0.49334317259440286</v>
      </c>
      <c r="U136">
        <f t="shared" si="405"/>
        <v>-0.58800867505284593</v>
      </c>
      <c r="V136">
        <f t="shared" si="338"/>
        <v>-0.89303181675510324</v>
      </c>
      <c r="W136">
        <f t="shared" si="406"/>
        <v>0.61705295076381605</v>
      </c>
      <c r="X136">
        <f t="shared" si="407"/>
        <v>-0.54972495051792836</v>
      </c>
      <c r="Y136">
        <f t="shared" si="339"/>
        <v>-1.1238275290229196</v>
      </c>
      <c r="Z136">
        <f t="shared" si="408"/>
        <v>0.72753812080356295</v>
      </c>
      <c r="AA136">
        <f t="shared" si="409"/>
        <v>-0.48242878111718884</v>
      </c>
      <c r="AB136">
        <f t="shared" si="340"/>
        <v>-1.3948405927755423</v>
      </c>
      <c r="AC136">
        <f t="shared" si="410"/>
        <v>0.8202136713061674</v>
      </c>
      <c r="AD136">
        <f t="shared" si="411"/>
        <v>-0.37489671854586826</v>
      </c>
      <c r="AE136">
        <f t="shared" si="341"/>
        <v>-1.7156079486243427</v>
      </c>
      <c r="AF136">
        <f t="shared" si="412"/>
        <v>0.89296203510332339</v>
      </c>
      <c r="AG136">
        <f t="shared" si="413"/>
        <v>-0.21212274652863125</v>
      </c>
      <c r="AH136">
        <f t="shared" si="342"/>
        <v>-2.1016808239363436</v>
      </c>
      <c r="AI136">
        <f t="shared" si="414"/>
        <v>0.94556243084780567</v>
      </c>
      <c r="AJ136">
        <f t="shared" si="415"/>
        <v>2.7649524141477425E-2</v>
      </c>
      <c r="AK136">
        <f t="shared" si="343"/>
        <v>-2.5798850392983739</v>
      </c>
      <c r="AL136">
        <f t="shared" si="416"/>
        <v>0.97920324368838341</v>
      </c>
      <c r="AM136">
        <f t="shared" si="417"/>
        <v>0.37885772750708002</v>
      </c>
      <c r="AN136">
        <f t="shared" si="344"/>
        <v>-3.198899717270614</v>
      </c>
      <c r="AO136">
        <f t="shared" si="418"/>
        <v>0.99619699968288855</v>
      </c>
      <c r="AP136">
        <f t="shared" si="419"/>
        <v>0.9011106823195596</v>
      </c>
      <c r="AQ136">
        <f t="shared" si="345"/>
        <v>-4.0534161416907519</v>
      </c>
      <c r="AR136">
        <f t="shared" si="420"/>
        <v>0.99984942519682829</v>
      </c>
      <c r="AS136">
        <f t="shared" si="421"/>
        <v>1.7081917293390552</v>
      </c>
      <c r="AT136">
        <f t="shared" si="346"/>
        <v>-5.349123158147628</v>
      </c>
      <c r="AU136">
        <f t="shared" si="422"/>
        <v>0.99432046174820132</v>
      </c>
      <c r="AV136">
        <f t="shared" si="423"/>
        <v>3.0462661324213443</v>
      </c>
      <c r="AW136">
        <f t="shared" si="347"/>
        <v>-7.6230723231925293</v>
      </c>
      <c r="AX136">
        <f t="shared" si="424"/>
        <v>0.98429945149434106</v>
      </c>
      <c r="AY136">
        <f t="shared" si="425"/>
        <v>5.5586551474422041</v>
      </c>
      <c r="AZ136">
        <f t="shared" si="348"/>
        <v>-12.845057752452933</v>
      </c>
      <c r="BA136">
        <f t="shared" si="426"/>
        <v>0.97440787708292087</v>
      </c>
      <c r="BB136">
        <f t="shared" si="427"/>
        <v>11.607513583093224</v>
      </c>
      <c r="BC136">
        <f t="shared" si="349"/>
        <v>-38.735946047224424</v>
      </c>
      <c r="BD136">
        <f t="shared" si="428"/>
        <v>0.96840284920683783</v>
      </c>
      <c r="BE136">
        <f t="shared" si="429"/>
        <v>42.450333554247692</v>
      </c>
      <c r="BF136">
        <f t="shared" si="350"/>
        <v>38.735946047224473</v>
      </c>
      <c r="BG136">
        <f t="shared" si="430"/>
        <v>0.96840284920683728</v>
      </c>
      <c r="BH136">
        <f t="shared" si="431"/>
        <v>42.450333554247813</v>
      </c>
      <c r="BI136">
        <f t="shared" si="351"/>
        <v>12.845057752452949</v>
      </c>
      <c r="BJ136">
        <f t="shared" si="432"/>
        <v>0.97440787708292098</v>
      </c>
      <c r="BK136">
        <f t="shared" si="433"/>
        <v>11.607513583093239</v>
      </c>
      <c r="BL136">
        <f t="shared" si="352"/>
        <v>7.6230723231925355</v>
      </c>
      <c r="BM136">
        <f t="shared" si="434"/>
        <v>0.98429945149434106</v>
      </c>
      <c r="BN136">
        <f t="shared" si="435"/>
        <v>5.5586551474422095</v>
      </c>
      <c r="BO136">
        <f t="shared" si="353"/>
        <v>5.3491231581476271</v>
      </c>
      <c r="BP136">
        <f t="shared" si="436"/>
        <v>0.99432046174820132</v>
      </c>
      <c r="BQ136">
        <f t="shared" si="437"/>
        <v>3.0462661324213416</v>
      </c>
      <c r="BR136">
        <f t="shared" si="354"/>
        <v>4.0534161416907528</v>
      </c>
      <c r="BS136">
        <f t="shared" si="438"/>
        <v>0.99984942519682829</v>
      </c>
      <c r="BT136">
        <f t="shared" si="439"/>
        <v>1.7081917293390561</v>
      </c>
      <c r="BU136">
        <f t="shared" si="355"/>
        <v>3.1988997172706144</v>
      </c>
      <c r="BV136">
        <f t="shared" si="440"/>
        <v>0.99619699968288855</v>
      </c>
      <c r="BW136">
        <f t="shared" si="441"/>
        <v>0.90111068231956015</v>
      </c>
      <c r="BX136">
        <f t="shared" si="356"/>
        <v>2.5798850392983734</v>
      </c>
      <c r="BY136">
        <f t="shared" si="442"/>
        <v>0.97920324368838341</v>
      </c>
      <c r="BZ136">
        <f t="shared" si="443"/>
        <v>0.37885772750708002</v>
      </c>
      <c r="CA136">
        <f t="shared" si="357"/>
        <v>2.1016808239363436</v>
      </c>
      <c r="CB136">
        <f t="shared" si="444"/>
        <v>0.94556243084780556</v>
      </c>
      <c r="CC136">
        <f t="shared" si="445"/>
        <v>2.7649524141477425E-2</v>
      </c>
      <c r="CD136">
        <f t="shared" si="358"/>
        <v>1.7156079486243427</v>
      </c>
      <c r="CE136">
        <f t="shared" si="446"/>
        <v>0.89296203510332339</v>
      </c>
      <c r="CF136">
        <f t="shared" si="447"/>
        <v>-0.21212274652863125</v>
      </c>
      <c r="CG136">
        <f t="shared" si="359"/>
        <v>1.3948405927755425</v>
      </c>
      <c r="CH136">
        <f t="shared" si="448"/>
        <v>0.82021367130616751</v>
      </c>
      <c r="CI136">
        <f t="shared" si="449"/>
        <v>-0.37489671854586826</v>
      </c>
      <c r="CJ136">
        <f t="shared" si="360"/>
        <v>1.1238275290229198</v>
      </c>
      <c r="CK136">
        <f t="shared" si="450"/>
        <v>0.72753812080356328</v>
      </c>
      <c r="CL136">
        <f t="shared" si="451"/>
        <v>-0.48242878111718879</v>
      </c>
      <c r="CM136">
        <f t="shared" si="361"/>
        <v>0.89303181675510324</v>
      </c>
      <c r="CN136">
        <f t="shared" si="452"/>
        <v>0.61705295076381583</v>
      </c>
      <c r="CO136">
        <f t="shared" si="453"/>
        <v>-0.54972495051792936</v>
      </c>
      <c r="CP136">
        <f t="shared" si="362"/>
        <v>0.69604319896992073</v>
      </c>
      <c r="CQ136">
        <f t="shared" si="454"/>
        <v>0.49334317259440275</v>
      </c>
      <c r="CR136">
        <f t="shared" si="455"/>
        <v>-0.58800867505284649</v>
      </c>
      <c r="CS136">
        <f t="shared" si="363"/>
        <v>0.52788583866045169</v>
      </c>
      <c r="CT136">
        <f t="shared" si="456"/>
        <v>0.36383921755424886</v>
      </c>
      <c r="CU136">
        <f t="shared" si="457"/>
        <v>-0.6062071143085126</v>
      </c>
      <c r="CV136">
        <f t="shared" si="364"/>
        <v>0.38400800503607574</v>
      </c>
      <c r="CW136">
        <f t="shared" si="458"/>
        <v>0.23866014602338748</v>
      </c>
      <c r="CX136">
        <f t="shared" si="459"/>
        <v>-0.61164040417087528</v>
      </c>
      <c r="CY136">
        <f t="shared" si="365"/>
        <v>0.2597100957349664</v>
      </c>
      <c r="CZ136">
        <f t="shared" si="460"/>
        <v>0.12966803061815035</v>
      </c>
      <c r="DA136">
        <f t="shared" si="461"/>
        <v>-0.61026852224424089</v>
      </c>
      <c r="DB136">
        <f t="shared" si="366"/>
        <v>0.14988074433608009</v>
      </c>
      <c r="DC136">
        <f t="shared" si="462"/>
        <v>4.8731497702631632E-2</v>
      </c>
      <c r="DD136">
        <f t="shared" si="463"/>
        <v>-0.60670215860926302</v>
      </c>
      <c r="EW136">
        <f t="shared" si="207"/>
        <v>3.8013271108436415</v>
      </c>
      <c r="EX136">
        <f t="shared" si="202"/>
        <v>-3.9507750618784772</v>
      </c>
      <c r="EY136">
        <f t="shared" si="203"/>
        <v>-3.0645352682648497</v>
      </c>
      <c r="EZ136">
        <f t="shared" si="204"/>
        <v>-5.8824920359966457</v>
      </c>
      <c r="FA136">
        <f t="shared" si="383"/>
        <v>-0.4541887784127196</v>
      </c>
      <c r="FB136" cm="1">
        <f t="array" ref="FB136">xsel+Rs*COS(EW136)</f>
        <v>266.31426349104072</v>
      </c>
      <c r="FC136">
        <f t="shared" si="205"/>
        <v>135.43101610479783</v>
      </c>
      <c r="HU136">
        <f t="shared" si="327"/>
        <v>0</v>
      </c>
      <c r="HV136">
        <f t="shared" si="391"/>
        <v>0.93533728553649431</v>
      </c>
      <c r="HW136">
        <f t="shared" si="328"/>
        <v>0.97837999999999825</v>
      </c>
      <c r="HX136">
        <f t="shared" si="384"/>
        <v>5.2598391268112943</v>
      </c>
      <c r="IA136">
        <f t="shared" si="385"/>
        <v>1.1064893007240213</v>
      </c>
      <c r="IB136">
        <f t="shared" si="386"/>
        <v>5.5477834391549727</v>
      </c>
      <c r="IC136">
        <f t="shared" si="387"/>
        <v>0.41094447060522499</v>
      </c>
      <c r="ID136">
        <f t="shared" si="388"/>
        <v>5.2437612724087659</v>
      </c>
      <c r="IE136">
        <f t="shared" si="389"/>
        <v>18319.441998977229</v>
      </c>
      <c r="IG136">
        <f t="shared" si="390"/>
        <v>7.820841804264228E-2</v>
      </c>
      <c r="IH136">
        <f t="shared" si="392"/>
        <v>0.89354637661581549</v>
      </c>
      <c r="II136">
        <f t="shared" si="377"/>
        <v>1.1051830196577024</v>
      </c>
      <c r="IJ136">
        <f t="shared" si="378"/>
        <v>1.1856861710184043</v>
      </c>
      <c r="IL136">
        <f t="shared" si="250"/>
        <v>14.083941020686652</v>
      </c>
    </row>
    <row r="137" spans="1:246" x14ac:dyDescent="0.2">
      <c r="A137">
        <f t="shared" si="464"/>
        <v>39.60511836491623</v>
      </c>
      <c r="B137">
        <f t="shared" si="393"/>
        <v>0.97459437411558969</v>
      </c>
      <c r="C137">
        <f t="shared" si="394"/>
        <v>42.598987017776601</v>
      </c>
      <c r="D137">
        <f t="shared" si="465"/>
        <v>-5.1179964845469259E-2</v>
      </c>
      <c r="E137">
        <f t="shared" si="244"/>
        <v>0.85036528795968391</v>
      </c>
      <c r="F137">
        <f t="shared" si="395"/>
        <v>39.51961898814718</v>
      </c>
      <c r="G137">
        <f t="shared" si="466"/>
        <v>-0.15654491057696016</v>
      </c>
      <c r="H137">
        <f t="shared" si="396"/>
        <v>4.7915680727089072E-2</v>
      </c>
      <c r="I137">
        <f t="shared" si="397"/>
        <v>-0.63627647677961907</v>
      </c>
      <c r="J137">
        <f t="shared" si="334"/>
        <v>-0.27080806840729127</v>
      </c>
      <c r="K137">
        <f t="shared" si="398"/>
        <v>0.12754525057666621</v>
      </c>
      <c r="L137">
        <f t="shared" si="399"/>
        <v>-0.63915686938667482</v>
      </c>
      <c r="M137">
        <f t="shared" si="335"/>
        <v>-0.39954358976640986</v>
      </c>
      <c r="N137">
        <f t="shared" si="400"/>
        <v>0.23488571495174138</v>
      </c>
      <c r="O137">
        <f t="shared" si="401"/>
        <v>-0.63953316987640729</v>
      </c>
      <c r="P137">
        <f t="shared" si="336"/>
        <v>-0.54789846757788496</v>
      </c>
      <c r="Q137">
        <f t="shared" si="402"/>
        <v>0.35835503872788255</v>
      </c>
      <c r="R137">
        <f t="shared" si="403"/>
        <v>-0.63282733649834344</v>
      </c>
      <c r="S137">
        <f t="shared" si="337"/>
        <v>-0.72064143430137817</v>
      </c>
      <c r="T137">
        <f t="shared" si="404"/>
        <v>0.48636536316994905</v>
      </c>
      <c r="U137">
        <f t="shared" si="405"/>
        <v>-0.61311122544372543</v>
      </c>
      <c r="V137">
        <f t="shared" si="338"/>
        <v>-0.92243661351909989</v>
      </c>
      <c r="W137">
        <f t="shared" si="406"/>
        <v>0.60901527614238049</v>
      </c>
      <c r="X137">
        <f t="shared" si="407"/>
        <v>-0.57308687839839811</v>
      </c>
      <c r="Y137">
        <f t="shared" si="339"/>
        <v>-1.1584274662498737</v>
      </c>
      <c r="Z137">
        <f t="shared" si="408"/>
        <v>0.71901427644358917</v>
      </c>
      <c r="AA137">
        <f t="shared" si="409"/>
        <v>-0.50382985116047108</v>
      </c>
      <c r="AB137">
        <f t="shared" si="340"/>
        <v>-1.4352647537932766</v>
      </c>
      <c r="AC137">
        <f t="shared" si="410"/>
        <v>0.8118395223806022</v>
      </c>
      <c r="AD137">
        <f t="shared" si="411"/>
        <v>-0.39408957802281036</v>
      </c>
      <c r="AE137">
        <f t="shared" si="341"/>
        <v>-1.7628289591037734</v>
      </c>
      <c r="AF137">
        <f t="shared" si="412"/>
        <v>0.885369998248144</v>
      </c>
      <c r="AG137">
        <f t="shared" si="413"/>
        <v>-0.22879205565031721</v>
      </c>
      <c r="AH137">
        <f t="shared" si="342"/>
        <v>-2.1571744483267441</v>
      </c>
      <c r="AI137">
        <f t="shared" si="414"/>
        <v>0.93932980745777794</v>
      </c>
      <c r="AJ137">
        <f t="shared" si="415"/>
        <v>1.3940915043894102E-2</v>
      </c>
      <c r="AK137">
        <f t="shared" si="343"/>
        <v>-2.6459031404222939</v>
      </c>
      <c r="AL137">
        <f t="shared" si="416"/>
        <v>0.97480932443967316</v>
      </c>
      <c r="AM137">
        <f t="shared" si="417"/>
        <v>0.36874142254585746</v>
      </c>
      <c r="AN137">
        <f t="shared" si="344"/>
        <v>-3.2789870317873167</v>
      </c>
      <c r="AO137">
        <f t="shared" si="418"/>
        <v>0.99398252349775951</v>
      </c>
      <c r="AP137">
        <f t="shared" si="419"/>
        <v>0.89552122826931524</v>
      </c>
      <c r="AQ137">
        <f t="shared" si="345"/>
        <v>-4.1535045281839427</v>
      </c>
      <c r="AR137">
        <f t="shared" si="420"/>
        <v>0.99997612464640617</v>
      </c>
      <c r="AS137">
        <f t="shared" si="421"/>
        <v>1.70856130437257</v>
      </c>
      <c r="AT137">
        <f t="shared" si="346"/>
        <v>-5.4802029107171304</v>
      </c>
      <c r="AU137">
        <f t="shared" si="422"/>
        <v>0.99673545183271484</v>
      </c>
      <c r="AV137">
        <f t="shared" si="423"/>
        <v>3.0549695807922679</v>
      </c>
      <c r="AW137">
        <f t="shared" si="347"/>
        <v>-7.8092350393690282</v>
      </c>
      <c r="AX137">
        <f t="shared" si="424"/>
        <v>0.98871541713952027</v>
      </c>
      <c r="AY137">
        <f t="shared" si="425"/>
        <v>5.5803532358613861</v>
      </c>
      <c r="AZ137">
        <f t="shared" si="348"/>
        <v>-13.158403989106123</v>
      </c>
      <c r="BA137">
        <f t="shared" si="426"/>
        <v>0.98031176180542923</v>
      </c>
      <c r="BB137">
        <f t="shared" si="427"/>
        <v>11.655102832010609</v>
      </c>
      <c r="BC137">
        <f t="shared" si="349"/>
        <v>-39.6807271801067</v>
      </c>
      <c r="BD137">
        <f t="shared" si="428"/>
        <v>0.9751010819111342</v>
      </c>
      <c r="BE137">
        <f t="shared" si="429"/>
        <v>42.61113172770915</v>
      </c>
      <c r="BF137">
        <f t="shared" si="350"/>
        <v>39.68072718010675</v>
      </c>
      <c r="BG137">
        <f t="shared" si="430"/>
        <v>0.97510108191113365</v>
      </c>
      <c r="BH137">
        <f t="shared" si="431"/>
        <v>42.611131727709278</v>
      </c>
      <c r="BI137">
        <f t="shared" si="351"/>
        <v>13.158403989106139</v>
      </c>
      <c r="BJ137">
        <f t="shared" si="432"/>
        <v>0.98031176180542934</v>
      </c>
      <c r="BK137">
        <f t="shared" si="433"/>
        <v>11.655102832010623</v>
      </c>
      <c r="BL137">
        <f t="shared" si="352"/>
        <v>7.8092350393690344</v>
      </c>
      <c r="BM137">
        <f t="shared" si="434"/>
        <v>0.98871541713952038</v>
      </c>
      <c r="BN137">
        <f t="shared" si="435"/>
        <v>5.5803532358613914</v>
      </c>
      <c r="BO137">
        <f t="shared" si="353"/>
        <v>5.4802029107171295</v>
      </c>
      <c r="BP137">
        <f t="shared" si="436"/>
        <v>0.99673545183271484</v>
      </c>
      <c r="BQ137">
        <f t="shared" si="437"/>
        <v>3.0549695807922652</v>
      </c>
      <c r="BR137">
        <f t="shared" si="354"/>
        <v>4.1535045281839436</v>
      </c>
      <c r="BS137">
        <f t="shared" si="438"/>
        <v>0.99997612464640617</v>
      </c>
      <c r="BT137">
        <f t="shared" si="439"/>
        <v>1.7085613043725714</v>
      </c>
      <c r="BU137">
        <f t="shared" si="355"/>
        <v>3.2789870317873171</v>
      </c>
      <c r="BV137">
        <f t="shared" si="440"/>
        <v>0.99398252349775951</v>
      </c>
      <c r="BW137">
        <f t="shared" si="441"/>
        <v>0.89552122826931591</v>
      </c>
      <c r="BX137">
        <f t="shared" si="356"/>
        <v>2.6459031404222935</v>
      </c>
      <c r="BY137">
        <f t="shared" si="442"/>
        <v>0.97480932443967316</v>
      </c>
      <c r="BZ137">
        <f t="shared" si="443"/>
        <v>0.36874142254585746</v>
      </c>
      <c r="CA137">
        <f t="shared" si="357"/>
        <v>2.1571744483267441</v>
      </c>
      <c r="CB137">
        <f t="shared" si="444"/>
        <v>0.93932980745777783</v>
      </c>
      <c r="CC137">
        <f t="shared" si="445"/>
        <v>1.3940915043893628E-2</v>
      </c>
      <c r="CD137">
        <f t="shared" si="358"/>
        <v>1.7628289591037734</v>
      </c>
      <c r="CE137">
        <f t="shared" si="446"/>
        <v>0.885369998248144</v>
      </c>
      <c r="CF137">
        <f t="shared" si="447"/>
        <v>-0.22879205565031721</v>
      </c>
      <c r="CG137">
        <f t="shared" si="359"/>
        <v>1.4352647537932768</v>
      </c>
      <c r="CH137">
        <f t="shared" si="448"/>
        <v>0.81183952238060231</v>
      </c>
      <c r="CI137">
        <f t="shared" si="449"/>
        <v>-0.39408957802281036</v>
      </c>
      <c r="CJ137">
        <f t="shared" si="360"/>
        <v>1.1584274662498739</v>
      </c>
      <c r="CK137">
        <f t="shared" si="450"/>
        <v>0.71901427644358951</v>
      </c>
      <c r="CL137">
        <f t="shared" si="451"/>
        <v>-0.50382985116047097</v>
      </c>
      <c r="CM137">
        <f t="shared" si="361"/>
        <v>0.92243661351909989</v>
      </c>
      <c r="CN137">
        <f t="shared" si="452"/>
        <v>0.60901527614238038</v>
      </c>
      <c r="CO137">
        <f t="shared" si="453"/>
        <v>-0.57308687839839856</v>
      </c>
      <c r="CP137">
        <f t="shared" si="362"/>
        <v>0.72064143430137895</v>
      </c>
      <c r="CQ137">
        <f t="shared" si="454"/>
        <v>0.48636536316994905</v>
      </c>
      <c r="CR137">
        <f t="shared" si="455"/>
        <v>-0.61311122544372543</v>
      </c>
      <c r="CS137">
        <f t="shared" si="363"/>
        <v>0.54789846757788496</v>
      </c>
      <c r="CT137">
        <f t="shared" si="456"/>
        <v>0.35835503872788288</v>
      </c>
      <c r="CU137">
        <f t="shared" si="457"/>
        <v>-0.63282733649834266</v>
      </c>
      <c r="CV137">
        <f t="shared" si="364"/>
        <v>0.39954358976641019</v>
      </c>
      <c r="CW137">
        <f t="shared" si="458"/>
        <v>0.2348857149517416</v>
      </c>
      <c r="CX137">
        <f t="shared" si="459"/>
        <v>-0.63953316987640829</v>
      </c>
      <c r="CY137">
        <f t="shared" si="365"/>
        <v>0.27080806840729116</v>
      </c>
      <c r="CZ137">
        <f t="shared" si="460"/>
        <v>0.1275452505766661</v>
      </c>
      <c r="DA137">
        <f t="shared" si="461"/>
        <v>-0.6391568693866746</v>
      </c>
      <c r="DB137">
        <f t="shared" si="366"/>
        <v>0.15654491057696021</v>
      </c>
      <c r="DC137">
        <f t="shared" si="462"/>
        <v>4.7915680727089072E-2</v>
      </c>
      <c r="DD137">
        <f t="shared" si="463"/>
        <v>-0.63627647677961841</v>
      </c>
      <c r="EW137">
        <f t="shared" si="207"/>
        <v>3.8327430373795393</v>
      </c>
      <c r="EX137">
        <f t="shared" si="202"/>
        <v>-3.8525662138789736</v>
      </c>
      <c r="EY137">
        <f t="shared" si="203"/>
        <v>-3.1871199487434159</v>
      </c>
      <c r="EZ137">
        <f t="shared" si="204"/>
        <v>-5.8938864890014484</v>
      </c>
      <c r="FA137">
        <f t="shared" si="383"/>
        <v>0.26851825778926275</v>
      </c>
      <c r="FB137" cm="1">
        <f t="array" ref="FB137">xsel+Rs*COS(EW137)</f>
        <v>266.33881570304055</v>
      </c>
      <c r="FC137">
        <f t="shared" si="205"/>
        <v>135.4003699346782</v>
      </c>
      <c r="HV137">
        <f t="shared" si="391"/>
        <v>0.93472457356336569</v>
      </c>
      <c r="HW137">
        <f t="shared" si="328"/>
        <v>0.98760999999999821</v>
      </c>
      <c r="HX137">
        <f t="shared" ref="HX137:HX149" si="468">(HV137-c_EXISOSI)/bsel</f>
        <v>5.253773278277321</v>
      </c>
      <c r="IA137">
        <f t="shared" ref="IA137:IA149" si="469">IJ136-IG137</f>
        <v>1.1097941657686436</v>
      </c>
      <c r="IB137">
        <f t="shared" ref="IB137:IB149" si="470">$HX137^2-(ID136-IC136*_xlfn.COT(IJ136))^2*SIN(IJ136)^2</f>
        <v>5.4621268996968375</v>
      </c>
      <c r="IC137">
        <f t="shared" ref="IC137:IC149" si="471">(-(ID136-IC136*_xlfn.COT(IJ136))*COS(IJ136)+SQRT(IB137))*SIN(IJ136)</f>
        <v>0.39833675562628645</v>
      </c>
      <c r="ID137">
        <f t="shared" ref="ID137:ID149" si="472">ID136+(_xlfn.COT(IJ136)*(IC137-IC136))</f>
        <v>5.2386507316920783</v>
      </c>
      <c r="IE137">
        <f t="shared" ref="IE137:IE149" si="473">$FC137^2-(ID136-IC136*_xlfn.COT(IJ136))^2*SIN(IJ136)^2</f>
        <v>18311.120171687864</v>
      </c>
      <c r="IG137">
        <f t="shared" ref="IG137:IG149" si="474">ATAN(IC137/ID137)</f>
        <v>7.5892005249760711E-2</v>
      </c>
      <c r="IH137">
        <f t="shared" si="392"/>
        <v>0.89502006082566765</v>
      </c>
      <c r="II137">
        <f t="shared" si="377"/>
        <v>1.1084761775653291</v>
      </c>
      <c r="IJ137">
        <f t="shared" si="378"/>
        <v>1.1866845956079715</v>
      </c>
      <c r="IL137">
        <f t="shared" si="250"/>
        <v>14.080845447947295</v>
      </c>
    </row>
    <row r="138" spans="1:246" x14ac:dyDescent="0.2">
      <c r="A138">
        <f t="shared" si="464"/>
        <v>40.548099287913018</v>
      </c>
      <c r="B138">
        <f t="shared" si="393"/>
        <v>0.98054881768224833</v>
      </c>
      <c r="C138">
        <f t="shared" si="394"/>
        <v>42.7415035836299</v>
      </c>
      <c r="D138">
        <f t="shared" si="465"/>
        <v>-5.3402748029126888E-2</v>
      </c>
      <c r="E138">
        <f t="shared" ref="E138:E195" si="475">2*EXP(Vl*(D138-LN(F$8)/Vl))/(1+EXP(2*Vl*(D138-LN(F$8)/Vl)))</f>
        <v>0.84234990568190093</v>
      </c>
      <c r="F138">
        <f t="shared" si="395"/>
        <v>39.313439024950249</v>
      </c>
      <c r="G138">
        <f t="shared" si="466"/>
        <v>-0.16320907681784028</v>
      </c>
      <c r="H138">
        <f t="shared" si="396"/>
        <v>4.7099514075248705E-2</v>
      </c>
      <c r="I138">
        <f t="shared" si="397"/>
        <v>-0.66611649227899261</v>
      </c>
      <c r="J138">
        <f t="shared" si="334"/>
        <v>-0.28190604107961603</v>
      </c>
      <c r="K138">
        <f t="shared" si="398"/>
        <v>0.12541988490796341</v>
      </c>
      <c r="L138">
        <f t="shared" si="399"/>
        <v>-0.6683222638252575</v>
      </c>
      <c r="M138">
        <f t="shared" si="335"/>
        <v>-0.41507917449674431</v>
      </c>
      <c r="N138">
        <f t="shared" si="400"/>
        <v>0.23110195090943719</v>
      </c>
      <c r="O138">
        <f t="shared" si="401"/>
        <v>-0.66772076780119127</v>
      </c>
      <c r="P138">
        <f t="shared" si="336"/>
        <v>-0.56791109649531824</v>
      </c>
      <c r="Q138">
        <f t="shared" si="402"/>
        <v>0.35284732239900407</v>
      </c>
      <c r="R138">
        <f t="shared" si="403"/>
        <v>-0.65976762101138287</v>
      </c>
      <c r="S138">
        <f t="shared" si="337"/>
        <v>-0.74523966963283639</v>
      </c>
      <c r="T138">
        <f t="shared" si="404"/>
        <v>0.47933983170192329</v>
      </c>
      <c r="U138">
        <f t="shared" si="405"/>
        <v>-0.63856804876468654</v>
      </c>
      <c r="V138">
        <f t="shared" si="338"/>
        <v>-0.95184141028309655</v>
      </c>
      <c r="W138">
        <f t="shared" si="406"/>
        <v>0.60089412393584896</v>
      </c>
      <c r="X138">
        <f t="shared" si="407"/>
        <v>-0.59684854587890812</v>
      </c>
      <c r="Y138">
        <f t="shared" si="339"/>
        <v>-1.1930274034768278</v>
      </c>
      <c r="Z138">
        <f t="shared" si="408"/>
        <v>0.71035914552396318</v>
      </c>
      <c r="AA138">
        <f t="shared" si="409"/>
        <v>-0.52569074713670039</v>
      </c>
      <c r="AB138">
        <f t="shared" si="340"/>
        <v>-1.4756889148110108</v>
      </c>
      <c r="AC138">
        <f t="shared" si="410"/>
        <v>0.8032747604306667</v>
      </c>
      <c r="AD138">
        <f t="shared" si="411"/>
        <v>-0.41382197860638859</v>
      </c>
      <c r="AE138">
        <f t="shared" si="341"/>
        <v>-1.810049969583204</v>
      </c>
      <c r="AF138">
        <f t="shared" si="412"/>
        <v>0.87751786094840134</v>
      </c>
      <c r="AG138">
        <f t="shared" si="413"/>
        <v>-0.24610780726866202</v>
      </c>
      <c r="AH138">
        <f t="shared" si="342"/>
        <v>-2.2126680727171446</v>
      </c>
      <c r="AI138">
        <f t="shared" si="414"/>
        <v>0.93275946480951755</v>
      </c>
      <c r="AJ138">
        <f t="shared" si="415"/>
        <v>-5.598390326513209E-4</v>
      </c>
      <c r="AK138">
        <f t="shared" si="343"/>
        <v>-2.7119212415462139</v>
      </c>
      <c r="AL138">
        <f t="shared" si="416"/>
        <v>0.96999462084963362</v>
      </c>
      <c r="AM138">
        <f t="shared" si="417"/>
        <v>0.35763011372025638</v>
      </c>
      <c r="AN138">
        <f t="shared" si="344"/>
        <v>-3.3590743463040194</v>
      </c>
      <c r="AO138">
        <f t="shared" si="418"/>
        <v>0.9912621777014321</v>
      </c>
      <c r="AP138">
        <f t="shared" si="419"/>
        <v>0.88864640358550651</v>
      </c>
      <c r="AQ138">
        <f t="shared" si="345"/>
        <v>-4.2535929146771334</v>
      </c>
      <c r="AR138">
        <f t="shared" si="420"/>
        <v>0.99951408961747923</v>
      </c>
      <c r="AS138">
        <f t="shared" si="421"/>
        <v>1.7072134616537171</v>
      </c>
      <c r="AT138">
        <f t="shared" si="346"/>
        <v>-5.6112826632866328</v>
      </c>
      <c r="AU138">
        <f t="shared" si="422"/>
        <v>0.99848603228734256</v>
      </c>
      <c r="AV138">
        <f t="shared" si="423"/>
        <v>3.0612719554108061</v>
      </c>
      <c r="AW138">
        <f t="shared" si="347"/>
        <v>-7.9953977555455271</v>
      </c>
      <c r="AX138">
        <f t="shared" si="424"/>
        <v>0.99240383081242611</v>
      </c>
      <c r="AY138">
        <f t="shared" si="425"/>
        <v>5.5984393471300997</v>
      </c>
      <c r="AZ138">
        <f t="shared" si="348"/>
        <v>-13.471750225759314</v>
      </c>
      <c r="BA138">
        <f t="shared" si="426"/>
        <v>0.98544256816691433</v>
      </c>
      <c r="BB138">
        <f t="shared" si="427"/>
        <v>11.696344298364671</v>
      </c>
      <c r="BC138">
        <f t="shared" si="349"/>
        <v>-40.625508312988977</v>
      </c>
      <c r="BD138">
        <f t="shared" si="428"/>
        <v>0.98100235460446594</v>
      </c>
      <c r="BE138">
        <f t="shared" si="429"/>
        <v>42.752341000445334</v>
      </c>
      <c r="BF138">
        <f t="shared" si="350"/>
        <v>40.625508312989027</v>
      </c>
      <c r="BG138">
        <f t="shared" si="430"/>
        <v>0.98100235460446561</v>
      </c>
      <c r="BH138">
        <f t="shared" si="431"/>
        <v>42.752341000445455</v>
      </c>
      <c r="BI138">
        <f t="shared" si="351"/>
        <v>13.47175022575933</v>
      </c>
      <c r="BJ138">
        <f t="shared" si="432"/>
        <v>0.98544256816691433</v>
      </c>
      <c r="BK138">
        <f t="shared" si="433"/>
        <v>11.696344298364686</v>
      </c>
      <c r="BL138">
        <f t="shared" si="352"/>
        <v>7.9953977555455333</v>
      </c>
      <c r="BM138">
        <f t="shared" si="434"/>
        <v>0.99240383081242611</v>
      </c>
      <c r="BN138">
        <f t="shared" si="435"/>
        <v>5.598439347130105</v>
      </c>
      <c r="BO138">
        <f t="shared" si="353"/>
        <v>5.6112826632866319</v>
      </c>
      <c r="BP138">
        <f t="shared" si="436"/>
        <v>0.99848603228734256</v>
      </c>
      <c r="BQ138">
        <f t="shared" si="437"/>
        <v>3.0612719554108034</v>
      </c>
      <c r="BR138">
        <f t="shared" si="354"/>
        <v>4.2535929146771343</v>
      </c>
      <c r="BS138">
        <f t="shared" si="438"/>
        <v>0.99951408961747923</v>
      </c>
      <c r="BT138">
        <f t="shared" si="439"/>
        <v>1.707213461653718</v>
      </c>
      <c r="BU138">
        <f t="shared" si="355"/>
        <v>3.3590743463040198</v>
      </c>
      <c r="BV138">
        <f t="shared" si="440"/>
        <v>0.9912621777014321</v>
      </c>
      <c r="BW138">
        <f t="shared" si="441"/>
        <v>0.88864640358550717</v>
      </c>
      <c r="BX138">
        <f t="shared" si="356"/>
        <v>2.7119212415462135</v>
      </c>
      <c r="BY138">
        <f t="shared" si="442"/>
        <v>0.96999462084963362</v>
      </c>
      <c r="BZ138">
        <f t="shared" si="443"/>
        <v>0.35763011372025638</v>
      </c>
      <c r="CA138">
        <f t="shared" si="357"/>
        <v>2.2126680727171446</v>
      </c>
      <c r="CB138">
        <f t="shared" si="444"/>
        <v>0.93275946480951744</v>
      </c>
      <c r="CC138">
        <f t="shared" si="445"/>
        <v>-5.598390326513209E-4</v>
      </c>
      <c r="CD138">
        <f t="shared" si="358"/>
        <v>1.810049969583204</v>
      </c>
      <c r="CE138">
        <f t="shared" si="446"/>
        <v>0.87751786094840134</v>
      </c>
      <c r="CF138">
        <f t="shared" si="447"/>
        <v>-0.24610780726866202</v>
      </c>
      <c r="CG138">
        <f t="shared" si="359"/>
        <v>1.4756889148110111</v>
      </c>
      <c r="CH138">
        <f t="shared" si="448"/>
        <v>0.80327476043066681</v>
      </c>
      <c r="CI138">
        <f t="shared" si="449"/>
        <v>-0.41382197860638814</v>
      </c>
      <c r="CJ138">
        <f t="shared" si="360"/>
        <v>1.193027403476828</v>
      </c>
      <c r="CK138">
        <f t="shared" si="450"/>
        <v>0.7103591455239634</v>
      </c>
      <c r="CL138">
        <f t="shared" si="451"/>
        <v>-0.52569074713669994</v>
      </c>
      <c r="CM138">
        <f t="shared" si="361"/>
        <v>0.95184141028309655</v>
      </c>
      <c r="CN138">
        <f t="shared" si="452"/>
        <v>0.60089412393584873</v>
      </c>
      <c r="CO138">
        <f t="shared" si="453"/>
        <v>-0.59684854587890857</v>
      </c>
      <c r="CP138">
        <f t="shared" si="362"/>
        <v>0.74523966963283717</v>
      </c>
      <c r="CQ138">
        <f t="shared" si="454"/>
        <v>0.47933983170192329</v>
      </c>
      <c r="CR138">
        <f t="shared" si="455"/>
        <v>-0.63856804876468654</v>
      </c>
      <c r="CS138">
        <f t="shared" si="363"/>
        <v>0.56791109649531824</v>
      </c>
      <c r="CT138">
        <f t="shared" si="456"/>
        <v>0.3528473223990044</v>
      </c>
      <c r="CU138">
        <f t="shared" si="457"/>
        <v>-0.65976762101138264</v>
      </c>
      <c r="CV138">
        <f t="shared" si="364"/>
        <v>0.41507917449674464</v>
      </c>
      <c r="CW138">
        <f t="shared" si="458"/>
        <v>0.2311019509094373</v>
      </c>
      <c r="CX138">
        <f t="shared" si="459"/>
        <v>-0.66772076780119316</v>
      </c>
      <c r="CY138">
        <f t="shared" si="365"/>
        <v>0.28190604107961592</v>
      </c>
      <c r="CZ138">
        <f t="shared" si="460"/>
        <v>0.12541988490796319</v>
      </c>
      <c r="DA138">
        <f t="shared" si="461"/>
        <v>-0.66832226382525839</v>
      </c>
      <c r="DB138">
        <f t="shared" si="366"/>
        <v>0.16320907681784033</v>
      </c>
      <c r="DC138">
        <f t="shared" si="462"/>
        <v>4.7099514075248705E-2</v>
      </c>
      <c r="DD138">
        <f t="shared" si="463"/>
        <v>-0.66611649227899195</v>
      </c>
      <c r="EW138">
        <f t="shared" si="207"/>
        <v>3.864158963915437</v>
      </c>
      <c r="EX138">
        <f t="shared" si="202"/>
        <v>-3.7505553481523264</v>
      </c>
      <c r="EY138">
        <f t="shared" si="203"/>
        <v>-3.3065593266182267</v>
      </c>
      <c r="EZ138">
        <f t="shared" si="204"/>
        <v>-5.8199005901047309</v>
      </c>
      <c r="FA138">
        <f t="shared" si="383"/>
        <v>0.96889479372045662</v>
      </c>
      <c r="FB138" cm="1">
        <f t="array" ref="FB138">xsel+Rs*COS(EW138)</f>
        <v>266.36431841947223</v>
      </c>
      <c r="FC138">
        <f t="shared" si="205"/>
        <v>135.37051009020951</v>
      </c>
      <c r="HV138">
        <f t="shared" si="391"/>
        <v>0.93411185238055428</v>
      </c>
      <c r="HW138">
        <f t="shared" si="328"/>
        <v>0.99683999999999817</v>
      </c>
      <c r="HX138">
        <f t="shared" si="468"/>
        <v>5.2477073385674879</v>
      </c>
      <c r="IA138">
        <f t="shared" si="469"/>
        <v>1.1131311702434037</v>
      </c>
      <c r="IB138">
        <f t="shared" si="470"/>
        <v>5.376483066338686</v>
      </c>
      <c r="IC138">
        <f t="shared" si="471"/>
        <v>0.38563890587630539</v>
      </c>
      <c r="ID138">
        <f t="shared" si="472"/>
        <v>5.2335184097822376</v>
      </c>
      <c r="IE138">
        <f t="shared" si="473"/>
        <v>18303.013052838596</v>
      </c>
      <c r="IG138">
        <f t="shared" si="474"/>
        <v>7.3553425364567826E-2</v>
      </c>
      <c r="IH138">
        <f t="shared" si="392"/>
        <v>0.8964981608493624</v>
      </c>
      <c r="II138">
        <f t="shared" si="377"/>
        <v>1.1118012095819703</v>
      </c>
      <c r="IJ138">
        <f t="shared" si="378"/>
        <v>1.187693214831731</v>
      </c>
      <c r="IL138">
        <f t="shared" si="250"/>
        <v>14.077829302041367</v>
      </c>
    </row>
    <row r="139" spans="1:246" x14ac:dyDescent="0.2">
      <c r="A139">
        <f t="shared" si="464"/>
        <v>41.491080210909807</v>
      </c>
      <c r="B139">
        <f t="shared" si="393"/>
        <v>0.98570933544001926</v>
      </c>
      <c r="C139">
        <f t="shared" si="394"/>
        <v>42.864668305162155</v>
      </c>
      <c r="D139">
        <f t="shared" si="465"/>
        <v>-5.5625531212784518E-2</v>
      </c>
      <c r="E139">
        <f t="shared" si="475"/>
        <v>0.83422288295317126</v>
      </c>
      <c r="F139">
        <f t="shared" si="395"/>
        <v>39.103383315662029</v>
      </c>
      <c r="G139">
        <f t="shared" si="466"/>
        <v>-0.1698732430587204</v>
      </c>
      <c r="H139">
        <f t="shared" si="396"/>
        <v>4.6282997747110532E-2</v>
      </c>
      <c r="I139">
        <f t="shared" si="397"/>
        <v>-0.69622914205772979</v>
      </c>
      <c r="J139">
        <f t="shared" si="334"/>
        <v>-0.2930040137519408</v>
      </c>
      <c r="K139">
        <f t="shared" si="398"/>
        <v>0.12329193361204216</v>
      </c>
      <c r="L139">
        <f t="shared" si="399"/>
        <v>-0.69777177849310723</v>
      </c>
      <c r="M139">
        <f t="shared" si="335"/>
        <v>-0.43061475922707876</v>
      </c>
      <c r="N139">
        <f t="shared" si="400"/>
        <v>0.22730885389647471</v>
      </c>
      <c r="O139">
        <f t="shared" si="401"/>
        <v>-0.69621046926050933</v>
      </c>
      <c r="P139">
        <f t="shared" si="336"/>
        <v>-0.58792372541275151</v>
      </c>
      <c r="Q139">
        <f t="shared" si="402"/>
        <v>0.34731606856761332</v>
      </c>
      <c r="R139">
        <f t="shared" si="403"/>
        <v>-0.68703549197470748</v>
      </c>
      <c r="S139">
        <f t="shared" si="337"/>
        <v>-0.76983790496429461</v>
      </c>
      <c r="T139">
        <f t="shared" si="404"/>
        <v>0.47226657819032569</v>
      </c>
      <c r="U139">
        <f t="shared" si="405"/>
        <v>-0.66438696327200741</v>
      </c>
      <c r="V139">
        <f t="shared" si="338"/>
        <v>-0.9812462070470932</v>
      </c>
      <c r="W139">
        <f t="shared" si="406"/>
        <v>0.59268949414422156</v>
      </c>
      <c r="X139">
        <f t="shared" si="407"/>
        <v>-0.62101808525180113</v>
      </c>
      <c r="Y139">
        <f t="shared" si="339"/>
        <v>-1.2276273407037819</v>
      </c>
      <c r="Z139">
        <f t="shared" si="408"/>
        <v>0.70157272804468473</v>
      </c>
      <c r="AA139">
        <f t="shared" si="409"/>
        <v>-0.54801989978473375</v>
      </c>
      <c r="AB139">
        <f t="shared" si="340"/>
        <v>-1.5161130758287451</v>
      </c>
      <c r="AC139">
        <f t="shared" si="410"/>
        <v>0.79451938545636058</v>
      </c>
      <c r="AD139">
        <f t="shared" si="411"/>
        <v>-0.43410257382516604</v>
      </c>
      <c r="AE139">
        <f t="shared" si="341"/>
        <v>-1.8572709800626346</v>
      </c>
      <c r="AF139">
        <f t="shared" si="412"/>
        <v>0.86940562320409542</v>
      </c>
      <c r="AG139">
        <f t="shared" si="413"/>
        <v>-0.26407869901635067</v>
      </c>
      <c r="AH139">
        <f t="shared" si="342"/>
        <v>-2.2681616971075451</v>
      </c>
      <c r="AI139">
        <f t="shared" si="414"/>
        <v>0.92585140290302437</v>
      </c>
      <c r="AJ139">
        <f t="shared" si="415"/>
        <v>-1.5861124288887554E-2</v>
      </c>
      <c r="AK139">
        <f t="shared" si="343"/>
        <v>-2.777939342670134</v>
      </c>
      <c r="AL139">
        <f t="shared" si="416"/>
        <v>0.96475913291826476</v>
      </c>
      <c r="AM139">
        <f t="shared" si="417"/>
        <v>0.34551638189671285</v>
      </c>
      <c r="AN139">
        <f t="shared" si="344"/>
        <v>-3.4391616608207221</v>
      </c>
      <c r="AO139">
        <f t="shared" si="418"/>
        <v>0.98803596229390633</v>
      </c>
      <c r="AP139">
        <f t="shared" si="419"/>
        <v>0.88048091205789536</v>
      </c>
      <c r="AQ139">
        <f t="shared" si="345"/>
        <v>-4.3536813011703241</v>
      </c>
      <c r="AR139">
        <f t="shared" si="420"/>
        <v>0.99846332011004735</v>
      </c>
      <c r="AS139">
        <f t="shared" si="421"/>
        <v>1.7041470098544476</v>
      </c>
      <c r="AT139">
        <f t="shared" si="346"/>
        <v>-5.7423624158561353</v>
      </c>
      <c r="AU139">
        <f t="shared" si="422"/>
        <v>0.9995722031120845</v>
      </c>
      <c r="AV139">
        <f t="shared" si="423"/>
        <v>3.0651795700857183</v>
      </c>
      <c r="AW139">
        <f t="shared" si="347"/>
        <v>-8.1815604717220261</v>
      </c>
      <c r="AX139">
        <f t="shared" si="424"/>
        <v>0.99536469251305837</v>
      </c>
      <c r="AY139">
        <f t="shared" si="425"/>
        <v>5.6129336066745772</v>
      </c>
      <c r="AZ139">
        <f t="shared" si="348"/>
        <v>-13.785096462412504</v>
      </c>
      <c r="BA139">
        <f t="shared" si="426"/>
        <v>0.98980029616737608</v>
      </c>
      <c r="BB139">
        <f t="shared" si="427"/>
        <v>11.731287513094415</v>
      </c>
      <c r="BC139">
        <f t="shared" si="349"/>
        <v>-41.570289445871254</v>
      </c>
      <c r="BD139">
        <f t="shared" si="428"/>
        <v>0.98610666728683327</v>
      </c>
      <c r="BE139">
        <f t="shared" si="429"/>
        <v>42.874137937798224</v>
      </c>
      <c r="BF139">
        <f t="shared" si="350"/>
        <v>41.570289445871303</v>
      </c>
      <c r="BG139">
        <f t="shared" si="430"/>
        <v>0.98610666728683294</v>
      </c>
      <c r="BH139">
        <f t="shared" si="431"/>
        <v>42.874137937798345</v>
      </c>
      <c r="BI139">
        <f t="shared" si="351"/>
        <v>13.78509646241252</v>
      </c>
      <c r="BJ139">
        <f t="shared" si="432"/>
        <v>0.98980029616737608</v>
      </c>
      <c r="BK139">
        <f t="shared" si="433"/>
        <v>11.731287513094427</v>
      </c>
      <c r="BL139">
        <f t="shared" si="352"/>
        <v>8.1815604717220332</v>
      </c>
      <c r="BM139">
        <f t="shared" si="434"/>
        <v>0.99536469251305837</v>
      </c>
      <c r="BN139">
        <f t="shared" si="435"/>
        <v>5.6129336066745816</v>
      </c>
      <c r="BO139">
        <f t="shared" si="353"/>
        <v>5.7423624158561344</v>
      </c>
      <c r="BP139">
        <f t="shared" si="436"/>
        <v>0.9995722031120845</v>
      </c>
      <c r="BQ139">
        <f t="shared" si="437"/>
        <v>3.0651795700857152</v>
      </c>
      <c r="BR139">
        <f t="shared" si="354"/>
        <v>4.353681301170325</v>
      </c>
      <c r="BS139">
        <f t="shared" si="438"/>
        <v>0.99846332011004735</v>
      </c>
      <c r="BT139">
        <f t="shared" si="439"/>
        <v>1.7041470098544484</v>
      </c>
      <c r="BU139">
        <f t="shared" si="355"/>
        <v>3.4391616608207225</v>
      </c>
      <c r="BV139">
        <f t="shared" si="440"/>
        <v>0.98803596229390644</v>
      </c>
      <c r="BW139">
        <f t="shared" si="441"/>
        <v>0.88048091205789603</v>
      </c>
      <c r="BX139">
        <f t="shared" si="356"/>
        <v>2.7779393426701335</v>
      </c>
      <c r="BY139">
        <f t="shared" si="442"/>
        <v>0.96475913291826476</v>
      </c>
      <c r="BZ139">
        <f t="shared" si="443"/>
        <v>0.34551638189671285</v>
      </c>
      <c r="CA139">
        <f t="shared" si="357"/>
        <v>2.2681616971075451</v>
      </c>
      <c r="CB139">
        <f t="shared" si="444"/>
        <v>0.92585140290302426</v>
      </c>
      <c r="CC139">
        <f t="shared" si="445"/>
        <v>-1.5861124288888029E-2</v>
      </c>
      <c r="CD139">
        <f t="shared" si="358"/>
        <v>1.8572709800626346</v>
      </c>
      <c r="CE139">
        <f t="shared" si="446"/>
        <v>0.86940562320409542</v>
      </c>
      <c r="CF139">
        <f t="shared" si="447"/>
        <v>-0.26407869901635067</v>
      </c>
      <c r="CG139">
        <f t="shared" si="359"/>
        <v>1.5161130758287453</v>
      </c>
      <c r="CH139">
        <f t="shared" si="448"/>
        <v>0.7945193854563608</v>
      </c>
      <c r="CI139">
        <f t="shared" si="449"/>
        <v>-0.43410257382516559</v>
      </c>
      <c r="CJ139">
        <f t="shared" si="360"/>
        <v>1.2276273407037821</v>
      </c>
      <c r="CK139">
        <f t="shared" si="450"/>
        <v>0.70157272804468507</v>
      </c>
      <c r="CL139">
        <f t="shared" si="451"/>
        <v>-0.54801989978473375</v>
      </c>
      <c r="CM139">
        <f t="shared" si="361"/>
        <v>0.9812462070470932</v>
      </c>
      <c r="CN139">
        <f t="shared" si="452"/>
        <v>0.59268949414422134</v>
      </c>
      <c r="CO139">
        <f t="shared" si="453"/>
        <v>-0.62101808525180169</v>
      </c>
      <c r="CP139">
        <f t="shared" si="362"/>
        <v>0.76983790496429538</v>
      </c>
      <c r="CQ139">
        <f t="shared" si="454"/>
        <v>0.47226657819032547</v>
      </c>
      <c r="CR139">
        <f t="shared" si="455"/>
        <v>-0.66438696327200808</v>
      </c>
      <c r="CS139">
        <f t="shared" si="363"/>
        <v>0.58792372541275151</v>
      </c>
      <c r="CT139">
        <f t="shared" si="456"/>
        <v>0.34731606856761366</v>
      </c>
      <c r="CU139">
        <f t="shared" si="457"/>
        <v>-0.6870354919747067</v>
      </c>
      <c r="CV139">
        <f t="shared" si="364"/>
        <v>0.43061475922707909</v>
      </c>
      <c r="CW139">
        <f t="shared" si="458"/>
        <v>0.22730885389647482</v>
      </c>
      <c r="CX139">
        <f t="shared" si="459"/>
        <v>-0.69621046926051122</v>
      </c>
      <c r="CY139">
        <f t="shared" si="365"/>
        <v>0.29300401375194068</v>
      </c>
      <c r="CZ139">
        <f t="shared" si="460"/>
        <v>0.12329193361204216</v>
      </c>
      <c r="DA139">
        <f t="shared" si="461"/>
        <v>-0.69777177849310557</v>
      </c>
      <c r="DB139">
        <f t="shared" si="366"/>
        <v>0.16987324305872045</v>
      </c>
      <c r="DC139">
        <f t="shared" si="462"/>
        <v>4.6282997747110532E-2</v>
      </c>
      <c r="DD139">
        <f t="shared" si="463"/>
        <v>-0.69622914205772901</v>
      </c>
      <c r="EW139">
        <f t="shared" si="207"/>
        <v>3.8955748904513348</v>
      </c>
      <c r="EX139">
        <f t="shared" si="202"/>
        <v>-3.6448431371070877</v>
      </c>
      <c r="EY139">
        <f t="shared" si="203"/>
        <v>-3.4227355296434108</v>
      </c>
      <c r="EZ139">
        <f t="shared" si="204"/>
        <v>-5.6683599258187725</v>
      </c>
      <c r="FA139">
        <f t="shared" si="383"/>
        <v>1.6369776270223768</v>
      </c>
      <c r="FB139" cm="1">
        <f t="array" ref="FB139">xsel+Rs*COS(EW139)</f>
        <v>266.39074647223356</v>
      </c>
      <c r="FC139">
        <f t="shared" si="205"/>
        <v>135.34146603945319</v>
      </c>
      <c r="HV139">
        <f t="shared" si="391"/>
        <v>0.93349912307029825</v>
      </c>
      <c r="HW139">
        <f t="shared" si="328"/>
        <v>1.0060699999999982</v>
      </c>
      <c r="HX139">
        <f t="shared" si="468"/>
        <v>5.2416413183959527</v>
      </c>
      <c r="IA139">
        <f t="shared" si="469"/>
        <v>1.1165010431777376</v>
      </c>
      <c r="IB139">
        <f t="shared" si="470"/>
        <v>5.2908519096110211</v>
      </c>
      <c r="IC139">
        <f t="shared" si="471"/>
        <v>0.37284868908083513</v>
      </c>
      <c r="ID139">
        <f t="shared" si="472"/>
        <v>5.2283637560680836</v>
      </c>
      <c r="IE139">
        <f t="shared" si="473"/>
        <v>18295.128477907358</v>
      </c>
      <c r="IG139">
        <f t="shared" si="474"/>
        <v>7.1192171653993469E-2</v>
      </c>
      <c r="IH139">
        <f t="shared" si="392"/>
        <v>0.89798069171882788</v>
      </c>
      <c r="II139">
        <f t="shared" si="377"/>
        <v>1.1151588342392693</v>
      </c>
      <c r="IJ139">
        <f t="shared" si="378"/>
        <v>1.1887122596038371</v>
      </c>
      <c r="IL139">
        <f t="shared" si="250"/>
        <v>14.07489555954073</v>
      </c>
    </row>
    <row r="140" spans="1:246" x14ac:dyDescent="0.2">
      <c r="A140">
        <f t="shared" si="464"/>
        <v>42.434061133906596</v>
      </c>
      <c r="B140">
        <f t="shared" si="393"/>
        <v>0.99007592738890227</v>
      </c>
      <c r="C140">
        <f t="shared" si="394"/>
        <v>42.968633016169562</v>
      </c>
      <c r="D140">
        <f t="shared" si="465"/>
        <v>-5.7848314396442148E-2</v>
      </c>
      <c r="E140">
        <f t="shared" si="475"/>
        <v>0.8259924841153603</v>
      </c>
      <c r="F140">
        <f t="shared" si="395"/>
        <v>38.88961026867819</v>
      </c>
      <c r="G140">
        <f t="shared" si="466"/>
        <v>-0.17653740929960052</v>
      </c>
      <c r="H140">
        <f t="shared" si="396"/>
        <v>4.5466131742674443E-2</v>
      </c>
      <c r="I140">
        <f t="shared" si="397"/>
        <v>-0.72662167345356132</v>
      </c>
      <c r="J140">
        <f t="shared" si="334"/>
        <v>-0.30410198642426556</v>
      </c>
      <c r="K140">
        <f t="shared" si="398"/>
        <v>0.12116139668890291</v>
      </c>
      <c r="L140">
        <f t="shared" si="399"/>
        <v>-0.72751280166861931</v>
      </c>
      <c r="M140">
        <f t="shared" si="335"/>
        <v>-0.44615034395741321</v>
      </c>
      <c r="N140">
        <f t="shared" si="400"/>
        <v>0.22350642391285391</v>
      </c>
      <c r="O140">
        <f t="shared" si="401"/>
        <v>-0.72500986853807803</v>
      </c>
      <c r="P140">
        <f t="shared" si="336"/>
        <v>-0.60793635433018478</v>
      </c>
      <c r="Q140">
        <f t="shared" si="402"/>
        <v>0.34176127723371008</v>
      </c>
      <c r="R140">
        <f t="shared" si="403"/>
        <v>-0.71463880712618666</v>
      </c>
      <c r="S140">
        <f t="shared" si="337"/>
        <v>-0.79443614029575282</v>
      </c>
      <c r="T140">
        <f t="shared" si="404"/>
        <v>0.46514560263515592</v>
      </c>
      <c r="U140">
        <f t="shared" si="405"/>
        <v>-0.69057613521770511</v>
      </c>
      <c r="V140">
        <f t="shared" si="338"/>
        <v>-1.0106510038110899</v>
      </c>
      <c r="W140">
        <f t="shared" si="406"/>
        <v>0.5844013867674982</v>
      </c>
      <c r="X140">
        <f t="shared" si="407"/>
        <v>-0.64560399632311682</v>
      </c>
      <c r="Y140">
        <f t="shared" si="339"/>
        <v>-1.262227277930736</v>
      </c>
      <c r="Z140">
        <f t="shared" si="408"/>
        <v>0.69265502400575407</v>
      </c>
      <c r="AA140">
        <f t="shared" si="409"/>
        <v>-0.57082613458310882</v>
      </c>
      <c r="AB140">
        <f t="shared" si="340"/>
        <v>-1.5565372368464794</v>
      </c>
      <c r="AC140">
        <f t="shared" si="410"/>
        <v>0.78557339745768417</v>
      </c>
      <c r="AD140">
        <f t="shared" si="411"/>
        <v>-0.45494045156961344</v>
      </c>
      <c r="AE140">
        <f t="shared" si="341"/>
        <v>-1.9044919905420652</v>
      </c>
      <c r="AF140">
        <f t="shared" si="412"/>
        <v>0.86103328501522625</v>
      </c>
      <c r="AG140">
        <f t="shared" si="413"/>
        <v>-0.2827139234194147</v>
      </c>
      <c r="AH140">
        <f t="shared" si="342"/>
        <v>-2.3236553214979456</v>
      </c>
      <c r="AI140">
        <f t="shared" si="414"/>
        <v>0.91860562173829852</v>
      </c>
      <c r="AJ140">
        <f t="shared" si="415"/>
        <v>-3.1971918778905602E-2</v>
      </c>
      <c r="AK140">
        <f t="shared" si="343"/>
        <v>-2.843957443794054</v>
      </c>
      <c r="AL140">
        <f t="shared" si="416"/>
        <v>0.9591028606455666</v>
      </c>
      <c r="AM140">
        <f t="shared" si="417"/>
        <v>0.33239205431046404</v>
      </c>
      <c r="AN140">
        <f t="shared" si="344"/>
        <v>-3.5192489753374248</v>
      </c>
      <c r="AO140">
        <f t="shared" si="418"/>
        <v>0.98430387727518243</v>
      </c>
      <c r="AP140">
        <f t="shared" si="419"/>
        <v>0.8710184252935862</v>
      </c>
      <c r="AQ140">
        <f t="shared" si="345"/>
        <v>-4.4537696876635149</v>
      </c>
      <c r="AR140">
        <f t="shared" si="420"/>
        <v>0.99682381612411042</v>
      </c>
      <c r="AS140">
        <f t="shared" si="421"/>
        <v>1.6993592344972701</v>
      </c>
      <c r="AT140">
        <f t="shared" si="346"/>
        <v>-5.8734421684256377</v>
      </c>
      <c r="AU140">
        <f t="shared" si="422"/>
        <v>0.99999396430694076</v>
      </c>
      <c r="AV140">
        <f t="shared" si="423"/>
        <v>3.0666963284029776</v>
      </c>
      <c r="AW140">
        <f t="shared" si="347"/>
        <v>-8.367723187898525</v>
      </c>
      <c r="AX140">
        <f t="shared" si="424"/>
        <v>0.99759800224141715</v>
      </c>
      <c r="AY140">
        <f t="shared" si="425"/>
        <v>5.6238520352346129</v>
      </c>
      <c r="AZ140">
        <f t="shared" si="348"/>
        <v>-14.098442699065695</v>
      </c>
      <c r="BA140">
        <f t="shared" si="426"/>
        <v>0.99338494580681447</v>
      </c>
      <c r="BB140">
        <f t="shared" si="427"/>
        <v>11.759974040280396</v>
      </c>
      <c r="BC140">
        <f t="shared" si="349"/>
        <v>-42.51507057875353</v>
      </c>
      <c r="BD140">
        <f t="shared" si="428"/>
        <v>0.99041401995823597</v>
      </c>
      <c r="BE140">
        <f t="shared" si="429"/>
        <v>42.976673131028299</v>
      </c>
      <c r="BF140">
        <f t="shared" si="350"/>
        <v>42.51507057875358</v>
      </c>
      <c r="BG140">
        <f t="shared" si="430"/>
        <v>0.99041401995823564</v>
      </c>
      <c r="BH140">
        <f t="shared" si="431"/>
        <v>42.976673131028427</v>
      </c>
      <c r="BI140">
        <f t="shared" si="351"/>
        <v>14.098442699065711</v>
      </c>
      <c r="BJ140">
        <f t="shared" si="432"/>
        <v>0.99338494580681447</v>
      </c>
      <c r="BK140">
        <f t="shared" si="433"/>
        <v>11.759974040280408</v>
      </c>
      <c r="BL140">
        <f t="shared" si="352"/>
        <v>8.3677231878985321</v>
      </c>
      <c r="BM140">
        <f t="shared" si="434"/>
        <v>0.99759800224141715</v>
      </c>
      <c r="BN140">
        <f t="shared" si="435"/>
        <v>5.6238520352346173</v>
      </c>
      <c r="BO140">
        <f t="shared" si="353"/>
        <v>5.8734421684256368</v>
      </c>
      <c r="BP140">
        <f t="shared" si="436"/>
        <v>0.99999396430694076</v>
      </c>
      <c r="BQ140">
        <f t="shared" si="437"/>
        <v>3.0666963284029749</v>
      </c>
      <c r="BR140">
        <f t="shared" si="354"/>
        <v>4.4537696876635158</v>
      </c>
      <c r="BS140">
        <f t="shared" si="438"/>
        <v>0.99682381612411053</v>
      </c>
      <c r="BT140">
        <f t="shared" si="439"/>
        <v>1.6993592344972717</v>
      </c>
      <c r="BU140">
        <f t="shared" si="355"/>
        <v>3.5192489753374252</v>
      </c>
      <c r="BV140">
        <f t="shared" si="440"/>
        <v>0.98430387727518243</v>
      </c>
      <c r="BW140">
        <f t="shared" si="441"/>
        <v>0.87101842529358686</v>
      </c>
      <c r="BX140">
        <f t="shared" si="356"/>
        <v>2.8439574437940536</v>
      </c>
      <c r="BY140">
        <f t="shared" si="442"/>
        <v>0.9591028606455666</v>
      </c>
      <c r="BZ140">
        <f t="shared" si="443"/>
        <v>0.33239205431046404</v>
      </c>
      <c r="CA140">
        <f t="shared" si="357"/>
        <v>2.3236553214979456</v>
      </c>
      <c r="CB140">
        <f t="shared" si="444"/>
        <v>0.91860562173829841</v>
      </c>
      <c r="CC140">
        <f t="shared" si="445"/>
        <v>-3.1971918778905602E-2</v>
      </c>
      <c r="CD140">
        <f t="shared" si="358"/>
        <v>1.9044919905420652</v>
      </c>
      <c r="CE140">
        <f t="shared" si="446"/>
        <v>0.86103328501522625</v>
      </c>
      <c r="CF140">
        <f t="shared" si="447"/>
        <v>-0.2827139234194147</v>
      </c>
      <c r="CG140">
        <f t="shared" si="359"/>
        <v>1.5565372368464796</v>
      </c>
      <c r="CH140">
        <f t="shared" si="448"/>
        <v>0.78557339745768429</v>
      </c>
      <c r="CI140">
        <f t="shared" si="449"/>
        <v>-0.45494045156961299</v>
      </c>
      <c r="CJ140">
        <f t="shared" si="360"/>
        <v>1.2622272779307362</v>
      </c>
      <c r="CK140">
        <f t="shared" si="450"/>
        <v>0.69265502400575441</v>
      </c>
      <c r="CL140">
        <f t="shared" si="451"/>
        <v>-0.57082613458310827</v>
      </c>
      <c r="CM140">
        <f t="shared" si="361"/>
        <v>1.0106510038110899</v>
      </c>
      <c r="CN140">
        <f t="shared" si="452"/>
        <v>0.58440138676749798</v>
      </c>
      <c r="CO140">
        <f t="shared" si="453"/>
        <v>-0.64560399632311738</v>
      </c>
      <c r="CP140">
        <f t="shared" si="362"/>
        <v>0.7944361402957536</v>
      </c>
      <c r="CQ140">
        <f t="shared" si="454"/>
        <v>0.46514560263515581</v>
      </c>
      <c r="CR140">
        <f t="shared" si="455"/>
        <v>-0.69057613521770567</v>
      </c>
      <c r="CS140">
        <f t="shared" si="363"/>
        <v>0.60793635433018478</v>
      </c>
      <c r="CT140">
        <f t="shared" si="456"/>
        <v>0.34176127723371041</v>
      </c>
      <c r="CU140">
        <f t="shared" si="457"/>
        <v>-0.71463880712618644</v>
      </c>
      <c r="CV140">
        <f t="shared" si="364"/>
        <v>0.44615034395741354</v>
      </c>
      <c r="CW140">
        <f t="shared" si="458"/>
        <v>0.22350642391285414</v>
      </c>
      <c r="CX140">
        <f t="shared" si="459"/>
        <v>-0.72500986853807903</v>
      </c>
      <c r="CY140">
        <f t="shared" si="365"/>
        <v>0.30410198642426545</v>
      </c>
      <c r="CZ140">
        <f t="shared" si="460"/>
        <v>0.12116139668890269</v>
      </c>
      <c r="DA140">
        <f t="shared" si="461"/>
        <v>-0.72751280166862076</v>
      </c>
      <c r="DB140">
        <f t="shared" si="366"/>
        <v>0.17653740929960057</v>
      </c>
      <c r="DC140">
        <f t="shared" si="462"/>
        <v>4.5466131742674443E-2</v>
      </c>
      <c r="DD140">
        <f t="shared" si="463"/>
        <v>-0.72662167345356066</v>
      </c>
      <c r="EW140">
        <f t="shared" si="207"/>
        <v>3.9269908169872325</v>
      </c>
      <c r="EX140">
        <f t="shared" si="202"/>
        <v>-3.5355339059327697</v>
      </c>
      <c r="EY140">
        <f t="shared" si="203"/>
        <v>-3.5355339059327058</v>
      </c>
      <c r="EZ140">
        <f t="shared" si="204"/>
        <v>-5.448080424268646</v>
      </c>
      <c r="FA140">
        <f t="shared" si="383"/>
        <v>2.2646014419099836</v>
      </c>
      <c r="FB140" cm="1">
        <f t="array" ref="FB140">xsel+Rs*COS(EW140)</f>
        <v>266.4180737800271</v>
      </c>
      <c r="FC140">
        <f t="shared" si="205"/>
        <v>135.31326644538089</v>
      </c>
      <c r="HV140">
        <f t="shared" si="391"/>
        <v>0.93288638671273416</v>
      </c>
      <c r="HW140">
        <f t="shared" si="328"/>
        <v>1.0152999999999983</v>
      </c>
      <c r="HX140">
        <f t="shared" si="468"/>
        <v>5.2355752284560682</v>
      </c>
      <c r="IA140">
        <f t="shared" si="469"/>
        <v>1.1199045424110401</v>
      </c>
      <c r="IB140">
        <f t="shared" si="470"/>
        <v>5.2052334016806796</v>
      </c>
      <c r="IC140">
        <f t="shared" si="471"/>
        <v>0.3599637811530656</v>
      </c>
      <c r="ID140">
        <f t="shared" si="472"/>
        <v>5.2231861970525992</v>
      </c>
      <c r="IE140">
        <f t="shared" si="473"/>
        <v>18287.474061547498</v>
      </c>
      <c r="IG140">
        <f t="shared" si="474"/>
        <v>6.8807717192796922E-2</v>
      </c>
      <c r="IH140">
        <f t="shared" si="392"/>
        <v>0.8994676684732259</v>
      </c>
      <c r="II140">
        <f t="shared" si="377"/>
        <v>1.1185497982844326</v>
      </c>
      <c r="IJ140">
        <f t="shared" si="378"/>
        <v>1.189741969938426</v>
      </c>
      <c r="IL140">
        <f t="shared" si="250"/>
        <v>14.072047115695042</v>
      </c>
    </row>
    <row r="141" spans="1:246" x14ac:dyDescent="0.2">
      <c r="A141">
        <f t="shared" si="464"/>
        <v>43.377042056903385</v>
      </c>
      <c r="B141">
        <f t="shared" si="393"/>
        <v>0.99364859352889745</v>
      </c>
      <c r="C141">
        <f t="shared" si="394"/>
        <v>43.053524646833523</v>
      </c>
      <c r="D141">
        <f t="shared" si="465"/>
        <v>-6.0071097580099778E-2</v>
      </c>
      <c r="E141">
        <f t="shared" si="475"/>
        <v>0.81766686566179436</v>
      </c>
      <c r="F141">
        <f t="shared" si="395"/>
        <v>38.67227763820847</v>
      </c>
      <c r="G141">
        <f t="shared" si="466"/>
        <v>-0.18320157554048064</v>
      </c>
      <c r="H141">
        <f t="shared" si="396"/>
        <v>4.4648916061940547E-2</v>
      </c>
      <c r="I141">
        <f t="shared" si="397"/>
        <v>-0.75730166401685906</v>
      </c>
      <c r="J141">
        <f t="shared" si="334"/>
        <v>-0.31519995909659032</v>
      </c>
      <c r="K141">
        <f t="shared" si="398"/>
        <v>0.119028274138545</v>
      </c>
      <c r="L141">
        <f t="shared" si="399"/>
        <v>-0.75755305708270648</v>
      </c>
      <c r="M141">
        <f t="shared" si="335"/>
        <v>-0.46168592868774766</v>
      </c>
      <c r="N141">
        <f t="shared" si="400"/>
        <v>0.21969466095857493</v>
      </c>
      <c r="O141">
        <f t="shared" si="401"/>
        <v>-0.7541269034295649</v>
      </c>
      <c r="P141">
        <f t="shared" si="336"/>
        <v>-0.62794898324761805</v>
      </c>
      <c r="Q141">
        <f t="shared" si="402"/>
        <v>0.33618294839729468</v>
      </c>
      <c r="R141">
        <f t="shared" si="403"/>
        <v>-0.7425857789671243</v>
      </c>
      <c r="S141">
        <f t="shared" si="337"/>
        <v>-0.81903437562721104</v>
      </c>
      <c r="T141">
        <f t="shared" si="404"/>
        <v>0.45797690503641442</v>
      </c>
      <c r="U141">
        <f t="shared" si="405"/>
        <v>-0.71714410081093183</v>
      </c>
      <c r="V141">
        <f t="shared" si="338"/>
        <v>-1.0400558005750866</v>
      </c>
      <c r="W141">
        <f t="shared" si="406"/>
        <v>0.57602980180567886</v>
      </c>
      <c r="X141">
        <f t="shared" si="407"/>
        <v>-0.67061516941476018</v>
      </c>
      <c r="Y141">
        <f t="shared" si="339"/>
        <v>-1.2968272151576901</v>
      </c>
      <c r="Z141">
        <f t="shared" si="408"/>
        <v>0.68360603340717097</v>
      </c>
      <c r="AA141">
        <f t="shared" si="409"/>
        <v>-0.5941186960509901</v>
      </c>
      <c r="AB141">
        <f t="shared" si="340"/>
        <v>-1.5969613978642136</v>
      </c>
      <c r="AC141">
        <f t="shared" si="410"/>
        <v>0.77643679643463726</v>
      </c>
      <c r="AD141">
        <f t="shared" si="411"/>
        <v>-0.47634515993659404</v>
      </c>
      <c r="AE141">
        <f t="shared" si="341"/>
        <v>-1.9517130010214958</v>
      </c>
      <c r="AF141">
        <f t="shared" si="412"/>
        <v>0.85240084638179381</v>
      </c>
      <c r="AG141">
        <f t="shared" si="413"/>
        <v>-0.30202319539872424</v>
      </c>
      <c r="AH141">
        <f t="shared" si="342"/>
        <v>-2.3791489458883461</v>
      </c>
      <c r="AI141">
        <f t="shared" si="414"/>
        <v>0.91102212131533999</v>
      </c>
      <c r="AJ141">
        <f t="shared" si="415"/>
        <v>-4.8901821256936318E-2</v>
      </c>
      <c r="AK141">
        <f t="shared" si="343"/>
        <v>-2.9099755449179741</v>
      </c>
      <c r="AL141">
        <f t="shared" si="416"/>
        <v>0.95302580403153903</v>
      </c>
      <c r="AM141">
        <f t="shared" si="417"/>
        <v>0.31824817577200165</v>
      </c>
      <c r="AN141">
        <f t="shared" si="344"/>
        <v>-3.5993362898541275</v>
      </c>
      <c r="AO141">
        <f t="shared" si="418"/>
        <v>0.98006592264526016</v>
      </c>
      <c r="AP141">
        <f t="shared" si="419"/>
        <v>0.86025155783307194</v>
      </c>
      <c r="AQ141">
        <f t="shared" si="345"/>
        <v>-4.5538580741567056</v>
      </c>
      <c r="AR141">
        <f t="shared" si="420"/>
        <v>0.99459557765966877</v>
      </c>
      <c r="AS141">
        <f t="shared" si="421"/>
        <v>1.6928458859126376</v>
      </c>
      <c r="AT141">
        <f t="shared" si="346"/>
        <v>-6.0045219209951401</v>
      </c>
      <c r="AU141">
        <f t="shared" si="422"/>
        <v>0.99975131587191124</v>
      </c>
      <c r="AV141">
        <f t="shared" si="423"/>
        <v>3.065823743270609</v>
      </c>
      <c r="AW141">
        <f t="shared" si="347"/>
        <v>-8.5538859040750239</v>
      </c>
      <c r="AX141">
        <f t="shared" si="424"/>
        <v>0.99910375999750245</v>
      </c>
      <c r="AY141">
        <f t="shared" si="425"/>
        <v>5.6312066382383223</v>
      </c>
      <c r="AZ141">
        <f t="shared" si="348"/>
        <v>-14.411788935718885</v>
      </c>
      <c r="BA141">
        <f t="shared" si="426"/>
        <v>0.9961965170852296</v>
      </c>
      <c r="BB141">
        <f t="shared" si="427"/>
        <v>11.782437728773317</v>
      </c>
      <c r="BC141">
        <f t="shared" si="349"/>
        <v>-43.459851711635807</v>
      </c>
      <c r="BD141">
        <f t="shared" si="428"/>
        <v>0.99392441261867415</v>
      </c>
      <c r="BE141">
        <f t="shared" si="429"/>
        <v>43.060072150100417</v>
      </c>
      <c r="BF141">
        <f t="shared" si="350"/>
        <v>43.459851711635856</v>
      </c>
      <c r="BG141">
        <f t="shared" si="430"/>
        <v>0.99392441261867392</v>
      </c>
      <c r="BH141">
        <f t="shared" si="431"/>
        <v>43.060072150100552</v>
      </c>
      <c r="BI141">
        <f t="shared" si="351"/>
        <v>14.411788935718901</v>
      </c>
      <c r="BJ141">
        <f t="shared" si="432"/>
        <v>0.9961965170852296</v>
      </c>
      <c r="BK141">
        <f t="shared" si="433"/>
        <v>11.782437728773331</v>
      </c>
      <c r="BL141">
        <f t="shared" si="352"/>
        <v>8.553885904075031</v>
      </c>
      <c r="BM141">
        <f t="shared" si="434"/>
        <v>0.99910375999750245</v>
      </c>
      <c r="BN141">
        <f t="shared" si="435"/>
        <v>5.6312066382383268</v>
      </c>
      <c r="BO141">
        <f t="shared" si="353"/>
        <v>6.0045219209951393</v>
      </c>
      <c r="BP141">
        <f t="shared" si="436"/>
        <v>0.99975131587191124</v>
      </c>
      <c r="BQ141">
        <f t="shared" si="437"/>
        <v>3.0658237432706064</v>
      </c>
      <c r="BR141">
        <f t="shared" si="354"/>
        <v>4.5538580741567065</v>
      </c>
      <c r="BS141">
        <f t="shared" si="438"/>
        <v>0.99459557765966877</v>
      </c>
      <c r="BT141">
        <f t="shared" si="439"/>
        <v>1.6928458859126385</v>
      </c>
      <c r="BU141">
        <f t="shared" si="355"/>
        <v>3.5993362898541279</v>
      </c>
      <c r="BV141">
        <f t="shared" si="440"/>
        <v>0.98006592264526027</v>
      </c>
      <c r="BW141">
        <f t="shared" si="441"/>
        <v>0.86025155783307328</v>
      </c>
      <c r="BX141">
        <f t="shared" si="356"/>
        <v>2.9099755449179736</v>
      </c>
      <c r="BY141">
        <f t="shared" si="442"/>
        <v>0.95302580403153903</v>
      </c>
      <c r="BZ141">
        <f t="shared" si="443"/>
        <v>0.31824817577200165</v>
      </c>
      <c r="CA141">
        <f t="shared" si="357"/>
        <v>2.3791489458883461</v>
      </c>
      <c r="CB141">
        <f t="shared" si="444"/>
        <v>0.91102212131533988</v>
      </c>
      <c r="CC141">
        <f t="shared" si="445"/>
        <v>-4.8901821256936789E-2</v>
      </c>
      <c r="CD141">
        <f t="shared" si="358"/>
        <v>1.9517130010214958</v>
      </c>
      <c r="CE141">
        <f t="shared" si="446"/>
        <v>0.85240084638179381</v>
      </c>
      <c r="CF141">
        <f t="shared" si="447"/>
        <v>-0.30202319539872424</v>
      </c>
      <c r="CG141">
        <f t="shared" si="359"/>
        <v>1.5969613978642139</v>
      </c>
      <c r="CH141">
        <f t="shared" si="448"/>
        <v>0.77643679643463748</v>
      </c>
      <c r="CI141">
        <f t="shared" si="449"/>
        <v>-0.4763451599365936</v>
      </c>
      <c r="CJ141">
        <f t="shared" si="360"/>
        <v>1.2968272151576903</v>
      </c>
      <c r="CK141">
        <f t="shared" si="450"/>
        <v>0.68360603340717141</v>
      </c>
      <c r="CL141">
        <f t="shared" si="451"/>
        <v>-0.59411869605098955</v>
      </c>
      <c r="CM141">
        <f t="shared" si="361"/>
        <v>1.0400558005750866</v>
      </c>
      <c r="CN141">
        <f t="shared" si="452"/>
        <v>0.57602980180567886</v>
      </c>
      <c r="CO141">
        <f t="shared" si="453"/>
        <v>-0.67061516941476018</v>
      </c>
      <c r="CP141">
        <f t="shared" si="362"/>
        <v>0.81903437562721182</v>
      </c>
      <c r="CQ141">
        <f t="shared" si="454"/>
        <v>0.45797690503641419</v>
      </c>
      <c r="CR141">
        <f t="shared" si="455"/>
        <v>-0.71714410081093305</v>
      </c>
      <c r="CS141">
        <f t="shared" si="363"/>
        <v>0.62794898324761805</v>
      </c>
      <c r="CT141">
        <f t="shared" si="456"/>
        <v>0.33618294839729479</v>
      </c>
      <c r="CU141">
        <f t="shared" si="457"/>
        <v>-0.74258577896712485</v>
      </c>
      <c r="CV141">
        <f t="shared" si="364"/>
        <v>0.46168592868774799</v>
      </c>
      <c r="CW141">
        <f t="shared" si="458"/>
        <v>0.21969466095857515</v>
      </c>
      <c r="CX141">
        <f t="shared" si="459"/>
        <v>-0.75412690342956579</v>
      </c>
      <c r="CY141">
        <f t="shared" si="365"/>
        <v>0.31519995909659021</v>
      </c>
      <c r="CZ141">
        <f t="shared" si="460"/>
        <v>0.11902827413854478</v>
      </c>
      <c r="DA141">
        <f t="shared" si="461"/>
        <v>-0.75755305708270793</v>
      </c>
      <c r="DB141">
        <f t="shared" si="366"/>
        <v>0.18320157554048069</v>
      </c>
      <c r="DC141">
        <f t="shared" si="462"/>
        <v>4.4648916061940547E-2</v>
      </c>
      <c r="DD141">
        <f t="shared" si="463"/>
        <v>-0.75730166401685828</v>
      </c>
      <c r="EW141">
        <f t="shared" si="207"/>
        <v>3.9584067435231303</v>
      </c>
      <c r="EX141">
        <f t="shared" si="202"/>
        <v>-3.4227355296434769</v>
      </c>
      <c r="EY141">
        <f t="shared" si="203"/>
        <v>-3.644843137107026</v>
      </c>
      <c r="EZ141">
        <f t="shared" si="204"/>
        <v>-5.1685154259220374</v>
      </c>
      <c r="FA141">
        <f t="shared" si="383"/>
        <v>2.8454258542450099</v>
      </c>
      <c r="FB141" cm="1">
        <f t="array" ref="FB141">xsel+Rs*COS(EW141)</f>
        <v>266.44627337409946</v>
      </c>
      <c r="FC141">
        <f t="shared" si="205"/>
        <v>135.28593913758729</v>
      </c>
      <c r="HV141">
        <f t="shared" si="391"/>
        <v>0.93227364438589466</v>
      </c>
      <c r="HW141">
        <f t="shared" si="328"/>
        <v>1.0245299999999984</v>
      </c>
      <c r="HX141">
        <f t="shared" si="468"/>
        <v>5.2295090794203576</v>
      </c>
      <c r="IA141">
        <f t="shared" si="469"/>
        <v>1.1233424562309655</v>
      </c>
      <c r="IB141">
        <f t="shared" si="470"/>
        <v>5.1196275165647656</v>
      </c>
      <c r="IC141">
        <f t="shared" si="471"/>
        <v>0.346981760877139</v>
      </c>
      <c r="ID141">
        <f t="shared" si="472"/>
        <v>5.2179851350265984</v>
      </c>
      <c r="IE141">
        <f t="shared" si="473"/>
        <v>18280.057190643798</v>
      </c>
      <c r="IG141">
        <f t="shared" si="474"/>
        <v>6.6399513707460472E-2</v>
      </c>
      <c r="IH141">
        <f t="shared" si="392"/>
        <v>0.90095910615474517</v>
      </c>
      <c r="II141">
        <f t="shared" si="377"/>
        <v>1.1219748782744754</v>
      </c>
      <c r="IJ141">
        <f t="shared" si="378"/>
        <v>1.1907825954672724</v>
      </c>
      <c r="IL141">
        <f t="shared" si="250"/>
        <v>14.069286781574476</v>
      </c>
    </row>
    <row r="142" spans="1:246" x14ac:dyDescent="0.2">
      <c r="A142">
        <f t="shared" si="464"/>
        <v>44.320022979900173</v>
      </c>
      <c r="B142">
        <f t="shared" si="393"/>
        <v>0.99642733386000482</v>
      </c>
      <c r="C142">
        <f t="shared" si="394"/>
        <v>43.119446012201578</v>
      </c>
      <c r="D142">
        <f t="shared" si="465"/>
        <v>-6.2293880763757407E-2</v>
      </c>
      <c r="E142">
        <f t="shared" si="475"/>
        <v>0.80925406254705445</v>
      </c>
      <c r="F142">
        <f t="shared" si="395"/>
        <v>38.451542282542469</v>
      </c>
      <c r="G142">
        <f t="shared" si="466"/>
        <v>-0.18986574178136076</v>
      </c>
      <c r="H142">
        <f t="shared" si="396"/>
        <v>4.3831350704908734E-2</v>
      </c>
      <c r="I142">
        <f t="shared" si="397"/>
        <v>-0.78827704299513801</v>
      </c>
      <c r="J142">
        <f t="shared" si="334"/>
        <v>-0.32629793176891508</v>
      </c>
      <c r="K142">
        <f t="shared" si="398"/>
        <v>0.11689256596096897</v>
      </c>
      <c r="L142">
        <f t="shared" si="399"/>
        <v>-0.78790062570717123</v>
      </c>
      <c r="M142">
        <f t="shared" si="335"/>
        <v>-0.47722151341808211</v>
      </c>
      <c r="N142">
        <f t="shared" si="400"/>
        <v>0.21587356503363775</v>
      </c>
      <c r="O142">
        <f t="shared" si="401"/>
        <v>-0.7835698775014871</v>
      </c>
      <c r="P142">
        <f t="shared" si="336"/>
        <v>-0.64796161216505133</v>
      </c>
      <c r="Q142">
        <f t="shared" si="402"/>
        <v>0.33058108205836667</v>
      </c>
      <c r="R142">
        <f t="shared" si="403"/>
        <v>-0.77088499767840513</v>
      </c>
      <c r="S142">
        <f t="shared" si="337"/>
        <v>-0.84363261095866926</v>
      </c>
      <c r="T142">
        <f t="shared" si="404"/>
        <v>0.45076048539410074</v>
      </c>
      <c r="U142">
        <f t="shared" si="405"/>
        <v>-0.74409979000762849</v>
      </c>
      <c r="V142">
        <f t="shared" si="338"/>
        <v>-1.0694605973390834</v>
      </c>
      <c r="W142">
        <f t="shared" si="406"/>
        <v>0.56757473925876378</v>
      </c>
      <c r="X142">
        <f t="shared" si="407"/>
        <v>-0.69606091028045469</v>
      </c>
      <c r="Y142">
        <f t="shared" si="339"/>
        <v>-1.3314271523846442</v>
      </c>
      <c r="Z142">
        <f t="shared" si="408"/>
        <v>0.67442575624893564</v>
      </c>
      <c r="AA142">
        <f t="shared" si="409"/>
        <v>-0.61790727407605384</v>
      </c>
      <c r="AB142">
        <f t="shared" si="340"/>
        <v>-1.6373855588819479</v>
      </c>
      <c r="AC142">
        <f t="shared" si="410"/>
        <v>0.76710958238721993</v>
      </c>
      <c r="AD142">
        <f t="shared" si="411"/>
        <v>-0.49832673525402815</v>
      </c>
      <c r="AE142">
        <f t="shared" si="341"/>
        <v>-1.9989340115009264</v>
      </c>
      <c r="AF142">
        <f t="shared" si="412"/>
        <v>0.84350830730379811</v>
      </c>
      <c r="AG142">
        <f t="shared" si="413"/>
        <v>-0.32201678217056323</v>
      </c>
      <c r="AH142">
        <f t="shared" si="342"/>
        <v>-2.4346425702787466</v>
      </c>
      <c r="AI142">
        <f t="shared" si="414"/>
        <v>0.90310090163414869</v>
      </c>
      <c r="AJ142">
        <f t="shared" si="415"/>
        <v>-6.6661082764939941E-2</v>
      </c>
      <c r="AK142">
        <f t="shared" si="343"/>
        <v>-2.9759936460418941</v>
      </c>
      <c r="AL142">
        <f t="shared" si="416"/>
        <v>0.94652796307618214</v>
      </c>
      <c r="AM142">
        <f t="shared" si="417"/>
        <v>0.30307497653555637</v>
      </c>
      <c r="AN142">
        <f t="shared" si="344"/>
        <v>-3.6794236043708302</v>
      </c>
      <c r="AO142">
        <f t="shared" si="418"/>
        <v>0.97532209840413953</v>
      </c>
      <c r="AP142">
        <f t="shared" si="419"/>
        <v>0.84817183776994998</v>
      </c>
      <c r="AQ142">
        <f t="shared" si="345"/>
        <v>-4.6539464606498964</v>
      </c>
      <c r="AR142">
        <f t="shared" si="420"/>
        <v>0.99177860471672208</v>
      </c>
      <c r="AS142">
        <f t="shared" si="421"/>
        <v>1.6846011603005884</v>
      </c>
      <c r="AT142">
        <f t="shared" si="346"/>
        <v>-6.1356016735646426</v>
      </c>
      <c r="AU142">
        <f t="shared" si="422"/>
        <v>0.99884425780699604</v>
      </c>
      <c r="AV142">
        <f t="shared" si="423"/>
        <v>3.0625609444745883</v>
      </c>
      <c r="AW142">
        <f t="shared" si="347"/>
        <v>-8.7400486202515228</v>
      </c>
      <c r="AX142">
        <f t="shared" si="424"/>
        <v>0.99988196578131427</v>
      </c>
      <c r="AY142">
        <f t="shared" si="425"/>
        <v>5.6350054721974701</v>
      </c>
      <c r="AZ142">
        <f t="shared" si="348"/>
        <v>-14.725135172372076</v>
      </c>
      <c r="BA142">
        <f t="shared" si="426"/>
        <v>0.99823501000262138</v>
      </c>
      <c r="BB142">
        <f t="shared" si="427"/>
        <v>11.798704914408898</v>
      </c>
      <c r="BC142">
        <f t="shared" si="349"/>
        <v>-44.404632844518083</v>
      </c>
      <c r="BD142">
        <f t="shared" si="428"/>
        <v>0.9966378452681478</v>
      </c>
      <c r="BE142">
        <f t="shared" si="429"/>
        <v>43.12443632573865</v>
      </c>
      <c r="BF142">
        <f t="shared" si="350"/>
        <v>44.404632844518133</v>
      </c>
      <c r="BG142">
        <f t="shared" si="430"/>
        <v>0.99663784526814769</v>
      </c>
      <c r="BH142">
        <f t="shared" si="431"/>
        <v>43.124436325738785</v>
      </c>
      <c r="BI142">
        <f t="shared" si="351"/>
        <v>14.725135172372092</v>
      </c>
      <c r="BJ142">
        <f t="shared" si="432"/>
        <v>0.99823501000262138</v>
      </c>
      <c r="BK142">
        <f t="shared" si="433"/>
        <v>11.798704914408912</v>
      </c>
      <c r="BL142">
        <f t="shared" si="352"/>
        <v>8.74004862025153</v>
      </c>
      <c r="BM142">
        <f t="shared" si="434"/>
        <v>0.99988196578131427</v>
      </c>
      <c r="BN142">
        <f t="shared" si="435"/>
        <v>5.6350054721974745</v>
      </c>
      <c r="BO142">
        <f t="shared" si="353"/>
        <v>6.1356016735646417</v>
      </c>
      <c r="BP142">
        <f t="shared" si="436"/>
        <v>0.99884425780699604</v>
      </c>
      <c r="BQ142">
        <f t="shared" si="437"/>
        <v>3.0625609444745856</v>
      </c>
      <c r="BR142">
        <f t="shared" si="354"/>
        <v>4.6539464606498973</v>
      </c>
      <c r="BS142">
        <f t="shared" si="438"/>
        <v>0.99177860471672208</v>
      </c>
      <c r="BT142">
        <f t="shared" si="439"/>
        <v>1.6846011603005893</v>
      </c>
      <c r="BU142">
        <f t="shared" si="355"/>
        <v>3.6794236043708306</v>
      </c>
      <c r="BV142">
        <f t="shared" si="440"/>
        <v>0.97532209840413964</v>
      </c>
      <c r="BW142">
        <f t="shared" si="441"/>
        <v>0.84817183776995131</v>
      </c>
      <c r="BX142">
        <f t="shared" si="356"/>
        <v>2.9759936460418936</v>
      </c>
      <c r="BY142">
        <f t="shared" si="442"/>
        <v>0.94652796307618214</v>
      </c>
      <c r="BZ142">
        <f t="shared" si="443"/>
        <v>0.30307497653555637</v>
      </c>
      <c r="CA142">
        <f t="shared" si="357"/>
        <v>2.4346425702787466</v>
      </c>
      <c r="CB142">
        <f t="shared" si="444"/>
        <v>0.90310090163414847</v>
      </c>
      <c r="CC142">
        <f t="shared" si="445"/>
        <v>-6.6661082764940427E-2</v>
      </c>
      <c r="CD142">
        <f t="shared" si="358"/>
        <v>1.9989340115009264</v>
      </c>
      <c r="CE142">
        <f t="shared" si="446"/>
        <v>0.84350830730379811</v>
      </c>
      <c r="CF142">
        <f t="shared" si="447"/>
        <v>-0.32201678217056323</v>
      </c>
      <c r="CG142">
        <f t="shared" si="359"/>
        <v>1.6373855588819481</v>
      </c>
      <c r="CH142">
        <f t="shared" si="448"/>
        <v>0.76710958238722005</v>
      </c>
      <c r="CI142">
        <f t="shared" si="449"/>
        <v>-0.49832673525402771</v>
      </c>
      <c r="CJ142">
        <f t="shared" si="360"/>
        <v>1.3314271523846444</v>
      </c>
      <c r="CK142">
        <f t="shared" si="450"/>
        <v>0.67442575624893619</v>
      </c>
      <c r="CL142">
        <f t="shared" si="451"/>
        <v>-0.61790727407605295</v>
      </c>
      <c r="CM142">
        <f t="shared" si="361"/>
        <v>1.0694605973390834</v>
      </c>
      <c r="CN142">
        <f t="shared" si="452"/>
        <v>0.56757473925876356</v>
      </c>
      <c r="CO142">
        <f t="shared" si="453"/>
        <v>-0.6960609102804558</v>
      </c>
      <c r="CP142">
        <f t="shared" si="362"/>
        <v>0.84363261095867004</v>
      </c>
      <c r="CQ142">
        <f t="shared" si="454"/>
        <v>0.45076048539410052</v>
      </c>
      <c r="CR142">
        <f t="shared" si="455"/>
        <v>-0.7440997900076296</v>
      </c>
      <c r="CS142">
        <f t="shared" si="363"/>
        <v>0.64796161216505133</v>
      </c>
      <c r="CT142">
        <f t="shared" si="456"/>
        <v>0.33058108205836712</v>
      </c>
      <c r="CU142">
        <f t="shared" si="457"/>
        <v>-0.77088499767840424</v>
      </c>
      <c r="CV142">
        <f t="shared" si="364"/>
        <v>0.47722151341808244</v>
      </c>
      <c r="CW142">
        <f t="shared" si="458"/>
        <v>0.21587356503363786</v>
      </c>
      <c r="CX142">
        <f t="shared" si="459"/>
        <v>-0.78356987750148888</v>
      </c>
      <c r="CY142">
        <f t="shared" si="365"/>
        <v>0.32629793176891497</v>
      </c>
      <c r="CZ142">
        <f t="shared" si="460"/>
        <v>0.11689256596096875</v>
      </c>
      <c r="DA142">
        <f t="shared" si="461"/>
        <v>-0.78790062570717267</v>
      </c>
      <c r="DB142">
        <f t="shared" si="366"/>
        <v>0.18986574178136081</v>
      </c>
      <c r="DC142">
        <f t="shared" si="462"/>
        <v>4.3831350704908734E-2</v>
      </c>
      <c r="DD142">
        <f t="shared" si="463"/>
        <v>-0.78827704299513734</v>
      </c>
      <c r="EW142">
        <f t="shared" si="207"/>
        <v>3.989822670059028</v>
      </c>
      <c r="EX142">
        <f t="shared" si="202"/>
        <v>-3.3065593266182947</v>
      </c>
      <c r="EY142">
        <f t="shared" si="203"/>
        <v>-3.7505553481522669</v>
      </c>
      <c r="EZ142">
        <f t="shared" si="204"/>
        <v>-4.8394267102617938</v>
      </c>
      <c r="FA142">
        <f t="shared" si="383"/>
        <v>3.3748998675523278</v>
      </c>
      <c r="FB142" cm="1">
        <f t="array" ref="FB142">xsel+Rs*COS(EW142)</f>
        <v>266.47531742485575</v>
      </c>
      <c r="FC142">
        <f t="shared" si="205"/>
        <v>135.25951108482599</v>
      </c>
      <c r="HV142">
        <f t="shared" si="391"/>
        <v>0.9316608971657081</v>
      </c>
      <c r="HW142">
        <f t="shared" si="328"/>
        <v>1.0337599999999985</v>
      </c>
      <c r="HX142">
        <f t="shared" si="468"/>
        <v>5.2234428819405103</v>
      </c>
      <c r="IA142">
        <f t="shared" si="469"/>
        <v>1.1268156051339635</v>
      </c>
      <c r="IB142">
        <f t="shared" si="470"/>
        <v>5.0340342303621277</v>
      </c>
      <c r="IC142">
        <f t="shared" si="471"/>
        <v>0.33390010418997051</v>
      </c>
      <c r="ID142">
        <f t="shared" si="472"/>
        <v>5.2127599466421728</v>
      </c>
      <c r="IE142">
        <f t="shared" si="473"/>
        <v>18272.885017595632</v>
      </c>
      <c r="IG142">
        <f t="shared" si="474"/>
        <v>6.3966990333308937E-2</v>
      </c>
      <c r="IH142">
        <f t="shared" si="392"/>
        <v>0.90245501980402087</v>
      </c>
      <c r="II142">
        <f t="shared" si="377"/>
        <v>1.1254348822886411</v>
      </c>
      <c r="IJ142">
        <f t="shared" si="378"/>
        <v>1.1918343959961015</v>
      </c>
      <c r="IL142">
        <f t="shared" si="250"/>
        <v>14.066617281295557</v>
      </c>
    </row>
    <row r="143" spans="1:246" x14ac:dyDescent="0.2">
      <c r="A143">
        <f t="shared" si="464"/>
        <v>45.263003902896962</v>
      </c>
      <c r="B143">
        <f t="shared" si="393"/>
        <v>0.99841214838222436</v>
      </c>
      <c r="C143">
        <f t="shared" si="394"/>
        <v>43.166476442436313</v>
      </c>
      <c r="D143">
        <f t="shared" si="465"/>
        <v>-6.4516663947415037E-2</v>
      </c>
      <c r="E143">
        <f t="shared" si="475"/>
        <v>0.80076197551819561</v>
      </c>
      <c r="F143">
        <f t="shared" si="395"/>
        <v>38.22755993498037</v>
      </c>
      <c r="G143">
        <f t="shared" si="466"/>
        <v>-0.19652990802224088</v>
      </c>
      <c r="H143">
        <f t="shared" si="396"/>
        <v>4.3013435671579114E-2</v>
      </c>
      <c r="I143">
        <f t="shared" si="397"/>
        <v>-0.819556114649719</v>
      </c>
      <c r="J143">
        <f t="shared" si="334"/>
        <v>-0.33739590444123985</v>
      </c>
      <c r="K143">
        <f t="shared" si="398"/>
        <v>0.11475427215617451</v>
      </c>
      <c r="L143">
        <f t="shared" si="399"/>
        <v>-0.81856396939948783</v>
      </c>
      <c r="M143">
        <f t="shared" si="335"/>
        <v>-0.49275709814841656</v>
      </c>
      <c r="N143">
        <f t="shared" si="400"/>
        <v>0.21204313613804215</v>
      </c>
      <c r="O143">
        <f t="shared" si="401"/>
        <v>-0.81334748424405701</v>
      </c>
      <c r="P143">
        <f t="shared" si="336"/>
        <v>-0.6679742410824846</v>
      </c>
      <c r="Q143">
        <f t="shared" si="402"/>
        <v>0.32495567821692639</v>
      </c>
      <c r="R143">
        <f t="shared" si="403"/>
        <v>-0.79954545598353144</v>
      </c>
      <c r="S143">
        <f t="shared" si="337"/>
        <v>-0.86823084629012748</v>
      </c>
      <c r="T143">
        <f t="shared" si="404"/>
        <v>0.44349634370821511</v>
      </c>
      <c r="U143">
        <f t="shared" si="405"/>
        <v>-0.77145255231831456</v>
      </c>
      <c r="V143">
        <f t="shared" si="338"/>
        <v>-1.0988653941030802</v>
      </c>
      <c r="W143">
        <f t="shared" si="406"/>
        <v>0.55903619912675273</v>
      </c>
      <c r="X143">
        <f t="shared" si="407"/>
        <v>-0.72195096713395479</v>
      </c>
      <c r="Y143">
        <f t="shared" si="339"/>
        <v>-1.3660270896115982</v>
      </c>
      <c r="Z143">
        <f t="shared" si="408"/>
        <v>0.66511419253104798</v>
      </c>
      <c r="AA143">
        <f t="shared" si="409"/>
        <v>-0.64220203247899654</v>
      </c>
      <c r="AB143">
        <f t="shared" si="340"/>
        <v>-1.6778097198996822</v>
      </c>
      <c r="AC143">
        <f t="shared" si="410"/>
        <v>0.7575917553154321</v>
      </c>
      <c r="AD143">
        <f t="shared" si="411"/>
        <v>-0.52089573250990451</v>
      </c>
      <c r="AE143">
        <f t="shared" si="341"/>
        <v>-2.0461550219803568</v>
      </c>
      <c r="AF143">
        <f t="shared" si="412"/>
        <v>0.83435566778123926</v>
      </c>
      <c r="AG143">
        <f t="shared" si="413"/>
        <v>-0.34270553578863999</v>
      </c>
      <c r="AH143">
        <f t="shared" si="342"/>
        <v>-2.4901361946691472</v>
      </c>
      <c r="AI143">
        <f t="shared" si="414"/>
        <v>0.89484196269472471</v>
      </c>
      <c r="AJ143">
        <f t="shared" si="415"/>
        <v>-8.5260641224387909E-2</v>
      </c>
      <c r="AK143">
        <f t="shared" si="343"/>
        <v>-3.0420117471658141</v>
      </c>
      <c r="AL143">
        <f t="shared" si="416"/>
        <v>0.93960933777949596</v>
      </c>
      <c r="AM143">
        <f t="shared" si="417"/>
        <v>0.2868618365478649</v>
      </c>
      <c r="AN143">
        <f t="shared" si="344"/>
        <v>-3.7595109188875329</v>
      </c>
      <c r="AO143">
        <f t="shared" si="418"/>
        <v>0.97007240455182076</v>
      </c>
      <c r="AP143">
        <f t="shared" si="419"/>
        <v>0.83476967259632151</v>
      </c>
      <c r="AQ143">
        <f t="shared" si="345"/>
        <v>-4.7540348471430871</v>
      </c>
      <c r="AR143">
        <f t="shared" si="420"/>
        <v>0.98837289729527045</v>
      </c>
      <c r="AS143">
        <f t="shared" si="421"/>
        <v>1.6746176736988165</v>
      </c>
      <c r="AT143">
        <f t="shared" si="346"/>
        <v>-6.266681426134145</v>
      </c>
      <c r="AU143">
        <f t="shared" si="422"/>
        <v>0.99727279011219505</v>
      </c>
      <c r="AV143">
        <f t="shared" si="423"/>
        <v>3.0569046743340422</v>
      </c>
      <c r="AW143">
        <f t="shared" si="347"/>
        <v>-8.9262113364280218</v>
      </c>
      <c r="AX143">
        <f t="shared" si="424"/>
        <v>0.99993261959285273</v>
      </c>
      <c r="AY143">
        <f t="shared" si="425"/>
        <v>5.6352526889858332</v>
      </c>
      <c r="AZ143">
        <f t="shared" si="348"/>
        <v>-15.038481409025266</v>
      </c>
      <c r="BA143">
        <f t="shared" si="426"/>
        <v>0.9995004245589898</v>
      </c>
      <c r="BB143">
        <f t="shared" si="427"/>
        <v>11.808794575664953</v>
      </c>
      <c r="BC143">
        <f t="shared" si="349"/>
        <v>-45.34941397740036</v>
      </c>
      <c r="BD143">
        <f t="shared" si="428"/>
        <v>0.99855431790665694</v>
      </c>
      <c r="BE143">
        <f t="shared" si="429"/>
        <v>43.169843372314695</v>
      </c>
      <c r="BF143">
        <f t="shared" si="350"/>
        <v>45.34941397740041</v>
      </c>
      <c r="BG143">
        <f t="shared" si="430"/>
        <v>0.99855431790665683</v>
      </c>
      <c r="BH143">
        <f t="shared" si="431"/>
        <v>43.169843372314823</v>
      </c>
      <c r="BI143">
        <f t="shared" si="351"/>
        <v>15.038481409025282</v>
      </c>
      <c r="BJ143">
        <f t="shared" si="432"/>
        <v>0.9995004245589898</v>
      </c>
      <c r="BK143">
        <f t="shared" si="433"/>
        <v>11.808794575664965</v>
      </c>
      <c r="BL143">
        <f t="shared" si="352"/>
        <v>8.9262113364280289</v>
      </c>
      <c r="BM143">
        <f t="shared" si="434"/>
        <v>0.99993261959285273</v>
      </c>
      <c r="BN143">
        <f t="shared" si="435"/>
        <v>5.6352526889858376</v>
      </c>
      <c r="BO143">
        <f t="shared" si="353"/>
        <v>6.2666814261341441</v>
      </c>
      <c r="BP143">
        <f t="shared" si="436"/>
        <v>0.99727279011219505</v>
      </c>
      <c r="BQ143">
        <f t="shared" si="437"/>
        <v>3.0569046743340391</v>
      </c>
      <c r="BR143">
        <f t="shared" si="354"/>
        <v>4.754034847143088</v>
      </c>
      <c r="BS143">
        <f t="shared" si="438"/>
        <v>0.98837289729527045</v>
      </c>
      <c r="BT143">
        <f t="shared" si="439"/>
        <v>1.6746176736988174</v>
      </c>
      <c r="BU143">
        <f t="shared" si="355"/>
        <v>3.7595109188875333</v>
      </c>
      <c r="BV143">
        <f t="shared" si="440"/>
        <v>0.97007240455182076</v>
      </c>
      <c r="BW143">
        <f t="shared" si="441"/>
        <v>0.83476967259632218</v>
      </c>
      <c r="BX143">
        <f t="shared" si="356"/>
        <v>3.0420117471658137</v>
      </c>
      <c r="BY143">
        <f t="shared" si="442"/>
        <v>0.93960933777949585</v>
      </c>
      <c r="BZ143">
        <f t="shared" si="443"/>
        <v>0.2868618365478644</v>
      </c>
      <c r="CA143">
        <f t="shared" si="357"/>
        <v>2.4901361946691472</v>
      </c>
      <c r="CB143">
        <f t="shared" si="444"/>
        <v>0.89484196269472449</v>
      </c>
      <c r="CC143">
        <f t="shared" si="445"/>
        <v>-8.5260641224388381E-2</v>
      </c>
      <c r="CD143">
        <f t="shared" si="358"/>
        <v>2.0461550219803568</v>
      </c>
      <c r="CE143">
        <f t="shared" si="446"/>
        <v>0.83435566778123926</v>
      </c>
      <c r="CF143">
        <f t="shared" si="447"/>
        <v>-0.34270553578863999</v>
      </c>
      <c r="CG143">
        <f t="shared" si="359"/>
        <v>1.6778097198996824</v>
      </c>
      <c r="CH143">
        <f t="shared" si="448"/>
        <v>0.75759175531543232</v>
      </c>
      <c r="CI143">
        <f t="shared" si="449"/>
        <v>-0.52089573250990406</v>
      </c>
      <c r="CJ143">
        <f t="shared" si="360"/>
        <v>1.3660270896115985</v>
      </c>
      <c r="CK143">
        <f t="shared" si="450"/>
        <v>0.66511419253104842</v>
      </c>
      <c r="CL143">
        <f t="shared" si="451"/>
        <v>-0.64220203247899554</v>
      </c>
      <c r="CM143">
        <f t="shared" si="361"/>
        <v>1.0988653941030802</v>
      </c>
      <c r="CN143">
        <f t="shared" si="452"/>
        <v>0.55903619912675251</v>
      </c>
      <c r="CO143">
        <f t="shared" si="453"/>
        <v>-0.72195096713395579</v>
      </c>
      <c r="CP143">
        <f t="shared" si="362"/>
        <v>0.86823084629012826</v>
      </c>
      <c r="CQ143">
        <f t="shared" si="454"/>
        <v>0.44349634370821511</v>
      </c>
      <c r="CR143">
        <f t="shared" si="455"/>
        <v>-0.77145255231831456</v>
      </c>
      <c r="CS143">
        <f t="shared" si="363"/>
        <v>0.6679742410824846</v>
      </c>
      <c r="CT143">
        <f t="shared" si="456"/>
        <v>0.32495567821692672</v>
      </c>
      <c r="CU143">
        <f t="shared" si="457"/>
        <v>-0.79954545598353055</v>
      </c>
      <c r="CV143">
        <f t="shared" si="364"/>
        <v>0.49275709814841689</v>
      </c>
      <c r="CW143">
        <f t="shared" si="458"/>
        <v>0.21204313613804238</v>
      </c>
      <c r="CX143">
        <f t="shared" si="459"/>
        <v>-0.81334748424405801</v>
      </c>
      <c r="CY143">
        <f t="shared" si="365"/>
        <v>0.33739590444123974</v>
      </c>
      <c r="CZ143">
        <f t="shared" si="460"/>
        <v>0.11475427215617429</v>
      </c>
      <c r="DA143">
        <f t="shared" si="461"/>
        <v>-0.81856396939948928</v>
      </c>
      <c r="DB143">
        <f t="shared" si="366"/>
        <v>0.19652990802224093</v>
      </c>
      <c r="DC143">
        <f t="shared" si="462"/>
        <v>4.3013435671579114E-2</v>
      </c>
      <c r="DD143">
        <f t="shared" si="463"/>
        <v>-0.81955611464971834</v>
      </c>
      <c r="EW143">
        <f t="shared" si="207"/>
        <v>4.0212385965949258</v>
      </c>
      <c r="EX143">
        <f t="shared" ref="EX143:EX206" si="476">Rg*COS(EW143)</f>
        <v>-3.1871199487434856</v>
      </c>
      <c r="EY143">
        <f t="shared" ref="EY143:EY206" si="477">Rg*SIN(EW143)</f>
        <v>-3.8525662138789158</v>
      </c>
      <c r="EZ143">
        <f t="shared" ref="EZ143:EZ206" si="478">rarxiko*COS(EY143)</f>
        <v>-4.470588811604312</v>
      </c>
      <c r="FA143">
        <f t="shared" si="383"/>
        <v>3.850173460710355</v>
      </c>
      <c r="FB143" cm="1">
        <f t="array" ref="FB143">xsel+Rs*COS(EW143)</f>
        <v>266.50517726932446</v>
      </c>
      <c r="FC143">
        <f t="shared" ref="FC143:FC206" si="479">ysel+Rs*SIN(EW143)</f>
        <v>135.23400836839431</v>
      </c>
      <c r="HV143">
        <f t="shared" si="391"/>
        <v>0.93104814612599929</v>
      </c>
      <c r="HW143">
        <f t="shared" si="328"/>
        <v>1.0429899999999985</v>
      </c>
      <c r="HX143">
        <f t="shared" si="468"/>
        <v>5.2173766466473932</v>
      </c>
      <c r="IA143">
        <f t="shared" si="469"/>
        <v>1.1303248437193694</v>
      </c>
      <c r="IB143">
        <f t="shared" si="470"/>
        <v>4.9484535215049839</v>
      </c>
      <c r="IC143">
        <f t="shared" si="471"/>
        <v>0.32071617802383373</v>
      </c>
      <c r="ID143">
        <f t="shared" si="472"/>
        <v>5.2075099813764529</v>
      </c>
      <c r="IE143">
        <f t="shared" si="473"/>
        <v>18265.964453831468</v>
      </c>
      <c r="IG143">
        <f t="shared" si="474"/>
        <v>6.1509552276732056E-2</v>
      </c>
      <c r="IH143">
        <f t="shared" si="392"/>
        <v>0.90395542445512711</v>
      </c>
      <c r="II143">
        <f t="shared" si="377"/>
        <v>1.1289306517698572</v>
      </c>
      <c r="IJ143">
        <f t="shared" si="378"/>
        <v>1.1928976421031661</v>
      </c>
      <c r="IL143">
        <f t="shared" si="250"/>
        <v>14.064041249332762</v>
      </c>
    </row>
    <row r="144" spans="1:246" x14ac:dyDescent="0.2">
      <c r="A144">
        <f t="shared" si="464"/>
        <v>46.205984825893751</v>
      </c>
      <c r="B144">
        <f t="shared" si="393"/>
        <v>0.99960303709555609</v>
      </c>
      <c r="C144">
        <f t="shared" si="394"/>
        <v>43.194672263963504</v>
      </c>
      <c r="D144">
        <f t="shared" si="465"/>
        <v>-6.673944713107266E-2</v>
      </c>
      <c r="E144">
        <f t="shared" si="475"/>
        <v>0.79219835946876271</v>
      </c>
      <c r="F144">
        <f t="shared" si="395"/>
        <v>38.000484987655511</v>
      </c>
      <c r="G144">
        <f t="shared" si="466"/>
        <v>-0.203194074263121</v>
      </c>
      <c r="H144">
        <f t="shared" si="396"/>
        <v>4.2195170961951578E-2</v>
      </c>
      <c r="I144">
        <f t="shared" si="397"/>
        <v>-0.85114758359933629</v>
      </c>
      <c r="J144">
        <f t="shared" si="334"/>
        <v>-0.34849387711356461</v>
      </c>
      <c r="K144">
        <f t="shared" si="398"/>
        <v>0.1126133927241616</v>
      </c>
      <c r="L144">
        <f t="shared" si="399"/>
        <v>-0.84955195660104121</v>
      </c>
      <c r="M144">
        <f t="shared" si="335"/>
        <v>-0.50829268287875096</v>
      </c>
      <c r="N144">
        <f t="shared" si="400"/>
        <v>0.20820337427178848</v>
      </c>
      <c r="O144">
        <f t="shared" si="401"/>
        <v>-0.84346883331895106</v>
      </c>
      <c r="P144">
        <f t="shared" si="336"/>
        <v>-0.68798686999991787</v>
      </c>
      <c r="Q144">
        <f t="shared" si="402"/>
        <v>0.31930673687297384</v>
      </c>
      <c r="R144">
        <f t="shared" si="403"/>
        <v>-0.82857657616495006</v>
      </c>
      <c r="S144">
        <f t="shared" si="337"/>
        <v>-0.8928290816215857</v>
      </c>
      <c r="T144">
        <f t="shared" si="404"/>
        <v>0.43618447997875753</v>
      </c>
      <c r="U144">
        <f t="shared" si="405"/>
        <v>-0.79921218484771861</v>
      </c>
      <c r="V144">
        <f t="shared" si="338"/>
        <v>-1.1282701908670769</v>
      </c>
      <c r="W144">
        <f t="shared" si="406"/>
        <v>0.55041418140964571</v>
      </c>
      <c r="X144">
        <f t="shared" si="407"/>
        <v>-0.74829556001285746</v>
      </c>
      <c r="Y144">
        <f t="shared" si="339"/>
        <v>-1.4006270268385523</v>
      </c>
      <c r="Z144">
        <f t="shared" si="408"/>
        <v>0.65567134225350798</v>
      </c>
      <c r="AA144">
        <f t="shared" si="409"/>
        <v>-0.66701364005061592</v>
      </c>
      <c r="AB144">
        <f t="shared" si="340"/>
        <v>-1.7182338809174165</v>
      </c>
      <c r="AC144">
        <f t="shared" si="410"/>
        <v>0.74788331521927398</v>
      </c>
      <c r="AD144">
        <f t="shared" si="411"/>
        <v>-0.5440632584378905</v>
      </c>
      <c r="AE144">
        <f t="shared" si="341"/>
        <v>-2.0933760324597874</v>
      </c>
      <c r="AF144">
        <f t="shared" si="412"/>
        <v>0.82494292781411704</v>
      </c>
      <c r="AG144">
        <f t="shared" si="413"/>
        <v>-0.36410092860044141</v>
      </c>
      <c r="AH144">
        <f t="shared" si="342"/>
        <v>-2.5456298190595477</v>
      </c>
      <c r="AI144">
        <f t="shared" si="414"/>
        <v>0.88624530449706795</v>
      </c>
      <c r="AJ144">
        <f t="shared" si="415"/>
        <v>-0.10471215932976032</v>
      </c>
      <c r="AK144">
        <f t="shared" si="343"/>
        <v>-3.1080298482897342</v>
      </c>
      <c r="AL144">
        <f t="shared" si="416"/>
        <v>0.93226992814148035</v>
      </c>
      <c r="AM144">
        <f t="shared" si="417"/>
        <v>0.26959724575558941</v>
      </c>
      <c r="AN144">
        <f t="shared" si="344"/>
        <v>-3.8395982334042356</v>
      </c>
      <c r="AO144">
        <f t="shared" si="418"/>
        <v>0.96431684108830362</v>
      </c>
      <c r="AP144">
        <f t="shared" si="419"/>
        <v>0.82003430994480631</v>
      </c>
      <c r="AQ144">
        <f t="shared" si="345"/>
        <v>-4.8541232336362778</v>
      </c>
      <c r="AR144">
        <f t="shared" si="420"/>
        <v>0.98437845539531388</v>
      </c>
      <c r="AS144">
        <f t="shared" si="421"/>
        <v>1.6628864285826974</v>
      </c>
      <c r="AT144">
        <f t="shared" si="346"/>
        <v>-6.3977611787036475</v>
      </c>
      <c r="AU144">
        <f t="shared" si="422"/>
        <v>0.99503691278750839</v>
      </c>
      <c r="AV144">
        <f t="shared" si="423"/>
        <v>3.0488492714050333</v>
      </c>
      <c r="AW144">
        <f t="shared" si="347"/>
        <v>-9.1123740526045207</v>
      </c>
      <c r="AX144">
        <f t="shared" si="424"/>
        <v>0.99925572143211761</v>
      </c>
      <c r="AY144">
        <f t="shared" si="425"/>
        <v>5.6319485585708291</v>
      </c>
      <c r="AZ144">
        <f t="shared" si="348"/>
        <v>-15.351827645678457</v>
      </c>
      <c r="BA144">
        <f t="shared" si="426"/>
        <v>0.99999276075433485</v>
      </c>
      <c r="BB144">
        <f t="shared" si="427"/>
        <v>11.812718444926809</v>
      </c>
      <c r="BC144">
        <f t="shared" si="349"/>
        <v>-46.294195110282637</v>
      </c>
      <c r="BD144">
        <f t="shared" si="428"/>
        <v>0.99967383053420156</v>
      </c>
      <c r="BE144">
        <f t="shared" si="429"/>
        <v>43.196347860615994</v>
      </c>
      <c r="BF144">
        <f t="shared" si="350"/>
        <v>46.294195110282686</v>
      </c>
      <c r="BG144">
        <f t="shared" si="430"/>
        <v>0.99967383053420145</v>
      </c>
      <c r="BH144">
        <f t="shared" si="431"/>
        <v>43.196347860616129</v>
      </c>
      <c r="BI144">
        <f t="shared" si="351"/>
        <v>15.351827645678473</v>
      </c>
      <c r="BJ144">
        <f t="shared" si="432"/>
        <v>0.99999276075433485</v>
      </c>
      <c r="BK144">
        <f t="shared" si="433"/>
        <v>11.812718444926823</v>
      </c>
      <c r="BL144">
        <f t="shared" si="352"/>
        <v>9.1123740526045278</v>
      </c>
      <c r="BM144">
        <f t="shared" si="434"/>
        <v>0.99925572143211761</v>
      </c>
      <c r="BN144">
        <f t="shared" si="435"/>
        <v>5.6319485585708335</v>
      </c>
      <c r="BO144">
        <f t="shared" si="353"/>
        <v>6.3977611787036466</v>
      </c>
      <c r="BP144">
        <f t="shared" si="436"/>
        <v>0.99503691278750828</v>
      </c>
      <c r="BQ144">
        <f t="shared" si="437"/>
        <v>3.0488492714050306</v>
      </c>
      <c r="BR144">
        <f t="shared" si="354"/>
        <v>4.8541232336362787</v>
      </c>
      <c r="BS144">
        <f t="shared" si="438"/>
        <v>0.98437845539531399</v>
      </c>
      <c r="BT144">
        <f t="shared" si="439"/>
        <v>1.6628864285826983</v>
      </c>
      <c r="BU144">
        <f t="shared" si="355"/>
        <v>3.839598233404236</v>
      </c>
      <c r="BV144">
        <f t="shared" si="440"/>
        <v>0.96431684108830373</v>
      </c>
      <c r="BW144">
        <f t="shared" si="441"/>
        <v>0.82003430994480764</v>
      </c>
      <c r="BX144">
        <f t="shared" si="356"/>
        <v>3.1080298482897337</v>
      </c>
      <c r="BY144">
        <f t="shared" si="442"/>
        <v>0.93226992814148035</v>
      </c>
      <c r="BZ144">
        <f t="shared" si="443"/>
        <v>0.26959724575558941</v>
      </c>
      <c r="CA144">
        <f t="shared" si="357"/>
        <v>2.5456298190595477</v>
      </c>
      <c r="CB144">
        <f t="shared" si="444"/>
        <v>0.88624530449706773</v>
      </c>
      <c r="CC144">
        <f t="shared" si="445"/>
        <v>-0.10471215932976079</v>
      </c>
      <c r="CD144">
        <f t="shared" si="358"/>
        <v>2.0933760324597874</v>
      </c>
      <c r="CE144">
        <f t="shared" si="446"/>
        <v>0.82494292781411704</v>
      </c>
      <c r="CF144">
        <f t="shared" si="447"/>
        <v>-0.36410092860044141</v>
      </c>
      <c r="CG144">
        <f t="shared" si="359"/>
        <v>1.7182338809174167</v>
      </c>
      <c r="CH144">
        <f t="shared" si="448"/>
        <v>0.74788331521927409</v>
      </c>
      <c r="CI144">
        <f t="shared" si="449"/>
        <v>-0.5440632584378905</v>
      </c>
      <c r="CJ144">
        <f t="shared" si="360"/>
        <v>1.4006270268385526</v>
      </c>
      <c r="CK144">
        <f t="shared" si="450"/>
        <v>0.65567134225350854</v>
      </c>
      <c r="CL144">
        <f t="shared" si="451"/>
        <v>-0.66701364005061481</v>
      </c>
      <c r="CM144">
        <f t="shared" si="361"/>
        <v>1.1282701908670769</v>
      </c>
      <c r="CN144">
        <f t="shared" si="452"/>
        <v>0.55041418140964526</v>
      </c>
      <c r="CO144">
        <f t="shared" si="453"/>
        <v>-0.74829556001285891</v>
      </c>
      <c r="CP144">
        <f t="shared" si="362"/>
        <v>0.89282908162158647</v>
      </c>
      <c r="CQ144">
        <f t="shared" si="454"/>
        <v>0.43618447997875753</v>
      </c>
      <c r="CR144">
        <f t="shared" si="455"/>
        <v>-0.79921218484771861</v>
      </c>
      <c r="CS144">
        <f t="shared" si="363"/>
        <v>0.68798686999991787</v>
      </c>
      <c r="CT144">
        <f t="shared" si="456"/>
        <v>0.31930673687297428</v>
      </c>
      <c r="CU144">
        <f t="shared" si="457"/>
        <v>-0.82857657616494906</v>
      </c>
      <c r="CV144">
        <f t="shared" si="364"/>
        <v>0.50829268287875129</v>
      </c>
      <c r="CW144">
        <f t="shared" si="458"/>
        <v>0.20820337427178859</v>
      </c>
      <c r="CX144">
        <f t="shared" si="459"/>
        <v>-0.84346883331895273</v>
      </c>
      <c r="CY144">
        <f t="shared" si="365"/>
        <v>0.3484938771135645</v>
      </c>
      <c r="CZ144">
        <f t="shared" si="460"/>
        <v>0.1126133927241616</v>
      </c>
      <c r="DA144">
        <f t="shared" si="461"/>
        <v>-0.84955195660103955</v>
      </c>
      <c r="DB144">
        <f t="shared" si="366"/>
        <v>0.20319407426312106</v>
      </c>
      <c r="DC144">
        <f t="shared" si="462"/>
        <v>4.2195170961951578E-2</v>
      </c>
      <c r="DD144">
        <f t="shared" si="463"/>
        <v>-0.85114758359933562</v>
      </c>
      <c r="EW144">
        <f t="shared" si="207"/>
        <v>4.0526545231308235</v>
      </c>
      <c r="EX144">
        <f t="shared" si="476"/>
        <v>-3.0645352682649207</v>
      </c>
      <c r="EY144">
        <f t="shared" si="477"/>
        <v>-3.9507750618784221</v>
      </c>
      <c r="EZ144">
        <f t="shared" si="478"/>
        <v>-4.0715332043960579</v>
      </c>
      <c r="FA144">
        <f t="shared" ref="FA144:FA175" si="480">rarxiko*SIN(EY144)</f>
        <v>4.2699669044970801</v>
      </c>
      <c r="FB144" cm="1">
        <f t="array" ref="FB144">xsel+Rs*COS(EW144)</f>
        <v>266.53582343944407</v>
      </c>
      <c r="FC144">
        <f t="shared" si="479"/>
        <v>135.20945615639445</v>
      </c>
      <c r="HV144">
        <f t="shared" si="391"/>
        <v>0.93043539233848749</v>
      </c>
      <c r="HW144">
        <f t="shared" si="328"/>
        <v>1.0522199999999986</v>
      </c>
      <c r="HX144">
        <f t="shared" si="468"/>
        <v>5.2113103841510267</v>
      </c>
      <c r="IA144">
        <f t="shared" si="469"/>
        <v>1.1338710627296873</v>
      </c>
      <c r="IB144">
        <f t="shared" si="470"/>
        <v>4.8628853710320037</v>
      </c>
      <c r="IC144">
        <f t="shared" si="471"/>
        <v>0.30742723366774488</v>
      </c>
      <c r="ID144">
        <f t="shared" si="472"/>
        <v>5.2022345598751807</v>
      </c>
      <c r="IE144">
        <f t="shared" si="473"/>
        <v>18259.302163559023</v>
      </c>
      <c r="IG144">
        <f t="shared" si="474"/>
        <v>5.9026579373478875E-2</v>
      </c>
      <c r="IH144">
        <f t="shared" si="392"/>
        <v>0.90546033513011503</v>
      </c>
      <c r="II144">
        <f t="shared" si="377"/>
        <v>1.1324630635073705</v>
      </c>
      <c r="IJ144">
        <f t="shared" si="378"/>
        <v>1.1939726157841026</v>
      </c>
      <c r="IL144">
        <f t="shared" si="250"/>
        <v>14.061561227918634</v>
      </c>
    </row>
    <row r="145" spans="1:246" x14ac:dyDescent="0.2">
      <c r="A145">
        <f t="shared" si="464"/>
        <v>47.148965748890539</v>
      </c>
      <c r="B145">
        <f t="shared" si="393"/>
        <v>1</v>
      </c>
      <c r="C145">
        <f t="shared" si="394"/>
        <v>43.204067138388147</v>
      </c>
      <c r="D145">
        <f t="shared" si="465"/>
        <v>-6.8962230314730283E-2</v>
      </c>
      <c r="E145">
        <f t="shared" si="475"/>
        <v>0.78357081281084351</v>
      </c>
      <c r="F145">
        <f t="shared" si="395"/>
        <v>37.770470288396652</v>
      </c>
      <c r="G145">
        <f t="shared" si="466"/>
        <v>-0.20985824050400112</v>
      </c>
      <c r="H145">
        <f t="shared" si="396"/>
        <v>4.1376556576026235E-2</v>
      </c>
      <c r="I145">
        <f t="shared" si="397"/>
        <v>-0.88306058241027463</v>
      </c>
      <c r="J145">
        <f t="shared" si="334"/>
        <v>-0.35959184978588937</v>
      </c>
      <c r="K145">
        <f t="shared" si="398"/>
        <v>0.11046992766493058</v>
      </c>
      <c r="L145">
        <f t="shared" si="399"/>
        <v>-0.88087389031128804</v>
      </c>
      <c r="M145">
        <f t="shared" si="335"/>
        <v>-0.52382826760908541</v>
      </c>
      <c r="N145">
        <f t="shared" si="400"/>
        <v>0.20435427943487638</v>
      </c>
      <c r="O145">
        <f t="shared" si="401"/>
        <v>-0.87394347912871961</v>
      </c>
      <c r="P145">
        <f t="shared" si="336"/>
        <v>-0.70799949891735114</v>
      </c>
      <c r="Q145">
        <f t="shared" si="402"/>
        <v>0.31363425802650879</v>
      </c>
      <c r="R145">
        <f t="shared" si="403"/>
        <v>-0.85798823946643443</v>
      </c>
      <c r="S145">
        <f t="shared" si="337"/>
        <v>-0.91742731695304391</v>
      </c>
      <c r="T145">
        <f t="shared" si="404"/>
        <v>0.42882489420572811</v>
      </c>
      <c r="U145">
        <f t="shared" si="405"/>
        <v>-0.82738896280722829</v>
      </c>
      <c r="V145">
        <f t="shared" si="338"/>
        <v>-1.1576749876310737</v>
      </c>
      <c r="W145">
        <f t="shared" si="406"/>
        <v>0.54170868610744272</v>
      </c>
      <c r="X145">
        <f t="shared" si="407"/>
        <v>-0.77510541272986089</v>
      </c>
      <c r="Y145">
        <f t="shared" si="339"/>
        <v>-1.4352269640655064</v>
      </c>
      <c r="Z145">
        <f t="shared" si="408"/>
        <v>0.64609720541631566</v>
      </c>
      <c r="AA145">
        <f t="shared" si="409"/>
        <v>-0.69235330432750042</v>
      </c>
      <c r="AB145">
        <f t="shared" si="340"/>
        <v>-1.7586580419351507</v>
      </c>
      <c r="AC145">
        <f t="shared" si="410"/>
        <v>0.73798426209874513</v>
      </c>
      <c r="AD145">
        <f t="shared" si="411"/>
        <v>-0.5678410075439958</v>
      </c>
      <c r="AE145">
        <f t="shared" si="341"/>
        <v>-2.140597042939218</v>
      </c>
      <c r="AF145">
        <f t="shared" si="412"/>
        <v>0.81527008740243145</v>
      </c>
      <c r="AG145">
        <f t="shared" si="413"/>
        <v>-0.38621509192587733</v>
      </c>
      <c r="AH145">
        <f t="shared" si="342"/>
        <v>-2.6011234434499482</v>
      </c>
      <c r="AI145">
        <f t="shared" si="414"/>
        <v>0.87731092704117852</v>
      </c>
      <c r="AJ145">
        <f t="shared" si="415"/>
        <v>-0.12502806608031322</v>
      </c>
      <c r="AK145">
        <f t="shared" si="343"/>
        <v>-3.1740479494136542</v>
      </c>
      <c r="AL145">
        <f t="shared" si="416"/>
        <v>0.92450973416213555</v>
      </c>
      <c r="AM145">
        <f t="shared" si="417"/>
        <v>0.25126876010440091</v>
      </c>
      <c r="AN145">
        <f t="shared" si="344"/>
        <v>-3.9196855479209383</v>
      </c>
      <c r="AO145">
        <f t="shared" si="418"/>
        <v>0.95805540801358813</v>
      </c>
      <c r="AP145">
        <f t="shared" si="419"/>
        <v>0.80395379284117385</v>
      </c>
      <c r="AQ145">
        <f t="shared" si="345"/>
        <v>-4.9542116201294686</v>
      </c>
      <c r="AR145">
        <f t="shared" si="420"/>
        <v>0.97979527901685248</v>
      </c>
      <c r="AS145">
        <f t="shared" si="421"/>
        <v>1.6493967727410501</v>
      </c>
      <c r="AT145">
        <f t="shared" si="346"/>
        <v>-6.5288409312731499</v>
      </c>
      <c r="AU145">
        <f t="shared" si="422"/>
        <v>0.99213662583293594</v>
      </c>
      <c r="AV145">
        <f t="shared" si="423"/>
        <v>3.0383866420421932</v>
      </c>
      <c r="AW145">
        <f t="shared" si="347"/>
        <v>-9.2985367687810196</v>
      </c>
      <c r="AX145">
        <f t="shared" si="424"/>
        <v>0.99785127129910911</v>
      </c>
      <c r="AY145">
        <f t="shared" si="425"/>
        <v>5.6250894704895487</v>
      </c>
      <c r="AZ145">
        <f t="shared" si="348"/>
        <v>-15.665173882331647</v>
      </c>
      <c r="BA145">
        <f t="shared" si="426"/>
        <v>0.99971201858865666</v>
      </c>
      <c r="BB145">
        <f t="shared" si="427"/>
        <v>11.810481076891946</v>
      </c>
      <c r="BC145">
        <f t="shared" si="349"/>
        <v>-47.238976243164913</v>
      </c>
      <c r="BD145">
        <f t="shared" si="428"/>
        <v>0.99999638315078154</v>
      </c>
      <c r="BE145">
        <f t="shared" si="429"/>
        <v>43.203981547261002</v>
      </c>
      <c r="BF145">
        <f t="shared" si="350"/>
        <v>47.238976243164963</v>
      </c>
      <c r="BG145">
        <f t="shared" si="430"/>
        <v>0.99999638315078165</v>
      </c>
      <c r="BH145">
        <f t="shared" si="431"/>
        <v>43.203981547261144</v>
      </c>
      <c r="BI145">
        <f t="shared" si="351"/>
        <v>15.665173882331663</v>
      </c>
      <c r="BJ145">
        <f t="shared" si="432"/>
        <v>0.99971201858865666</v>
      </c>
      <c r="BK145">
        <f t="shared" si="433"/>
        <v>11.810481076891959</v>
      </c>
      <c r="BL145">
        <f t="shared" si="352"/>
        <v>9.2985367687810268</v>
      </c>
      <c r="BM145">
        <f t="shared" si="434"/>
        <v>0.997851271299109</v>
      </c>
      <c r="BN145">
        <f t="shared" si="435"/>
        <v>5.6250894704895531</v>
      </c>
      <c r="BO145">
        <f t="shared" si="353"/>
        <v>6.528840931273149</v>
      </c>
      <c r="BP145">
        <f t="shared" si="436"/>
        <v>0.99213662583293583</v>
      </c>
      <c r="BQ145">
        <f t="shared" si="437"/>
        <v>3.0383866420421906</v>
      </c>
      <c r="BR145">
        <f t="shared" si="354"/>
        <v>4.9542116201294695</v>
      </c>
      <c r="BS145">
        <f t="shared" si="438"/>
        <v>0.97979527901685248</v>
      </c>
      <c r="BT145">
        <f t="shared" si="439"/>
        <v>1.649396772741051</v>
      </c>
      <c r="BU145">
        <f t="shared" si="355"/>
        <v>3.9196855479209387</v>
      </c>
      <c r="BV145">
        <f t="shared" si="440"/>
        <v>0.95805540801358824</v>
      </c>
      <c r="BW145">
        <f t="shared" si="441"/>
        <v>0.80395379284117507</v>
      </c>
      <c r="BX145">
        <f t="shared" si="356"/>
        <v>3.1740479494136538</v>
      </c>
      <c r="BY145">
        <f t="shared" si="442"/>
        <v>0.92450973416213555</v>
      </c>
      <c r="BZ145">
        <f t="shared" si="443"/>
        <v>0.25126876010440091</v>
      </c>
      <c r="CA145">
        <f t="shared" si="357"/>
        <v>2.6011234434499482</v>
      </c>
      <c r="CB145">
        <f t="shared" si="444"/>
        <v>0.8773109270411783</v>
      </c>
      <c r="CC145">
        <f t="shared" si="445"/>
        <v>-0.12502806608031369</v>
      </c>
      <c r="CD145">
        <f t="shared" si="358"/>
        <v>2.140597042939218</v>
      </c>
      <c r="CE145">
        <f t="shared" si="446"/>
        <v>0.81527008740243145</v>
      </c>
      <c r="CF145">
        <f t="shared" si="447"/>
        <v>-0.38621509192587733</v>
      </c>
      <c r="CG145">
        <f t="shared" si="359"/>
        <v>1.758658041935151</v>
      </c>
      <c r="CH145">
        <f t="shared" si="448"/>
        <v>0.73798426209874535</v>
      </c>
      <c r="CI145">
        <f t="shared" si="449"/>
        <v>-0.56784100754399536</v>
      </c>
      <c r="CJ145">
        <f t="shared" si="360"/>
        <v>1.4352269640655066</v>
      </c>
      <c r="CK145">
        <f t="shared" si="450"/>
        <v>0.64609720541631621</v>
      </c>
      <c r="CL145">
        <f t="shared" si="451"/>
        <v>-0.69235330432749942</v>
      </c>
      <c r="CM145">
        <f t="shared" si="361"/>
        <v>1.1576749876310737</v>
      </c>
      <c r="CN145">
        <f t="shared" si="452"/>
        <v>0.54170868610744249</v>
      </c>
      <c r="CO145">
        <f t="shared" si="453"/>
        <v>-0.77510541272986189</v>
      </c>
      <c r="CP145">
        <f t="shared" si="362"/>
        <v>0.91742731695304469</v>
      </c>
      <c r="CQ145">
        <f t="shared" si="454"/>
        <v>0.428824894205728</v>
      </c>
      <c r="CR145">
        <f t="shared" si="455"/>
        <v>-0.82738896280722829</v>
      </c>
      <c r="CS145">
        <f t="shared" si="363"/>
        <v>0.70799949891735114</v>
      </c>
      <c r="CT145">
        <f t="shared" si="456"/>
        <v>0.31363425802650924</v>
      </c>
      <c r="CU145">
        <f t="shared" si="457"/>
        <v>-0.85798823946643299</v>
      </c>
      <c r="CV145">
        <f t="shared" si="364"/>
        <v>0.52382826760908574</v>
      </c>
      <c r="CW145">
        <f t="shared" si="458"/>
        <v>0.20435427943487661</v>
      </c>
      <c r="CX145">
        <f t="shared" si="459"/>
        <v>-0.8739434791287205</v>
      </c>
      <c r="CY145">
        <f t="shared" si="365"/>
        <v>0.35959184978588926</v>
      </c>
      <c r="CZ145">
        <f t="shared" si="460"/>
        <v>0.11046992766493036</v>
      </c>
      <c r="DA145">
        <f t="shared" si="461"/>
        <v>-0.8808738903112896</v>
      </c>
      <c r="DB145">
        <f t="shared" si="366"/>
        <v>0.20985824050400118</v>
      </c>
      <c r="DC145">
        <f t="shared" si="462"/>
        <v>4.1376556576026235E-2</v>
      </c>
      <c r="DD145">
        <f t="shared" si="463"/>
        <v>-0.88306058241027396</v>
      </c>
      <c r="EW145">
        <f t="shared" ref="EW145:EW208" si="481">EW144+PI()/100</f>
        <v>4.0840704496667213</v>
      </c>
      <c r="EX145">
        <f t="shared" si="476"/>
        <v>-2.9389262614624059</v>
      </c>
      <c r="EY145">
        <f t="shared" si="477"/>
        <v>-4.0450849718747079</v>
      </c>
      <c r="EZ145">
        <f t="shared" si="478"/>
        <v>-3.6513362820456039</v>
      </c>
      <c r="FA145">
        <f t="shared" si="480"/>
        <v>4.6344086306040593</v>
      </c>
      <c r="FB145" cm="1">
        <f t="array" ref="FB145">xsel+Rs*COS(EW145)</f>
        <v>266.5672256911447</v>
      </c>
      <c r="FC145">
        <f t="shared" si="479"/>
        <v>135.18587867889536</v>
      </c>
      <c r="HV145">
        <f t="shared" si="391"/>
        <v>0.92982263687278599</v>
      </c>
      <c r="HW145">
        <f t="shared" si="328"/>
        <v>1.0614499999999987</v>
      </c>
      <c r="HX145">
        <f t="shared" si="468"/>
        <v>5.205244105040582</v>
      </c>
      <c r="IA145">
        <f t="shared" si="469"/>
        <v>1.1374551912511088</v>
      </c>
      <c r="IB145">
        <f t="shared" si="470"/>
        <v>4.777329762885401</v>
      </c>
      <c r="IC145">
        <f t="shared" si="471"/>
        <v>0.29403039960104849</v>
      </c>
      <c r="ID145">
        <f t="shared" si="472"/>
        <v>5.1969329721644648</v>
      </c>
      <c r="IE145">
        <f t="shared" si="473"/>
        <v>18252.904557754842</v>
      </c>
      <c r="IG145">
        <f t="shared" si="474"/>
        <v>5.6517424532993708E-2</v>
      </c>
      <c r="IH145">
        <f t="shared" si="392"/>
        <v>0.9069697668330422</v>
      </c>
      <c r="II145">
        <f t="shared" si="377"/>
        <v>1.1360330317740246</v>
      </c>
      <c r="IJ145">
        <f t="shared" si="378"/>
        <v>1.1950596111475034</v>
      </c>
      <c r="IL145">
        <f t="shared" si="250"/>
        <v>14.059179664534888</v>
      </c>
    </row>
    <row r="146" spans="1:246" x14ac:dyDescent="0.2">
      <c r="A146">
        <f t="shared" si="464"/>
        <v>48.091946671887328</v>
      </c>
      <c r="B146">
        <f t="shared" si="393"/>
        <v>0.99960303709555609</v>
      </c>
      <c r="C146">
        <f t="shared" si="394"/>
        <v>43.194672263963504</v>
      </c>
      <c r="D146">
        <f t="shared" si="465"/>
        <v>-7.1185013498387906E-2</v>
      </c>
      <c r="E146">
        <f t="shared" si="475"/>
        <v>0.77488676785473531</v>
      </c>
      <c r="F146">
        <f t="shared" si="395"/>
        <v>37.537666950701862</v>
      </c>
      <c r="G146">
        <f t="shared" si="466"/>
        <v>-0.21652240674488124</v>
      </c>
      <c r="H146">
        <f t="shared" si="396"/>
        <v>4.0557592513803087E-2</v>
      </c>
      <c r="I146">
        <f t="shared" si="397"/>
        <v>-0.9153047016814525</v>
      </c>
      <c r="J146">
        <f t="shared" si="334"/>
        <v>-0.37068982245821414</v>
      </c>
      <c r="K146">
        <f t="shared" si="398"/>
        <v>0.10832387697848112</v>
      </c>
      <c r="L146">
        <f t="shared" si="399"/>
        <v>-0.91253953858929482</v>
      </c>
      <c r="M146">
        <f t="shared" si="335"/>
        <v>-0.53936385233941986</v>
      </c>
      <c r="N146">
        <f t="shared" si="400"/>
        <v>0.20049585162730621</v>
      </c>
      <c r="O146">
        <f t="shared" si="401"/>
        <v>-0.90478145196409987</v>
      </c>
      <c r="P146">
        <f t="shared" si="336"/>
        <v>-0.72801212783478442</v>
      </c>
      <c r="Q146">
        <f t="shared" si="402"/>
        <v>0.30793824167753159</v>
      </c>
      <c r="R146">
        <f t="shared" si="403"/>
        <v>-0.88779081814466299</v>
      </c>
      <c r="S146">
        <f t="shared" si="337"/>
        <v>-0.94202555228450213</v>
      </c>
      <c r="T146">
        <f t="shared" si="404"/>
        <v>0.42141758638912663</v>
      </c>
      <c r="U146">
        <f t="shared" si="405"/>
        <v>-0.85599367277257432</v>
      </c>
      <c r="V146">
        <f t="shared" si="338"/>
        <v>-1.1870797843950704</v>
      </c>
      <c r="W146">
        <f t="shared" si="406"/>
        <v>0.53291971322014386</v>
      </c>
      <c r="X146">
        <f t="shared" si="407"/>
        <v>-0.80239178769611719</v>
      </c>
      <c r="Y146">
        <f t="shared" si="339"/>
        <v>-1.4698269012924605</v>
      </c>
      <c r="Z146">
        <f t="shared" si="408"/>
        <v>0.63639178201947122</v>
      </c>
      <c r="AA146">
        <f t="shared" si="409"/>
        <v>-0.71823280840699999</v>
      </c>
      <c r="AB146">
        <f t="shared" si="340"/>
        <v>-1.799082202952885</v>
      </c>
      <c r="AC146">
        <f t="shared" si="410"/>
        <v>0.72789459595384609</v>
      </c>
      <c r="AD146">
        <f t="shared" si="411"/>
        <v>-0.59224130139577724</v>
      </c>
      <c r="AE146">
        <f t="shared" si="341"/>
        <v>-2.1878180534186487</v>
      </c>
      <c r="AF146">
        <f t="shared" si="412"/>
        <v>0.80533714654618271</v>
      </c>
      <c r="AG146">
        <f t="shared" si="413"/>
        <v>-0.40906085830645023</v>
      </c>
      <c r="AH146">
        <f t="shared" si="342"/>
        <v>-2.6566170678403487</v>
      </c>
      <c r="AI146">
        <f t="shared" si="414"/>
        <v>0.86803883032705642</v>
      </c>
      <c r="AJ146">
        <f t="shared" si="415"/>
        <v>-0.14622160233150738</v>
      </c>
      <c r="AK146">
        <f t="shared" si="343"/>
        <v>-3.2400660505375742</v>
      </c>
      <c r="AL146">
        <f t="shared" si="416"/>
        <v>0.91632875584146145</v>
      </c>
      <c r="AM146">
        <f t="shared" si="417"/>
        <v>0.23186295281097841</v>
      </c>
      <c r="AN146">
        <f t="shared" si="344"/>
        <v>-3.999772862437641</v>
      </c>
      <c r="AO146">
        <f t="shared" si="418"/>
        <v>0.95128810532767438</v>
      </c>
      <c r="AP146">
        <f t="shared" si="419"/>
        <v>0.78651490901763321</v>
      </c>
      <c r="AQ146">
        <f t="shared" si="345"/>
        <v>-5.0543000066226593</v>
      </c>
      <c r="AR146">
        <f t="shared" si="420"/>
        <v>0.97462336815988615</v>
      </c>
      <c r="AS146">
        <f t="shared" si="421"/>
        <v>1.6341363499826191</v>
      </c>
      <c r="AT146">
        <f t="shared" si="346"/>
        <v>-6.6599206838426523</v>
      </c>
      <c r="AU146">
        <f t="shared" si="422"/>
        <v>0.9885719292484777</v>
      </c>
      <c r="AV146">
        <f t="shared" si="423"/>
        <v>3.0255062194834275</v>
      </c>
      <c r="AW146">
        <f t="shared" si="347"/>
        <v>-9.4846994849575186</v>
      </c>
      <c r="AX146">
        <f t="shared" si="424"/>
        <v>0.99571926919382703</v>
      </c>
      <c r="AY146">
        <f t="shared" si="425"/>
        <v>5.6146679140880638</v>
      </c>
      <c r="AZ146">
        <f t="shared" si="348"/>
        <v>-15.978520118984838</v>
      </c>
      <c r="BA146">
        <f t="shared" si="426"/>
        <v>0.9986581980619551</v>
      </c>
      <c r="BB146">
        <f t="shared" si="427"/>
        <v>11.802079875047804</v>
      </c>
      <c r="BC146">
        <f t="shared" si="349"/>
        <v>-48.18375737604719</v>
      </c>
      <c r="BD146">
        <f t="shared" si="428"/>
        <v>0.99952197575639712</v>
      </c>
      <c r="BE146">
        <f t="shared" si="429"/>
        <v>43.192753565426365</v>
      </c>
      <c r="BF146">
        <f t="shared" si="350"/>
        <v>48.18375737604724</v>
      </c>
      <c r="BG146">
        <f t="shared" si="430"/>
        <v>0.99952197575639723</v>
      </c>
      <c r="BH146">
        <f t="shared" si="431"/>
        <v>43.1927535654265</v>
      </c>
      <c r="BI146">
        <f t="shared" si="351"/>
        <v>15.978520118984854</v>
      </c>
      <c r="BJ146">
        <f t="shared" si="432"/>
        <v>0.9986581980619551</v>
      </c>
      <c r="BK146">
        <f t="shared" si="433"/>
        <v>11.802079875047818</v>
      </c>
      <c r="BL146">
        <f t="shared" si="352"/>
        <v>9.4846994849575257</v>
      </c>
      <c r="BM146">
        <f t="shared" si="434"/>
        <v>0.99571926919382703</v>
      </c>
      <c r="BN146">
        <f t="shared" si="435"/>
        <v>5.6146679140880682</v>
      </c>
      <c r="BO146">
        <f t="shared" si="353"/>
        <v>6.6599206838426515</v>
      </c>
      <c r="BP146">
        <f t="shared" si="436"/>
        <v>0.9885719292484777</v>
      </c>
      <c r="BQ146">
        <f t="shared" si="437"/>
        <v>3.0255062194834248</v>
      </c>
      <c r="BR146">
        <f t="shared" si="354"/>
        <v>5.0543000066226602</v>
      </c>
      <c r="BS146">
        <f t="shared" si="438"/>
        <v>0.97462336815988615</v>
      </c>
      <c r="BT146">
        <f t="shared" si="439"/>
        <v>1.63413634998262</v>
      </c>
      <c r="BU146">
        <f t="shared" si="355"/>
        <v>3.9997728624376414</v>
      </c>
      <c r="BV146">
        <f t="shared" si="440"/>
        <v>0.95128810532767449</v>
      </c>
      <c r="BW146">
        <f t="shared" si="441"/>
        <v>0.78651490901763454</v>
      </c>
      <c r="BX146">
        <f t="shared" si="356"/>
        <v>3.2400660505375738</v>
      </c>
      <c r="BY146">
        <f t="shared" si="442"/>
        <v>0.91632875584146134</v>
      </c>
      <c r="BZ146">
        <f t="shared" si="443"/>
        <v>0.23186295281097791</v>
      </c>
      <c r="CA146">
        <f t="shared" si="357"/>
        <v>2.6566170678403487</v>
      </c>
      <c r="CB146">
        <f t="shared" si="444"/>
        <v>0.86803883032705631</v>
      </c>
      <c r="CC146">
        <f t="shared" si="445"/>
        <v>-0.14622160233150788</v>
      </c>
      <c r="CD146">
        <f t="shared" si="358"/>
        <v>2.1878180534186487</v>
      </c>
      <c r="CE146">
        <f t="shared" si="446"/>
        <v>0.80533714654618271</v>
      </c>
      <c r="CF146">
        <f t="shared" si="447"/>
        <v>-0.40906085830645023</v>
      </c>
      <c r="CG146">
        <f t="shared" si="359"/>
        <v>1.7990822029528852</v>
      </c>
      <c r="CH146">
        <f t="shared" si="448"/>
        <v>0.72789459595384631</v>
      </c>
      <c r="CI146">
        <f t="shared" si="449"/>
        <v>-0.59224130139577635</v>
      </c>
      <c r="CJ146">
        <f t="shared" si="360"/>
        <v>1.4698269012924607</v>
      </c>
      <c r="CK146">
        <f t="shared" si="450"/>
        <v>0.63639178201947155</v>
      </c>
      <c r="CL146">
        <f t="shared" si="451"/>
        <v>-0.71823280840699943</v>
      </c>
      <c r="CM146">
        <f t="shared" si="361"/>
        <v>1.1870797843950704</v>
      </c>
      <c r="CN146">
        <f t="shared" si="452"/>
        <v>0.53291971322014353</v>
      </c>
      <c r="CO146">
        <f t="shared" si="453"/>
        <v>-0.80239178769611808</v>
      </c>
      <c r="CP146">
        <f t="shared" si="362"/>
        <v>0.94202555228450291</v>
      </c>
      <c r="CQ146">
        <f t="shared" si="454"/>
        <v>0.42141758638912663</v>
      </c>
      <c r="CR146">
        <f t="shared" si="455"/>
        <v>-0.85599367277257432</v>
      </c>
      <c r="CS146">
        <f t="shared" si="363"/>
        <v>0.72801212783478442</v>
      </c>
      <c r="CT146">
        <f t="shared" si="456"/>
        <v>0.30793824167753181</v>
      </c>
      <c r="CU146">
        <f t="shared" si="457"/>
        <v>-0.88779081814466343</v>
      </c>
      <c r="CV146">
        <f t="shared" si="364"/>
        <v>0.53936385233942019</v>
      </c>
      <c r="CW146">
        <f t="shared" si="458"/>
        <v>0.20049585162730632</v>
      </c>
      <c r="CX146">
        <f t="shared" si="459"/>
        <v>-0.90478145196410142</v>
      </c>
      <c r="CY146">
        <f t="shared" si="365"/>
        <v>0.37068982245821402</v>
      </c>
      <c r="CZ146">
        <f t="shared" si="460"/>
        <v>0.10832387697848089</v>
      </c>
      <c r="DA146">
        <f t="shared" si="461"/>
        <v>-0.91253953858929637</v>
      </c>
      <c r="DB146">
        <f t="shared" si="366"/>
        <v>0.2165224067448813</v>
      </c>
      <c r="DC146">
        <f t="shared" si="462"/>
        <v>4.0557592513803087E-2</v>
      </c>
      <c r="DD146">
        <f t="shared" si="463"/>
        <v>-0.91530470168145184</v>
      </c>
      <c r="EW146">
        <f t="shared" si="481"/>
        <v>4.115486376202619</v>
      </c>
      <c r="EX146">
        <f t="shared" si="476"/>
        <v>-2.8104168892606944</v>
      </c>
      <c r="EY146">
        <f t="shared" si="477"/>
        <v>-4.1354028713727811</v>
      </c>
      <c r="EZ146">
        <f t="shared" si="478"/>
        <v>-3.2184526217802989</v>
      </c>
      <c r="FA146">
        <f t="shared" si="480"/>
        <v>4.9448521435282089</v>
      </c>
      <c r="FB146" cm="1">
        <f t="array" ref="FB146">xsel+Rs*COS(EW146)</f>
        <v>266.59935303419513</v>
      </c>
      <c r="FC146">
        <f t="shared" si="479"/>
        <v>135.16329920402086</v>
      </c>
      <c r="HV146">
        <f t="shared" si="391"/>
        <v>0.92920988079640277</v>
      </c>
      <c r="HW146">
        <f t="shared" si="328"/>
        <v>1.0706799999999987</v>
      </c>
      <c r="HX146">
        <f t="shared" si="468"/>
        <v>5.1991778198843877</v>
      </c>
      <c r="IA146">
        <f t="shared" si="469"/>
        <v>1.1410781990899408</v>
      </c>
      <c r="IB146">
        <f t="shared" si="470"/>
        <v>4.6917866842346854</v>
      </c>
      <c r="IC146">
        <f t="shared" si="471"/>
        <v>0.28052267374699069</v>
      </c>
      <c r="ID146">
        <f t="shared" si="472"/>
        <v>5.191604475717658</v>
      </c>
      <c r="IE146">
        <f t="shared" si="473"/>
        <v>18246.777788397121</v>
      </c>
      <c r="IG146">
        <f t="shared" si="474"/>
        <v>5.3981412057562558E-2</v>
      </c>
      <c r="IH146">
        <f t="shared" si="392"/>
        <v>0.90848373454343623</v>
      </c>
      <c r="II146">
        <f t="shared" si="377"/>
        <v>1.1396415106331905</v>
      </c>
      <c r="IJ146">
        <f t="shared" si="378"/>
        <v>1.1961589351661843</v>
      </c>
      <c r="IL146">
        <f t="shared" si="250"/>
        <v>14.056898909497059</v>
      </c>
    </row>
    <row r="147" spans="1:246" x14ac:dyDescent="0.2">
      <c r="A147">
        <f t="shared" si="464"/>
        <v>49.034927594884117</v>
      </c>
      <c r="B147">
        <f t="shared" si="393"/>
        <v>0.99841214838222436</v>
      </c>
      <c r="C147">
        <f t="shared" si="394"/>
        <v>43.166476442436313</v>
      </c>
      <c r="D147">
        <f t="shared" si="465"/>
        <v>-7.3407796682045529E-2</v>
      </c>
      <c r="E147">
        <f t="shared" si="475"/>
        <v>0.7661534821806284</v>
      </c>
      <c r="F147">
        <f t="shared" si="395"/>
        <v>37.302224176825803</v>
      </c>
      <c r="G147">
        <f t="shared" si="466"/>
        <v>-0.22318657298576136</v>
      </c>
      <c r="H147">
        <f t="shared" si="396"/>
        <v>3.9738278775282243E-2</v>
      </c>
      <c r="I147">
        <f t="shared" si="397"/>
        <v>-0.94789002290587376</v>
      </c>
      <c r="J147">
        <f t="shared" si="334"/>
        <v>-0.3817877951305389</v>
      </c>
      <c r="K147">
        <f t="shared" si="398"/>
        <v>0.10617524066481321</v>
      </c>
      <c r="L147">
        <f t="shared" si="399"/>
        <v>-0.94455916786756333</v>
      </c>
      <c r="M147">
        <f t="shared" si="335"/>
        <v>-0.55489943706975431</v>
      </c>
      <c r="N147">
        <f t="shared" si="400"/>
        <v>0.19662809084907762</v>
      </c>
      <c r="O147">
        <f t="shared" si="401"/>
        <v>-0.93599329201969639</v>
      </c>
      <c r="P147">
        <f t="shared" si="336"/>
        <v>-0.74802475675221769</v>
      </c>
      <c r="Q147">
        <f t="shared" si="402"/>
        <v>0.30221868782604189</v>
      </c>
      <c r="R147">
        <f t="shared" si="403"/>
        <v>-0.91799521046818677</v>
      </c>
      <c r="S147">
        <f t="shared" si="337"/>
        <v>-0.96662378761596035</v>
      </c>
      <c r="T147">
        <f t="shared" si="404"/>
        <v>0.41396255652895331</v>
      </c>
      <c r="U147">
        <f t="shared" si="405"/>
        <v>-0.8850376489953683</v>
      </c>
      <c r="V147">
        <f t="shared" si="338"/>
        <v>-1.2164845811590672</v>
      </c>
      <c r="W147">
        <f t="shared" si="406"/>
        <v>0.52404726274774893</v>
      </c>
      <c r="X147">
        <f t="shared" si="407"/>
        <v>-0.83016652393915835</v>
      </c>
      <c r="Y147">
        <f t="shared" si="339"/>
        <v>-1.5044268385194146</v>
      </c>
      <c r="Z147">
        <f t="shared" si="408"/>
        <v>0.62655507206297423</v>
      </c>
      <c r="AA147">
        <f t="shared" si="409"/>
        <v>-0.74466455114209718</v>
      </c>
      <c r="AB147">
        <f t="shared" si="340"/>
        <v>-1.8395063639706193</v>
      </c>
      <c r="AC147">
        <f t="shared" si="410"/>
        <v>0.71761431678457666</v>
      </c>
      <c r="AD147">
        <f t="shared" si="411"/>
        <v>-0.61727713153832298</v>
      </c>
      <c r="AE147">
        <f t="shared" si="341"/>
        <v>-2.2350390638980793</v>
      </c>
      <c r="AF147">
        <f t="shared" si="412"/>
        <v>0.79514410524537071</v>
      </c>
      <c r="AG147">
        <f t="shared" si="413"/>
        <v>-0.43265180771962303</v>
      </c>
      <c r="AH147">
        <f t="shared" si="342"/>
        <v>-2.7121106922307492</v>
      </c>
      <c r="AI147">
        <f t="shared" si="414"/>
        <v>0.85842901435470154</v>
      </c>
      <c r="AJ147">
        <f t="shared" si="415"/>
        <v>-0.16830687079908269</v>
      </c>
      <c r="AK147">
        <f t="shared" si="343"/>
        <v>-3.3060841516614943</v>
      </c>
      <c r="AL147">
        <f t="shared" si="416"/>
        <v>0.90772699317945782</v>
      </c>
      <c r="AM147">
        <f t="shared" si="417"/>
        <v>0.21136536042984513</v>
      </c>
      <c r="AN147">
        <f t="shared" si="344"/>
        <v>-4.0798601769543437</v>
      </c>
      <c r="AO147">
        <f t="shared" si="418"/>
        <v>0.94401493303056239</v>
      </c>
      <c r="AP147">
        <f t="shared" si="419"/>
        <v>0.76770313376446264</v>
      </c>
      <c r="AQ147">
        <f t="shared" si="345"/>
        <v>-5.1543883931158501</v>
      </c>
      <c r="AR147">
        <f t="shared" si="420"/>
        <v>0.96886272282441488</v>
      </c>
      <c r="AS147">
        <f t="shared" si="421"/>
        <v>1.6170910421307643</v>
      </c>
      <c r="AT147">
        <f t="shared" si="346"/>
        <v>-6.7910004364121548</v>
      </c>
      <c r="AU147">
        <f t="shared" si="422"/>
        <v>0.98434282303413378</v>
      </c>
      <c r="AV147">
        <f t="shared" si="423"/>
        <v>3.0101949099717276</v>
      </c>
      <c r="AW147">
        <f t="shared" si="347"/>
        <v>-9.6708622011340175</v>
      </c>
      <c r="AX147">
        <f t="shared" si="424"/>
        <v>0.99285971511627158</v>
      </c>
      <c r="AY147">
        <f t="shared" si="425"/>
        <v>5.6006724372710321</v>
      </c>
      <c r="AZ147">
        <f t="shared" si="348"/>
        <v>-16.291866355638028</v>
      </c>
      <c r="BA147">
        <f t="shared" si="426"/>
        <v>0.9968312991742303</v>
      </c>
      <c r="BB147">
        <f t="shared" si="427"/>
        <v>11.787505076582848</v>
      </c>
      <c r="BC147">
        <f t="shared" si="349"/>
        <v>-49.128538508929466</v>
      </c>
      <c r="BD147">
        <f t="shared" si="428"/>
        <v>0.99825060835104806</v>
      </c>
      <c r="BE147">
        <f t="shared" si="429"/>
        <v>43.162650479567752</v>
      </c>
      <c r="BF147">
        <f t="shared" si="350"/>
        <v>49.128538508929516</v>
      </c>
      <c r="BG147">
        <f t="shared" si="430"/>
        <v>0.99825060835104829</v>
      </c>
      <c r="BH147">
        <f t="shared" si="431"/>
        <v>43.162650479567894</v>
      </c>
      <c r="BI147">
        <f t="shared" si="351"/>
        <v>16.291866355638046</v>
      </c>
      <c r="BJ147">
        <f t="shared" si="432"/>
        <v>0.99683129917423019</v>
      </c>
      <c r="BK147">
        <f t="shared" si="433"/>
        <v>11.787505076582862</v>
      </c>
      <c r="BL147">
        <f t="shared" si="352"/>
        <v>9.6708622011340246</v>
      </c>
      <c r="BM147">
        <f t="shared" si="434"/>
        <v>0.99285971511627147</v>
      </c>
      <c r="BN147">
        <f t="shared" si="435"/>
        <v>5.6006724372710375</v>
      </c>
      <c r="BO147">
        <f t="shared" si="353"/>
        <v>6.7910004364121539</v>
      </c>
      <c r="BP147">
        <f t="shared" si="436"/>
        <v>0.98434282303413367</v>
      </c>
      <c r="BQ147">
        <f t="shared" si="437"/>
        <v>3.0101949099717249</v>
      </c>
      <c r="BR147">
        <f t="shared" si="354"/>
        <v>5.154388393115851</v>
      </c>
      <c r="BS147">
        <f t="shared" si="438"/>
        <v>0.96886272282441488</v>
      </c>
      <c r="BT147">
        <f t="shared" si="439"/>
        <v>1.6170910421307652</v>
      </c>
      <c r="BU147">
        <f t="shared" si="355"/>
        <v>4.0798601769543437</v>
      </c>
      <c r="BV147">
        <f t="shared" si="440"/>
        <v>0.94401493303056261</v>
      </c>
      <c r="BW147">
        <f t="shared" si="441"/>
        <v>0.76770313376446386</v>
      </c>
      <c r="BX147">
        <f t="shared" si="356"/>
        <v>3.3060841516614938</v>
      </c>
      <c r="BY147">
        <f t="shared" si="442"/>
        <v>0.90772699317945782</v>
      </c>
      <c r="BZ147">
        <f t="shared" si="443"/>
        <v>0.21136536042984513</v>
      </c>
      <c r="CA147">
        <f t="shared" si="357"/>
        <v>2.7121106922307492</v>
      </c>
      <c r="CB147">
        <f t="shared" si="444"/>
        <v>0.85842901435470131</v>
      </c>
      <c r="CC147">
        <f t="shared" si="445"/>
        <v>-0.16830687079908313</v>
      </c>
      <c r="CD147">
        <f t="shared" si="358"/>
        <v>2.2350390638980793</v>
      </c>
      <c r="CE147">
        <f t="shared" si="446"/>
        <v>0.79514410524537071</v>
      </c>
      <c r="CF147">
        <f t="shared" si="447"/>
        <v>-0.43265180771962303</v>
      </c>
      <c r="CG147">
        <f t="shared" si="359"/>
        <v>1.8395063639706195</v>
      </c>
      <c r="CH147">
        <f t="shared" si="448"/>
        <v>0.71761431678457677</v>
      </c>
      <c r="CI147">
        <f t="shared" si="449"/>
        <v>-0.61727713153832253</v>
      </c>
      <c r="CJ147">
        <f t="shared" si="360"/>
        <v>1.5044268385194148</v>
      </c>
      <c r="CK147">
        <f t="shared" si="450"/>
        <v>0.62655507206297467</v>
      </c>
      <c r="CL147">
        <f t="shared" si="451"/>
        <v>-0.74466455114209662</v>
      </c>
      <c r="CM147">
        <f t="shared" si="361"/>
        <v>1.2164845811590672</v>
      </c>
      <c r="CN147">
        <f t="shared" si="452"/>
        <v>0.52404726274774882</v>
      </c>
      <c r="CO147">
        <f t="shared" si="453"/>
        <v>-0.8301665239391588</v>
      </c>
      <c r="CP147">
        <f t="shared" si="362"/>
        <v>0.96662378761596113</v>
      </c>
      <c r="CQ147">
        <f t="shared" si="454"/>
        <v>0.4139625565289532</v>
      </c>
      <c r="CR147">
        <f t="shared" si="455"/>
        <v>-0.88503764899536885</v>
      </c>
      <c r="CS147">
        <f t="shared" si="363"/>
        <v>0.74802475675221769</v>
      </c>
      <c r="CT147">
        <f t="shared" si="456"/>
        <v>0.30221868782604222</v>
      </c>
      <c r="CU147">
        <f t="shared" si="457"/>
        <v>-0.91799521046818588</v>
      </c>
      <c r="CV147">
        <f t="shared" si="364"/>
        <v>0.55489943706975464</v>
      </c>
      <c r="CW147">
        <f t="shared" si="458"/>
        <v>0.19662809084907784</v>
      </c>
      <c r="CX147">
        <f t="shared" si="459"/>
        <v>-0.93599329201969683</v>
      </c>
      <c r="CY147">
        <f t="shared" si="365"/>
        <v>0.38178779513053879</v>
      </c>
      <c r="CZ147">
        <f t="shared" si="460"/>
        <v>0.10617524066481321</v>
      </c>
      <c r="DA147">
        <f t="shared" si="461"/>
        <v>-0.94455916786756167</v>
      </c>
      <c r="DB147">
        <f t="shared" si="366"/>
        <v>0.22318657298576142</v>
      </c>
      <c r="DC147">
        <f t="shared" si="462"/>
        <v>3.9738278775282243E-2</v>
      </c>
      <c r="DD147">
        <f t="shared" si="463"/>
        <v>-0.9478900229058731</v>
      </c>
      <c r="EW147">
        <f t="shared" si="481"/>
        <v>4.1469023027385168</v>
      </c>
      <c r="EX147">
        <f t="shared" si="476"/>
        <v>-2.6791339748950267</v>
      </c>
      <c r="EY147">
        <f t="shared" si="477"/>
        <v>-4.2216396275100472</v>
      </c>
      <c r="EZ147">
        <f t="shared" si="478"/>
        <v>-2.7805929143645702</v>
      </c>
      <c r="FA147">
        <f t="shared" si="480"/>
        <v>5.2036816817120499</v>
      </c>
      <c r="FB147" cm="1">
        <f t="array" ref="FB147">xsel+Rs*COS(EW147)</f>
        <v>266.63217376278658</v>
      </c>
      <c r="FC147">
        <f t="shared" si="479"/>
        <v>135.14174001498654</v>
      </c>
      <c r="HV147">
        <f t="shared" si="391"/>
        <v>0.92859712517473902</v>
      </c>
      <c r="HW147">
        <f t="shared" si="328"/>
        <v>1.0799099999999988</v>
      </c>
      <c r="HX147">
        <f t="shared" si="468"/>
        <v>5.1931115392299168</v>
      </c>
      <c r="IA147">
        <f t="shared" si="469"/>
        <v>1.1447410993424638</v>
      </c>
      <c r="IB147">
        <f t="shared" si="470"/>
        <v>4.6062561258297485</v>
      </c>
      <c r="IC147">
        <f t="shared" si="471"/>
        <v>0.26690091508793012</v>
      </c>
      <c r="ID147">
        <f t="shared" si="472"/>
        <v>5.1862482933627598</v>
      </c>
      <c r="IE147">
        <f t="shared" si="473"/>
        <v>18240.927742945158</v>
      </c>
      <c r="IG147">
        <f t="shared" si="474"/>
        <v>5.1417835823720413E-2</v>
      </c>
      <c r="IH147">
        <f t="shared" si="392"/>
        <v>0.91000225320913508</v>
      </c>
      <c r="II147">
        <f t="shared" si="377"/>
        <v>1.143289496432141</v>
      </c>
      <c r="IJ147">
        <f t="shared" si="378"/>
        <v>1.1972709084897035</v>
      </c>
      <c r="IL147">
        <f t="shared" si="250"/>
        <v>14.054721213635007</v>
      </c>
    </row>
    <row r="148" spans="1:246" x14ac:dyDescent="0.2">
      <c r="A148">
        <f t="shared" si="464"/>
        <v>49.977908517880905</v>
      </c>
      <c r="B148">
        <f t="shared" si="393"/>
        <v>0.99642733386000482</v>
      </c>
      <c r="C148">
        <f t="shared" si="394"/>
        <v>43.119446012201578</v>
      </c>
      <c r="D148">
        <f t="shared" si="465"/>
        <v>-7.5630579865703151E-2</v>
      </c>
      <c r="E148">
        <f t="shared" si="475"/>
        <v>0.75737803098201872</v>
      </c>
      <c r="F148">
        <f t="shared" si="395"/>
        <v>37.06428909391628</v>
      </c>
      <c r="G148">
        <f t="shared" si="466"/>
        <v>-0.22985073922664148</v>
      </c>
      <c r="H148">
        <f t="shared" si="396"/>
        <v>3.8918615360463371E-2</v>
      </c>
      <c r="I148">
        <f t="shared" si="397"/>
        <v>-0.98082715442829504</v>
      </c>
      <c r="J148">
        <f t="shared" si="334"/>
        <v>-0.39288576780286366</v>
      </c>
      <c r="K148">
        <f t="shared" si="398"/>
        <v>0.10402401872392719</v>
      </c>
      <c r="L148">
        <f t="shared" si="399"/>
        <v>-0.97694357940195042</v>
      </c>
      <c r="M148">
        <f t="shared" si="335"/>
        <v>-0.57043502180008876</v>
      </c>
      <c r="N148">
        <f t="shared" si="400"/>
        <v>0.19275099710019084</v>
      </c>
      <c r="O148">
        <f t="shared" si="401"/>
        <v>-0.96759008660793588</v>
      </c>
      <c r="P148">
        <f t="shared" si="336"/>
        <v>-0.76803738566965096</v>
      </c>
      <c r="Q148">
        <f t="shared" si="402"/>
        <v>0.29647559647203992</v>
      </c>
      <c r="R148">
        <f t="shared" si="403"/>
        <v>-0.94861287900244906</v>
      </c>
      <c r="S148">
        <f t="shared" si="337"/>
        <v>-0.99122202294741857</v>
      </c>
      <c r="T148">
        <f t="shared" si="404"/>
        <v>0.40645980462520792</v>
      </c>
      <c r="U148">
        <f t="shared" si="405"/>
        <v>-0.91453281311907408</v>
      </c>
      <c r="V148">
        <f t="shared" si="338"/>
        <v>-1.245889377923064</v>
      </c>
      <c r="W148">
        <f t="shared" si="406"/>
        <v>0.51509133469025836</v>
      </c>
      <c r="X148">
        <f t="shared" si="407"/>
        <v>-0.8584420786816479</v>
      </c>
      <c r="Y148">
        <f t="shared" si="339"/>
        <v>-1.5390267757463687</v>
      </c>
      <c r="Z148">
        <f t="shared" si="408"/>
        <v>0.61658707554682524</v>
      </c>
      <c r="AA148">
        <f t="shared" si="409"/>
        <v>-0.77166159110297261</v>
      </c>
      <c r="AB148">
        <f t="shared" si="340"/>
        <v>-1.8799305249883536</v>
      </c>
      <c r="AC148">
        <f t="shared" si="410"/>
        <v>0.70714342459093671</v>
      </c>
      <c r="AD148">
        <f t="shared" si="411"/>
        <v>-0.64296220645061752</v>
      </c>
      <c r="AE148">
        <f t="shared" si="341"/>
        <v>-2.2822600743775099</v>
      </c>
      <c r="AF148">
        <f t="shared" si="412"/>
        <v>0.78469096349999545</v>
      </c>
      <c r="AG148">
        <f t="shared" si="413"/>
        <v>-0.4570023182067382</v>
      </c>
      <c r="AH148">
        <f t="shared" si="342"/>
        <v>-2.7676043166211497</v>
      </c>
      <c r="AI148">
        <f t="shared" si="414"/>
        <v>0.84848147912411398</v>
      </c>
      <c r="AJ148">
        <f t="shared" si="415"/>
        <v>-0.19129889100835842</v>
      </c>
      <c r="AK148">
        <f t="shared" si="343"/>
        <v>-3.3721022527854143</v>
      </c>
      <c r="AL148">
        <f t="shared" si="416"/>
        <v>0.89870444617612499</v>
      </c>
      <c r="AM148">
        <f t="shared" si="417"/>
        <v>0.18976042316869701</v>
      </c>
      <c r="AN148">
        <f t="shared" si="344"/>
        <v>-4.1599474914710459</v>
      </c>
      <c r="AO148">
        <f t="shared" si="418"/>
        <v>0.93623589112225214</v>
      </c>
      <c r="AP148">
        <f t="shared" si="419"/>
        <v>0.74750256571525064</v>
      </c>
      <c r="AQ148">
        <f t="shared" si="345"/>
        <v>-5.2544767796090408</v>
      </c>
      <c r="AR148">
        <f t="shared" si="420"/>
        <v>0.96251334301043856</v>
      </c>
      <c r="AS148">
        <f t="shared" si="421"/>
        <v>1.5982449016553517</v>
      </c>
      <c r="AT148">
        <f t="shared" si="346"/>
        <v>-6.9220801889816572</v>
      </c>
      <c r="AU148">
        <f t="shared" si="422"/>
        <v>0.97944930718990419</v>
      </c>
      <c r="AV148">
        <f t="shared" si="423"/>
        <v>2.9924370252664949</v>
      </c>
      <c r="AW148">
        <f t="shared" si="347"/>
        <v>-9.8570249173105164</v>
      </c>
      <c r="AX148">
        <f t="shared" si="424"/>
        <v>0.98927260906644254</v>
      </c>
      <c r="AY148">
        <f t="shared" si="425"/>
        <v>5.5830875832308999</v>
      </c>
      <c r="AZ148">
        <f t="shared" si="348"/>
        <v>-16.60521259229122</v>
      </c>
      <c r="BA148">
        <f t="shared" si="426"/>
        <v>0.99423132192548203</v>
      </c>
      <c r="BB148">
        <f t="shared" si="427"/>
        <v>11.766739695525708</v>
      </c>
      <c r="BC148">
        <f t="shared" si="349"/>
        <v>-50.073319641811743</v>
      </c>
      <c r="BD148">
        <f t="shared" si="428"/>
        <v>0.99618228093473449</v>
      </c>
      <c r="BE148">
        <f t="shared" si="429"/>
        <v>43.113636204901269</v>
      </c>
      <c r="BF148">
        <f t="shared" si="350"/>
        <v>50.073319641811793</v>
      </c>
      <c r="BG148">
        <f t="shared" si="430"/>
        <v>0.99618228093473471</v>
      </c>
      <c r="BH148">
        <f t="shared" si="431"/>
        <v>43.113636204901411</v>
      </c>
      <c r="BI148">
        <f t="shared" si="351"/>
        <v>16.605212592291238</v>
      </c>
      <c r="BJ148">
        <f t="shared" si="432"/>
        <v>0.99423132192548203</v>
      </c>
      <c r="BK148">
        <f t="shared" si="433"/>
        <v>11.766739695525722</v>
      </c>
      <c r="BL148">
        <f t="shared" si="352"/>
        <v>9.8570249173105235</v>
      </c>
      <c r="BM148">
        <f t="shared" si="434"/>
        <v>0.98927260906644254</v>
      </c>
      <c r="BN148">
        <f t="shared" si="435"/>
        <v>5.5830875832309053</v>
      </c>
      <c r="BO148">
        <f t="shared" si="353"/>
        <v>6.9220801889816563</v>
      </c>
      <c r="BP148">
        <f t="shared" si="436"/>
        <v>0.97944930718990397</v>
      </c>
      <c r="BQ148">
        <f t="shared" si="437"/>
        <v>2.9924370252664918</v>
      </c>
      <c r="BR148">
        <f t="shared" si="354"/>
        <v>5.2544767796090417</v>
      </c>
      <c r="BS148">
        <f t="shared" si="438"/>
        <v>0.96251334301043867</v>
      </c>
      <c r="BT148">
        <f t="shared" si="439"/>
        <v>1.5982449016553537</v>
      </c>
      <c r="BU148">
        <f t="shared" si="355"/>
        <v>4.1599474914710459</v>
      </c>
      <c r="BV148">
        <f t="shared" si="440"/>
        <v>0.93623589112225236</v>
      </c>
      <c r="BW148">
        <f t="shared" si="441"/>
        <v>0.74750256571525187</v>
      </c>
      <c r="BX148">
        <f t="shared" si="356"/>
        <v>3.3721022527854139</v>
      </c>
      <c r="BY148">
        <f t="shared" si="442"/>
        <v>0.89870444617612499</v>
      </c>
      <c r="BZ148">
        <f t="shared" si="443"/>
        <v>0.18976042316869701</v>
      </c>
      <c r="CA148">
        <f t="shared" si="357"/>
        <v>2.7676043166211497</v>
      </c>
      <c r="CB148">
        <f t="shared" si="444"/>
        <v>0.84848147912411376</v>
      </c>
      <c r="CC148">
        <f t="shared" si="445"/>
        <v>-0.1912988910083589</v>
      </c>
      <c r="CD148">
        <f t="shared" si="358"/>
        <v>2.2822600743775099</v>
      </c>
      <c r="CE148">
        <f t="shared" si="446"/>
        <v>0.78469096349999545</v>
      </c>
      <c r="CF148">
        <f t="shared" si="447"/>
        <v>-0.4570023182067382</v>
      </c>
      <c r="CG148">
        <f t="shared" si="359"/>
        <v>1.8799305249883538</v>
      </c>
      <c r="CH148">
        <f t="shared" si="448"/>
        <v>0.70714342459093693</v>
      </c>
      <c r="CI148">
        <f t="shared" si="449"/>
        <v>-0.64296220645061708</v>
      </c>
      <c r="CJ148">
        <f t="shared" si="360"/>
        <v>1.5390267757463689</v>
      </c>
      <c r="CK148">
        <f t="shared" si="450"/>
        <v>0.61658707554682546</v>
      </c>
      <c r="CL148">
        <f t="shared" si="451"/>
        <v>-0.77166159110297206</v>
      </c>
      <c r="CM148">
        <f t="shared" si="361"/>
        <v>1.245889377923064</v>
      </c>
      <c r="CN148">
        <f t="shared" si="452"/>
        <v>0.51509133469025814</v>
      </c>
      <c r="CO148">
        <f t="shared" si="453"/>
        <v>-0.85844207868164846</v>
      </c>
      <c r="CP148">
        <f t="shared" si="362"/>
        <v>0.99122202294741935</v>
      </c>
      <c r="CQ148">
        <f t="shared" si="454"/>
        <v>0.40645980462520792</v>
      </c>
      <c r="CR148">
        <f t="shared" si="455"/>
        <v>-0.91453281311907408</v>
      </c>
      <c r="CS148">
        <f t="shared" si="363"/>
        <v>0.76803738566965096</v>
      </c>
      <c r="CT148">
        <f t="shared" si="456"/>
        <v>0.29647559647204014</v>
      </c>
      <c r="CU148">
        <f t="shared" si="457"/>
        <v>-0.94861287900244873</v>
      </c>
      <c r="CV148">
        <f t="shared" si="364"/>
        <v>0.57043502180008909</v>
      </c>
      <c r="CW148">
        <f t="shared" si="458"/>
        <v>0.19275099710019106</v>
      </c>
      <c r="CX148">
        <f t="shared" si="459"/>
        <v>-0.96759008660793622</v>
      </c>
      <c r="CY148">
        <f t="shared" si="365"/>
        <v>0.39288576780286355</v>
      </c>
      <c r="CZ148">
        <f t="shared" si="460"/>
        <v>0.10402401872392697</v>
      </c>
      <c r="DA148">
        <f t="shared" si="461"/>
        <v>-0.97694357940195264</v>
      </c>
      <c r="DB148">
        <f t="shared" si="366"/>
        <v>0.22985073922664154</v>
      </c>
      <c r="DC148">
        <f t="shared" si="462"/>
        <v>3.8918615360463371E-2</v>
      </c>
      <c r="DD148">
        <f t="shared" si="463"/>
        <v>-0.98082715442829438</v>
      </c>
      <c r="EW148">
        <f t="shared" si="481"/>
        <v>4.1783182292744145</v>
      </c>
      <c r="EX148">
        <f t="shared" si="476"/>
        <v>-2.5452070787519014</v>
      </c>
      <c r="EY148">
        <f t="shared" si="477"/>
        <v>-4.303710135019692</v>
      </c>
      <c r="EZ148">
        <f t="shared" si="478"/>
        <v>-2.3446442000052836</v>
      </c>
      <c r="FA148">
        <f t="shared" si="480"/>
        <v>5.41411521630096</v>
      </c>
      <c r="FB148" cm="1">
        <f t="array" ref="FB148">xsel+Rs*COS(EW148)</f>
        <v>266.66565548682235</v>
      </c>
      <c r="FC148">
        <f t="shared" si="479"/>
        <v>135.12122238810912</v>
      </c>
      <c r="HV148">
        <f t="shared" si="391"/>
        <v>0.92798437107108889</v>
      </c>
      <c r="HW148">
        <f t="shared" si="328"/>
        <v>1.0891399999999989</v>
      </c>
      <c r="HX148">
        <f t="shared" si="468"/>
        <v>5.18704527360378</v>
      </c>
      <c r="IA148">
        <f t="shared" si="469"/>
        <v>1.1484449511778496</v>
      </c>
      <c r="IB148">
        <f t="shared" si="470"/>
        <v>4.5207380823866146</v>
      </c>
      <c r="IC148">
        <f t="shared" si="471"/>
        <v>0.2531618345767721</v>
      </c>
      <c r="ID148">
        <f t="shared" si="472"/>
        <v>5.1808636110140016</v>
      </c>
      <c r="IE148">
        <f t="shared" si="473"/>
        <v>18235.360039068815</v>
      </c>
      <c r="IG148">
        <f t="shared" si="474"/>
        <v>4.8825957311854004E-2</v>
      </c>
      <c r="IH148">
        <f t="shared" si="392"/>
        <v>0.91152533773843603</v>
      </c>
      <c r="II148">
        <f t="shared" si="377"/>
        <v>1.1469780305006443</v>
      </c>
      <c r="IJ148">
        <f t="shared" si="378"/>
        <v>1.1983958663243648</v>
      </c>
      <c r="IL148">
        <f t="shared" si="250"/>
        <v>14.052648726071631</v>
      </c>
    </row>
    <row r="149" spans="1:246" x14ac:dyDescent="0.2">
      <c r="A149">
        <f t="shared" si="464"/>
        <v>50.920889440877694</v>
      </c>
      <c r="B149">
        <f t="shared" si="393"/>
        <v>0.99364859352889734</v>
      </c>
      <c r="C149">
        <f>IF(B149&gt;0, Al*(SIGN(SIN(B$94))*SQRT(B149)-SIN(B$94))/(Vl*SIN(B$94)),0)</f>
        <v>43.053524646833523</v>
      </c>
      <c r="D149">
        <f t="shared" si="465"/>
        <v>-7.7853363049360774E-2</v>
      </c>
      <c r="E149">
        <f t="shared" si="475"/>
        <v>0.74856730035637786</v>
      </c>
      <c r="F149">
        <f t="shared" si="395"/>
        <v>36.824006603074999</v>
      </c>
      <c r="G149">
        <f t="shared" si="466"/>
        <v>-0.2365149054675216</v>
      </c>
      <c r="H149">
        <f t="shared" si="396"/>
        <v>3.8098602269346693E-2</v>
      </c>
      <c r="I149">
        <f t="shared" si="397"/>
        <v>-1.01412727086328</v>
      </c>
      <c r="J149">
        <f t="shared" si="334"/>
        <v>-0.40398374047518842</v>
      </c>
      <c r="K149">
        <f t="shared" si="398"/>
        <v>0.10187021115582262</v>
      </c>
      <c r="L149">
        <f t="shared" si="399"/>
        <v>-1.0097041492264265</v>
      </c>
      <c r="M149">
        <f t="shared" si="335"/>
        <v>-0.58597060653042321</v>
      </c>
      <c r="N149">
        <f t="shared" si="400"/>
        <v>0.18886457038064586</v>
      </c>
      <c r="O149">
        <f t="shared" si="401"/>
        <v>-0.99958351094709808</v>
      </c>
      <c r="P149">
        <f t="shared" si="336"/>
        <v>-0.78805001458708424</v>
      </c>
      <c r="Q149">
        <f t="shared" si="402"/>
        <v>0.29070896761552545</v>
      </c>
      <c r="R149">
        <f t="shared" si="403"/>
        <v>-0.97965589256662511</v>
      </c>
      <c r="S149">
        <f t="shared" si="337"/>
        <v>-1.0158202582788767</v>
      </c>
      <c r="T149">
        <f t="shared" si="404"/>
        <v>0.39890933067789047</v>
      </c>
      <c r="U149">
        <f t="shared" si="405"/>
        <v>-0.94449171769857643</v>
      </c>
      <c r="V149">
        <f t="shared" si="338"/>
        <v>-1.2752941746870607</v>
      </c>
      <c r="W149">
        <f t="shared" si="406"/>
        <v>0.5060519290476716</v>
      </c>
      <c r="X149">
        <f t="shared" si="407"/>
        <v>-0.88723157289797672</v>
      </c>
      <c r="Y149">
        <f t="shared" si="339"/>
        <v>-1.5736267129733228</v>
      </c>
      <c r="Z149">
        <f t="shared" si="408"/>
        <v>0.60648779247102369</v>
      </c>
      <c r="AA149">
        <f t="shared" si="409"/>
        <v>-0.79923769474568196</v>
      </c>
      <c r="AB149">
        <f t="shared" si="340"/>
        <v>-1.9203546860060878</v>
      </c>
      <c r="AC149">
        <f t="shared" si="410"/>
        <v>0.69648191937292614</v>
      </c>
      <c r="AD149">
        <f t="shared" si="411"/>
        <v>-0.66931100301321844</v>
      </c>
      <c r="AE149">
        <f t="shared" si="341"/>
        <v>-2.3294810848569405</v>
      </c>
      <c r="AF149">
        <f t="shared" si="412"/>
        <v>0.77397772131005704</v>
      </c>
      <c r="AG149">
        <f t="shared" si="413"/>
        <v>-0.48212762142510351</v>
      </c>
      <c r="AH149">
        <f t="shared" si="342"/>
        <v>-2.8230979410115502</v>
      </c>
      <c r="AI149">
        <f t="shared" si="414"/>
        <v>0.83819622463529364</v>
      </c>
      <c r="AJ149">
        <f t="shared" si="415"/>
        <v>-0.2152136597503912</v>
      </c>
      <c r="AK149">
        <f t="shared" si="343"/>
        <v>-3.4381203539093343</v>
      </c>
      <c r="AL149">
        <f t="shared" si="416"/>
        <v>0.88926111483146275</v>
      </c>
      <c r="AM149">
        <f t="shared" si="417"/>
        <v>0.16703141882698083</v>
      </c>
      <c r="AN149">
        <f t="shared" si="344"/>
        <v>-4.2400348059877482</v>
      </c>
      <c r="AO149">
        <f t="shared" si="418"/>
        <v>0.92795097960274364</v>
      </c>
      <c r="AP149">
        <f t="shared" si="419"/>
        <v>0.72589585486658503</v>
      </c>
      <c r="AQ149">
        <f t="shared" si="345"/>
        <v>-5.3545651661022315</v>
      </c>
      <c r="AR149">
        <f t="shared" si="420"/>
        <v>0.95557522871795753</v>
      </c>
      <c r="AS149">
        <f t="shared" si="421"/>
        <v>1.5775800741688835</v>
      </c>
      <c r="AT149">
        <f t="shared" si="346"/>
        <v>-7.0531599415511597</v>
      </c>
      <c r="AU149">
        <f t="shared" si="422"/>
        <v>0.97389138171578871</v>
      </c>
      <c r="AV149">
        <f t="shared" si="423"/>
        <v>2.9722142007209365</v>
      </c>
      <c r="AW149">
        <f t="shared" si="347"/>
        <v>-10.043187633487015</v>
      </c>
      <c r="AX149">
        <f t="shared" si="424"/>
        <v>0.98495795104434003</v>
      </c>
      <c r="AY149">
        <f t="shared" si="425"/>
        <v>5.5618938043359414</v>
      </c>
      <c r="AZ149">
        <f t="shared" si="348"/>
        <v>-16.918558828944413</v>
      </c>
      <c r="BA149">
        <f t="shared" si="426"/>
        <v>0.9908582663157105</v>
      </c>
      <c r="BB149">
        <f t="shared" si="427"/>
        <v>11.739759423337338</v>
      </c>
      <c r="BC149">
        <f t="shared" si="349"/>
        <v>-51.01810077469402</v>
      </c>
      <c r="BD149">
        <f t="shared" si="428"/>
        <v>0.99331699350745639</v>
      </c>
      <c r="BE149">
        <f t="shared" si="429"/>
        <v>43.045651790516452</v>
      </c>
      <c r="BF149">
        <f t="shared" si="350"/>
        <v>51.018100774694069</v>
      </c>
      <c r="BG149">
        <f t="shared" si="430"/>
        <v>0.99331699350745672</v>
      </c>
      <c r="BH149">
        <f t="shared" si="431"/>
        <v>43.045651790516594</v>
      </c>
      <c r="BI149">
        <f t="shared" si="351"/>
        <v>16.91855882894443</v>
      </c>
      <c r="BJ149">
        <f t="shared" si="432"/>
        <v>0.9908582663157105</v>
      </c>
      <c r="BK149">
        <f t="shared" si="433"/>
        <v>11.739759423337352</v>
      </c>
      <c r="BL149">
        <f t="shared" si="352"/>
        <v>10.043187633487022</v>
      </c>
      <c r="BM149">
        <f t="shared" si="434"/>
        <v>0.98495795104434003</v>
      </c>
      <c r="BN149">
        <f t="shared" si="435"/>
        <v>5.5618938043359467</v>
      </c>
      <c r="BO149">
        <f t="shared" si="353"/>
        <v>7.0531599415511588</v>
      </c>
      <c r="BP149">
        <f t="shared" si="436"/>
        <v>0.9738913817157886</v>
      </c>
      <c r="BQ149">
        <f t="shared" si="437"/>
        <v>2.9722142007209333</v>
      </c>
      <c r="BR149">
        <f t="shared" si="354"/>
        <v>5.3545651661022324</v>
      </c>
      <c r="BS149">
        <f t="shared" si="438"/>
        <v>0.95557522871795753</v>
      </c>
      <c r="BT149">
        <f t="shared" si="439"/>
        <v>1.5775800741688843</v>
      </c>
      <c r="BU149">
        <f t="shared" si="355"/>
        <v>4.2400348059877482</v>
      </c>
      <c r="BV149">
        <f t="shared" si="440"/>
        <v>0.92795097960274375</v>
      </c>
      <c r="BW149">
        <f t="shared" si="441"/>
        <v>0.72589585486658559</v>
      </c>
      <c r="BX149">
        <f t="shared" si="356"/>
        <v>3.4381203539093339</v>
      </c>
      <c r="BY149">
        <f t="shared" si="442"/>
        <v>0.88926111483146275</v>
      </c>
      <c r="BZ149">
        <f t="shared" si="443"/>
        <v>0.16703141882698083</v>
      </c>
      <c r="CA149">
        <f t="shared" si="357"/>
        <v>2.8230979410115502</v>
      </c>
      <c r="CB149">
        <f t="shared" si="444"/>
        <v>0.83819622463529342</v>
      </c>
      <c r="CC149">
        <f t="shared" si="445"/>
        <v>-0.21521365975039214</v>
      </c>
      <c r="CD149">
        <f t="shared" si="358"/>
        <v>2.3294810848569405</v>
      </c>
      <c r="CE149">
        <f t="shared" si="446"/>
        <v>0.77397772131005704</v>
      </c>
      <c r="CF149">
        <f t="shared" si="447"/>
        <v>-0.48212762142510351</v>
      </c>
      <c r="CG149">
        <f t="shared" si="359"/>
        <v>1.9203546860060881</v>
      </c>
      <c r="CH149">
        <f t="shared" si="448"/>
        <v>0.69648191937292636</v>
      </c>
      <c r="CI149">
        <f t="shared" si="449"/>
        <v>-0.669311003013218</v>
      </c>
      <c r="CJ149">
        <f t="shared" si="360"/>
        <v>1.573626712973323</v>
      </c>
      <c r="CK149">
        <f t="shared" si="450"/>
        <v>0.60648779247102391</v>
      </c>
      <c r="CL149">
        <f t="shared" si="451"/>
        <v>-0.79923769474568185</v>
      </c>
      <c r="CM149">
        <f t="shared" si="361"/>
        <v>1.2752941746870607</v>
      </c>
      <c r="CN149">
        <f t="shared" si="452"/>
        <v>0.50605192904767149</v>
      </c>
      <c r="CO149">
        <f t="shared" si="453"/>
        <v>-0.88723157289797716</v>
      </c>
      <c r="CP149">
        <f t="shared" si="362"/>
        <v>1.0158202582788776</v>
      </c>
      <c r="CQ149">
        <f t="shared" si="454"/>
        <v>0.39890933067789047</v>
      </c>
      <c r="CR149">
        <f t="shared" si="455"/>
        <v>-0.94449171769857643</v>
      </c>
      <c r="CS149">
        <f t="shared" si="363"/>
        <v>0.78805001458708424</v>
      </c>
      <c r="CT149">
        <f t="shared" si="456"/>
        <v>0.29070896761552578</v>
      </c>
      <c r="CU149">
        <f t="shared" si="457"/>
        <v>-0.97965589256662489</v>
      </c>
      <c r="CV149">
        <f t="shared" si="364"/>
        <v>0.58597060653042354</v>
      </c>
      <c r="CW149">
        <f t="shared" si="458"/>
        <v>0.18886457038064597</v>
      </c>
      <c r="CX149">
        <f t="shared" si="459"/>
        <v>-0.99958351094709952</v>
      </c>
      <c r="CY149">
        <f t="shared" si="365"/>
        <v>0.40398374047518831</v>
      </c>
      <c r="CZ149">
        <f t="shared" si="460"/>
        <v>0.10187021115582251</v>
      </c>
      <c r="DA149">
        <f t="shared" si="461"/>
        <v>-1.0097041492264265</v>
      </c>
      <c r="DB149">
        <f t="shared" si="366"/>
        <v>0.23651490546752166</v>
      </c>
      <c r="DC149">
        <f t="shared" si="462"/>
        <v>3.8098602269346693E-2</v>
      </c>
      <c r="DD149">
        <f t="shared" si="463"/>
        <v>-1.0141272708632794</v>
      </c>
      <c r="EW149">
        <f t="shared" si="481"/>
        <v>4.2097341558103123</v>
      </c>
      <c r="EX149">
        <f t="shared" si="476"/>
        <v>-2.4087683705086231</v>
      </c>
      <c r="EY149">
        <f t="shared" si="477"/>
        <v>-4.3815334002192925</v>
      </c>
      <c r="EZ149">
        <f t="shared" si="478"/>
        <v>-1.9166287160739868</v>
      </c>
      <c r="FA149">
        <f t="shared" si="480"/>
        <v>5.5800120398365252</v>
      </c>
      <c r="FB149" cm="1">
        <f t="array" ref="FB149">xsel+Rs*COS(EW149)</f>
        <v>266.69976516388317</v>
      </c>
      <c r="FC149">
        <f t="shared" si="479"/>
        <v>135.10176657180924</v>
      </c>
      <c r="HV149">
        <f t="shared" si="391"/>
        <v>0.92737161954663871</v>
      </c>
      <c r="HW149">
        <f t="shared" si="328"/>
        <v>1.098369999999999</v>
      </c>
      <c r="HX149">
        <f t="shared" si="468"/>
        <v>5.1809790335117238</v>
      </c>
      <c r="IA149">
        <f t="shared" si="469"/>
        <v>1.1521908628561599</v>
      </c>
      <c r="IB149">
        <f t="shared" si="470"/>
        <v>4.4352325530093744</v>
      </c>
      <c r="IC149">
        <f t="shared" si="471"/>
        <v>0.23930198527114793</v>
      </c>
      <c r="ID149">
        <f t="shared" si="472"/>
        <v>5.1754495752092264</v>
      </c>
      <c r="IE149">
        <f t="shared" si="473"/>
        <v>18230.080019630954</v>
      </c>
      <c r="IG149">
        <f t="shared" si="474"/>
        <v>4.6205003468204865E-2</v>
      </c>
      <c r="IH149">
        <f t="shared" si="392"/>
        <v>0.39806503667777782</v>
      </c>
      <c r="II149">
        <f t="shared" si="377"/>
        <v>0.40940659818777386</v>
      </c>
      <c r="IJ149">
        <f t="shared" si="378"/>
        <v>0.45823255549962788</v>
      </c>
      <c r="IL149">
        <f t="shared" si="250"/>
        <v>14.050683492101946</v>
      </c>
    </row>
    <row r="150" spans="1:246" x14ac:dyDescent="0.2">
      <c r="A150">
        <f t="shared" si="464"/>
        <v>51.863870363874483</v>
      </c>
      <c r="B150">
        <f t="shared" si="393"/>
        <v>0.99007592738890216</v>
      </c>
      <c r="C150">
        <f t="shared" si="394"/>
        <v>42.968633016169562</v>
      </c>
      <c r="D150">
        <f t="shared" si="465"/>
        <v>-8.0076146233018397E-2</v>
      </c>
      <c r="E150">
        <f t="shared" si="475"/>
        <v>0.7397279815149036</v>
      </c>
      <c r="F150">
        <f t="shared" si="395"/>
        <v>36.581519241162219</v>
      </c>
      <c r="G150">
        <f t="shared" si="466"/>
        <v>-0.24317907170840172</v>
      </c>
      <c r="H150">
        <f t="shared" si="396"/>
        <v>3.7278239501932098E-2</v>
      </c>
      <c r="I150">
        <f t="shared" si="397"/>
        <v>-1.0478021563898057</v>
      </c>
      <c r="J150">
        <f t="shared" si="334"/>
        <v>-0.41508171314751319</v>
      </c>
      <c r="K150">
        <f t="shared" si="398"/>
        <v>9.9713817960500051E-2</v>
      </c>
      <c r="L150">
        <f t="shared" si="399"/>
        <v>-1.0428528720337429</v>
      </c>
      <c r="M150">
        <f t="shared" si="335"/>
        <v>-0.60150619126075766</v>
      </c>
      <c r="N150">
        <f t="shared" si="400"/>
        <v>0.18496881069044258</v>
      </c>
      <c r="O150">
        <f t="shared" si="401"/>
        <v>-1.0319858729525297</v>
      </c>
      <c r="P150">
        <f t="shared" si="336"/>
        <v>-0.80806264350451751</v>
      </c>
      <c r="Q150">
        <f t="shared" si="402"/>
        <v>0.2849188012564986</v>
      </c>
      <c r="R150">
        <f t="shared" si="403"/>
        <v>-1.0111369723026964</v>
      </c>
      <c r="S150">
        <f t="shared" si="337"/>
        <v>-1.0404184936103349</v>
      </c>
      <c r="T150">
        <f t="shared" si="404"/>
        <v>0.39131113468700129</v>
      </c>
      <c r="U150">
        <f t="shared" si="405"/>
        <v>-0.97492759397915807</v>
      </c>
      <c r="V150">
        <f t="shared" si="338"/>
        <v>-1.3046989714510575</v>
      </c>
      <c r="W150">
        <f t="shared" si="406"/>
        <v>0.4969290458199892</v>
      </c>
      <c r="X150">
        <f t="shared" si="407"/>
        <v>-0.91654884132479164</v>
      </c>
      <c r="Y150">
        <f t="shared" si="339"/>
        <v>-1.6082266502002769</v>
      </c>
      <c r="Z150">
        <f t="shared" si="408"/>
        <v>0.59625722283556981</v>
      </c>
      <c r="AA150">
        <f t="shared" si="409"/>
        <v>-0.82740738929067148</v>
      </c>
      <c r="AB150">
        <f t="shared" si="340"/>
        <v>-1.9607788470238221</v>
      </c>
      <c r="AC150">
        <f t="shared" si="410"/>
        <v>0.6856298011305455</v>
      </c>
      <c r="AD150">
        <f t="shared" si="411"/>
        <v>-0.69633882302482419</v>
      </c>
      <c r="AE150">
        <f t="shared" si="341"/>
        <v>-2.3767020953363711</v>
      </c>
      <c r="AF150">
        <f t="shared" si="412"/>
        <v>0.76300437867555515</v>
      </c>
      <c r="AG150">
        <f t="shared" si="413"/>
        <v>-0.50804386370726051</v>
      </c>
      <c r="AH150">
        <f t="shared" si="342"/>
        <v>-2.8785915654019507</v>
      </c>
      <c r="AI150">
        <f t="shared" si="414"/>
        <v>0.82757325088824074</v>
      </c>
      <c r="AJ150">
        <f t="shared" si="415"/>
        <v>-0.24006821768685058</v>
      </c>
      <c r="AK150">
        <f t="shared" si="343"/>
        <v>-3.5041384550332544</v>
      </c>
      <c r="AL150">
        <f t="shared" si="416"/>
        <v>0.8793969991454712</v>
      </c>
      <c r="AM150">
        <f t="shared" si="417"/>
        <v>0.14316038964106437</v>
      </c>
      <c r="AN150">
        <f t="shared" si="344"/>
        <v>-4.3201221205044504</v>
      </c>
      <c r="AO150">
        <f t="shared" si="418"/>
        <v>0.91916019847203667</v>
      </c>
      <c r="AP150">
        <f t="shared" si="419"/>
        <v>0.70286412202424442</v>
      </c>
      <c r="AQ150">
        <f t="shared" si="345"/>
        <v>-5.4546535525954223</v>
      </c>
      <c r="AR150">
        <f t="shared" si="420"/>
        <v>0.94804837994697144</v>
      </c>
      <c r="AS150">
        <f t="shared" si="421"/>
        <v>1.5550767098755249</v>
      </c>
      <c r="AT150">
        <f t="shared" si="346"/>
        <v>-7.1842396941206621</v>
      </c>
      <c r="AU150">
        <f t="shared" si="422"/>
        <v>0.96766904661178754</v>
      </c>
      <c r="AV150">
        <f t="shared" si="423"/>
        <v>2.9495052979079817</v>
      </c>
      <c r="AW150">
        <f t="shared" si="347"/>
        <v>-10.229350349663514</v>
      </c>
      <c r="AX150">
        <f t="shared" si="424"/>
        <v>0.97991574104996426</v>
      </c>
      <c r="AY150">
        <f t="shared" si="425"/>
        <v>5.5370673520470621</v>
      </c>
      <c r="AZ150">
        <f t="shared" si="348"/>
        <v>-17.231905065597605</v>
      </c>
      <c r="BA150">
        <f t="shared" si="426"/>
        <v>0.98671213234491562</v>
      </c>
      <c r="BB150">
        <f t="shared" si="427"/>
        <v>11.706532485591678</v>
      </c>
      <c r="BC150">
        <f t="shared" si="349"/>
        <v>-51.962881907576296</v>
      </c>
      <c r="BD150">
        <f t="shared" si="428"/>
        <v>0.98965474606921378</v>
      </c>
      <c r="BE150">
        <f t="shared" si="429"/>
        <v>42.958615063068343</v>
      </c>
      <c r="BF150">
        <f t="shared" si="350"/>
        <v>51.962881907576346</v>
      </c>
      <c r="BG150">
        <f t="shared" si="430"/>
        <v>0.98965474606921422</v>
      </c>
      <c r="BH150">
        <f t="shared" si="431"/>
        <v>42.958615063068493</v>
      </c>
      <c r="BI150">
        <f t="shared" si="351"/>
        <v>17.231905065597623</v>
      </c>
      <c r="BJ150">
        <f t="shared" si="432"/>
        <v>0.98671213234491562</v>
      </c>
      <c r="BK150">
        <f t="shared" si="433"/>
        <v>11.706532485591692</v>
      </c>
      <c r="BL150">
        <f t="shared" si="352"/>
        <v>10.229350349663521</v>
      </c>
      <c r="BM150">
        <f t="shared" si="434"/>
        <v>0.97991574104996415</v>
      </c>
      <c r="BN150">
        <f t="shared" si="435"/>
        <v>5.5370673520470666</v>
      </c>
      <c r="BO150">
        <f t="shared" si="353"/>
        <v>7.1842396941206612</v>
      </c>
      <c r="BP150">
        <f t="shared" si="436"/>
        <v>0.96766904661178743</v>
      </c>
      <c r="BQ150">
        <f t="shared" si="437"/>
        <v>2.949505297907979</v>
      </c>
      <c r="BR150">
        <f t="shared" si="354"/>
        <v>5.4546535525954232</v>
      </c>
      <c r="BS150">
        <f t="shared" si="438"/>
        <v>0.94804837994697155</v>
      </c>
      <c r="BT150">
        <f t="shared" si="439"/>
        <v>1.5550767098755265</v>
      </c>
      <c r="BU150">
        <f t="shared" si="355"/>
        <v>4.3201221205044504</v>
      </c>
      <c r="BV150">
        <f t="shared" si="440"/>
        <v>0.91916019847203689</v>
      </c>
      <c r="BW150">
        <f t="shared" si="441"/>
        <v>0.70286412202424575</v>
      </c>
      <c r="BX150">
        <f t="shared" si="356"/>
        <v>3.5041384550332539</v>
      </c>
      <c r="BY150">
        <f t="shared" si="442"/>
        <v>0.8793969991454712</v>
      </c>
      <c r="BZ150">
        <f t="shared" si="443"/>
        <v>0.14316038964106437</v>
      </c>
      <c r="CA150">
        <f t="shared" si="357"/>
        <v>2.8785915654019507</v>
      </c>
      <c r="CB150">
        <f t="shared" si="444"/>
        <v>0.82757325088824052</v>
      </c>
      <c r="CC150">
        <f t="shared" si="445"/>
        <v>-0.24006821768685105</v>
      </c>
      <c r="CD150">
        <f t="shared" si="358"/>
        <v>2.3767020953363711</v>
      </c>
      <c r="CE150">
        <f t="shared" si="446"/>
        <v>0.76300437867555515</v>
      </c>
      <c r="CF150">
        <f t="shared" si="447"/>
        <v>-0.50804386370726051</v>
      </c>
      <c r="CG150">
        <f t="shared" si="359"/>
        <v>1.9607788470238223</v>
      </c>
      <c r="CH150">
        <f t="shared" si="448"/>
        <v>0.68562980113054572</v>
      </c>
      <c r="CI150">
        <f t="shared" si="449"/>
        <v>-0.69633882302482375</v>
      </c>
      <c r="CJ150">
        <f t="shared" si="360"/>
        <v>1.6082266502002771</v>
      </c>
      <c r="CK150">
        <f t="shared" si="450"/>
        <v>0.59625722283557014</v>
      </c>
      <c r="CL150">
        <f t="shared" si="451"/>
        <v>-0.82740738929067092</v>
      </c>
      <c r="CM150">
        <f t="shared" si="361"/>
        <v>1.3046989714510575</v>
      </c>
      <c r="CN150">
        <f t="shared" si="452"/>
        <v>0.49692904581998898</v>
      </c>
      <c r="CO150">
        <f t="shared" si="453"/>
        <v>-0.91654884132479275</v>
      </c>
      <c r="CP150">
        <f t="shared" si="362"/>
        <v>1.0404184936103358</v>
      </c>
      <c r="CQ150">
        <f t="shared" si="454"/>
        <v>0.39131113468700107</v>
      </c>
      <c r="CR150">
        <f t="shared" si="455"/>
        <v>-0.97492759397915929</v>
      </c>
      <c r="CS150">
        <f t="shared" si="363"/>
        <v>0.80806264350451751</v>
      </c>
      <c r="CT150">
        <f t="shared" si="456"/>
        <v>0.28491880125649893</v>
      </c>
      <c r="CU150">
        <f t="shared" si="457"/>
        <v>-1.0111369723026955</v>
      </c>
      <c r="CV150">
        <f t="shared" si="364"/>
        <v>0.60150619126075799</v>
      </c>
      <c r="CW150">
        <f t="shared" si="458"/>
        <v>0.18496881069044269</v>
      </c>
      <c r="CX150">
        <f t="shared" si="459"/>
        <v>-1.0319858729525309</v>
      </c>
      <c r="CY150">
        <f t="shared" si="365"/>
        <v>0.41508171314751308</v>
      </c>
      <c r="CZ150">
        <f t="shared" si="460"/>
        <v>9.9713817960499829E-2</v>
      </c>
      <c r="DA150">
        <f t="shared" si="461"/>
        <v>-1.0428528720337444</v>
      </c>
      <c r="DB150">
        <f t="shared" si="366"/>
        <v>0.24317907170840178</v>
      </c>
      <c r="DC150">
        <f t="shared" si="462"/>
        <v>3.7278239501932098E-2</v>
      </c>
      <c r="DD150">
        <f t="shared" si="463"/>
        <v>-1.047802156389805</v>
      </c>
      <c r="EW150">
        <f t="shared" si="481"/>
        <v>4.24115008234621</v>
      </c>
      <c r="EX150">
        <f t="shared" si="476"/>
        <v>-2.2699524986977822</v>
      </c>
      <c r="EY150">
        <f t="shared" si="477"/>
        <v>-4.4550326209418145</v>
      </c>
      <c r="EZ150">
        <f t="shared" si="478"/>
        <v>-1.5016967258107534</v>
      </c>
      <c r="FA150">
        <f t="shared" si="480"/>
        <v>5.7056907507933925</v>
      </c>
      <c r="FB150" cm="1">
        <f t="array" ref="FB150">xsel+Rs*COS(EW150)</f>
        <v>266.73446913183585</v>
      </c>
      <c r="FC150">
        <f t="shared" si="479"/>
        <v>135.08339176662861</v>
      </c>
    </row>
    <row r="151" spans="1:246" x14ac:dyDescent="0.2">
      <c r="A151">
        <f t="shared" si="464"/>
        <v>52.806851286871272</v>
      </c>
      <c r="B151">
        <f t="shared" si="393"/>
        <v>0.98570933544001915</v>
      </c>
      <c r="C151">
        <f t="shared" si="394"/>
        <v>42.864668305162155</v>
      </c>
      <c r="D151">
        <f t="shared" si="465"/>
        <v>-8.229892941667602E-2</v>
      </c>
      <c r="E151">
        <f t="shared" si="475"/>
        <v>0.73086656587996979</v>
      </c>
      <c r="F151">
        <f t="shared" si="395"/>
        <v>36.336967055114172</v>
      </c>
      <c r="G151">
        <f t="shared" si="466"/>
        <v>-0.24984323794928184</v>
      </c>
      <c r="H151">
        <f t="shared" si="396"/>
        <v>3.6457527058219585E-2</v>
      </c>
      <c r="I151">
        <f t="shared" si="397"/>
        <v>-1.0818642523987654</v>
      </c>
      <c r="J151">
        <f t="shared" si="334"/>
        <v>-0.42617968581983795</v>
      </c>
      <c r="K151">
        <f t="shared" si="398"/>
        <v>9.7554839137958815E-2</v>
      </c>
      <c r="L151">
        <f t="shared" si="399"/>
        <v>-1.0764024094644193</v>
      </c>
      <c r="M151">
        <f t="shared" si="335"/>
        <v>-0.61704177599109211</v>
      </c>
      <c r="N151">
        <f t="shared" si="400"/>
        <v>0.18106371802958099</v>
      </c>
      <c r="O151">
        <f t="shared" si="401"/>
        <v>-1.0648101625224533</v>
      </c>
      <c r="P151">
        <f t="shared" si="336"/>
        <v>-0.82807527242195078</v>
      </c>
      <c r="Q151">
        <f t="shared" si="402"/>
        <v>0.27910509739495959</v>
      </c>
      <c r="R151">
        <f t="shared" si="403"/>
        <v>-1.0430695423611158</v>
      </c>
      <c r="S151">
        <f t="shared" si="337"/>
        <v>-1.0650167289417931</v>
      </c>
      <c r="T151">
        <f t="shared" si="404"/>
        <v>0.38366521665253994</v>
      </c>
      <c r="U151">
        <f t="shared" si="405"/>
        <v>-1.0058544044567155</v>
      </c>
      <c r="V151">
        <f t="shared" si="338"/>
        <v>-1.3341037682150543</v>
      </c>
      <c r="W151">
        <f t="shared" si="406"/>
        <v>0.48772268500721061</v>
      </c>
      <c r="X151">
        <f t="shared" si="407"/>
        <v>-0.94640848747052841</v>
      </c>
      <c r="Y151">
        <f t="shared" si="339"/>
        <v>-1.642826587427231</v>
      </c>
      <c r="Z151">
        <f t="shared" si="408"/>
        <v>0.5858953666404636</v>
      </c>
      <c r="AA151">
        <f t="shared" si="409"/>
        <v>-0.85618602088665885</v>
      </c>
      <c r="AB151">
        <f t="shared" si="340"/>
        <v>-2.0012030080415566</v>
      </c>
      <c r="AC151">
        <f t="shared" si="410"/>
        <v>0.67458706986379413</v>
      </c>
      <c r="AD151">
        <f t="shared" si="411"/>
        <v>-0.72406185538311996</v>
      </c>
      <c r="AE151">
        <f t="shared" si="341"/>
        <v>-2.4239231058158017</v>
      </c>
      <c r="AF151">
        <f t="shared" si="412"/>
        <v>0.75177093559649</v>
      </c>
      <c r="AG151">
        <f t="shared" si="413"/>
        <v>-0.53476817329492121</v>
      </c>
      <c r="AH151">
        <f t="shared" si="342"/>
        <v>-2.9340851897923512</v>
      </c>
      <c r="AI151">
        <f t="shared" si="414"/>
        <v>0.81661255788295517</v>
      </c>
      <c r="AJ151">
        <f t="shared" si="415"/>
        <v>-0.26588072283905007</v>
      </c>
      <c r="AK151">
        <f t="shared" si="343"/>
        <v>-3.5701565561571744</v>
      </c>
      <c r="AL151">
        <f t="shared" si="416"/>
        <v>0.86911209911815035</v>
      </c>
      <c r="AM151">
        <f t="shared" si="417"/>
        <v>0.11812806121285507</v>
      </c>
      <c r="AN151">
        <f t="shared" si="344"/>
        <v>-4.4002094350211527</v>
      </c>
      <c r="AO151">
        <f t="shared" si="418"/>
        <v>0.90986354773013156</v>
      </c>
      <c r="AP151">
        <f t="shared" si="419"/>
        <v>0.67838686874199783</v>
      </c>
      <c r="AQ151">
        <f t="shared" si="345"/>
        <v>-5.554741939088613</v>
      </c>
      <c r="AR151">
        <f t="shared" si="420"/>
        <v>0.93993279669748042</v>
      </c>
      <c r="AS151">
        <f t="shared" si="421"/>
        <v>1.5307128629034132</v>
      </c>
      <c r="AT151">
        <f t="shared" si="346"/>
        <v>-7.3153194466901645</v>
      </c>
      <c r="AU151">
        <f t="shared" si="422"/>
        <v>0.9607823018779007</v>
      </c>
      <c r="AV151">
        <f t="shared" si="423"/>
        <v>2.9242862905597704</v>
      </c>
      <c r="AW151">
        <f t="shared" si="347"/>
        <v>-10.415513065840013</v>
      </c>
      <c r="AX151">
        <f t="shared" si="424"/>
        <v>0.97414597908331479</v>
      </c>
      <c r="AY151">
        <f t="shared" si="425"/>
        <v>5.5085801413969122</v>
      </c>
      <c r="AZ151">
        <f t="shared" si="348"/>
        <v>-17.545251302250797</v>
      </c>
      <c r="BA151">
        <f t="shared" si="426"/>
        <v>0.98179292001309748</v>
      </c>
      <c r="BB151">
        <f t="shared" si="427"/>
        <v>11.667019452757426</v>
      </c>
      <c r="BC151">
        <f t="shared" si="349"/>
        <v>-52.907663040458573</v>
      </c>
      <c r="BD151">
        <f t="shared" si="428"/>
        <v>0.98519553862000653</v>
      </c>
      <c r="BE151">
        <f t="shared" si="429"/>
        <v>42.85242012599393</v>
      </c>
      <c r="BF151">
        <f t="shared" si="350"/>
        <v>52.907663040458623</v>
      </c>
      <c r="BG151">
        <f t="shared" si="430"/>
        <v>0.98519553862000708</v>
      </c>
      <c r="BH151">
        <f t="shared" si="431"/>
        <v>42.852420125994072</v>
      </c>
      <c r="BI151">
        <f t="shared" si="351"/>
        <v>17.545251302250815</v>
      </c>
      <c r="BJ151">
        <f t="shared" si="432"/>
        <v>0.98179292001309737</v>
      </c>
      <c r="BK151">
        <f t="shared" si="433"/>
        <v>11.66701945275744</v>
      </c>
      <c r="BL151">
        <f t="shared" si="352"/>
        <v>10.41551306584002</v>
      </c>
      <c r="BM151">
        <f t="shared" si="434"/>
        <v>0.97414597908331468</v>
      </c>
      <c r="BN151">
        <f t="shared" si="435"/>
        <v>5.5085801413969175</v>
      </c>
      <c r="BO151">
        <f t="shared" si="353"/>
        <v>7.3153194466901637</v>
      </c>
      <c r="BP151">
        <f t="shared" si="436"/>
        <v>0.96078230187790059</v>
      </c>
      <c r="BQ151">
        <f t="shared" si="437"/>
        <v>2.9242862905597669</v>
      </c>
      <c r="BR151">
        <f t="shared" si="354"/>
        <v>5.5547419390886139</v>
      </c>
      <c r="BS151">
        <f t="shared" si="438"/>
        <v>0.93993279669748053</v>
      </c>
      <c r="BT151">
        <f t="shared" si="439"/>
        <v>1.530712862903415</v>
      </c>
      <c r="BU151">
        <f t="shared" si="355"/>
        <v>4.4002094350211527</v>
      </c>
      <c r="BV151">
        <f t="shared" si="440"/>
        <v>0.90986354773013189</v>
      </c>
      <c r="BW151">
        <f t="shared" si="441"/>
        <v>0.67838686874199905</v>
      </c>
      <c r="BX151">
        <f t="shared" si="356"/>
        <v>3.570156556157174</v>
      </c>
      <c r="BY151">
        <f t="shared" si="442"/>
        <v>0.86911209911815035</v>
      </c>
      <c r="BZ151">
        <f t="shared" si="443"/>
        <v>0.11812806121285507</v>
      </c>
      <c r="CA151">
        <f t="shared" si="357"/>
        <v>2.9340851897923512</v>
      </c>
      <c r="CB151">
        <f t="shared" si="444"/>
        <v>0.81661255788295495</v>
      </c>
      <c r="CC151">
        <f t="shared" si="445"/>
        <v>-0.26588072283905057</v>
      </c>
      <c r="CD151">
        <f t="shared" si="358"/>
        <v>2.4239231058158017</v>
      </c>
      <c r="CE151">
        <f t="shared" si="446"/>
        <v>0.75177093559649</v>
      </c>
      <c r="CF151">
        <f t="shared" si="447"/>
        <v>-0.53476817329492121</v>
      </c>
      <c r="CG151">
        <f t="shared" si="359"/>
        <v>2.0012030080415566</v>
      </c>
      <c r="CH151">
        <f t="shared" si="448"/>
        <v>0.67458706986379435</v>
      </c>
      <c r="CI151">
        <f t="shared" si="449"/>
        <v>-0.72406185538311951</v>
      </c>
      <c r="CJ151">
        <f t="shared" si="360"/>
        <v>1.6428265874272312</v>
      </c>
      <c r="CK151">
        <f t="shared" si="450"/>
        <v>0.58589536664046404</v>
      </c>
      <c r="CL151">
        <f t="shared" si="451"/>
        <v>-0.85618602088665818</v>
      </c>
      <c r="CM151">
        <f t="shared" si="361"/>
        <v>1.3341037682150543</v>
      </c>
      <c r="CN151">
        <f t="shared" si="452"/>
        <v>0.4877226850072105</v>
      </c>
      <c r="CO151">
        <f t="shared" si="453"/>
        <v>-0.94640848747052897</v>
      </c>
      <c r="CP151">
        <f t="shared" si="362"/>
        <v>1.065016728941794</v>
      </c>
      <c r="CQ151">
        <f t="shared" si="454"/>
        <v>0.38366521665253972</v>
      </c>
      <c r="CR151">
        <f t="shared" si="455"/>
        <v>-1.0058544044567161</v>
      </c>
      <c r="CS151">
        <f t="shared" si="363"/>
        <v>0.82807527242195078</v>
      </c>
      <c r="CT151">
        <f t="shared" si="456"/>
        <v>0.2791050973949597</v>
      </c>
      <c r="CU151">
        <f t="shared" si="457"/>
        <v>-1.0430695423611169</v>
      </c>
      <c r="CV151">
        <f t="shared" si="364"/>
        <v>0.61704177599109244</v>
      </c>
      <c r="CW151">
        <f t="shared" si="458"/>
        <v>0.18106371802958121</v>
      </c>
      <c r="CX151">
        <f t="shared" si="459"/>
        <v>-1.0648101625224542</v>
      </c>
      <c r="CY151">
        <f t="shared" si="365"/>
        <v>0.42617968581983784</v>
      </c>
      <c r="CZ151">
        <f t="shared" si="460"/>
        <v>9.7554839137958593E-2</v>
      </c>
      <c r="DA151">
        <f t="shared" si="461"/>
        <v>-1.0764024094644216</v>
      </c>
      <c r="DB151">
        <f t="shared" si="366"/>
        <v>0.2498432379492819</v>
      </c>
      <c r="DC151">
        <f t="shared" si="462"/>
        <v>3.6457527058219585E-2</v>
      </c>
      <c r="DD151">
        <f t="shared" si="463"/>
        <v>-1.0818642523987649</v>
      </c>
      <c r="EW151">
        <f t="shared" si="481"/>
        <v>4.2725660088821078</v>
      </c>
      <c r="EX151">
        <f t="shared" si="476"/>
        <v>-2.1288964578254128</v>
      </c>
      <c r="EY151">
        <f t="shared" si="477"/>
        <v>-4.5241352623300743</v>
      </c>
      <c r="EZ151">
        <f t="shared" si="478"/>
        <v>-1.1041481345545381</v>
      </c>
      <c r="FA151">
        <f t="shared" si="480"/>
        <v>5.7957619772519768</v>
      </c>
      <c r="FB151" cm="1">
        <f t="array" ref="FB151">xsel+Rs*COS(EW151)</f>
        <v>266.76973314205395</v>
      </c>
      <c r="FC151">
        <f t="shared" si="479"/>
        <v>135.06611610628153</v>
      </c>
    </row>
    <row r="152" spans="1:246" x14ac:dyDescent="0.2">
      <c r="A152">
        <f t="shared" si="464"/>
        <v>53.74983220986806</v>
      </c>
      <c r="B152">
        <f t="shared" si="393"/>
        <v>0.98054881768224822</v>
      </c>
      <c r="C152">
        <f t="shared" si="394"/>
        <v>42.7415035836299</v>
      </c>
      <c r="D152">
        <f t="shared" si="465"/>
        <v>-8.4521712600333643E-2</v>
      </c>
      <c r="E152">
        <f t="shared" si="475"/>
        <v>0.72198934103614787</v>
      </c>
      <c r="F152">
        <f t="shared" si="395"/>
        <v>36.090487488497224</v>
      </c>
      <c r="G152">
        <f t="shared" si="466"/>
        <v>-0.25650740419016199</v>
      </c>
      <c r="H152">
        <f t="shared" si="396"/>
        <v>3.5636464938209378E-2</v>
      </c>
      <c r="I152">
        <f t="shared" si="397"/>
        <v>-1.1163267100407057</v>
      </c>
      <c r="J152">
        <f t="shared" si="334"/>
        <v>-0.43727765849216271</v>
      </c>
      <c r="K152">
        <f t="shared" si="398"/>
        <v>9.5393274688199248E-2</v>
      </c>
      <c r="L152">
        <f t="shared" si="399"/>
        <v>-1.1103661433578416</v>
      </c>
      <c r="M152">
        <f t="shared" si="335"/>
        <v>-0.63257736072142656</v>
      </c>
      <c r="N152">
        <f t="shared" si="400"/>
        <v>0.17714929239806099</v>
      </c>
      <c r="O152">
        <f t="shared" si="401"/>
        <v>-1.098070105882754</v>
      </c>
      <c r="P152">
        <f t="shared" si="336"/>
        <v>-0.84808790133938405</v>
      </c>
      <c r="Q152">
        <f t="shared" si="402"/>
        <v>0.27326785603090797</v>
      </c>
      <c r="R152">
        <f t="shared" si="403"/>
        <v>-1.0754677857822457</v>
      </c>
      <c r="S152">
        <f t="shared" si="337"/>
        <v>-1.0896149642732513</v>
      </c>
      <c r="T152">
        <f t="shared" si="404"/>
        <v>0.37597157657450675</v>
      </c>
      <c r="U152">
        <f t="shared" si="405"/>
        <v>-1.0372869008184444</v>
      </c>
      <c r="V152">
        <f t="shared" si="338"/>
        <v>-1.363508564979051</v>
      </c>
      <c r="W152">
        <f t="shared" si="406"/>
        <v>0.47843284660933638</v>
      </c>
      <c r="X152">
        <f t="shared" si="407"/>
        <v>-0.9768259442497399</v>
      </c>
      <c r="Y152">
        <f t="shared" si="339"/>
        <v>-1.6774265246541851</v>
      </c>
      <c r="Z152">
        <f t="shared" si="408"/>
        <v>0.57540222388570506</v>
      </c>
      <c r="AA152">
        <f t="shared" si="409"/>
        <v>-0.88558981872060449</v>
      </c>
      <c r="AB152">
        <f t="shared" si="340"/>
        <v>-2.0416271690592911</v>
      </c>
      <c r="AC152">
        <f t="shared" si="410"/>
        <v>0.66335372557267225</v>
      </c>
      <c r="AD152">
        <f t="shared" si="411"/>
        <v>-0.75249724463634626</v>
      </c>
      <c r="AE152">
        <f t="shared" si="341"/>
        <v>-2.4711441162952323</v>
      </c>
      <c r="AF152">
        <f t="shared" si="412"/>
        <v>0.74027739207286181</v>
      </c>
      <c r="AG152">
        <f t="shared" si="413"/>
        <v>-0.56231873451397896</v>
      </c>
      <c r="AH152">
        <f t="shared" si="342"/>
        <v>-2.9895788141827517</v>
      </c>
      <c r="AI152">
        <f t="shared" si="414"/>
        <v>0.80531414561943671</v>
      </c>
      <c r="AJ152">
        <f t="shared" si="415"/>
        <v>-0.29267053180605118</v>
      </c>
      <c r="AK152">
        <f t="shared" si="343"/>
        <v>-3.6361746572810945</v>
      </c>
      <c r="AL152">
        <f t="shared" si="416"/>
        <v>0.8584064147495003</v>
      </c>
      <c r="AM152">
        <f t="shared" si="417"/>
        <v>9.191375257438128E-2</v>
      </c>
      <c r="AN152">
        <f t="shared" si="344"/>
        <v>-4.480296749537855</v>
      </c>
      <c r="AO152">
        <f t="shared" si="418"/>
        <v>0.90006102737702831</v>
      </c>
      <c r="AP152">
        <f t="shared" si="419"/>
        <v>0.6524418766725133</v>
      </c>
      <c r="AQ152">
        <f t="shared" si="345"/>
        <v>-5.6548303255818038</v>
      </c>
      <c r="AR152">
        <f t="shared" si="420"/>
        <v>0.93122847896948457</v>
      </c>
      <c r="AS152">
        <f t="shared" si="421"/>
        <v>1.5044643772680777</v>
      </c>
      <c r="AT152">
        <f t="shared" si="346"/>
        <v>-7.446399199259667</v>
      </c>
      <c r="AU152">
        <f t="shared" si="422"/>
        <v>0.95323114751412796</v>
      </c>
      <c r="AV152">
        <f t="shared" si="423"/>
        <v>2.8965301323395591</v>
      </c>
      <c r="AW152">
        <f t="shared" si="347"/>
        <v>-10.601675782016512</v>
      </c>
      <c r="AX152">
        <f t="shared" si="424"/>
        <v>0.96764866514439185</v>
      </c>
      <c r="AY152">
        <f t="shared" si="425"/>
        <v>5.4763995881929501</v>
      </c>
      <c r="AZ152">
        <f t="shared" si="348"/>
        <v>-17.858597538903989</v>
      </c>
      <c r="BA152">
        <f t="shared" si="426"/>
        <v>0.97610062932025587</v>
      </c>
      <c r="BB152">
        <f t="shared" si="427"/>
        <v>11.621173002420109</v>
      </c>
      <c r="BC152">
        <f t="shared" si="349"/>
        <v>-53.852444173340849</v>
      </c>
      <c r="BD152">
        <f t="shared" si="428"/>
        <v>0.97993937115983487</v>
      </c>
      <c r="BE152">
        <f t="shared" si="429"/>
        <v>42.72693670706667</v>
      </c>
      <c r="BF152">
        <f t="shared" si="350"/>
        <v>53.852444173340899</v>
      </c>
      <c r="BG152">
        <f t="shared" si="430"/>
        <v>0.97993937115983543</v>
      </c>
      <c r="BH152">
        <f t="shared" si="431"/>
        <v>42.72693670706682</v>
      </c>
      <c r="BI152">
        <f t="shared" si="351"/>
        <v>17.858597538904007</v>
      </c>
      <c r="BJ152">
        <f t="shared" si="432"/>
        <v>0.97610062932025587</v>
      </c>
      <c r="BK152">
        <f t="shared" si="433"/>
        <v>11.621173002420122</v>
      </c>
      <c r="BL152">
        <f t="shared" si="352"/>
        <v>10.601675782016519</v>
      </c>
      <c r="BM152">
        <f t="shared" si="434"/>
        <v>0.96764866514439185</v>
      </c>
      <c r="BN152">
        <f t="shared" si="435"/>
        <v>5.4763995881929555</v>
      </c>
      <c r="BO152">
        <f t="shared" si="353"/>
        <v>7.4463991992596661</v>
      </c>
      <c r="BP152">
        <f t="shared" si="436"/>
        <v>0.95323114751412785</v>
      </c>
      <c r="BQ152">
        <f t="shared" si="437"/>
        <v>2.8965301323395556</v>
      </c>
      <c r="BR152">
        <f t="shared" si="354"/>
        <v>5.6548303255818047</v>
      </c>
      <c r="BS152">
        <f t="shared" si="438"/>
        <v>0.93122847896948469</v>
      </c>
      <c r="BT152">
        <f t="shared" si="439"/>
        <v>1.5044643772680792</v>
      </c>
      <c r="BU152">
        <f t="shared" si="355"/>
        <v>4.480296749537855</v>
      </c>
      <c r="BV152">
        <f t="shared" si="440"/>
        <v>0.90006102737702842</v>
      </c>
      <c r="BW152">
        <f t="shared" si="441"/>
        <v>0.65244187667251463</v>
      </c>
      <c r="BX152">
        <f t="shared" si="356"/>
        <v>3.636174657281094</v>
      </c>
      <c r="BY152">
        <f t="shared" si="442"/>
        <v>0.85840641474950008</v>
      </c>
      <c r="BZ152">
        <f t="shared" si="443"/>
        <v>9.1913752574380767E-2</v>
      </c>
      <c r="CA152">
        <f t="shared" si="357"/>
        <v>2.9895788141827517</v>
      </c>
      <c r="CB152">
        <f t="shared" si="444"/>
        <v>0.80531414561943648</v>
      </c>
      <c r="CC152">
        <f t="shared" si="445"/>
        <v>-0.29267053180605218</v>
      </c>
      <c r="CD152">
        <f t="shared" si="358"/>
        <v>2.4711441162952323</v>
      </c>
      <c r="CE152">
        <f t="shared" si="446"/>
        <v>0.74027739207286181</v>
      </c>
      <c r="CF152">
        <f t="shared" si="447"/>
        <v>-0.56231873451397896</v>
      </c>
      <c r="CG152">
        <f t="shared" si="359"/>
        <v>2.0416271690592911</v>
      </c>
      <c r="CH152">
        <f t="shared" si="448"/>
        <v>0.66335372557267258</v>
      </c>
      <c r="CI152">
        <f t="shared" si="449"/>
        <v>-0.75249724463634537</v>
      </c>
      <c r="CJ152">
        <f t="shared" si="360"/>
        <v>1.6774265246541853</v>
      </c>
      <c r="CK152">
        <f t="shared" si="450"/>
        <v>0.57540222388570561</v>
      </c>
      <c r="CL152">
        <f t="shared" si="451"/>
        <v>-0.88558981872060338</v>
      </c>
      <c r="CM152">
        <f t="shared" si="361"/>
        <v>1.363508564979051</v>
      </c>
      <c r="CN152">
        <f t="shared" si="452"/>
        <v>0.47843284660933616</v>
      </c>
      <c r="CO152">
        <f t="shared" si="453"/>
        <v>-0.97682594424974034</v>
      </c>
      <c r="CP152">
        <f t="shared" si="362"/>
        <v>1.0896149642732522</v>
      </c>
      <c r="CQ152">
        <f t="shared" si="454"/>
        <v>0.37597157657450664</v>
      </c>
      <c r="CR152">
        <f t="shared" si="455"/>
        <v>-1.0372869008184451</v>
      </c>
      <c r="CS152">
        <f t="shared" si="363"/>
        <v>0.84808790133938405</v>
      </c>
      <c r="CT152">
        <f t="shared" si="456"/>
        <v>0.27326785603090831</v>
      </c>
      <c r="CU152">
        <f t="shared" si="457"/>
        <v>-1.0754677857822448</v>
      </c>
      <c r="CV152">
        <f t="shared" si="364"/>
        <v>0.6325773607214269</v>
      </c>
      <c r="CW152">
        <f t="shared" si="458"/>
        <v>0.17714929239806143</v>
      </c>
      <c r="CX152">
        <f t="shared" si="459"/>
        <v>-1.0980701058827522</v>
      </c>
      <c r="CY152">
        <f t="shared" si="365"/>
        <v>0.4372776584921626</v>
      </c>
      <c r="CZ152">
        <f t="shared" si="460"/>
        <v>9.5393274688199248E-2</v>
      </c>
      <c r="DA152">
        <f t="shared" si="461"/>
        <v>-1.11036614335784</v>
      </c>
      <c r="DB152">
        <f t="shared" si="366"/>
        <v>0.25650740419016205</v>
      </c>
      <c r="DC152">
        <f t="shared" si="462"/>
        <v>3.5636464938209378E-2</v>
      </c>
      <c r="DD152">
        <f t="shared" si="463"/>
        <v>-1.1163267100407051</v>
      </c>
      <c r="EW152">
        <f t="shared" si="481"/>
        <v>4.3039819354180056</v>
      </c>
      <c r="EX152">
        <f t="shared" si="476"/>
        <v>-1.9857394531739545</v>
      </c>
      <c r="EY152">
        <f t="shared" si="477"/>
        <v>-4.5887731284198834</v>
      </c>
      <c r="EZ152">
        <f t="shared" si="478"/>
        <v>-0.72747746905853738</v>
      </c>
      <c r="FA152">
        <f t="shared" si="480"/>
        <v>5.8549787815168202</v>
      </c>
      <c r="FB152" cm="1">
        <f t="array" ref="FB152">xsel+Rs*COS(EW152)</f>
        <v>266.80552239321685</v>
      </c>
      <c r="FC152">
        <f t="shared" si="479"/>
        <v>135.04995663975907</v>
      </c>
    </row>
    <row r="153" spans="1:246" x14ac:dyDescent="0.2">
      <c r="A153">
        <f t="shared" si="464"/>
        <v>54.692813132864849</v>
      </c>
      <c r="B153">
        <f t="shared" si="393"/>
        <v>0.97459437411558958</v>
      </c>
      <c r="C153">
        <f t="shared" si="394"/>
        <v>42.598987017776601</v>
      </c>
      <c r="D153">
        <f t="shared" si="465"/>
        <v>-8.6744495783991266E-2</v>
      </c>
      <c r="E153">
        <f t="shared" si="475"/>
        <v>0.71310238749839228</v>
      </c>
      <c r="F153">
        <f t="shared" si="395"/>
        <v>35.842215279982291</v>
      </c>
      <c r="G153">
        <f t="shared" si="466"/>
        <v>-0.26317157043104211</v>
      </c>
      <c r="H153">
        <f t="shared" si="396"/>
        <v>3.4815053141901142E-2</v>
      </c>
      <c r="I153">
        <f t="shared" si="397"/>
        <v>-1.151203448304335</v>
      </c>
      <c r="J153">
        <f t="shared" si="334"/>
        <v>-0.44837563116448748</v>
      </c>
      <c r="K153">
        <f t="shared" si="398"/>
        <v>9.322912461122157E-2</v>
      </c>
      <c r="L153">
        <f t="shared" si="399"/>
        <v>-1.1447582346037504</v>
      </c>
      <c r="M153">
        <f t="shared" si="335"/>
        <v>-0.64811294545176101</v>
      </c>
      <c r="N153">
        <f t="shared" si="400"/>
        <v>0.17322553379588312</v>
      </c>
      <c r="O153">
        <f t="shared" si="401"/>
        <v>-1.1317802256408518</v>
      </c>
      <c r="P153">
        <f t="shared" si="336"/>
        <v>-0.86810053025681733</v>
      </c>
      <c r="Q153">
        <f t="shared" si="402"/>
        <v>0.2674070771643442</v>
      </c>
      <c r="R153">
        <f t="shared" si="403"/>
        <v>-1.1083467062406576</v>
      </c>
      <c r="S153">
        <f t="shared" si="337"/>
        <v>-1.1142131996047095</v>
      </c>
      <c r="T153">
        <f t="shared" si="404"/>
        <v>0.36823021445290149</v>
      </c>
      <c r="U153">
        <f t="shared" si="405"/>
        <v>-1.069240687954168</v>
      </c>
      <c r="V153">
        <f t="shared" si="338"/>
        <v>-1.3929133617430478</v>
      </c>
      <c r="W153">
        <f t="shared" si="406"/>
        <v>0.46905953062636596</v>
      </c>
      <c r="X153">
        <f t="shared" si="407"/>
        <v>-1.0078175409629575</v>
      </c>
      <c r="Y153">
        <f t="shared" si="339"/>
        <v>-1.7120264618811392</v>
      </c>
      <c r="Z153">
        <f t="shared" si="408"/>
        <v>0.56477779457129418</v>
      </c>
      <c r="AA153">
        <f t="shared" si="409"/>
        <v>-0.91563596583463325</v>
      </c>
      <c r="AB153">
        <f t="shared" si="340"/>
        <v>-2.0820513300770256</v>
      </c>
      <c r="AC153">
        <f t="shared" si="410"/>
        <v>0.65192976825717996</v>
      </c>
      <c r="AD153">
        <f t="shared" si="411"/>
        <v>-0.78166316671909475</v>
      </c>
      <c r="AE153">
        <f t="shared" si="341"/>
        <v>-2.518365126774663</v>
      </c>
      <c r="AF153">
        <f t="shared" si="412"/>
        <v>0.72852374810467024</v>
      </c>
      <c r="AG153">
        <f t="shared" si="413"/>
        <v>-0.59071486977314369</v>
      </c>
      <c r="AH153">
        <f t="shared" si="342"/>
        <v>-3.0450724385731522</v>
      </c>
      <c r="AI153">
        <f t="shared" si="414"/>
        <v>0.79367801409768557</v>
      </c>
      <c r="AJ153">
        <f t="shared" si="415"/>
        <v>-0.32045828968531215</v>
      </c>
      <c r="AK153">
        <f t="shared" si="343"/>
        <v>-3.7021927584050145</v>
      </c>
      <c r="AL153">
        <f t="shared" si="416"/>
        <v>0.84727994603952084</v>
      </c>
      <c r="AM153">
        <f t="shared" si="417"/>
        <v>6.4495276294976187E-2</v>
      </c>
      <c r="AN153">
        <f t="shared" si="344"/>
        <v>-4.5603840640545572</v>
      </c>
      <c r="AO153">
        <f t="shared" si="418"/>
        <v>0.88975263741272659</v>
      </c>
      <c r="AP153">
        <f t="shared" si="419"/>
        <v>0.62500509507856472</v>
      </c>
      <c r="AQ153">
        <f t="shared" si="345"/>
        <v>-5.7549187120749945</v>
      </c>
      <c r="AR153">
        <f t="shared" si="420"/>
        <v>0.92193542676298368</v>
      </c>
      <c r="AS153">
        <f t="shared" si="421"/>
        <v>1.4763047580030659</v>
      </c>
      <c r="AT153">
        <f t="shared" si="346"/>
        <v>-7.5774789518291694</v>
      </c>
      <c r="AU153">
        <f t="shared" si="422"/>
        <v>0.94501558352046966</v>
      </c>
      <c r="AV153">
        <f t="shared" si="423"/>
        <v>2.8662066046830201</v>
      </c>
      <c r="AW153">
        <f t="shared" si="347"/>
        <v>-10.787838498193011</v>
      </c>
      <c r="AX153">
        <f t="shared" si="424"/>
        <v>0.96042379923319565</v>
      </c>
      <c r="AY153">
        <f t="shared" si="425"/>
        <v>5.4404884166883072</v>
      </c>
      <c r="AZ153">
        <f t="shared" si="348"/>
        <v>-18.171943775557182</v>
      </c>
      <c r="BA153">
        <f t="shared" si="426"/>
        <v>0.96963526026639102</v>
      </c>
      <c r="BB153">
        <f t="shared" si="427"/>
        <v>11.568937629542479</v>
      </c>
      <c r="BC153">
        <f t="shared" si="349"/>
        <v>-54.797225306223126</v>
      </c>
      <c r="BD153">
        <f t="shared" si="428"/>
        <v>0.97388624368869858</v>
      </c>
      <c r="BE153">
        <f t="shared" si="429"/>
        <v>42.58200934478382</v>
      </c>
      <c r="BF153">
        <f t="shared" si="350"/>
        <v>54.797225306223176</v>
      </c>
      <c r="BG153">
        <f t="shared" si="430"/>
        <v>0.97388624368869936</v>
      </c>
      <c r="BH153">
        <f t="shared" si="431"/>
        <v>42.58200934478397</v>
      </c>
      <c r="BI153">
        <f t="shared" si="351"/>
        <v>18.1719437755572</v>
      </c>
      <c r="BJ153">
        <f t="shared" si="432"/>
        <v>0.96963526026639102</v>
      </c>
      <c r="BK153">
        <f t="shared" si="433"/>
        <v>11.568937629542491</v>
      </c>
      <c r="BL153">
        <f t="shared" si="352"/>
        <v>10.787838498193018</v>
      </c>
      <c r="BM153">
        <f t="shared" si="434"/>
        <v>0.96042379923319554</v>
      </c>
      <c r="BN153">
        <f t="shared" si="435"/>
        <v>5.4404884166883107</v>
      </c>
      <c r="BO153">
        <f t="shared" si="353"/>
        <v>7.5774789518291685</v>
      </c>
      <c r="BP153">
        <f t="shared" si="436"/>
        <v>0.94501558352046944</v>
      </c>
      <c r="BQ153">
        <f t="shared" si="437"/>
        <v>2.8662066046830166</v>
      </c>
      <c r="BR153">
        <f t="shared" si="354"/>
        <v>5.7549187120749954</v>
      </c>
      <c r="BS153">
        <f t="shared" si="438"/>
        <v>0.92193542676298379</v>
      </c>
      <c r="BT153">
        <f t="shared" si="439"/>
        <v>1.4763047580030673</v>
      </c>
      <c r="BU153">
        <f t="shared" si="355"/>
        <v>4.5603840640545572</v>
      </c>
      <c r="BV153">
        <f t="shared" si="440"/>
        <v>0.88975263741272681</v>
      </c>
      <c r="BW153">
        <f t="shared" si="441"/>
        <v>0.62500509507856583</v>
      </c>
      <c r="BX153">
        <f t="shared" si="356"/>
        <v>3.7021927584050141</v>
      </c>
      <c r="BY153">
        <f t="shared" si="442"/>
        <v>0.84727994603952073</v>
      </c>
      <c r="BZ153">
        <f t="shared" si="443"/>
        <v>6.4495276294976187E-2</v>
      </c>
      <c r="CA153">
        <f t="shared" si="357"/>
        <v>3.0450724385731522</v>
      </c>
      <c r="CB153">
        <f t="shared" si="444"/>
        <v>0.79367801409768535</v>
      </c>
      <c r="CC153">
        <f t="shared" si="445"/>
        <v>-0.32045828968531309</v>
      </c>
      <c r="CD153">
        <f t="shared" si="358"/>
        <v>2.518365126774663</v>
      </c>
      <c r="CE153">
        <f t="shared" si="446"/>
        <v>0.72852374810467024</v>
      </c>
      <c r="CF153">
        <f t="shared" si="447"/>
        <v>-0.59071486977314369</v>
      </c>
      <c r="CG153">
        <f t="shared" si="359"/>
        <v>2.0820513300770256</v>
      </c>
      <c r="CH153">
        <f t="shared" si="448"/>
        <v>0.6519297682571803</v>
      </c>
      <c r="CI153">
        <f t="shared" si="449"/>
        <v>-0.78166316671909375</v>
      </c>
      <c r="CJ153">
        <f t="shared" si="360"/>
        <v>1.7120264618811394</v>
      </c>
      <c r="CK153">
        <f t="shared" si="450"/>
        <v>0.56477779457129484</v>
      </c>
      <c r="CL153">
        <f t="shared" si="451"/>
        <v>-0.91563596583463158</v>
      </c>
      <c r="CM153">
        <f t="shared" si="361"/>
        <v>1.3929133617430478</v>
      </c>
      <c r="CN153">
        <f t="shared" si="452"/>
        <v>0.46905953062636563</v>
      </c>
      <c r="CO153">
        <f t="shared" si="453"/>
        <v>-1.0078175409629588</v>
      </c>
      <c r="CP153">
        <f t="shared" si="362"/>
        <v>1.1142131996047104</v>
      </c>
      <c r="CQ153">
        <f t="shared" si="454"/>
        <v>0.36823021445290138</v>
      </c>
      <c r="CR153">
        <f t="shared" si="455"/>
        <v>-1.069240687954168</v>
      </c>
      <c r="CS153">
        <f t="shared" si="363"/>
        <v>0.86810053025681733</v>
      </c>
      <c r="CT153">
        <f t="shared" si="456"/>
        <v>0.26740707716434442</v>
      </c>
      <c r="CU153">
        <f t="shared" si="457"/>
        <v>-1.1083467062406571</v>
      </c>
      <c r="CV153">
        <f t="shared" si="364"/>
        <v>0.64811294545176135</v>
      </c>
      <c r="CW153">
        <f t="shared" si="458"/>
        <v>0.17322553379588312</v>
      </c>
      <c r="CX153">
        <f t="shared" si="459"/>
        <v>-1.1317802256408542</v>
      </c>
      <c r="CY153">
        <f t="shared" si="365"/>
        <v>0.44837563116448736</v>
      </c>
      <c r="CZ153">
        <f t="shared" si="460"/>
        <v>9.3229124611221459E-2</v>
      </c>
      <c r="DA153">
        <f t="shared" si="461"/>
        <v>-1.1447582346037508</v>
      </c>
      <c r="DB153">
        <f t="shared" si="366"/>
        <v>0.26317157043104217</v>
      </c>
      <c r="DC153">
        <f t="shared" si="462"/>
        <v>3.4815053141901142E-2</v>
      </c>
      <c r="DD153">
        <f t="shared" si="463"/>
        <v>-1.1512034483043343</v>
      </c>
      <c r="EW153">
        <f t="shared" si="481"/>
        <v>4.3353978619539033</v>
      </c>
      <c r="EX153">
        <f t="shared" si="476"/>
        <v>-1.8406227634234427</v>
      </c>
      <c r="EY153">
        <f t="shared" si="477"/>
        <v>-4.6488824294412359</v>
      </c>
      <c r="EZ153">
        <f t="shared" si="478"/>
        <v>-0.37443684300694041</v>
      </c>
      <c r="FA153">
        <f t="shared" si="480"/>
        <v>5.8881064061885811</v>
      </c>
      <c r="FB153" cm="1">
        <f t="array" ref="FB153">xsel+Rs*COS(EW153)</f>
        <v>266.84180156565446</v>
      </c>
      <c r="FC153">
        <f t="shared" si="479"/>
        <v>135.03492931450376</v>
      </c>
    </row>
    <row r="154" spans="1:246" x14ac:dyDescent="0.2">
      <c r="A154">
        <f t="shared" si="464"/>
        <v>55.635794055861638</v>
      </c>
      <c r="B154">
        <f t="shared" si="393"/>
        <v>0.96784600474004301</v>
      </c>
      <c r="C154">
        <f t="shared" si="394"/>
        <v>42.436940911843934</v>
      </c>
      <c r="D154">
        <f t="shared" si="465"/>
        <v>-8.8967278967648888E-2</v>
      </c>
      <c r="E154">
        <f t="shared" si="475"/>
        <v>0.70421157625912789</v>
      </c>
      <c r="F154">
        <f t="shared" si="395"/>
        <v>35.592282373387967</v>
      </c>
      <c r="G154">
        <f t="shared" si="466"/>
        <v>-0.26983573667192223</v>
      </c>
      <c r="H154">
        <f t="shared" si="396"/>
        <v>3.3993291669295211E-2</v>
      </c>
      <c r="I154">
        <f t="shared" si="397"/>
        <v>-1.1865092183543877</v>
      </c>
      <c r="J154">
        <f t="shared" si="334"/>
        <v>-0.45947360383681224</v>
      </c>
      <c r="K154">
        <f t="shared" si="398"/>
        <v>9.1062388907025449E-2</v>
      </c>
      <c r="L154">
        <f t="shared" si="399"/>
        <v>-1.1795936883315659</v>
      </c>
      <c r="M154">
        <f t="shared" si="335"/>
        <v>-0.66364853018209546</v>
      </c>
      <c r="N154">
        <f t="shared" si="400"/>
        <v>0.16929244222304662</v>
      </c>
      <c r="O154">
        <f t="shared" si="401"/>
        <v>-1.1659559072999999</v>
      </c>
      <c r="P154">
        <f t="shared" si="336"/>
        <v>-0.8881131591742506</v>
      </c>
      <c r="Q154">
        <f t="shared" si="402"/>
        <v>0.26152276079526793</v>
      </c>
      <c r="R154">
        <f t="shared" si="403"/>
        <v>-1.1417221964232087</v>
      </c>
      <c r="S154">
        <f t="shared" si="337"/>
        <v>-1.1388114349361678</v>
      </c>
      <c r="T154">
        <f t="shared" si="404"/>
        <v>0.36044113028772429</v>
      </c>
      <c r="U154">
        <f t="shared" si="405"/>
        <v>-1.1017322948356982</v>
      </c>
      <c r="V154">
        <f t="shared" si="338"/>
        <v>-1.4223181585070446</v>
      </c>
      <c r="W154">
        <f t="shared" si="406"/>
        <v>0.4596027370582999</v>
      </c>
      <c r="X154">
        <f t="shared" si="407"/>
        <v>-1.0394005774546911</v>
      </c>
      <c r="Y154">
        <f t="shared" si="339"/>
        <v>-1.7466263991080933</v>
      </c>
      <c r="Z154">
        <f t="shared" si="408"/>
        <v>0.55402207869723108</v>
      </c>
      <c r="AA154">
        <f t="shared" si="409"/>
        <v>-0.94634267752883217</v>
      </c>
      <c r="AB154">
        <f t="shared" si="340"/>
        <v>-2.1224754910947601</v>
      </c>
      <c r="AC154">
        <f t="shared" si="410"/>
        <v>0.64031519791731739</v>
      </c>
      <c r="AD154">
        <f t="shared" si="411"/>
        <v>-0.81157891281198979</v>
      </c>
      <c r="AE154">
        <f t="shared" si="341"/>
        <v>-2.5655861372540936</v>
      </c>
      <c r="AF154">
        <f t="shared" si="412"/>
        <v>0.71651000369191542</v>
      </c>
      <c r="AG154">
        <f t="shared" si="413"/>
        <v>-0.61997713040572899</v>
      </c>
      <c r="AH154">
        <f t="shared" si="342"/>
        <v>-3.1005660629635527</v>
      </c>
      <c r="AI154">
        <f t="shared" si="414"/>
        <v>0.78170416331770176</v>
      </c>
      <c r="AJ154">
        <f t="shared" si="415"/>
        <v>-0.34926602982085875</v>
      </c>
      <c r="AK154">
        <f t="shared" si="343"/>
        <v>-3.7682108595289345</v>
      </c>
      <c r="AL154">
        <f t="shared" si="416"/>
        <v>0.83573269298821196</v>
      </c>
      <c r="AM154">
        <f t="shared" si="417"/>
        <v>3.5848827365982508E-2</v>
      </c>
      <c r="AN154">
        <f t="shared" si="344"/>
        <v>-4.6404713785712595</v>
      </c>
      <c r="AO154">
        <f t="shared" si="418"/>
        <v>0.8789383778372265</v>
      </c>
      <c r="AP154">
        <f t="shared" si="419"/>
        <v>0.59605051505143891</v>
      </c>
      <c r="AQ154">
        <f t="shared" si="345"/>
        <v>-5.8550070985681852</v>
      </c>
      <c r="AR154">
        <f t="shared" si="420"/>
        <v>0.91205364007797785</v>
      </c>
      <c r="AS154">
        <f t="shared" si="421"/>
        <v>1.4462050257465555</v>
      </c>
      <c r="AT154">
        <f t="shared" si="346"/>
        <v>-7.7085587043986719</v>
      </c>
      <c r="AU154">
        <f t="shared" si="422"/>
        <v>0.93613560989692568</v>
      </c>
      <c r="AV154">
        <f t="shared" si="423"/>
        <v>2.8332821426202042</v>
      </c>
      <c r="AW154">
        <f t="shared" si="347"/>
        <v>-10.97400121436951</v>
      </c>
      <c r="AX154">
        <f t="shared" si="424"/>
        <v>0.95247138134972575</v>
      </c>
      <c r="AY154">
        <f t="shared" si="425"/>
        <v>5.4008044349890021</v>
      </c>
      <c r="AZ154">
        <f t="shared" si="348"/>
        <v>-18.485290012210374</v>
      </c>
      <c r="BA154">
        <f t="shared" si="426"/>
        <v>0.9623968128515028</v>
      </c>
      <c r="BB154">
        <f t="shared" si="427"/>
        <v>11.510249300530692</v>
      </c>
      <c r="BC154">
        <f t="shared" si="349"/>
        <v>-55.742006439105403</v>
      </c>
      <c r="BD154">
        <f t="shared" si="428"/>
        <v>0.96703615620659777</v>
      </c>
      <c r="BE154">
        <f t="shared" si="429"/>
        <v>42.417456401508971</v>
      </c>
      <c r="BF154">
        <f t="shared" si="350"/>
        <v>55.742006439105452</v>
      </c>
      <c r="BG154">
        <f t="shared" si="430"/>
        <v>0.96703615620659855</v>
      </c>
      <c r="BH154">
        <f t="shared" si="431"/>
        <v>42.417456401509128</v>
      </c>
      <c r="BI154">
        <f t="shared" si="351"/>
        <v>18.485290012210392</v>
      </c>
      <c r="BJ154">
        <f t="shared" si="432"/>
        <v>0.96239681285150269</v>
      </c>
      <c r="BK154">
        <f t="shared" si="433"/>
        <v>11.510249300530704</v>
      </c>
      <c r="BL154">
        <f t="shared" si="352"/>
        <v>10.974001214369517</v>
      </c>
      <c r="BM154">
        <f t="shared" si="434"/>
        <v>0.95247138134972575</v>
      </c>
      <c r="BN154">
        <f t="shared" si="435"/>
        <v>5.4008044349890065</v>
      </c>
      <c r="BO154">
        <f t="shared" si="353"/>
        <v>7.708558704398671</v>
      </c>
      <c r="BP154">
        <f t="shared" si="436"/>
        <v>0.93613560989692535</v>
      </c>
      <c r="BQ154">
        <f t="shared" si="437"/>
        <v>2.8332821426201997</v>
      </c>
      <c r="BR154">
        <f t="shared" si="354"/>
        <v>5.8550070985681861</v>
      </c>
      <c r="BS154">
        <f t="shared" si="438"/>
        <v>0.91205364007797796</v>
      </c>
      <c r="BT154">
        <f t="shared" si="439"/>
        <v>1.4462050257465566</v>
      </c>
      <c r="BU154">
        <f t="shared" si="355"/>
        <v>4.6404713785712595</v>
      </c>
      <c r="BV154">
        <f t="shared" si="440"/>
        <v>0.87893837783722673</v>
      </c>
      <c r="BW154">
        <f t="shared" si="441"/>
        <v>0.59605051505144069</v>
      </c>
      <c r="BX154">
        <f t="shared" si="356"/>
        <v>3.7682108595289341</v>
      </c>
      <c r="BY154">
        <f t="shared" si="442"/>
        <v>0.83573269298821184</v>
      </c>
      <c r="BZ154">
        <f t="shared" si="443"/>
        <v>3.5848827365982008E-2</v>
      </c>
      <c r="CA154">
        <f t="shared" si="357"/>
        <v>3.1005660629635527</v>
      </c>
      <c r="CB154">
        <f t="shared" si="444"/>
        <v>0.78170416331770154</v>
      </c>
      <c r="CC154">
        <f t="shared" si="445"/>
        <v>-0.34926602982085925</v>
      </c>
      <c r="CD154">
        <f t="shared" si="358"/>
        <v>2.5655861372540936</v>
      </c>
      <c r="CE154">
        <f t="shared" si="446"/>
        <v>0.71651000369191542</v>
      </c>
      <c r="CF154">
        <f t="shared" si="447"/>
        <v>-0.61997713040572899</v>
      </c>
      <c r="CG154">
        <f t="shared" si="359"/>
        <v>2.1224754910947601</v>
      </c>
      <c r="CH154">
        <f t="shared" si="448"/>
        <v>0.64031519791731761</v>
      </c>
      <c r="CI154">
        <f t="shared" si="449"/>
        <v>-0.81157891281198891</v>
      </c>
      <c r="CJ154">
        <f t="shared" si="360"/>
        <v>1.7466263991080935</v>
      </c>
      <c r="CK154">
        <f t="shared" si="450"/>
        <v>0.55402207869723163</v>
      </c>
      <c r="CL154">
        <f t="shared" si="451"/>
        <v>-0.94634267752883106</v>
      </c>
      <c r="CM154">
        <f t="shared" si="361"/>
        <v>1.4223181585070446</v>
      </c>
      <c r="CN154">
        <f t="shared" si="452"/>
        <v>0.45960273705829957</v>
      </c>
      <c r="CO154">
        <f t="shared" si="453"/>
        <v>-1.0394005774546919</v>
      </c>
      <c r="CP154">
        <f t="shared" si="362"/>
        <v>1.1388114349361687</v>
      </c>
      <c r="CQ154">
        <f t="shared" si="454"/>
        <v>0.36044113028772429</v>
      </c>
      <c r="CR154">
        <f t="shared" si="455"/>
        <v>-1.1017322948356982</v>
      </c>
      <c r="CS154">
        <f t="shared" si="363"/>
        <v>0.8881131591742506</v>
      </c>
      <c r="CT154">
        <f t="shared" si="456"/>
        <v>0.26152276079526837</v>
      </c>
      <c r="CU154">
        <f t="shared" si="457"/>
        <v>-1.1417221964232069</v>
      </c>
      <c r="CV154">
        <f t="shared" si="364"/>
        <v>0.6636485301820958</v>
      </c>
      <c r="CW154">
        <f t="shared" si="458"/>
        <v>0.16929244222304707</v>
      </c>
      <c r="CX154">
        <f t="shared" si="459"/>
        <v>-1.1659559072999979</v>
      </c>
      <c r="CY154">
        <f t="shared" si="365"/>
        <v>0.45947360383681213</v>
      </c>
      <c r="CZ154">
        <f t="shared" si="460"/>
        <v>9.1062388907025227E-2</v>
      </c>
      <c r="DA154">
        <f t="shared" si="461"/>
        <v>-1.1795936883315676</v>
      </c>
      <c r="DB154">
        <f t="shared" si="366"/>
        <v>0.26983573667192229</v>
      </c>
      <c r="DC154">
        <f t="shared" si="462"/>
        <v>3.3993291669295211E-2</v>
      </c>
      <c r="DD154">
        <f t="shared" si="463"/>
        <v>-1.1865092183543871</v>
      </c>
      <c r="EW154">
        <f t="shared" si="481"/>
        <v>4.3668137884898011</v>
      </c>
      <c r="EX154">
        <f t="shared" si="476"/>
        <v>-1.6936896012265112</v>
      </c>
      <c r="EY154">
        <f t="shared" si="477"/>
        <v>-4.7044038447711074</v>
      </c>
      <c r="EZ154">
        <f t="shared" si="478"/>
        <v>-4.7111799456250977E-2</v>
      </c>
      <c r="FA154">
        <f t="shared" si="480"/>
        <v>5.8998119019467046</v>
      </c>
      <c r="FB154" cm="1">
        <f t="array" ref="FB154">xsel+Rs*COS(EW154)</f>
        <v>266.87853485620371</v>
      </c>
      <c r="FC154">
        <f t="shared" si="479"/>
        <v>135.02104896067127</v>
      </c>
    </row>
    <row r="155" spans="1:246" x14ac:dyDescent="0.2">
      <c r="A155">
        <f t="shared" si="464"/>
        <v>56.578774978858426</v>
      </c>
      <c r="B155">
        <f t="shared" si="393"/>
        <v>0.96030370955560873</v>
      </c>
      <c r="C155">
        <f t="shared" si="394"/>
        <v>42.255160565445053</v>
      </c>
      <c r="D155">
        <f t="shared" si="465"/>
        <v>-9.1190062151306511E-2</v>
      </c>
      <c r="E155">
        <f t="shared" si="475"/>
        <v>0.69532256707454787</v>
      </c>
      <c r="F155">
        <f t="shared" si="395"/>
        <v>35.340817838910532</v>
      </c>
      <c r="G155">
        <f t="shared" si="466"/>
        <v>-0.27649990291280235</v>
      </c>
      <c r="H155">
        <f t="shared" si="396"/>
        <v>3.3171180520391363E-2</v>
      </c>
      <c r="I155">
        <f t="shared" si="397"/>
        <v>-1.2222596749739969</v>
      </c>
      <c r="J155">
        <f t="shared" si="334"/>
        <v>-0.470571576509137</v>
      </c>
      <c r="K155">
        <f t="shared" si="398"/>
        <v>8.8893067575610885E-2</v>
      </c>
      <c r="L155">
        <f t="shared" si="399"/>
        <v>-1.2148884262926509</v>
      </c>
      <c r="M155">
        <f t="shared" si="335"/>
        <v>-0.67918411491242991</v>
      </c>
      <c r="N155">
        <f t="shared" si="400"/>
        <v>0.16535001767955204</v>
      </c>
      <c r="O155">
        <f t="shared" si="401"/>
        <v>-1.2006134731049847</v>
      </c>
      <c r="P155">
        <f t="shared" si="336"/>
        <v>-0.90812578809168387</v>
      </c>
      <c r="Q155">
        <f t="shared" si="402"/>
        <v>0.25561490692367927</v>
      </c>
      <c r="R155">
        <f t="shared" si="403"/>
        <v>-1.1756111139345389</v>
      </c>
      <c r="S155">
        <f t="shared" si="337"/>
        <v>-1.163409670267626</v>
      </c>
      <c r="T155">
        <f t="shared" si="404"/>
        <v>0.35260432407897524</v>
      </c>
      <c r="U155">
        <f t="shared" si="405"/>
        <v>-1.1347792531886229</v>
      </c>
      <c r="V155">
        <f t="shared" si="338"/>
        <v>-1.4517229552710413</v>
      </c>
      <c r="W155">
        <f t="shared" si="406"/>
        <v>0.45006246590513765</v>
      </c>
      <c r="X155">
        <f t="shared" si="407"/>
        <v>-1.0715934064146984</v>
      </c>
      <c r="Y155">
        <f t="shared" si="339"/>
        <v>-1.7812263363350473</v>
      </c>
      <c r="Z155">
        <f t="shared" si="408"/>
        <v>0.54313507626351565</v>
      </c>
      <c r="AA155">
        <f t="shared" si="409"/>
        <v>-0.97772928836861372</v>
      </c>
      <c r="AB155">
        <f t="shared" si="340"/>
        <v>-2.1628996521124946</v>
      </c>
      <c r="AC155">
        <f t="shared" si="410"/>
        <v>0.6285100145530842</v>
      </c>
      <c r="AD155">
        <f t="shared" si="411"/>
        <v>-0.84226498241427006</v>
      </c>
      <c r="AE155">
        <f t="shared" si="341"/>
        <v>-2.6128071477335242</v>
      </c>
      <c r="AF155">
        <f t="shared" si="412"/>
        <v>0.70423615883459711</v>
      </c>
      <c r="AG155">
        <f t="shared" si="413"/>
        <v>-0.6501273975361842</v>
      </c>
      <c r="AH155">
        <f t="shared" si="342"/>
        <v>-3.1560596873539533</v>
      </c>
      <c r="AI155">
        <f t="shared" si="414"/>
        <v>0.76939259327948517</v>
      </c>
      <c r="AJ155">
        <f t="shared" si="415"/>
        <v>-0.37911728468318118</v>
      </c>
      <c r="AK155">
        <f t="shared" si="343"/>
        <v>-3.8342289606528546</v>
      </c>
      <c r="AL155">
        <f t="shared" si="416"/>
        <v>0.82376465559557377</v>
      </c>
      <c r="AM155">
        <f t="shared" si="417"/>
        <v>5.9488593948735166E-3</v>
      </c>
      <c r="AN155">
        <f t="shared" si="344"/>
        <v>-4.7205586930879617</v>
      </c>
      <c r="AO155">
        <f t="shared" si="418"/>
        <v>0.86761824865052828</v>
      </c>
      <c r="AP155">
        <f t="shared" si="419"/>
        <v>0.56555002874605398</v>
      </c>
      <c r="AQ155">
        <f t="shared" si="345"/>
        <v>-5.955095485061376</v>
      </c>
      <c r="AR155">
        <f t="shared" si="420"/>
        <v>0.90158311891446719</v>
      </c>
      <c r="AS155">
        <f t="shared" si="421"/>
        <v>1.4141335527822363</v>
      </c>
      <c r="AT155">
        <f t="shared" si="346"/>
        <v>-7.8396384569681743</v>
      </c>
      <c r="AU155">
        <f t="shared" si="422"/>
        <v>0.92659122664349569</v>
      </c>
      <c r="AV155">
        <f t="shared" si="423"/>
        <v>2.7977196361100436</v>
      </c>
      <c r="AW155">
        <f t="shared" si="347"/>
        <v>-11.160163930546009</v>
      </c>
      <c r="AX155">
        <f t="shared" si="424"/>
        <v>0.94379141149398238</v>
      </c>
      <c r="AY155">
        <f t="shared" si="425"/>
        <v>5.3573002749188277</v>
      </c>
      <c r="AZ155">
        <f t="shared" si="348"/>
        <v>-18.798636248863566</v>
      </c>
      <c r="BA155">
        <f t="shared" si="426"/>
        <v>0.95438528707559123</v>
      </c>
      <c r="BB155">
        <f t="shared" si="427"/>
        <v>11.445035045929474</v>
      </c>
      <c r="BC155">
        <f t="shared" si="349"/>
        <v>-56.686787571987679</v>
      </c>
      <c r="BD155">
        <f t="shared" si="428"/>
        <v>0.95938910871353245</v>
      </c>
      <c r="BE155">
        <f t="shared" si="429"/>
        <v>42.233068888392062</v>
      </c>
      <c r="BF155">
        <f t="shared" si="350"/>
        <v>56.686787571987729</v>
      </c>
      <c r="BG155">
        <f t="shared" si="430"/>
        <v>0.95938910871353333</v>
      </c>
      <c r="BH155">
        <f t="shared" si="431"/>
        <v>42.233068888392218</v>
      </c>
      <c r="BI155">
        <f t="shared" si="351"/>
        <v>18.798636248863584</v>
      </c>
      <c r="BJ155">
        <f t="shared" si="432"/>
        <v>0.95438528707559123</v>
      </c>
      <c r="BK155">
        <f t="shared" si="433"/>
        <v>11.445035045929487</v>
      </c>
      <c r="BL155">
        <f t="shared" si="352"/>
        <v>11.160163930546016</v>
      </c>
      <c r="BM155">
        <f t="shared" si="434"/>
        <v>0.94379141149398249</v>
      </c>
      <c r="BN155">
        <f t="shared" si="435"/>
        <v>5.3573002749188321</v>
      </c>
      <c r="BO155">
        <f t="shared" si="353"/>
        <v>7.8396384569681734</v>
      </c>
      <c r="BP155">
        <f t="shared" si="436"/>
        <v>0.92659122664349558</v>
      </c>
      <c r="BQ155">
        <f t="shared" si="437"/>
        <v>2.79771963611004</v>
      </c>
      <c r="BR155">
        <f t="shared" si="354"/>
        <v>5.9550954850613769</v>
      </c>
      <c r="BS155">
        <f t="shared" si="438"/>
        <v>0.90158311891446752</v>
      </c>
      <c r="BT155">
        <f t="shared" si="439"/>
        <v>1.4141335527822376</v>
      </c>
      <c r="BU155">
        <f t="shared" si="355"/>
        <v>4.7205586930879617</v>
      </c>
      <c r="BV155">
        <f t="shared" si="440"/>
        <v>0.8676182486505285</v>
      </c>
      <c r="BW155">
        <f t="shared" si="441"/>
        <v>0.56555002874605509</v>
      </c>
      <c r="BX155">
        <f t="shared" si="356"/>
        <v>3.8342289606528541</v>
      </c>
      <c r="BY155">
        <f t="shared" si="442"/>
        <v>0.82376465559557377</v>
      </c>
      <c r="BZ155">
        <f t="shared" si="443"/>
        <v>5.9488593948735166E-3</v>
      </c>
      <c r="CA155">
        <f t="shared" si="357"/>
        <v>3.1560596873539533</v>
      </c>
      <c r="CB155">
        <f t="shared" si="444"/>
        <v>0.76939259327948495</v>
      </c>
      <c r="CC155">
        <f t="shared" si="445"/>
        <v>-0.37911728468318207</v>
      </c>
      <c r="CD155">
        <f t="shared" si="358"/>
        <v>2.6128071477335242</v>
      </c>
      <c r="CE155">
        <f t="shared" si="446"/>
        <v>0.70423615883459711</v>
      </c>
      <c r="CF155">
        <f t="shared" si="447"/>
        <v>-0.6501273975361842</v>
      </c>
      <c r="CG155">
        <f t="shared" si="359"/>
        <v>2.1628996521124946</v>
      </c>
      <c r="CH155">
        <f t="shared" si="448"/>
        <v>0.62851001455308442</v>
      </c>
      <c r="CI155">
        <f t="shared" si="449"/>
        <v>-0.84226498241426961</v>
      </c>
      <c r="CJ155">
        <f t="shared" si="360"/>
        <v>1.7812263363350476</v>
      </c>
      <c r="CK155">
        <f t="shared" si="450"/>
        <v>0.5431350762635162</v>
      </c>
      <c r="CL155">
        <f t="shared" si="451"/>
        <v>-0.97772928836861261</v>
      </c>
      <c r="CM155">
        <f t="shared" si="361"/>
        <v>1.4517229552710413</v>
      </c>
      <c r="CN155">
        <f t="shared" si="452"/>
        <v>0.45006246590513732</v>
      </c>
      <c r="CO155">
        <f t="shared" si="453"/>
        <v>-1.0715934064146992</v>
      </c>
      <c r="CP155">
        <f t="shared" si="362"/>
        <v>1.1634096702676269</v>
      </c>
      <c r="CQ155">
        <f t="shared" si="454"/>
        <v>0.35260432407897513</v>
      </c>
      <c r="CR155">
        <f t="shared" si="455"/>
        <v>-1.1347792531886236</v>
      </c>
      <c r="CS155">
        <f t="shared" si="363"/>
        <v>0.90812578809168387</v>
      </c>
      <c r="CT155">
        <f t="shared" si="456"/>
        <v>0.25561490692367972</v>
      </c>
      <c r="CU155">
        <f t="shared" si="457"/>
        <v>-1.1756111139345373</v>
      </c>
      <c r="CV155">
        <f t="shared" si="364"/>
        <v>0.67918411491243025</v>
      </c>
      <c r="CW155">
        <f t="shared" si="458"/>
        <v>0.16535001767955226</v>
      </c>
      <c r="CX155">
        <f t="shared" si="459"/>
        <v>-1.2006134731049849</v>
      </c>
      <c r="CY155">
        <f t="shared" si="365"/>
        <v>0.47057157650913689</v>
      </c>
      <c r="CZ155">
        <f t="shared" si="460"/>
        <v>8.8893067575610885E-2</v>
      </c>
      <c r="DA155">
        <f t="shared" si="461"/>
        <v>-1.2148884262926494</v>
      </c>
      <c r="DB155">
        <f t="shared" si="366"/>
        <v>0.27649990291280241</v>
      </c>
      <c r="DC155">
        <f t="shared" si="462"/>
        <v>3.3171180520391363E-2</v>
      </c>
      <c r="DD155">
        <f t="shared" si="463"/>
        <v>-1.2222596749739962</v>
      </c>
      <c r="EW155">
        <f t="shared" si="481"/>
        <v>4.3982297150256988</v>
      </c>
      <c r="EX155">
        <f t="shared" si="476"/>
        <v>-1.5450849718747928</v>
      </c>
      <c r="EY155">
        <f t="shared" si="477"/>
        <v>-4.7552825814757496</v>
      </c>
      <c r="EZ155">
        <f t="shared" si="478"/>
        <v>0.25299465061585813</v>
      </c>
      <c r="FA155">
        <f t="shared" si="480"/>
        <v>5.8945732421236201</v>
      </c>
      <c r="FB155" cm="1">
        <f t="array" ref="FB155">xsel+Rs*COS(EW155)</f>
        <v>266.91568601354163</v>
      </c>
      <c r="FC155">
        <f t="shared" si="479"/>
        <v>135.00832927649512</v>
      </c>
    </row>
    <row r="156" spans="1:246" x14ac:dyDescent="0.2">
      <c r="A156">
        <f t="shared" si="464"/>
        <v>57.521755901855215</v>
      </c>
      <c r="B156">
        <f t="shared" si="393"/>
        <v>0.95196748856228663</v>
      </c>
      <c r="C156">
        <f t="shared" si="394"/>
        <v>42.053412928906631</v>
      </c>
      <c r="D156">
        <f t="shared" si="465"/>
        <v>-9.3412845334964134E-2</v>
      </c>
      <c r="E156">
        <f t="shared" si="475"/>
        <v>0.68644080744938318</v>
      </c>
      <c r="F156">
        <f t="shared" si="395"/>
        <v>35.087947805133169</v>
      </c>
      <c r="G156">
        <f t="shared" si="466"/>
        <v>-0.28316406915368247</v>
      </c>
      <c r="H156">
        <f t="shared" si="396"/>
        <v>3.2348719695189598E-2</v>
      </c>
      <c r="I156">
        <f t="shared" si="397"/>
        <v>-1.2584714560945847</v>
      </c>
      <c r="J156">
        <f t="shared" si="334"/>
        <v>-0.48166954918146176</v>
      </c>
      <c r="K156">
        <f t="shared" si="398"/>
        <v>8.672116061697821E-2</v>
      </c>
      <c r="L156">
        <f t="shared" si="399"/>
        <v>-1.2506593674305357</v>
      </c>
      <c r="M156">
        <f t="shared" si="335"/>
        <v>-0.69471969964276437</v>
      </c>
      <c r="N156">
        <f t="shared" si="400"/>
        <v>0.16139826016539927</v>
      </c>
      <c r="O156">
        <f t="shared" si="401"/>
        <v>-1.2357702642327684</v>
      </c>
      <c r="P156">
        <f t="shared" si="336"/>
        <v>-0.92813841700911714</v>
      </c>
      <c r="Q156">
        <f t="shared" si="402"/>
        <v>0.24968351554957846</v>
      </c>
      <c r="R156">
        <f t="shared" si="403"/>
        <v>-1.2100313657696773</v>
      </c>
      <c r="S156">
        <f t="shared" si="337"/>
        <v>-1.1880079055990842</v>
      </c>
      <c r="T156">
        <f t="shared" si="404"/>
        <v>0.34471979582665413</v>
      </c>
      <c r="U156">
        <f t="shared" si="405"/>
        <v>-1.1684001850317807</v>
      </c>
      <c r="V156">
        <f t="shared" si="338"/>
        <v>-1.4811277520350381</v>
      </c>
      <c r="W156">
        <f t="shared" si="406"/>
        <v>0.44043871716687966</v>
      </c>
      <c r="X156">
        <f t="shared" si="407"/>
        <v>-1.1044155249450498</v>
      </c>
      <c r="Y156">
        <f t="shared" si="339"/>
        <v>-1.8158262735620014</v>
      </c>
      <c r="Z156">
        <f t="shared" si="408"/>
        <v>0.53211678727014777</v>
      </c>
      <c r="AA156">
        <f t="shared" si="409"/>
        <v>-1.0098163489813849</v>
      </c>
      <c r="AB156">
        <f t="shared" si="340"/>
        <v>-2.2033238131302291</v>
      </c>
      <c r="AC156">
        <f t="shared" si="410"/>
        <v>0.61651421816448071</v>
      </c>
      <c r="AD156">
        <f t="shared" si="411"/>
        <v>-0.87374318689571773</v>
      </c>
      <c r="AE156">
        <f t="shared" si="341"/>
        <v>-2.6600281582129548</v>
      </c>
      <c r="AF156">
        <f t="shared" si="412"/>
        <v>0.69170221353271577</v>
      </c>
      <c r="AG156">
        <f t="shared" si="413"/>
        <v>-0.68118899434550084</v>
      </c>
      <c r="AH156">
        <f t="shared" si="342"/>
        <v>-3.2115533117443538</v>
      </c>
      <c r="AI156">
        <f t="shared" si="414"/>
        <v>0.75674330398303602</v>
      </c>
      <c r="AJ156">
        <f t="shared" si="415"/>
        <v>-0.4100372093979322</v>
      </c>
      <c r="AK156">
        <f t="shared" si="343"/>
        <v>-3.9002470617767746</v>
      </c>
      <c r="AL156">
        <f t="shared" si="416"/>
        <v>0.81137583386160617</v>
      </c>
      <c r="AM156">
        <f t="shared" si="417"/>
        <v>-2.523205360026199E-2</v>
      </c>
      <c r="AN156">
        <f t="shared" si="344"/>
        <v>-4.800646007604664</v>
      </c>
      <c r="AO156">
        <f t="shared" si="418"/>
        <v>0.85579224985263169</v>
      </c>
      <c r="AP156">
        <f t="shared" si="419"/>
        <v>0.53347327166087322</v>
      </c>
      <c r="AQ156">
        <f t="shared" si="345"/>
        <v>-6.0551838715545667</v>
      </c>
      <c r="AR156">
        <f t="shared" si="420"/>
        <v>0.8905238632724517</v>
      </c>
      <c r="AS156">
        <f t="shared" si="421"/>
        <v>1.3800558781896684</v>
      </c>
      <c r="AT156">
        <f t="shared" si="346"/>
        <v>-7.9707182095376767</v>
      </c>
      <c r="AU156">
        <f t="shared" si="422"/>
        <v>0.91638243376018014</v>
      </c>
      <c r="AV156">
        <f t="shared" si="423"/>
        <v>2.759478203973964</v>
      </c>
      <c r="AW156">
        <f t="shared" si="347"/>
        <v>-11.346326646722508</v>
      </c>
      <c r="AX156">
        <f t="shared" si="424"/>
        <v>0.93438388966596575</v>
      </c>
      <c r="AY156">
        <f t="shared" si="425"/>
        <v>5.3099230924267102</v>
      </c>
      <c r="AZ156">
        <f t="shared" si="348"/>
        <v>-19.111982485516759</v>
      </c>
      <c r="BA156">
        <f t="shared" si="426"/>
        <v>0.94560068293865629</v>
      </c>
      <c r="BB156">
        <f t="shared" si="427"/>
        <v>11.373212485481972</v>
      </c>
      <c r="BC156">
        <f t="shared" si="349"/>
        <v>-57.631568704869956</v>
      </c>
      <c r="BD156">
        <f t="shared" si="428"/>
        <v>0.9509451012095026</v>
      </c>
      <c r="BE156">
        <f t="shared" si="429"/>
        <v>42.028609083768771</v>
      </c>
      <c r="BF156">
        <f t="shared" si="350"/>
        <v>57.631568704870006</v>
      </c>
      <c r="BG156">
        <f t="shared" si="430"/>
        <v>0.95094510120950371</v>
      </c>
      <c r="BH156">
        <f t="shared" si="431"/>
        <v>42.028609083768941</v>
      </c>
      <c r="BI156">
        <f t="shared" si="351"/>
        <v>19.111982485516776</v>
      </c>
      <c r="BJ156">
        <f t="shared" si="432"/>
        <v>0.94560068293865629</v>
      </c>
      <c r="BK156">
        <f t="shared" si="433"/>
        <v>11.373212485481984</v>
      </c>
      <c r="BL156">
        <f t="shared" si="352"/>
        <v>11.346326646722515</v>
      </c>
      <c r="BM156">
        <f t="shared" si="434"/>
        <v>0.93438388966596564</v>
      </c>
      <c r="BN156">
        <f t="shared" si="435"/>
        <v>5.3099230924267156</v>
      </c>
      <c r="BO156">
        <f t="shared" si="353"/>
        <v>7.9707182095376758</v>
      </c>
      <c r="BP156">
        <f t="shared" si="436"/>
        <v>0.9163824337601798</v>
      </c>
      <c r="BQ156">
        <f t="shared" si="437"/>
        <v>2.75947820397396</v>
      </c>
      <c r="BR156">
        <f t="shared" si="354"/>
        <v>6.0551838715545676</v>
      </c>
      <c r="BS156">
        <f t="shared" si="438"/>
        <v>0.89052386327245181</v>
      </c>
      <c r="BT156">
        <f t="shared" si="439"/>
        <v>1.3800558781896692</v>
      </c>
      <c r="BU156">
        <f t="shared" si="355"/>
        <v>4.800646007604664</v>
      </c>
      <c r="BV156">
        <f t="shared" si="440"/>
        <v>0.85579224985263203</v>
      </c>
      <c r="BW156">
        <f t="shared" si="441"/>
        <v>0.53347327166087499</v>
      </c>
      <c r="BX156">
        <f t="shared" si="356"/>
        <v>3.9002470617767742</v>
      </c>
      <c r="BY156">
        <f t="shared" si="442"/>
        <v>0.81137583386160617</v>
      </c>
      <c r="BZ156">
        <f t="shared" si="443"/>
        <v>-2.523205360026199E-2</v>
      </c>
      <c r="CA156">
        <f t="shared" si="357"/>
        <v>3.2115533117443538</v>
      </c>
      <c r="CB156">
        <f t="shared" si="444"/>
        <v>0.7567433039830358</v>
      </c>
      <c r="CC156">
        <f t="shared" si="445"/>
        <v>-0.41003720939793276</v>
      </c>
      <c r="CD156">
        <f t="shared" si="358"/>
        <v>2.6600281582129548</v>
      </c>
      <c r="CE156">
        <f t="shared" si="446"/>
        <v>0.69170221353271577</v>
      </c>
      <c r="CF156">
        <f t="shared" si="447"/>
        <v>-0.68118899434550084</v>
      </c>
      <c r="CG156">
        <f t="shared" si="359"/>
        <v>2.2033238131302291</v>
      </c>
      <c r="CH156">
        <f t="shared" si="448"/>
        <v>0.61651421816448104</v>
      </c>
      <c r="CI156">
        <f t="shared" si="449"/>
        <v>-0.87374318689571684</v>
      </c>
      <c r="CJ156">
        <f t="shared" si="360"/>
        <v>1.8158262735620017</v>
      </c>
      <c r="CK156">
        <f t="shared" si="450"/>
        <v>0.53211678727014844</v>
      </c>
      <c r="CL156">
        <f t="shared" si="451"/>
        <v>-1.0098163489813834</v>
      </c>
      <c r="CM156">
        <f t="shared" si="361"/>
        <v>1.4811277520350381</v>
      </c>
      <c r="CN156">
        <f t="shared" si="452"/>
        <v>0.44043871716687943</v>
      </c>
      <c r="CO156">
        <f t="shared" si="453"/>
        <v>-1.1044155249450507</v>
      </c>
      <c r="CP156">
        <f t="shared" si="362"/>
        <v>1.1880079055990851</v>
      </c>
      <c r="CQ156">
        <f t="shared" si="454"/>
        <v>0.34471979582665391</v>
      </c>
      <c r="CR156">
        <f t="shared" si="455"/>
        <v>-1.1684001850317818</v>
      </c>
      <c r="CS156">
        <f t="shared" si="363"/>
        <v>0.92813841700911714</v>
      </c>
      <c r="CT156">
        <f t="shared" si="456"/>
        <v>0.24968351554957868</v>
      </c>
      <c r="CU156">
        <f t="shared" si="457"/>
        <v>-1.2100313657696771</v>
      </c>
      <c r="CV156">
        <f t="shared" si="364"/>
        <v>0.6947196996427647</v>
      </c>
      <c r="CW156">
        <f t="shared" si="458"/>
        <v>0.16139826016539938</v>
      </c>
      <c r="CX156">
        <f t="shared" si="459"/>
        <v>-1.2357702642327699</v>
      </c>
      <c r="CY156">
        <f t="shared" si="365"/>
        <v>0.48166954918146165</v>
      </c>
      <c r="CZ156">
        <f t="shared" si="460"/>
        <v>8.6721160616977988E-2</v>
      </c>
      <c r="DA156">
        <f t="shared" si="461"/>
        <v>-1.2506593674305375</v>
      </c>
      <c r="DB156">
        <f t="shared" si="366"/>
        <v>0.28316406915368253</v>
      </c>
      <c r="DC156">
        <f t="shared" si="462"/>
        <v>3.2348719695189598E-2</v>
      </c>
      <c r="DD156">
        <f t="shared" si="463"/>
        <v>-1.258471456094584</v>
      </c>
      <c r="EW156">
        <f t="shared" si="481"/>
        <v>4.4296456415615966</v>
      </c>
      <c r="EX156">
        <f t="shared" si="476"/>
        <v>-1.3949555301962033</v>
      </c>
      <c r="EY156">
        <f t="shared" si="477"/>
        <v>-4.8014684283846982</v>
      </c>
      <c r="EZ156">
        <f t="shared" si="478"/>
        <v>0.52487394129333276</v>
      </c>
      <c r="FA156">
        <f t="shared" si="480"/>
        <v>5.8766067884240138</v>
      </c>
      <c r="FB156" cm="1">
        <f t="array" ref="FB156">xsel+Rs*COS(EW156)</f>
        <v>266.95321837396125</v>
      </c>
      <c r="FC156">
        <f t="shared" si="479"/>
        <v>134.99678281476787</v>
      </c>
    </row>
    <row r="157" spans="1:246" x14ac:dyDescent="0.2">
      <c r="A157">
        <f t="shared" si="464"/>
        <v>58.464736824852004</v>
      </c>
      <c r="B157">
        <f t="shared" si="393"/>
        <v>0.9428373417600765</v>
      </c>
      <c r="C157">
        <f t="shared" si="394"/>
        <v>41.831435035220977</v>
      </c>
      <c r="D157">
        <f t="shared" si="465"/>
        <v>-9.5635628518621757E-2</v>
      </c>
      <c r="E157">
        <f t="shared" si="475"/>
        <v>0.67757153227871425</v>
      </c>
      <c r="F157">
        <f t="shared" si="395"/>
        <v>34.833795401385544</v>
      </c>
      <c r="G157">
        <f t="shared" si="466"/>
        <v>-0.28982823539456259</v>
      </c>
      <c r="H157">
        <f t="shared" si="396"/>
        <v>3.1525909193690138E-2</v>
      </c>
      <c r="I157">
        <f t="shared" si="397"/>
        <v>-1.2951622715615649</v>
      </c>
      <c r="J157">
        <f t="shared" si="334"/>
        <v>-0.49276752185378653</v>
      </c>
      <c r="K157">
        <f t="shared" si="398"/>
        <v>8.4546668031127092E-2</v>
      </c>
      <c r="L157">
        <f t="shared" si="399"/>
        <v>-1.2869245178009601</v>
      </c>
      <c r="M157">
        <f t="shared" si="335"/>
        <v>-0.71025528437309882</v>
      </c>
      <c r="N157">
        <f t="shared" si="400"/>
        <v>0.1574371696805883</v>
      </c>
      <c r="O157">
        <f t="shared" si="401"/>
        <v>-1.2714447325113427</v>
      </c>
      <c r="P157">
        <f t="shared" si="336"/>
        <v>-0.94815104592655042</v>
      </c>
      <c r="Q157">
        <f t="shared" si="402"/>
        <v>0.24372858667296504</v>
      </c>
      <c r="R157">
        <f t="shared" si="403"/>
        <v>-1.2450020025676507</v>
      </c>
      <c r="S157">
        <f t="shared" si="337"/>
        <v>-1.2126061409305424</v>
      </c>
      <c r="T157">
        <f t="shared" si="404"/>
        <v>0.33678754553076118</v>
      </c>
      <c r="U157">
        <f t="shared" si="405"/>
        <v>-1.2026149003397606</v>
      </c>
      <c r="V157">
        <f t="shared" si="338"/>
        <v>-1.5105325487990349</v>
      </c>
      <c r="W157">
        <f t="shared" si="406"/>
        <v>0.43073149084352569</v>
      </c>
      <c r="X157">
        <f t="shared" si="407"/>
        <v>-1.1378876767034163</v>
      </c>
      <c r="Y157">
        <f t="shared" si="339"/>
        <v>-1.8504262107889555</v>
      </c>
      <c r="Z157">
        <f t="shared" si="408"/>
        <v>0.5209672117171279</v>
      </c>
      <c r="AA157">
        <f t="shared" si="409"/>
        <v>-1.0426257340254097</v>
      </c>
      <c r="AB157">
        <f t="shared" si="340"/>
        <v>-2.2437479741479636</v>
      </c>
      <c r="AC157">
        <f t="shared" si="410"/>
        <v>0.60432780875150671</v>
      </c>
      <c r="AD157">
        <f t="shared" si="411"/>
        <v>-0.90603676500608799</v>
      </c>
      <c r="AE157">
        <f t="shared" si="341"/>
        <v>-2.7072491686923854</v>
      </c>
      <c r="AF157">
        <f t="shared" si="412"/>
        <v>0.67890816778627117</v>
      </c>
      <c r="AG157">
        <f t="shared" si="413"/>
        <v>-0.7131868113393055</v>
      </c>
      <c r="AH157">
        <f t="shared" si="342"/>
        <v>-3.2670469361347543</v>
      </c>
      <c r="AI157">
        <f t="shared" si="414"/>
        <v>0.74375629542835398</v>
      </c>
      <c r="AJ157">
        <f t="shared" si="415"/>
        <v>-0.44205271969438381</v>
      </c>
      <c r="AK157">
        <f t="shared" si="343"/>
        <v>-3.9662651629006946</v>
      </c>
      <c r="AL157">
        <f t="shared" si="416"/>
        <v>0.79856622778630937</v>
      </c>
      <c r="AM157">
        <f t="shared" si="417"/>
        <v>-5.7723371792173406E-2</v>
      </c>
      <c r="AN157">
        <f t="shared" si="344"/>
        <v>-4.8807333221213662</v>
      </c>
      <c r="AO157">
        <f t="shared" si="418"/>
        <v>0.84346038144353697</v>
      </c>
      <c r="AP157">
        <f t="shared" si="419"/>
        <v>0.49978744565573724</v>
      </c>
      <c r="AQ157">
        <f t="shared" si="345"/>
        <v>-6.1552722580477575</v>
      </c>
      <c r="AR157">
        <f t="shared" si="420"/>
        <v>0.87887587315193116</v>
      </c>
      <c r="AS157">
        <f t="shared" si="421"/>
        <v>1.3439344993519216</v>
      </c>
      <c r="AT157">
        <f t="shared" si="346"/>
        <v>-8.1017979621071792</v>
      </c>
      <c r="AU157">
        <f t="shared" si="422"/>
        <v>0.90550923124697891</v>
      </c>
      <c r="AV157">
        <f t="shared" si="423"/>
        <v>2.7185129369888839</v>
      </c>
      <c r="AW157">
        <f t="shared" si="347"/>
        <v>-11.532489362899007</v>
      </c>
      <c r="AX157">
        <f t="shared" si="424"/>
        <v>0.92424881586567553</v>
      </c>
      <c r="AY157">
        <f t="shared" si="425"/>
        <v>5.2586142238744813</v>
      </c>
      <c r="AZ157">
        <f t="shared" si="348"/>
        <v>-19.425328722169951</v>
      </c>
      <c r="BA157">
        <f t="shared" si="426"/>
        <v>0.9360430004406981</v>
      </c>
      <c r="BB157">
        <f t="shared" si="427"/>
        <v>11.294689278022986</v>
      </c>
      <c r="BC157">
        <f t="shared" si="349"/>
        <v>-58.576349837752232</v>
      </c>
      <c r="BD157">
        <f t="shared" si="428"/>
        <v>0.94170413369450812</v>
      </c>
      <c r="BE157">
        <f t="shared" si="429"/>
        <v>41.803808922893737</v>
      </c>
      <c r="BF157">
        <f t="shared" si="350"/>
        <v>58.576349837752282</v>
      </c>
      <c r="BG157">
        <f t="shared" si="430"/>
        <v>0.94170413369450945</v>
      </c>
      <c r="BH157">
        <f t="shared" si="431"/>
        <v>41.803808922893893</v>
      </c>
      <c r="BI157">
        <f t="shared" si="351"/>
        <v>19.425328722169969</v>
      </c>
      <c r="BJ157">
        <f t="shared" si="432"/>
        <v>0.9360430004406981</v>
      </c>
      <c r="BK157">
        <f t="shared" si="433"/>
        <v>11.294689278023</v>
      </c>
      <c r="BL157">
        <f t="shared" si="352"/>
        <v>11.532489362899014</v>
      </c>
      <c r="BM157">
        <f t="shared" si="434"/>
        <v>0.92424881586567542</v>
      </c>
      <c r="BN157">
        <f t="shared" si="435"/>
        <v>5.2586142238744866</v>
      </c>
      <c r="BO157">
        <f t="shared" si="353"/>
        <v>8.1017979621071774</v>
      </c>
      <c r="BP157">
        <f t="shared" si="436"/>
        <v>0.90550923124697869</v>
      </c>
      <c r="BQ157">
        <f t="shared" si="437"/>
        <v>2.7185129369888799</v>
      </c>
      <c r="BR157">
        <f t="shared" si="354"/>
        <v>6.1552722580477583</v>
      </c>
      <c r="BS157">
        <f t="shared" si="438"/>
        <v>0.87887587315193139</v>
      </c>
      <c r="BT157">
        <f t="shared" si="439"/>
        <v>1.3439344993519231</v>
      </c>
      <c r="BU157">
        <f t="shared" si="355"/>
        <v>4.8807333221213662</v>
      </c>
      <c r="BV157">
        <f t="shared" si="440"/>
        <v>0.8434603814435373</v>
      </c>
      <c r="BW157">
        <f t="shared" si="441"/>
        <v>0.49978744565573896</v>
      </c>
      <c r="BX157">
        <f t="shared" si="356"/>
        <v>3.9662651629006942</v>
      </c>
      <c r="BY157">
        <f t="shared" si="442"/>
        <v>0.79856622778630926</v>
      </c>
      <c r="BZ157">
        <f t="shared" si="443"/>
        <v>-5.7723371792173406E-2</v>
      </c>
      <c r="CA157">
        <f t="shared" si="357"/>
        <v>3.2670469361347543</v>
      </c>
      <c r="CB157">
        <f t="shared" si="444"/>
        <v>0.74375629542835375</v>
      </c>
      <c r="CC157">
        <f t="shared" si="445"/>
        <v>-0.44205271969438426</v>
      </c>
      <c r="CD157">
        <f t="shared" si="358"/>
        <v>2.7072491686923854</v>
      </c>
      <c r="CE157">
        <f t="shared" si="446"/>
        <v>0.67890816778627117</v>
      </c>
      <c r="CF157">
        <f t="shared" si="447"/>
        <v>-0.7131868113393055</v>
      </c>
      <c r="CG157">
        <f t="shared" si="359"/>
        <v>2.2437479741479636</v>
      </c>
      <c r="CH157">
        <f t="shared" si="448"/>
        <v>0.60432780875150693</v>
      </c>
      <c r="CI157">
        <f t="shared" si="449"/>
        <v>-0.90603676500608754</v>
      </c>
      <c r="CJ157">
        <f t="shared" si="360"/>
        <v>1.8504262107889557</v>
      </c>
      <c r="CK157">
        <f t="shared" si="450"/>
        <v>0.52096721171712834</v>
      </c>
      <c r="CL157">
        <f t="shared" si="451"/>
        <v>-1.0426257340254093</v>
      </c>
      <c r="CM157">
        <f t="shared" si="361"/>
        <v>1.5105325487990349</v>
      </c>
      <c r="CN157">
        <f t="shared" si="452"/>
        <v>0.43073149084352536</v>
      </c>
      <c r="CO157">
        <f t="shared" si="453"/>
        <v>-1.1378876767034174</v>
      </c>
      <c r="CP157">
        <f t="shared" si="362"/>
        <v>1.2126061409305433</v>
      </c>
      <c r="CQ157">
        <f t="shared" si="454"/>
        <v>0.33678754553076096</v>
      </c>
      <c r="CR157">
        <f t="shared" si="455"/>
        <v>-1.2026149003397617</v>
      </c>
      <c r="CS157">
        <f t="shared" si="363"/>
        <v>0.94815104592655042</v>
      </c>
      <c r="CT157">
        <f t="shared" si="456"/>
        <v>0.24372858667296549</v>
      </c>
      <c r="CU157">
        <f t="shared" si="457"/>
        <v>-1.2450020025676489</v>
      </c>
      <c r="CV157">
        <f t="shared" si="364"/>
        <v>0.71025528437309915</v>
      </c>
      <c r="CW157">
        <f t="shared" si="458"/>
        <v>0.1574371696805883</v>
      </c>
      <c r="CX157">
        <f t="shared" si="459"/>
        <v>-1.2714447325113452</v>
      </c>
      <c r="CY157">
        <f t="shared" si="365"/>
        <v>0.49276752185378642</v>
      </c>
      <c r="CZ157">
        <f t="shared" si="460"/>
        <v>8.4546668031127092E-2</v>
      </c>
      <c r="DA157">
        <f t="shared" si="461"/>
        <v>-1.2869245178009583</v>
      </c>
      <c r="DB157">
        <f t="shared" si="366"/>
        <v>0.28982823539456265</v>
      </c>
      <c r="DC157">
        <f t="shared" si="462"/>
        <v>3.1525909193690138E-2</v>
      </c>
      <c r="DD157">
        <f t="shared" si="463"/>
        <v>-1.2951622715615643</v>
      </c>
      <c r="EW157">
        <f t="shared" si="481"/>
        <v>4.4610615680974943</v>
      </c>
      <c r="EX157">
        <f t="shared" si="476"/>
        <v>-1.2434494358243324</v>
      </c>
      <c r="EY157">
        <f t="shared" si="477"/>
        <v>-4.8429158056431403</v>
      </c>
      <c r="EZ157">
        <f t="shared" si="478"/>
        <v>0.76792337629519469</v>
      </c>
      <c r="FA157">
        <f t="shared" si="480"/>
        <v>5.8498114232972842</v>
      </c>
      <c r="FB157" cm="1">
        <f t="array" ref="FB157">xsel+Rs*COS(EW157)</f>
        <v>266.99109489755426</v>
      </c>
      <c r="FC157">
        <f t="shared" si="479"/>
        <v>134.98642097045328</v>
      </c>
    </row>
    <row r="158" spans="1:246" x14ac:dyDescent="0.2">
      <c r="A158">
        <f t="shared" si="464"/>
        <v>59.407717747848793</v>
      </c>
      <c r="B158">
        <f t="shared" si="393"/>
        <v>0.93291326914897876</v>
      </c>
      <c r="C158">
        <f t="shared" si="394"/>
        <v>41.588932182848687</v>
      </c>
      <c r="D158">
        <f t="shared" si="465"/>
        <v>-9.785841170227938E-2</v>
      </c>
      <c r="E158">
        <f t="shared" si="475"/>
        <v>0.66871976410505884</v>
      </c>
      <c r="F158">
        <f t="shared" si="395"/>
        <v>34.578480710008094</v>
      </c>
      <c r="G158">
        <f t="shared" si="466"/>
        <v>-0.29649240163544271</v>
      </c>
      <c r="H158">
        <f t="shared" si="396"/>
        <v>3.070274901589265E-2</v>
      </c>
      <c r="I158">
        <f t="shared" si="397"/>
        <v>-1.3323510024818215</v>
      </c>
      <c r="J158">
        <f t="shared" si="334"/>
        <v>-0.50386549452611129</v>
      </c>
      <c r="K158">
        <f t="shared" si="398"/>
        <v>8.2369589818057753E-2</v>
      </c>
      <c r="L158">
        <f t="shared" si="399"/>
        <v>-1.3237030712036373</v>
      </c>
      <c r="M158">
        <f t="shared" si="335"/>
        <v>-0.72579086910343327</v>
      </c>
      <c r="N158">
        <f t="shared" si="400"/>
        <v>0.1534667462251188</v>
      </c>
      <c r="O158">
        <f t="shared" si="401"/>
        <v>-1.3076565430538836</v>
      </c>
      <c r="P158">
        <f t="shared" si="336"/>
        <v>-0.96816367484398369</v>
      </c>
      <c r="Q158">
        <f t="shared" si="402"/>
        <v>0.23775012029383957</v>
      </c>
      <c r="R158">
        <f t="shared" si="403"/>
        <v>-1.2805433240687725</v>
      </c>
      <c r="S158">
        <f t="shared" si="337"/>
        <v>-1.2372043762620006</v>
      </c>
      <c r="T158">
        <f t="shared" si="404"/>
        <v>0.32880757319129605</v>
      </c>
      <c r="U158">
        <f t="shared" si="405"/>
        <v>-1.2374445062995898</v>
      </c>
      <c r="V158">
        <f t="shared" si="338"/>
        <v>-1.5399373455630316</v>
      </c>
      <c r="W158">
        <f t="shared" si="406"/>
        <v>0.42094078693507564</v>
      </c>
      <c r="X158">
        <f t="shared" si="407"/>
        <v>-1.1720319661580869</v>
      </c>
      <c r="Y158">
        <f t="shared" si="339"/>
        <v>-1.8850261480159096</v>
      </c>
      <c r="Z158">
        <f t="shared" si="408"/>
        <v>0.50968634960445547</v>
      </c>
      <c r="AA158">
        <f t="shared" si="409"/>
        <v>-1.0761807629511888</v>
      </c>
      <c r="AB158">
        <f t="shared" si="340"/>
        <v>-2.2841721351656981</v>
      </c>
      <c r="AC158">
        <f t="shared" si="410"/>
        <v>0.59195078631416242</v>
      </c>
      <c r="AD158">
        <f t="shared" si="411"/>
        <v>-0.93917051207382529</v>
      </c>
      <c r="AE158">
        <f t="shared" si="341"/>
        <v>-2.754470179171816</v>
      </c>
      <c r="AF158">
        <f t="shared" si="412"/>
        <v>0.6658540215952633</v>
      </c>
      <c r="AG158">
        <f t="shared" si="413"/>
        <v>-0.74614744649760423</v>
      </c>
      <c r="AH158">
        <f t="shared" si="342"/>
        <v>-3.3225405605251548</v>
      </c>
      <c r="AI158">
        <f t="shared" si="414"/>
        <v>0.73043156761543937</v>
      </c>
      <c r="AJ158">
        <f t="shared" si="415"/>
        <v>-0.47519264634868663</v>
      </c>
      <c r="AK158">
        <f t="shared" si="343"/>
        <v>-4.0322832640246142</v>
      </c>
      <c r="AL158">
        <f t="shared" si="416"/>
        <v>0.78533583736968327</v>
      </c>
      <c r="AM158">
        <f t="shared" si="417"/>
        <v>-9.1556762882051182E-2</v>
      </c>
      <c r="AN158">
        <f t="shared" si="344"/>
        <v>-4.9608206366380685</v>
      </c>
      <c r="AO158">
        <f t="shared" si="418"/>
        <v>0.83062264342324377</v>
      </c>
      <c r="AP158">
        <f t="shared" si="419"/>
        <v>0.46445711999993311</v>
      </c>
      <c r="AQ158">
        <f t="shared" si="345"/>
        <v>-6.2553606445409482</v>
      </c>
      <c r="AR158">
        <f t="shared" si="420"/>
        <v>0.86663914855290569</v>
      </c>
      <c r="AS158">
        <f t="shared" si="421"/>
        <v>1.3057286365819334</v>
      </c>
      <c r="AT158">
        <f t="shared" si="346"/>
        <v>-8.2328777146766807</v>
      </c>
      <c r="AU158">
        <f t="shared" si="422"/>
        <v>0.893971619103892</v>
      </c>
      <c r="AV158">
        <f t="shared" si="423"/>
        <v>2.6747746060739765</v>
      </c>
      <c r="AW158">
        <f t="shared" si="347"/>
        <v>-11.718652079075506</v>
      </c>
      <c r="AX158">
        <f t="shared" si="424"/>
        <v>0.91338619009311173</v>
      </c>
      <c r="AY158">
        <f t="shared" si="425"/>
        <v>5.2033087926592447</v>
      </c>
      <c r="AZ158">
        <f t="shared" si="348"/>
        <v>-19.738674958823143</v>
      </c>
      <c r="BA158">
        <f t="shared" si="426"/>
        <v>0.92571223958171645</v>
      </c>
      <c r="BB158">
        <f t="shared" si="427"/>
        <v>11.209362487183983</v>
      </c>
      <c r="BC158">
        <f t="shared" si="349"/>
        <v>-59.521130970634509</v>
      </c>
      <c r="BD158">
        <f t="shared" si="428"/>
        <v>0.93166620616854923</v>
      </c>
      <c r="BE158">
        <f t="shared" si="429"/>
        <v>41.558368132351198</v>
      </c>
      <c r="BF158">
        <f t="shared" si="350"/>
        <v>59.521130970634559</v>
      </c>
      <c r="BG158">
        <f t="shared" si="430"/>
        <v>0.93166620616855056</v>
      </c>
      <c r="BH158">
        <f t="shared" si="431"/>
        <v>41.558368132351369</v>
      </c>
      <c r="BI158">
        <f t="shared" si="351"/>
        <v>19.738674958823161</v>
      </c>
      <c r="BJ158">
        <f t="shared" si="432"/>
        <v>0.92571223958171656</v>
      </c>
      <c r="BK158">
        <f t="shared" si="433"/>
        <v>11.209362487183997</v>
      </c>
      <c r="BL158">
        <f t="shared" si="352"/>
        <v>11.718652079075513</v>
      </c>
      <c r="BM158">
        <f t="shared" si="434"/>
        <v>0.91338619009311184</v>
      </c>
      <c r="BN158">
        <f t="shared" si="435"/>
        <v>5.2033087926592492</v>
      </c>
      <c r="BO158">
        <f t="shared" si="353"/>
        <v>8.2328777146766789</v>
      </c>
      <c r="BP158">
        <f t="shared" si="436"/>
        <v>0.89397161910389178</v>
      </c>
      <c r="BQ158">
        <f t="shared" si="437"/>
        <v>2.674774606073973</v>
      </c>
      <c r="BR158">
        <f t="shared" si="354"/>
        <v>6.2553606445409491</v>
      </c>
      <c r="BS158">
        <f t="shared" si="438"/>
        <v>0.8666391485529058</v>
      </c>
      <c r="BT158">
        <f t="shared" si="439"/>
        <v>1.3057286365819349</v>
      </c>
      <c r="BU158">
        <f t="shared" si="355"/>
        <v>4.9608206366380685</v>
      </c>
      <c r="BV158">
        <f t="shared" si="440"/>
        <v>0.83062264342324399</v>
      </c>
      <c r="BW158">
        <f t="shared" si="441"/>
        <v>0.46445711999993428</v>
      </c>
      <c r="BX158">
        <f t="shared" si="356"/>
        <v>4.0322832640246142</v>
      </c>
      <c r="BY158">
        <f t="shared" si="442"/>
        <v>0.78533583736968315</v>
      </c>
      <c r="BZ158">
        <f t="shared" si="443"/>
        <v>-9.1556762882051682E-2</v>
      </c>
      <c r="CA158">
        <f t="shared" si="357"/>
        <v>3.3225405605251548</v>
      </c>
      <c r="CB158">
        <f t="shared" si="444"/>
        <v>0.73043156761543915</v>
      </c>
      <c r="CC158">
        <f t="shared" si="445"/>
        <v>-0.47519264634868708</v>
      </c>
      <c r="CD158">
        <f t="shared" si="358"/>
        <v>2.754470179171816</v>
      </c>
      <c r="CE158">
        <f t="shared" si="446"/>
        <v>0.6658540215952633</v>
      </c>
      <c r="CF158">
        <f t="shared" si="447"/>
        <v>-0.74614744649760423</v>
      </c>
      <c r="CG158">
        <f t="shared" si="359"/>
        <v>2.2841721351656981</v>
      </c>
      <c r="CH158">
        <f t="shared" si="448"/>
        <v>0.59195078631416265</v>
      </c>
      <c r="CI158">
        <f t="shared" si="449"/>
        <v>-0.93917051207382485</v>
      </c>
      <c r="CJ158">
        <f t="shared" si="360"/>
        <v>1.8850261480159098</v>
      </c>
      <c r="CK158">
        <f t="shared" si="450"/>
        <v>0.50968634960445591</v>
      </c>
      <c r="CL158">
        <f t="shared" si="451"/>
        <v>-1.0761807629511879</v>
      </c>
      <c r="CM158">
        <f t="shared" si="361"/>
        <v>1.5399373455630316</v>
      </c>
      <c r="CN158">
        <f t="shared" si="452"/>
        <v>0.42094078693507542</v>
      </c>
      <c r="CO158">
        <f t="shared" si="453"/>
        <v>-1.1720319661580874</v>
      </c>
      <c r="CP158">
        <f t="shared" si="362"/>
        <v>1.2372043762620015</v>
      </c>
      <c r="CQ158">
        <f t="shared" si="454"/>
        <v>0.32880757319129594</v>
      </c>
      <c r="CR158">
        <f t="shared" si="455"/>
        <v>-1.2374445062995905</v>
      </c>
      <c r="CS158">
        <f t="shared" si="363"/>
        <v>0.96816367484398369</v>
      </c>
      <c r="CT158">
        <f t="shared" si="456"/>
        <v>0.23775012029383968</v>
      </c>
      <c r="CU158">
        <f t="shared" si="457"/>
        <v>-1.2805433240687725</v>
      </c>
      <c r="CV158">
        <f t="shared" si="364"/>
        <v>0.7257908691034336</v>
      </c>
      <c r="CW158">
        <f t="shared" si="458"/>
        <v>0.15346674622511902</v>
      </c>
      <c r="CX158">
        <f t="shared" si="459"/>
        <v>-1.3076565430538838</v>
      </c>
      <c r="CY158">
        <f t="shared" si="365"/>
        <v>0.50386549452611118</v>
      </c>
      <c r="CZ158">
        <f t="shared" si="460"/>
        <v>8.2369589818057531E-2</v>
      </c>
      <c r="DA158">
        <f t="shared" si="461"/>
        <v>-1.3237030712036395</v>
      </c>
      <c r="DB158">
        <f t="shared" si="366"/>
        <v>0.29649240163544277</v>
      </c>
      <c r="DC158">
        <f t="shared" si="462"/>
        <v>3.070274901589265E-2</v>
      </c>
      <c r="DD158">
        <f t="shared" si="463"/>
        <v>-1.3323510024818208</v>
      </c>
      <c r="EW158">
        <f t="shared" si="481"/>
        <v>4.4924774946333921</v>
      </c>
      <c r="EX158">
        <f t="shared" si="476"/>
        <v>-1.0907162069827725</v>
      </c>
      <c r="EY158">
        <f t="shared" si="477"/>
        <v>-4.8795838096937239</v>
      </c>
      <c r="EZ158">
        <f t="shared" si="478"/>
        <v>0.98186002591722765</v>
      </c>
      <c r="FA158">
        <f t="shared" si="480"/>
        <v>5.8177272959039454</v>
      </c>
      <c r="FB158" cm="1">
        <f t="array" ref="FB158">xsel+Rs*COS(EW158)</f>
        <v>267.02927820476464</v>
      </c>
      <c r="FC158">
        <f t="shared" si="479"/>
        <v>134.97725396944062</v>
      </c>
    </row>
    <row r="159" spans="1:246" x14ac:dyDescent="0.2">
      <c r="A159">
        <f t="shared" si="464"/>
        <v>60.350698670845581</v>
      </c>
      <c r="B159">
        <f t="shared" ref="B159:B195" si="482">1-(Vl*SIN(B$94)*$A159/Al-COS(B$94))^2</f>
        <v>0.9221952707289931</v>
      </c>
      <c r="C159">
        <f t="shared" ref="C159:C190" si="483">IF(B159&gt;0, Al*(SIGN(SIN(B$94))*SQRT(B159)-SIN(B$94))/(Vl*SIN(B$94)),0)</f>
        <v>41.325575838457979</v>
      </c>
      <c r="D159">
        <f t="shared" si="465"/>
        <v>-0.100081194885937</v>
      </c>
      <c r="E159">
        <f t="shared" si="475"/>
        <v>0.65989031394891651</v>
      </c>
      <c r="F159">
        <f t="shared" ref="F159:F190" si="484">IF(E159&gt;0, Al*(SIGN(SIN(E$94))*SQRT(E159)-SIN(E$94))/(Vl*SIN(E$94)),0)</f>
        <v>34.322120728061975</v>
      </c>
      <c r="G159">
        <f t="shared" si="466"/>
        <v>-0.30315656787632284</v>
      </c>
      <c r="H159">
        <f t="shared" ref="H159:H190" si="485">1-(Vl*SIN(H$94)*G159/Al-COS(H$94))^2</f>
        <v>2.9879239161797466E-2</v>
      </c>
      <c r="I159">
        <f t="shared" ref="I159:I190" si="486">Al*(SIGN(SIN(H$94))*SQRT(H159)-SIN(H$94))/(Vl*SIN(H$94))</f>
        <v>-1.370057812736964</v>
      </c>
      <c r="J159">
        <f t="shared" si="334"/>
        <v>-0.514963467198436</v>
      </c>
      <c r="K159">
        <f t="shared" ref="K159:K190" si="487">1-(Vl*SIN(K$94)*J159/Al-COS(K$94))^2</f>
        <v>8.018992597776986E-2</v>
      </c>
      <c r="L159">
        <f t="shared" ref="L159:L190" si="488">Al*(SIGN(SIN(K$94))*SQRT(K159)-SIN(K$94))/(Vl*SIN(K$94))</f>
        <v>-1.3610155221286677</v>
      </c>
      <c r="M159">
        <f t="shared" si="335"/>
        <v>-0.74132645383376772</v>
      </c>
      <c r="N159">
        <f t="shared" ref="N159:N190" si="489">1-(Vl*SIN(N$94)*M159/Al-COS(N$94))^2</f>
        <v>0.14948698979899122</v>
      </c>
      <c r="O159">
        <f t="shared" ref="O159:O190" si="490">Al*(SIGN(SIN(N$94))*SQRT(N159)-SIN(N$94))/(Vl*SIN(N$94))</f>
        <v>-1.3444266894404473</v>
      </c>
      <c r="P159">
        <f t="shared" si="336"/>
        <v>-0.98817630376141696</v>
      </c>
      <c r="Q159">
        <f t="shared" ref="Q159:Q190" si="491">1-(Vl*SIN(Q$94)*P159/Al-COS(Q$94))^2</f>
        <v>0.2317481164122015</v>
      </c>
      <c r="R159">
        <f t="shared" ref="R159:R190" si="492">Al*(SIGN(SIN(Q$94))*SQRT(Q159)-SIN(Q$94))/(Vl*SIN(Q$94))</f>
        <v>-1.316676997449771</v>
      </c>
      <c r="S159">
        <f t="shared" si="337"/>
        <v>-1.2618026115934589</v>
      </c>
      <c r="T159">
        <f t="shared" ref="T159:T190" si="493">1-(Vl*SIN(T$94)*S159/Al-COS(T$94))^2</f>
        <v>0.32077987880825898</v>
      </c>
      <c r="U159">
        <f t="shared" ref="U159:U190" si="494">Al*(SIGN(SIN(T$94))*SQRT(T159)-SIN(T$94))/(Vl*SIN(T$94))</f>
        <v>-1.2729115298925588</v>
      </c>
      <c r="V159">
        <f t="shared" si="338"/>
        <v>-1.5693421423270284</v>
      </c>
      <c r="W159">
        <f t="shared" ref="W159:W190" si="495">1-(Vl*SIN(W$94)*V159/Al-COS(W$94))^2</f>
        <v>0.41106660544152995</v>
      </c>
      <c r="X159">
        <f t="shared" ref="X159:X190" si="496">Al*(SIGN(SIN(W$94))*SQRT(W159)-SIN(W$94))/(Vl*SIN(W$94))</f>
        <v>-1.2068719867612769</v>
      </c>
      <c r="Y159">
        <f t="shared" si="339"/>
        <v>-1.9196260852428637</v>
      </c>
      <c r="Z159">
        <f t="shared" ref="Z159:Z190" si="497">1-(Vl*SIN(Z$94)*Y159/Al-COS(Z$94))^2</f>
        <v>0.49827420093213093</v>
      </c>
      <c r="AA159">
        <f t="shared" ref="AA159:AA190" si="498">Al*(SIGN(SIN(Z$94))*SQRT(Z159)-SIN(Z$94))/(Vl*SIN(Z$94))</f>
        <v>-1.1105063354614295</v>
      </c>
      <c r="AB159">
        <f t="shared" si="340"/>
        <v>-2.3245962961834326</v>
      </c>
      <c r="AC159">
        <f t="shared" ref="AC159:AC190" si="499">1-(Vl*SIN(AC$94)*AB159/Al-COS(AC$94))^2</f>
        <v>0.5793831508524474</v>
      </c>
      <c r="AD159">
        <f t="shared" ref="AD159:AD190" si="500">Al*(SIGN(SIN(AC$94))*SQRT(AC159)-SIN(AC$94))/(Vl*SIN(AC$94))</f>
        <v>-0.97317092493113544</v>
      </c>
      <c r="AE159">
        <f t="shared" si="341"/>
        <v>-2.8016911896512466</v>
      </c>
      <c r="AF159">
        <f t="shared" ref="AF159:AF190" si="501">1-(Vl*SIN(AF$94)*AE159/Al-COS(AF$94))^2</f>
        <v>0.65253977495969218</v>
      </c>
      <c r="AG159">
        <f t="shared" ref="AG159:AG190" si="502">Al*(SIGN(SIN(AF$94))*SQRT(AF159)-SIN(AF$94))/(Vl*SIN(AF$94))</f>
        <v>-0.7800993625162993</v>
      </c>
      <c r="AH159">
        <f t="shared" si="342"/>
        <v>-3.3780341849155553</v>
      </c>
      <c r="AI159">
        <f t="shared" ref="AI159:AI190" si="503">1-(Vl*SIN(AI$94)*AH159/Al-COS(AI$94))^2</f>
        <v>0.71676912054429198</v>
      </c>
      <c r="AJ159">
        <f t="shared" ref="AJ159:AJ190" si="504">Al*(SIGN(SIN(AI$94))*SQRT(AI159)-SIN(AI$94))/(Vl*SIN(AI$94))</f>
        <v>-0.5094879085628955</v>
      </c>
      <c r="AK159">
        <f t="shared" si="343"/>
        <v>-4.0983013651485338</v>
      </c>
      <c r="AL159">
        <f t="shared" ref="AL159:AL190" si="505">1-(Vl*SIN(AL$94)*AK159/Al-COS(AL$94))^2</f>
        <v>0.77168466261172786</v>
      </c>
      <c r="AM159">
        <f t="shared" ref="AM159:AM190" si="506">Al*(SIGN(SIN(AL$94))*SQRT(AL159)-SIN(AL$94))/(Vl*SIN(AL$94))</f>
        <v>-0.12676629692718061</v>
      </c>
      <c r="AN159">
        <f t="shared" si="344"/>
        <v>-5.0409079511547707</v>
      </c>
      <c r="AO159">
        <f t="shared" ref="AO159:AO190" si="507">1-(Vl*SIN(AO$94)*AN159/Al-COS(AO$94))^2</f>
        <v>0.81727903579175232</v>
      </c>
      <c r="AP159">
        <f t="shared" ref="AP159:AP190" si="508">Al*(SIGN(SIN(AO$94))*SQRT(AO159)-SIN(AO$94))/(Vl*SIN(AO$94))</f>
        <v>0.42744400726118176</v>
      </c>
      <c r="AQ159">
        <f t="shared" si="345"/>
        <v>-6.3554490310341389</v>
      </c>
      <c r="AR159">
        <f t="shared" ref="AR159:AR190" si="509">1-(Vl*SIN(AR$94)*AQ159/Al-COS(AR$94))^2</f>
        <v>0.85381368947537539</v>
      </c>
      <c r="AS159">
        <f t="shared" ref="AS159:AS190" si="510">Al*(SIGN(SIN(AR$94))*SQRT(AR159)-SIN(AR$94))/(Vl*SIN(AR$94))</f>
        <v>1.2653939670453462</v>
      </c>
      <c r="AT159">
        <f t="shared" si="346"/>
        <v>-8.3639574672461823</v>
      </c>
      <c r="AU159">
        <f t="shared" ref="AU159:AU190" si="511">1-(Vl*SIN(AU$94)*AT159/Al-COS(AU$94))^2</f>
        <v>0.88176959733091909</v>
      </c>
      <c r="AV159">
        <f t="shared" ref="AV159:AV190" si="512">Al*(SIGN(SIN(AU$94))*SQRT(AU159)-SIN(AU$94))/(Vl*SIN(AU$94))</f>
        <v>2.6282093307564076</v>
      </c>
      <c r="AW159">
        <f t="shared" si="347"/>
        <v>-11.904814795252005</v>
      </c>
      <c r="AX159">
        <f t="shared" ref="AX159:AX190" si="513">1-(Vl*SIN(AX$94)*AW159/Al-COS(AX$94))^2</f>
        <v>0.90179601234827445</v>
      </c>
      <c r="AY159">
        <f t="shared" ref="AY159:AY190" si="514">Al*(SIGN(SIN(AX$94))*SQRT(AX159)-SIN(AX$94))/(Vl*SIN(AX$94))</f>
        <v>5.1439352595710588</v>
      </c>
      <c r="AZ159">
        <f t="shared" si="348"/>
        <v>-20.052021195476335</v>
      </c>
      <c r="BA159">
        <f t="shared" ref="BA159:BA190" si="515">1-(Vl*SIN(BA$94)*AZ159/Al-COS(BA$94))^2</f>
        <v>0.91460840036171165</v>
      </c>
      <c r="BB159">
        <f t="shared" ref="BB159:BB190" si="516">Al*(SIGN(SIN(BA$94))*SQRT(BA159)-SIN(BA$94))/(Vl*SIN(BA$94))</f>
        <v>11.117117852118982</v>
      </c>
      <c r="BC159">
        <f t="shared" si="349"/>
        <v>-60.465912103516786</v>
      </c>
      <c r="BD159">
        <f t="shared" ref="BD159:BD190" si="517">1-(Vl*SIN(BD$94)*BC159/Al-COS(BD$94))^2</f>
        <v>0.92083131863162571</v>
      </c>
      <c r="BE159">
        <f t="shared" ref="BE159:BE190" si="518">Al*(SIGN(SIN(BD$94))*SQRT(BD159)-SIN(BD$94))/(Vl*SIN(BD$94))</f>
        <v>41.291952077149112</v>
      </c>
      <c r="BF159">
        <f t="shared" si="350"/>
        <v>60.465912103516835</v>
      </c>
      <c r="BG159">
        <f t="shared" ref="BG159:BG190" si="519">1-(Vl*SIN(BG$94)*BF159/Al-COS(BG$94))^2</f>
        <v>0.92083131863162704</v>
      </c>
      <c r="BH159">
        <f t="shared" ref="BH159:BH190" si="520">Al*(SIGN(SIN(BG$94))*SQRT(BG159)-SIN(BG$94))/(Vl*SIN(BG$94))</f>
        <v>41.291952077149276</v>
      </c>
      <c r="BI159">
        <f t="shared" si="351"/>
        <v>20.052021195476353</v>
      </c>
      <c r="BJ159">
        <f t="shared" ref="BJ159:BJ190" si="521">1-(Vl*SIN(BJ$94)*BI159/Al-COS(BJ$94))^2</f>
        <v>0.91460840036171176</v>
      </c>
      <c r="BK159">
        <f t="shared" ref="BK159:BK190" si="522">Al*(SIGN(SIN(BJ$94))*SQRT(BJ159)-SIN(BJ$94))/(Vl*SIN(BJ$94))</f>
        <v>11.117117852118994</v>
      </c>
      <c r="BL159">
        <f t="shared" si="352"/>
        <v>11.904814795252012</v>
      </c>
      <c r="BM159">
        <f t="shared" ref="BM159:BM190" si="523">1-(Vl*SIN(BM$94)*BL159/Al-COS(BM$94))^2</f>
        <v>0.90179601234827456</v>
      </c>
      <c r="BN159">
        <f t="shared" ref="BN159:BN190" si="524">Al*(SIGN(SIN(BM$94))*SQRT(BM159)-SIN(BM$94))/(Vl*SIN(BM$94))</f>
        <v>5.1439352595710641</v>
      </c>
      <c r="BO159">
        <f t="shared" si="353"/>
        <v>8.3639574672461805</v>
      </c>
      <c r="BP159">
        <f t="shared" ref="BP159:BP190" si="525">1-(Vl*SIN(BP$94)*BO159/Al-COS(BP$94))^2</f>
        <v>0.88176959733091886</v>
      </c>
      <c r="BQ159">
        <f t="shared" ref="BQ159:BQ190" si="526">Al*(SIGN(SIN(BP$94))*SQRT(BP159)-SIN(BP$94))/(Vl*SIN(BP$94))</f>
        <v>2.6282093307564036</v>
      </c>
      <c r="BR159">
        <f t="shared" si="354"/>
        <v>6.3554490310341398</v>
      </c>
      <c r="BS159">
        <f t="shared" ref="BS159:BS190" si="527">1-(Vl*SIN(BS$94)*BR159/Al-COS(BS$94))^2</f>
        <v>0.8538136894753755</v>
      </c>
      <c r="BT159">
        <f t="shared" ref="BT159:BT190" si="528">Al*(SIGN(SIN(BS$94))*SQRT(BS159)-SIN(BS$94))/(Vl*SIN(BS$94))</f>
        <v>1.2653939670453471</v>
      </c>
      <c r="BU159">
        <f t="shared" si="355"/>
        <v>5.0409079511547707</v>
      </c>
      <c r="BV159">
        <f t="shared" ref="BV159:BV190" si="529">1-(Vl*SIN(BV$94)*BU159/Al-COS(BV$94))^2</f>
        <v>0.81727903579175276</v>
      </c>
      <c r="BW159">
        <f t="shared" ref="BW159:BW190" si="530">Al*(SIGN(SIN(BV$94))*SQRT(BV159)-SIN(BV$94))/(Vl*SIN(BV$94))</f>
        <v>0.42744400726118403</v>
      </c>
      <c r="BX159">
        <f t="shared" si="356"/>
        <v>4.0983013651485338</v>
      </c>
      <c r="BY159">
        <f t="shared" ref="BY159:BY190" si="531">1-(Vl*SIN(BY$94)*BX159/Al-COS(BY$94))^2</f>
        <v>0.77168466261172775</v>
      </c>
      <c r="BZ159">
        <f t="shared" ref="BZ159:BZ190" si="532">Al*(SIGN(SIN(BY$94))*SQRT(BY159)-SIN(BY$94))/(Vl*SIN(BY$94))</f>
        <v>-0.12676629692718111</v>
      </c>
      <c r="CA159">
        <f t="shared" si="357"/>
        <v>3.3780341849155553</v>
      </c>
      <c r="CB159">
        <f t="shared" ref="CB159:CB190" si="533">1-(Vl*SIN(CB$94)*CA159/Al-COS(CB$94))^2</f>
        <v>0.71676912054429176</v>
      </c>
      <c r="CC159">
        <f t="shared" ref="CC159:CC190" si="534">Al*(SIGN(SIN(CB$94))*SQRT(CB159)-SIN(CB$94))/(Vl*SIN(CB$94))</f>
        <v>-0.50948790856289594</v>
      </c>
      <c r="CD159">
        <f t="shared" si="358"/>
        <v>2.8016911896512466</v>
      </c>
      <c r="CE159">
        <f t="shared" ref="CE159:CE190" si="535">1-(Vl*SIN(CE$94)*CD159/Al-COS(CE$94))^2</f>
        <v>0.65253977495969218</v>
      </c>
      <c r="CF159">
        <f t="shared" ref="CF159:CF190" si="536">Al*(SIGN(SIN(CE$94))*SQRT(CE159)-SIN(CE$94))/(Vl*SIN(CE$94))</f>
        <v>-0.7800993625162993</v>
      </c>
      <c r="CG159">
        <f t="shared" si="359"/>
        <v>2.3245962961834326</v>
      </c>
      <c r="CH159">
        <f t="shared" ref="CH159:CH190" si="537">1-(Vl*SIN(CH$94)*CG159/Al-COS(CH$94))^2</f>
        <v>0.57938315085244763</v>
      </c>
      <c r="CI159">
        <f t="shared" ref="CI159:CI190" si="538">Al*(SIGN(SIN(CH$94))*SQRT(CH159)-SIN(CH$94))/(Vl*SIN(CH$94))</f>
        <v>-0.97317092493113455</v>
      </c>
      <c r="CJ159">
        <f t="shared" si="360"/>
        <v>1.9196260852428639</v>
      </c>
      <c r="CK159">
        <f t="shared" ref="CK159:CK190" si="539">1-(Vl*SIN(CK$94)*CJ159/Al-COS(CK$94))^2</f>
        <v>0.49827420093213126</v>
      </c>
      <c r="CL159">
        <f t="shared" ref="CL159:CL190" si="540">Al*(SIGN(SIN(CK$94))*SQRT(CK159)-SIN(CK$94))/(Vl*SIN(CK$94))</f>
        <v>-1.1105063354614289</v>
      </c>
      <c r="CM159">
        <f t="shared" si="361"/>
        <v>1.5693421423270284</v>
      </c>
      <c r="CN159">
        <f t="shared" ref="CN159:CN190" si="541">1-(Vl*SIN(CN$94)*CM159/Al-COS(CN$94))^2</f>
        <v>0.41106660544152962</v>
      </c>
      <c r="CO159">
        <f t="shared" ref="CO159:CO190" si="542">Al*(SIGN(SIN(CN$94))*SQRT(CN159)-SIN(CN$94))/(Vl*SIN(CN$94))</f>
        <v>-1.2068719867612783</v>
      </c>
      <c r="CP159">
        <f t="shared" si="362"/>
        <v>1.2618026115934597</v>
      </c>
      <c r="CQ159">
        <f t="shared" ref="CQ159:CQ190" si="543">1-(Vl*SIN(CQ$94)*CP159/Al-COS(CQ$94))^2</f>
        <v>0.32077987880825898</v>
      </c>
      <c r="CR159">
        <f t="shared" ref="CR159:CR190" si="544">Al*(SIGN(SIN(CQ$94))*SQRT(CQ159)-SIN(CQ$94))/(Vl*SIN(CQ$94))</f>
        <v>-1.2729115298925588</v>
      </c>
      <c r="CS159">
        <f t="shared" si="363"/>
        <v>0.98817630376141696</v>
      </c>
      <c r="CT159">
        <f t="shared" ref="CT159:CT190" si="545">1-(Vl*SIN(CT$94)*CS159/Al-COS(CT$94))^2</f>
        <v>0.23174811641220183</v>
      </c>
      <c r="CU159">
        <f t="shared" ref="CU159:CU190" si="546">Al*(SIGN(SIN(CT$94))*SQRT(CT159)-SIN(CT$94))/(Vl*SIN(CT$94))</f>
        <v>-1.3166769974497701</v>
      </c>
      <c r="CV159">
        <f t="shared" si="364"/>
        <v>0.74132645383376805</v>
      </c>
      <c r="CW159">
        <f t="shared" ref="CW159:CW190" si="547">1-(Vl*SIN(CW$94)*CV159/Al-COS(CW$94))^2</f>
        <v>0.14948698979899144</v>
      </c>
      <c r="CX159">
        <f t="shared" ref="CX159:CX190" si="548">Al*(SIGN(SIN(CW$94))*SQRT(CW159)-SIN(CW$94))/(Vl*SIN(CW$94))</f>
        <v>-1.3444266894404475</v>
      </c>
      <c r="CY159">
        <f t="shared" si="365"/>
        <v>0.51496346719843589</v>
      </c>
      <c r="CZ159">
        <f t="shared" ref="CZ159:CZ190" si="549">1-(Vl*SIN(CZ$94)*CY159/Al-COS(CZ$94))^2</f>
        <v>8.0189925977769638E-2</v>
      </c>
      <c r="DA159">
        <f t="shared" ref="DA159:DA190" si="550">Al*(SIGN(SIN(CZ$94))*SQRT(CZ159)-SIN(CZ$94))/(Vl*SIN(CZ$94))</f>
        <v>-1.3610155221286699</v>
      </c>
      <c r="DB159">
        <f t="shared" si="366"/>
        <v>0.30315656787632289</v>
      </c>
      <c r="DC159">
        <f t="shared" ref="DC159:DC190" si="551">1-(Vl*SIN(DC$94)*DB159/Al-COS(DC$94))^2</f>
        <v>2.9879239161797466E-2</v>
      </c>
      <c r="DD159">
        <f t="shared" ref="DD159:DD190" si="552">Al*(SIGN(SIN(DC$94))*SQRT(DC159)-SIN(DC$94))/(Vl*SIN(DC$94))</f>
        <v>-1.3700578127369636</v>
      </c>
      <c r="EW159">
        <f t="shared" si="481"/>
        <v>4.5238934211692898</v>
      </c>
      <c r="EX159">
        <f t="shared" si="476"/>
        <v>-0.93690657292868418</v>
      </c>
      <c r="EY159">
        <f t="shared" si="477"/>
        <v>-4.9114362536434317</v>
      </c>
      <c r="EZ159">
        <f t="shared" si="478"/>
        <v>1.1666394802935158</v>
      </c>
      <c r="FA159">
        <f t="shared" si="480"/>
        <v>5.7835069225358824</v>
      </c>
      <c r="FB159" cm="1">
        <f t="array" ref="FB159">xsel+Rs*COS(EW159)</f>
        <v>267.06773061327817</v>
      </c>
      <c r="FC159">
        <f t="shared" si="479"/>
        <v>134.96929085845321</v>
      </c>
    </row>
    <row r="160" spans="1:246" x14ac:dyDescent="0.2">
      <c r="A160">
        <f t="shared" ref="A160:A195" si="553">A159+A$94</f>
        <v>61.29367959384237</v>
      </c>
      <c r="B160">
        <f t="shared" si="482"/>
        <v>0.91068334650011962</v>
      </c>
      <c r="C160">
        <f t="shared" si="483"/>
        <v>41.041001222539947</v>
      </c>
      <c r="D160">
        <f t="shared" ref="D160:D195" si="554">D159+D$94</f>
        <v>-0.10230397806959463</v>
      </c>
      <c r="E160">
        <f t="shared" si="475"/>
        <v>0.65108778267119716</v>
      </c>
      <c r="F160">
        <f t="shared" si="484"/>
        <v>34.064829338016807</v>
      </c>
      <c r="G160">
        <f t="shared" ref="G160:G195" si="555">G159+G$94</f>
        <v>-0.30982073411720296</v>
      </c>
      <c r="H160">
        <f t="shared" si="485"/>
        <v>2.9055379631404366E-2</v>
      </c>
      <c r="I160">
        <f t="shared" si="486"/>
        <v>-1.4083042745348524</v>
      </c>
      <c r="J160">
        <f t="shared" ref="J160:J195" si="556">J159+J$94</f>
        <v>-0.52606143987076071</v>
      </c>
      <c r="K160">
        <f t="shared" si="487"/>
        <v>7.8007676510263635E-2</v>
      </c>
      <c r="L160">
        <f t="shared" si="488"/>
        <v>-1.3988837929118791</v>
      </c>
      <c r="M160">
        <f t="shared" ref="M160:M195" si="557">M159+M$94</f>
        <v>-0.75686203856410217</v>
      </c>
      <c r="N160">
        <f t="shared" si="489"/>
        <v>0.14549790040220534</v>
      </c>
      <c r="O160">
        <f t="shared" si="490"/>
        <v>-1.3817776233762427</v>
      </c>
      <c r="P160">
        <f t="shared" ref="P160:P195" si="558">P159+P$94</f>
        <v>-1.0081889326788502</v>
      </c>
      <c r="Q160">
        <f t="shared" si="491"/>
        <v>0.22572257502805115</v>
      </c>
      <c r="R160">
        <f t="shared" si="492"/>
        <v>-1.3534261905149689</v>
      </c>
      <c r="S160">
        <f t="shared" ref="S160:S195" si="559">S159+S$94</f>
        <v>-1.2864008469249171</v>
      </c>
      <c r="T160">
        <f t="shared" si="493"/>
        <v>0.31270446238164995</v>
      </c>
      <c r="U160">
        <f t="shared" si="494"/>
        <v>-1.309040055846435</v>
      </c>
      <c r="V160">
        <f t="shared" ref="V160:V195" si="560">V159+V$94</f>
        <v>-1.5987469390910252</v>
      </c>
      <c r="W160">
        <f t="shared" si="495"/>
        <v>0.40110894636288807</v>
      </c>
      <c r="X160">
        <f t="shared" si="496"/>
        <v>-1.2424329651750492</v>
      </c>
      <c r="Y160">
        <f t="shared" ref="Y160:Y195" si="561">Y159+Y$94</f>
        <v>-1.9542260224698178</v>
      </c>
      <c r="Z160">
        <f t="shared" si="497"/>
        <v>0.48673076570015394</v>
      </c>
      <c r="AA160">
        <f t="shared" si="498"/>
        <v>-1.1456290839213648</v>
      </c>
      <c r="AB160">
        <f t="shared" ref="AB160:AB195" si="562">AB159+AB$94</f>
        <v>-2.365020457201167</v>
      </c>
      <c r="AC160">
        <f t="shared" si="499"/>
        <v>0.56662490236636209</v>
      </c>
      <c r="AD160">
        <f t="shared" si="500"/>
        <v>-1.0080663649716595</v>
      </c>
      <c r="AE160">
        <f t="shared" ref="AE160:AE195" si="563">AE159+AE$94</f>
        <v>-2.8489122001306773</v>
      </c>
      <c r="AF160">
        <f t="shared" si="501"/>
        <v>0.63896542787955779</v>
      </c>
      <c r="AG160">
        <f t="shared" si="502"/>
        <v>-0.81507306375100153</v>
      </c>
      <c r="AH160">
        <f t="shared" ref="AH160:AH195" si="564">AH159+AH$94</f>
        <v>-3.4335278093059558</v>
      </c>
      <c r="AI160">
        <f t="shared" si="503"/>
        <v>0.70276895421491181</v>
      </c>
      <c r="AJ160">
        <f t="shared" si="504"/>
        <v>-0.54497170916309112</v>
      </c>
      <c r="AK160">
        <f t="shared" ref="AK160:AK195" si="565">AK159+AK$94</f>
        <v>-4.1643194662724534</v>
      </c>
      <c r="AL160">
        <f t="shared" si="505"/>
        <v>0.75761270351244325</v>
      </c>
      <c r="AM160">
        <f t="shared" si="506"/>
        <v>-0.16338866591253692</v>
      </c>
      <c r="AN160">
        <f t="shared" ref="AN160:AN195" si="566">AN159+AN$94</f>
        <v>-5.120995265671473</v>
      </c>
      <c r="AO160">
        <f t="shared" si="507"/>
        <v>0.80342955854906273</v>
      </c>
      <c r="AP160">
        <f t="shared" si="508"/>
        <v>0.38870671026435039</v>
      </c>
      <c r="AQ160">
        <f t="shared" ref="AQ160:AQ195" si="567">AQ159+AQ$94</f>
        <v>-6.4555374175273297</v>
      </c>
      <c r="AR160">
        <f t="shared" si="509"/>
        <v>0.84039949591933993</v>
      </c>
      <c r="AS160">
        <f t="shared" si="510"/>
        <v>1.2228823234533719</v>
      </c>
      <c r="AT160">
        <f t="shared" ref="AT160:AT195" si="568">AT159+AT$94</f>
        <v>-8.4950372198156838</v>
      </c>
      <c r="AU160">
        <f t="shared" si="511"/>
        <v>0.86890316592806072</v>
      </c>
      <c r="AV160">
        <f t="shared" si="512"/>
        <v>2.5787582021993427</v>
      </c>
      <c r="AW160">
        <f t="shared" ref="AW160:AW195" si="569">AW159+AW$94</f>
        <v>-12.090977511428504</v>
      </c>
      <c r="AX160">
        <f t="shared" si="513"/>
        <v>0.88947828263116391</v>
      </c>
      <c r="AY160">
        <f t="shared" si="514"/>
        <v>5.0804149090221378</v>
      </c>
      <c r="AZ160">
        <f t="shared" ref="AZ160:AZ195" si="570">AZ159+AZ$94</f>
        <v>-20.365367432129528</v>
      </c>
      <c r="BA160">
        <f t="shared" si="515"/>
        <v>0.90273148278068338</v>
      </c>
      <c r="BB160">
        <f t="shared" si="516"/>
        <v>11.01782895034358</v>
      </c>
      <c r="BC160">
        <f t="shared" ref="BC160:BC195" si="571">BC159+BC$94</f>
        <v>-61.410693236399062</v>
      </c>
      <c r="BD160">
        <f t="shared" si="517"/>
        <v>0.90919947108373755</v>
      </c>
      <c r="BE160">
        <f t="shared" si="518"/>
        <v>41.004189282127548</v>
      </c>
      <c r="BF160">
        <f t="shared" ref="BF160:BF195" si="572">BF159+BF$94</f>
        <v>61.410693236399112</v>
      </c>
      <c r="BG160">
        <f t="shared" si="519"/>
        <v>0.90919947108373933</v>
      </c>
      <c r="BH160">
        <f t="shared" si="520"/>
        <v>41.004189282127719</v>
      </c>
      <c r="BI160">
        <f t="shared" ref="BI160:BI195" si="573">BI159+BI$94</f>
        <v>20.365367432129545</v>
      </c>
      <c r="BJ160">
        <f t="shared" si="521"/>
        <v>0.90273148278068349</v>
      </c>
      <c r="BK160">
        <f t="shared" si="522"/>
        <v>11.017828950343594</v>
      </c>
      <c r="BL160">
        <f t="shared" ref="BL160:BL195" si="574">BL159+BL$94</f>
        <v>12.090977511428511</v>
      </c>
      <c r="BM160">
        <f t="shared" si="523"/>
        <v>0.88947828263116391</v>
      </c>
      <c r="BN160">
        <f t="shared" si="524"/>
        <v>5.0804149090221422</v>
      </c>
      <c r="BO160">
        <f t="shared" ref="BO160:BO195" si="575">BO159+BO$94</f>
        <v>8.4950372198156821</v>
      </c>
      <c r="BP160">
        <f t="shared" si="525"/>
        <v>0.86890316592806049</v>
      </c>
      <c r="BQ160">
        <f t="shared" si="526"/>
        <v>2.5787582021993392</v>
      </c>
      <c r="BR160">
        <f t="shared" ref="BR160:BR195" si="576">BR159+BR$94</f>
        <v>6.4555374175273306</v>
      </c>
      <c r="BS160">
        <f t="shared" si="527"/>
        <v>0.84039949591934027</v>
      </c>
      <c r="BT160">
        <f t="shared" si="528"/>
        <v>1.2228823234533739</v>
      </c>
      <c r="BU160">
        <f t="shared" ref="BU160:BU195" si="577">BU159+BU$94</f>
        <v>5.120995265671473</v>
      </c>
      <c r="BV160">
        <f t="shared" si="529"/>
        <v>0.80342955854906284</v>
      </c>
      <c r="BW160">
        <f t="shared" si="530"/>
        <v>0.38870671026435155</v>
      </c>
      <c r="BX160">
        <f t="shared" ref="BX160:BX195" si="578">BX159+BX$94</f>
        <v>4.1643194662724534</v>
      </c>
      <c r="BY160">
        <f t="shared" si="531"/>
        <v>0.75761270351244303</v>
      </c>
      <c r="BZ160">
        <f t="shared" si="532"/>
        <v>-0.16338866591253745</v>
      </c>
      <c r="CA160">
        <f t="shared" ref="CA160:CA195" si="579">CA159+CA$94</f>
        <v>3.4335278093059558</v>
      </c>
      <c r="CB160">
        <f t="shared" si="533"/>
        <v>0.70276895421491159</v>
      </c>
      <c r="CC160">
        <f t="shared" si="534"/>
        <v>-0.54497170916309157</v>
      </c>
      <c r="CD160">
        <f t="shared" ref="CD160:CD195" si="580">CD159+CD$94</f>
        <v>2.8489122001306773</v>
      </c>
      <c r="CE160">
        <f t="shared" si="535"/>
        <v>0.63896542787955779</v>
      </c>
      <c r="CF160">
        <f t="shared" si="536"/>
        <v>-0.81507306375100153</v>
      </c>
      <c r="CG160">
        <f t="shared" ref="CG160:CG195" si="581">CG159+CG$94</f>
        <v>2.365020457201167</v>
      </c>
      <c r="CH160">
        <f t="shared" si="537"/>
        <v>0.56662490236636232</v>
      </c>
      <c r="CI160">
        <f t="shared" si="538"/>
        <v>-1.008066364971659</v>
      </c>
      <c r="CJ160">
        <f t="shared" ref="CJ160:CJ195" si="582">CJ159+CJ$94</f>
        <v>1.954226022469818</v>
      </c>
      <c r="CK160">
        <f t="shared" si="539"/>
        <v>0.48673076570015428</v>
      </c>
      <c r="CL160">
        <f t="shared" si="540"/>
        <v>-1.1456290839213643</v>
      </c>
      <c r="CM160">
        <f t="shared" ref="CM160:CM195" si="583">CM159+CM$94</f>
        <v>1.5987469390910252</v>
      </c>
      <c r="CN160">
        <f t="shared" si="541"/>
        <v>0.40110894636288796</v>
      </c>
      <c r="CO160">
        <f t="shared" si="542"/>
        <v>-1.2424329651750496</v>
      </c>
      <c r="CP160">
        <f t="shared" ref="CP160:CP195" si="584">CP159+CP$94</f>
        <v>1.286400846924918</v>
      </c>
      <c r="CQ160">
        <f t="shared" si="543"/>
        <v>0.31270446238164995</v>
      </c>
      <c r="CR160">
        <f t="shared" si="544"/>
        <v>-1.309040055846435</v>
      </c>
      <c r="CS160">
        <f t="shared" ref="CS160:CS195" si="585">CS159+CS$94</f>
        <v>1.0081889326788502</v>
      </c>
      <c r="CT160">
        <f t="shared" si="545"/>
        <v>0.22572257502805138</v>
      </c>
      <c r="CU160">
        <f t="shared" si="546"/>
        <v>-1.3534261905149685</v>
      </c>
      <c r="CV160">
        <f t="shared" ref="CV160:CV195" si="586">CV159+CV$94</f>
        <v>0.7568620385641025</v>
      </c>
      <c r="CW160">
        <f t="shared" si="547"/>
        <v>0.14549790040220556</v>
      </c>
      <c r="CX160">
        <f t="shared" si="548"/>
        <v>-1.3817776233762427</v>
      </c>
      <c r="CY160">
        <f t="shared" ref="CY160:CY195" si="587">CY159+CY$94</f>
        <v>0.52606143987076059</v>
      </c>
      <c r="CZ160">
        <f t="shared" si="549"/>
        <v>7.8007676510263635E-2</v>
      </c>
      <c r="DA160">
        <f t="shared" si="550"/>
        <v>-1.3988837929118776</v>
      </c>
      <c r="DB160">
        <f t="shared" ref="DB160:DB195" si="588">DB159+DB$94</f>
        <v>0.30982073411720301</v>
      </c>
      <c r="DC160">
        <f t="shared" si="551"/>
        <v>2.9055379631404366E-2</v>
      </c>
      <c r="DD160">
        <f t="shared" si="552"/>
        <v>-1.408304274534852</v>
      </c>
      <c r="EW160">
        <f t="shared" si="481"/>
        <v>4.5553093477051876</v>
      </c>
      <c r="EX160">
        <f t="shared" si="476"/>
        <v>-0.78217232520121671</v>
      </c>
      <c r="EY160">
        <f t="shared" si="477"/>
        <v>-4.9384417029756786</v>
      </c>
      <c r="EZ160">
        <f t="shared" si="478"/>
        <v>1.322381313956265</v>
      </c>
      <c r="FA160">
        <f t="shared" si="480"/>
        <v>5.7498963173694975</v>
      </c>
      <c r="FB160" cm="1">
        <f t="array" ref="FB160">xsel+Rs*COS(EW160)</f>
        <v>267.10641417521003</v>
      </c>
      <c r="FC160">
        <f t="shared" si="479"/>
        <v>134.96253949612014</v>
      </c>
    </row>
    <row r="161" spans="1:159" x14ac:dyDescent="0.2">
      <c r="A161">
        <f t="shared" si="553"/>
        <v>62.236660516839159</v>
      </c>
      <c r="B161">
        <f t="shared" si="482"/>
        <v>0.89837749646235843</v>
      </c>
      <c r="C161">
        <f t="shared" si="483"/>
        <v>40.734804533449186</v>
      </c>
      <c r="D161">
        <f t="shared" si="554"/>
        <v>-0.10452676125325225</v>
      </c>
      <c r="E161">
        <f t="shared" si="475"/>
        <v>0.64231656282644234</v>
      </c>
      <c r="F161">
        <f t="shared" si="484"/>
        <v>33.806717286941939</v>
      </c>
      <c r="G161">
        <f t="shared" si="555"/>
        <v>-0.31648490035808308</v>
      </c>
      <c r="H161">
        <f t="shared" si="485"/>
        <v>2.823117042471357E-2</v>
      </c>
      <c r="I161">
        <f t="shared" si="486"/>
        <v>-1.44711351022187</v>
      </c>
      <c r="J161">
        <f t="shared" si="556"/>
        <v>-0.53715941254308541</v>
      </c>
      <c r="K161">
        <f t="shared" si="487"/>
        <v>7.5822841415539299E-2</v>
      </c>
      <c r="L161">
        <f t="shared" si="488"/>
        <v>-1.4373313773479199</v>
      </c>
      <c r="M161">
        <f t="shared" si="557"/>
        <v>-0.77239762329443662</v>
      </c>
      <c r="N161">
        <f t="shared" si="489"/>
        <v>0.14149947803476126</v>
      </c>
      <c r="O161">
        <f t="shared" si="490"/>
        <v>-1.419733401116138</v>
      </c>
      <c r="P161">
        <f t="shared" si="558"/>
        <v>-1.0282015615962836</v>
      </c>
      <c r="Q161">
        <f t="shared" si="491"/>
        <v>0.21967349614138831</v>
      </c>
      <c r="R161">
        <f t="shared" si="492"/>
        <v>-1.3908157220915736</v>
      </c>
      <c r="S161">
        <f t="shared" si="559"/>
        <v>-1.3109990822563753</v>
      </c>
      <c r="T161">
        <f t="shared" si="493"/>
        <v>0.30458132391146919</v>
      </c>
      <c r="U161">
        <f t="shared" si="494"/>
        <v>-1.3458558823853601</v>
      </c>
      <c r="V161">
        <f t="shared" si="560"/>
        <v>-1.6281517358550219</v>
      </c>
      <c r="W161">
        <f t="shared" si="495"/>
        <v>0.39106780969915067</v>
      </c>
      <c r="X161">
        <f t="shared" si="496"/>
        <v>-1.2787419240826061</v>
      </c>
      <c r="Y161">
        <f t="shared" si="561"/>
        <v>-1.9888259596967719</v>
      </c>
      <c r="Z161">
        <f t="shared" si="497"/>
        <v>0.47505604390852452</v>
      </c>
      <c r="AA161">
        <f t="shared" si="498"/>
        <v>-1.1815775453912343</v>
      </c>
      <c r="AB161">
        <f t="shared" si="562"/>
        <v>-2.4054446182189015</v>
      </c>
      <c r="AC161">
        <f t="shared" si="499"/>
        <v>0.55367604085590627</v>
      </c>
      <c r="AD161">
        <f t="shared" si="500"/>
        <v>-1.0438872421956806</v>
      </c>
      <c r="AE161">
        <f t="shared" si="563"/>
        <v>-2.8961332106101079</v>
      </c>
      <c r="AF161">
        <f t="shared" si="501"/>
        <v>0.62513098035485992</v>
      </c>
      <c r="AG161">
        <f t="shared" si="502"/>
        <v>-0.85110129596025985</v>
      </c>
      <c r="AH161">
        <f t="shared" si="564"/>
        <v>-3.4890214336963563</v>
      </c>
      <c r="AI161">
        <f t="shared" si="503"/>
        <v>0.68843106862729897</v>
      </c>
      <c r="AJ161">
        <f t="shared" si="504"/>
        <v>-0.58167975503745806</v>
      </c>
      <c r="AK161">
        <f t="shared" si="565"/>
        <v>-4.230337567396373</v>
      </c>
      <c r="AL161">
        <f t="shared" si="505"/>
        <v>0.74311996007182923</v>
      </c>
      <c r="AM161">
        <f t="shared" si="506"/>
        <v>-0.20146343192763255</v>
      </c>
      <c r="AN161">
        <f t="shared" si="566"/>
        <v>-5.2010825801881753</v>
      </c>
      <c r="AO161">
        <f t="shared" si="507"/>
        <v>0.78907421169517467</v>
      </c>
      <c r="AP161">
        <f t="shared" si="508"/>
        <v>0.34820043564220399</v>
      </c>
      <c r="AQ161">
        <f t="shared" si="567"/>
        <v>-6.5556258040205204</v>
      </c>
      <c r="AR161">
        <f t="shared" si="509"/>
        <v>0.82639656788479998</v>
      </c>
      <c r="AS161">
        <f t="shared" si="510"/>
        <v>1.1781413521449335</v>
      </c>
      <c r="AT161">
        <f t="shared" si="568"/>
        <v>-8.6261169723851854</v>
      </c>
      <c r="AU161">
        <f t="shared" si="511"/>
        <v>0.85537232489531667</v>
      </c>
      <c r="AV161">
        <f t="shared" si="512"/>
        <v>2.5263568539830392</v>
      </c>
      <c r="AW161">
        <f t="shared" si="569"/>
        <v>-12.277140227605003</v>
      </c>
      <c r="AX161">
        <f t="shared" si="513"/>
        <v>0.87643300094177978</v>
      </c>
      <c r="AY161">
        <f t="shared" si="514"/>
        <v>5.0126612617554409</v>
      </c>
      <c r="AZ161">
        <f t="shared" si="570"/>
        <v>-20.67871366878272</v>
      </c>
      <c r="BA161">
        <f t="shared" si="515"/>
        <v>0.89008148683863186</v>
      </c>
      <c r="BB161">
        <f t="shared" si="516"/>
        <v>10.911356237226943</v>
      </c>
      <c r="BC161">
        <f t="shared" si="571"/>
        <v>-62.355474369281339</v>
      </c>
      <c r="BD161">
        <f t="shared" si="517"/>
        <v>0.8967706635248851</v>
      </c>
      <c r="BE161">
        <f t="shared" si="518"/>
        <v>40.694668581639824</v>
      </c>
      <c r="BF161">
        <f t="shared" si="572"/>
        <v>62.355474369281389</v>
      </c>
      <c r="BG161">
        <f t="shared" si="519"/>
        <v>0.89677066352488677</v>
      </c>
      <c r="BH161">
        <f t="shared" si="520"/>
        <v>40.694668581640002</v>
      </c>
      <c r="BI161">
        <f t="shared" si="573"/>
        <v>20.678713668782738</v>
      </c>
      <c r="BJ161">
        <f t="shared" si="521"/>
        <v>0.89008148683863197</v>
      </c>
      <c r="BK161">
        <f t="shared" si="522"/>
        <v>10.911356237226956</v>
      </c>
      <c r="BL161">
        <f t="shared" si="574"/>
        <v>12.27714022760501</v>
      </c>
      <c r="BM161">
        <f t="shared" si="523"/>
        <v>0.87643300094177989</v>
      </c>
      <c r="BN161">
        <f t="shared" si="524"/>
        <v>5.012661261755448</v>
      </c>
      <c r="BO161">
        <f t="shared" si="575"/>
        <v>8.6261169723851836</v>
      </c>
      <c r="BP161">
        <f t="shared" si="525"/>
        <v>0.85537232489531634</v>
      </c>
      <c r="BQ161">
        <f t="shared" si="526"/>
        <v>2.5263568539830361</v>
      </c>
      <c r="BR161">
        <f t="shared" si="576"/>
        <v>6.5556258040205213</v>
      </c>
      <c r="BS161">
        <f t="shared" si="527"/>
        <v>0.8263965678848002</v>
      </c>
      <c r="BT161">
        <f t="shared" si="528"/>
        <v>1.1781413521449351</v>
      </c>
      <c r="BU161">
        <f t="shared" si="577"/>
        <v>5.2010825801881753</v>
      </c>
      <c r="BV161">
        <f t="shared" si="529"/>
        <v>0.78907421169517511</v>
      </c>
      <c r="BW161">
        <f t="shared" si="530"/>
        <v>0.34820043564220576</v>
      </c>
      <c r="BX161">
        <f t="shared" si="578"/>
        <v>4.230337567396373</v>
      </c>
      <c r="BY161">
        <f t="shared" si="531"/>
        <v>0.74311996007182901</v>
      </c>
      <c r="BZ161">
        <f t="shared" si="532"/>
        <v>-0.20146343192763308</v>
      </c>
      <c r="CA161">
        <f t="shared" si="579"/>
        <v>3.4890214336963563</v>
      </c>
      <c r="CB161">
        <f t="shared" si="533"/>
        <v>0.68843106862729875</v>
      </c>
      <c r="CC161">
        <f t="shared" si="534"/>
        <v>-0.5816797550374585</v>
      </c>
      <c r="CD161">
        <f t="shared" si="580"/>
        <v>2.8961332106101079</v>
      </c>
      <c r="CE161">
        <f t="shared" si="535"/>
        <v>0.62513098035485992</v>
      </c>
      <c r="CF161">
        <f t="shared" si="536"/>
        <v>-0.85110129596025985</v>
      </c>
      <c r="CG161">
        <f t="shared" si="581"/>
        <v>2.4054446182189015</v>
      </c>
      <c r="CH161">
        <f t="shared" si="537"/>
        <v>0.55367604085590671</v>
      </c>
      <c r="CI161">
        <f t="shared" si="538"/>
        <v>-1.0438872421956797</v>
      </c>
      <c r="CJ161">
        <f t="shared" si="582"/>
        <v>1.9888259596967721</v>
      </c>
      <c r="CK161">
        <f t="shared" si="539"/>
        <v>0.47505604390852507</v>
      </c>
      <c r="CL161">
        <f t="shared" si="540"/>
        <v>-1.1815775453912327</v>
      </c>
      <c r="CM161">
        <f t="shared" si="583"/>
        <v>1.6281517358550219</v>
      </c>
      <c r="CN161">
        <f t="shared" si="541"/>
        <v>0.39106780969915034</v>
      </c>
      <c r="CO161">
        <f t="shared" si="542"/>
        <v>-1.2787419240826072</v>
      </c>
      <c r="CP161">
        <f t="shared" si="584"/>
        <v>1.3109990822563762</v>
      </c>
      <c r="CQ161">
        <f t="shared" si="543"/>
        <v>0.30458132391146897</v>
      </c>
      <c r="CR161">
        <f t="shared" si="544"/>
        <v>-1.3458558823853612</v>
      </c>
      <c r="CS161">
        <f t="shared" si="585"/>
        <v>1.0282015615962836</v>
      </c>
      <c r="CT161">
        <f t="shared" si="545"/>
        <v>0.21967349614138854</v>
      </c>
      <c r="CU161">
        <f t="shared" si="546"/>
        <v>-1.3908157220915731</v>
      </c>
      <c r="CV161">
        <f t="shared" si="586"/>
        <v>0.77239762329443695</v>
      </c>
      <c r="CW161">
        <f t="shared" si="547"/>
        <v>0.14149947803476148</v>
      </c>
      <c r="CX161">
        <f t="shared" si="548"/>
        <v>-1.419733401116138</v>
      </c>
      <c r="CY161">
        <f t="shared" si="587"/>
        <v>0.5371594125430853</v>
      </c>
      <c r="CZ161">
        <f t="shared" si="549"/>
        <v>7.5822841415539077E-2</v>
      </c>
      <c r="DA161">
        <f t="shared" si="550"/>
        <v>-1.4373313773479222</v>
      </c>
      <c r="DB161">
        <f t="shared" si="588"/>
        <v>0.31648490035808313</v>
      </c>
      <c r="DC161">
        <f t="shared" si="551"/>
        <v>2.823117042471357E-2</v>
      </c>
      <c r="DD161">
        <f t="shared" si="552"/>
        <v>-1.4471135102218693</v>
      </c>
      <c r="EW161">
        <f t="shared" si="481"/>
        <v>4.5867252742410853</v>
      </c>
      <c r="EX161">
        <f t="shared" si="476"/>
        <v>-0.62666616782158469</v>
      </c>
      <c r="EY161">
        <f t="shared" si="477"/>
        <v>-4.9605735065723806</v>
      </c>
      <c r="EZ161">
        <f t="shared" si="478"/>
        <v>1.4493026525298289</v>
      </c>
      <c r="FA161">
        <f t="shared" si="480"/>
        <v>5.7192238827807751</v>
      </c>
      <c r="FB161" cm="1">
        <f t="array" ref="FB161">xsel+Rs*COS(EW161)</f>
        <v>267.1452907145549</v>
      </c>
      <c r="FC161">
        <f t="shared" si="479"/>
        <v>134.95700654522096</v>
      </c>
    </row>
    <row r="162" spans="1:159" x14ac:dyDescent="0.2">
      <c r="A162">
        <f t="shared" si="553"/>
        <v>63.179641439835947</v>
      </c>
      <c r="B162">
        <f t="shared" si="482"/>
        <v>0.88527772061570931</v>
      </c>
      <c r="C162">
        <f t="shared" si="483"/>
        <v>40.406539756466806</v>
      </c>
      <c r="D162">
        <f t="shared" si="554"/>
        <v>-0.10674954443690987</v>
      </c>
      <c r="E162">
        <f t="shared" si="475"/>
        <v>0.63358084096646472</v>
      </c>
      <c r="F162">
        <f t="shared" si="484"/>
        <v>33.547892173725067</v>
      </c>
      <c r="G162">
        <f t="shared" si="555"/>
        <v>-0.3231490665989632</v>
      </c>
      <c r="H162">
        <f t="shared" si="485"/>
        <v>2.7406611541724857E-2</v>
      </c>
      <c r="I162">
        <f t="shared" si="486"/>
        <v>-1.4865103530071455</v>
      </c>
      <c r="J162">
        <f t="shared" si="556"/>
        <v>-0.54825738521541012</v>
      </c>
      <c r="K162">
        <f t="shared" si="487"/>
        <v>7.3635420693596521E-2</v>
      </c>
      <c r="L162">
        <f t="shared" si="488"/>
        <v>-1.4763835034430417</v>
      </c>
      <c r="M162">
        <f t="shared" si="557"/>
        <v>-0.78793320802477107</v>
      </c>
      <c r="N162">
        <f t="shared" si="489"/>
        <v>0.13749172269665888</v>
      </c>
      <c r="O162">
        <f t="shared" si="490"/>
        <v>-1.4583198493860963</v>
      </c>
      <c r="P162">
        <f t="shared" si="558"/>
        <v>-1.048214190513717</v>
      </c>
      <c r="Q162">
        <f t="shared" si="491"/>
        <v>0.2136008797522132</v>
      </c>
      <c r="R162">
        <f t="shared" si="492"/>
        <v>-1.4288722324289773</v>
      </c>
      <c r="S162">
        <f t="shared" si="559"/>
        <v>-1.3355973175878335</v>
      </c>
      <c r="T162">
        <f t="shared" si="493"/>
        <v>0.29641046339771626</v>
      </c>
      <c r="U162">
        <f t="shared" si="494"/>
        <v>-1.3833866976716227</v>
      </c>
      <c r="V162">
        <f t="shared" si="560"/>
        <v>-1.6575565326190187</v>
      </c>
      <c r="W162">
        <f t="shared" si="495"/>
        <v>0.38094319545031685</v>
      </c>
      <c r="X162">
        <f t="shared" si="496"/>
        <v>-1.3158278666046492</v>
      </c>
      <c r="Y162">
        <f t="shared" si="561"/>
        <v>-2.023425896923726</v>
      </c>
      <c r="Z162">
        <f t="shared" si="497"/>
        <v>0.46325003555724287</v>
      </c>
      <c r="AA162">
        <f t="shared" si="498"/>
        <v>-1.2183823564660727</v>
      </c>
      <c r="AB162">
        <f t="shared" si="562"/>
        <v>-2.445868779236636</v>
      </c>
      <c r="AC162">
        <f t="shared" si="499"/>
        <v>0.54053656632108016</v>
      </c>
      <c r="AD162">
        <f t="shared" si="500"/>
        <v>-1.080666223645949</v>
      </c>
      <c r="AE162">
        <f t="shared" si="563"/>
        <v>-2.9433542210895385</v>
      </c>
      <c r="AF162">
        <f t="shared" si="501"/>
        <v>0.61103643238559924</v>
      </c>
      <c r="AG162">
        <f t="shared" si="502"/>
        <v>-0.88821927253974864</v>
      </c>
      <c r="AH162">
        <f t="shared" si="564"/>
        <v>-3.5445150580867568</v>
      </c>
      <c r="AI162">
        <f t="shared" si="503"/>
        <v>0.67375546378145346</v>
      </c>
      <c r="AJ162">
        <f t="shared" si="504"/>
        <v>-0.61965050689175749</v>
      </c>
      <c r="AK162">
        <f t="shared" si="565"/>
        <v>-4.2963556685202926</v>
      </c>
      <c r="AL162">
        <f t="shared" si="505"/>
        <v>0.7282064322898858</v>
      </c>
      <c r="AM162">
        <f t="shared" si="506"/>
        <v>-0.24103330855169208</v>
      </c>
      <c r="AN162">
        <f t="shared" si="566"/>
        <v>-5.2811698947048775</v>
      </c>
      <c r="AO162">
        <f t="shared" si="507"/>
        <v>0.77421299523008846</v>
      </c>
      <c r="AP162">
        <f t="shared" si="508"/>
        <v>0.3058766686380241</v>
      </c>
      <c r="AQ162">
        <f t="shared" si="567"/>
        <v>-6.6557141905137112</v>
      </c>
      <c r="AR162">
        <f t="shared" si="509"/>
        <v>0.81180490537175476</v>
      </c>
      <c r="AS162">
        <f t="shared" si="510"/>
        <v>1.1311141241351035</v>
      </c>
      <c r="AT162">
        <f t="shared" si="568"/>
        <v>-8.7571967249546869</v>
      </c>
      <c r="AU162">
        <f t="shared" si="511"/>
        <v>0.84117707423268651</v>
      </c>
      <c r="AV162">
        <f t="shared" si="512"/>
        <v>2.4709349724987408</v>
      </c>
      <c r="AW162">
        <f t="shared" si="569"/>
        <v>-12.463302943781501</v>
      </c>
      <c r="AX162">
        <f t="shared" si="513"/>
        <v>0.86266016728012218</v>
      </c>
      <c r="AY162">
        <f t="shared" si="514"/>
        <v>4.9405794027815251</v>
      </c>
      <c r="AZ162">
        <f t="shared" si="570"/>
        <v>-20.992059905435912</v>
      </c>
      <c r="BA162">
        <f t="shared" si="515"/>
        <v>0.87665841253555687</v>
      </c>
      <c r="BB162">
        <f t="shared" si="516"/>
        <v>10.79754594357726</v>
      </c>
      <c r="BC162">
        <f t="shared" si="571"/>
        <v>-63.300255502163616</v>
      </c>
      <c r="BD162">
        <f t="shared" si="517"/>
        <v>0.88354489595506791</v>
      </c>
      <c r="BE162">
        <f t="shared" si="518"/>
        <v>40.362935842156894</v>
      </c>
      <c r="BF162">
        <f t="shared" si="572"/>
        <v>63.300255502163665</v>
      </c>
      <c r="BG162">
        <f t="shared" si="519"/>
        <v>0.88354489595506969</v>
      </c>
      <c r="BH162">
        <f t="shared" si="520"/>
        <v>40.362935842157064</v>
      </c>
      <c r="BI162">
        <f t="shared" si="573"/>
        <v>20.99205990543593</v>
      </c>
      <c r="BJ162">
        <f t="shared" si="521"/>
        <v>0.87665841253555699</v>
      </c>
      <c r="BK162">
        <f t="shared" si="522"/>
        <v>10.797545943577273</v>
      </c>
      <c r="BL162">
        <f t="shared" si="574"/>
        <v>12.463302943781509</v>
      </c>
      <c r="BM162">
        <f t="shared" si="523"/>
        <v>0.86266016728012229</v>
      </c>
      <c r="BN162">
        <f t="shared" si="524"/>
        <v>4.9405794027815304</v>
      </c>
      <c r="BO162">
        <f t="shared" si="575"/>
        <v>8.7571967249546852</v>
      </c>
      <c r="BP162">
        <f t="shared" si="525"/>
        <v>0.84117707423268639</v>
      </c>
      <c r="BQ162">
        <f t="shared" si="526"/>
        <v>2.4709349724987377</v>
      </c>
      <c r="BR162">
        <f t="shared" si="576"/>
        <v>6.655714190513712</v>
      </c>
      <c r="BS162">
        <f t="shared" si="527"/>
        <v>0.81180490537175487</v>
      </c>
      <c r="BT162">
        <f t="shared" si="528"/>
        <v>1.1311141241351044</v>
      </c>
      <c r="BU162">
        <f t="shared" si="577"/>
        <v>5.2811698947048775</v>
      </c>
      <c r="BV162">
        <f t="shared" si="529"/>
        <v>0.77421299523008869</v>
      </c>
      <c r="BW162">
        <f t="shared" si="530"/>
        <v>0.30587666863802532</v>
      </c>
      <c r="BX162">
        <f t="shared" si="578"/>
        <v>4.2963556685202926</v>
      </c>
      <c r="BY162">
        <f t="shared" si="531"/>
        <v>0.72820643228988557</v>
      </c>
      <c r="BZ162">
        <f t="shared" si="532"/>
        <v>-0.24103330855169311</v>
      </c>
      <c r="CA162">
        <f t="shared" si="579"/>
        <v>3.5445150580867568</v>
      </c>
      <c r="CB162">
        <f t="shared" si="533"/>
        <v>0.67375546378145312</v>
      </c>
      <c r="CC162">
        <f t="shared" si="534"/>
        <v>-0.61965050689175838</v>
      </c>
      <c r="CD162">
        <f t="shared" si="580"/>
        <v>2.9433542210895385</v>
      </c>
      <c r="CE162">
        <f t="shared" si="535"/>
        <v>0.61103643238559924</v>
      </c>
      <c r="CF162">
        <f t="shared" si="536"/>
        <v>-0.88821927253974864</v>
      </c>
      <c r="CG162">
        <f t="shared" si="581"/>
        <v>2.445868779236636</v>
      </c>
      <c r="CH162">
        <f t="shared" si="537"/>
        <v>0.54053656632108038</v>
      </c>
      <c r="CI162">
        <f t="shared" si="538"/>
        <v>-1.0806662236459483</v>
      </c>
      <c r="CJ162">
        <f t="shared" si="582"/>
        <v>2.0234258969237264</v>
      </c>
      <c r="CK162">
        <f t="shared" si="539"/>
        <v>0.4632500355572432</v>
      </c>
      <c r="CL162">
        <f t="shared" si="540"/>
        <v>-1.2183823564660716</v>
      </c>
      <c r="CM162">
        <f t="shared" si="583"/>
        <v>1.6575565326190187</v>
      </c>
      <c r="CN162">
        <f t="shared" si="541"/>
        <v>0.38094319545031674</v>
      </c>
      <c r="CO162">
        <f t="shared" si="542"/>
        <v>-1.3158278666046492</v>
      </c>
      <c r="CP162">
        <f t="shared" si="584"/>
        <v>1.3355973175878344</v>
      </c>
      <c r="CQ162">
        <f t="shared" si="543"/>
        <v>0.29641046339771604</v>
      </c>
      <c r="CR162">
        <f t="shared" si="544"/>
        <v>-1.3833866976716231</v>
      </c>
      <c r="CS162">
        <f t="shared" si="585"/>
        <v>1.048214190513717</v>
      </c>
      <c r="CT162">
        <f t="shared" si="545"/>
        <v>0.21360087975221342</v>
      </c>
      <c r="CU162">
        <f t="shared" si="546"/>
        <v>-1.4288722324289769</v>
      </c>
      <c r="CV162">
        <f t="shared" si="586"/>
        <v>0.7879332080247714</v>
      </c>
      <c r="CW162">
        <f t="shared" si="547"/>
        <v>0.1374917226966591</v>
      </c>
      <c r="CX162">
        <f t="shared" si="548"/>
        <v>-1.4583198493860965</v>
      </c>
      <c r="CY162">
        <f t="shared" si="587"/>
        <v>0.54825738521541001</v>
      </c>
      <c r="CZ162">
        <f t="shared" si="549"/>
        <v>7.3635420693596521E-2</v>
      </c>
      <c r="DA162">
        <f t="shared" si="550"/>
        <v>-1.4763835034430404</v>
      </c>
      <c r="DB162">
        <f t="shared" si="588"/>
        <v>0.32314906659896325</v>
      </c>
      <c r="DC162">
        <f t="shared" si="551"/>
        <v>2.7406611541724857E-2</v>
      </c>
      <c r="DD162">
        <f t="shared" si="552"/>
        <v>-1.4865103530071451</v>
      </c>
      <c r="EW162">
        <f t="shared" si="481"/>
        <v>4.6181412007769831</v>
      </c>
      <c r="EX162">
        <f t="shared" si="476"/>
        <v>-0.47054156659263613</v>
      </c>
      <c r="EY162">
        <f t="shared" si="477"/>
        <v>-4.9778098230153942</v>
      </c>
      <c r="EZ162">
        <f t="shared" si="478"/>
        <v>1.5476608423666611</v>
      </c>
      <c r="FA162">
        <f t="shared" si="480"/>
        <v>5.6933949377331032</v>
      </c>
      <c r="FB162" cm="1">
        <f t="array" ref="FB162">xsel+Rs*COS(EW162)</f>
        <v>267.18432186486217</v>
      </c>
      <c r="FC162">
        <f t="shared" si="479"/>
        <v>134.95269746611021</v>
      </c>
    </row>
    <row r="163" spans="1:159" x14ac:dyDescent="0.2">
      <c r="A163">
        <f t="shared" si="553"/>
        <v>64.122622362832729</v>
      </c>
      <c r="B163">
        <f t="shared" si="482"/>
        <v>0.87138401896017237</v>
      </c>
      <c r="C163">
        <f t="shared" si="483"/>
        <v>40.055714993558318</v>
      </c>
      <c r="D163">
        <f t="shared" si="554"/>
        <v>-0.10897232762056749</v>
      </c>
      <c r="E163">
        <f t="shared" si="475"/>
        <v>0.6248846003549352</v>
      </c>
      <c r="F163">
        <f t="shared" si="484"/>
        <v>33.288458443841471</v>
      </c>
      <c r="G163">
        <f t="shared" si="555"/>
        <v>-0.32981323283984332</v>
      </c>
      <c r="H163">
        <f t="shared" si="485"/>
        <v>2.6581702982438116E-2</v>
      </c>
      <c r="I163">
        <f t="shared" si="486"/>
        <v>-1.5265215297760688</v>
      </c>
      <c r="J163">
        <f t="shared" si="556"/>
        <v>-0.55935535788773483</v>
      </c>
      <c r="K163">
        <f t="shared" si="487"/>
        <v>7.1445414344435521E-2</v>
      </c>
      <c r="L163">
        <f t="shared" si="488"/>
        <v>-1.5160673185220124</v>
      </c>
      <c r="M163">
        <f t="shared" si="557"/>
        <v>-0.80346879275510552</v>
      </c>
      <c r="N163">
        <f t="shared" si="489"/>
        <v>0.13347463438789831</v>
      </c>
      <c r="O163">
        <f t="shared" si="490"/>
        <v>-1.4975647540740609</v>
      </c>
      <c r="P163">
        <f t="shared" si="558"/>
        <v>-1.0682268194311504</v>
      </c>
      <c r="Q163">
        <f t="shared" si="491"/>
        <v>0.20750472586052582</v>
      </c>
      <c r="R163">
        <f t="shared" si="492"/>
        <v>-1.4676243769574049</v>
      </c>
      <c r="S163">
        <f t="shared" si="559"/>
        <v>-1.3601955529192917</v>
      </c>
      <c r="T163">
        <f t="shared" si="493"/>
        <v>0.28819188084039149</v>
      </c>
      <c r="U163">
        <f t="shared" si="494"/>
        <v>-1.4216622804072501</v>
      </c>
      <c r="V163">
        <f t="shared" si="560"/>
        <v>-1.6869613293830155</v>
      </c>
      <c r="W163">
        <f t="shared" si="495"/>
        <v>0.37073510361638762</v>
      </c>
      <c r="X163">
        <f t="shared" si="496"/>
        <v>-1.3537219859387017</v>
      </c>
      <c r="Y163">
        <f t="shared" si="561"/>
        <v>-2.0580258341506803</v>
      </c>
      <c r="Z163">
        <f t="shared" si="497"/>
        <v>0.45131274064630889</v>
      </c>
      <c r="AA163">
        <f t="shared" si="498"/>
        <v>-1.256076474738629</v>
      </c>
      <c r="AB163">
        <f t="shared" si="562"/>
        <v>-2.4862929402543705</v>
      </c>
      <c r="AC163">
        <f t="shared" si="499"/>
        <v>0.52720647876188353</v>
      </c>
      <c r="AD163">
        <f t="shared" si="500"/>
        <v>-1.1184384703106907</v>
      </c>
      <c r="AE163">
        <f t="shared" si="563"/>
        <v>-2.9905752315689691</v>
      </c>
      <c r="AF163">
        <f t="shared" si="501"/>
        <v>0.59668178397177496</v>
      </c>
      <c r="AG163">
        <f t="shared" si="502"/>
        <v>-0.92646493166922883</v>
      </c>
      <c r="AH163">
        <f t="shared" si="564"/>
        <v>-3.6000086824771573</v>
      </c>
      <c r="AI163">
        <f t="shared" si="503"/>
        <v>0.65874213967737516</v>
      </c>
      <c r="AJ163">
        <f t="shared" si="504"/>
        <v>-0.65892546320609979</v>
      </c>
      <c r="AK163">
        <f t="shared" si="565"/>
        <v>-4.3623737696442122</v>
      </c>
      <c r="AL163">
        <f t="shared" si="505"/>
        <v>0.71287212016661305</v>
      </c>
      <c r="AM163">
        <f t="shared" si="506"/>
        <v>-0.28214448096123168</v>
      </c>
      <c r="AN163">
        <f t="shared" si="566"/>
        <v>-5.3612572092215798</v>
      </c>
      <c r="AO163">
        <f t="shared" si="507"/>
        <v>0.7588459091538039</v>
      </c>
      <c r="AP163">
        <f t="shared" si="508"/>
        <v>0.26168280276098665</v>
      </c>
      <c r="AQ163">
        <f t="shared" si="567"/>
        <v>-6.7558025770069019</v>
      </c>
      <c r="AR163">
        <f t="shared" si="509"/>
        <v>0.79662450838020471</v>
      </c>
      <c r="AS163">
        <f t="shared" si="510"/>
        <v>1.0817386914280456</v>
      </c>
      <c r="AT163">
        <f t="shared" si="568"/>
        <v>-8.8882764775241885</v>
      </c>
      <c r="AU163">
        <f t="shared" si="511"/>
        <v>0.826317413940171</v>
      </c>
      <c r="AV163">
        <f t="shared" si="512"/>
        <v>2.4124157371831139</v>
      </c>
      <c r="AW163">
        <f t="shared" si="569"/>
        <v>-12.649465659958</v>
      </c>
      <c r="AX163">
        <f t="shared" si="513"/>
        <v>0.8481597816461911</v>
      </c>
      <c r="AY163">
        <f t="shared" si="514"/>
        <v>4.8640652110160367</v>
      </c>
      <c r="AZ163">
        <f t="shared" si="570"/>
        <v>-21.305406142089105</v>
      </c>
      <c r="BA163">
        <f t="shared" si="515"/>
        <v>0.86246225987145886</v>
      </c>
      <c r="BB163">
        <f t="shared" si="516"/>
        <v>10.676228808970736</v>
      </c>
      <c r="BC163">
        <f t="shared" si="571"/>
        <v>-64.245036635045892</v>
      </c>
      <c r="BD163">
        <f t="shared" si="517"/>
        <v>0.8695221683742862</v>
      </c>
      <c r="BE163">
        <f t="shared" si="518"/>
        <v>40.008490191073747</v>
      </c>
      <c r="BF163">
        <f t="shared" si="572"/>
        <v>64.245036635045949</v>
      </c>
      <c r="BG163">
        <f t="shared" si="519"/>
        <v>0.86952216837428831</v>
      </c>
      <c r="BH163">
        <f t="shared" si="520"/>
        <v>40.008490191073932</v>
      </c>
      <c r="BI163">
        <f t="shared" si="573"/>
        <v>21.305406142089122</v>
      </c>
      <c r="BJ163">
        <f t="shared" si="521"/>
        <v>0.86246225987145886</v>
      </c>
      <c r="BK163">
        <f t="shared" si="522"/>
        <v>10.67622880897075</v>
      </c>
      <c r="BL163">
        <f t="shared" si="574"/>
        <v>12.649465659958008</v>
      </c>
      <c r="BM163">
        <f t="shared" si="523"/>
        <v>0.84815978164619121</v>
      </c>
      <c r="BN163">
        <f t="shared" si="524"/>
        <v>4.8640652110160421</v>
      </c>
      <c r="BO163">
        <f t="shared" si="575"/>
        <v>8.8882764775241867</v>
      </c>
      <c r="BP163">
        <f t="shared" si="525"/>
        <v>0.82631741394017066</v>
      </c>
      <c r="BQ163">
        <f t="shared" si="526"/>
        <v>2.4124157371831094</v>
      </c>
      <c r="BR163">
        <f t="shared" si="576"/>
        <v>6.7558025770069028</v>
      </c>
      <c r="BS163">
        <f t="shared" si="527"/>
        <v>0.79662450838020493</v>
      </c>
      <c r="BT163">
        <f t="shared" si="528"/>
        <v>1.0817386914280471</v>
      </c>
      <c r="BU163">
        <f t="shared" si="577"/>
        <v>5.3612572092215798</v>
      </c>
      <c r="BV163">
        <f t="shared" si="529"/>
        <v>0.75884590915380434</v>
      </c>
      <c r="BW163">
        <f t="shared" si="530"/>
        <v>0.26168280276098838</v>
      </c>
      <c r="BX163">
        <f t="shared" si="578"/>
        <v>4.3623737696442122</v>
      </c>
      <c r="BY163">
        <f t="shared" si="531"/>
        <v>0.71287212016661283</v>
      </c>
      <c r="BZ163">
        <f t="shared" si="532"/>
        <v>-0.28214448096123218</v>
      </c>
      <c r="CA163">
        <f t="shared" si="579"/>
        <v>3.6000086824771573</v>
      </c>
      <c r="CB163">
        <f t="shared" si="533"/>
        <v>0.65874213967737494</v>
      </c>
      <c r="CC163">
        <f t="shared" si="534"/>
        <v>-0.65892546320610024</v>
      </c>
      <c r="CD163">
        <f t="shared" si="580"/>
        <v>2.9905752315689691</v>
      </c>
      <c r="CE163">
        <f t="shared" si="535"/>
        <v>0.59668178397177496</v>
      </c>
      <c r="CF163">
        <f t="shared" si="536"/>
        <v>-0.92646493166922883</v>
      </c>
      <c r="CG163">
        <f t="shared" si="581"/>
        <v>2.4862929402543705</v>
      </c>
      <c r="CH163">
        <f t="shared" si="537"/>
        <v>0.52720647876188387</v>
      </c>
      <c r="CI163">
        <f t="shared" si="538"/>
        <v>-1.1184384703106898</v>
      </c>
      <c r="CJ163">
        <f t="shared" si="582"/>
        <v>2.0580258341506807</v>
      </c>
      <c r="CK163">
        <f t="shared" si="539"/>
        <v>0.45131274064630922</v>
      </c>
      <c r="CL163">
        <f t="shared" si="540"/>
        <v>-1.2560764747386284</v>
      </c>
      <c r="CM163">
        <f t="shared" si="583"/>
        <v>1.6869613293830155</v>
      </c>
      <c r="CN163">
        <f t="shared" si="541"/>
        <v>0.37073510361638728</v>
      </c>
      <c r="CO163">
        <f t="shared" si="542"/>
        <v>-1.3537219859387026</v>
      </c>
      <c r="CP163">
        <f t="shared" si="584"/>
        <v>1.3601955529192926</v>
      </c>
      <c r="CQ163">
        <f t="shared" si="543"/>
        <v>0.28819188084039138</v>
      </c>
      <c r="CR163">
        <f t="shared" si="544"/>
        <v>-1.4216622804072505</v>
      </c>
      <c r="CS163">
        <f t="shared" si="585"/>
        <v>1.0682268194311504</v>
      </c>
      <c r="CT163">
        <f t="shared" si="545"/>
        <v>0.20750472586052604</v>
      </c>
      <c r="CU163">
        <f t="shared" si="546"/>
        <v>-1.4676243769574044</v>
      </c>
      <c r="CV163">
        <f t="shared" si="586"/>
        <v>0.80346879275510585</v>
      </c>
      <c r="CW163">
        <f t="shared" si="547"/>
        <v>0.13347463438789853</v>
      </c>
      <c r="CX163">
        <f t="shared" si="548"/>
        <v>-1.4975647540740609</v>
      </c>
      <c r="CY163">
        <f t="shared" si="587"/>
        <v>0.55935535788773472</v>
      </c>
      <c r="CZ163">
        <f t="shared" si="549"/>
        <v>7.1445414344435298E-2</v>
      </c>
      <c r="DA163">
        <f t="shared" si="550"/>
        <v>-1.5160673185220153</v>
      </c>
      <c r="DB163">
        <f t="shared" si="588"/>
        <v>0.32981323283984337</v>
      </c>
      <c r="DC163">
        <f t="shared" si="551"/>
        <v>2.6581702982438116E-2</v>
      </c>
      <c r="DD163">
        <f t="shared" si="552"/>
        <v>-1.5265215297760684</v>
      </c>
      <c r="EW163">
        <f t="shared" si="481"/>
        <v>4.6495571273128808</v>
      </c>
      <c r="EX163">
        <f t="shared" si="476"/>
        <v>-0.31395259764663253</v>
      </c>
      <c r="EY163">
        <f t="shared" si="477"/>
        <v>-4.9901336421413536</v>
      </c>
      <c r="EZ163">
        <f t="shared" si="478"/>
        <v>1.6177059105697518</v>
      </c>
      <c r="FA163">
        <f t="shared" si="480"/>
        <v>5.6738899872052242</v>
      </c>
      <c r="FB163" cm="1">
        <f t="array" ref="FB163">xsel+Rs*COS(EW163)</f>
        <v>267.22346910709865</v>
      </c>
      <c r="FC163">
        <f t="shared" si="479"/>
        <v>134.94961651132871</v>
      </c>
    </row>
    <row r="164" spans="1:159" x14ac:dyDescent="0.2">
      <c r="A164">
        <f t="shared" si="553"/>
        <v>65.065603285829511</v>
      </c>
      <c r="B164">
        <f t="shared" si="482"/>
        <v>0.85669639149574783</v>
      </c>
      <c r="C164">
        <f t="shared" si="483"/>
        <v>39.68178823607137</v>
      </c>
      <c r="D164">
        <f t="shared" si="554"/>
        <v>-0.11119511080422512</v>
      </c>
      <c r="E164">
        <f t="shared" si="475"/>
        <v>0.61623162405452547</v>
      </c>
      <c r="F164">
        <f t="shared" si="484"/>
        <v>33.028517391200857</v>
      </c>
      <c r="G164">
        <f t="shared" si="555"/>
        <v>-0.33647739908072344</v>
      </c>
      <c r="H164">
        <f t="shared" si="485"/>
        <v>2.5756444746853679E-2</v>
      </c>
      <c r="I164">
        <f t="shared" si="486"/>
        <v>-1.5671758698216185</v>
      </c>
      <c r="J164">
        <f t="shared" si="556"/>
        <v>-0.57045333056005953</v>
      </c>
      <c r="K164">
        <f t="shared" si="487"/>
        <v>6.9252822368055966E-2</v>
      </c>
      <c r="L164">
        <f t="shared" si="488"/>
        <v>-1.5564121005620042</v>
      </c>
      <c r="M164">
        <f t="shared" si="557"/>
        <v>-0.81900437748543997</v>
      </c>
      <c r="N164">
        <f t="shared" si="489"/>
        <v>0.12944821310847943</v>
      </c>
      <c r="O164">
        <f t="shared" si="490"/>
        <v>-1.5374980756328354</v>
      </c>
      <c r="P164">
        <f t="shared" si="558"/>
        <v>-1.0882394483485838</v>
      </c>
      <c r="Q164">
        <f t="shared" si="491"/>
        <v>0.20138503446632594</v>
      </c>
      <c r="R164">
        <f t="shared" si="492"/>
        <v>-1.5071030474477882</v>
      </c>
      <c r="S164">
        <f t="shared" si="559"/>
        <v>-1.3847937882507499</v>
      </c>
      <c r="T164">
        <f t="shared" si="493"/>
        <v>0.27992557623949466</v>
      </c>
      <c r="U164">
        <f t="shared" si="494"/>
        <v>-1.4607147287726303</v>
      </c>
      <c r="V164">
        <f t="shared" si="560"/>
        <v>-1.7163661261470122</v>
      </c>
      <c r="W164">
        <f t="shared" si="495"/>
        <v>0.36044353419736208</v>
      </c>
      <c r="X164">
        <f t="shared" si="496"/>
        <v>-1.3924579045788492</v>
      </c>
      <c r="Y164">
        <f t="shared" si="561"/>
        <v>-2.0926257713776346</v>
      </c>
      <c r="Z164">
        <f t="shared" si="497"/>
        <v>0.43924415917572257</v>
      </c>
      <c r="AA164">
        <f t="shared" si="498"/>
        <v>-1.2946954314806818</v>
      </c>
      <c r="AB164">
        <f t="shared" si="562"/>
        <v>-2.526717101272105</v>
      </c>
      <c r="AC164">
        <f t="shared" si="499"/>
        <v>0.5136857781783164</v>
      </c>
      <c r="AD164">
        <f t="shared" si="500"/>
        <v>-1.1572419074026019</v>
      </c>
      <c r="AE164">
        <f t="shared" si="563"/>
        <v>-3.0377962420483997</v>
      </c>
      <c r="AF164">
        <f t="shared" si="501"/>
        <v>0.58206703511338742</v>
      </c>
      <c r="AG164">
        <f t="shared" si="502"/>
        <v>-0.96587922969634554</v>
      </c>
      <c r="AH164">
        <f t="shared" si="564"/>
        <v>-3.6555023068675578</v>
      </c>
      <c r="AI164">
        <f t="shared" si="503"/>
        <v>0.64339109631506441</v>
      </c>
      <c r="AJ164">
        <f t="shared" si="504"/>
        <v>-0.6995494842733565</v>
      </c>
      <c r="AK164">
        <f t="shared" si="565"/>
        <v>-4.4283918707681318</v>
      </c>
      <c r="AL164">
        <f t="shared" si="505"/>
        <v>0.69711702370201101</v>
      </c>
      <c r="AM164">
        <f t="shared" si="506"/>
        <v>-0.32484697139950502</v>
      </c>
      <c r="AN164">
        <f t="shared" si="566"/>
        <v>-5.441344523738282</v>
      </c>
      <c r="AO164">
        <f t="shared" si="507"/>
        <v>0.74297295346632108</v>
      </c>
      <c r="AP164">
        <f t="shared" si="508"/>
        <v>0.21556171658740264</v>
      </c>
      <c r="AQ164">
        <f t="shared" si="567"/>
        <v>-6.8558909635000926</v>
      </c>
      <c r="AR164">
        <f t="shared" si="509"/>
        <v>0.78085537691014961</v>
      </c>
      <c r="AS164">
        <f t="shared" si="510"/>
        <v>1.0299475793138309</v>
      </c>
      <c r="AT164">
        <f t="shared" si="568"/>
        <v>-9.01935623009369</v>
      </c>
      <c r="AU164">
        <f t="shared" si="511"/>
        <v>0.8107933440177697</v>
      </c>
      <c r="AV164">
        <f t="shared" si="512"/>
        <v>2.3507151788076306</v>
      </c>
      <c r="AW164">
        <f t="shared" si="569"/>
        <v>-12.835628376134499</v>
      </c>
      <c r="AX164">
        <f t="shared" si="513"/>
        <v>0.83293184403998655</v>
      </c>
      <c r="AY164">
        <f t="shared" si="514"/>
        <v>4.7830044742844917</v>
      </c>
      <c r="AZ164">
        <f t="shared" si="570"/>
        <v>-21.618752378742297</v>
      </c>
      <c r="BA164">
        <f t="shared" si="515"/>
        <v>0.84749302884633704</v>
      </c>
      <c r="BB164">
        <f t="shared" si="516"/>
        <v>10.547218623806931</v>
      </c>
      <c r="BC164">
        <f t="shared" si="571"/>
        <v>-65.189817767928162</v>
      </c>
      <c r="BD164">
        <f t="shared" si="517"/>
        <v>0.85470248078254007</v>
      </c>
      <c r="BE164">
        <f t="shared" si="518"/>
        <v>39.630779671001612</v>
      </c>
      <c r="BF164">
        <f t="shared" si="572"/>
        <v>65.189817767928233</v>
      </c>
      <c r="BG164">
        <f t="shared" si="519"/>
        <v>0.85470248078254207</v>
      </c>
      <c r="BH164">
        <f t="shared" si="520"/>
        <v>39.630779671001783</v>
      </c>
      <c r="BI164">
        <f t="shared" si="573"/>
        <v>21.618752378742315</v>
      </c>
      <c r="BJ164">
        <f t="shared" si="521"/>
        <v>0.84749302884633715</v>
      </c>
      <c r="BK164">
        <f t="shared" si="522"/>
        <v>10.547218623806947</v>
      </c>
      <c r="BL164">
        <f t="shared" si="574"/>
        <v>12.835628376134506</v>
      </c>
      <c r="BM164">
        <f t="shared" si="523"/>
        <v>0.83293184403998666</v>
      </c>
      <c r="BN164">
        <f t="shared" si="524"/>
        <v>4.7830044742844979</v>
      </c>
      <c r="BO164">
        <f t="shared" si="575"/>
        <v>9.0193562300936883</v>
      </c>
      <c r="BP164">
        <f t="shared" si="525"/>
        <v>0.81079334401776937</v>
      </c>
      <c r="BQ164">
        <f t="shared" si="526"/>
        <v>2.3507151788076266</v>
      </c>
      <c r="BR164">
        <f t="shared" si="576"/>
        <v>6.8558909635000935</v>
      </c>
      <c r="BS164">
        <f t="shared" si="527"/>
        <v>0.78085537691014983</v>
      </c>
      <c r="BT164">
        <f t="shared" si="528"/>
        <v>1.0299475793138322</v>
      </c>
      <c r="BU164">
        <f t="shared" si="577"/>
        <v>5.441344523738282</v>
      </c>
      <c r="BV164">
        <f t="shared" si="529"/>
        <v>0.74297295346632153</v>
      </c>
      <c r="BW164">
        <f t="shared" si="530"/>
        <v>0.21556171658740492</v>
      </c>
      <c r="BX164">
        <f t="shared" si="578"/>
        <v>4.4283918707681318</v>
      </c>
      <c r="BY164">
        <f t="shared" si="531"/>
        <v>0.69711702370201101</v>
      </c>
      <c r="BZ164">
        <f t="shared" si="532"/>
        <v>-0.32484697139950502</v>
      </c>
      <c r="CA164">
        <f t="shared" si="579"/>
        <v>3.6555023068675578</v>
      </c>
      <c r="CB164">
        <f t="shared" si="533"/>
        <v>0.64339109631506408</v>
      </c>
      <c r="CC164">
        <f t="shared" si="534"/>
        <v>-0.69954948427335739</v>
      </c>
      <c r="CD164">
        <f t="shared" si="580"/>
        <v>3.0377962420483997</v>
      </c>
      <c r="CE164">
        <f t="shared" si="535"/>
        <v>0.58206703511338742</v>
      </c>
      <c r="CF164">
        <f t="shared" si="536"/>
        <v>-0.96587922969634554</v>
      </c>
      <c r="CG164">
        <f t="shared" si="581"/>
        <v>2.526717101272105</v>
      </c>
      <c r="CH164">
        <f t="shared" si="537"/>
        <v>0.51368577817831684</v>
      </c>
      <c r="CI164">
        <f t="shared" si="538"/>
        <v>-1.1572419074026008</v>
      </c>
      <c r="CJ164">
        <f t="shared" si="582"/>
        <v>2.0926257713776351</v>
      </c>
      <c r="CK164">
        <f t="shared" si="539"/>
        <v>0.4392441591757229</v>
      </c>
      <c r="CL164">
        <f t="shared" si="540"/>
        <v>-1.2946954314806811</v>
      </c>
      <c r="CM164">
        <f t="shared" si="583"/>
        <v>1.7163661261470122</v>
      </c>
      <c r="CN164">
        <f t="shared" si="541"/>
        <v>0.36044353419736186</v>
      </c>
      <c r="CO164">
        <f t="shared" si="542"/>
        <v>-1.3924579045788503</v>
      </c>
      <c r="CP164">
        <f t="shared" si="584"/>
        <v>1.3847937882507508</v>
      </c>
      <c r="CQ164">
        <f t="shared" si="543"/>
        <v>0.27992557623949466</v>
      </c>
      <c r="CR164">
        <f t="shared" si="544"/>
        <v>-1.4607147287726303</v>
      </c>
      <c r="CS164">
        <f t="shared" si="585"/>
        <v>1.0882394483485838</v>
      </c>
      <c r="CT164">
        <f t="shared" si="545"/>
        <v>0.20138503446632616</v>
      </c>
      <c r="CU164">
        <f t="shared" si="546"/>
        <v>-1.5071030474477878</v>
      </c>
      <c r="CV164">
        <f t="shared" si="586"/>
        <v>0.8190043774854403</v>
      </c>
      <c r="CW164">
        <f t="shared" si="547"/>
        <v>0.12944821310847965</v>
      </c>
      <c r="CX164">
        <f t="shared" si="548"/>
        <v>-1.5374980756328354</v>
      </c>
      <c r="CY164">
        <f t="shared" si="587"/>
        <v>0.57045333056005942</v>
      </c>
      <c r="CZ164">
        <f t="shared" si="549"/>
        <v>6.9252822368055966E-2</v>
      </c>
      <c r="DA164">
        <f t="shared" si="550"/>
        <v>-1.5564121005620026</v>
      </c>
      <c r="DB164">
        <f t="shared" si="588"/>
        <v>0.33647739908072349</v>
      </c>
      <c r="DC164">
        <f t="shared" si="551"/>
        <v>2.5756444746853679E-2</v>
      </c>
      <c r="DD164">
        <f t="shared" si="552"/>
        <v>-1.5671758698216178</v>
      </c>
      <c r="EW164">
        <f t="shared" si="481"/>
        <v>4.6809730538487786</v>
      </c>
      <c r="EX164">
        <f t="shared" si="476"/>
        <v>-0.15705379539070807</v>
      </c>
      <c r="EY164">
        <f t="shared" si="477"/>
        <v>-4.9975328018286556</v>
      </c>
      <c r="EZ164">
        <f t="shared" si="478"/>
        <v>1.6596432630384763</v>
      </c>
      <c r="FA164">
        <f t="shared" si="480"/>
        <v>5.6617651169446273</v>
      </c>
      <c r="FB164" cm="1">
        <f t="array" ref="FB164">xsel+Rs*COS(EW164)</f>
        <v>267.26269380766263</v>
      </c>
      <c r="FC164">
        <f t="shared" si="479"/>
        <v>134.94776672140688</v>
      </c>
    </row>
    <row r="165" spans="1:159" x14ac:dyDescent="0.2">
      <c r="A165">
        <f t="shared" si="553"/>
        <v>66.008584208826292</v>
      </c>
      <c r="B165">
        <f t="shared" si="482"/>
        <v>0.84121483822243526</v>
      </c>
      <c r="C165">
        <f t="shared" si="483"/>
        <v>39.284162485997157</v>
      </c>
      <c r="D165">
        <f t="shared" si="554"/>
        <v>-0.11341789398788274</v>
      </c>
      <c r="E165">
        <f t="shared" si="475"/>
        <v>0.60762549834943691</v>
      </c>
      <c r="F165">
        <f t="shared" si="484"/>
        <v>32.768167166603511</v>
      </c>
      <c r="G165">
        <f t="shared" si="555"/>
        <v>-0.34314156532160356</v>
      </c>
      <c r="H165">
        <f t="shared" si="485"/>
        <v>2.4930836834971326E-2</v>
      </c>
      <c r="I165">
        <f t="shared" si="486"/>
        <v>-1.6085045441318797</v>
      </c>
      <c r="J165">
        <f t="shared" si="556"/>
        <v>-0.58155130323238424</v>
      </c>
      <c r="K165">
        <f t="shared" si="487"/>
        <v>6.7057644764458302E-2</v>
      </c>
      <c r="L165">
        <f t="shared" si="488"/>
        <v>-1.5974495004451805</v>
      </c>
      <c r="M165">
        <f t="shared" si="557"/>
        <v>-0.83453996221577442</v>
      </c>
      <c r="N165">
        <f t="shared" si="489"/>
        <v>0.12541245885840235</v>
      </c>
      <c r="O165">
        <f t="shared" si="490"/>
        <v>-1.5781521959709024</v>
      </c>
      <c r="P165">
        <f t="shared" si="558"/>
        <v>-1.1082520772660172</v>
      </c>
      <c r="Q165">
        <f t="shared" si="491"/>
        <v>0.19524180556961368</v>
      </c>
      <c r="R165">
        <f t="shared" si="492"/>
        <v>-1.5473416254687828</v>
      </c>
      <c r="S165">
        <f t="shared" si="559"/>
        <v>-1.4093920235822082</v>
      </c>
      <c r="T165">
        <f t="shared" si="493"/>
        <v>0.27161154959502576</v>
      </c>
      <c r="U165">
        <f t="shared" si="494"/>
        <v>-1.5005787227614493</v>
      </c>
      <c r="V165">
        <f t="shared" si="560"/>
        <v>-1.745770922911009</v>
      </c>
      <c r="W165">
        <f t="shared" si="495"/>
        <v>0.35006848719324068</v>
      </c>
      <c r="X165">
        <f t="shared" si="496"/>
        <v>-1.4320719483929343</v>
      </c>
      <c r="Y165">
        <f t="shared" si="561"/>
        <v>-2.1272257086045889</v>
      </c>
      <c r="Z165">
        <f t="shared" si="497"/>
        <v>0.42704429114548403</v>
      </c>
      <c r="AA165">
        <f t="shared" si="498"/>
        <v>-1.3342776211073415</v>
      </c>
      <c r="AB165">
        <f t="shared" si="562"/>
        <v>-2.5671412622898395</v>
      </c>
      <c r="AC165">
        <f t="shared" si="499"/>
        <v>0.49997446457037897</v>
      </c>
      <c r="AD165">
        <f t="shared" si="500"/>
        <v>-1.1971175339575191</v>
      </c>
      <c r="AE165">
        <f t="shared" si="563"/>
        <v>-3.0850172525278303</v>
      </c>
      <c r="AF165">
        <f t="shared" si="501"/>
        <v>0.56719218581043684</v>
      </c>
      <c r="AG165">
        <f t="shared" si="502"/>
        <v>-1.0065064772033303</v>
      </c>
      <c r="AH165">
        <f t="shared" si="564"/>
        <v>-3.7109959312579583</v>
      </c>
      <c r="AI165">
        <f t="shared" si="503"/>
        <v>0.62770233369452066</v>
      </c>
      <c r="AJ165">
        <f t="shared" si="504"/>
        <v>-0.74157116343836305</v>
      </c>
      <c r="AK165">
        <f t="shared" si="565"/>
        <v>-4.4944099718920514</v>
      </c>
      <c r="AL165">
        <f t="shared" si="505"/>
        <v>0.68094114289607965</v>
      </c>
      <c r="AM165">
        <f t="shared" si="506"/>
        <v>-0.36919505804623981</v>
      </c>
      <c r="AN165">
        <f t="shared" si="566"/>
        <v>-5.5214318382549843</v>
      </c>
      <c r="AO165">
        <f t="shared" si="507"/>
        <v>0.72659412816764002</v>
      </c>
      <c r="AP165">
        <f t="shared" si="508"/>
        <v>0.16745128837548806</v>
      </c>
      <c r="AQ165">
        <f t="shared" si="567"/>
        <v>-6.9559793499932834</v>
      </c>
      <c r="AR165">
        <f t="shared" si="509"/>
        <v>0.7644975109615898</v>
      </c>
      <c r="AS165">
        <f t="shared" si="510"/>
        <v>0.97566720340698143</v>
      </c>
      <c r="AT165">
        <f t="shared" si="568"/>
        <v>-9.1504359826631916</v>
      </c>
      <c r="AU165">
        <f t="shared" si="511"/>
        <v>0.79460486446548273</v>
      </c>
      <c r="AV165">
        <f t="shared" si="512"/>
        <v>2.2857414415371853</v>
      </c>
      <c r="AW165">
        <f t="shared" si="569"/>
        <v>-13.021791092310998</v>
      </c>
      <c r="AX165">
        <f t="shared" si="513"/>
        <v>0.81697635446150851</v>
      </c>
      <c r="AY165">
        <f t="shared" si="514"/>
        <v>4.697271869878973</v>
      </c>
      <c r="AZ165">
        <f t="shared" si="570"/>
        <v>-21.932098615395489</v>
      </c>
      <c r="BA165">
        <f t="shared" si="515"/>
        <v>0.8317507194601923</v>
      </c>
      <c r="BB165">
        <f t="shared" si="516"/>
        <v>10.410310547285162</v>
      </c>
      <c r="BC165">
        <f t="shared" si="571"/>
        <v>-66.134598900810431</v>
      </c>
      <c r="BD165">
        <f t="shared" si="517"/>
        <v>0.83908583317982965</v>
      </c>
      <c r="BE165">
        <f t="shared" si="518"/>
        <v>39.229196221482091</v>
      </c>
      <c r="BF165">
        <f t="shared" si="572"/>
        <v>66.134598900810516</v>
      </c>
      <c r="BG165">
        <f t="shared" si="519"/>
        <v>0.83908583317983121</v>
      </c>
      <c r="BH165">
        <f t="shared" si="520"/>
        <v>39.229196221482262</v>
      </c>
      <c r="BI165">
        <f t="shared" si="573"/>
        <v>21.932098615395507</v>
      </c>
      <c r="BJ165">
        <f t="shared" si="521"/>
        <v>0.83175071946019241</v>
      </c>
      <c r="BK165">
        <f t="shared" si="522"/>
        <v>10.410310547285174</v>
      </c>
      <c r="BL165">
        <f t="shared" si="574"/>
        <v>13.021791092311005</v>
      </c>
      <c r="BM165">
        <f t="shared" si="523"/>
        <v>0.81697635446150862</v>
      </c>
      <c r="BN165">
        <f t="shared" si="524"/>
        <v>4.6972718698789793</v>
      </c>
      <c r="BO165">
        <f t="shared" si="575"/>
        <v>9.1504359826631898</v>
      </c>
      <c r="BP165">
        <f t="shared" si="525"/>
        <v>0.79460486446548217</v>
      </c>
      <c r="BQ165">
        <f t="shared" si="526"/>
        <v>2.2857414415371813</v>
      </c>
      <c r="BR165">
        <f t="shared" si="576"/>
        <v>6.9559793499932843</v>
      </c>
      <c r="BS165">
        <f t="shared" si="527"/>
        <v>0.76449751096159024</v>
      </c>
      <c r="BT165">
        <f t="shared" si="528"/>
        <v>0.9756672034069841</v>
      </c>
      <c r="BU165">
        <f t="shared" si="577"/>
        <v>5.5214318382549843</v>
      </c>
      <c r="BV165">
        <f t="shared" si="529"/>
        <v>0.72659412816764024</v>
      </c>
      <c r="BW165">
        <f t="shared" si="530"/>
        <v>0.1674512883754892</v>
      </c>
      <c r="BX165">
        <f t="shared" si="578"/>
        <v>4.4944099718920514</v>
      </c>
      <c r="BY165">
        <f t="shared" si="531"/>
        <v>0.68094114289607943</v>
      </c>
      <c r="BZ165">
        <f t="shared" si="532"/>
        <v>-0.36919505804624031</v>
      </c>
      <c r="CA165">
        <f t="shared" si="579"/>
        <v>3.7109959312579583</v>
      </c>
      <c r="CB165">
        <f t="shared" si="533"/>
        <v>0.62770233369452033</v>
      </c>
      <c r="CC165">
        <f t="shared" si="534"/>
        <v>-0.74157116343836349</v>
      </c>
      <c r="CD165">
        <f t="shared" si="580"/>
        <v>3.0850172525278303</v>
      </c>
      <c r="CE165">
        <f t="shared" si="535"/>
        <v>0.56719218581043684</v>
      </c>
      <c r="CF165">
        <f t="shared" si="536"/>
        <v>-1.0065064772033303</v>
      </c>
      <c r="CG165">
        <f t="shared" si="581"/>
        <v>2.5671412622898395</v>
      </c>
      <c r="CH165">
        <f t="shared" si="537"/>
        <v>0.49997446457037931</v>
      </c>
      <c r="CI165">
        <f t="shared" si="538"/>
        <v>-1.1971175339575182</v>
      </c>
      <c r="CJ165">
        <f t="shared" si="582"/>
        <v>2.1272257086045894</v>
      </c>
      <c r="CK165">
        <f t="shared" si="539"/>
        <v>0.42704429114548437</v>
      </c>
      <c r="CL165">
        <f t="shared" si="540"/>
        <v>-1.334277621107341</v>
      </c>
      <c r="CM165">
        <f t="shared" si="583"/>
        <v>1.745770922911009</v>
      </c>
      <c r="CN165">
        <f t="shared" si="541"/>
        <v>0.35006848719324057</v>
      </c>
      <c r="CO165">
        <f t="shared" si="542"/>
        <v>-1.4320719483929349</v>
      </c>
      <c r="CP165">
        <f t="shared" si="584"/>
        <v>1.4093920235822091</v>
      </c>
      <c r="CQ165">
        <f t="shared" si="543"/>
        <v>0.27161154959502576</v>
      </c>
      <c r="CR165">
        <f t="shared" si="544"/>
        <v>-1.5005787227614493</v>
      </c>
      <c r="CS165">
        <f t="shared" si="585"/>
        <v>1.1082520772660172</v>
      </c>
      <c r="CT165">
        <f t="shared" si="545"/>
        <v>0.1952418055696139</v>
      </c>
      <c r="CU165">
        <f t="shared" si="546"/>
        <v>-1.547341625468782</v>
      </c>
      <c r="CV165">
        <f t="shared" si="586"/>
        <v>0.83453996221577476</v>
      </c>
      <c r="CW165">
        <f t="shared" si="547"/>
        <v>0.12541245885840246</v>
      </c>
      <c r="CX165">
        <f t="shared" si="548"/>
        <v>-1.5781521959709033</v>
      </c>
      <c r="CY165">
        <f t="shared" si="587"/>
        <v>0.58155130323238413</v>
      </c>
      <c r="CZ165">
        <f t="shared" si="549"/>
        <v>6.705764476445808E-2</v>
      </c>
      <c r="DA165">
        <f t="shared" si="550"/>
        <v>-1.5974495004451834</v>
      </c>
      <c r="DB165">
        <f t="shared" si="588"/>
        <v>0.34314156532160361</v>
      </c>
      <c r="DC165">
        <f t="shared" si="551"/>
        <v>2.4930836834971326E-2</v>
      </c>
      <c r="DD165">
        <f t="shared" si="552"/>
        <v>-1.608504544131879</v>
      </c>
      <c r="EW165">
        <f t="shared" si="481"/>
        <v>4.7123889803846764</v>
      </c>
      <c r="EX165">
        <f t="shared" si="476"/>
        <v>-6.7532242818690857E-14</v>
      </c>
      <c r="EY165">
        <f t="shared" si="477"/>
        <v>-5</v>
      </c>
      <c r="EZ165">
        <f t="shared" si="478"/>
        <v>1.6736068942330349</v>
      </c>
      <c r="FA165">
        <f t="shared" si="480"/>
        <v>5.6576532205125174</v>
      </c>
      <c r="FB165" cm="1">
        <f t="array" ref="FB165">xsel+Rs*COS(EW165)</f>
        <v>267.30195725651032</v>
      </c>
      <c r="FC165">
        <f t="shared" si="479"/>
        <v>134.94714992186405</v>
      </c>
    </row>
    <row r="166" spans="1:159" x14ac:dyDescent="0.2">
      <c r="A166">
        <f t="shared" si="553"/>
        <v>66.951565131823074</v>
      </c>
      <c r="B166">
        <f t="shared" si="482"/>
        <v>0.82493935914023508</v>
      </c>
      <c r="C166">
        <f t="shared" si="483"/>
        <v>38.86218011069267</v>
      </c>
      <c r="D166">
        <f t="shared" si="554"/>
        <v>-0.11564067717154036</v>
      </c>
      <c r="E166">
        <f t="shared" si="475"/>
        <v>0.5990696164674898</v>
      </c>
      <c r="F166">
        <f t="shared" si="484"/>
        <v>32.507502792345257</v>
      </c>
      <c r="G166">
        <f t="shared" si="555"/>
        <v>-0.34980573156248368</v>
      </c>
      <c r="H166">
        <f t="shared" si="485"/>
        <v>2.4104879246791056E-2</v>
      </c>
      <c r="I166">
        <f t="shared" si="486"/>
        <v>-1.6505413408861294</v>
      </c>
      <c r="J166">
        <f t="shared" si="556"/>
        <v>-0.59264927590470895</v>
      </c>
      <c r="K166">
        <f t="shared" si="487"/>
        <v>6.4859881533642083E-2</v>
      </c>
      <c r="L166">
        <f t="shared" si="488"/>
        <v>-1.6392138208475271</v>
      </c>
      <c r="M166">
        <f t="shared" si="557"/>
        <v>-0.85007554694610887</v>
      </c>
      <c r="N166">
        <f t="shared" si="489"/>
        <v>0.12136737163766698</v>
      </c>
      <c r="O166">
        <f t="shared" si="490"/>
        <v>-1.6195622026507897</v>
      </c>
      <c r="P166">
        <f t="shared" si="558"/>
        <v>-1.1282647061834505</v>
      </c>
      <c r="Q166">
        <f t="shared" si="491"/>
        <v>0.18907503917038904</v>
      </c>
      <c r="R166">
        <f t="shared" si="492"/>
        <v>-1.588376274106208</v>
      </c>
      <c r="S166">
        <f t="shared" si="559"/>
        <v>-1.4339902589136664</v>
      </c>
      <c r="T166">
        <f t="shared" si="493"/>
        <v>0.26324980090698502</v>
      </c>
      <c r="U166">
        <f t="shared" si="494"/>
        <v>-1.541291826075764</v>
      </c>
      <c r="V166">
        <f t="shared" si="560"/>
        <v>-1.7751757196750058</v>
      </c>
      <c r="W166">
        <f t="shared" si="495"/>
        <v>0.33960996260402354</v>
      </c>
      <c r="X166">
        <f t="shared" si="496"/>
        <v>-1.4726034619856745</v>
      </c>
      <c r="Y166">
        <f t="shared" si="561"/>
        <v>-2.1618256458315432</v>
      </c>
      <c r="Z166">
        <f t="shared" si="497"/>
        <v>0.41471313655559294</v>
      </c>
      <c r="AA166">
        <f t="shared" si="498"/>
        <v>-1.3748646342023363</v>
      </c>
      <c r="AB166">
        <f t="shared" si="562"/>
        <v>-2.607565423307574</v>
      </c>
      <c r="AC166">
        <f t="shared" si="499"/>
        <v>0.48607253793807104</v>
      </c>
      <c r="AD166">
        <f t="shared" si="500"/>
        <v>-1.238109778991817</v>
      </c>
      <c r="AE166">
        <f t="shared" si="563"/>
        <v>-3.1322382630072609</v>
      </c>
      <c r="AF166">
        <f t="shared" si="501"/>
        <v>0.55205723606292278</v>
      </c>
      <c r="AG166">
        <f t="shared" si="502"/>
        <v>-1.0483947256067749</v>
      </c>
      <c r="AH166">
        <f t="shared" si="564"/>
        <v>-3.7664895556483589</v>
      </c>
      <c r="AI166">
        <f t="shared" si="503"/>
        <v>0.61167585181574435</v>
      </c>
      <c r="AJ166">
        <f t="shared" si="504"/>
        <v>-0.78504325420735788</v>
      </c>
      <c r="AK166">
        <f t="shared" si="565"/>
        <v>-4.560428073015971</v>
      </c>
      <c r="AL166">
        <f t="shared" si="505"/>
        <v>0.664344477748819</v>
      </c>
      <c r="AM166">
        <f t="shared" si="506"/>
        <v>-0.41524775707661982</v>
      </c>
      <c r="AN166">
        <f t="shared" si="566"/>
        <v>-5.6015191527716865</v>
      </c>
      <c r="AO166">
        <f t="shared" si="507"/>
        <v>0.70970943325776048</v>
      </c>
      <c r="AP166">
        <f t="shared" si="508"/>
        <v>0.11728383712777893</v>
      </c>
      <c r="AQ166">
        <f t="shared" si="567"/>
        <v>-7.0560677364864741</v>
      </c>
      <c r="AR166">
        <f t="shared" si="509"/>
        <v>0.74755091053452505</v>
      </c>
      <c r="AS166">
        <f t="shared" si="510"/>
        <v>0.91881719773110471</v>
      </c>
      <c r="AT166">
        <f t="shared" si="568"/>
        <v>-9.2815157352326931</v>
      </c>
      <c r="AU166">
        <f t="shared" si="511"/>
        <v>0.77775197528330964</v>
      </c>
      <c r="AV166">
        <f t="shared" si="512"/>
        <v>2.2173939313462414</v>
      </c>
      <c r="AW166">
        <f t="shared" si="569"/>
        <v>-13.207953808487497</v>
      </c>
      <c r="AX166">
        <f t="shared" si="513"/>
        <v>0.80029331291075723</v>
      </c>
      <c r="AY166">
        <f t="shared" si="514"/>
        <v>4.6067297865001953</v>
      </c>
      <c r="AZ166">
        <f t="shared" si="570"/>
        <v>-22.245444852048681</v>
      </c>
      <c r="BA166">
        <f t="shared" si="515"/>
        <v>0.81523533171302387</v>
      </c>
      <c r="BB166">
        <f t="shared" si="516"/>
        <v>10.265279161267236</v>
      </c>
      <c r="BC166">
        <f t="shared" si="571"/>
        <v>-67.079380033692701</v>
      </c>
      <c r="BD166">
        <f t="shared" si="517"/>
        <v>0.82267222556615449</v>
      </c>
      <c r="BE166">
        <f t="shared" si="518"/>
        <v>38.803069868399703</v>
      </c>
      <c r="BF166">
        <f t="shared" si="572"/>
        <v>67.0793800336928</v>
      </c>
      <c r="BG166">
        <f t="shared" si="519"/>
        <v>0.82267222556615616</v>
      </c>
      <c r="BH166">
        <f t="shared" si="520"/>
        <v>38.803069868399859</v>
      </c>
      <c r="BI166">
        <f t="shared" si="573"/>
        <v>22.245444852048699</v>
      </c>
      <c r="BJ166">
        <f t="shared" si="521"/>
        <v>0.8152353317130242</v>
      </c>
      <c r="BK166">
        <f t="shared" si="522"/>
        <v>10.265279161267248</v>
      </c>
      <c r="BL166">
        <f t="shared" si="574"/>
        <v>13.207953808487504</v>
      </c>
      <c r="BM166">
        <f t="shared" si="523"/>
        <v>0.80029331291075734</v>
      </c>
      <c r="BN166">
        <f t="shared" si="524"/>
        <v>4.6067297865002006</v>
      </c>
      <c r="BO166">
        <f t="shared" si="575"/>
        <v>9.2815157352326914</v>
      </c>
      <c r="BP166">
        <f t="shared" si="525"/>
        <v>0.7777519752833093</v>
      </c>
      <c r="BQ166">
        <f t="shared" si="526"/>
        <v>2.2173939313462374</v>
      </c>
      <c r="BR166">
        <f t="shared" si="576"/>
        <v>7.056067736486475</v>
      </c>
      <c r="BS166">
        <f t="shared" si="527"/>
        <v>0.74755091053452527</v>
      </c>
      <c r="BT166">
        <f t="shared" si="528"/>
        <v>0.91881719773110604</v>
      </c>
      <c r="BU166">
        <f t="shared" si="577"/>
        <v>5.6015191527716865</v>
      </c>
      <c r="BV166">
        <f t="shared" si="529"/>
        <v>0.70970943325776104</v>
      </c>
      <c r="BW166">
        <f t="shared" si="530"/>
        <v>0.11728383712778118</v>
      </c>
      <c r="BX166">
        <f t="shared" si="578"/>
        <v>4.560428073015971</v>
      </c>
      <c r="BY166">
        <f t="shared" si="531"/>
        <v>0.66434447774881888</v>
      </c>
      <c r="BZ166">
        <f t="shared" si="532"/>
        <v>-0.41524775707662037</v>
      </c>
      <c r="CA166">
        <f t="shared" si="579"/>
        <v>3.7664895556483589</v>
      </c>
      <c r="CB166">
        <f t="shared" si="533"/>
        <v>0.61167585181574413</v>
      </c>
      <c r="CC166">
        <f t="shared" si="534"/>
        <v>-0.78504325420735832</v>
      </c>
      <c r="CD166">
        <f t="shared" si="580"/>
        <v>3.1322382630072609</v>
      </c>
      <c r="CE166">
        <f t="shared" si="535"/>
        <v>0.55205723606292278</v>
      </c>
      <c r="CF166">
        <f t="shared" si="536"/>
        <v>-1.0483947256067749</v>
      </c>
      <c r="CG166">
        <f t="shared" si="581"/>
        <v>2.607565423307574</v>
      </c>
      <c r="CH166">
        <f t="shared" si="537"/>
        <v>0.48607253793807137</v>
      </c>
      <c r="CI166">
        <f t="shared" si="538"/>
        <v>-1.2381097789918156</v>
      </c>
      <c r="CJ166">
        <f t="shared" si="582"/>
        <v>2.1618256458315437</v>
      </c>
      <c r="CK166">
        <f t="shared" si="539"/>
        <v>0.41471313655559328</v>
      </c>
      <c r="CL166">
        <f t="shared" si="540"/>
        <v>-1.3748646342023352</v>
      </c>
      <c r="CM166">
        <f t="shared" si="583"/>
        <v>1.7751757196750058</v>
      </c>
      <c r="CN166">
        <f t="shared" si="541"/>
        <v>0.33960996260402332</v>
      </c>
      <c r="CO166">
        <f t="shared" si="542"/>
        <v>-1.4726034619856754</v>
      </c>
      <c r="CP166">
        <f t="shared" si="584"/>
        <v>1.4339902589136673</v>
      </c>
      <c r="CQ166">
        <f t="shared" si="543"/>
        <v>0.26324980090698502</v>
      </c>
      <c r="CR166">
        <f t="shared" si="544"/>
        <v>-1.541291826075764</v>
      </c>
      <c r="CS166">
        <f t="shared" si="585"/>
        <v>1.1282647061834505</v>
      </c>
      <c r="CT166">
        <f t="shared" si="545"/>
        <v>0.18907503917038948</v>
      </c>
      <c r="CU166">
        <f t="shared" si="546"/>
        <v>-1.588376274106206</v>
      </c>
      <c r="CV166">
        <f t="shared" si="586"/>
        <v>0.85007554694610921</v>
      </c>
      <c r="CW166">
        <f t="shared" si="547"/>
        <v>0.12136737163766709</v>
      </c>
      <c r="CX166">
        <f t="shared" si="548"/>
        <v>-1.6195622026507903</v>
      </c>
      <c r="CY166">
        <f t="shared" si="587"/>
        <v>0.59264927590470884</v>
      </c>
      <c r="CZ166">
        <f t="shared" si="549"/>
        <v>6.4859881533642083E-2</v>
      </c>
      <c r="DA166">
        <f t="shared" si="550"/>
        <v>-1.639213820847526</v>
      </c>
      <c r="DB166">
        <f t="shared" si="588"/>
        <v>0.34980573156248373</v>
      </c>
      <c r="DC166">
        <f t="shared" si="551"/>
        <v>2.4104879246791056E-2</v>
      </c>
      <c r="DD166">
        <f t="shared" si="552"/>
        <v>-1.6505413408861287</v>
      </c>
      <c r="EW166">
        <f t="shared" si="481"/>
        <v>4.7438049069205741</v>
      </c>
      <c r="EX166">
        <f t="shared" si="476"/>
        <v>0.15705379539057307</v>
      </c>
      <c r="EY166">
        <f t="shared" si="477"/>
        <v>-4.99753280182866</v>
      </c>
      <c r="EZ166">
        <f t="shared" si="478"/>
        <v>1.6596432630385014</v>
      </c>
      <c r="FA166">
        <f t="shared" si="480"/>
        <v>5.6617651169446193</v>
      </c>
      <c r="FB166" cm="1">
        <f t="array" ref="FB166">xsel+Rs*COS(EW166)</f>
        <v>267.34122070535796</v>
      </c>
      <c r="FC166">
        <f t="shared" si="479"/>
        <v>134.94776672140688</v>
      </c>
    </row>
    <row r="167" spans="1:159" x14ac:dyDescent="0.2">
      <c r="A167">
        <f t="shared" si="553"/>
        <v>67.894546054819855</v>
      </c>
      <c r="B167">
        <f t="shared" si="482"/>
        <v>0.80786995424914709</v>
      </c>
      <c r="C167">
        <f t="shared" si="483"/>
        <v>38.415116289924384</v>
      </c>
      <c r="D167">
        <f t="shared" si="554"/>
        <v>-0.11786346035519799</v>
      </c>
      <c r="E167">
        <f t="shared" si="475"/>
        <v>0.59056718256738971</v>
      </c>
      <c r="F167">
        <f t="shared" si="484"/>
        <v>32.246616182519801</v>
      </c>
      <c r="G167">
        <f t="shared" si="555"/>
        <v>-0.3564698978033638</v>
      </c>
      <c r="H167">
        <f t="shared" si="485"/>
        <v>2.3278571982312979E-2</v>
      </c>
      <c r="I167">
        <f t="shared" si="486"/>
        <v>-1.6933229840912325</v>
      </c>
      <c r="J167">
        <f t="shared" si="556"/>
        <v>-0.60374724857703366</v>
      </c>
      <c r="K167">
        <f t="shared" si="487"/>
        <v>6.2659532675607865E-2</v>
      </c>
      <c r="L167">
        <f t="shared" si="488"/>
        <v>-1.6817423387746759</v>
      </c>
      <c r="M167">
        <f t="shared" si="557"/>
        <v>-0.86561113167644332</v>
      </c>
      <c r="N167">
        <f t="shared" si="489"/>
        <v>0.11731295144627329</v>
      </c>
      <c r="O167">
        <f t="shared" si="490"/>
        <v>-1.6617662175306094</v>
      </c>
      <c r="P167">
        <f t="shared" si="558"/>
        <v>-1.1482773351008839</v>
      </c>
      <c r="Q167">
        <f t="shared" si="491"/>
        <v>0.18288473526865201</v>
      </c>
      <c r="R167">
        <f t="shared" si="492"/>
        <v>-1.6302462752585547</v>
      </c>
      <c r="S167">
        <f t="shared" si="559"/>
        <v>-1.4585884942451246</v>
      </c>
      <c r="T167">
        <f t="shared" si="493"/>
        <v>0.25484033017537244</v>
      </c>
      <c r="U167">
        <f t="shared" si="494"/>
        <v>-1.5828948351375089</v>
      </c>
      <c r="V167">
        <f t="shared" si="560"/>
        <v>-1.8045805164390025</v>
      </c>
      <c r="W167">
        <f t="shared" si="495"/>
        <v>0.32906796042971032</v>
      </c>
      <c r="X167">
        <f t="shared" si="496"/>
        <v>-1.5140951732276671</v>
      </c>
      <c r="Y167">
        <f t="shared" si="561"/>
        <v>-2.1964255830584976</v>
      </c>
      <c r="Z167">
        <f t="shared" si="497"/>
        <v>0.40225069540604963</v>
      </c>
      <c r="AA167">
        <f t="shared" si="498"/>
        <v>-1.4165016424118722</v>
      </c>
      <c r="AB167">
        <f t="shared" si="562"/>
        <v>-2.6479895843253085</v>
      </c>
      <c r="AC167">
        <f t="shared" si="499"/>
        <v>0.47197999828139259</v>
      </c>
      <c r="AD167">
        <f t="shared" si="500"/>
        <v>-1.280266913090373</v>
      </c>
      <c r="AE167">
        <f t="shared" si="563"/>
        <v>-3.1794592734866916</v>
      </c>
      <c r="AF167">
        <f t="shared" si="501"/>
        <v>0.53666218587084558</v>
      </c>
      <c r="AG167">
        <f t="shared" si="502"/>
        <v>-1.0915962139104785</v>
      </c>
      <c r="AH167">
        <f t="shared" si="564"/>
        <v>-3.8219831800387594</v>
      </c>
      <c r="AI167">
        <f t="shared" si="503"/>
        <v>0.59531165067873526</v>
      </c>
      <c r="AJ167">
        <f t="shared" si="504"/>
        <v>-0.83002316385095776</v>
      </c>
      <c r="AK167">
        <f t="shared" si="565"/>
        <v>-4.6264461741398906</v>
      </c>
      <c r="AL167">
        <f t="shared" si="505"/>
        <v>0.64732702826022903</v>
      </c>
      <c r="AM167">
        <f t="shared" si="506"/>
        <v>-0.46306937990439351</v>
      </c>
      <c r="AN167">
        <f t="shared" si="566"/>
        <v>-5.6816064672883888</v>
      </c>
      <c r="AO167">
        <f t="shared" si="507"/>
        <v>0.6923188687366828</v>
      </c>
      <c r="AP167">
        <f t="shared" si="508"/>
        <v>6.4985476173134035E-2</v>
      </c>
      <c r="AQ167">
        <f t="shared" si="567"/>
        <v>-7.1561561229796649</v>
      </c>
      <c r="AR167">
        <f t="shared" si="509"/>
        <v>0.73001557562895536</v>
      </c>
      <c r="AS167">
        <f t="shared" si="510"/>
        <v>0.85930963706338026</v>
      </c>
      <c r="AT167">
        <f t="shared" si="568"/>
        <v>-9.4125954878021947</v>
      </c>
      <c r="AU167">
        <f t="shared" si="511"/>
        <v>0.7602346764712512</v>
      </c>
      <c r="AV167">
        <f t="shared" si="512"/>
        <v>2.1455623294442776</v>
      </c>
      <c r="AW167">
        <f t="shared" si="569"/>
        <v>-13.394116524663996</v>
      </c>
      <c r="AX167">
        <f t="shared" si="513"/>
        <v>0.78288271938773213</v>
      </c>
      <c r="AY167">
        <f t="shared" si="514"/>
        <v>4.5112269579407878</v>
      </c>
      <c r="AZ167">
        <f t="shared" si="570"/>
        <v>-22.558791088701874</v>
      </c>
      <c r="BA167">
        <f t="shared" si="515"/>
        <v>0.79794686560483252</v>
      </c>
      <c r="BB167">
        <f t="shared" si="516"/>
        <v>10.111876210894559</v>
      </c>
      <c r="BC167">
        <f t="shared" si="571"/>
        <v>-68.02416116657497</v>
      </c>
      <c r="BD167">
        <f t="shared" si="517"/>
        <v>0.80546165794151481</v>
      </c>
      <c r="BE167">
        <f t="shared" si="518"/>
        <v>38.351661974118663</v>
      </c>
      <c r="BF167">
        <f t="shared" si="572"/>
        <v>68.024161166575084</v>
      </c>
      <c r="BG167">
        <f t="shared" si="519"/>
        <v>0.80546165794151636</v>
      </c>
      <c r="BH167">
        <f t="shared" si="520"/>
        <v>38.351661974118834</v>
      </c>
      <c r="BI167">
        <f t="shared" si="573"/>
        <v>22.558791088701891</v>
      </c>
      <c r="BJ167">
        <f t="shared" si="521"/>
        <v>0.79794686560483274</v>
      </c>
      <c r="BK167">
        <f t="shared" si="522"/>
        <v>10.111876210894575</v>
      </c>
      <c r="BL167">
        <f t="shared" si="574"/>
        <v>13.394116524664003</v>
      </c>
      <c r="BM167">
        <f t="shared" si="523"/>
        <v>0.78288271938773213</v>
      </c>
      <c r="BN167">
        <f t="shared" si="524"/>
        <v>4.5112269579407922</v>
      </c>
      <c r="BO167">
        <f t="shared" si="575"/>
        <v>9.4125954878021929</v>
      </c>
      <c r="BP167">
        <f t="shared" si="525"/>
        <v>0.76023467647125087</v>
      </c>
      <c r="BQ167">
        <f t="shared" si="526"/>
        <v>2.1455623294442736</v>
      </c>
      <c r="BR167">
        <f t="shared" si="576"/>
        <v>7.1561561229796657</v>
      </c>
      <c r="BS167">
        <f t="shared" si="527"/>
        <v>0.73001557562895558</v>
      </c>
      <c r="BT167">
        <f t="shared" si="528"/>
        <v>0.85930963706338159</v>
      </c>
      <c r="BU167">
        <f t="shared" si="577"/>
        <v>5.6816064672883888</v>
      </c>
      <c r="BV167">
        <f t="shared" si="529"/>
        <v>0.69231886873668314</v>
      </c>
      <c r="BW167">
        <f t="shared" si="530"/>
        <v>6.4985476173135714E-2</v>
      </c>
      <c r="BX167">
        <f t="shared" si="578"/>
        <v>4.6264461741398906</v>
      </c>
      <c r="BY167">
        <f t="shared" si="531"/>
        <v>0.64732702826022881</v>
      </c>
      <c r="BZ167">
        <f t="shared" si="532"/>
        <v>-0.46306937990439406</v>
      </c>
      <c r="CA167">
        <f t="shared" si="579"/>
        <v>3.8219831800387594</v>
      </c>
      <c r="CB167">
        <f t="shared" si="533"/>
        <v>0.59531165067873504</v>
      </c>
      <c r="CC167">
        <f t="shared" si="534"/>
        <v>-0.8300231638509582</v>
      </c>
      <c r="CD167">
        <f t="shared" si="580"/>
        <v>3.1794592734866916</v>
      </c>
      <c r="CE167">
        <f t="shared" si="535"/>
        <v>0.53666218587084558</v>
      </c>
      <c r="CF167">
        <f t="shared" si="536"/>
        <v>-1.0915962139104785</v>
      </c>
      <c r="CG167">
        <f t="shared" si="581"/>
        <v>2.6479895843253085</v>
      </c>
      <c r="CH167">
        <f t="shared" si="537"/>
        <v>0.47197999828139292</v>
      </c>
      <c r="CI167">
        <f t="shared" si="538"/>
        <v>-1.2802669130903717</v>
      </c>
      <c r="CJ167">
        <f t="shared" si="582"/>
        <v>2.196425583058498</v>
      </c>
      <c r="CK167">
        <f t="shared" si="539"/>
        <v>0.40225069540604996</v>
      </c>
      <c r="CL167">
        <f t="shared" si="540"/>
        <v>-1.4165016424118715</v>
      </c>
      <c r="CM167">
        <f t="shared" si="583"/>
        <v>1.8045805164390025</v>
      </c>
      <c r="CN167">
        <f t="shared" si="541"/>
        <v>0.3290679604297102</v>
      </c>
      <c r="CO167">
        <f t="shared" si="542"/>
        <v>-1.5140951732276671</v>
      </c>
      <c r="CP167">
        <f t="shared" si="584"/>
        <v>1.4585884942451255</v>
      </c>
      <c r="CQ167">
        <f t="shared" si="543"/>
        <v>0.25484033017537222</v>
      </c>
      <c r="CR167">
        <f t="shared" si="544"/>
        <v>-1.5828948351375101</v>
      </c>
      <c r="CS167">
        <f t="shared" si="585"/>
        <v>1.1482773351008839</v>
      </c>
      <c r="CT167">
        <f t="shared" si="545"/>
        <v>0.18288473526865245</v>
      </c>
      <c r="CU167">
        <f t="shared" si="546"/>
        <v>-1.6302462752585527</v>
      </c>
      <c r="CV167">
        <f t="shared" si="586"/>
        <v>0.86561113167644366</v>
      </c>
      <c r="CW167">
        <f t="shared" si="547"/>
        <v>0.11731295144627352</v>
      </c>
      <c r="CX167">
        <f t="shared" si="548"/>
        <v>-1.6617662175306089</v>
      </c>
      <c r="CY167">
        <f t="shared" si="587"/>
        <v>0.60374724857703355</v>
      </c>
      <c r="CZ167">
        <f t="shared" si="549"/>
        <v>6.2659532675607643E-2</v>
      </c>
      <c r="DA167">
        <f t="shared" si="550"/>
        <v>-1.6817423387746793</v>
      </c>
      <c r="DB167">
        <f t="shared" si="588"/>
        <v>0.35646989780336386</v>
      </c>
      <c r="DC167">
        <f t="shared" si="551"/>
        <v>2.3278571982312979E-2</v>
      </c>
      <c r="DD167">
        <f t="shared" si="552"/>
        <v>-1.6933229840912318</v>
      </c>
      <c r="EW167">
        <f t="shared" si="481"/>
        <v>4.7752208334564719</v>
      </c>
      <c r="EX167">
        <f t="shared" si="476"/>
        <v>0.31395259764649769</v>
      </c>
      <c r="EY167">
        <f t="shared" si="477"/>
        <v>-4.9901336421413625</v>
      </c>
      <c r="EZ167">
        <f t="shared" si="478"/>
        <v>1.6177059105698022</v>
      </c>
      <c r="FA167">
        <f t="shared" si="480"/>
        <v>5.67388998720521</v>
      </c>
      <c r="FB167" cm="1">
        <f t="array" ref="FB167">xsel+Rs*COS(EW167)</f>
        <v>267.38044540592193</v>
      </c>
      <c r="FC167">
        <f t="shared" si="479"/>
        <v>134.94961651132871</v>
      </c>
    </row>
    <row r="168" spans="1:159" x14ac:dyDescent="0.2">
      <c r="A168">
        <f t="shared" si="553"/>
        <v>68.837526977816637</v>
      </c>
      <c r="B168">
        <f t="shared" si="482"/>
        <v>0.79000662354917128</v>
      </c>
      <c r="C168">
        <f t="shared" si="483"/>
        <v>37.942171381127771</v>
      </c>
      <c r="D168">
        <f t="shared" si="554"/>
        <v>-0.12008624353885561</v>
      </c>
      <c r="E168">
        <f t="shared" si="475"/>
        <v>0.58212121595830935</v>
      </c>
      <c r="F168">
        <f t="shared" si="484"/>
        <v>31.985596168578141</v>
      </c>
      <c r="G168">
        <f t="shared" si="555"/>
        <v>-0.36313406404424392</v>
      </c>
      <c r="H168">
        <f t="shared" si="485"/>
        <v>2.2451915041537096E-2</v>
      </c>
      <c r="I168">
        <f t="shared" si="486"/>
        <v>-1.7368895039150802</v>
      </c>
      <c r="J168">
        <f t="shared" si="556"/>
        <v>-0.61484522124935836</v>
      </c>
      <c r="K168">
        <f t="shared" si="487"/>
        <v>6.0456598190354982E-2</v>
      </c>
      <c r="L168">
        <f t="shared" si="488"/>
        <v>-1.7250756803990406</v>
      </c>
      <c r="M168">
        <f t="shared" si="557"/>
        <v>-0.88114671640677777</v>
      </c>
      <c r="N168">
        <f t="shared" si="489"/>
        <v>0.11324919828422142</v>
      </c>
      <c r="O168">
        <f t="shared" si="490"/>
        <v>-1.7048057786563831</v>
      </c>
      <c r="P168">
        <f t="shared" si="558"/>
        <v>-1.1682899640183173</v>
      </c>
      <c r="Q168">
        <f t="shared" si="491"/>
        <v>0.17667089386440271</v>
      </c>
      <c r="R168">
        <f t="shared" si="492"/>
        <v>-1.6729944215351067</v>
      </c>
      <c r="S168">
        <f t="shared" si="559"/>
        <v>-1.4831867295765828</v>
      </c>
      <c r="T168">
        <f t="shared" si="493"/>
        <v>0.24638313740018769</v>
      </c>
      <c r="U168">
        <f t="shared" si="494"/>
        <v>-1.6254321845416262</v>
      </c>
      <c r="V168">
        <f t="shared" si="560"/>
        <v>-1.8339853132029993</v>
      </c>
      <c r="W168">
        <f t="shared" si="495"/>
        <v>0.31844248067030134</v>
      </c>
      <c r="X168">
        <f t="shared" si="496"/>
        <v>-1.5565936166738932</v>
      </c>
      <c r="Y168">
        <f t="shared" si="561"/>
        <v>-2.2310255202854519</v>
      </c>
      <c r="Z168">
        <f t="shared" si="497"/>
        <v>0.3896569676968541</v>
      </c>
      <c r="AA168">
        <f t="shared" si="498"/>
        <v>-1.4592378454573438</v>
      </c>
      <c r="AB168">
        <f t="shared" si="562"/>
        <v>-2.688413745343043</v>
      </c>
      <c r="AC168">
        <f t="shared" si="499"/>
        <v>0.45769684560034363</v>
      </c>
      <c r="AD168">
        <f t="shared" si="500"/>
        <v>-1.3236415263704466</v>
      </c>
      <c r="AE168">
        <f t="shared" si="563"/>
        <v>-3.2266802839661222</v>
      </c>
      <c r="AF168">
        <f t="shared" si="501"/>
        <v>0.52100703523420511</v>
      </c>
      <c r="AG168">
        <f t="shared" si="502"/>
        <v>-1.1361678874786427</v>
      </c>
      <c r="AH168">
        <f t="shared" si="564"/>
        <v>-3.8774768044291599</v>
      </c>
      <c r="AI168">
        <f t="shared" si="503"/>
        <v>0.5786097302834935</v>
      </c>
      <c r="AJ168">
        <f t="shared" si="504"/>
        <v>-0.87657352660464816</v>
      </c>
      <c r="AK168">
        <f t="shared" si="565"/>
        <v>-4.6924642752638102</v>
      </c>
      <c r="AL168">
        <f t="shared" si="505"/>
        <v>0.62988879443030965</v>
      </c>
      <c r="AM168">
        <f t="shared" si="506"/>
        <v>-0.51273018040449803</v>
      </c>
      <c r="AN168">
        <f t="shared" si="566"/>
        <v>-5.7616937818050911</v>
      </c>
      <c r="AO168">
        <f t="shared" si="507"/>
        <v>0.67442243460440687</v>
      </c>
      <c r="AP168">
        <f t="shared" si="508"/>
        <v>1.0475362087776262E-2</v>
      </c>
      <c r="AQ168">
        <f t="shared" si="567"/>
        <v>-7.2562445094728556</v>
      </c>
      <c r="AR168">
        <f t="shared" si="509"/>
        <v>0.71189150624488051</v>
      </c>
      <c r="AS168">
        <f t="shared" si="510"/>
        <v>0.79704813283008091</v>
      </c>
      <c r="AT168">
        <f t="shared" si="568"/>
        <v>-9.5436752403716962</v>
      </c>
      <c r="AU168">
        <f t="shared" si="511"/>
        <v>0.74205296802930709</v>
      </c>
      <c r="AV168">
        <f t="shared" si="512"/>
        <v>2.0701254443672323</v>
      </c>
      <c r="AW168">
        <f t="shared" si="569"/>
        <v>-13.580279240840495</v>
      </c>
      <c r="AX168">
        <f t="shared" si="513"/>
        <v>0.76474457389243367</v>
      </c>
      <c r="AY168">
        <f t="shared" si="514"/>
        <v>4.4105968719172326</v>
      </c>
      <c r="AZ168">
        <f t="shared" si="570"/>
        <v>-22.872137325355066</v>
      </c>
      <c r="BA168">
        <f t="shared" si="515"/>
        <v>0.77988532113561759</v>
      </c>
      <c r="BB168">
        <f t="shared" si="516"/>
        <v>9.9498279712904285</v>
      </c>
      <c r="BC168">
        <f t="shared" si="571"/>
        <v>-68.96894229945724</v>
      </c>
      <c r="BD168">
        <f t="shared" si="517"/>
        <v>0.7874541303059106</v>
      </c>
      <c r="BE168">
        <f t="shared" si="518"/>
        <v>37.874157366818345</v>
      </c>
      <c r="BF168">
        <f t="shared" si="572"/>
        <v>68.968942299457368</v>
      </c>
      <c r="BG168">
        <f t="shared" si="519"/>
        <v>0.78745413030591205</v>
      </c>
      <c r="BH168">
        <f t="shared" si="520"/>
        <v>37.874157366818494</v>
      </c>
      <c r="BI168">
        <f t="shared" si="573"/>
        <v>22.872137325355084</v>
      </c>
      <c r="BJ168">
        <f t="shared" si="521"/>
        <v>0.77988532113561759</v>
      </c>
      <c r="BK168">
        <f t="shared" si="522"/>
        <v>9.9498279712904392</v>
      </c>
      <c r="BL168">
        <f t="shared" si="574"/>
        <v>13.580279240840502</v>
      </c>
      <c r="BM168">
        <f t="shared" si="523"/>
        <v>0.76474457389243367</v>
      </c>
      <c r="BN168">
        <f t="shared" si="524"/>
        <v>4.410596871917237</v>
      </c>
      <c r="BO168">
        <f t="shared" si="575"/>
        <v>9.5436752403716945</v>
      </c>
      <c r="BP168">
        <f t="shared" si="525"/>
        <v>0.74205296802930643</v>
      </c>
      <c r="BQ168">
        <f t="shared" si="526"/>
        <v>2.070125444367227</v>
      </c>
      <c r="BR168">
        <f t="shared" si="576"/>
        <v>7.2562445094728565</v>
      </c>
      <c r="BS168">
        <f t="shared" si="527"/>
        <v>0.71189150624488073</v>
      </c>
      <c r="BT168">
        <f t="shared" si="528"/>
        <v>0.79704813283008225</v>
      </c>
      <c r="BU168">
        <f t="shared" si="577"/>
        <v>5.7616937818050911</v>
      </c>
      <c r="BV168">
        <f t="shared" si="529"/>
        <v>0.67442243460440721</v>
      </c>
      <c r="BW168">
        <f t="shared" si="530"/>
        <v>1.047536208777794E-2</v>
      </c>
      <c r="BX168">
        <f t="shared" si="578"/>
        <v>4.6924642752638102</v>
      </c>
      <c r="BY168">
        <f t="shared" si="531"/>
        <v>0.62988879443030954</v>
      </c>
      <c r="BZ168">
        <f t="shared" si="532"/>
        <v>-0.51273018040449847</v>
      </c>
      <c r="CA168">
        <f t="shared" si="579"/>
        <v>3.8774768044291599</v>
      </c>
      <c r="CB168">
        <f t="shared" si="533"/>
        <v>0.57860973028349316</v>
      </c>
      <c r="CC168">
        <f t="shared" si="534"/>
        <v>-0.87657352660464904</v>
      </c>
      <c r="CD168">
        <f t="shared" si="580"/>
        <v>3.2266802839661222</v>
      </c>
      <c r="CE168">
        <f t="shared" si="535"/>
        <v>0.52100703523420511</v>
      </c>
      <c r="CF168">
        <f t="shared" si="536"/>
        <v>-1.1361678874786427</v>
      </c>
      <c r="CG168">
        <f t="shared" si="581"/>
        <v>2.688413745343043</v>
      </c>
      <c r="CH168">
        <f t="shared" si="537"/>
        <v>0.45769684560034396</v>
      </c>
      <c r="CI168">
        <f t="shared" si="538"/>
        <v>-1.3236415263704457</v>
      </c>
      <c r="CJ168">
        <f t="shared" si="582"/>
        <v>2.2310255202854523</v>
      </c>
      <c r="CK168">
        <f t="shared" si="539"/>
        <v>0.38965696769685443</v>
      </c>
      <c r="CL168">
        <f t="shared" si="540"/>
        <v>-1.4592378454573427</v>
      </c>
      <c r="CM168">
        <f t="shared" si="583"/>
        <v>1.8339853132029993</v>
      </c>
      <c r="CN168">
        <f t="shared" si="541"/>
        <v>0.3184424806703009</v>
      </c>
      <c r="CO168">
        <f t="shared" si="542"/>
        <v>-1.5565936166738952</v>
      </c>
      <c r="CP168">
        <f t="shared" si="584"/>
        <v>1.4831867295765837</v>
      </c>
      <c r="CQ168">
        <f t="shared" si="543"/>
        <v>0.24638313740018769</v>
      </c>
      <c r="CR168">
        <f t="shared" si="544"/>
        <v>-1.6254321845416262</v>
      </c>
      <c r="CS168">
        <f t="shared" si="585"/>
        <v>1.1682899640183173</v>
      </c>
      <c r="CT168">
        <f t="shared" si="545"/>
        <v>0.17667089386440316</v>
      </c>
      <c r="CU168">
        <f t="shared" si="546"/>
        <v>-1.6729944215351047</v>
      </c>
      <c r="CV168">
        <f t="shared" si="586"/>
        <v>0.88114671640677811</v>
      </c>
      <c r="CW168">
        <f t="shared" si="547"/>
        <v>0.11324919828422164</v>
      </c>
      <c r="CX168">
        <f t="shared" si="548"/>
        <v>-1.7048057786563824</v>
      </c>
      <c r="CY168">
        <f t="shared" si="587"/>
        <v>0.61484522124935825</v>
      </c>
      <c r="CZ168">
        <f t="shared" si="549"/>
        <v>6.045659819035476E-2</v>
      </c>
      <c r="DA168">
        <f t="shared" si="550"/>
        <v>-1.7250756803990437</v>
      </c>
      <c r="DB168">
        <f t="shared" si="588"/>
        <v>0.36313406404424398</v>
      </c>
      <c r="DC168">
        <f t="shared" si="551"/>
        <v>2.2451915041537096E-2</v>
      </c>
      <c r="DD168">
        <f t="shared" si="552"/>
        <v>-1.7368895039150798</v>
      </c>
      <c r="EW168">
        <f t="shared" si="481"/>
        <v>4.8066367599923696</v>
      </c>
      <c r="EX168">
        <f t="shared" si="476"/>
        <v>0.47054156659250168</v>
      </c>
      <c r="EY168">
        <f t="shared" si="477"/>
        <v>-4.9778098230154066</v>
      </c>
      <c r="EZ168">
        <f t="shared" si="478"/>
        <v>1.5476608423667317</v>
      </c>
      <c r="FA168">
        <f t="shared" si="480"/>
        <v>5.6933949377330837</v>
      </c>
      <c r="FB168" cm="1">
        <f t="array" ref="FB168">xsel+Rs*COS(EW168)</f>
        <v>267.41959264815847</v>
      </c>
      <c r="FC168">
        <f t="shared" si="479"/>
        <v>134.95269746611021</v>
      </c>
    </row>
    <row r="169" spans="1:159" x14ac:dyDescent="0.2">
      <c r="A169">
        <f t="shared" si="553"/>
        <v>69.780507900813419</v>
      </c>
      <c r="B169">
        <f t="shared" si="482"/>
        <v>0.77134936704030743</v>
      </c>
      <c r="C169">
        <f t="shared" si="483"/>
        <v>37.442461986700479</v>
      </c>
      <c r="D169">
        <f t="shared" si="554"/>
        <v>-0.12230902672251323</v>
      </c>
      <c r="E169">
        <f t="shared" si="475"/>
        <v>0.57373455552050734</v>
      </c>
      <c r="F169">
        <f t="shared" si="484"/>
        <v>31.724528529716999</v>
      </c>
      <c r="G169">
        <f t="shared" si="555"/>
        <v>-0.36979823028512404</v>
      </c>
      <c r="H169">
        <f t="shared" si="485"/>
        <v>2.1624908424463296E-2</v>
      </c>
      <c r="I169">
        <f t="shared" si="486"/>
        <v>-1.7812846693551783</v>
      </c>
      <c r="J169">
        <f t="shared" si="556"/>
        <v>-0.62594319392168307</v>
      </c>
      <c r="K169">
        <f t="shared" si="487"/>
        <v>5.8251078077883767E-2</v>
      </c>
      <c r="L169">
        <f t="shared" si="488"/>
        <v>-1.7692582589568218</v>
      </c>
      <c r="M169">
        <f t="shared" si="557"/>
        <v>-0.89668230113711223</v>
      </c>
      <c r="N169">
        <f t="shared" si="489"/>
        <v>0.10917611215151124</v>
      </c>
      <c r="O169">
        <f t="shared" si="490"/>
        <v>-1.7487262863538255</v>
      </c>
      <c r="P169">
        <f t="shared" si="558"/>
        <v>-1.1883025929357507</v>
      </c>
      <c r="Q169">
        <f t="shared" si="491"/>
        <v>0.17043351495764125</v>
      </c>
      <c r="R169">
        <f t="shared" si="492"/>
        <v>-1.7166674739766044</v>
      </c>
      <c r="S169">
        <f t="shared" si="559"/>
        <v>-1.507784964908041</v>
      </c>
      <c r="T169">
        <f t="shared" si="493"/>
        <v>0.23787822258143121</v>
      </c>
      <c r="U169">
        <f t="shared" si="494"/>
        <v>-1.6689524205408186</v>
      </c>
      <c r="V169">
        <f t="shared" si="560"/>
        <v>-1.8633901099669961</v>
      </c>
      <c r="W169">
        <f t="shared" si="495"/>
        <v>0.30773352332579629</v>
      </c>
      <c r="X169">
        <f t="shared" si="496"/>
        <v>-1.6001496279557375</v>
      </c>
      <c r="Y169">
        <f t="shared" si="561"/>
        <v>-2.2656254575124062</v>
      </c>
      <c r="Z169">
        <f t="shared" si="497"/>
        <v>0.37693195342800601</v>
      </c>
      <c r="AA169">
        <f t="shared" si="498"/>
        <v>-1.5031269930040467</v>
      </c>
      <c r="AB169">
        <f t="shared" si="562"/>
        <v>-2.7288379063607775</v>
      </c>
      <c r="AC169">
        <f t="shared" si="499"/>
        <v>0.4432230798949246</v>
      </c>
      <c r="AD169">
        <f t="shared" si="500"/>
        <v>-1.3682910864210103</v>
      </c>
      <c r="AE169">
        <f t="shared" si="563"/>
        <v>-3.2739012944455528</v>
      </c>
      <c r="AF169">
        <f t="shared" si="501"/>
        <v>0.50509178415300116</v>
      </c>
      <c r="AG169">
        <f t="shared" si="502"/>
        <v>-1.1821720035730741</v>
      </c>
      <c r="AH169">
        <f t="shared" si="564"/>
        <v>-3.9329704288195604</v>
      </c>
      <c r="AI169">
        <f t="shared" si="503"/>
        <v>0.56157009063001906</v>
      </c>
      <c r="AJ169">
        <f t="shared" si="504"/>
        <v>-0.92476287274570712</v>
      </c>
      <c r="AK169">
        <f t="shared" si="565"/>
        <v>-4.7584823763877298</v>
      </c>
      <c r="AL169">
        <f t="shared" si="505"/>
        <v>0.61202977625906096</v>
      </c>
      <c r="AM169">
        <f t="shared" si="506"/>
        <v>-0.56430711049447135</v>
      </c>
      <c r="AN169">
        <f t="shared" si="566"/>
        <v>-5.8417810963217933</v>
      </c>
      <c r="AO169">
        <f t="shared" si="507"/>
        <v>0.65602013086093258</v>
      </c>
      <c r="AP169">
        <f t="shared" si="508"/>
        <v>-4.633518238685732E-2</v>
      </c>
      <c r="AQ169">
        <f t="shared" si="567"/>
        <v>-7.3563328959660463</v>
      </c>
      <c r="AR169">
        <f t="shared" si="509"/>
        <v>0.69317870238230084</v>
      </c>
      <c r="AS169">
        <f t="shared" si="510"/>
        <v>0.73192677682582263</v>
      </c>
      <c r="AT169">
        <f t="shared" si="568"/>
        <v>-9.6747549929411978</v>
      </c>
      <c r="AU169">
        <f t="shared" si="511"/>
        <v>0.72320684995747664</v>
      </c>
      <c r="AV169">
        <f t="shared" si="512"/>
        <v>1.9909498700021697</v>
      </c>
      <c r="AW169">
        <f t="shared" si="569"/>
        <v>-13.766441957016994</v>
      </c>
      <c r="AX169">
        <f t="shared" si="513"/>
        <v>0.74587887642486195</v>
      </c>
      <c r="AY169">
        <f t="shared" si="514"/>
        <v>4.3046559085715277</v>
      </c>
      <c r="AZ169">
        <f t="shared" si="570"/>
        <v>-23.185483562008258</v>
      </c>
      <c r="BA169">
        <f t="shared" si="515"/>
        <v>0.7610506983053793</v>
      </c>
      <c r="BB169">
        <f t="shared" si="516"/>
        <v>9.7788321649268291</v>
      </c>
      <c r="BC169">
        <f t="shared" si="571"/>
        <v>-69.913723432339509</v>
      </c>
      <c r="BD169">
        <f t="shared" si="517"/>
        <v>0.76864964265934188</v>
      </c>
      <c r="BE169">
        <f t="shared" si="518"/>
        <v>37.369655123327668</v>
      </c>
      <c r="BF169">
        <f t="shared" si="572"/>
        <v>69.913723432339651</v>
      </c>
      <c r="BG169">
        <f t="shared" si="519"/>
        <v>0.76864964265934321</v>
      </c>
      <c r="BH169">
        <f t="shared" si="520"/>
        <v>37.369655123327817</v>
      </c>
      <c r="BI169">
        <f t="shared" si="573"/>
        <v>23.185483562008276</v>
      </c>
      <c r="BJ169">
        <f t="shared" si="521"/>
        <v>0.76105069830537952</v>
      </c>
      <c r="BK169">
        <f t="shared" si="522"/>
        <v>9.7788321649268397</v>
      </c>
      <c r="BL169">
        <f t="shared" si="574"/>
        <v>13.766441957017001</v>
      </c>
      <c r="BM169">
        <f t="shared" si="523"/>
        <v>0.74587887642486206</v>
      </c>
      <c r="BN169">
        <f t="shared" si="524"/>
        <v>4.304655908571533</v>
      </c>
      <c r="BO169">
        <f t="shared" si="575"/>
        <v>9.674754992941196</v>
      </c>
      <c r="BP169">
        <f t="shared" si="525"/>
        <v>0.72320684995747631</v>
      </c>
      <c r="BQ169">
        <f t="shared" si="526"/>
        <v>1.9909498700021659</v>
      </c>
      <c r="BR169">
        <f t="shared" si="576"/>
        <v>7.3563328959660472</v>
      </c>
      <c r="BS169">
        <f t="shared" si="527"/>
        <v>0.69317870238230106</v>
      </c>
      <c r="BT169">
        <f t="shared" si="528"/>
        <v>0.73192677682582408</v>
      </c>
      <c r="BU169">
        <f t="shared" si="577"/>
        <v>5.8417810963217933</v>
      </c>
      <c r="BV169">
        <f t="shared" si="529"/>
        <v>0.65602013086093314</v>
      </c>
      <c r="BW169">
        <f t="shared" si="530"/>
        <v>-4.6335182386855085E-2</v>
      </c>
      <c r="BX169">
        <f t="shared" si="578"/>
        <v>4.7584823763877298</v>
      </c>
      <c r="BY169">
        <f t="shared" si="531"/>
        <v>0.61202977625906085</v>
      </c>
      <c r="BZ169">
        <f t="shared" si="532"/>
        <v>-0.56430711049447191</v>
      </c>
      <c r="CA169">
        <f t="shared" si="579"/>
        <v>3.9329704288195604</v>
      </c>
      <c r="CB169">
        <f t="shared" si="533"/>
        <v>0.56157009063001873</v>
      </c>
      <c r="CC169">
        <f t="shared" si="534"/>
        <v>-0.92476287274570812</v>
      </c>
      <c r="CD169">
        <f t="shared" si="580"/>
        <v>3.2739012944455528</v>
      </c>
      <c r="CE169">
        <f t="shared" si="535"/>
        <v>0.50509178415300116</v>
      </c>
      <c r="CF169">
        <f t="shared" si="536"/>
        <v>-1.1821720035730741</v>
      </c>
      <c r="CG169">
        <f t="shared" si="581"/>
        <v>2.7288379063607775</v>
      </c>
      <c r="CH169">
        <f t="shared" si="537"/>
        <v>0.44322307989492493</v>
      </c>
      <c r="CI169">
        <f t="shared" si="538"/>
        <v>-1.3682910864210089</v>
      </c>
      <c r="CJ169">
        <f t="shared" si="582"/>
        <v>2.2656254575124066</v>
      </c>
      <c r="CK169">
        <f t="shared" si="539"/>
        <v>0.37693195342800656</v>
      </c>
      <c r="CL169">
        <f t="shared" si="540"/>
        <v>-1.5031269930040452</v>
      </c>
      <c r="CM169">
        <f t="shared" si="583"/>
        <v>1.8633901099669961</v>
      </c>
      <c r="CN169">
        <f t="shared" si="541"/>
        <v>0.30773352332579607</v>
      </c>
      <c r="CO169">
        <f t="shared" si="542"/>
        <v>-1.6001496279557386</v>
      </c>
      <c r="CP169">
        <f t="shared" si="584"/>
        <v>1.5077849649080419</v>
      </c>
      <c r="CQ169">
        <f t="shared" si="543"/>
        <v>0.23787822258143121</v>
      </c>
      <c r="CR169">
        <f t="shared" si="544"/>
        <v>-1.6689524205408186</v>
      </c>
      <c r="CS169">
        <f t="shared" si="585"/>
        <v>1.1883025929357507</v>
      </c>
      <c r="CT169">
        <f t="shared" si="545"/>
        <v>0.17043351495764136</v>
      </c>
      <c r="CU169">
        <f t="shared" si="546"/>
        <v>-1.7166674739766041</v>
      </c>
      <c r="CV169">
        <f t="shared" si="586"/>
        <v>0.89668230113711256</v>
      </c>
      <c r="CW169">
        <f t="shared" si="547"/>
        <v>0.10917611215151146</v>
      </c>
      <c r="CX169">
        <f t="shared" si="548"/>
        <v>-1.7487262863538249</v>
      </c>
      <c r="CY169">
        <f t="shared" si="587"/>
        <v>0.62594319392168296</v>
      </c>
      <c r="CZ169">
        <f t="shared" si="549"/>
        <v>5.8251078077883767E-2</v>
      </c>
      <c r="DA169">
        <f t="shared" si="550"/>
        <v>-1.7692582589568207</v>
      </c>
      <c r="DB169">
        <f t="shared" si="588"/>
        <v>0.3697982302851241</v>
      </c>
      <c r="DC169">
        <f t="shared" si="551"/>
        <v>2.1624908424463296E-2</v>
      </c>
      <c r="DD169">
        <f t="shared" si="552"/>
        <v>-1.7812846693551776</v>
      </c>
      <c r="EW169">
        <f t="shared" si="481"/>
        <v>4.8380526865282674</v>
      </c>
      <c r="EX169">
        <f t="shared" si="476"/>
        <v>0.62666616782145068</v>
      </c>
      <c r="EY169">
        <f t="shared" si="477"/>
        <v>-4.9605735065723984</v>
      </c>
      <c r="EZ169">
        <f t="shared" si="478"/>
        <v>1.4493026525299304</v>
      </c>
      <c r="FA169">
        <f t="shared" si="480"/>
        <v>5.7192238827807493</v>
      </c>
      <c r="FB169" cm="1">
        <f t="array" ref="FB169">xsel+Rs*COS(EW169)</f>
        <v>267.45862379846568</v>
      </c>
      <c r="FC169">
        <f t="shared" si="479"/>
        <v>134.95700654522096</v>
      </c>
    </row>
    <row r="170" spans="1:159" x14ac:dyDescent="0.2">
      <c r="A170">
        <f t="shared" si="553"/>
        <v>70.7234888238102</v>
      </c>
      <c r="B170">
        <f t="shared" si="482"/>
        <v>0.7518981847225561</v>
      </c>
      <c r="C170">
        <f t="shared" si="483"/>
        <v>36.915010452972993</v>
      </c>
      <c r="D170">
        <f t="shared" si="554"/>
        <v>-0.12453180990617085</v>
      </c>
      <c r="E170">
        <f t="shared" si="475"/>
        <v>0.56540986429732198</v>
      </c>
      <c r="F170">
        <f t="shared" si="484"/>
        <v>31.463496027681625</v>
      </c>
      <c r="G170">
        <f t="shared" si="555"/>
        <v>-0.37646239652600416</v>
      </c>
      <c r="H170">
        <f t="shared" si="485"/>
        <v>2.079755213109169E-2</v>
      </c>
      <c r="I170">
        <f t="shared" si="486"/>
        <v>-1.8265564965688605</v>
      </c>
      <c r="J170">
        <f t="shared" si="556"/>
        <v>-0.63704116659400778</v>
      </c>
      <c r="K170">
        <f t="shared" si="487"/>
        <v>5.6042972338194441E-2</v>
      </c>
      <c r="L170">
        <f t="shared" si="488"/>
        <v>-1.8143387891819123</v>
      </c>
      <c r="M170">
        <f t="shared" si="557"/>
        <v>-0.91221788586744668</v>
      </c>
      <c r="N170">
        <f t="shared" si="489"/>
        <v>0.10509369304814287</v>
      </c>
      <c r="O170">
        <f t="shared" si="490"/>
        <v>-1.7935775272334911</v>
      </c>
      <c r="P170">
        <f t="shared" si="558"/>
        <v>-1.2083152218531841</v>
      </c>
      <c r="Q170">
        <f t="shared" si="491"/>
        <v>0.16417259854836719</v>
      </c>
      <c r="R170">
        <f t="shared" si="492"/>
        <v>-1.7613166996509195</v>
      </c>
      <c r="S170">
        <f t="shared" si="559"/>
        <v>-1.5323832002394993</v>
      </c>
      <c r="T170">
        <f t="shared" si="493"/>
        <v>0.22932558571910255</v>
      </c>
      <c r="U170">
        <f t="shared" si="494"/>
        <v>-1.7135087570765655</v>
      </c>
      <c r="V170">
        <f t="shared" si="560"/>
        <v>-1.8927949067309928</v>
      </c>
      <c r="W170">
        <f t="shared" si="495"/>
        <v>0.29694108839619537</v>
      </c>
      <c r="X170">
        <f t="shared" si="496"/>
        <v>-1.6448189242782401</v>
      </c>
      <c r="Y170">
        <f t="shared" si="561"/>
        <v>-2.3002253947393605</v>
      </c>
      <c r="Z170">
        <f t="shared" si="497"/>
        <v>0.36407565259950581</v>
      </c>
      <c r="AA170">
        <f t="shared" si="498"/>
        <v>-1.5482279973338964</v>
      </c>
      <c r="AB170">
        <f t="shared" si="562"/>
        <v>-2.769262067378512</v>
      </c>
      <c r="AC170">
        <f t="shared" si="499"/>
        <v>0.42855870116513473</v>
      </c>
      <c r="AD170">
        <f t="shared" si="500"/>
        <v>-1.4142785932435573</v>
      </c>
      <c r="AE170">
        <f t="shared" si="563"/>
        <v>-3.3211223049249834</v>
      </c>
      <c r="AF170">
        <f t="shared" si="501"/>
        <v>0.48891643262723417</v>
      </c>
      <c r="AG170">
        <f t="shared" si="502"/>
        <v>-1.2296768421110649</v>
      </c>
      <c r="AH170">
        <f t="shared" si="564"/>
        <v>-3.9884640532099609</v>
      </c>
      <c r="AI170">
        <f t="shared" si="503"/>
        <v>0.54419273171831173</v>
      </c>
      <c r="AJ170">
        <f t="shared" si="504"/>
        <v>-0.97466641392345776</v>
      </c>
      <c r="AK170">
        <f t="shared" si="565"/>
        <v>-4.8245004775116493</v>
      </c>
      <c r="AL170">
        <f t="shared" si="505"/>
        <v>0.59374997374648308</v>
      </c>
      <c r="AM170">
        <f t="shared" si="506"/>
        <v>-0.61788470707934551</v>
      </c>
      <c r="AN170">
        <f t="shared" si="566"/>
        <v>-5.9218684108384956</v>
      </c>
      <c r="AO170">
        <f t="shared" si="507"/>
        <v>0.63711195750626004</v>
      </c>
      <c r="AP170">
        <f t="shared" si="508"/>
        <v>-0.10554369814243623</v>
      </c>
      <c r="AQ170">
        <f t="shared" si="567"/>
        <v>-7.4564212824592371</v>
      </c>
      <c r="AR170">
        <f t="shared" si="509"/>
        <v>0.67387716404121634</v>
      </c>
      <c r="AS170">
        <f t="shared" si="510"/>
        <v>0.66382890055362465</v>
      </c>
      <c r="AT170">
        <f t="shared" si="568"/>
        <v>-9.8058347455106993</v>
      </c>
      <c r="AU170">
        <f t="shared" si="511"/>
        <v>0.70369632225576106</v>
      </c>
      <c r="AV170">
        <f t="shared" si="512"/>
        <v>1.90788840856894</v>
      </c>
      <c r="AW170">
        <f t="shared" si="569"/>
        <v>-13.952604673193493</v>
      </c>
      <c r="AX170">
        <f t="shared" si="513"/>
        <v>0.72628562698501653</v>
      </c>
      <c r="AY170">
        <f t="shared" si="514"/>
        <v>4.1932011517008929</v>
      </c>
      <c r="AZ170">
        <f t="shared" si="570"/>
        <v>-23.49882979866145</v>
      </c>
      <c r="BA170">
        <f t="shared" si="515"/>
        <v>0.74144299711411765</v>
      </c>
      <c r="BB170">
        <f t="shared" si="516"/>
        <v>9.5985543352091902</v>
      </c>
      <c r="BC170">
        <f t="shared" si="571"/>
        <v>-70.858504565221779</v>
      </c>
      <c r="BD170">
        <f t="shared" si="517"/>
        <v>0.74904819500180864</v>
      </c>
      <c r="BE170">
        <f t="shared" si="518"/>
        <v>36.837157722792547</v>
      </c>
      <c r="BF170">
        <f t="shared" si="572"/>
        <v>70.858504565221935</v>
      </c>
      <c r="BG170">
        <f t="shared" si="519"/>
        <v>0.74904819500180975</v>
      </c>
      <c r="BH170">
        <f t="shared" si="520"/>
        <v>36.837157722792711</v>
      </c>
      <c r="BI170">
        <f t="shared" si="573"/>
        <v>23.498829798661468</v>
      </c>
      <c r="BJ170">
        <f t="shared" si="521"/>
        <v>0.74144299711411799</v>
      </c>
      <c r="BK170">
        <f t="shared" si="522"/>
        <v>9.5985543352092026</v>
      </c>
      <c r="BL170">
        <f t="shared" si="574"/>
        <v>13.9526046731935</v>
      </c>
      <c r="BM170">
        <f t="shared" si="523"/>
        <v>0.72628562698501664</v>
      </c>
      <c r="BN170">
        <f t="shared" si="524"/>
        <v>4.1932011517008982</v>
      </c>
      <c r="BO170">
        <f t="shared" si="575"/>
        <v>9.8058347455106976</v>
      </c>
      <c r="BP170">
        <f t="shared" si="525"/>
        <v>0.70369632225576073</v>
      </c>
      <c r="BQ170">
        <f t="shared" si="526"/>
        <v>1.9078884085689369</v>
      </c>
      <c r="BR170">
        <f t="shared" si="576"/>
        <v>7.456421282459238</v>
      </c>
      <c r="BS170">
        <f t="shared" si="527"/>
        <v>0.67387716404121689</v>
      </c>
      <c r="BT170">
        <f t="shared" si="528"/>
        <v>0.66382890055362809</v>
      </c>
      <c r="BU170">
        <f t="shared" si="577"/>
        <v>5.9218684108384956</v>
      </c>
      <c r="BV170">
        <f t="shared" si="529"/>
        <v>0.63711195750626037</v>
      </c>
      <c r="BW170">
        <f t="shared" si="530"/>
        <v>-0.10554369814243458</v>
      </c>
      <c r="BX170">
        <f t="shared" si="578"/>
        <v>4.8245004775116493</v>
      </c>
      <c r="BY170">
        <f t="shared" si="531"/>
        <v>0.59374997374648286</v>
      </c>
      <c r="BZ170">
        <f t="shared" si="532"/>
        <v>-0.61788470707934595</v>
      </c>
      <c r="CA170">
        <f t="shared" si="579"/>
        <v>3.9884640532099609</v>
      </c>
      <c r="CB170">
        <f t="shared" si="533"/>
        <v>0.54419273171831151</v>
      </c>
      <c r="CC170">
        <f t="shared" si="534"/>
        <v>-0.97466641392345843</v>
      </c>
      <c r="CD170">
        <f t="shared" si="580"/>
        <v>3.3211223049249834</v>
      </c>
      <c r="CE170">
        <f t="shared" si="535"/>
        <v>0.48891643262723417</v>
      </c>
      <c r="CF170">
        <f t="shared" si="536"/>
        <v>-1.2296768421110649</v>
      </c>
      <c r="CG170">
        <f t="shared" si="581"/>
        <v>2.769262067378512</v>
      </c>
      <c r="CH170">
        <f t="shared" si="537"/>
        <v>0.42855870116513506</v>
      </c>
      <c r="CI170">
        <f t="shared" si="538"/>
        <v>-1.4142785932435564</v>
      </c>
      <c r="CJ170">
        <f t="shared" si="582"/>
        <v>2.3002253947393609</v>
      </c>
      <c r="CK170">
        <f t="shared" si="539"/>
        <v>0.36407565259950614</v>
      </c>
      <c r="CL170">
        <f t="shared" si="540"/>
        <v>-1.5482279973338953</v>
      </c>
      <c r="CM170">
        <f t="shared" si="583"/>
        <v>1.8927949067309928</v>
      </c>
      <c r="CN170">
        <f t="shared" si="541"/>
        <v>0.29694108839619504</v>
      </c>
      <c r="CO170">
        <f t="shared" si="542"/>
        <v>-1.6448189242782414</v>
      </c>
      <c r="CP170">
        <f t="shared" si="584"/>
        <v>1.5323832002395001</v>
      </c>
      <c r="CQ170">
        <f t="shared" si="543"/>
        <v>0.22932558571910255</v>
      </c>
      <c r="CR170">
        <f t="shared" si="544"/>
        <v>-1.7135087570765655</v>
      </c>
      <c r="CS170">
        <f t="shared" si="585"/>
        <v>1.2083152218531841</v>
      </c>
      <c r="CT170">
        <f t="shared" si="545"/>
        <v>0.1641725985483673</v>
      </c>
      <c r="CU170">
        <f t="shared" si="546"/>
        <v>-1.7613166996509193</v>
      </c>
      <c r="CV170">
        <f t="shared" si="586"/>
        <v>0.91221788586744701</v>
      </c>
      <c r="CW170">
        <f t="shared" si="547"/>
        <v>0.10509369304814309</v>
      </c>
      <c r="CX170">
        <f t="shared" si="548"/>
        <v>-1.7935775272334906</v>
      </c>
      <c r="CY170">
        <f t="shared" si="587"/>
        <v>0.63704116659400767</v>
      </c>
      <c r="CZ170">
        <f t="shared" si="549"/>
        <v>5.6042972338194219E-2</v>
      </c>
      <c r="DA170">
        <f t="shared" si="550"/>
        <v>-1.8143387891819156</v>
      </c>
      <c r="DB170">
        <f t="shared" si="588"/>
        <v>0.37646239652600422</v>
      </c>
      <c r="DC170">
        <f t="shared" si="551"/>
        <v>2.079755213109169E-2</v>
      </c>
      <c r="DD170">
        <f t="shared" si="552"/>
        <v>-1.8265564965688601</v>
      </c>
      <c r="EW170">
        <f t="shared" si="481"/>
        <v>4.8694686130641651</v>
      </c>
      <c r="EX170">
        <f t="shared" si="476"/>
        <v>0.78217232520108326</v>
      </c>
      <c r="EY170">
        <f t="shared" si="477"/>
        <v>-4.9384417029757</v>
      </c>
      <c r="EZ170">
        <f t="shared" si="478"/>
        <v>1.3223813139563876</v>
      </c>
      <c r="FA170">
        <f t="shared" si="480"/>
        <v>5.749896317369469</v>
      </c>
      <c r="FB170" cm="1">
        <f t="array" ref="FB170">xsel+Rs*COS(EW170)</f>
        <v>267.49750033781061</v>
      </c>
      <c r="FC170">
        <f t="shared" si="479"/>
        <v>134.96253949612012</v>
      </c>
    </row>
    <row r="171" spans="1:159" x14ac:dyDescent="0.2">
      <c r="A171">
        <f t="shared" si="553"/>
        <v>71.666469746806982</v>
      </c>
      <c r="B171">
        <f t="shared" si="482"/>
        <v>0.73165307659591661</v>
      </c>
      <c r="C171">
        <f t="shared" si="483"/>
        <v>36.358732460115426</v>
      </c>
      <c r="D171">
        <f t="shared" si="554"/>
        <v>-0.12675459308982848</v>
      </c>
      <c r="E171">
        <f t="shared" si="475"/>
        <v>0.55714963423053199</v>
      </c>
      <c r="F171">
        <f t="shared" si="484"/>
        <v>31.202578445583153</v>
      </c>
      <c r="G171">
        <f t="shared" si="555"/>
        <v>-0.38312656276688428</v>
      </c>
      <c r="H171">
        <f t="shared" si="485"/>
        <v>1.9969846161422278E-2</v>
      </c>
      <c r="I171">
        <f t="shared" si="486"/>
        <v>-1.8727578496958424</v>
      </c>
      <c r="J171">
        <f t="shared" si="556"/>
        <v>-0.64813913926633249</v>
      </c>
      <c r="K171">
        <f t="shared" si="487"/>
        <v>5.3832280971286561E-2</v>
      </c>
      <c r="L171">
        <f t="shared" si="488"/>
        <v>-1.8603708952964095</v>
      </c>
      <c r="M171">
        <f t="shared" si="557"/>
        <v>-0.92775347059778113</v>
      </c>
      <c r="N171">
        <f t="shared" si="489"/>
        <v>0.10100194097411619</v>
      </c>
      <c r="O171">
        <f t="shared" si="490"/>
        <v>-1.83941429342722</v>
      </c>
      <c r="P171">
        <f t="shared" si="558"/>
        <v>-1.2283278507706175</v>
      </c>
      <c r="Q171">
        <f t="shared" si="491"/>
        <v>0.15788814463658074</v>
      </c>
      <c r="R171">
        <f t="shared" si="492"/>
        <v>-1.8069985068676857</v>
      </c>
      <c r="S171">
        <f t="shared" si="559"/>
        <v>-1.5569814355709575</v>
      </c>
      <c r="T171">
        <f t="shared" si="493"/>
        <v>0.22072522681320184</v>
      </c>
      <c r="U171">
        <f t="shared" si="494"/>
        <v>-1.7591597326821335</v>
      </c>
      <c r="V171">
        <f t="shared" si="560"/>
        <v>-1.9221997034949896</v>
      </c>
      <c r="W171">
        <f t="shared" si="495"/>
        <v>0.2860651758814986</v>
      </c>
      <c r="X171">
        <f t="shared" si="496"/>
        <v>-1.6906627901255789</v>
      </c>
      <c r="Y171">
        <f t="shared" si="561"/>
        <v>-2.3348253319663148</v>
      </c>
      <c r="Z171">
        <f t="shared" si="497"/>
        <v>0.35108806521135327</v>
      </c>
      <c r="AA171">
        <f t="shared" si="498"/>
        <v>-1.5946056569535361</v>
      </c>
      <c r="AB171">
        <f t="shared" si="562"/>
        <v>-2.8096862283962465</v>
      </c>
      <c r="AC171">
        <f t="shared" si="499"/>
        <v>0.41370370941097467</v>
      </c>
      <c r="AD171">
        <f t="shared" si="500"/>
        <v>-1.4616733526843859</v>
      </c>
      <c r="AE171">
        <f t="shared" si="563"/>
        <v>-3.368343315404414</v>
      </c>
      <c r="AF171">
        <f t="shared" si="501"/>
        <v>0.47248098065690392</v>
      </c>
      <c r="AG171">
        <f t="shared" si="502"/>
        <v>-1.2787575449374657</v>
      </c>
      <c r="AH171">
        <f t="shared" si="564"/>
        <v>-4.0439576776003614</v>
      </c>
      <c r="AI171">
        <f t="shared" si="503"/>
        <v>0.52647765354837195</v>
      </c>
      <c r="AJ171">
        <f t="shared" si="504"/>
        <v>-1.0263669704576179</v>
      </c>
      <c r="AK171">
        <f t="shared" si="565"/>
        <v>-4.8905185786355689</v>
      </c>
      <c r="AL171">
        <f t="shared" si="505"/>
        <v>0.57504938689257568</v>
      </c>
      <c r="AM171">
        <f t="shared" si="506"/>
        <v>-0.67355613938911008</v>
      </c>
      <c r="AN171">
        <f t="shared" si="566"/>
        <v>-6.0019557253551978</v>
      </c>
      <c r="AO171">
        <f t="shared" si="507"/>
        <v>0.61769791454038925</v>
      </c>
      <c r="AP171">
        <f t="shared" si="508"/>
        <v>-0.16725780592561609</v>
      </c>
      <c r="AQ171">
        <f t="shared" si="567"/>
        <v>-7.5565096689524278</v>
      </c>
      <c r="AR171">
        <f t="shared" si="509"/>
        <v>0.65398689122162701</v>
      </c>
      <c r="AS171">
        <f t="shared" si="510"/>
        <v>0.59262560955042187</v>
      </c>
      <c r="AT171">
        <f t="shared" si="568"/>
        <v>-9.9369144980802009</v>
      </c>
      <c r="AU171">
        <f t="shared" si="511"/>
        <v>0.6835213849241597</v>
      </c>
      <c r="AV171">
        <f t="shared" si="512"/>
        <v>1.8207782068492966</v>
      </c>
      <c r="AW171">
        <f t="shared" si="569"/>
        <v>-14.138767389369992</v>
      </c>
      <c r="AX171">
        <f t="shared" si="513"/>
        <v>0.70596482557289741</v>
      </c>
      <c r="AY171">
        <f t="shared" si="514"/>
        <v>4.0760078008506255</v>
      </c>
      <c r="AZ171">
        <f t="shared" si="570"/>
        <v>-23.812176035314643</v>
      </c>
      <c r="BA171">
        <f t="shared" si="515"/>
        <v>0.72106221756183297</v>
      </c>
      <c r="BB171">
        <f t="shared" si="516"/>
        <v>9.4086235570661021</v>
      </c>
      <c r="BC171">
        <f t="shared" si="571"/>
        <v>-71.803285698104048</v>
      </c>
      <c r="BD171">
        <f t="shared" si="517"/>
        <v>0.72864978733331109</v>
      </c>
      <c r="BE171">
        <f t="shared" si="518"/>
        <v>36.27555821435967</v>
      </c>
      <c r="BF171">
        <f t="shared" si="572"/>
        <v>71.803285698104219</v>
      </c>
      <c r="BG171">
        <f t="shared" si="519"/>
        <v>0.72864978733331176</v>
      </c>
      <c r="BH171">
        <f t="shared" si="520"/>
        <v>36.275558214359812</v>
      </c>
      <c r="BI171">
        <f t="shared" si="573"/>
        <v>23.812176035314661</v>
      </c>
      <c r="BJ171">
        <f t="shared" si="521"/>
        <v>0.72106221756183309</v>
      </c>
      <c r="BK171">
        <f t="shared" si="522"/>
        <v>9.4086235570661163</v>
      </c>
      <c r="BL171">
        <f t="shared" si="574"/>
        <v>14.138767389369999</v>
      </c>
      <c r="BM171">
        <f t="shared" si="523"/>
        <v>0.70596482557289753</v>
      </c>
      <c r="BN171">
        <f t="shared" si="524"/>
        <v>4.07600780085063</v>
      </c>
      <c r="BO171">
        <f t="shared" si="575"/>
        <v>9.9369144980801991</v>
      </c>
      <c r="BP171">
        <f t="shared" si="525"/>
        <v>0.68352138492415904</v>
      </c>
      <c r="BQ171">
        <f t="shared" si="526"/>
        <v>1.8207782068492919</v>
      </c>
      <c r="BR171">
        <f t="shared" si="576"/>
        <v>7.5565096689524287</v>
      </c>
      <c r="BS171">
        <f t="shared" si="527"/>
        <v>0.65398689122162723</v>
      </c>
      <c r="BT171">
        <f t="shared" si="528"/>
        <v>0.59262560955042387</v>
      </c>
      <c r="BU171">
        <f t="shared" si="577"/>
        <v>6.0019557253551978</v>
      </c>
      <c r="BV171">
        <f t="shared" si="529"/>
        <v>0.6176979145403898</v>
      </c>
      <c r="BW171">
        <f t="shared" si="530"/>
        <v>-0.16725780592561335</v>
      </c>
      <c r="BX171">
        <f t="shared" si="578"/>
        <v>4.8905185786355689</v>
      </c>
      <c r="BY171">
        <f t="shared" si="531"/>
        <v>0.57504938689257556</v>
      </c>
      <c r="BZ171">
        <f t="shared" si="532"/>
        <v>-0.67355613938911008</v>
      </c>
      <c r="CA171">
        <f t="shared" si="579"/>
        <v>4.0439576776003614</v>
      </c>
      <c r="CB171">
        <f t="shared" si="533"/>
        <v>0.5264776535483715</v>
      </c>
      <c r="CC171">
        <f t="shared" si="534"/>
        <v>-1.026366970457619</v>
      </c>
      <c r="CD171">
        <f t="shared" si="580"/>
        <v>3.368343315404414</v>
      </c>
      <c r="CE171">
        <f t="shared" si="535"/>
        <v>0.47248098065690392</v>
      </c>
      <c r="CF171">
        <f t="shared" si="536"/>
        <v>-1.2787575449374657</v>
      </c>
      <c r="CG171">
        <f t="shared" si="581"/>
        <v>2.8096862283962465</v>
      </c>
      <c r="CH171">
        <f t="shared" si="537"/>
        <v>0.41370370941097501</v>
      </c>
      <c r="CI171">
        <f t="shared" si="538"/>
        <v>-1.461673352684385</v>
      </c>
      <c r="CJ171">
        <f t="shared" si="582"/>
        <v>2.3348253319663153</v>
      </c>
      <c r="CK171">
        <f t="shared" si="539"/>
        <v>0.35108806521135372</v>
      </c>
      <c r="CL171">
        <f t="shared" si="540"/>
        <v>-1.594605656953535</v>
      </c>
      <c r="CM171">
        <f t="shared" si="583"/>
        <v>1.9221997034949896</v>
      </c>
      <c r="CN171">
        <f t="shared" si="541"/>
        <v>0.28606517588149838</v>
      </c>
      <c r="CO171">
        <f t="shared" si="542"/>
        <v>-1.69066279012558</v>
      </c>
      <c r="CP171">
        <f t="shared" si="584"/>
        <v>1.5569814355709584</v>
      </c>
      <c r="CQ171">
        <f t="shared" si="543"/>
        <v>0.22072522681320184</v>
      </c>
      <c r="CR171">
        <f t="shared" si="544"/>
        <v>-1.7591597326821335</v>
      </c>
      <c r="CS171">
        <f t="shared" si="585"/>
        <v>1.2283278507706175</v>
      </c>
      <c r="CT171">
        <f t="shared" si="545"/>
        <v>0.15788814463658107</v>
      </c>
      <c r="CU171">
        <f t="shared" si="546"/>
        <v>-1.8069985068676839</v>
      </c>
      <c r="CV171">
        <f t="shared" si="586"/>
        <v>0.92775347059778146</v>
      </c>
      <c r="CW171">
        <f t="shared" si="547"/>
        <v>0.10100194097411641</v>
      </c>
      <c r="CX171">
        <f t="shared" si="548"/>
        <v>-1.8394142934272193</v>
      </c>
      <c r="CY171">
        <f t="shared" si="587"/>
        <v>0.64813913926633238</v>
      </c>
      <c r="CZ171">
        <f t="shared" si="549"/>
        <v>5.3832280971286561E-2</v>
      </c>
      <c r="DA171">
        <f t="shared" si="550"/>
        <v>-1.8603708952964084</v>
      </c>
      <c r="DB171">
        <f t="shared" si="588"/>
        <v>0.38312656276688434</v>
      </c>
      <c r="DC171">
        <f t="shared" si="551"/>
        <v>1.9969846161422278E-2</v>
      </c>
      <c r="DD171">
        <f t="shared" si="552"/>
        <v>-1.8727578496958419</v>
      </c>
      <c r="EW171">
        <f t="shared" si="481"/>
        <v>4.9008845396000629</v>
      </c>
      <c r="EX171">
        <f t="shared" si="476"/>
        <v>0.93690657292855151</v>
      </c>
      <c r="EY171">
        <f t="shared" si="477"/>
        <v>-4.9114362536434566</v>
      </c>
      <c r="EZ171">
        <f t="shared" si="478"/>
        <v>1.1666394802936597</v>
      </c>
      <c r="FA171">
        <f t="shared" si="480"/>
        <v>5.783506922535854</v>
      </c>
      <c r="FB171" cm="1">
        <f t="array" ref="FB171">xsel+Rs*COS(EW171)</f>
        <v>267.53618389974247</v>
      </c>
      <c r="FC171">
        <f t="shared" si="479"/>
        <v>134.96929085845318</v>
      </c>
    </row>
    <row r="172" spans="1:159" x14ac:dyDescent="0.2">
      <c r="A172">
        <f t="shared" si="553"/>
        <v>72.609450669803763</v>
      </c>
      <c r="B172">
        <f t="shared" si="482"/>
        <v>0.71061404266038952</v>
      </c>
      <c r="C172">
        <f t="shared" si="483"/>
        <v>35.772422269891095</v>
      </c>
      <c r="D172">
        <f t="shared" si="554"/>
        <v>-0.1289773762734861</v>
      </c>
      <c r="E172">
        <f t="shared" si="475"/>
        <v>0.54895619101272974</v>
      </c>
      <c r="F172">
        <f t="shared" si="484"/>
        <v>30.941852630345601</v>
      </c>
      <c r="G172">
        <f t="shared" si="555"/>
        <v>-0.3897907290077644</v>
      </c>
      <c r="H172">
        <f t="shared" si="485"/>
        <v>1.9141790515454948E-2</v>
      </c>
      <c r="I172">
        <f t="shared" si="486"/>
        <v>-1.9199471556161769</v>
      </c>
      <c r="J172">
        <f t="shared" si="556"/>
        <v>-0.65923711193865719</v>
      </c>
      <c r="K172">
        <f t="shared" si="487"/>
        <v>5.1619003977160571E-2</v>
      </c>
      <c r="L172">
        <f t="shared" si="488"/>
        <v>-1.9074138342407054</v>
      </c>
      <c r="M172">
        <f t="shared" si="557"/>
        <v>-0.94328905532811558</v>
      </c>
      <c r="N172">
        <f t="shared" si="489"/>
        <v>9.6900855929431318E-2</v>
      </c>
      <c r="O172">
        <f t="shared" si="490"/>
        <v>-1.8862971191171742</v>
      </c>
      <c r="P172">
        <f t="shared" si="558"/>
        <v>-1.2483404796880508</v>
      </c>
      <c r="Q172">
        <f t="shared" si="491"/>
        <v>0.15158015322228213</v>
      </c>
      <c r="R172">
        <f t="shared" si="492"/>
        <v>-1.8537752006140413</v>
      </c>
      <c r="S172">
        <f t="shared" si="559"/>
        <v>-1.5815796709024157</v>
      </c>
      <c r="T172">
        <f t="shared" si="493"/>
        <v>0.21207714586372928</v>
      </c>
      <c r="U172">
        <f t="shared" si="494"/>
        <v>-1.8059699915986218</v>
      </c>
      <c r="V172">
        <f t="shared" si="560"/>
        <v>-1.9516045002589864</v>
      </c>
      <c r="W172">
        <f t="shared" si="495"/>
        <v>0.27510578578170586</v>
      </c>
      <c r="X172">
        <f t="shared" si="496"/>
        <v>-1.7377488925032312</v>
      </c>
      <c r="Y172">
        <f t="shared" si="561"/>
        <v>-2.3694252691932691</v>
      </c>
      <c r="Z172">
        <f t="shared" si="497"/>
        <v>0.33796919126354852</v>
      </c>
      <c r="AA172">
        <f t="shared" si="498"/>
        <v>-1.6423315167733346</v>
      </c>
      <c r="AB172">
        <f t="shared" si="562"/>
        <v>-2.850110389413981</v>
      </c>
      <c r="AC172">
        <f t="shared" si="499"/>
        <v>0.39865810463244389</v>
      </c>
      <c r="AD172">
        <f t="shared" si="500"/>
        <v>-1.5105518957211548</v>
      </c>
      <c r="AE172">
        <f t="shared" si="563"/>
        <v>-3.4155643258838446</v>
      </c>
      <c r="AF172">
        <f t="shared" si="501"/>
        <v>0.45578542824201029</v>
      </c>
      <c r="AG172">
        <f t="shared" si="502"/>
        <v>-1.3294971132671944</v>
      </c>
      <c r="AH172">
        <f t="shared" si="564"/>
        <v>-4.0994513019907615</v>
      </c>
      <c r="AI172">
        <f t="shared" si="503"/>
        <v>0.50842485612019928</v>
      </c>
      <c r="AJ172">
        <f t="shared" si="504"/>
        <v>-1.0799560733407885</v>
      </c>
      <c r="AK172">
        <f t="shared" si="565"/>
        <v>-4.9565366797594885</v>
      </c>
      <c r="AL172">
        <f t="shared" si="505"/>
        <v>0.55592801569733941</v>
      </c>
      <c r="AM172">
        <f t="shared" si="506"/>
        <v>-0.7314244536614074</v>
      </c>
      <c r="AN172">
        <f t="shared" si="566"/>
        <v>-6.0820430398719001</v>
      </c>
      <c r="AO172">
        <f t="shared" si="507"/>
        <v>0.59777800196332009</v>
      </c>
      <c r="AP172">
        <f t="shared" si="508"/>
        <v>-0.23159665188951123</v>
      </c>
      <c r="AQ172">
        <f t="shared" si="567"/>
        <v>-7.6565980554456186</v>
      </c>
      <c r="AR172">
        <f t="shared" si="509"/>
        <v>0.63350788392353263</v>
      </c>
      <c r="AS172">
        <f t="shared" si="510"/>
        <v>0.51817404097377329</v>
      </c>
      <c r="AT172">
        <f t="shared" si="568"/>
        <v>-10.067994250649702</v>
      </c>
      <c r="AU172">
        <f t="shared" si="511"/>
        <v>0.66268203796267244</v>
      </c>
      <c r="AV172">
        <f t="shared" si="512"/>
        <v>1.7294385398409664</v>
      </c>
      <c r="AW172">
        <f t="shared" si="569"/>
        <v>-14.324930105546491</v>
      </c>
      <c r="AX172">
        <f t="shared" si="513"/>
        <v>0.68491647218850527</v>
      </c>
      <c r="AY172">
        <f t="shared" si="514"/>
        <v>3.9528260927850609</v>
      </c>
      <c r="AZ172">
        <f t="shared" si="570"/>
        <v>-24.125522271967835</v>
      </c>
      <c r="BA172">
        <f t="shared" si="515"/>
        <v>0.69990835964852449</v>
      </c>
      <c r="BB172">
        <f t="shared" si="516"/>
        <v>9.2086273327726076</v>
      </c>
      <c r="BC172">
        <f t="shared" si="571"/>
        <v>-72.748066830986318</v>
      </c>
      <c r="BD172">
        <f t="shared" si="517"/>
        <v>0.70745441965384881</v>
      </c>
      <c r="BE172">
        <f t="shared" si="518"/>
        <v>35.683624944585759</v>
      </c>
      <c r="BF172">
        <f t="shared" si="572"/>
        <v>72.748066830986502</v>
      </c>
      <c r="BG172">
        <f t="shared" si="519"/>
        <v>0.70745441965384925</v>
      </c>
      <c r="BH172">
        <f t="shared" si="520"/>
        <v>35.68362494458588</v>
      </c>
      <c r="BI172">
        <f t="shared" si="573"/>
        <v>24.125522271967853</v>
      </c>
      <c r="BJ172">
        <f t="shared" si="521"/>
        <v>0.69990835964852482</v>
      </c>
      <c r="BK172">
        <f t="shared" si="522"/>
        <v>9.2086273327726182</v>
      </c>
      <c r="BL172">
        <f t="shared" si="574"/>
        <v>14.324930105546498</v>
      </c>
      <c r="BM172">
        <f t="shared" si="523"/>
        <v>0.68491647218850549</v>
      </c>
      <c r="BN172">
        <f t="shared" si="524"/>
        <v>3.9528260927850667</v>
      </c>
      <c r="BO172">
        <f t="shared" si="575"/>
        <v>10.067994250649701</v>
      </c>
      <c r="BP172">
        <f t="shared" si="525"/>
        <v>0.66268203796267211</v>
      </c>
      <c r="BQ172">
        <f t="shared" si="526"/>
        <v>1.7294385398409626</v>
      </c>
      <c r="BR172">
        <f t="shared" si="576"/>
        <v>7.6565980554456194</v>
      </c>
      <c r="BS172">
        <f t="shared" si="527"/>
        <v>0.63350788392353297</v>
      </c>
      <c r="BT172">
        <f t="shared" si="528"/>
        <v>0.51817404097377517</v>
      </c>
      <c r="BU172">
        <f t="shared" si="577"/>
        <v>6.0820430398719001</v>
      </c>
      <c r="BV172">
        <f t="shared" si="529"/>
        <v>0.59777800196332043</v>
      </c>
      <c r="BW172">
        <f t="shared" si="530"/>
        <v>-0.23159665188951015</v>
      </c>
      <c r="BX172">
        <f t="shared" si="578"/>
        <v>4.9565366797594885</v>
      </c>
      <c r="BY172">
        <f t="shared" si="531"/>
        <v>0.55592801569733918</v>
      </c>
      <c r="BZ172">
        <f t="shared" si="532"/>
        <v>-0.7314244536614084</v>
      </c>
      <c r="CA172">
        <f t="shared" si="579"/>
        <v>4.0994513019907615</v>
      </c>
      <c r="CB172">
        <f t="shared" si="533"/>
        <v>0.50842485612019894</v>
      </c>
      <c r="CC172">
        <f t="shared" si="534"/>
        <v>-1.0799560733407894</v>
      </c>
      <c r="CD172">
        <f t="shared" si="580"/>
        <v>3.4155643258838446</v>
      </c>
      <c r="CE172">
        <f t="shared" si="535"/>
        <v>0.45578542824201029</v>
      </c>
      <c r="CF172">
        <f t="shared" si="536"/>
        <v>-1.3294971132671944</v>
      </c>
      <c r="CG172">
        <f t="shared" si="581"/>
        <v>2.850110389413981</v>
      </c>
      <c r="CH172">
        <f t="shared" si="537"/>
        <v>0.39865810463244433</v>
      </c>
      <c r="CI172">
        <f t="shared" si="538"/>
        <v>-1.5105518957211532</v>
      </c>
      <c r="CJ172">
        <f t="shared" si="582"/>
        <v>2.3694252691932696</v>
      </c>
      <c r="CK172">
        <f t="shared" si="539"/>
        <v>0.33796919126354885</v>
      </c>
      <c r="CL172">
        <f t="shared" si="540"/>
        <v>-1.6423315167733334</v>
      </c>
      <c r="CM172">
        <f t="shared" si="583"/>
        <v>1.9516045002589864</v>
      </c>
      <c r="CN172">
        <f t="shared" si="541"/>
        <v>0.27510578578170541</v>
      </c>
      <c r="CO172">
        <f t="shared" si="542"/>
        <v>-1.7377488925032334</v>
      </c>
      <c r="CP172">
        <f t="shared" si="584"/>
        <v>1.5815796709024166</v>
      </c>
      <c r="CQ172">
        <f t="shared" si="543"/>
        <v>0.21207714586372928</v>
      </c>
      <c r="CR172">
        <f t="shared" si="544"/>
        <v>-1.8059699915986218</v>
      </c>
      <c r="CS172">
        <f t="shared" si="585"/>
        <v>1.2483404796880508</v>
      </c>
      <c r="CT172">
        <f t="shared" si="545"/>
        <v>0.15158015322228235</v>
      </c>
      <c r="CU172">
        <f t="shared" si="546"/>
        <v>-1.85377520061404</v>
      </c>
      <c r="CV172">
        <f t="shared" si="586"/>
        <v>0.94328905532811591</v>
      </c>
      <c r="CW172">
        <f t="shared" si="547"/>
        <v>9.690085592943154E-2</v>
      </c>
      <c r="CX172">
        <f t="shared" si="548"/>
        <v>-1.8862971191171736</v>
      </c>
      <c r="CY172">
        <f t="shared" si="587"/>
        <v>0.65923711193865708</v>
      </c>
      <c r="CZ172">
        <f t="shared" si="549"/>
        <v>5.1619003977160349E-2</v>
      </c>
      <c r="DA172">
        <f t="shared" si="550"/>
        <v>-1.907413834240709</v>
      </c>
      <c r="DB172">
        <f t="shared" si="588"/>
        <v>0.38979072900776446</v>
      </c>
      <c r="DC172">
        <f t="shared" si="551"/>
        <v>1.9141790515454948E-2</v>
      </c>
      <c r="DD172">
        <f t="shared" si="552"/>
        <v>-1.9199471556161765</v>
      </c>
      <c r="EW172">
        <f t="shared" si="481"/>
        <v>4.9323004661359606</v>
      </c>
      <c r="EX172">
        <f t="shared" si="476"/>
        <v>1.0907162069826408</v>
      </c>
      <c r="EY172">
        <f t="shared" si="477"/>
        <v>-4.8795838096937532</v>
      </c>
      <c r="EZ172">
        <f t="shared" si="478"/>
        <v>0.98186002591739818</v>
      </c>
      <c r="FA172">
        <f t="shared" si="480"/>
        <v>5.8177272959039161</v>
      </c>
      <c r="FB172" cm="1">
        <f t="array" ref="FB172">xsel+Rs*COS(EW172)</f>
        <v>267.574636308256</v>
      </c>
      <c r="FC172">
        <f t="shared" si="479"/>
        <v>134.97725396944062</v>
      </c>
    </row>
    <row r="173" spans="1:159" x14ac:dyDescent="0.2">
      <c r="A173">
        <f t="shared" si="553"/>
        <v>73.552431592800545</v>
      </c>
      <c r="B173">
        <f t="shared" si="482"/>
        <v>0.6887810829159744</v>
      </c>
      <c r="C173">
        <f t="shared" si="483"/>
        <v>35.154735075729945</v>
      </c>
      <c r="D173">
        <f t="shared" si="554"/>
        <v>-0.13120015945714372</v>
      </c>
      <c r="E173">
        <f t="shared" si="475"/>
        <v>0.540831699032014</v>
      </c>
      <c r="F173">
        <f t="shared" si="484"/>
        <v>30.681392538413867</v>
      </c>
      <c r="G173">
        <f t="shared" si="555"/>
        <v>-0.39645489524864452</v>
      </c>
      <c r="H173">
        <f t="shared" si="485"/>
        <v>1.8313385193189702E-2</v>
      </c>
      <c r="I173">
        <f t="shared" si="486"/>
        <v>-1.9681892602223312</v>
      </c>
      <c r="J173">
        <f t="shared" si="556"/>
        <v>-0.6703350846109819</v>
      </c>
      <c r="K173">
        <f t="shared" si="487"/>
        <v>4.9403141355816027E-2</v>
      </c>
      <c r="L173">
        <f t="shared" si="488"/>
        <v>-1.9555333620291502</v>
      </c>
      <c r="M173">
        <f t="shared" si="557"/>
        <v>-0.95882464005845003</v>
      </c>
      <c r="N173">
        <f t="shared" si="489"/>
        <v>9.2790437914088142E-2</v>
      </c>
      <c r="O173">
        <f t="shared" si="490"/>
        <v>-1.9342931627279514</v>
      </c>
      <c r="P173">
        <f t="shared" si="558"/>
        <v>-1.2683531086054842</v>
      </c>
      <c r="Q173">
        <f t="shared" si="491"/>
        <v>0.14524862430547092</v>
      </c>
      <c r="R173">
        <f t="shared" si="492"/>
        <v>-1.9017158872749624</v>
      </c>
      <c r="S173">
        <f t="shared" si="559"/>
        <v>-1.6061779062338739</v>
      </c>
      <c r="T173">
        <f t="shared" si="493"/>
        <v>0.2033813428706851</v>
      </c>
      <c r="U173">
        <f t="shared" si="494"/>
        <v>-1.8540112191147484</v>
      </c>
      <c r="V173">
        <f t="shared" si="560"/>
        <v>-1.9810092970229831</v>
      </c>
      <c r="W173">
        <f t="shared" si="495"/>
        <v>0.26406291809681703</v>
      </c>
      <c r="X173">
        <f t="shared" si="496"/>
        <v>-1.7861522569939594</v>
      </c>
      <c r="Y173">
        <f t="shared" si="561"/>
        <v>-2.4040252064202234</v>
      </c>
      <c r="Z173">
        <f t="shared" si="497"/>
        <v>0.32471903075609132</v>
      </c>
      <c r="AA173">
        <f t="shared" si="498"/>
        <v>-1.6914848978113532</v>
      </c>
      <c r="AB173">
        <f t="shared" si="562"/>
        <v>-2.8905345504317155</v>
      </c>
      <c r="AC173">
        <f t="shared" si="499"/>
        <v>0.38342188682954303</v>
      </c>
      <c r="AD173">
        <f t="shared" si="500"/>
        <v>-1.560999078774522</v>
      </c>
      <c r="AE173">
        <f t="shared" si="563"/>
        <v>-3.4627853363632752</v>
      </c>
      <c r="AF173">
        <f t="shared" si="501"/>
        <v>0.43882977538255352</v>
      </c>
      <c r="AG173">
        <f t="shared" si="502"/>
        <v>-1.3819876014131656</v>
      </c>
      <c r="AH173">
        <f t="shared" si="564"/>
        <v>-4.1549449263811624</v>
      </c>
      <c r="AI173">
        <f t="shared" si="503"/>
        <v>0.49003433943379382</v>
      </c>
      <c r="AJ173">
        <f t="shared" si="504"/>
        <v>-1.135535283014478</v>
      </c>
      <c r="AK173">
        <f t="shared" si="565"/>
        <v>-5.0225547808834081</v>
      </c>
      <c r="AL173">
        <f t="shared" si="505"/>
        <v>0.53638586016077305</v>
      </c>
      <c r="AM173">
        <f t="shared" si="506"/>
        <v>-0.79160406265413563</v>
      </c>
      <c r="AN173">
        <f t="shared" si="566"/>
        <v>-6.1621303543886023</v>
      </c>
      <c r="AO173">
        <f t="shared" si="507"/>
        <v>0.57735221977505247</v>
      </c>
      <c r="AP173">
        <f t="shared" si="508"/>
        <v>-0.29869263760656539</v>
      </c>
      <c r="AQ173">
        <f t="shared" si="567"/>
        <v>-7.7566864419388093</v>
      </c>
      <c r="AR173">
        <f t="shared" si="509"/>
        <v>0.61244014214693321</v>
      </c>
      <c r="AS173">
        <f t="shared" si="510"/>
        <v>0.44031527798878517</v>
      </c>
      <c r="AT173">
        <f t="shared" si="568"/>
        <v>-10.199074003219204</v>
      </c>
      <c r="AU173">
        <f t="shared" si="511"/>
        <v>0.6411782813712994</v>
      </c>
      <c r="AV173">
        <f t="shared" si="512"/>
        <v>1.6336681572598926</v>
      </c>
      <c r="AW173">
        <f t="shared" si="569"/>
        <v>-14.51109282172299</v>
      </c>
      <c r="AX173">
        <f t="shared" si="513"/>
        <v>0.66314056683183953</v>
      </c>
      <c r="AY173">
        <f t="shared" si="514"/>
        <v>3.8233776147813403</v>
      </c>
      <c r="AZ173">
        <f t="shared" si="570"/>
        <v>-24.438868508621027</v>
      </c>
      <c r="BA173">
        <f t="shared" si="515"/>
        <v>0.67798142337419309</v>
      </c>
      <c r="BB173">
        <f t="shared" si="516"/>
        <v>8.9981054779765266</v>
      </c>
      <c r="BC173">
        <f t="shared" si="571"/>
        <v>-73.692847963868587</v>
      </c>
      <c r="BD173">
        <f t="shared" si="517"/>
        <v>0.68546209196342167</v>
      </c>
      <c r="BE173">
        <f t="shared" si="518"/>
        <v>35.059983260777628</v>
      </c>
      <c r="BF173">
        <f t="shared" si="572"/>
        <v>73.692847963868786</v>
      </c>
      <c r="BG173">
        <f t="shared" si="519"/>
        <v>0.68546209196342223</v>
      </c>
      <c r="BH173">
        <f t="shared" si="520"/>
        <v>35.05998326077777</v>
      </c>
      <c r="BI173">
        <f t="shared" si="573"/>
        <v>24.438868508621045</v>
      </c>
      <c r="BJ173">
        <f t="shared" si="521"/>
        <v>0.67798142337419343</v>
      </c>
      <c r="BK173">
        <f t="shared" si="522"/>
        <v>8.9981054779765444</v>
      </c>
      <c r="BL173">
        <f t="shared" si="574"/>
        <v>14.511092821722997</v>
      </c>
      <c r="BM173">
        <f t="shared" si="523"/>
        <v>0.66314056683183964</v>
      </c>
      <c r="BN173">
        <f t="shared" si="524"/>
        <v>3.8233776147813452</v>
      </c>
      <c r="BO173">
        <f t="shared" si="575"/>
        <v>10.199074003219202</v>
      </c>
      <c r="BP173">
        <f t="shared" si="525"/>
        <v>0.64117828137129895</v>
      </c>
      <c r="BQ173">
        <f t="shared" si="526"/>
        <v>1.6336681572598888</v>
      </c>
      <c r="BR173">
        <f t="shared" si="576"/>
        <v>7.7566864419388102</v>
      </c>
      <c r="BS173">
        <f t="shared" si="527"/>
        <v>0.61244014214693354</v>
      </c>
      <c r="BT173">
        <f t="shared" si="528"/>
        <v>0.44031527798878717</v>
      </c>
      <c r="BU173">
        <f t="shared" si="577"/>
        <v>6.1621303543886023</v>
      </c>
      <c r="BV173">
        <f t="shared" si="529"/>
        <v>0.57735221977505302</v>
      </c>
      <c r="BW173">
        <f t="shared" si="530"/>
        <v>-0.29869263760656267</v>
      </c>
      <c r="BX173">
        <f t="shared" si="578"/>
        <v>5.0225547808834081</v>
      </c>
      <c r="BY173">
        <f t="shared" si="531"/>
        <v>0.53638586016077294</v>
      </c>
      <c r="BZ173">
        <f t="shared" si="532"/>
        <v>-0.79160406265413563</v>
      </c>
      <c r="CA173">
        <f t="shared" si="579"/>
        <v>4.1549449263811624</v>
      </c>
      <c r="CB173">
        <f t="shared" si="533"/>
        <v>0.49003433943379349</v>
      </c>
      <c r="CC173">
        <f t="shared" si="534"/>
        <v>-1.1355352830144789</v>
      </c>
      <c r="CD173">
        <f t="shared" si="580"/>
        <v>3.4627853363632752</v>
      </c>
      <c r="CE173">
        <f t="shared" si="535"/>
        <v>0.43882977538255352</v>
      </c>
      <c r="CF173">
        <f t="shared" si="536"/>
        <v>-1.3819876014131656</v>
      </c>
      <c r="CG173">
        <f t="shared" si="581"/>
        <v>2.8905345504317155</v>
      </c>
      <c r="CH173">
        <f t="shared" si="537"/>
        <v>0.38342188682954348</v>
      </c>
      <c r="CI173">
        <f t="shared" si="538"/>
        <v>-1.5609990787745205</v>
      </c>
      <c r="CJ173">
        <f t="shared" si="582"/>
        <v>2.4040252064202239</v>
      </c>
      <c r="CK173">
        <f t="shared" si="539"/>
        <v>0.32471903075609176</v>
      </c>
      <c r="CL173">
        <f t="shared" si="540"/>
        <v>-1.6914848978113521</v>
      </c>
      <c r="CM173">
        <f t="shared" si="583"/>
        <v>1.9810092970229831</v>
      </c>
      <c r="CN173">
        <f t="shared" si="541"/>
        <v>0.26406291809681681</v>
      </c>
      <c r="CO173">
        <f t="shared" si="542"/>
        <v>-1.7861522569939603</v>
      </c>
      <c r="CP173">
        <f t="shared" si="584"/>
        <v>1.6061779062338748</v>
      </c>
      <c r="CQ173">
        <f t="shared" si="543"/>
        <v>0.20338134287068477</v>
      </c>
      <c r="CR173">
        <f t="shared" si="544"/>
        <v>-1.85401121911475</v>
      </c>
      <c r="CS173">
        <f t="shared" si="585"/>
        <v>1.2683531086054842</v>
      </c>
      <c r="CT173">
        <f t="shared" si="545"/>
        <v>0.14524862430547114</v>
      </c>
      <c r="CU173">
        <f t="shared" si="546"/>
        <v>-1.9017158872749611</v>
      </c>
      <c r="CV173">
        <f t="shared" si="586"/>
        <v>0.95882464005845036</v>
      </c>
      <c r="CW173">
        <f t="shared" si="547"/>
        <v>9.2790437914088364E-2</v>
      </c>
      <c r="CX173">
        <f t="shared" si="548"/>
        <v>-1.9342931627279505</v>
      </c>
      <c r="CY173">
        <f t="shared" si="587"/>
        <v>0.67033508461098179</v>
      </c>
      <c r="CZ173">
        <f t="shared" si="549"/>
        <v>4.9403141355816027E-2</v>
      </c>
      <c r="DA173">
        <f t="shared" si="550"/>
        <v>-1.9555333620291493</v>
      </c>
      <c r="DB173">
        <f t="shared" si="588"/>
        <v>0.39645489524864458</v>
      </c>
      <c r="DC173">
        <f t="shared" si="551"/>
        <v>1.8313385193189702E-2</v>
      </c>
      <c r="DD173">
        <f t="shared" si="552"/>
        <v>-1.968189260222331</v>
      </c>
      <c r="EW173">
        <f t="shared" si="481"/>
        <v>4.9637163926718584</v>
      </c>
      <c r="EX173">
        <f t="shared" si="476"/>
        <v>1.2434494358242016</v>
      </c>
      <c r="EY173">
        <f t="shared" si="477"/>
        <v>-4.842915805643174</v>
      </c>
      <c r="EZ173">
        <f t="shared" si="478"/>
        <v>0.7679233762953922</v>
      </c>
      <c r="FA173">
        <f t="shared" si="480"/>
        <v>5.8498114232972576</v>
      </c>
      <c r="FB173" cm="1">
        <f t="array" ref="FB173">xsel+Rs*COS(EW173)</f>
        <v>267.61281961546638</v>
      </c>
      <c r="FC173">
        <f t="shared" si="479"/>
        <v>134.98642097045325</v>
      </c>
    </row>
    <row r="174" spans="1:159" x14ac:dyDescent="0.2">
      <c r="A174">
        <f t="shared" si="553"/>
        <v>74.495412515797327</v>
      </c>
      <c r="B174">
        <f t="shared" si="482"/>
        <v>0.66615419736267178</v>
      </c>
      <c r="C174">
        <f t="shared" si="483"/>
        <v>34.504165735423086</v>
      </c>
      <c r="D174">
        <f t="shared" si="554"/>
        <v>-0.13342294264080135</v>
      </c>
      <c r="E174">
        <f t="shared" si="475"/>
        <v>0.53277816638594688</v>
      </c>
      <c r="F174">
        <f t="shared" si="484"/>
        <v>30.421269284370208</v>
      </c>
      <c r="G174">
        <f t="shared" si="555"/>
        <v>-0.40311906148952464</v>
      </c>
      <c r="H174">
        <f t="shared" si="485"/>
        <v>1.7484630194626982E-2</v>
      </c>
      <c r="I174">
        <f t="shared" si="486"/>
        <v>-2.0175564620393445</v>
      </c>
      <c r="J174">
        <f t="shared" si="556"/>
        <v>-0.68143305728330661</v>
      </c>
      <c r="K174">
        <f t="shared" si="487"/>
        <v>4.7184693107253484E-2</v>
      </c>
      <c r="L174">
        <f t="shared" si="488"/>
        <v>-2.0048027794624308</v>
      </c>
      <c r="M174">
        <f t="shared" si="557"/>
        <v>-0.97436022478878448</v>
      </c>
      <c r="N174">
        <f t="shared" si="489"/>
        <v>8.8670686928086662E-2</v>
      </c>
      <c r="O174">
        <f t="shared" si="490"/>
        <v>-1.983477271640081</v>
      </c>
      <c r="P174">
        <f t="shared" si="558"/>
        <v>-1.2883657375229176</v>
      </c>
      <c r="Q174">
        <f t="shared" si="491"/>
        <v>0.13889355788614743</v>
      </c>
      <c r="R174">
        <f t="shared" si="492"/>
        <v>-1.9508975663936725</v>
      </c>
      <c r="S174">
        <f t="shared" si="559"/>
        <v>-1.6307761415653321</v>
      </c>
      <c r="T174">
        <f t="shared" si="493"/>
        <v>0.19463781783406864</v>
      </c>
      <c r="U174">
        <f t="shared" si="494"/>
        <v>-1.9033632701126817</v>
      </c>
      <c r="V174">
        <f t="shared" si="560"/>
        <v>-2.0104140937869799</v>
      </c>
      <c r="W174">
        <f t="shared" si="495"/>
        <v>0.25293657282683257</v>
      </c>
      <c r="X174">
        <f t="shared" si="496"/>
        <v>-1.8359564452507915</v>
      </c>
      <c r="Y174">
        <f t="shared" si="561"/>
        <v>-2.4386251436471778</v>
      </c>
      <c r="Z174">
        <f t="shared" si="497"/>
        <v>0.31133758368898168</v>
      </c>
      <c r="AA174">
        <f t="shared" si="498"/>
        <v>-1.7421541392189837</v>
      </c>
      <c r="AB174">
        <f t="shared" si="562"/>
        <v>-2.93095871144945</v>
      </c>
      <c r="AC174">
        <f t="shared" si="499"/>
        <v>0.36799505600227145</v>
      </c>
      <c r="AD174">
        <f t="shared" si="500"/>
        <v>-1.6131094107157113</v>
      </c>
      <c r="AE174">
        <f t="shared" si="563"/>
        <v>-3.5100063468427058</v>
      </c>
      <c r="AF174">
        <f t="shared" si="501"/>
        <v>0.42161402207853327</v>
      </c>
      <c r="AG174">
        <f t="shared" si="502"/>
        <v>-1.4363315562886247</v>
      </c>
      <c r="AH174">
        <f t="shared" si="564"/>
        <v>-4.2104385507715634</v>
      </c>
      <c r="AI174">
        <f t="shared" si="503"/>
        <v>0.47130610348915569</v>
      </c>
      <c r="AJ174">
        <f t="shared" si="504"/>
        <v>-1.1932177795370709</v>
      </c>
      <c r="AK174">
        <f t="shared" si="565"/>
        <v>-5.0885728820073277</v>
      </c>
      <c r="AL174">
        <f t="shared" si="505"/>
        <v>0.51642292028287806</v>
      </c>
      <c r="AM174">
        <f t="shared" si="506"/>
        <v>-0.85422254163195166</v>
      </c>
      <c r="AN174">
        <f t="shared" si="566"/>
        <v>-6.2422176689053046</v>
      </c>
      <c r="AO174">
        <f t="shared" si="507"/>
        <v>0.55642056797558714</v>
      </c>
      <c r="AP174">
        <f t="shared" si="508"/>
        <v>-0.36869350610982909</v>
      </c>
      <c r="AQ174">
        <f t="shared" si="567"/>
        <v>-7.856774828432</v>
      </c>
      <c r="AR174">
        <f t="shared" si="509"/>
        <v>0.59078366589182907</v>
      </c>
      <c r="AS174">
        <f t="shared" si="510"/>
        <v>0.35887183468498618</v>
      </c>
      <c r="AT174">
        <f t="shared" si="568"/>
        <v>-10.330153755788706</v>
      </c>
      <c r="AU174">
        <f t="shared" si="511"/>
        <v>0.6190101151500409</v>
      </c>
      <c r="AV174">
        <f t="shared" si="512"/>
        <v>1.5332420831063356</v>
      </c>
      <c r="AW174">
        <f t="shared" si="569"/>
        <v>-14.697255537899489</v>
      </c>
      <c r="AX174">
        <f t="shared" si="513"/>
        <v>0.6406371095029002</v>
      </c>
      <c r="AY174">
        <f t="shared" si="514"/>
        <v>3.6873508571521927</v>
      </c>
      <c r="AZ174">
        <f t="shared" si="570"/>
        <v>-24.75221474527422</v>
      </c>
      <c r="BA174">
        <f t="shared" si="515"/>
        <v>0.65528140873883811</v>
      </c>
      <c r="BB174">
        <f t="shared" si="516"/>
        <v>8.776542744760599</v>
      </c>
      <c r="BC174">
        <f t="shared" si="571"/>
        <v>-74.637629096750857</v>
      </c>
      <c r="BD174">
        <f t="shared" si="517"/>
        <v>0.66267280426203057</v>
      </c>
      <c r="BE174">
        <f t="shared" si="518"/>
        <v>34.403093432429962</v>
      </c>
      <c r="BF174">
        <f t="shared" si="572"/>
        <v>74.63762909675107</v>
      </c>
      <c r="BG174">
        <f t="shared" si="519"/>
        <v>0.66267280426203057</v>
      </c>
      <c r="BH174">
        <f t="shared" si="520"/>
        <v>34.403093432430076</v>
      </c>
      <c r="BI174">
        <f t="shared" si="573"/>
        <v>24.752214745274237</v>
      </c>
      <c r="BJ174">
        <f t="shared" si="521"/>
        <v>0.65528140873883856</v>
      </c>
      <c r="BK174">
        <f t="shared" si="522"/>
        <v>8.7765427447606132</v>
      </c>
      <c r="BL174">
        <f t="shared" si="574"/>
        <v>14.697255537899496</v>
      </c>
      <c r="BM174">
        <f t="shared" si="523"/>
        <v>0.64063710950290043</v>
      </c>
      <c r="BN174">
        <f t="shared" si="524"/>
        <v>3.6873508571521976</v>
      </c>
      <c r="BO174">
        <f t="shared" si="575"/>
        <v>10.330153755788704</v>
      </c>
      <c r="BP174">
        <f t="shared" si="525"/>
        <v>0.61901011515004023</v>
      </c>
      <c r="BQ174">
        <f t="shared" si="526"/>
        <v>1.53324208310633</v>
      </c>
      <c r="BR174">
        <f t="shared" si="576"/>
        <v>7.8567748284320009</v>
      </c>
      <c r="BS174">
        <f t="shared" si="527"/>
        <v>0.5907836658918294</v>
      </c>
      <c r="BT174">
        <f t="shared" si="528"/>
        <v>0.35887183468498812</v>
      </c>
      <c r="BU174">
        <f t="shared" si="577"/>
        <v>6.2422176689053046</v>
      </c>
      <c r="BV174">
        <f t="shared" si="529"/>
        <v>0.55642056797558759</v>
      </c>
      <c r="BW174">
        <f t="shared" si="530"/>
        <v>-0.36869350610982748</v>
      </c>
      <c r="BX174">
        <f t="shared" si="578"/>
        <v>5.0885728820073277</v>
      </c>
      <c r="BY174">
        <f t="shared" si="531"/>
        <v>0.51642292028287795</v>
      </c>
      <c r="BZ174">
        <f t="shared" si="532"/>
        <v>-0.8542225416319521</v>
      </c>
      <c r="CA174">
        <f t="shared" si="579"/>
        <v>4.2104385507715634</v>
      </c>
      <c r="CB174">
        <f t="shared" si="533"/>
        <v>0.47130610348915536</v>
      </c>
      <c r="CC174">
        <f t="shared" si="534"/>
        <v>-1.1932177795370722</v>
      </c>
      <c r="CD174">
        <f t="shared" si="580"/>
        <v>3.5100063468427058</v>
      </c>
      <c r="CE174">
        <f t="shared" si="535"/>
        <v>0.42161402207853327</v>
      </c>
      <c r="CF174">
        <f t="shared" si="536"/>
        <v>-1.4363315562886247</v>
      </c>
      <c r="CG174">
        <f t="shared" si="581"/>
        <v>2.93095871144945</v>
      </c>
      <c r="CH174">
        <f t="shared" si="537"/>
        <v>0.36799505600227178</v>
      </c>
      <c r="CI174">
        <f t="shared" si="538"/>
        <v>-1.6131094107157098</v>
      </c>
      <c r="CJ174">
        <f t="shared" si="582"/>
        <v>2.4386251436471782</v>
      </c>
      <c r="CK174">
        <f t="shared" si="539"/>
        <v>0.31133758368898212</v>
      </c>
      <c r="CL174">
        <f t="shared" si="540"/>
        <v>-1.7421541392189821</v>
      </c>
      <c r="CM174">
        <f t="shared" si="583"/>
        <v>2.0104140937869799</v>
      </c>
      <c r="CN174">
        <f t="shared" si="541"/>
        <v>0.25293657282683224</v>
      </c>
      <c r="CO174">
        <f t="shared" si="542"/>
        <v>-1.835956445250793</v>
      </c>
      <c r="CP174">
        <f t="shared" si="584"/>
        <v>1.630776141565333</v>
      </c>
      <c r="CQ174">
        <f t="shared" si="543"/>
        <v>0.19463781783406842</v>
      </c>
      <c r="CR174">
        <f t="shared" si="544"/>
        <v>-1.903363270112683</v>
      </c>
      <c r="CS174">
        <f t="shared" si="585"/>
        <v>1.2883657375229176</v>
      </c>
      <c r="CT174">
        <f t="shared" si="545"/>
        <v>0.13889355788614788</v>
      </c>
      <c r="CU174">
        <f t="shared" si="546"/>
        <v>-1.9508975663936696</v>
      </c>
      <c r="CV174">
        <f t="shared" si="586"/>
        <v>0.97436022478878481</v>
      </c>
      <c r="CW174">
        <f t="shared" si="547"/>
        <v>8.8670686928086884E-2</v>
      </c>
      <c r="CX174">
        <f t="shared" si="548"/>
        <v>-1.9834772716400799</v>
      </c>
      <c r="CY174">
        <f t="shared" si="587"/>
        <v>0.6814330572833065</v>
      </c>
      <c r="CZ174">
        <f t="shared" si="549"/>
        <v>4.7184693107253262E-2</v>
      </c>
      <c r="DA174">
        <f t="shared" si="550"/>
        <v>-2.0048027794624348</v>
      </c>
      <c r="DB174">
        <f t="shared" si="588"/>
        <v>0.4031190614895247</v>
      </c>
      <c r="DC174">
        <f t="shared" si="551"/>
        <v>1.7484630194626982E-2</v>
      </c>
      <c r="DD174">
        <f t="shared" si="552"/>
        <v>-2.017556462039344</v>
      </c>
      <c r="EW174">
        <f t="shared" si="481"/>
        <v>4.9951323192077561</v>
      </c>
      <c r="EX174">
        <f t="shared" si="476"/>
        <v>1.3949555301960737</v>
      </c>
      <c r="EY174">
        <f t="shared" si="477"/>
        <v>-4.8014684283847364</v>
      </c>
      <c r="EZ174">
        <f t="shared" si="478"/>
        <v>0.52487394129355724</v>
      </c>
      <c r="FA174">
        <f t="shared" si="480"/>
        <v>5.8766067884239943</v>
      </c>
      <c r="FB174" cm="1">
        <f t="array" ref="FB174">xsel+Rs*COS(EW174)</f>
        <v>267.65069613905933</v>
      </c>
      <c r="FC174">
        <f t="shared" si="479"/>
        <v>134.99678281476787</v>
      </c>
    </row>
    <row r="175" spans="1:159" x14ac:dyDescent="0.2">
      <c r="A175">
        <f t="shared" si="553"/>
        <v>75.438393438794108</v>
      </c>
      <c r="B175">
        <f t="shared" si="482"/>
        <v>0.64273338600048113</v>
      </c>
      <c r="C175">
        <f t="shared" si="483"/>
        <v>33.81902294390737</v>
      </c>
      <c r="D175">
        <f t="shared" si="554"/>
        <v>-0.13564572582445897</v>
      </c>
      <c r="E175">
        <f t="shared" si="475"/>
        <v>0.5247974499433421</v>
      </c>
      <c r="F175">
        <f t="shared" si="484"/>
        <v>30.161551192123479</v>
      </c>
      <c r="G175">
        <f t="shared" si="555"/>
        <v>-0.40978322773040476</v>
      </c>
      <c r="H175">
        <f t="shared" si="485"/>
        <v>1.6655525519766012E-2</v>
      </c>
      <c r="I175">
        <f t="shared" si="486"/>
        <v>-2.0681297702722028</v>
      </c>
      <c r="J175">
        <f t="shared" si="556"/>
        <v>-0.69253102995563132</v>
      </c>
      <c r="K175">
        <f t="shared" si="487"/>
        <v>4.4963659231472275E-2</v>
      </c>
      <c r="L175">
        <f t="shared" si="488"/>
        <v>-2.0553042047955397</v>
      </c>
      <c r="M175">
        <f t="shared" si="557"/>
        <v>-0.98989580951911893</v>
      </c>
      <c r="N175">
        <f t="shared" si="489"/>
        <v>8.4541602971426988E-2</v>
      </c>
      <c r="O175">
        <f t="shared" si="490"/>
        <v>-2.0339332778440817</v>
      </c>
      <c r="P175">
        <f t="shared" si="558"/>
        <v>-1.308378366440351</v>
      </c>
      <c r="Q175">
        <f t="shared" si="491"/>
        <v>0.13251495396431157</v>
      </c>
      <c r="R175">
        <f t="shared" si="492"/>
        <v>-2.0014064590656764</v>
      </c>
      <c r="S175">
        <f t="shared" si="559"/>
        <v>-1.6553743768967903</v>
      </c>
      <c r="T175">
        <f t="shared" si="493"/>
        <v>0.18584657075388011</v>
      </c>
      <c r="U175">
        <f t="shared" si="494"/>
        <v>-1.9541155420199567</v>
      </c>
      <c r="V175">
        <f t="shared" si="560"/>
        <v>-2.0398188905509764</v>
      </c>
      <c r="W175">
        <f t="shared" si="495"/>
        <v>0.24172674997175214</v>
      </c>
      <c r="X175">
        <f t="shared" si="496"/>
        <v>-1.8872549872767295</v>
      </c>
      <c r="Y175">
        <f t="shared" si="561"/>
        <v>-2.4732250808741321</v>
      </c>
      <c r="Z175">
        <f t="shared" si="497"/>
        <v>0.29782485006221993</v>
      </c>
      <c r="AA175">
        <f t="shared" si="498"/>
        <v>-1.7944381088265404</v>
      </c>
      <c r="AB175">
        <f t="shared" si="562"/>
        <v>-2.9713828724671845</v>
      </c>
      <c r="AC175">
        <f t="shared" si="499"/>
        <v>0.35237761215062957</v>
      </c>
      <c r="AD175">
        <f t="shared" si="500"/>
        <v>-1.6669886665361224</v>
      </c>
      <c r="AE175">
        <f t="shared" si="563"/>
        <v>-3.5572273573221365</v>
      </c>
      <c r="AF175">
        <f t="shared" si="501"/>
        <v>0.4041381683299502</v>
      </c>
      <c r="AG175">
        <f t="shared" si="502"/>
        <v>-1.4926437676567763</v>
      </c>
      <c r="AH175">
        <f t="shared" si="564"/>
        <v>-4.2659321751619643</v>
      </c>
      <c r="AI175">
        <f t="shared" si="503"/>
        <v>0.45224014828628467</v>
      </c>
      <c r="AJ175">
        <f t="shared" si="504"/>
        <v>-1.2531302958442232</v>
      </c>
      <c r="AK175">
        <f t="shared" si="565"/>
        <v>-5.1545909831312473</v>
      </c>
      <c r="AL175">
        <f t="shared" si="505"/>
        <v>0.4960391960636531</v>
      </c>
      <c r="AM175">
        <f t="shared" si="506"/>
        <v>-0.91942281174338936</v>
      </c>
      <c r="AN175">
        <f t="shared" si="566"/>
        <v>-6.3223049834220069</v>
      </c>
      <c r="AO175">
        <f t="shared" si="507"/>
        <v>0.53498304656492279</v>
      </c>
      <c r="AP175">
        <f t="shared" si="508"/>
        <v>-0.44176487789827401</v>
      </c>
      <c r="AQ175">
        <f t="shared" si="567"/>
        <v>-7.9568632149251908</v>
      </c>
      <c r="AR175">
        <f t="shared" si="509"/>
        <v>0.56853845515821977</v>
      </c>
      <c r="AS175">
        <f t="shared" si="510"/>
        <v>0.27364459829424759</v>
      </c>
      <c r="AT175">
        <f t="shared" si="568"/>
        <v>-10.461233508358207</v>
      </c>
      <c r="AU175">
        <f t="shared" si="511"/>
        <v>0.59617753929889661</v>
      </c>
      <c r="AV175">
        <f t="shared" si="512"/>
        <v>1.4279077242076175</v>
      </c>
      <c r="AW175">
        <f t="shared" si="569"/>
        <v>-14.883418254075988</v>
      </c>
      <c r="AX175">
        <f t="shared" si="513"/>
        <v>0.61740610020168729</v>
      </c>
      <c r="AY175">
        <f t="shared" si="514"/>
        <v>3.5443958047259279</v>
      </c>
      <c r="AZ175">
        <f t="shared" si="570"/>
        <v>-25.065560981927412</v>
      </c>
      <c r="BA175">
        <f t="shared" si="515"/>
        <v>0.63180831574245988</v>
      </c>
      <c r="BB175">
        <f t="shared" si="516"/>
        <v>8.543359849468386</v>
      </c>
      <c r="BC175">
        <f t="shared" si="571"/>
        <v>-75.582410229633126</v>
      </c>
      <c r="BD175">
        <f t="shared" si="517"/>
        <v>0.63908655654967461</v>
      </c>
      <c r="BE175">
        <f t="shared" si="518"/>
        <v>33.71122379612666</v>
      </c>
      <c r="BF175">
        <f t="shared" si="572"/>
        <v>75.582410229633354</v>
      </c>
      <c r="BG175">
        <f t="shared" si="519"/>
        <v>0.63908655654967439</v>
      </c>
      <c r="BH175">
        <f t="shared" si="520"/>
        <v>33.71122379612676</v>
      </c>
      <c r="BI175">
        <f t="shared" si="573"/>
        <v>25.06556098192743</v>
      </c>
      <c r="BJ175">
        <f t="shared" si="521"/>
        <v>0.63180831574246021</v>
      </c>
      <c r="BK175">
        <f t="shared" si="522"/>
        <v>8.543359849468402</v>
      </c>
      <c r="BL175">
        <f t="shared" si="574"/>
        <v>14.883418254075995</v>
      </c>
      <c r="BM175">
        <f t="shared" si="523"/>
        <v>0.61740610020168762</v>
      </c>
      <c r="BN175">
        <f t="shared" si="524"/>
        <v>3.5443958047259341</v>
      </c>
      <c r="BO175">
        <f t="shared" si="575"/>
        <v>10.461233508358205</v>
      </c>
      <c r="BP175">
        <f t="shared" si="525"/>
        <v>0.59617753929889594</v>
      </c>
      <c r="BQ175">
        <f t="shared" si="526"/>
        <v>1.4279077242076124</v>
      </c>
      <c r="BR175">
        <f t="shared" si="576"/>
        <v>7.9568632149251917</v>
      </c>
      <c r="BS175">
        <f t="shared" si="527"/>
        <v>0.56853845515822043</v>
      </c>
      <c r="BT175">
        <f t="shared" si="528"/>
        <v>0.27364459829425086</v>
      </c>
      <c r="BU175">
        <f t="shared" si="577"/>
        <v>6.3223049834220069</v>
      </c>
      <c r="BV175">
        <f t="shared" si="529"/>
        <v>0.53498304656492346</v>
      </c>
      <c r="BW175">
        <f t="shared" si="530"/>
        <v>-0.44176487789827129</v>
      </c>
      <c r="BX175">
        <f t="shared" si="578"/>
        <v>5.1545909831312473</v>
      </c>
      <c r="BY175">
        <f t="shared" si="531"/>
        <v>0.49603919606365299</v>
      </c>
      <c r="BZ175">
        <f t="shared" si="532"/>
        <v>-0.91942281174338991</v>
      </c>
      <c r="CA175">
        <f t="shared" si="579"/>
        <v>4.2659321751619643</v>
      </c>
      <c r="CB175">
        <f t="shared" si="533"/>
        <v>0.45224014828628434</v>
      </c>
      <c r="CC175">
        <f t="shared" si="534"/>
        <v>-1.2531302958442243</v>
      </c>
      <c r="CD175">
        <f t="shared" si="580"/>
        <v>3.5572273573221365</v>
      </c>
      <c r="CE175">
        <f t="shared" si="535"/>
        <v>0.4041381683299502</v>
      </c>
      <c r="CF175">
        <f t="shared" si="536"/>
        <v>-1.4926437676567763</v>
      </c>
      <c r="CG175">
        <f t="shared" si="581"/>
        <v>2.9713828724671845</v>
      </c>
      <c r="CH175">
        <f t="shared" si="537"/>
        <v>0.3523776121506299</v>
      </c>
      <c r="CI175">
        <f t="shared" si="538"/>
        <v>-1.6669886665361211</v>
      </c>
      <c r="CJ175">
        <f t="shared" si="582"/>
        <v>2.4732250808741325</v>
      </c>
      <c r="CK175">
        <f t="shared" si="539"/>
        <v>0.29782485006222026</v>
      </c>
      <c r="CL175">
        <f t="shared" si="540"/>
        <v>-1.7944381088265393</v>
      </c>
      <c r="CM175">
        <f t="shared" si="583"/>
        <v>2.0398188905509764</v>
      </c>
      <c r="CN175">
        <f t="shared" si="541"/>
        <v>0.24172674997175192</v>
      </c>
      <c r="CO175">
        <f t="shared" si="542"/>
        <v>-1.8872549872767304</v>
      </c>
      <c r="CP175">
        <f t="shared" si="584"/>
        <v>1.6553743768967912</v>
      </c>
      <c r="CQ175">
        <f t="shared" si="543"/>
        <v>0.18584657075387989</v>
      </c>
      <c r="CR175">
        <f t="shared" si="544"/>
        <v>-1.9541155420199581</v>
      </c>
      <c r="CS175">
        <f t="shared" si="585"/>
        <v>1.308378366440351</v>
      </c>
      <c r="CT175">
        <f t="shared" si="545"/>
        <v>0.13251495396431201</v>
      </c>
      <c r="CU175">
        <f t="shared" si="546"/>
        <v>-2.0014064590656737</v>
      </c>
      <c r="CV175">
        <f t="shared" si="586"/>
        <v>0.98989580951911926</v>
      </c>
      <c r="CW175">
        <f t="shared" si="547"/>
        <v>8.454160297142721E-2</v>
      </c>
      <c r="CX175">
        <f t="shared" si="548"/>
        <v>-2.0339332778440804</v>
      </c>
      <c r="CY175">
        <f t="shared" si="587"/>
        <v>0.69253102995563121</v>
      </c>
      <c r="CZ175">
        <f t="shared" si="549"/>
        <v>4.4963659231472053E-2</v>
      </c>
      <c r="DA175">
        <f t="shared" si="550"/>
        <v>-2.0553042047955437</v>
      </c>
      <c r="DB175">
        <f t="shared" si="588"/>
        <v>0.40978322773040482</v>
      </c>
      <c r="DC175">
        <f t="shared" si="551"/>
        <v>1.6655525519766012E-2</v>
      </c>
      <c r="DD175">
        <f t="shared" si="552"/>
        <v>-2.0681297702722024</v>
      </c>
      <c r="EW175">
        <f t="shared" si="481"/>
        <v>5.0265482457436539</v>
      </c>
      <c r="EX175">
        <f t="shared" si="476"/>
        <v>1.5450849718746642</v>
      </c>
      <c r="EY175">
        <f t="shared" si="477"/>
        <v>-4.7552825814757913</v>
      </c>
      <c r="EZ175">
        <f t="shared" si="478"/>
        <v>0.25299465061610421</v>
      </c>
      <c r="FA175">
        <f t="shared" si="480"/>
        <v>5.8945732421236094</v>
      </c>
      <c r="FB175" cm="1">
        <f t="array" ref="FB175">xsel+Rs*COS(EW175)</f>
        <v>267.68822849947901</v>
      </c>
      <c r="FC175">
        <f t="shared" si="479"/>
        <v>135.00832927649512</v>
      </c>
    </row>
    <row r="176" spans="1:159" x14ac:dyDescent="0.2">
      <c r="A176">
        <f t="shared" si="553"/>
        <v>76.38137436179089</v>
      </c>
      <c r="B176">
        <f t="shared" si="482"/>
        <v>0.61851864882940277</v>
      </c>
      <c r="C176">
        <f t="shared" si="483"/>
        <v>33.097397597125322</v>
      </c>
      <c r="D176">
        <f t="shared" si="554"/>
        <v>-0.13786850900811659</v>
      </c>
      <c r="E176">
        <f t="shared" si="475"/>
        <v>0.51689126043404021</v>
      </c>
      <c r="F176">
        <f t="shared" si="484"/>
        <v>29.902303848352371</v>
      </c>
      <c r="G176">
        <f t="shared" si="555"/>
        <v>-0.41644739397128488</v>
      </c>
      <c r="H176">
        <f t="shared" si="485"/>
        <v>1.5826071168607347E-2</v>
      </c>
      <c r="I176">
        <f t="shared" si="486"/>
        <v>-2.1200004498839649</v>
      </c>
      <c r="J176">
        <f t="shared" si="556"/>
        <v>-0.70362900262795602</v>
      </c>
      <c r="K176">
        <f t="shared" si="487"/>
        <v>4.2740039728472734E-2</v>
      </c>
      <c r="L176">
        <f t="shared" si="488"/>
        <v>-2.1071301366530246</v>
      </c>
      <c r="M176">
        <f t="shared" si="557"/>
        <v>-1.0054313942494533</v>
      </c>
      <c r="N176">
        <f t="shared" si="489"/>
        <v>8.0403186044109121E-2</v>
      </c>
      <c r="O176">
        <f t="shared" si="490"/>
        <v>-2.0857555889134178</v>
      </c>
      <c r="P176">
        <f t="shared" si="558"/>
        <v>-1.3283909953577844</v>
      </c>
      <c r="Q176">
        <f t="shared" si="491"/>
        <v>0.12611281253996331</v>
      </c>
      <c r="R176">
        <f t="shared" si="492"/>
        <v>-2.0533396389005683</v>
      </c>
      <c r="S176">
        <f t="shared" si="559"/>
        <v>-1.6799726122282486</v>
      </c>
      <c r="T176">
        <f t="shared" si="493"/>
        <v>0.17700760163011964</v>
      </c>
      <c r="U176">
        <f t="shared" si="494"/>
        <v>-2.0063686602310087</v>
      </c>
      <c r="V176">
        <f t="shared" si="560"/>
        <v>-2.069223687314973</v>
      </c>
      <c r="W176">
        <f t="shared" si="495"/>
        <v>0.23043344953157574</v>
      </c>
      <c r="X176">
        <f t="shared" si="496"/>
        <v>-1.9401531394051015</v>
      </c>
      <c r="Y176">
        <f t="shared" si="561"/>
        <v>-2.5078250181010864</v>
      </c>
      <c r="Z176">
        <f t="shared" si="497"/>
        <v>0.28418082987580584</v>
      </c>
      <c r="AA176">
        <f t="shared" si="498"/>
        <v>-1.848448056901274</v>
      </c>
      <c r="AB176">
        <f t="shared" si="562"/>
        <v>-3.011807033484919</v>
      </c>
      <c r="AC176">
        <f t="shared" si="499"/>
        <v>0.33656955527461718</v>
      </c>
      <c r="AD176">
        <f t="shared" si="500"/>
        <v>-1.72275586737093</v>
      </c>
      <c r="AE176">
        <f t="shared" si="563"/>
        <v>-3.6044483678015671</v>
      </c>
      <c r="AF176">
        <f t="shared" si="501"/>
        <v>0.38640221413680342</v>
      </c>
      <c r="AG176">
        <f t="shared" si="502"/>
        <v>-1.5510534154645579</v>
      </c>
      <c r="AH176">
        <f t="shared" si="564"/>
        <v>-4.3214257995523653</v>
      </c>
      <c r="AI176">
        <f t="shared" si="503"/>
        <v>0.43283647382518098</v>
      </c>
      <c r="AJ176">
        <f t="shared" si="504"/>
        <v>-1.315415489369101</v>
      </c>
      <c r="AK176">
        <f t="shared" si="565"/>
        <v>-5.2206090842551669</v>
      </c>
      <c r="AL176">
        <f t="shared" si="505"/>
        <v>0.4752346875030995</v>
      </c>
      <c r="AM176">
        <f t="shared" si="506"/>
        <v>-0.98736581829210646</v>
      </c>
      <c r="AN176">
        <f t="shared" si="566"/>
        <v>-6.4023922979387091</v>
      </c>
      <c r="AO176">
        <f t="shared" si="507"/>
        <v>0.51303965554306086</v>
      </c>
      <c r="AP176">
        <f t="shared" si="508"/>
        <v>-0.51809336169717457</v>
      </c>
      <c r="AQ176">
        <f t="shared" si="567"/>
        <v>-8.0569516014183815</v>
      </c>
      <c r="AR176">
        <f t="shared" si="509"/>
        <v>0.5457045099461062</v>
      </c>
      <c r="AS176">
        <f t="shared" si="510"/>
        <v>0.18440907829639944</v>
      </c>
      <c r="AT176">
        <f t="shared" si="568"/>
        <v>-10.592313260927709</v>
      </c>
      <c r="AU176">
        <f t="shared" si="511"/>
        <v>0.57268055381786609</v>
      </c>
      <c r="AV176">
        <f t="shared" si="512"/>
        <v>1.3173800963389484</v>
      </c>
      <c r="AW176">
        <f t="shared" si="569"/>
        <v>-15.069580970252487</v>
      </c>
      <c r="AX176">
        <f t="shared" si="513"/>
        <v>0.59344753892820123</v>
      </c>
      <c r="AY176">
        <f t="shared" si="514"/>
        <v>3.3941173012568662</v>
      </c>
      <c r="AZ176">
        <f t="shared" si="570"/>
        <v>-25.378907218580604</v>
      </c>
      <c r="BA176">
        <f t="shared" si="515"/>
        <v>0.60756214438505829</v>
      </c>
      <c r="BB176">
        <f t="shared" si="516"/>
        <v>8.2979024639297219</v>
      </c>
      <c r="BC176">
        <f t="shared" si="571"/>
        <v>-76.527191362515396</v>
      </c>
      <c r="BD176">
        <f t="shared" si="517"/>
        <v>0.61470334882635425</v>
      </c>
      <c r="BE176">
        <f t="shared" si="518"/>
        <v>32.982417802711744</v>
      </c>
      <c r="BF176">
        <f t="shared" si="572"/>
        <v>76.527191362515637</v>
      </c>
      <c r="BG176">
        <f t="shared" si="519"/>
        <v>0.61470334882635369</v>
      </c>
      <c r="BH176">
        <f t="shared" si="520"/>
        <v>32.982417802711836</v>
      </c>
      <c r="BI176">
        <f t="shared" si="573"/>
        <v>25.378907218580622</v>
      </c>
      <c r="BJ176">
        <f t="shared" si="521"/>
        <v>0.60756214438505862</v>
      </c>
      <c r="BK176">
        <f t="shared" si="522"/>
        <v>8.2979024639297361</v>
      </c>
      <c r="BL176">
        <f t="shared" si="574"/>
        <v>15.069580970252494</v>
      </c>
      <c r="BM176">
        <f t="shared" si="523"/>
        <v>0.59344753892820146</v>
      </c>
      <c r="BN176">
        <f t="shared" si="524"/>
        <v>3.3941173012568711</v>
      </c>
      <c r="BO176">
        <f t="shared" si="575"/>
        <v>10.592313260927707</v>
      </c>
      <c r="BP176">
        <f t="shared" si="525"/>
        <v>0.57268055381786565</v>
      </c>
      <c r="BQ176">
        <f t="shared" si="526"/>
        <v>1.3173800963389437</v>
      </c>
      <c r="BR176">
        <f t="shared" si="576"/>
        <v>8.0569516014183833</v>
      </c>
      <c r="BS176">
        <f t="shared" si="527"/>
        <v>0.5457045099461062</v>
      </c>
      <c r="BT176">
        <f t="shared" si="528"/>
        <v>0.18440907829640008</v>
      </c>
      <c r="BU176">
        <f t="shared" si="577"/>
        <v>6.4023922979387091</v>
      </c>
      <c r="BV176">
        <f t="shared" si="529"/>
        <v>0.51303965554306119</v>
      </c>
      <c r="BW176">
        <f t="shared" si="530"/>
        <v>-0.5180933616971729</v>
      </c>
      <c r="BX176">
        <f t="shared" si="578"/>
        <v>5.2206090842551669</v>
      </c>
      <c r="BY176">
        <f t="shared" si="531"/>
        <v>0.47523468750309938</v>
      </c>
      <c r="BZ176">
        <f t="shared" si="532"/>
        <v>-0.9873658182921069</v>
      </c>
      <c r="CA176">
        <f t="shared" si="579"/>
        <v>4.3214257995523653</v>
      </c>
      <c r="CB176">
        <f t="shared" si="533"/>
        <v>0.43283647382518065</v>
      </c>
      <c r="CC176">
        <f t="shared" si="534"/>
        <v>-1.3154154893691019</v>
      </c>
      <c r="CD176">
        <f t="shared" si="580"/>
        <v>3.6044483678015671</v>
      </c>
      <c r="CE176">
        <f t="shared" si="535"/>
        <v>0.38640221413680342</v>
      </c>
      <c r="CF176">
        <f t="shared" si="536"/>
        <v>-1.5510534154645579</v>
      </c>
      <c r="CG176">
        <f t="shared" si="581"/>
        <v>3.011807033484919</v>
      </c>
      <c r="CH176">
        <f t="shared" si="537"/>
        <v>0.33656955527461752</v>
      </c>
      <c r="CI176">
        <f t="shared" si="538"/>
        <v>-1.7227558673709291</v>
      </c>
      <c r="CJ176">
        <f t="shared" si="582"/>
        <v>2.5078250181010868</v>
      </c>
      <c r="CK176">
        <f t="shared" si="539"/>
        <v>0.28418082987580617</v>
      </c>
      <c r="CL176">
        <f t="shared" si="540"/>
        <v>-1.8484480569012727</v>
      </c>
      <c r="CM176">
        <f t="shared" si="583"/>
        <v>2.069223687314973</v>
      </c>
      <c r="CN176">
        <f t="shared" si="541"/>
        <v>0.2304334495315753</v>
      </c>
      <c r="CO176">
        <f t="shared" si="542"/>
        <v>-1.9401531394051035</v>
      </c>
      <c r="CP176">
        <f t="shared" si="584"/>
        <v>1.6799726122282495</v>
      </c>
      <c r="CQ176">
        <f t="shared" si="543"/>
        <v>0.17700760163011964</v>
      </c>
      <c r="CR176">
        <f t="shared" si="544"/>
        <v>-2.0063686602310087</v>
      </c>
      <c r="CS176">
        <f t="shared" si="585"/>
        <v>1.3283909953577844</v>
      </c>
      <c r="CT176">
        <f t="shared" si="545"/>
        <v>0.12611281253996376</v>
      </c>
      <c r="CU176">
        <f t="shared" si="546"/>
        <v>-2.0533396389005651</v>
      </c>
      <c r="CV176">
        <f t="shared" si="586"/>
        <v>1.0054313942494537</v>
      </c>
      <c r="CW176">
        <f t="shared" si="547"/>
        <v>8.0403186044109343E-2</v>
      </c>
      <c r="CX176">
        <f t="shared" si="548"/>
        <v>-2.0857555889134165</v>
      </c>
      <c r="CY176">
        <f t="shared" si="587"/>
        <v>0.70362900262795591</v>
      </c>
      <c r="CZ176">
        <f t="shared" si="549"/>
        <v>4.2740039728472734E-2</v>
      </c>
      <c r="DA176">
        <f t="shared" si="550"/>
        <v>-2.1071301366530233</v>
      </c>
      <c r="DB176">
        <f t="shared" si="588"/>
        <v>0.41644739397128494</v>
      </c>
      <c r="DC176">
        <f t="shared" si="551"/>
        <v>1.5826071168607347E-2</v>
      </c>
      <c r="DD176">
        <f t="shared" si="552"/>
        <v>-2.1200004498839644</v>
      </c>
      <c r="EW176">
        <f t="shared" si="481"/>
        <v>5.0579641722795516</v>
      </c>
      <c r="EX176">
        <f t="shared" si="476"/>
        <v>1.6936896012263842</v>
      </c>
      <c r="EY176">
        <f t="shared" si="477"/>
        <v>-4.7044038447711536</v>
      </c>
      <c r="EZ176">
        <f t="shared" si="478"/>
        <v>-4.7111799455978494E-2</v>
      </c>
      <c r="FA176">
        <f t="shared" ref="FA176:FA207" si="589">rarxiko*SIN(EY176)</f>
        <v>5.8998119019467072</v>
      </c>
      <c r="FB176" cm="1">
        <f t="array" ref="FB176">xsel+Rs*COS(EW176)</f>
        <v>267.72537965681693</v>
      </c>
      <c r="FC176">
        <f t="shared" si="479"/>
        <v>135.02104896067127</v>
      </c>
    </row>
    <row r="177" spans="1:159" x14ac:dyDescent="0.2">
      <c r="A177">
        <f t="shared" si="553"/>
        <v>77.324355284787671</v>
      </c>
      <c r="B177">
        <f t="shared" si="482"/>
        <v>0.59350998584943637</v>
      </c>
      <c r="C177">
        <f t="shared" si="483"/>
        <v>32.337123670281748</v>
      </c>
      <c r="D177">
        <f t="shared" si="554"/>
        <v>-0.14009129219177421</v>
      </c>
      <c r="E177">
        <f t="shared" si="475"/>
        <v>0.50906116754836739</v>
      </c>
      <c r="F177">
        <f t="shared" si="484"/>
        <v>29.643590157900434</v>
      </c>
      <c r="G177">
        <f t="shared" si="555"/>
        <v>-0.42311156021216501</v>
      </c>
      <c r="H177">
        <f t="shared" si="485"/>
        <v>1.4996267141150765E-2</v>
      </c>
      <c r="I177">
        <f t="shared" si="486"/>
        <v>-2.1732719380592136</v>
      </c>
      <c r="J177">
        <f t="shared" si="556"/>
        <v>-0.71472697530028073</v>
      </c>
      <c r="K177">
        <f t="shared" si="487"/>
        <v>4.0513834598255083E-2</v>
      </c>
      <c r="L177">
        <f t="shared" si="488"/>
        <v>-2.1603853924685361</v>
      </c>
      <c r="M177">
        <f t="shared" si="557"/>
        <v>-1.0209669789797877</v>
      </c>
      <c r="N177">
        <f t="shared" si="489"/>
        <v>7.6255436146132949E-2</v>
      </c>
      <c r="O177">
        <f t="shared" si="490"/>
        <v>-2.1390511610310821</v>
      </c>
      <c r="P177">
        <f t="shared" si="558"/>
        <v>-1.3484036242752178</v>
      </c>
      <c r="Q177">
        <f t="shared" si="491"/>
        <v>0.11968713361310301</v>
      </c>
      <c r="R177">
        <f t="shared" si="492"/>
        <v>-2.1068070543749013</v>
      </c>
      <c r="S177">
        <f t="shared" si="559"/>
        <v>-1.7045708475597068</v>
      </c>
      <c r="T177">
        <f t="shared" si="493"/>
        <v>0.16812091046278743</v>
      </c>
      <c r="U177">
        <f t="shared" si="494"/>
        <v>-2.0602365676812853</v>
      </c>
      <c r="V177">
        <f t="shared" si="560"/>
        <v>-2.0986284840789695</v>
      </c>
      <c r="W177">
        <f t="shared" si="495"/>
        <v>0.21905667150630359</v>
      </c>
      <c r="X177">
        <f t="shared" si="496"/>
        <v>-1.994770063493277</v>
      </c>
      <c r="Y177">
        <f t="shared" si="561"/>
        <v>-2.5424249553280407</v>
      </c>
      <c r="Z177">
        <f t="shared" si="497"/>
        <v>0.27040552312973942</v>
      </c>
      <c r="AA177">
        <f t="shared" si="498"/>
        <v>-1.9043099137090427</v>
      </c>
      <c r="AB177">
        <f t="shared" si="562"/>
        <v>-3.0522311945026535</v>
      </c>
      <c r="AC177">
        <f t="shared" si="499"/>
        <v>0.32057088537423439</v>
      </c>
      <c r="AD177">
        <f t="shared" si="500"/>
        <v>-1.7805457341895665</v>
      </c>
      <c r="AE177">
        <f t="shared" si="563"/>
        <v>-3.6516693782809977</v>
      </c>
      <c r="AF177">
        <f t="shared" si="501"/>
        <v>0.36840615949909339</v>
      </c>
      <c r="AG177">
        <f t="shared" si="502"/>
        <v>-1.6117067305096033</v>
      </c>
      <c r="AH177">
        <f t="shared" si="564"/>
        <v>-4.3769194239427662</v>
      </c>
      <c r="AI177">
        <f t="shared" si="503"/>
        <v>0.41309508010584473</v>
      </c>
      <c r="AJ177">
        <f t="shared" si="504"/>
        <v>-1.3802348802838547</v>
      </c>
      <c r="AK177">
        <f t="shared" si="565"/>
        <v>-5.2866271853790865</v>
      </c>
      <c r="AL177">
        <f t="shared" si="505"/>
        <v>0.45400939460121592</v>
      </c>
      <c r="AM177">
        <f t="shared" si="506"/>
        <v>-1.0582338486248515</v>
      </c>
      <c r="AN177">
        <f t="shared" si="566"/>
        <v>-6.4824796124554114</v>
      </c>
      <c r="AO177">
        <f t="shared" si="507"/>
        <v>0.49059039491000034</v>
      </c>
      <c r="AP177">
        <f t="shared" si="508"/>
        <v>-0.59789040795593384</v>
      </c>
      <c r="AQ177">
        <f t="shared" si="567"/>
        <v>-8.1570399879115723</v>
      </c>
      <c r="AR177">
        <f t="shared" si="509"/>
        <v>0.52228183025548702</v>
      </c>
      <c r="AS177">
        <f t="shared" si="510"/>
        <v>9.0910759952354703E-2</v>
      </c>
      <c r="AT177">
        <f t="shared" si="568"/>
        <v>-10.72339301349721</v>
      </c>
      <c r="AU177">
        <f t="shared" si="511"/>
        <v>0.54851915870695045</v>
      </c>
      <c r="AV177">
        <f t="shared" si="512"/>
        <v>1.2013359103065144</v>
      </c>
      <c r="AW177">
        <f t="shared" si="569"/>
        <v>-15.255743686428985</v>
      </c>
      <c r="AX177">
        <f t="shared" si="513"/>
        <v>0.56876142568244159</v>
      </c>
      <c r="AY177">
        <f t="shared" si="514"/>
        <v>3.2360668287133878</v>
      </c>
      <c r="AZ177">
        <f t="shared" si="570"/>
        <v>-25.692253455233796</v>
      </c>
      <c r="BA177">
        <f t="shared" si="515"/>
        <v>0.58254289466663323</v>
      </c>
      <c r="BB177">
        <f t="shared" si="516"/>
        <v>8.0394275760493592</v>
      </c>
      <c r="BC177">
        <f t="shared" si="571"/>
        <v>-77.471972495397665</v>
      </c>
      <c r="BD177">
        <f t="shared" si="517"/>
        <v>0.58952318109206936</v>
      </c>
      <c r="BE177">
        <f t="shared" si="518"/>
        <v>32.214453188529617</v>
      </c>
      <c r="BF177">
        <f t="shared" si="572"/>
        <v>77.471972495397921</v>
      </c>
      <c r="BG177">
        <f t="shared" si="519"/>
        <v>0.58952318109206847</v>
      </c>
      <c r="BH177">
        <f t="shared" si="520"/>
        <v>32.214453188529696</v>
      </c>
      <c r="BI177">
        <f t="shared" si="573"/>
        <v>25.692253455233814</v>
      </c>
      <c r="BJ177">
        <f t="shared" si="521"/>
        <v>0.582542894666634</v>
      </c>
      <c r="BK177">
        <f t="shared" si="522"/>
        <v>8.0394275760493805</v>
      </c>
      <c r="BL177">
        <f t="shared" si="574"/>
        <v>15.255743686428993</v>
      </c>
      <c r="BM177">
        <f t="shared" si="523"/>
        <v>0.56876142568244203</v>
      </c>
      <c r="BN177">
        <f t="shared" si="524"/>
        <v>3.236066828713394</v>
      </c>
      <c r="BO177">
        <f t="shared" si="575"/>
        <v>10.723393013497208</v>
      </c>
      <c r="BP177">
        <f t="shared" si="525"/>
        <v>0.54851915870694967</v>
      </c>
      <c r="BQ177">
        <f t="shared" si="526"/>
        <v>1.2013359103065082</v>
      </c>
      <c r="BR177">
        <f t="shared" si="576"/>
        <v>8.157039987911574</v>
      </c>
      <c r="BS177">
        <f t="shared" si="527"/>
        <v>0.52228183025548702</v>
      </c>
      <c r="BT177">
        <f t="shared" si="528"/>
        <v>9.0910759952355355E-2</v>
      </c>
      <c r="BU177">
        <f t="shared" si="577"/>
        <v>6.4824796124554114</v>
      </c>
      <c r="BV177">
        <f t="shared" si="529"/>
        <v>0.49059039491000067</v>
      </c>
      <c r="BW177">
        <f t="shared" si="530"/>
        <v>-0.59789040795593162</v>
      </c>
      <c r="BX177">
        <f t="shared" si="578"/>
        <v>5.2866271853790865</v>
      </c>
      <c r="BY177">
        <f t="shared" si="531"/>
        <v>0.45400939460121581</v>
      </c>
      <c r="BZ177">
        <f t="shared" si="532"/>
        <v>-1.0582338486248521</v>
      </c>
      <c r="CA177">
        <f t="shared" si="579"/>
        <v>4.3769194239427662</v>
      </c>
      <c r="CB177">
        <f t="shared" si="533"/>
        <v>0.41309508010584439</v>
      </c>
      <c r="CC177">
        <f t="shared" si="534"/>
        <v>-1.3802348802838555</v>
      </c>
      <c r="CD177">
        <f t="shared" si="580"/>
        <v>3.6516693782809977</v>
      </c>
      <c r="CE177">
        <f t="shared" si="535"/>
        <v>0.36840615949909339</v>
      </c>
      <c r="CF177">
        <f t="shared" si="536"/>
        <v>-1.6117067305096033</v>
      </c>
      <c r="CG177">
        <f t="shared" si="581"/>
        <v>3.0522311945026535</v>
      </c>
      <c r="CH177">
        <f t="shared" si="537"/>
        <v>0.32057088537423473</v>
      </c>
      <c r="CI177">
        <f t="shared" si="538"/>
        <v>-1.7805457341895652</v>
      </c>
      <c r="CJ177">
        <f t="shared" si="582"/>
        <v>2.5424249553280411</v>
      </c>
      <c r="CK177">
        <f t="shared" si="539"/>
        <v>0.27040552312973976</v>
      </c>
      <c r="CL177">
        <f t="shared" si="540"/>
        <v>-1.9043099137090416</v>
      </c>
      <c r="CM177">
        <f t="shared" si="583"/>
        <v>2.0986284840789695</v>
      </c>
      <c r="CN177">
        <f t="shared" si="541"/>
        <v>0.21905667150630315</v>
      </c>
      <c r="CO177">
        <f t="shared" si="542"/>
        <v>-1.9947700634932792</v>
      </c>
      <c r="CP177">
        <f t="shared" si="584"/>
        <v>1.7045708475597077</v>
      </c>
      <c r="CQ177">
        <f t="shared" si="543"/>
        <v>0.16812091046278721</v>
      </c>
      <c r="CR177">
        <f t="shared" si="544"/>
        <v>-2.0602365676812866</v>
      </c>
      <c r="CS177">
        <f t="shared" si="585"/>
        <v>1.3484036242752178</v>
      </c>
      <c r="CT177">
        <f t="shared" si="545"/>
        <v>0.11968713361310312</v>
      </c>
      <c r="CU177">
        <f t="shared" si="546"/>
        <v>-2.1068070543749009</v>
      </c>
      <c r="CV177">
        <f t="shared" si="586"/>
        <v>1.0209669789797882</v>
      </c>
      <c r="CW177">
        <f t="shared" si="547"/>
        <v>7.625543614613306E-2</v>
      </c>
      <c r="CX177">
        <f t="shared" si="548"/>
        <v>-2.1390511610310821</v>
      </c>
      <c r="CY177">
        <f t="shared" si="587"/>
        <v>0.71472697530028062</v>
      </c>
      <c r="CZ177">
        <f t="shared" si="549"/>
        <v>4.0513834598254861E-2</v>
      </c>
      <c r="DA177">
        <f t="shared" si="550"/>
        <v>-2.1603853924685401</v>
      </c>
      <c r="DB177">
        <f t="shared" si="588"/>
        <v>0.42311156021216506</v>
      </c>
      <c r="DC177">
        <f t="shared" si="551"/>
        <v>1.4996267141150765E-2</v>
      </c>
      <c r="DD177">
        <f t="shared" si="552"/>
        <v>-2.1732719380592131</v>
      </c>
      <c r="EW177">
        <f t="shared" si="481"/>
        <v>5.0893800988154494</v>
      </c>
      <c r="EX177">
        <f t="shared" si="476"/>
        <v>1.8406227634233172</v>
      </c>
      <c r="EY177">
        <f t="shared" si="477"/>
        <v>-4.6488824294412856</v>
      </c>
      <c r="EZ177">
        <f t="shared" si="478"/>
        <v>-0.37443684300664754</v>
      </c>
      <c r="FA177">
        <f t="shared" si="589"/>
        <v>5.8881064061885988</v>
      </c>
      <c r="FB177" cm="1">
        <f t="array" ref="FB177">xsel+Rs*COS(EW177)</f>
        <v>267.76211294736618</v>
      </c>
      <c r="FC177">
        <f t="shared" si="479"/>
        <v>135.03492931450373</v>
      </c>
    </row>
    <row r="178" spans="1:159" x14ac:dyDescent="0.2">
      <c r="A178">
        <f t="shared" si="553"/>
        <v>78.267336207784453</v>
      </c>
      <c r="B178">
        <f t="shared" si="482"/>
        <v>0.5677073970605826</v>
      </c>
      <c r="C178">
        <f t="shared" si="483"/>
        <v>31.535729327554286</v>
      </c>
      <c r="D178">
        <f t="shared" si="554"/>
        <v>-0.14231407537543184</v>
      </c>
      <c r="E178">
        <f t="shared" si="475"/>
        <v>0.50130860502948082</v>
      </c>
      <c r="F178">
        <f t="shared" si="484"/>
        <v>29.385470400838038</v>
      </c>
      <c r="G178">
        <f t="shared" si="555"/>
        <v>-0.42977572645304513</v>
      </c>
      <c r="H178">
        <f t="shared" si="485"/>
        <v>1.4166113437396377E-2</v>
      </c>
      <c r="I178">
        <f t="shared" si="486"/>
        <v>-2.2280622473719878</v>
      </c>
      <c r="J178">
        <f t="shared" si="556"/>
        <v>-0.72582494797260544</v>
      </c>
      <c r="K178">
        <f t="shared" si="487"/>
        <v>3.8285043840818878E-2</v>
      </c>
      <c r="L178">
        <f t="shared" si="488"/>
        <v>-2.2151895390240464</v>
      </c>
      <c r="M178">
        <f t="shared" si="557"/>
        <v>-1.0365025637101222</v>
      </c>
      <c r="N178">
        <f t="shared" si="489"/>
        <v>7.2098353277498473E-2</v>
      </c>
      <c r="O178">
        <f t="shared" si="490"/>
        <v>-2.1939419726299532</v>
      </c>
      <c r="P178">
        <f t="shared" si="558"/>
        <v>-1.3684162531926511</v>
      </c>
      <c r="Q178">
        <f t="shared" si="491"/>
        <v>0.11323791718373</v>
      </c>
      <c r="R178">
        <f t="shared" si="492"/>
        <v>-2.1619340639808318</v>
      </c>
      <c r="S178">
        <f t="shared" si="559"/>
        <v>-1.729169082891165</v>
      </c>
      <c r="T178">
        <f t="shared" si="493"/>
        <v>0.15918649725188305</v>
      </c>
      <c r="U178">
        <f t="shared" si="494"/>
        <v>-2.1158491438752245</v>
      </c>
      <c r="V178">
        <f t="shared" si="560"/>
        <v>-2.1280332808429661</v>
      </c>
      <c r="W178">
        <f t="shared" si="495"/>
        <v>0.20759641589593536</v>
      </c>
      <c r="X178">
        <f t="shared" si="496"/>
        <v>-2.0512415578515366</v>
      </c>
      <c r="Y178">
        <f t="shared" si="561"/>
        <v>-2.577024892554995</v>
      </c>
      <c r="Z178">
        <f t="shared" si="497"/>
        <v>0.25649892982402056</v>
      </c>
      <c r="AA178">
        <f t="shared" si="498"/>
        <v>-1.962167168326902</v>
      </c>
      <c r="AB178">
        <f t="shared" si="562"/>
        <v>-3.0926553555203879</v>
      </c>
      <c r="AC178">
        <f t="shared" si="499"/>
        <v>0.3043816024494812</v>
      </c>
      <c r="AD178">
        <f t="shared" si="500"/>
        <v>-1.8405117617692335</v>
      </c>
      <c r="AE178">
        <f t="shared" si="563"/>
        <v>-3.6988903887604283</v>
      </c>
      <c r="AF178">
        <f t="shared" si="501"/>
        <v>0.35015000441682054</v>
      </c>
      <c r="AG178">
        <f t="shared" si="502"/>
        <v>-1.6747703272492196</v>
      </c>
      <c r="AH178">
        <f t="shared" si="564"/>
        <v>-4.4324130483331672</v>
      </c>
      <c r="AI178">
        <f t="shared" si="503"/>
        <v>0.39301596712827569</v>
      </c>
      <c r="AJ178">
        <f t="shared" si="504"/>
        <v>-1.4477725315640926</v>
      </c>
      <c r="AK178">
        <f t="shared" si="565"/>
        <v>-5.3526452865030061</v>
      </c>
      <c r="AL178">
        <f t="shared" si="505"/>
        <v>0.43236331735800371</v>
      </c>
      <c r="AM178">
        <f t="shared" si="506"/>
        <v>-1.1322346873055826</v>
      </c>
      <c r="AN178">
        <f t="shared" si="566"/>
        <v>-6.5625669269721136</v>
      </c>
      <c r="AO178">
        <f t="shared" si="507"/>
        <v>0.46763526466574112</v>
      </c>
      <c r="AP178">
        <f t="shared" si="508"/>
        <v>-0.68139713450396155</v>
      </c>
      <c r="AQ178">
        <f t="shared" si="567"/>
        <v>-8.257128374404763</v>
      </c>
      <c r="AR178">
        <f t="shared" si="509"/>
        <v>0.49827041608636313</v>
      </c>
      <c r="AS178">
        <f t="shared" si="510"/>
        <v>-7.1407142255281867E-3</v>
      </c>
      <c r="AT178">
        <f t="shared" si="568"/>
        <v>-10.854472766066712</v>
      </c>
      <c r="AU178">
        <f t="shared" si="511"/>
        <v>0.52369335396614902</v>
      </c>
      <c r="AV178">
        <f t="shared" si="512"/>
        <v>1.0794061661968448</v>
      </c>
      <c r="AW178">
        <f t="shared" si="569"/>
        <v>-15.441906402605484</v>
      </c>
      <c r="AX178">
        <f t="shared" si="513"/>
        <v>0.54334776046440836</v>
      </c>
      <c r="AY178">
        <f t="shared" si="514"/>
        <v>3.0697322125093978</v>
      </c>
      <c r="AZ178">
        <f t="shared" si="570"/>
        <v>-26.005599691886989</v>
      </c>
      <c r="BA178">
        <f t="shared" si="515"/>
        <v>0.55675056658718503</v>
      </c>
      <c r="BB178">
        <f t="shared" si="516"/>
        <v>7.767086408597093</v>
      </c>
      <c r="BC178">
        <f t="shared" si="571"/>
        <v>-78.416753628279935</v>
      </c>
      <c r="BD178">
        <f t="shared" si="517"/>
        <v>0.56354605334681973</v>
      </c>
      <c r="BE178">
        <f t="shared" si="518"/>
        <v>31.404790842609263</v>
      </c>
      <c r="BF178">
        <f t="shared" si="572"/>
        <v>78.416753628280205</v>
      </c>
      <c r="BG178">
        <f t="shared" si="519"/>
        <v>0.56354605334681862</v>
      </c>
      <c r="BH178">
        <f t="shared" si="520"/>
        <v>31.404790842609334</v>
      </c>
      <c r="BI178">
        <f t="shared" si="573"/>
        <v>26.005599691887006</v>
      </c>
      <c r="BJ178">
        <f t="shared" si="521"/>
        <v>0.55675056658718547</v>
      </c>
      <c r="BK178">
        <f t="shared" si="522"/>
        <v>7.7670864085971081</v>
      </c>
      <c r="BL178">
        <f t="shared" si="574"/>
        <v>15.441906402605492</v>
      </c>
      <c r="BM178">
        <f t="shared" si="523"/>
        <v>0.5433477604644088</v>
      </c>
      <c r="BN178">
        <f t="shared" si="524"/>
        <v>3.069732212509404</v>
      </c>
      <c r="BO178">
        <f t="shared" si="575"/>
        <v>10.85447276606671</v>
      </c>
      <c r="BP178">
        <f t="shared" si="525"/>
        <v>0.52369335396614825</v>
      </c>
      <c r="BQ178">
        <f t="shared" si="526"/>
        <v>1.0794061661968386</v>
      </c>
      <c r="BR178">
        <f t="shared" si="576"/>
        <v>8.2571283744047648</v>
      </c>
      <c r="BS178">
        <f t="shared" si="527"/>
        <v>0.49827041608636347</v>
      </c>
      <c r="BT178">
        <f t="shared" si="528"/>
        <v>-7.1407142255262446E-3</v>
      </c>
      <c r="BU178">
        <f t="shared" si="577"/>
        <v>6.5625669269721136</v>
      </c>
      <c r="BV178">
        <f t="shared" si="529"/>
        <v>0.46763526466574179</v>
      </c>
      <c r="BW178">
        <f t="shared" si="530"/>
        <v>-0.68139713450395878</v>
      </c>
      <c r="BX178">
        <f t="shared" si="578"/>
        <v>5.3526452865030061</v>
      </c>
      <c r="BY178">
        <f t="shared" si="531"/>
        <v>0.43236331735800348</v>
      </c>
      <c r="BZ178">
        <f t="shared" si="532"/>
        <v>-1.1322346873055837</v>
      </c>
      <c r="CA178">
        <f t="shared" si="579"/>
        <v>4.4324130483331672</v>
      </c>
      <c r="CB178">
        <f t="shared" si="533"/>
        <v>0.39301596712827536</v>
      </c>
      <c r="CC178">
        <f t="shared" si="534"/>
        <v>-1.4477725315640937</v>
      </c>
      <c r="CD178">
        <f t="shared" si="580"/>
        <v>3.6988903887604283</v>
      </c>
      <c r="CE178">
        <f t="shared" si="535"/>
        <v>0.35015000441682054</v>
      </c>
      <c r="CF178">
        <f t="shared" si="536"/>
        <v>-1.6747703272492196</v>
      </c>
      <c r="CG178">
        <f t="shared" si="581"/>
        <v>3.0926553555203879</v>
      </c>
      <c r="CH178">
        <f t="shared" si="537"/>
        <v>0.30438160244948154</v>
      </c>
      <c r="CI178">
        <f t="shared" si="538"/>
        <v>-1.8405117617692326</v>
      </c>
      <c r="CJ178">
        <f t="shared" si="582"/>
        <v>2.5770248925549954</v>
      </c>
      <c r="CK178">
        <f t="shared" si="539"/>
        <v>0.25649892982402089</v>
      </c>
      <c r="CL178">
        <f t="shared" si="540"/>
        <v>-1.9621671683269009</v>
      </c>
      <c r="CM178">
        <f t="shared" si="583"/>
        <v>2.1280332808429661</v>
      </c>
      <c r="CN178">
        <f t="shared" si="541"/>
        <v>0.20759641589593514</v>
      </c>
      <c r="CO178">
        <f t="shared" si="542"/>
        <v>-2.0512415578515375</v>
      </c>
      <c r="CP178">
        <f t="shared" si="584"/>
        <v>1.7291690828911659</v>
      </c>
      <c r="CQ178">
        <f t="shared" si="543"/>
        <v>0.15918649725188283</v>
      </c>
      <c r="CR178">
        <f t="shared" si="544"/>
        <v>-2.1158491438752258</v>
      </c>
      <c r="CS178">
        <f t="shared" si="585"/>
        <v>1.3684162531926511</v>
      </c>
      <c r="CT178">
        <f t="shared" si="545"/>
        <v>0.11323791718373022</v>
      </c>
      <c r="CU178">
        <f t="shared" si="546"/>
        <v>-2.1619340639808304</v>
      </c>
      <c r="CV178">
        <f t="shared" si="586"/>
        <v>1.0365025637101226</v>
      </c>
      <c r="CW178">
        <f t="shared" si="547"/>
        <v>7.2098353277498695E-2</v>
      </c>
      <c r="CX178">
        <f t="shared" si="548"/>
        <v>-2.1939419726299514</v>
      </c>
      <c r="CY178">
        <f t="shared" si="587"/>
        <v>0.72582494797260533</v>
      </c>
      <c r="CZ178">
        <f t="shared" si="549"/>
        <v>3.8285043840818878E-2</v>
      </c>
      <c r="DA178">
        <f t="shared" si="550"/>
        <v>-2.2151895390240455</v>
      </c>
      <c r="DB178">
        <f t="shared" si="588"/>
        <v>0.42977572645304518</v>
      </c>
      <c r="DC178">
        <f t="shared" si="551"/>
        <v>1.4166113437396377E-2</v>
      </c>
      <c r="DD178">
        <f t="shared" si="552"/>
        <v>-2.2280622473719873</v>
      </c>
      <c r="EW178">
        <f t="shared" si="481"/>
        <v>5.1207960253513471</v>
      </c>
      <c r="EX178">
        <f t="shared" si="476"/>
        <v>1.9857394531738304</v>
      </c>
      <c r="EY178">
        <f t="shared" si="477"/>
        <v>-4.5887731284199376</v>
      </c>
      <c r="EZ178">
        <f t="shared" si="478"/>
        <v>-0.72747746905822019</v>
      </c>
      <c r="FA178">
        <f t="shared" si="589"/>
        <v>5.8549787815168592</v>
      </c>
      <c r="FB178" cm="1">
        <f t="array" ref="FB178">xsel+Rs*COS(EW178)</f>
        <v>267.79839211980379</v>
      </c>
      <c r="FC178">
        <f t="shared" si="479"/>
        <v>135.04995663975907</v>
      </c>
    </row>
    <row r="179" spans="1:159" x14ac:dyDescent="0.2">
      <c r="A179">
        <f t="shared" si="553"/>
        <v>79.210317130781235</v>
      </c>
      <c r="B179">
        <f t="shared" si="482"/>
        <v>0.54111088246284078</v>
      </c>
      <c r="C179">
        <f t="shared" si="483"/>
        <v>30.690375105791791</v>
      </c>
      <c r="D179">
        <f t="shared" si="554"/>
        <v>-0.14453685855908946</v>
      </c>
      <c r="E179">
        <f t="shared" si="475"/>
        <v>0.49363487574324849</v>
      </c>
      <c r="F179">
        <f t="shared" si="484"/>
        <v>29.128002290922684</v>
      </c>
      <c r="G179">
        <f t="shared" si="555"/>
        <v>-0.43643989269392525</v>
      </c>
      <c r="H179">
        <f t="shared" si="485"/>
        <v>1.3335610057344072E-2</v>
      </c>
      <c r="I179">
        <f t="shared" si="486"/>
        <v>-2.2845070158513785</v>
      </c>
      <c r="J179">
        <f t="shared" si="556"/>
        <v>-0.73692292064493015</v>
      </c>
      <c r="K179">
        <f t="shared" si="487"/>
        <v>3.6053667456164562E-2</v>
      </c>
      <c r="L179">
        <f t="shared" si="488"/>
        <v>-2.2716799770181324</v>
      </c>
      <c r="M179">
        <f t="shared" si="557"/>
        <v>-1.0520381484404566</v>
      </c>
      <c r="N179">
        <f t="shared" si="489"/>
        <v>6.7931937438205803E-2</v>
      </c>
      <c r="O179">
        <f t="shared" si="490"/>
        <v>-2.2505681633218089</v>
      </c>
      <c r="P179">
        <f t="shared" si="558"/>
        <v>-1.3884288821100845</v>
      </c>
      <c r="Q179">
        <f t="shared" si="491"/>
        <v>0.10676516325184471</v>
      </c>
      <c r="R179">
        <f t="shared" si="492"/>
        <v>-2.2188646527818809</v>
      </c>
      <c r="S179">
        <f t="shared" si="559"/>
        <v>-1.7537673182226232</v>
      </c>
      <c r="T179">
        <f t="shared" si="493"/>
        <v>0.15020436199740694</v>
      </c>
      <c r="U179">
        <f t="shared" si="494"/>
        <v>-2.1733555273743019</v>
      </c>
      <c r="V179">
        <f t="shared" si="560"/>
        <v>-2.1574380776069626</v>
      </c>
      <c r="W179">
        <f t="shared" si="495"/>
        <v>0.19605268270047116</v>
      </c>
      <c r="X179">
        <f t="shared" si="496"/>
        <v>-2.1097235211442715</v>
      </c>
      <c r="Y179">
        <f t="shared" si="561"/>
        <v>-2.6116248297819493</v>
      </c>
      <c r="Z179">
        <f t="shared" si="497"/>
        <v>0.24246104995864948</v>
      </c>
      <c r="AA179">
        <f t="shared" si="498"/>
        <v>-2.022184519539818</v>
      </c>
      <c r="AB179">
        <f t="shared" si="562"/>
        <v>-3.1330795165381224</v>
      </c>
      <c r="AC179">
        <f t="shared" si="499"/>
        <v>0.2880017065003575</v>
      </c>
      <c r="AD179">
        <f t="shared" si="500"/>
        <v>-1.902830116493182</v>
      </c>
      <c r="AE179">
        <f t="shared" si="563"/>
        <v>-3.7461113992398589</v>
      </c>
      <c r="AF179">
        <f t="shared" si="501"/>
        <v>0.33163374888998398</v>
      </c>
      <c r="AG179">
        <f t="shared" si="502"/>
        <v>-1.7404354291968389</v>
      </c>
      <c r="AH179">
        <f t="shared" si="564"/>
        <v>-4.4879066727235681</v>
      </c>
      <c r="AI179">
        <f t="shared" si="503"/>
        <v>0.37259913489247354</v>
      </c>
      <c r="AJ179">
        <f t="shared" si="504"/>
        <v>-1.5182397140532629</v>
      </c>
      <c r="AK179">
        <f t="shared" si="565"/>
        <v>-5.4186633876269257</v>
      </c>
      <c r="AL179">
        <f t="shared" si="505"/>
        <v>0.41029645577346141</v>
      </c>
      <c r="AM179">
        <f t="shared" si="506"/>
        <v>-1.2096068829124513</v>
      </c>
      <c r="AN179">
        <f t="shared" si="566"/>
        <v>-6.6426542414888159</v>
      </c>
      <c r="AO179">
        <f t="shared" si="507"/>
        <v>0.44417426481028432</v>
      </c>
      <c r="AP179">
        <f t="shared" si="508"/>
        <v>-0.76889044274135498</v>
      </c>
      <c r="AQ179">
        <f t="shared" si="567"/>
        <v>-8.3572167608979537</v>
      </c>
      <c r="AR179">
        <f t="shared" si="509"/>
        <v>0.47367026743873408</v>
      </c>
      <c r="AS179">
        <f t="shared" si="510"/>
        <v>-0.11007891873645673</v>
      </c>
      <c r="AT179">
        <f t="shared" si="568"/>
        <v>-10.985552518636213</v>
      </c>
      <c r="AU179">
        <f t="shared" si="511"/>
        <v>0.49820313959546125</v>
      </c>
      <c r="AV179">
        <f t="shared" si="512"/>
        <v>0.95116676765129171</v>
      </c>
      <c r="AW179">
        <f t="shared" si="569"/>
        <v>-15.628069118781983</v>
      </c>
      <c r="AX179">
        <f t="shared" si="513"/>
        <v>0.51720654327410176</v>
      </c>
      <c r="AY179">
        <f t="shared" si="514"/>
        <v>2.8945245742762205</v>
      </c>
      <c r="AZ179">
        <f t="shared" si="570"/>
        <v>-26.318945928540181</v>
      </c>
      <c r="BA179">
        <f t="shared" si="515"/>
        <v>0.53018516014671357</v>
      </c>
      <c r="BB179">
        <f t="shared" si="516"/>
        <v>7.4799027707292698</v>
      </c>
      <c r="BC179">
        <f t="shared" si="571"/>
        <v>-79.361534761162204</v>
      </c>
      <c r="BD179">
        <f t="shared" si="517"/>
        <v>0.5367719655906058</v>
      </c>
      <c r="BE179">
        <f t="shared" si="518"/>
        <v>30.550510000859209</v>
      </c>
      <c r="BF179">
        <f t="shared" si="572"/>
        <v>79.361534761162488</v>
      </c>
      <c r="BG179">
        <f t="shared" si="519"/>
        <v>0.53677196559060425</v>
      </c>
      <c r="BH179">
        <f t="shared" si="520"/>
        <v>30.550510000859255</v>
      </c>
      <c r="BI179">
        <f t="shared" si="573"/>
        <v>26.318945928540199</v>
      </c>
      <c r="BJ179">
        <f t="shared" si="521"/>
        <v>0.53018516014671402</v>
      </c>
      <c r="BK179">
        <f t="shared" si="522"/>
        <v>7.479902770729284</v>
      </c>
      <c r="BL179">
        <f t="shared" si="574"/>
        <v>15.62806911878199</v>
      </c>
      <c r="BM179">
        <f t="shared" si="523"/>
        <v>0.51720654327410187</v>
      </c>
      <c r="BN179">
        <f t="shared" si="524"/>
        <v>2.8945245742762253</v>
      </c>
      <c r="BO179">
        <f t="shared" si="575"/>
        <v>10.985552518636212</v>
      </c>
      <c r="BP179">
        <f t="shared" si="525"/>
        <v>0.49820313959546114</v>
      </c>
      <c r="BQ179">
        <f t="shared" si="526"/>
        <v>0.95116676765128882</v>
      </c>
      <c r="BR179">
        <f t="shared" si="576"/>
        <v>8.3572167608979555</v>
      </c>
      <c r="BS179">
        <f t="shared" si="527"/>
        <v>0.47367026743873442</v>
      </c>
      <c r="BT179">
        <f t="shared" si="528"/>
        <v>-0.1100789187364548</v>
      </c>
      <c r="BU179">
        <f t="shared" si="577"/>
        <v>6.6426542414888159</v>
      </c>
      <c r="BV179">
        <f t="shared" si="529"/>
        <v>0.44417426481028499</v>
      </c>
      <c r="BW179">
        <f t="shared" si="530"/>
        <v>-0.76889044274135221</v>
      </c>
      <c r="BX179">
        <f t="shared" si="578"/>
        <v>5.4186633876269257</v>
      </c>
      <c r="BY179">
        <f t="shared" si="531"/>
        <v>0.41029645577346119</v>
      </c>
      <c r="BZ179">
        <f t="shared" si="532"/>
        <v>-1.2096068829124518</v>
      </c>
      <c r="CA179">
        <f t="shared" si="579"/>
        <v>4.4879066727235681</v>
      </c>
      <c r="CB179">
        <f t="shared" si="533"/>
        <v>0.3725991348924732</v>
      </c>
      <c r="CC179">
        <f t="shared" si="534"/>
        <v>-1.5182397140532637</v>
      </c>
      <c r="CD179">
        <f t="shared" si="580"/>
        <v>3.7461113992398589</v>
      </c>
      <c r="CE179">
        <f t="shared" si="535"/>
        <v>0.33163374888998398</v>
      </c>
      <c r="CF179">
        <f t="shared" si="536"/>
        <v>-1.7404354291968389</v>
      </c>
      <c r="CG179">
        <f t="shared" si="581"/>
        <v>3.1330795165381224</v>
      </c>
      <c r="CH179">
        <f t="shared" si="537"/>
        <v>0.28800170650035783</v>
      </c>
      <c r="CI179">
        <f t="shared" si="538"/>
        <v>-1.9028301164931805</v>
      </c>
      <c r="CJ179">
        <f t="shared" si="582"/>
        <v>2.6116248297819498</v>
      </c>
      <c r="CK179">
        <f t="shared" si="539"/>
        <v>0.24246104995864981</v>
      </c>
      <c r="CL179">
        <f t="shared" si="540"/>
        <v>-2.0221845195398163</v>
      </c>
      <c r="CM179">
        <f t="shared" si="583"/>
        <v>2.1574380776069626</v>
      </c>
      <c r="CN179">
        <f t="shared" si="541"/>
        <v>0.19605268270047094</v>
      </c>
      <c r="CO179">
        <f t="shared" si="542"/>
        <v>-2.1097235211442729</v>
      </c>
      <c r="CP179">
        <f t="shared" si="584"/>
        <v>1.7537673182226241</v>
      </c>
      <c r="CQ179">
        <f t="shared" si="543"/>
        <v>0.1502043619974065</v>
      </c>
      <c r="CR179">
        <f t="shared" si="544"/>
        <v>-2.1733555273743046</v>
      </c>
      <c r="CS179">
        <f t="shared" si="585"/>
        <v>1.3884288821100845</v>
      </c>
      <c r="CT179">
        <f t="shared" si="545"/>
        <v>0.10676516325184493</v>
      </c>
      <c r="CU179">
        <f t="shared" si="546"/>
        <v>-2.2188646527818796</v>
      </c>
      <c r="CV179">
        <f t="shared" si="586"/>
        <v>1.0520381484404571</v>
      </c>
      <c r="CW179">
        <f t="shared" si="547"/>
        <v>6.7931937438205914E-2</v>
      </c>
      <c r="CX179">
        <f t="shared" si="548"/>
        <v>-2.2505681633218089</v>
      </c>
      <c r="CY179">
        <f t="shared" si="587"/>
        <v>0.73692292064493004</v>
      </c>
      <c r="CZ179">
        <f t="shared" si="549"/>
        <v>3.605366745616434E-2</v>
      </c>
      <c r="DA179">
        <f t="shared" si="550"/>
        <v>-2.2716799770181373</v>
      </c>
      <c r="DB179">
        <f t="shared" si="588"/>
        <v>0.4364398926939253</v>
      </c>
      <c r="DC179">
        <f t="shared" si="551"/>
        <v>1.3335610057344072E-2</v>
      </c>
      <c r="DD179">
        <f t="shared" si="552"/>
        <v>-2.2845070158513781</v>
      </c>
      <c r="EW179">
        <f t="shared" si="481"/>
        <v>5.1522119518872449</v>
      </c>
      <c r="EX179">
        <f t="shared" si="476"/>
        <v>2.1288964578252907</v>
      </c>
      <c r="EY179">
        <f t="shared" si="477"/>
        <v>-4.5241352623301321</v>
      </c>
      <c r="EZ179">
        <f t="shared" si="478"/>
        <v>-1.1041481345542037</v>
      </c>
      <c r="FA179">
        <f t="shared" si="589"/>
        <v>5.7957619772520399</v>
      </c>
      <c r="FB179" cm="1">
        <f t="array" ref="FB179">xsel+Rs*COS(EW179)</f>
        <v>267.83418137096663</v>
      </c>
      <c r="FC179">
        <f t="shared" si="479"/>
        <v>135.06611610628153</v>
      </c>
    </row>
    <row r="180" spans="1:159" x14ac:dyDescent="0.2">
      <c r="A180">
        <f t="shared" si="553"/>
        <v>80.153298053778016</v>
      </c>
      <c r="B180">
        <f t="shared" si="482"/>
        <v>0.51372044205621137</v>
      </c>
      <c r="C180">
        <f t="shared" si="483"/>
        <v>29.797774728766111</v>
      </c>
      <c r="D180">
        <f t="shared" si="554"/>
        <v>-0.14675964174274708</v>
      </c>
      <c r="E180">
        <f t="shared" si="475"/>
        <v>0.486041156711707</v>
      </c>
      <c r="F180">
        <f t="shared" si="484"/>
        <v>28.871241035205749</v>
      </c>
      <c r="G180">
        <f t="shared" si="555"/>
        <v>-0.44310405893480537</v>
      </c>
      <c r="H180">
        <f t="shared" si="485"/>
        <v>1.250475700099396E-2</v>
      </c>
      <c r="I180">
        <f t="shared" si="486"/>
        <v>-2.3427634304526732</v>
      </c>
      <c r="J180">
        <f t="shared" si="556"/>
        <v>-0.74802089331725485</v>
      </c>
      <c r="K180">
        <f t="shared" si="487"/>
        <v>3.3819705444291692E-2</v>
      </c>
      <c r="L180">
        <f t="shared" si="488"/>
        <v>-2.3300159086156382</v>
      </c>
      <c r="M180">
        <f t="shared" si="557"/>
        <v>-1.0675737331707911</v>
      </c>
      <c r="N180">
        <f t="shared" si="489"/>
        <v>6.3756188628254828E-2</v>
      </c>
      <c r="O180">
        <f t="shared" si="490"/>
        <v>-2.3090920709327172</v>
      </c>
      <c r="P180">
        <f t="shared" si="558"/>
        <v>-1.4084415110275179</v>
      </c>
      <c r="Q180">
        <f t="shared" si="491"/>
        <v>0.10026887181744726</v>
      </c>
      <c r="R180">
        <f t="shared" si="492"/>
        <v>-2.277765568738634</v>
      </c>
      <c r="S180">
        <f t="shared" si="559"/>
        <v>-1.7783655535540814</v>
      </c>
      <c r="T180">
        <f t="shared" si="493"/>
        <v>0.14117450469935866</v>
      </c>
      <c r="U180">
        <f t="shared" si="494"/>
        <v>-2.2329283877106785</v>
      </c>
      <c r="V180">
        <f t="shared" si="560"/>
        <v>-2.1868428743709591</v>
      </c>
      <c r="W180">
        <f t="shared" si="495"/>
        <v>0.18442547191991132</v>
      </c>
      <c r="X180">
        <f t="shared" si="496"/>
        <v>-2.1703964054236455</v>
      </c>
      <c r="Y180">
        <f t="shared" si="561"/>
        <v>-2.6462247670089036</v>
      </c>
      <c r="Z180">
        <f t="shared" si="497"/>
        <v>0.22829188353362606</v>
      </c>
      <c r="AA180">
        <f t="shared" si="498"/>
        <v>-2.0845525685157473</v>
      </c>
      <c r="AB180">
        <f t="shared" si="562"/>
        <v>-3.1735036775558569</v>
      </c>
      <c r="AC180">
        <f t="shared" si="499"/>
        <v>0.2714311975268634</v>
      </c>
      <c r="AD180">
        <f t="shared" si="500"/>
        <v>-1.9677046455974725</v>
      </c>
      <c r="AE180">
        <f t="shared" si="563"/>
        <v>-3.7933324097192895</v>
      </c>
      <c r="AF180">
        <f t="shared" si="501"/>
        <v>0.31285739291858439</v>
      </c>
      <c r="AG180">
        <f t="shared" si="502"/>
        <v>-1.8089232983837655</v>
      </c>
      <c r="AH180">
        <f t="shared" si="564"/>
        <v>-4.5434002971139691</v>
      </c>
      <c r="AI180">
        <f t="shared" si="503"/>
        <v>0.35184458339843916</v>
      </c>
      <c r="AJ180">
        <f t="shared" si="504"/>
        <v>-1.5918809000888774</v>
      </c>
      <c r="AK180">
        <f t="shared" si="565"/>
        <v>-5.4846814887508453</v>
      </c>
      <c r="AL180">
        <f t="shared" si="505"/>
        <v>0.38780880984759047</v>
      </c>
      <c r="AM180">
        <f t="shared" si="506"/>
        <v>-1.2906265140063153</v>
      </c>
      <c r="AN180">
        <f t="shared" si="566"/>
        <v>-6.7227415560055181</v>
      </c>
      <c r="AO180">
        <f t="shared" si="507"/>
        <v>0.42020739534362861</v>
      </c>
      <c r="AP180">
        <f t="shared" si="508"/>
        <v>-0.86069087408987954</v>
      </c>
      <c r="AQ180">
        <f t="shared" si="567"/>
        <v>-8.4573051473911445</v>
      </c>
      <c r="AR180">
        <f t="shared" si="509"/>
        <v>0.44848138431260054</v>
      </c>
      <c r="AS180">
        <f t="shared" si="510"/>
        <v>-0.21829011700533535</v>
      </c>
      <c r="AT180">
        <f t="shared" si="568"/>
        <v>-11.116632271205715</v>
      </c>
      <c r="AU180">
        <f t="shared" si="511"/>
        <v>0.47204851559488836</v>
      </c>
      <c r="AV180">
        <f t="shared" si="512"/>
        <v>0.81612646672797184</v>
      </c>
      <c r="AW180">
        <f t="shared" si="569"/>
        <v>-15.814231834958482</v>
      </c>
      <c r="AX180">
        <f t="shared" si="513"/>
        <v>0.49033777411152157</v>
      </c>
      <c r="AY180">
        <f t="shared" si="514"/>
        <v>2.7097615740585064</v>
      </c>
      <c r="AZ180">
        <f t="shared" si="570"/>
        <v>-26.632292165193373</v>
      </c>
      <c r="BA180">
        <f t="shared" si="515"/>
        <v>0.50284667534521832</v>
      </c>
      <c r="BB180">
        <f t="shared" si="516"/>
        <v>7.1767452527727107</v>
      </c>
      <c r="BC180">
        <f t="shared" si="571"/>
        <v>-80.306315894044474</v>
      </c>
      <c r="BD180">
        <f t="shared" si="517"/>
        <v>0.50920091782342725</v>
      </c>
      <c r="BE180">
        <f t="shared" si="518"/>
        <v>29.648225009491053</v>
      </c>
      <c r="BF180">
        <f t="shared" si="572"/>
        <v>80.306315894044772</v>
      </c>
      <c r="BG180">
        <f t="shared" si="519"/>
        <v>0.50920091782342536</v>
      </c>
      <c r="BH180">
        <f t="shared" si="520"/>
        <v>29.648225009491085</v>
      </c>
      <c r="BI180">
        <f t="shared" si="573"/>
        <v>26.632292165193391</v>
      </c>
      <c r="BJ180">
        <f t="shared" si="521"/>
        <v>0.50284667534521921</v>
      </c>
      <c r="BK180">
        <f t="shared" si="522"/>
        <v>7.1767452527727293</v>
      </c>
      <c r="BL180">
        <f t="shared" si="574"/>
        <v>15.814231834958489</v>
      </c>
      <c r="BM180">
        <f t="shared" si="523"/>
        <v>0.49033777411152213</v>
      </c>
      <c r="BN180">
        <f t="shared" si="524"/>
        <v>2.7097615740585135</v>
      </c>
      <c r="BO180">
        <f t="shared" si="575"/>
        <v>11.116632271205713</v>
      </c>
      <c r="BP180">
        <f t="shared" si="525"/>
        <v>0.47204851559488759</v>
      </c>
      <c r="BQ180">
        <f t="shared" si="526"/>
        <v>0.81612646672796596</v>
      </c>
      <c r="BR180">
        <f t="shared" si="576"/>
        <v>8.4573051473911462</v>
      </c>
      <c r="BS180">
        <f t="shared" si="527"/>
        <v>0.44848138431260087</v>
      </c>
      <c r="BT180">
        <f t="shared" si="528"/>
        <v>-0.21829011700533346</v>
      </c>
      <c r="BU180">
        <f t="shared" si="577"/>
        <v>6.7227415560055181</v>
      </c>
      <c r="BV180">
        <f t="shared" si="529"/>
        <v>0.42020739534362928</v>
      </c>
      <c r="BW180">
        <f t="shared" si="530"/>
        <v>-0.86069087408987632</v>
      </c>
      <c r="BX180">
        <f t="shared" si="578"/>
        <v>5.4846814887508453</v>
      </c>
      <c r="BY180">
        <f t="shared" si="531"/>
        <v>0.38780880984759036</v>
      </c>
      <c r="BZ180">
        <f t="shared" si="532"/>
        <v>-1.2906265140063153</v>
      </c>
      <c r="CA180">
        <f t="shared" si="579"/>
        <v>4.5434002971139691</v>
      </c>
      <c r="CB180">
        <f t="shared" si="533"/>
        <v>0.35184458339843871</v>
      </c>
      <c r="CC180">
        <f t="shared" si="534"/>
        <v>-1.5918809000888787</v>
      </c>
      <c r="CD180">
        <f t="shared" si="580"/>
        <v>3.7933324097192895</v>
      </c>
      <c r="CE180">
        <f t="shared" si="535"/>
        <v>0.31285739291858439</v>
      </c>
      <c r="CF180">
        <f t="shared" si="536"/>
        <v>-1.8089232983837655</v>
      </c>
      <c r="CG180">
        <f t="shared" si="581"/>
        <v>3.1735036775558569</v>
      </c>
      <c r="CH180">
        <f t="shared" si="537"/>
        <v>0.27143119752686373</v>
      </c>
      <c r="CI180">
        <f t="shared" si="538"/>
        <v>-1.9677046455974712</v>
      </c>
      <c r="CJ180">
        <f t="shared" si="582"/>
        <v>2.6462247670089041</v>
      </c>
      <c r="CK180">
        <f t="shared" si="539"/>
        <v>0.22829188353362651</v>
      </c>
      <c r="CL180">
        <f t="shared" si="540"/>
        <v>-2.0845525685157456</v>
      </c>
      <c r="CM180">
        <f t="shared" si="583"/>
        <v>2.1868428743709591</v>
      </c>
      <c r="CN180">
        <f t="shared" si="541"/>
        <v>0.18442547191991088</v>
      </c>
      <c r="CO180">
        <f t="shared" si="542"/>
        <v>-2.1703964054236478</v>
      </c>
      <c r="CP180">
        <f t="shared" si="584"/>
        <v>1.7783655535540823</v>
      </c>
      <c r="CQ180">
        <f t="shared" si="543"/>
        <v>0.14117450469935844</v>
      </c>
      <c r="CR180">
        <f t="shared" si="544"/>
        <v>-2.2329283877106798</v>
      </c>
      <c r="CS180">
        <f t="shared" si="585"/>
        <v>1.4084415110275179</v>
      </c>
      <c r="CT180">
        <f t="shared" si="545"/>
        <v>0.10026887181744737</v>
      </c>
      <c r="CU180">
        <f t="shared" si="546"/>
        <v>-2.2777655687386336</v>
      </c>
      <c r="CV180">
        <f t="shared" si="586"/>
        <v>1.0675737331707915</v>
      </c>
      <c r="CW180">
        <f t="shared" si="547"/>
        <v>6.3756188628254828E-2</v>
      </c>
      <c r="CX180">
        <f t="shared" si="548"/>
        <v>-2.3090920709327185</v>
      </c>
      <c r="CY180">
        <f t="shared" si="587"/>
        <v>0.74802089331725474</v>
      </c>
      <c r="CZ180">
        <f t="shared" si="549"/>
        <v>3.3819705444291692E-2</v>
      </c>
      <c r="DA180">
        <f t="shared" si="550"/>
        <v>-2.3300159086156373</v>
      </c>
      <c r="DB180">
        <f t="shared" si="588"/>
        <v>0.44310405893480542</v>
      </c>
      <c r="DC180">
        <f t="shared" si="551"/>
        <v>1.250475700099396E-2</v>
      </c>
      <c r="DD180">
        <f t="shared" si="552"/>
        <v>-2.3427634304526732</v>
      </c>
      <c r="EW180">
        <f t="shared" si="481"/>
        <v>5.1836278784231427</v>
      </c>
      <c r="EX180">
        <f t="shared" si="476"/>
        <v>2.2699524986976618</v>
      </c>
      <c r="EY180">
        <f t="shared" si="477"/>
        <v>-4.4550326209418758</v>
      </c>
      <c r="EZ180">
        <f t="shared" si="478"/>
        <v>-1.5016967258104039</v>
      </c>
      <c r="FA180">
        <f t="shared" si="589"/>
        <v>5.7056907507934849</v>
      </c>
      <c r="FB180" cm="1">
        <f t="array" ref="FB180">xsel+Rs*COS(EW180)</f>
        <v>267.86944538118473</v>
      </c>
      <c r="FC180">
        <f t="shared" si="479"/>
        <v>135.08339176662858</v>
      </c>
    </row>
    <row r="181" spans="1:159" x14ac:dyDescent="0.2">
      <c r="A181">
        <f t="shared" si="553"/>
        <v>81.096278976774798</v>
      </c>
      <c r="B181">
        <f t="shared" si="482"/>
        <v>0.48553607584069403</v>
      </c>
      <c r="C181">
        <f t="shared" si="483"/>
        <v>28.854092176680158</v>
      </c>
      <c r="D181">
        <f t="shared" si="554"/>
        <v>-0.14898242492640471</v>
      </c>
      <c r="E181">
        <f t="shared" si="475"/>
        <v>0.47852850409747072</v>
      </c>
      <c r="F181">
        <f t="shared" si="484"/>
        <v>28.615239394549835</v>
      </c>
      <c r="G181">
        <f t="shared" si="555"/>
        <v>-0.44976822517568549</v>
      </c>
      <c r="H181">
        <f t="shared" si="485"/>
        <v>1.1673554268345931E-2</v>
      </c>
      <c r="I181">
        <f t="shared" si="486"/>
        <v>-2.4030153506085026</v>
      </c>
      <c r="J181">
        <f t="shared" si="556"/>
        <v>-0.75911886598957956</v>
      </c>
      <c r="K181">
        <f t="shared" si="487"/>
        <v>3.1583157805200712E-2</v>
      </c>
      <c r="L181">
        <f t="shared" si="488"/>
        <v>-2.3903835181615718</v>
      </c>
      <c r="M181">
        <f t="shared" si="557"/>
        <v>-1.0831093179011255</v>
      </c>
      <c r="N181">
        <f t="shared" si="489"/>
        <v>5.957110684764555E-2</v>
      </c>
      <c r="O181">
        <f t="shared" si="490"/>
        <v>-2.3697035023790849</v>
      </c>
      <c r="P181">
        <f t="shared" si="558"/>
        <v>-1.4284541399449513</v>
      </c>
      <c r="Q181">
        <f t="shared" si="491"/>
        <v>9.3749042880537203E-2</v>
      </c>
      <c r="R181">
        <f t="shared" si="492"/>
        <v>-2.3388317225053283</v>
      </c>
      <c r="S181">
        <f t="shared" si="559"/>
        <v>-1.8029637888855397</v>
      </c>
      <c r="T181">
        <f t="shared" si="493"/>
        <v>0.13209692535773832</v>
      </c>
      <c r="U181">
        <f t="shared" si="494"/>
        <v>-2.294769501355379</v>
      </c>
      <c r="V181">
        <f t="shared" si="560"/>
        <v>-2.2162476711349557</v>
      </c>
      <c r="W181">
        <f t="shared" si="495"/>
        <v>0.17271478355425529</v>
      </c>
      <c r="X181">
        <f t="shared" si="496"/>
        <v>-2.2334710275845628</v>
      </c>
      <c r="Y181">
        <f t="shared" si="561"/>
        <v>-2.6808247042358579</v>
      </c>
      <c r="Z181">
        <f t="shared" si="497"/>
        <v>0.21399143054895042</v>
      </c>
      <c r="AA181">
        <f t="shared" si="498"/>
        <v>-2.149493942017346</v>
      </c>
      <c r="AB181">
        <f t="shared" si="562"/>
        <v>-3.2139278385735914</v>
      </c>
      <c r="AC181">
        <f t="shared" si="499"/>
        <v>0.25467007552899878</v>
      </c>
      <c r="AD181">
        <f t="shared" si="500"/>
        <v>-2.0353734124248968</v>
      </c>
      <c r="AE181">
        <f t="shared" si="563"/>
        <v>-3.8405534201987201</v>
      </c>
      <c r="AF181">
        <f t="shared" si="501"/>
        <v>0.29382093650262153</v>
      </c>
      <c r="AG181">
        <f t="shared" si="502"/>
        <v>-1.8804923177792392</v>
      </c>
      <c r="AH181">
        <f t="shared" si="564"/>
        <v>-4.59889392150437</v>
      </c>
      <c r="AI181">
        <f t="shared" si="503"/>
        <v>0.33075231264617189</v>
      </c>
      <c r="AJ181">
        <f t="shared" si="504"/>
        <v>-1.6689815807726549</v>
      </c>
      <c r="AK181">
        <f t="shared" si="565"/>
        <v>-5.5506995898747649</v>
      </c>
      <c r="AL181">
        <f t="shared" si="505"/>
        <v>0.3649003795803899</v>
      </c>
      <c r="AM181">
        <f t="shared" si="506"/>
        <v>-1.3756160126867489</v>
      </c>
      <c r="AN181">
        <f t="shared" si="566"/>
        <v>-6.8028288705222204</v>
      </c>
      <c r="AO181">
        <f t="shared" si="507"/>
        <v>0.39573465626577498</v>
      </c>
      <c r="AP181">
        <f t="shared" si="508"/>
        <v>-0.95717285465504098</v>
      </c>
      <c r="AQ181">
        <f t="shared" si="567"/>
        <v>-8.5573935338843352</v>
      </c>
      <c r="AR181">
        <f t="shared" si="509"/>
        <v>0.42270376670796161</v>
      </c>
      <c r="AS181">
        <f t="shared" si="510"/>
        <v>-0.33222561166890463</v>
      </c>
      <c r="AT181">
        <f t="shared" si="568"/>
        <v>-11.247712023775216</v>
      </c>
      <c r="AU181">
        <f t="shared" si="511"/>
        <v>0.4452294819644298</v>
      </c>
      <c r="AV181">
        <f t="shared" si="512"/>
        <v>0.67371114616462235</v>
      </c>
      <c r="AW181">
        <f t="shared" si="569"/>
        <v>-16.000394551134981</v>
      </c>
      <c r="AX181">
        <f t="shared" si="513"/>
        <v>0.46274145297666802</v>
      </c>
      <c r="AY181">
        <f t="shared" si="514"/>
        <v>2.5146455617598482</v>
      </c>
      <c r="AZ181">
        <f t="shared" si="570"/>
        <v>-26.945638401846566</v>
      </c>
      <c r="BA181">
        <f t="shared" si="515"/>
        <v>0.47473511218270037</v>
      </c>
      <c r="BB181">
        <f t="shared" si="516"/>
        <v>6.8562909746992782</v>
      </c>
      <c r="BC181">
        <f t="shared" si="571"/>
        <v>-81.251097026926743</v>
      </c>
      <c r="BD181">
        <f t="shared" si="517"/>
        <v>0.4808329100452845</v>
      </c>
      <c r="BE181">
        <f t="shared" si="518"/>
        <v>28.693976804367882</v>
      </c>
      <c r="BF181">
        <f t="shared" si="572"/>
        <v>81.251097026927056</v>
      </c>
      <c r="BG181">
        <f t="shared" si="519"/>
        <v>0.48083291004528195</v>
      </c>
      <c r="BH181">
        <f t="shared" si="520"/>
        <v>28.693976804367885</v>
      </c>
      <c r="BI181">
        <f t="shared" si="573"/>
        <v>26.945638401846583</v>
      </c>
      <c r="BJ181">
        <f t="shared" si="521"/>
        <v>0.47473511218270115</v>
      </c>
      <c r="BK181">
        <f t="shared" si="522"/>
        <v>6.8562909746992968</v>
      </c>
      <c r="BL181">
        <f t="shared" si="574"/>
        <v>16.000394551134988</v>
      </c>
      <c r="BM181">
        <f t="shared" si="523"/>
        <v>0.46274145297666847</v>
      </c>
      <c r="BN181">
        <f t="shared" si="524"/>
        <v>2.5146455617598544</v>
      </c>
      <c r="BO181">
        <f t="shared" si="575"/>
        <v>11.247712023775215</v>
      </c>
      <c r="BP181">
        <f t="shared" si="525"/>
        <v>0.44522948196442902</v>
      </c>
      <c r="BQ181">
        <f t="shared" si="526"/>
        <v>0.67371114616461569</v>
      </c>
      <c r="BR181">
        <f t="shared" si="576"/>
        <v>8.557393533884337</v>
      </c>
      <c r="BS181">
        <f t="shared" si="527"/>
        <v>0.42270376670796195</v>
      </c>
      <c r="BT181">
        <f t="shared" si="528"/>
        <v>-0.33222561166890208</v>
      </c>
      <c r="BU181">
        <f t="shared" si="577"/>
        <v>6.8028288705222204</v>
      </c>
      <c r="BV181">
        <f t="shared" si="529"/>
        <v>0.39573465626577564</v>
      </c>
      <c r="BW181">
        <f t="shared" si="530"/>
        <v>-0.95717285465503821</v>
      </c>
      <c r="BX181">
        <f t="shared" si="578"/>
        <v>5.5506995898747649</v>
      </c>
      <c r="BY181">
        <f t="shared" si="531"/>
        <v>0.36490037958038979</v>
      </c>
      <c r="BZ181">
        <f t="shared" si="532"/>
        <v>-1.3756160126867494</v>
      </c>
      <c r="CA181">
        <f t="shared" si="579"/>
        <v>4.59889392150437</v>
      </c>
      <c r="CB181">
        <f t="shared" si="533"/>
        <v>0.33075231264617155</v>
      </c>
      <c r="CC181">
        <f t="shared" si="534"/>
        <v>-1.6689815807726558</v>
      </c>
      <c r="CD181">
        <f t="shared" si="580"/>
        <v>3.8405534201987201</v>
      </c>
      <c r="CE181">
        <f t="shared" si="535"/>
        <v>0.29382093650262153</v>
      </c>
      <c r="CF181">
        <f t="shared" si="536"/>
        <v>-1.8804923177792392</v>
      </c>
      <c r="CG181">
        <f t="shared" si="581"/>
        <v>3.2139278385735914</v>
      </c>
      <c r="CH181">
        <f t="shared" si="537"/>
        <v>0.25467007552899923</v>
      </c>
      <c r="CI181">
        <f t="shared" si="538"/>
        <v>-2.035373412424895</v>
      </c>
      <c r="CJ181">
        <f t="shared" si="582"/>
        <v>2.6808247042358584</v>
      </c>
      <c r="CK181">
        <f t="shared" si="539"/>
        <v>0.21399143054895087</v>
      </c>
      <c r="CL181">
        <f t="shared" si="540"/>
        <v>-2.1494939420173438</v>
      </c>
      <c r="CM181">
        <f t="shared" si="583"/>
        <v>2.2162476711349557</v>
      </c>
      <c r="CN181">
        <f t="shared" si="541"/>
        <v>0.17271478355425507</v>
      </c>
      <c r="CO181">
        <f t="shared" si="542"/>
        <v>-2.2334710275845646</v>
      </c>
      <c r="CP181">
        <f t="shared" si="584"/>
        <v>1.8029637888855405</v>
      </c>
      <c r="CQ181">
        <f t="shared" si="543"/>
        <v>0.13209692535773832</v>
      </c>
      <c r="CR181">
        <f t="shared" si="544"/>
        <v>-2.294769501355379</v>
      </c>
      <c r="CS181">
        <f t="shared" si="585"/>
        <v>1.4284541399449513</v>
      </c>
      <c r="CT181">
        <f t="shared" si="545"/>
        <v>9.3749042880537425E-2</v>
      </c>
      <c r="CU181">
        <f t="shared" si="546"/>
        <v>-2.3388317225053266</v>
      </c>
      <c r="CV181">
        <f t="shared" si="586"/>
        <v>1.083109317901126</v>
      </c>
      <c r="CW181">
        <f t="shared" si="547"/>
        <v>5.9571106847645772E-2</v>
      </c>
      <c r="CX181">
        <f t="shared" si="548"/>
        <v>-2.3697035023790831</v>
      </c>
      <c r="CY181">
        <f t="shared" si="587"/>
        <v>0.75911886598957945</v>
      </c>
      <c r="CZ181">
        <f t="shared" si="549"/>
        <v>3.158315780520049E-2</v>
      </c>
      <c r="DA181">
        <f t="shared" si="550"/>
        <v>-2.3903835181615776</v>
      </c>
      <c r="DB181">
        <f t="shared" si="588"/>
        <v>0.44976822517568554</v>
      </c>
      <c r="DC181">
        <f t="shared" si="551"/>
        <v>1.1673554268345931E-2</v>
      </c>
      <c r="DD181">
        <f t="shared" si="552"/>
        <v>-2.4030153506085021</v>
      </c>
      <c r="EW181">
        <f t="shared" si="481"/>
        <v>5.2150438049590404</v>
      </c>
      <c r="EX181">
        <f t="shared" si="476"/>
        <v>2.4087683705085046</v>
      </c>
      <c r="EY181">
        <f t="shared" si="477"/>
        <v>-4.3815334002193573</v>
      </c>
      <c r="EZ181">
        <f t="shared" si="478"/>
        <v>-1.9166287160736248</v>
      </c>
      <c r="FA181">
        <f t="shared" si="589"/>
        <v>5.5800120398366504</v>
      </c>
      <c r="FB181" cm="1">
        <f t="array" ref="FB181">xsel+Rs*COS(EW181)</f>
        <v>267.90414934913747</v>
      </c>
      <c r="FC181">
        <f t="shared" si="479"/>
        <v>135.10176657180921</v>
      </c>
    </row>
    <row r="182" spans="1:159" x14ac:dyDescent="0.2">
      <c r="A182">
        <f t="shared" si="553"/>
        <v>82.039259899771579</v>
      </c>
      <c r="B182">
        <f t="shared" si="482"/>
        <v>0.45655778381628853</v>
      </c>
      <c r="C182">
        <f t="shared" si="483"/>
        <v>27.854805663184507</v>
      </c>
      <c r="D182">
        <f t="shared" si="554"/>
        <v>-0.15120520811006233</v>
      </c>
      <c r="E182">
        <f t="shared" si="475"/>
        <v>0.47109785812774474</v>
      </c>
      <c r="F182">
        <f t="shared" si="484"/>
        <v>28.360047744836869</v>
      </c>
      <c r="G182">
        <f t="shared" si="555"/>
        <v>-0.45643239141656561</v>
      </c>
      <c r="H182">
        <f t="shared" si="485"/>
        <v>1.0842001859400097E-2</v>
      </c>
      <c r="I182">
        <f t="shared" si="486"/>
        <v>-2.4654801135796132</v>
      </c>
      <c r="J182">
        <f t="shared" si="556"/>
        <v>-0.77021683866190427</v>
      </c>
      <c r="K182">
        <f t="shared" si="487"/>
        <v>2.9344024538891178E-2</v>
      </c>
      <c r="L182">
        <f t="shared" si="488"/>
        <v>-2.4530028529291035</v>
      </c>
      <c r="M182">
        <f t="shared" si="557"/>
        <v>-1.09864490263146</v>
      </c>
      <c r="N182">
        <f t="shared" si="489"/>
        <v>5.5376692096378077E-2</v>
      </c>
      <c r="O182">
        <f t="shared" si="490"/>
        <v>-2.4326267334050544</v>
      </c>
      <c r="P182">
        <f t="shared" si="558"/>
        <v>-1.4484667688623847</v>
      </c>
      <c r="Q182">
        <f t="shared" si="491"/>
        <v>8.7205676441114766E-2</v>
      </c>
      <c r="R182">
        <f t="shared" si="492"/>
        <v>-2.4022933574207457</v>
      </c>
      <c r="S182">
        <f t="shared" si="559"/>
        <v>-1.8275620242169979</v>
      </c>
      <c r="T182">
        <f t="shared" si="493"/>
        <v>0.12297162397254613</v>
      </c>
      <c r="U182">
        <f t="shared" si="494"/>
        <v>-2.3591171545247049</v>
      </c>
      <c r="V182">
        <f t="shared" si="560"/>
        <v>-2.2456524678989522</v>
      </c>
      <c r="W182">
        <f t="shared" si="495"/>
        <v>0.16092061760350351</v>
      </c>
      <c r="X182">
        <f t="shared" si="496"/>
        <v>-2.2991962835787274</v>
      </c>
      <c r="Y182">
        <f t="shared" si="561"/>
        <v>-2.7154246414628123</v>
      </c>
      <c r="Z182">
        <f t="shared" si="497"/>
        <v>0.19955969100462201</v>
      </c>
      <c r="AA182">
        <f t="shared" si="498"/>
        <v>-2.2172714191244554</v>
      </c>
      <c r="AB182">
        <f t="shared" si="562"/>
        <v>-3.2543519995913259</v>
      </c>
      <c r="AC182">
        <f t="shared" si="499"/>
        <v>0.23771834050676388</v>
      </c>
      <c r="AD182">
        <f t="shared" si="500"/>
        <v>-2.1061173686202457</v>
      </c>
      <c r="AE182">
        <f t="shared" si="563"/>
        <v>-3.8877744306781508</v>
      </c>
      <c r="AF182">
        <f t="shared" si="501"/>
        <v>0.2745243796420952</v>
      </c>
      <c r="AG182">
        <f t="shared" si="502"/>
        <v>-1.9554473881315795</v>
      </c>
      <c r="AH182">
        <f t="shared" si="564"/>
        <v>-4.654387545894771</v>
      </c>
      <c r="AI182">
        <f t="shared" si="503"/>
        <v>0.30932232263567205</v>
      </c>
      <c r="AJ182">
        <f t="shared" si="504"/>
        <v>-1.7498786363350869</v>
      </c>
      <c r="AK182">
        <f t="shared" si="565"/>
        <v>-5.6167176909986845</v>
      </c>
      <c r="AL182">
        <f t="shared" si="505"/>
        <v>0.34157116497186002</v>
      </c>
      <c r="AM182">
        <f t="shared" si="506"/>
        <v>-1.464955868423794</v>
      </c>
      <c r="AN182">
        <f t="shared" si="566"/>
        <v>-6.8829161850389227</v>
      </c>
      <c r="AO182">
        <f t="shared" si="507"/>
        <v>0.37075604757672331</v>
      </c>
      <c r="AP182">
        <f t="shared" si="508"/>
        <v>-1.0587782826129977</v>
      </c>
      <c r="AQ182">
        <f t="shared" si="567"/>
        <v>-8.657481920377526</v>
      </c>
      <c r="AR182">
        <f t="shared" si="509"/>
        <v>0.39633741462481842</v>
      </c>
      <c r="AS182">
        <f t="shared" si="510"/>
        <v>-0.45241812324750869</v>
      </c>
      <c r="AT182">
        <f t="shared" si="568"/>
        <v>-11.378791776344718</v>
      </c>
      <c r="AU182">
        <f t="shared" si="511"/>
        <v>0.41774603870408511</v>
      </c>
      <c r="AV182">
        <f t="shared" si="512"/>
        <v>0.52324297615584292</v>
      </c>
      <c r="AW182">
        <f t="shared" si="569"/>
        <v>-16.186557267311482</v>
      </c>
      <c r="AX182">
        <f t="shared" si="513"/>
        <v>0.43441757986954088</v>
      </c>
      <c r="AY182">
        <f t="shared" si="514"/>
        <v>2.3082346050473985</v>
      </c>
      <c r="AZ182">
        <f t="shared" si="570"/>
        <v>-27.258984638499758</v>
      </c>
      <c r="BA182">
        <f t="shared" si="515"/>
        <v>0.44585047065915873</v>
      </c>
      <c r="BB182">
        <f t="shared" si="516"/>
        <v>6.5169775162045722</v>
      </c>
      <c r="BC182">
        <f t="shared" si="571"/>
        <v>-82.195878159809013</v>
      </c>
      <c r="BD182">
        <f t="shared" si="517"/>
        <v>0.45166794225617657</v>
      </c>
      <c r="BE182">
        <f t="shared" si="518"/>
        <v>27.683089012882558</v>
      </c>
      <c r="BF182">
        <f t="shared" si="572"/>
        <v>82.19587815980934</v>
      </c>
      <c r="BG182">
        <f t="shared" si="519"/>
        <v>0.45166794225617368</v>
      </c>
      <c r="BH182">
        <f t="shared" si="520"/>
        <v>27.683089012882551</v>
      </c>
      <c r="BI182">
        <f t="shared" si="573"/>
        <v>27.258984638499776</v>
      </c>
      <c r="BJ182">
        <f t="shared" si="521"/>
        <v>0.44585047065915928</v>
      </c>
      <c r="BK182">
        <f t="shared" si="522"/>
        <v>6.5169775162045882</v>
      </c>
      <c r="BL182">
        <f t="shared" si="574"/>
        <v>16.186557267311489</v>
      </c>
      <c r="BM182">
        <f t="shared" si="523"/>
        <v>0.4344175798695411</v>
      </c>
      <c r="BN182">
        <f t="shared" si="524"/>
        <v>2.3082346050474025</v>
      </c>
      <c r="BO182">
        <f t="shared" si="575"/>
        <v>11.378791776344716</v>
      </c>
      <c r="BP182">
        <f t="shared" si="525"/>
        <v>0.41774603870408467</v>
      </c>
      <c r="BQ182">
        <f t="shared" si="526"/>
        <v>0.52324297615583881</v>
      </c>
      <c r="BR182">
        <f t="shared" si="576"/>
        <v>8.6574819203775277</v>
      </c>
      <c r="BS182">
        <f t="shared" si="527"/>
        <v>0.39633741462481842</v>
      </c>
      <c r="BT182">
        <f t="shared" si="528"/>
        <v>-0.45241812324750813</v>
      </c>
      <c r="BU182">
        <f t="shared" si="577"/>
        <v>6.8829161850389227</v>
      </c>
      <c r="BV182">
        <f t="shared" si="529"/>
        <v>0.37075604757672398</v>
      </c>
      <c r="BW182">
        <f t="shared" si="530"/>
        <v>-1.0587782826129943</v>
      </c>
      <c r="BX182">
        <f t="shared" si="578"/>
        <v>5.6167176909986845</v>
      </c>
      <c r="BY182">
        <f t="shared" si="531"/>
        <v>0.3415711649718598</v>
      </c>
      <c r="BZ182">
        <f t="shared" si="532"/>
        <v>-1.4649558684237944</v>
      </c>
      <c r="CA182">
        <f t="shared" si="579"/>
        <v>4.654387545894771</v>
      </c>
      <c r="CB182">
        <f t="shared" si="533"/>
        <v>0.30932232263567161</v>
      </c>
      <c r="CC182">
        <f t="shared" si="534"/>
        <v>-1.7498786363350887</v>
      </c>
      <c r="CD182">
        <f t="shared" si="580"/>
        <v>3.8877744306781508</v>
      </c>
      <c r="CE182">
        <f t="shared" si="535"/>
        <v>0.2745243796420952</v>
      </c>
      <c r="CF182">
        <f t="shared" si="536"/>
        <v>-1.9554473881315795</v>
      </c>
      <c r="CG182">
        <f t="shared" si="581"/>
        <v>3.2543519995913259</v>
      </c>
      <c r="CH182">
        <f t="shared" si="537"/>
        <v>0.23771834050676421</v>
      </c>
      <c r="CI182">
        <f t="shared" si="538"/>
        <v>-2.1061173686202443</v>
      </c>
      <c r="CJ182">
        <f t="shared" si="582"/>
        <v>2.7154246414628127</v>
      </c>
      <c r="CK182">
        <f t="shared" si="539"/>
        <v>0.19955969100462267</v>
      </c>
      <c r="CL182">
        <f t="shared" si="540"/>
        <v>-2.2172714191244522</v>
      </c>
      <c r="CM182">
        <f t="shared" si="583"/>
        <v>2.2456524678989522</v>
      </c>
      <c r="CN182">
        <f t="shared" si="541"/>
        <v>0.16092061760350329</v>
      </c>
      <c r="CO182">
        <f t="shared" si="542"/>
        <v>-2.2991962835787283</v>
      </c>
      <c r="CP182">
        <f t="shared" si="584"/>
        <v>1.8275620242169988</v>
      </c>
      <c r="CQ182">
        <f t="shared" si="543"/>
        <v>0.12297162397254613</v>
      </c>
      <c r="CR182">
        <f t="shared" si="544"/>
        <v>-2.3591171545247049</v>
      </c>
      <c r="CS182">
        <f t="shared" si="585"/>
        <v>1.4484667688623847</v>
      </c>
      <c r="CT182">
        <f t="shared" si="545"/>
        <v>8.720567644111521E-2</v>
      </c>
      <c r="CU182">
        <f t="shared" si="546"/>
        <v>-2.4022933574207412</v>
      </c>
      <c r="CV182">
        <f t="shared" si="586"/>
        <v>1.0986449026314604</v>
      </c>
      <c r="CW182">
        <f t="shared" si="547"/>
        <v>5.5376692096378077E-2</v>
      </c>
      <c r="CX182">
        <f t="shared" si="548"/>
        <v>-2.4326267334050553</v>
      </c>
      <c r="CY182">
        <f t="shared" si="587"/>
        <v>0.77021683866190416</v>
      </c>
      <c r="CZ182">
        <f t="shared" si="549"/>
        <v>2.9344024538891178E-2</v>
      </c>
      <c r="DA182">
        <f t="shared" si="550"/>
        <v>-2.4530028529291026</v>
      </c>
      <c r="DB182">
        <f t="shared" si="588"/>
        <v>0.45643239141656566</v>
      </c>
      <c r="DC182">
        <f t="shared" si="551"/>
        <v>1.0842001859400097E-2</v>
      </c>
      <c r="DD182">
        <f t="shared" si="552"/>
        <v>-2.4654801135796127</v>
      </c>
      <c r="EW182">
        <f t="shared" si="481"/>
        <v>5.2464597314949382</v>
      </c>
      <c r="EX182">
        <f t="shared" si="476"/>
        <v>2.5452070787517855</v>
      </c>
      <c r="EY182">
        <f t="shared" si="477"/>
        <v>-4.3037101350197604</v>
      </c>
      <c r="EZ182">
        <f t="shared" si="478"/>
        <v>-2.3446442000049128</v>
      </c>
      <c r="FA182">
        <f t="shared" si="589"/>
        <v>5.4141152163011199</v>
      </c>
      <c r="FB182" cm="1">
        <f t="array" ref="FB182">xsel+Rs*COS(EW182)</f>
        <v>267.93825902619824</v>
      </c>
      <c r="FC182">
        <f t="shared" si="479"/>
        <v>135.12122238810912</v>
      </c>
    </row>
    <row r="183" spans="1:159" x14ac:dyDescent="0.2">
      <c r="A183">
        <f t="shared" si="553"/>
        <v>82.982240822768361</v>
      </c>
      <c r="B183">
        <f t="shared" si="482"/>
        <v>0.42678556598299566</v>
      </c>
      <c r="C183">
        <f t="shared" si="483"/>
        <v>26.794524473540314</v>
      </c>
      <c r="D183">
        <f t="shared" si="554"/>
        <v>-0.15342799129371995</v>
      </c>
      <c r="E183">
        <f t="shared" si="475"/>
        <v>0.4637500479477954</v>
      </c>
      <c r="F183">
        <f t="shared" si="484"/>
        <v>28.105714138661984</v>
      </c>
      <c r="G183">
        <f t="shared" si="555"/>
        <v>-0.46309655765744573</v>
      </c>
      <c r="H183">
        <f t="shared" si="485"/>
        <v>1.0010099774156456E-2</v>
      </c>
      <c r="I183">
        <f t="shared" si="486"/>
        <v>-2.5304177500404226</v>
      </c>
      <c r="J183">
        <f t="shared" si="556"/>
        <v>-0.78131481133422898</v>
      </c>
      <c r="K183">
        <f t="shared" si="487"/>
        <v>2.7102305645363423E-2</v>
      </c>
      <c r="L183">
        <f t="shared" si="488"/>
        <v>-2.5181371400875414</v>
      </c>
      <c r="M183">
        <f t="shared" si="557"/>
        <v>-1.1141804873617944</v>
      </c>
      <c r="N183">
        <f t="shared" si="489"/>
        <v>5.1172944374452412E-2</v>
      </c>
      <c r="O183">
        <f t="shared" si="490"/>
        <v>-2.4981299856397801</v>
      </c>
      <c r="P183">
        <f t="shared" si="558"/>
        <v>-1.4684793977798181</v>
      </c>
      <c r="Q183">
        <f t="shared" si="491"/>
        <v>8.0638772499180056E-2</v>
      </c>
      <c r="R183">
        <f t="shared" si="492"/>
        <v>-2.4684257557801033</v>
      </c>
      <c r="S183">
        <f t="shared" si="559"/>
        <v>-1.8521602595484561</v>
      </c>
      <c r="T183">
        <f t="shared" si="493"/>
        <v>0.1137986005437821</v>
      </c>
      <c r="U183">
        <f t="shared" si="494"/>
        <v>-2.4262561631146178</v>
      </c>
      <c r="V183">
        <f t="shared" si="560"/>
        <v>-2.2750572646629488</v>
      </c>
      <c r="W183">
        <f t="shared" si="495"/>
        <v>0.14904297406765565</v>
      </c>
      <c r="X183">
        <f t="shared" si="496"/>
        <v>-2.3678695881742309</v>
      </c>
      <c r="Y183">
        <f t="shared" si="561"/>
        <v>-2.7500245786897666</v>
      </c>
      <c r="Z183">
        <f t="shared" si="497"/>
        <v>0.18499666490064171</v>
      </c>
      <c r="AA183">
        <f t="shared" si="498"/>
        <v>-2.2881989274446557</v>
      </c>
      <c r="AB183">
        <f t="shared" si="562"/>
        <v>-3.2947761606090604</v>
      </c>
      <c r="AC183">
        <f t="shared" si="499"/>
        <v>0.22057599246015847</v>
      </c>
      <c r="AD183">
        <f t="shared" si="500"/>
        <v>-2.1802720865157164</v>
      </c>
      <c r="AE183">
        <f t="shared" si="563"/>
        <v>-3.9349954411575814</v>
      </c>
      <c r="AF183">
        <f t="shared" si="501"/>
        <v>0.25496772233700582</v>
      </c>
      <c r="AG183">
        <f t="shared" si="502"/>
        <v>-2.0341526387321416</v>
      </c>
      <c r="AH183">
        <f t="shared" si="564"/>
        <v>-4.7098811702851719</v>
      </c>
      <c r="AI183">
        <f t="shared" si="503"/>
        <v>0.28755461336693977</v>
      </c>
      <c r="AJ183">
        <f t="shared" si="504"/>
        <v>-1.8349743617166629</v>
      </c>
      <c r="AK183">
        <f t="shared" si="565"/>
        <v>-5.682735792122604</v>
      </c>
      <c r="AL183">
        <f t="shared" si="505"/>
        <v>0.31782116602200117</v>
      </c>
      <c r="AM183">
        <f t="shared" si="506"/>
        <v>-1.5591004550412531</v>
      </c>
      <c r="AN183">
        <f t="shared" si="566"/>
        <v>-6.9630034995556249</v>
      </c>
      <c r="AO183">
        <f t="shared" si="507"/>
        <v>0.34527156927647273</v>
      </c>
      <c r="AP183">
        <f t="shared" si="508"/>
        <v>-1.1660349002271091</v>
      </c>
      <c r="AQ183">
        <f t="shared" si="567"/>
        <v>-8.7575703068707167</v>
      </c>
      <c r="AR183">
        <f t="shared" si="509"/>
        <v>0.36938232806316973</v>
      </c>
      <c r="AS183">
        <f t="shared" si="510"/>
        <v>-0.57950393429921521</v>
      </c>
      <c r="AT183">
        <f t="shared" si="568"/>
        <v>-11.509871528914219</v>
      </c>
      <c r="AU183">
        <f t="shared" si="511"/>
        <v>0.38959818581385475</v>
      </c>
      <c r="AV183">
        <f t="shared" si="512"/>
        <v>0.36391223609599133</v>
      </c>
      <c r="AW183">
        <f t="shared" si="569"/>
        <v>-16.372719983487983</v>
      </c>
      <c r="AX183">
        <f t="shared" si="513"/>
        <v>0.40536615479013971</v>
      </c>
      <c r="AY183">
        <f t="shared" si="514"/>
        <v>2.0894033235358145</v>
      </c>
      <c r="AZ183">
        <f t="shared" si="570"/>
        <v>-27.57233087515295</v>
      </c>
      <c r="BA183">
        <f t="shared" si="515"/>
        <v>0.41619275077459372</v>
      </c>
      <c r="BB183">
        <f t="shared" si="516"/>
        <v>6.1569379356104852</v>
      </c>
      <c r="BC183">
        <f t="shared" si="571"/>
        <v>-83.140659292691282</v>
      </c>
      <c r="BD183">
        <f t="shared" si="517"/>
        <v>0.42170601445610445</v>
      </c>
      <c r="BE183">
        <f t="shared" si="518"/>
        <v>26.609973434821494</v>
      </c>
      <c r="BF183">
        <f t="shared" si="572"/>
        <v>83.140659292691623</v>
      </c>
      <c r="BG183">
        <f t="shared" si="519"/>
        <v>0.42170601445610145</v>
      </c>
      <c r="BH183">
        <f t="shared" si="520"/>
        <v>26.609973434821473</v>
      </c>
      <c r="BI183">
        <f t="shared" si="573"/>
        <v>27.572330875152968</v>
      </c>
      <c r="BJ183">
        <f t="shared" si="521"/>
        <v>0.41619275077459461</v>
      </c>
      <c r="BK183">
        <f t="shared" si="522"/>
        <v>6.1569379356105065</v>
      </c>
      <c r="BL183">
        <f t="shared" si="574"/>
        <v>16.37271998348799</v>
      </c>
      <c r="BM183">
        <f t="shared" si="523"/>
        <v>0.40536615479014027</v>
      </c>
      <c r="BN183">
        <f t="shared" si="524"/>
        <v>2.089403323535822</v>
      </c>
      <c r="BO183">
        <f t="shared" si="575"/>
        <v>11.509871528914218</v>
      </c>
      <c r="BP183">
        <f t="shared" si="525"/>
        <v>0.38959818581385386</v>
      </c>
      <c r="BQ183">
        <f t="shared" si="526"/>
        <v>0.363912236095984</v>
      </c>
      <c r="BR183">
        <f t="shared" si="576"/>
        <v>8.7575703068707185</v>
      </c>
      <c r="BS183">
        <f t="shared" si="527"/>
        <v>0.36938232806317006</v>
      </c>
      <c r="BT183">
        <f t="shared" si="528"/>
        <v>-0.57950393429921332</v>
      </c>
      <c r="BU183">
        <f t="shared" si="577"/>
        <v>6.9630034995556249</v>
      </c>
      <c r="BV183">
        <f t="shared" si="529"/>
        <v>0.3452715692764734</v>
      </c>
      <c r="BW183">
        <f t="shared" si="530"/>
        <v>-1.1660349002271058</v>
      </c>
      <c r="BX183">
        <f t="shared" si="578"/>
        <v>5.682735792122604</v>
      </c>
      <c r="BY183">
        <f t="shared" si="531"/>
        <v>0.31782116602200094</v>
      </c>
      <c r="BZ183">
        <f t="shared" si="532"/>
        <v>-1.5591004550412542</v>
      </c>
      <c r="CA183">
        <f t="shared" si="579"/>
        <v>4.7098811702851719</v>
      </c>
      <c r="CB183">
        <f t="shared" si="533"/>
        <v>0.28755461336693944</v>
      </c>
      <c r="CC183">
        <f t="shared" si="534"/>
        <v>-1.8349743617166643</v>
      </c>
      <c r="CD183">
        <f t="shared" si="580"/>
        <v>3.9349954411575814</v>
      </c>
      <c r="CE183">
        <f t="shared" si="535"/>
        <v>0.25496772233700582</v>
      </c>
      <c r="CF183">
        <f t="shared" si="536"/>
        <v>-2.0341526387321416</v>
      </c>
      <c r="CG183">
        <f t="shared" si="581"/>
        <v>3.2947761606090604</v>
      </c>
      <c r="CH183">
        <f t="shared" si="537"/>
        <v>0.2205759924601588</v>
      </c>
      <c r="CI183">
        <f t="shared" si="538"/>
        <v>-2.1802720865157146</v>
      </c>
      <c r="CJ183">
        <f t="shared" si="582"/>
        <v>2.750024578689767</v>
      </c>
      <c r="CK183">
        <f t="shared" si="539"/>
        <v>0.18499666490064237</v>
      </c>
      <c r="CL183">
        <f t="shared" si="540"/>
        <v>-2.288198927444653</v>
      </c>
      <c r="CM183">
        <f t="shared" si="583"/>
        <v>2.2750572646629488</v>
      </c>
      <c r="CN183">
        <f t="shared" si="541"/>
        <v>0.14904297406765532</v>
      </c>
      <c r="CO183">
        <f t="shared" si="542"/>
        <v>-2.3678695881742331</v>
      </c>
      <c r="CP183">
        <f t="shared" si="584"/>
        <v>1.852160259548457</v>
      </c>
      <c r="CQ183">
        <f t="shared" si="543"/>
        <v>0.11379860054378188</v>
      </c>
      <c r="CR183">
        <f t="shared" si="544"/>
        <v>-2.4262561631146196</v>
      </c>
      <c r="CS183">
        <f t="shared" si="585"/>
        <v>1.4684793977798181</v>
      </c>
      <c r="CT183">
        <f t="shared" si="545"/>
        <v>8.0638772499180389E-2</v>
      </c>
      <c r="CU183">
        <f t="shared" si="546"/>
        <v>-2.4684257557801002</v>
      </c>
      <c r="CV183">
        <f t="shared" si="586"/>
        <v>1.1141804873617949</v>
      </c>
      <c r="CW183">
        <f t="shared" si="547"/>
        <v>5.1172944374452634E-2</v>
      </c>
      <c r="CX183">
        <f t="shared" si="548"/>
        <v>-2.4981299856397778</v>
      </c>
      <c r="CY183">
        <f t="shared" si="587"/>
        <v>0.78131481133422886</v>
      </c>
      <c r="CZ183">
        <f t="shared" si="549"/>
        <v>2.7102305645363423E-2</v>
      </c>
      <c r="DA183">
        <f t="shared" si="550"/>
        <v>-2.5181371400875405</v>
      </c>
      <c r="DB183">
        <f t="shared" si="588"/>
        <v>0.46309655765744578</v>
      </c>
      <c r="DC183">
        <f t="shared" si="551"/>
        <v>1.0010099774156456E-2</v>
      </c>
      <c r="DD183">
        <f t="shared" si="552"/>
        <v>-2.5304177500404221</v>
      </c>
      <c r="EW183">
        <f t="shared" si="481"/>
        <v>5.2778756580308359</v>
      </c>
      <c r="EX183">
        <f t="shared" si="476"/>
        <v>2.6791339748949121</v>
      </c>
      <c r="EY183">
        <f t="shared" si="477"/>
        <v>-4.22163962751012</v>
      </c>
      <c r="EZ183">
        <f t="shared" si="478"/>
        <v>-2.780592914364191</v>
      </c>
      <c r="FA183">
        <f t="shared" si="589"/>
        <v>5.2036816817122533</v>
      </c>
      <c r="FB183" cm="1">
        <f t="array" ref="FB183">xsel+Rs*COS(EW183)</f>
        <v>267.97174075023406</v>
      </c>
      <c r="FC183">
        <f t="shared" si="479"/>
        <v>135.14174001498651</v>
      </c>
    </row>
    <row r="184" spans="1:159" x14ac:dyDescent="0.2">
      <c r="A184">
        <f t="shared" si="553"/>
        <v>83.925221745765143</v>
      </c>
      <c r="B184">
        <f t="shared" si="482"/>
        <v>0.39621942234081453</v>
      </c>
      <c r="C184">
        <f t="shared" si="483"/>
        <v>25.666736959136777</v>
      </c>
      <c r="D184">
        <f t="shared" si="554"/>
        <v>-0.15565077447737757</v>
      </c>
      <c r="E184">
        <f t="shared" si="475"/>
        <v>0.45648579639488174</v>
      </c>
      <c r="F184">
        <f t="shared" si="484"/>
        <v>27.852284367323666</v>
      </c>
      <c r="G184">
        <f t="shared" si="555"/>
        <v>-0.46976072389832585</v>
      </c>
      <c r="H184">
        <f t="shared" si="485"/>
        <v>9.1778480126148976E-3</v>
      </c>
      <c r="I184">
        <f t="shared" si="486"/>
        <v>-2.5981437434636576</v>
      </c>
      <c r="J184">
        <f t="shared" si="556"/>
        <v>-0.79241278400655368</v>
      </c>
      <c r="K184">
        <f t="shared" si="487"/>
        <v>2.4858001124617446E-2</v>
      </c>
      <c r="L184">
        <f t="shared" si="488"/>
        <v>-2.5861056854598448</v>
      </c>
      <c r="M184">
        <f t="shared" si="557"/>
        <v>-1.1297160720921289</v>
      </c>
      <c r="N184">
        <f t="shared" si="489"/>
        <v>4.6959863681868441E-2</v>
      </c>
      <c r="O184">
        <f t="shared" si="490"/>
        <v>-2.5665385455591894</v>
      </c>
      <c r="P184">
        <f t="shared" si="558"/>
        <v>-1.4884920266972514</v>
      </c>
      <c r="Q184">
        <f t="shared" si="491"/>
        <v>7.4048331054732852E-2</v>
      </c>
      <c r="R184">
        <f t="shared" si="492"/>
        <v>-2.5375626732981305</v>
      </c>
      <c r="S184">
        <f t="shared" si="559"/>
        <v>-1.8767584948799143</v>
      </c>
      <c r="T184">
        <f t="shared" si="493"/>
        <v>0.10457785507144601</v>
      </c>
      <c r="U184">
        <f t="shared" si="494"/>
        <v>-2.4965317392084767</v>
      </c>
      <c r="V184">
        <f t="shared" si="560"/>
        <v>-2.3044620614269453</v>
      </c>
      <c r="W184">
        <f t="shared" si="495"/>
        <v>0.13708185294671216</v>
      </c>
      <c r="X184">
        <f t="shared" si="496"/>
        <v>-2.4398513201254901</v>
      </c>
      <c r="Y184">
        <f t="shared" si="561"/>
        <v>-2.7846245159167209</v>
      </c>
      <c r="Z184">
        <f t="shared" si="497"/>
        <v>0.17030235223700907</v>
      </c>
      <c r="AA184">
        <f t="shared" si="498"/>
        <v>-2.3626567557143452</v>
      </c>
      <c r="AB184">
        <f t="shared" si="562"/>
        <v>-3.3352003216267949</v>
      </c>
      <c r="AC184">
        <f t="shared" si="499"/>
        <v>0.20324303138918254</v>
      </c>
      <c r="AD184">
        <f t="shared" si="500"/>
        <v>-2.258243987529422</v>
      </c>
      <c r="AE184">
        <f t="shared" si="563"/>
        <v>-3.982216451637012</v>
      </c>
      <c r="AF184">
        <f t="shared" si="501"/>
        <v>0.23515096458735318</v>
      </c>
      <c r="AG184">
        <f t="shared" si="502"/>
        <v>-2.1170490063462575</v>
      </c>
      <c r="AH184">
        <f t="shared" si="564"/>
        <v>-4.7653747946755729</v>
      </c>
      <c r="AI184">
        <f t="shared" si="503"/>
        <v>0.26544918483997404</v>
      </c>
      <c r="AJ184">
        <f t="shared" si="504"/>
        <v>-1.9247558610107482</v>
      </c>
      <c r="AK184">
        <f t="shared" si="565"/>
        <v>-5.7487538932465236</v>
      </c>
      <c r="AL184">
        <f t="shared" si="505"/>
        <v>0.29365038273081223</v>
      </c>
      <c r="AM184">
        <f t="shared" si="506"/>
        <v>-1.658599913162107</v>
      </c>
      <c r="AN184">
        <f t="shared" si="566"/>
        <v>-7.0430908140723272</v>
      </c>
      <c r="AO184">
        <f t="shared" si="507"/>
        <v>0.31928122136502457</v>
      </c>
      <c r="AP184">
        <f t="shared" si="508"/>
        <v>-1.2795816920390575</v>
      </c>
      <c r="AQ184">
        <f t="shared" si="567"/>
        <v>-8.8576586933639074</v>
      </c>
      <c r="AR184">
        <f t="shared" si="509"/>
        <v>0.34183850702301644</v>
      </c>
      <c r="AS184">
        <f t="shared" si="510"/>
        <v>-0.71425349928684612</v>
      </c>
      <c r="AT184">
        <f t="shared" si="568"/>
        <v>-11.640951281483721</v>
      </c>
      <c r="AU184">
        <f t="shared" si="511"/>
        <v>0.36078592329373904</v>
      </c>
      <c r="AV184">
        <f t="shared" si="512"/>
        <v>0.19473836688000726</v>
      </c>
      <c r="AW184">
        <f t="shared" si="569"/>
        <v>-16.558882699664483</v>
      </c>
      <c r="AX184">
        <f t="shared" si="513"/>
        <v>0.37558717773846562</v>
      </c>
      <c r="AY184">
        <f t="shared" si="514"/>
        <v>1.8567887573683373</v>
      </c>
      <c r="AZ184">
        <f t="shared" si="570"/>
        <v>-27.885677111806142</v>
      </c>
      <c r="BA184">
        <f t="shared" si="515"/>
        <v>0.38576195252900547</v>
      </c>
      <c r="BB184">
        <f t="shared" si="516"/>
        <v>5.7739109623250462</v>
      </c>
      <c r="BC184">
        <f t="shared" si="571"/>
        <v>-84.085440425573552</v>
      </c>
      <c r="BD184">
        <f t="shared" si="517"/>
        <v>0.39094712664506814</v>
      </c>
      <c r="BE184">
        <f t="shared" si="518"/>
        <v>25.46786121092055</v>
      </c>
      <c r="BF184">
        <f t="shared" si="572"/>
        <v>84.085440425573907</v>
      </c>
      <c r="BG184">
        <f t="shared" si="519"/>
        <v>0.39094712664506437</v>
      </c>
      <c r="BH184">
        <f t="shared" si="520"/>
        <v>25.467861210920496</v>
      </c>
      <c r="BI184">
        <f t="shared" si="573"/>
        <v>27.88567711180616</v>
      </c>
      <c r="BJ184">
        <f t="shared" si="521"/>
        <v>0.38576195252900636</v>
      </c>
      <c r="BK184">
        <f t="shared" si="522"/>
        <v>5.7739109623250657</v>
      </c>
      <c r="BL184">
        <f t="shared" si="574"/>
        <v>16.55888269966449</v>
      </c>
      <c r="BM184">
        <f t="shared" si="523"/>
        <v>0.37558717773846617</v>
      </c>
      <c r="BN184">
        <f t="shared" si="524"/>
        <v>1.8567887573683448</v>
      </c>
      <c r="BO184">
        <f t="shared" si="575"/>
        <v>11.640951281483719</v>
      </c>
      <c r="BP184">
        <f t="shared" si="525"/>
        <v>0.36078592329373815</v>
      </c>
      <c r="BQ184">
        <f t="shared" si="526"/>
        <v>0.19473836687999999</v>
      </c>
      <c r="BR184">
        <f t="shared" si="576"/>
        <v>8.8576586933639092</v>
      </c>
      <c r="BS184">
        <f t="shared" si="527"/>
        <v>0.34183850702301677</v>
      </c>
      <c r="BT184">
        <f t="shared" si="528"/>
        <v>-0.71425349928684356</v>
      </c>
      <c r="BU184">
        <f t="shared" si="577"/>
        <v>7.0430908140723272</v>
      </c>
      <c r="BV184">
        <f t="shared" si="529"/>
        <v>0.3192812213650249</v>
      </c>
      <c r="BW184">
        <f t="shared" si="530"/>
        <v>-1.2795816920390555</v>
      </c>
      <c r="BX184">
        <f t="shared" si="578"/>
        <v>5.7487538932465236</v>
      </c>
      <c r="BY184">
        <f t="shared" si="531"/>
        <v>0.29365038273081201</v>
      </c>
      <c r="BZ184">
        <f t="shared" si="532"/>
        <v>-1.6585999131621081</v>
      </c>
      <c r="CA184">
        <f t="shared" si="579"/>
        <v>4.7653747946755729</v>
      </c>
      <c r="CB184">
        <f t="shared" si="533"/>
        <v>0.26544918483997371</v>
      </c>
      <c r="CC184">
        <f t="shared" si="534"/>
        <v>-1.9247558610107496</v>
      </c>
      <c r="CD184">
        <f t="shared" si="580"/>
        <v>3.982216451637012</v>
      </c>
      <c r="CE184">
        <f t="shared" si="535"/>
        <v>0.23515096458735318</v>
      </c>
      <c r="CF184">
        <f t="shared" si="536"/>
        <v>-2.1170490063462575</v>
      </c>
      <c r="CG184">
        <f t="shared" si="581"/>
        <v>3.3352003216267949</v>
      </c>
      <c r="CH184">
        <f t="shared" si="537"/>
        <v>0.20324303138918298</v>
      </c>
      <c r="CI184">
        <f t="shared" si="538"/>
        <v>-2.2582439875294202</v>
      </c>
      <c r="CJ184">
        <f t="shared" si="582"/>
        <v>2.7846245159167213</v>
      </c>
      <c r="CK184">
        <f t="shared" si="539"/>
        <v>0.17030235223700974</v>
      </c>
      <c r="CL184">
        <f t="shared" si="540"/>
        <v>-2.3626567557143416</v>
      </c>
      <c r="CM184">
        <f t="shared" si="583"/>
        <v>2.3044620614269453</v>
      </c>
      <c r="CN184">
        <f t="shared" si="541"/>
        <v>0.13708185294671171</v>
      </c>
      <c r="CO184">
        <f t="shared" si="542"/>
        <v>-2.4398513201254928</v>
      </c>
      <c r="CP184">
        <f t="shared" si="584"/>
        <v>1.8767584948799152</v>
      </c>
      <c r="CQ184">
        <f t="shared" si="543"/>
        <v>0.10457785507144579</v>
      </c>
      <c r="CR184">
        <f t="shared" si="544"/>
        <v>-2.4965317392084785</v>
      </c>
      <c r="CS184">
        <f t="shared" si="585"/>
        <v>1.4884920266972514</v>
      </c>
      <c r="CT184">
        <f t="shared" si="545"/>
        <v>7.4048331054733296E-2</v>
      </c>
      <c r="CU184">
        <f t="shared" si="546"/>
        <v>-2.5375626732981265</v>
      </c>
      <c r="CV184">
        <f t="shared" si="586"/>
        <v>1.1297160720921293</v>
      </c>
      <c r="CW184">
        <f t="shared" si="547"/>
        <v>4.6959863681868441E-2</v>
      </c>
      <c r="CX184">
        <f t="shared" si="548"/>
        <v>-2.5665385455591903</v>
      </c>
      <c r="CY184">
        <f t="shared" si="587"/>
        <v>0.79241278400655357</v>
      </c>
      <c r="CZ184">
        <f t="shared" si="549"/>
        <v>2.4858001124617224E-2</v>
      </c>
      <c r="DA184">
        <f t="shared" si="550"/>
        <v>-2.5861056854598505</v>
      </c>
      <c r="DB184">
        <f t="shared" si="588"/>
        <v>0.4697607238983259</v>
      </c>
      <c r="DC184">
        <f t="shared" si="551"/>
        <v>9.1778480126148976E-3</v>
      </c>
      <c r="DD184">
        <f t="shared" si="552"/>
        <v>-2.5981437434636572</v>
      </c>
      <c r="EW184">
        <f t="shared" si="481"/>
        <v>5.3092915845667337</v>
      </c>
      <c r="EX184">
        <f t="shared" si="476"/>
        <v>2.810416889260583</v>
      </c>
      <c r="EY184">
        <f t="shared" si="477"/>
        <v>-4.1354028713728566</v>
      </c>
      <c r="EZ184">
        <f t="shared" si="478"/>
        <v>-3.2184526217799254</v>
      </c>
      <c r="FA184">
        <f t="shared" si="589"/>
        <v>4.9448521435284523</v>
      </c>
      <c r="FB184" cm="1">
        <f t="array" ref="FB184">xsel+Rs*COS(EW184)</f>
        <v>268.00456147882545</v>
      </c>
      <c r="FC184">
        <f t="shared" si="479"/>
        <v>135.16329920402083</v>
      </c>
    </row>
    <row r="185" spans="1:159" x14ac:dyDescent="0.2">
      <c r="A185">
        <f t="shared" si="553"/>
        <v>84.868202668761924</v>
      </c>
      <c r="B185">
        <f t="shared" si="482"/>
        <v>0.36485935288974602</v>
      </c>
      <c r="C185">
        <f t="shared" si="483"/>
        <v>24.463455053966506</v>
      </c>
      <c r="D185">
        <f t="shared" si="554"/>
        <v>-0.1578735576610352</v>
      </c>
      <c r="E185">
        <f t="shared" si="475"/>
        <v>0.44930572468473268</v>
      </c>
      <c r="F185">
        <f t="shared" si="484"/>
        <v>27.599802022934558</v>
      </c>
      <c r="G185">
        <f t="shared" si="555"/>
        <v>-0.47642489013920597</v>
      </c>
      <c r="H185">
        <f t="shared" si="485"/>
        <v>8.3452465747755333E-3</v>
      </c>
      <c r="I185">
        <f t="shared" si="486"/>
        <v>-2.6690471566225651</v>
      </c>
      <c r="J185">
        <f t="shared" si="556"/>
        <v>-0.80351075667887839</v>
      </c>
      <c r="K185">
        <f t="shared" si="487"/>
        <v>2.2611110976652915E-2</v>
      </c>
      <c r="L185">
        <f t="shared" si="488"/>
        <v>-2.6573021966061634</v>
      </c>
      <c r="M185">
        <f t="shared" si="557"/>
        <v>-1.1452516568224633</v>
      </c>
      <c r="N185">
        <f t="shared" si="489"/>
        <v>4.2737450018626166E-2</v>
      </c>
      <c r="O185">
        <f t="shared" si="490"/>
        <v>-2.638253398340765</v>
      </c>
      <c r="P185">
        <f t="shared" si="558"/>
        <v>-1.5085046556146848</v>
      </c>
      <c r="Q185">
        <f t="shared" si="491"/>
        <v>6.7434352107773599E-2</v>
      </c>
      <c r="R185">
        <f t="shared" si="492"/>
        <v>-2.6101154185325965</v>
      </c>
      <c r="S185">
        <f t="shared" si="559"/>
        <v>-1.9013567302113725</v>
      </c>
      <c r="T185">
        <f t="shared" si="493"/>
        <v>9.5309387555538083E-2</v>
      </c>
      <c r="U185">
        <f t="shared" si="494"/>
        <v>-2.5703691810941645</v>
      </c>
      <c r="V185">
        <f t="shared" si="560"/>
        <v>-2.3338668581909419</v>
      </c>
      <c r="W185">
        <f t="shared" si="495"/>
        <v>0.12503725424067225</v>
      </c>
      <c r="X185">
        <f t="shared" si="496"/>
        <v>-2.5155853305449414</v>
      </c>
      <c r="Y185">
        <f t="shared" si="561"/>
        <v>-2.8192244531436752</v>
      </c>
      <c r="Z185">
        <f t="shared" si="497"/>
        <v>0.1554767530137241</v>
      </c>
      <c r="AA185">
        <f t="shared" si="498"/>
        <v>-2.441113148128446</v>
      </c>
      <c r="AB185">
        <f t="shared" si="562"/>
        <v>-3.3756244826445294</v>
      </c>
      <c r="AC185">
        <f t="shared" si="499"/>
        <v>0.18571945729383599</v>
      </c>
      <c r="AD185">
        <f t="shared" si="500"/>
        <v>-2.3405333746138055</v>
      </c>
      <c r="AE185">
        <f t="shared" si="563"/>
        <v>-4.0294374621164426</v>
      </c>
      <c r="AF185">
        <f t="shared" si="501"/>
        <v>0.21507410639313707</v>
      </c>
      <c r="AG185">
        <f t="shared" si="502"/>
        <v>-2.204679180436786</v>
      </c>
      <c r="AH185">
        <f t="shared" si="564"/>
        <v>-4.8208684190659739</v>
      </c>
      <c r="AI185">
        <f t="shared" si="503"/>
        <v>0.24300603705477608</v>
      </c>
      <c r="AJ185">
        <f t="shared" si="504"/>
        <v>-2.0198225648126127</v>
      </c>
      <c r="AK185">
        <f t="shared" si="565"/>
        <v>-5.8147719943704432</v>
      </c>
      <c r="AL185">
        <f t="shared" si="505"/>
        <v>0.26905881509829477</v>
      </c>
      <c r="AM185">
        <f t="shared" si="506"/>
        <v>-1.7641311932815014</v>
      </c>
      <c r="AN185">
        <f t="shared" si="566"/>
        <v>-7.1231781285890294</v>
      </c>
      <c r="AO185">
        <f t="shared" si="507"/>
        <v>0.29278500384237738</v>
      </c>
      <c r="AP185">
        <f t="shared" si="508"/>
        <v>-1.4002049110086057</v>
      </c>
      <c r="AQ185">
        <f t="shared" si="567"/>
        <v>-8.9577470798570982</v>
      </c>
      <c r="AR185">
        <f t="shared" si="509"/>
        <v>0.31370595150435776</v>
      </c>
      <c r="AS185">
        <f t="shared" si="510"/>
        <v>-0.8576148586166531</v>
      </c>
      <c r="AT185">
        <f t="shared" si="568"/>
        <v>-11.772031034053223</v>
      </c>
      <c r="AU185">
        <f t="shared" si="511"/>
        <v>0.33130925114373755</v>
      </c>
      <c r="AV185">
        <f t="shared" si="512"/>
        <v>1.4514736071201054E-2</v>
      </c>
      <c r="AW185">
        <f t="shared" si="569"/>
        <v>-16.745045415840984</v>
      </c>
      <c r="AX185">
        <f t="shared" si="513"/>
        <v>0.34508064871451782</v>
      </c>
      <c r="AY185">
        <f t="shared" si="514"/>
        <v>1.608713604130839</v>
      </c>
      <c r="AZ185">
        <f t="shared" si="570"/>
        <v>-28.199023348459335</v>
      </c>
      <c r="BA185">
        <f t="shared" si="515"/>
        <v>0.35455807592239386</v>
      </c>
      <c r="BB185">
        <f t="shared" si="516"/>
        <v>5.3651136473849714</v>
      </c>
      <c r="BC185">
        <f t="shared" si="571"/>
        <v>-85.030221558455821</v>
      </c>
      <c r="BD185">
        <f t="shared" si="517"/>
        <v>0.35939127882306698</v>
      </c>
      <c r="BE185">
        <f t="shared" si="518"/>
        <v>24.248421620952385</v>
      </c>
      <c r="BF185">
        <f t="shared" si="572"/>
        <v>85.030221558456191</v>
      </c>
      <c r="BG185">
        <f t="shared" si="519"/>
        <v>0.35939127882306232</v>
      </c>
      <c r="BH185">
        <f t="shared" si="520"/>
        <v>24.248421620952282</v>
      </c>
      <c r="BI185">
        <f t="shared" si="573"/>
        <v>28.199023348459352</v>
      </c>
      <c r="BJ185">
        <f t="shared" si="521"/>
        <v>0.35455807592239474</v>
      </c>
      <c r="BK185">
        <f t="shared" si="522"/>
        <v>5.3651136473849901</v>
      </c>
      <c r="BL185">
        <f t="shared" si="574"/>
        <v>16.745045415840991</v>
      </c>
      <c r="BM185">
        <f t="shared" si="523"/>
        <v>0.34508064871451838</v>
      </c>
      <c r="BN185">
        <f t="shared" si="524"/>
        <v>1.6087136041308465</v>
      </c>
      <c r="BO185">
        <f t="shared" si="575"/>
        <v>11.772031034053221</v>
      </c>
      <c r="BP185">
        <f t="shared" si="525"/>
        <v>0.33130925114373666</v>
      </c>
      <c r="BQ185">
        <f t="shared" si="526"/>
        <v>1.4514736071193862E-2</v>
      </c>
      <c r="BR185">
        <f t="shared" si="576"/>
        <v>8.9577470798570999</v>
      </c>
      <c r="BS185">
        <f t="shared" si="527"/>
        <v>0.3137059515043582</v>
      </c>
      <c r="BT185">
        <f t="shared" si="528"/>
        <v>-0.85761485861665065</v>
      </c>
      <c r="BU185">
        <f t="shared" si="577"/>
        <v>7.1231781285890294</v>
      </c>
      <c r="BV185">
        <f t="shared" si="529"/>
        <v>0.29278500384237804</v>
      </c>
      <c r="BW185">
        <f t="shared" si="530"/>
        <v>-1.4002049110086026</v>
      </c>
      <c r="BX185">
        <f t="shared" si="578"/>
        <v>5.8147719943704432</v>
      </c>
      <c r="BY185">
        <f t="shared" si="531"/>
        <v>0.26905881509829455</v>
      </c>
      <c r="BZ185">
        <f t="shared" si="532"/>
        <v>-1.7641311932815027</v>
      </c>
      <c r="CA185">
        <f t="shared" si="579"/>
        <v>4.8208684190659739</v>
      </c>
      <c r="CB185">
        <f t="shared" si="533"/>
        <v>0.24300603705477564</v>
      </c>
      <c r="CC185">
        <f t="shared" si="534"/>
        <v>-2.0198225648126145</v>
      </c>
      <c r="CD185">
        <f t="shared" si="580"/>
        <v>4.0294374621164426</v>
      </c>
      <c r="CE185">
        <f t="shared" si="535"/>
        <v>0.21507410639313707</v>
      </c>
      <c r="CF185">
        <f t="shared" si="536"/>
        <v>-2.204679180436786</v>
      </c>
      <c r="CG185">
        <f t="shared" si="581"/>
        <v>3.3756244826445294</v>
      </c>
      <c r="CH185">
        <f t="shared" si="537"/>
        <v>0.18571945729383643</v>
      </c>
      <c r="CI185">
        <f t="shared" si="538"/>
        <v>-2.3405333746138037</v>
      </c>
      <c r="CJ185">
        <f t="shared" si="582"/>
        <v>2.8192244531436756</v>
      </c>
      <c r="CK185">
        <f t="shared" si="539"/>
        <v>0.15547675301372477</v>
      </c>
      <c r="CL185">
        <f t="shared" si="540"/>
        <v>-2.4411131481284425</v>
      </c>
      <c r="CM185">
        <f t="shared" si="583"/>
        <v>2.3338668581909419</v>
      </c>
      <c r="CN185">
        <f t="shared" si="541"/>
        <v>0.12503725424067202</v>
      </c>
      <c r="CO185">
        <f t="shared" si="542"/>
        <v>-2.5155853305449432</v>
      </c>
      <c r="CP185">
        <f t="shared" si="584"/>
        <v>1.9013567302113734</v>
      </c>
      <c r="CQ185">
        <f t="shared" si="543"/>
        <v>9.5309387555537639E-2</v>
      </c>
      <c r="CR185">
        <f t="shared" si="544"/>
        <v>-2.5703691810941676</v>
      </c>
      <c r="CS185">
        <f t="shared" si="585"/>
        <v>1.5085046556146848</v>
      </c>
      <c r="CT185">
        <f t="shared" si="545"/>
        <v>6.7434352107773821E-2</v>
      </c>
      <c r="CU185">
        <f t="shared" si="546"/>
        <v>-2.6101154185325948</v>
      </c>
      <c r="CV185">
        <f t="shared" si="586"/>
        <v>1.1452516568224638</v>
      </c>
      <c r="CW185">
        <f t="shared" si="547"/>
        <v>4.2737450018626388E-2</v>
      </c>
      <c r="CX185">
        <f t="shared" si="548"/>
        <v>-2.6382533983407623</v>
      </c>
      <c r="CY185">
        <f t="shared" si="587"/>
        <v>0.80351075667887828</v>
      </c>
      <c r="CZ185">
        <f t="shared" si="549"/>
        <v>2.2611110976652915E-2</v>
      </c>
      <c r="DA185">
        <f t="shared" si="550"/>
        <v>-2.657302196606163</v>
      </c>
      <c r="DB185">
        <f t="shared" si="588"/>
        <v>0.47642489013920603</v>
      </c>
      <c r="DC185">
        <f t="shared" si="551"/>
        <v>8.3452465747755333E-3</v>
      </c>
      <c r="DD185">
        <f t="shared" si="552"/>
        <v>-2.6690471566225646</v>
      </c>
      <c r="EW185">
        <f t="shared" si="481"/>
        <v>5.3407075111026314</v>
      </c>
      <c r="EX185">
        <f t="shared" si="476"/>
        <v>2.9389262614622962</v>
      </c>
      <c r="EY185">
        <f t="shared" si="477"/>
        <v>-4.045084971874787</v>
      </c>
      <c r="EZ185">
        <f t="shared" si="478"/>
        <v>-3.6513362820452375</v>
      </c>
      <c r="FA185">
        <f t="shared" si="589"/>
        <v>4.6344086306043479</v>
      </c>
      <c r="FB185" cm="1">
        <f t="array" ref="FB185">xsel+Rs*COS(EW185)</f>
        <v>268.03668882187588</v>
      </c>
      <c r="FC185">
        <f t="shared" si="479"/>
        <v>135.18587867889536</v>
      </c>
    </row>
    <row r="186" spans="1:159" x14ac:dyDescent="0.2">
      <c r="A186">
        <f t="shared" si="553"/>
        <v>85.811183591758706</v>
      </c>
      <c r="B186">
        <f t="shared" si="482"/>
        <v>0.33270535762978926</v>
      </c>
      <c r="C186">
        <f t="shared" si="483"/>
        <v>23.174697940831834</v>
      </c>
      <c r="D186">
        <f t="shared" si="554"/>
        <v>-0.16009634084469282</v>
      </c>
      <c r="E186">
        <f t="shared" si="475"/>
        <v>0.44221035700366551</v>
      </c>
      <c r="F186">
        <f t="shared" si="484"/>
        <v>27.348308560491496</v>
      </c>
      <c r="G186">
        <f t="shared" si="555"/>
        <v>-0.48308905638008609</v>
      </c>
      <c r="H186">
        <f t="shared" si="485"/>
        <v>7.5122954606382519E-3</v>
      </c>
      <c r="I186">
        <f t="shared" si="486"/>
        <v>-2.7436171732897092</v>
      </c>
      <c r="J186">
        <f t="shared" si="556"/>
        <v>-0.8146087293512031</v>
      </c>
      <c r="K186">
        <f t="shared" si="487"/>
        <v>2.0361635201470274E-2</v>
      </c>
      <c r="L186">
        <f t="shared" si="488"/>
        <v>-2.7322216102856434</v>
      </c>
      <c r="M186">
        <f t="shared" si="557"/>
        <v>-1.1607872415527978</v>
      </c>
      <c r="N186">
        <f t="shared" si="489"/>
        <v>3.8505703384725698E-2</v>
      </c>
      <c r="O186">
        <f t="shared" si="490"/>
        <v>-2.7137785073465697</v>
      </c>
      <c r="P186">
        <f t="shared" si="558"/>
        <v>-1.5285172845321182</v>
      </c>
      <c r="Q186">
        <f t="shared" si="491"/>
        <v>6.0796835658301962E-2</v>
      </c>
      <c r="R186">
        <f t="shared" si="492"/>
        <v>-2.6866007809037891</v>
      </c>
      <c r="S186">
        <f t="shared" si="559"/>
        <v>-1.9259549655428307</v>
      </c>
      <c r="T186">
        <f t="shared" si="493"/>
        <v>8.599319799605798E-2</v>
      </c>
      <c r="U186">
        <f t="shared" si="494"/>
        <v>-2.6483026906588343</v>
      </c>
      <c r="V186">
        <f t="shared" si="560"/>
        <v>-2.3632716549549384</v>
      </c>
      <c r="W186">
        <f t="shared" si="495"/>
        <v>0.11290917794953692</v>
      </c>
      <c r="X186">
        <f t="shared" si="496"/>
        <v>-2.5956289531032652</v>
      </c>
      <c r="Y186">
        <f t="shared" si="561"/>
        <v>-2.8538243903706295</v>
      </c>
      <c r="Z186">
        <f t="shared" si="497"/>
        <v>0.14051986723078669</v>
      </c>
      <c r="AA186">
        <f t="shared" si="498"/>
        <v>-2.5241558983397918</v>
      </c>
      <c r="AB186">
        <f t="shared" si="562"/>
        <v>-3.4160486436622639</v>
      </c>
      <c r="AC186">
        <f t="shared" si="499"/>
        <v>0.16800527017411948</v>
      </c>
      <c r="AD186">
        <f t="shared" si="500"/>
        <v>-2.4277681246949889</v>
      </c>
      <c r="AE186">
        <f t="shared" si="563"/>
        <v>-4.0766584725958728</v>
      </c>
      <c r="AF186">
        <f t="shared" si="501"/>
        <v>0.19473714775435835</v>
      </c>
      <c r="AG186">
        <f t="shared" si="502"/>
        <v>-2.2977240877416913</v>
      </c>
      <c r="AH186">
        <f t="shared" si="564"/>
        <v>-4.8763620434563748</v>
      </c>
      <c r="AI186">
        <f t="shared" si="503"/>
        <v>0.22022517001134523</v>
      </c>
      <c r="AJ186">
        <f t="shared" si="504"/>
        <v>-2.1209264705625772</v>
      </c>
      <c r="AK186">
        <f t="shared" si="565"/>
        <v>-5.8807900954943628</v>
      </c>
      <c r="AL186">
        <f t="shared" si="505"/>
        <v>0.24404646312444711</v>
      </c>
      <c r="AM186">
        <f t="shared" si="506"/>
        <v>-1.8765434455238292</v>
      </c>
      <c r="AN186">
        <f t="shared" si="566"/>
        <v>-7.2032654431057317</v>
      </c>
      <c r="AO186">
        <f t="shared" si="507"/>
        <v>0.26578291670853227</v>
      </c>
      <c r="AP186">
        <f t="shared" si="508"/>
        <v>-1.5288907475202549</v>
      </c>
      <c r="AQ186">
        <f t="shared" si="567"/>
        <v>-9.0578354663502889</v>
      </c>
      <c r="AR186">
        <f t="shared" si="509"/>
        <v>0.28498466150719459</v>
      </c>
      <c r="AS186">
        <f t="shared" si="510"/>
        <v>-1.0107771014397964</v>
      </c>
      <c r="AT186">
        <f t="shared" si="568"/>
        <v>-11.903110786622724</v>
      </c>
      <c r="AU186">
        <f t="shared" si="511"/>
        <v>0.3011681693638496</v>
      </c>
      <c r="AV186">
        <f t="shared" si="512"/>
        <v>-0.17827209717483805</v>
      </c>
      <c r="AW186">
        <f t="shared" si="569"/>
        <v>-16.931208132017485</v>
      </c>
      <c r="AX186">
        <f t="shared" si="513"/>
        <v>0.31384656771829678</v>
      </c>
      <c r="AY186">
        <f t="shared" si="514"/>
        <v>1.3430740244462178</v>
      </c>
      <c r="AZ186">
        <f t="shared" si="570"/>
        <v>-28.512369585112527</v>
      </c>
      <c r="BA186">
        <f t="shared" si="515"/>
        <v>0.32258112095475877</v>
      </c>
      <c r="BB186">
        <f t="shared" si="516"/>
        <v>4.927055242456075</v>
      </c>
      <c r="BC186">
        <f t="shared" si="571"/>
        <v>-85.975002691338091</v>
      </c>
      <c r="BD186">
        <f t="shared" si="517"/>
        <v>0.3270384709901013</v>
      </c>
      <c r="BE186">
        <f t="shared" si="518"/>
        <v>22.941204971028903</v>
      </c>
      <c r="BF186">
        <f t="shared" si="572"/>
        <v>85.975002691338474</v>
      </c>
      <c r="BG186">
        <f t="shared" si="519"/>
        <v>0.32703847099009653</v>
      </c>
      <c r="BH186">
        <f t="shared" si="520"/>
        <v>22.941204971028782</v>
      </c>
      <c r="BI186">
        <f t="shared" si="573"/>
        <v>28.512369585112545</v>
      </c>
      <c r="BJ186">
        <f t="shared" si="521"/>
        <v>0.32258112095475977</v>
      </c>
      <c r="BK186">
        <f t="shared" si="522"/>
        <v>4.9270552424560972</v>
      </c>
      <c r="BL186">
        <f t="shared" si="574"/>
        <v>16.931208132017492</v>
      </c>
      <c r="BM186">
        <f t="shared" si="523"/>
        <v>0.31384656771829733</v>
      </c>
      <c r="BN186">
        <f t="shared" si="524"/>
        <v>1.3430740244462263</v>
      </c>
      <c r="BO186">
        <f t="shared" si="575"/>
        <v>11.903110786622722</v>
      </c>
      <c r="BP186">
        <f t="shared" si="525"/>
        <v>0.3011681693638486</v>
      </c>
      <c r="BQ186">
        <f t="shared" si="526"/>
        <v>-0.17827209717484596</v>
      </c>
      <c r="BR186">
        <f t="shared" si="576"/>
        <v>9.0578354663502907</v>
      </c>
      <c r="BS186">
        <f t="shared" si="527"/>
        <v>0.28498466150719504</v>
      </c>
      <c r="BT186">
        <f t="shared" si="528"/>
        <v>-1.0107771014397939</v>
      </c>
      <c r="BU186">
        <f t="shared" si="577"/>
        <v>7.2032654431057317</v>
      </c>
      <c r="BV186">
        <f t="shared" si="529"/>
        <v>0.26578291670853293</v>
      </c>
      <c r="BW186">
        <f t="shared" si="530"/>
        <v>-1.5288907475202511</v>
      </c>
      <c r="BX186">
        <f t="shared" si="578"/>
        <v>5.8807900954943628</v>
      </c>
      <c r="BY186">
        <f t="shared" si="531"/>
        <v>0.244046463124447</v>
      </c>
      <c r="BZ186">
        <f t="shared" si="532"/>
        <v>-1.8765434455238297</v>
      </c>
      <c r="CA186">
        <f t="shared" si="579"/>
        <v>4.8763620434563748</v>
      </c>
      <c r="CB186">
        <f t="shared" si="533"/>
        <v>0.2202251700113449</v>
      </c>
      <c r="CC186">
        <f t="shared" si="534"/>
        <v>-2.1209264705625785</v>
      </c>
      <c r="CD186">
        <f t="shared" si="580"/>
        <v>4.0766584725958728</v>
      </c>
      <c r="CE186">
        <f t="shared" si="535"/>
        <v>0.19473714775435835</v>
      </c>
      <c r="CF186">
        <f t="shared" si="536"/>
        <v>-2.2977240877416913</v>
      </c>
      <c r="CG186">
        <f t="shared" si="581"/>
        <v>3.4160486436622639</v>
      </c>
      <c r="CH186">
        <f t="shared" si="537"/>
        <v>0.16800527017411993</v>
      </c>
      <c r="CI186">
        <f t="shared" si="538"/>
        <v>-2.4277681246949863</v>
      </c>
      <c r="CJ186">
        <f t="shared" si="582"/>
        <v>2.85382439037063</v>
      </c>
      <c r="CK186">
        <f t="shared" si="539"/>
        <v>0.14051986723078735</v>
      </c>
      <c r="CL186">
        <f t="shared" si="540"/>
        <v>-2.5241558983397883</v>
      </c>
      <c r="CM186">
        <f t="shared" si="583"/>
        <v>2.3632716549549384</v>
      </c>
      <c r="CN186">
        <f t="shared" si="541"/>
        <v>0.11290917794953648</v>
      </c>
      <c r="CO186">
        <f t="shared" si="542"/>
        <v>-2.5956289531032679</v>
      </c>
      <c r="CP186">
        <f t="shared" si="584"/>
        <v>1.9259549655428316</v>
      </c>
      <c r="CQ186">
        <f t="shared" si="543"/>
        <v>8.599319799605798E-2</v>
      </c>
      <c r="CR186">
        <f t="shared" si="544"/>
        <v>-2.6483026906588343</v>
      </c>
      <c r="CS186">
        <f t="shared" si="585"/>
        <v>1.5285172845321182</v>
      </c>
      <c r="CT186">
        <f t="shared" si="545"/>
        <v>6.0796835658301962E-2</v>
      </c>
      <c r="CU186">
        <f t="shared" si="546"/>
        <v>-2.6866007809037895</v>
      </c>
      <c r="CV186">
        <f t="shared" si="586"/>
        <v>1.1607872415527982</v>
      </c>
      <c r="CW186">
        <f t="shared" si="547"/>
        <v>3.8505703384725698E-2</v>
      </c>
      <c r="CX186">
        <f t="shared" si="548"/>
        <v>-2.713778507346571</v>
      </c>
      <c r="CY186">
        <f t="shared" si="587"/>
        <v>0.81460872935120299</v>
      </c>
      <c r="CZ186">
        <f t="shared" si="549"/>
        <v>2.0361635201470052E-2</v>
      </c>
      <c r="DA186">
        <f t="shared" si="550"/>
        <v>-2.73222161028565</v>
      </c>
      <c r="DB186">
        <f t="shared" si="588"/>
        <v>0.48308905638008615</v>
      </c>
      <c r="DC186">
        <f t="shared" si="551"/>
        <v>7.5122954606382519E-3</v>
      </c>
      <c r="DD186">
        <f t="shared" si="552"/>
        <v>-2.7436171732897088</v>
      </c>
      <c r="EW186">
        <f t="shared" si="481"/>
        <v>5.3721234376385292</v>
      </c>
      <c r="EX186">
        <f t="shared" si="476"/>
        <v>3.0645352682648141</v>
      </c>
      <c r="EY186">
        <f t="shared" si="477"/>
        <v>-3.9507750618785047</v>
      </c>
      <c r="EZ186">
        <f t="shared" si="478"/>
        <v>-4.0715332043957053</v>
      </c>
      <c r="FA186">
        <f t="shared" si="589"/>
        <v>4.2699669044974158</v>
      </c>
      <c r="FB186" cm="1">
        <f t="array" ref="FB186">xsel+Rs*COS(EW186)</f>
        <v>268.06809107357651</v>
      </c>
      <c r="FC186">
        <f t="shared" si="479"/>
        <v>135.20945615639442</v>
      </c>
    </row>
    <row r="187" spans="1:159" x14ac:dyDescent="0.2">
      <c r="A187">
        <f t="shared" si="553"/>
        <v>86.754164514755487</v>
      </c>
      <c r="B187">
        <f t="shared" si="482"/>
        <v>0.29975743656094511</v>
      </c>
      <c r="C187">
        <f t="shared" si="483"/>
        <v>21.787715544812766</v>
      </c>
      <c r="D187">
        <f t="shared" si="554"/>
        <v>-0.16231912402835044</v>
      </c>
      <c r="E187">
        <f t="shared" si="475"/>
        <v>0.43520012500039729</v>
      </c>
      <c r="F187">
        <f t="shared" si="484"/>
        <v>27.097843359756268</v>
      </c>
      <c r="G187">
        <f t="shared" si="555"/>
        <v>-0.48975322262096621</v>
      </c>
      <c r="H187">
        <f t="shared" si="485"/>
        <v>6.6789946702033864E-3</v>
      </c>
      <c r="I187">
        <f t="shared" si="486"/>
        <v>-2.8224833883984108</v>
      </c>
      <c r="J187">
        <f t="shared" si="556"/>
        <v>-0.82570670202352781</v>
      </c>
      <c r="K187">
        <f t="shared" si="487"/>
        <v>1.8109573799069079E-2</v>
      </c>
      <c r="L187">
        <f t="shared" si="488"/>
        <v>-2.8115008132363948</v>
      </c>
      <c r="M187">
        <f t="shared" si="557"/>
        <v>-1.1763228262831322</v>
      </c>
      <c r="N187">
        <f t="shared" si="489"/>
        <v>3.4264623780166925E-2</v>
      </c>
      <c r="O187">
        <f t="shared" si="490"/>
        <v>-2.7937622164606211</v>
      </c>
      <c r="P187">
        <f t="shared" si="558"/>
        <v>-1.5485299134495516</v>
      </c>
      <c r="Q187">
        <f t="shared" si="491"/>
        <v>5.4135781706317609E-2</v>
      </c>
      <c r="R187">
        <f t="shared" si="492"/>
        <v>-2.7676834115825732</v>
      </c>
      <c r="S187">
        <f t="shared" si="559"/>
        <v>-1.950553200874289</v>
      </c>
      <c r="T187">
        <f t="shared" si="493"/>
        <v>7.6629286393005924E-2</v>
      </c>
      <c r="U187">
        <f t="shared" si="494"/>
        <v>-2.7310190971981703</v>
      </c>
      <c r="V187">
        <f t="shared" si="560"/>
        <v>-2.3926764517189349</v>
      </c>
      <c r="W187">
        <f t="shared" si="495"/>
        <v>0.10069762407330562</v>
      </c>
      <c r="X187">
        <f t="shared" si="496"/>
        <v>-2.6806985301643462</v>
      </c>
      <c r="Y187">
        <f t="shared" si="561"/>
        <v>-2.8884243275975838</v>
      </c>
      <c r="Z187">
        <f t="shared" si="497"/>
        <v>0.12543169488819716</v>
      </c>
      <c r="AA187">
        <f t="shared" si="498"/>
        <v>-2.6125402701485072</v>
      </c>
      <c r="AB187">
        <f t="shared" si="562"/>
        <v>-3.4564728046799984</v>
      </c>
      <c r="AC187">
        <f t="shared" si="499"/>
        <v>0.15010047003003213</v>
      </c>
      <c r="AD187">
        <f t="shared" si="500"/>
        <v>-2.5207547835827731</v>
      </c>
      <c r="AE187">
        <f t="shared" si="563"/>
        <v>-4.1238794830753029</v>
      </c>
      <c r="AF187">
        <f t="shared" si="501"/>
        <v>0.17414008867101571</v>
      </c>
      <c r="AG187">
        <f t="shared" si="502"/>
        <v>-2.3970582124013773</v>
      </c>
      <c r="AH187">
        <f t="shared" si="564"/>
        <v>-4.9318556678467758</v>
      </c>
      <c r="AI187">
        <f t="shared" si="503"/>
        <v>0.19710658370968182</v>
      </c>
      <c r="AJ187">
        <f t="shared" si="504"/>
        <v>-2.2290331478463479</v>
      </c>
      <c r="AK187">
        <f t="shared" si="565"/>
        <v>-5.9468081966182824</v>
      </c>
      <c r="AL187">
        <f t="shared" si="505"/>
        <v>0.21861332680927104</v>
      </c>
      <c r="AM187">
        <f t="shared" si="506"/>
        <v>-1.9969268215483558</v>
      </c>
      <c r="AN187">
        <f t="shared" si="566"/>
        <v>-7.2833527576224339</v>
      </c>
      <c r="AO187">
        <f t="shared" si="507"/>
        <v>0.23827495996348924</v>
      </c>
      <c r="AP187">
        <f t="shared" si="508"/>
        <v>-1.6669051546497888</v>
      </c>
      <c r="AQ187">
        <f t="shared" si="567"/>
        <v>-9.1579238528434797</v>
      </c>
      <c r="AR187">
        <f t="shared" si="509"/>
        <v>0.2556746370315266</v>
      </c>
      <c r="AS187">
        <f t="shared" si="510"/>
        <v>-1.1752665389091272</v>
      </c>
      <c r="AT187">
        <f t="shared" si="568"/>
        <v>-12.034190539192226</v>
      </c>
      <c r="AU187">
        <f t="shared" si="511"/>
        <v>0.27036267795407665</v>
      </c>
      <c r="AV187">
        <f t="shared" si="512"/>
        <v>-0.38556471848228835</v>
      </c>
      <c r="AW187">
        <f t="shared" si="569"/>
        <v>-17.117370848193985</v>
      </c>
      <c r="AX187">
        <f t="shared" si="513"/>
        <v>0.28188493474980192</v>
      </c>
      <c r="AY187">
        <f t="shared" si="514"/>
        <v>1.0571696484834818</v>
      </c>
      <c r="AZ187">
        <f t="shared" si="570"/>
        <v>-28.825715821765719</v>
      </c>
      <c r="BA187">
        <f t="shared" si="515"/>
        <v>0.28983108762610088</v>
      </c>
      <c r="BB187">
        <f t="shared" si="516"/>
        <v>4.4552552092942577</v>
      </c>
      <c r="BC187">
        <f t="shared" si="571"/>
        <v>-86.91978382422036</v>
      </c>
      <c r="BD187">
        <f t="shared" si="517"/>
        <v>0.2938887031461711</v>
      </c>
      <c r="BE187">
        <f t="shared" si="518"/>
        <v>21.532798537853367</v>
      </c>
      <c r="BF187">
        <f t="shared" si="572"/>
        <v>86.919783824220758</v>
      </c>
      <c r="BG187">
        <f t="shared" si="519"/>
        <v>0.29388870314616589</v>
      </c>
      <c r="BH187">
        <f t="shared" si="520"/>
        <v>21.532798537853218</v>
      </c>
      <c r="BI187">
        <f t="shared" si="573"/>
        <v>28.825715821765737</v>
      </c>
      <c r="BJ187">
        <f t="shared" si="521"/>
        <v>0.28983108762610177</v>
      </c>
      <c r="BK187">
        <f t="shared" si="522"/>
        <v>4.4552552092942781</v>
      </c>
      <c r="BL187">
        <f t="shared" si="574"/>
        <v>17.117370848193993</v>
      </c>
      <c r="BM187">
        <f t="shared" si="523"/>
        <v>0.28188493474980247</v>
      </c>
      <c r="BN187">
        <f t="shared" si="524"/>
        <v>1.0571696484834898</v>
      </c>
      <c r="BO187">
        <f t="shared" si="575"/>
        <v>12.034190539192224</v>
      </c>
      <c r="BP187">
        <f t="shared" si="525"/>
        <v>0.27036267795407565</v>
      </c>
      <c r="BQ187">
        <f t="shared" si="526"/>
        <v>-0.38556471848229623</v>
      </c>
      <c r="BR187">
        <f t="shared" si="576"/>
        <v>9.1579238528434814</v>
      </c>
      <c r="BS187">
        <f t="shared" si="527"/>
        <v>0.2556746370315266</v>
      </c>
      <c r="BT187">
        <f t="shared" si="528"/>
        <v>-1.1752665389091268</v>
      </c>
      <c r="BU187">
        <f t="shared" si="577"/>
        <v>7.2833527576224339</v>
      </c>
      <c r="BV187">
        <f t="shared" si="529"/>
        <v>0.23827495996349002</v>
      </c>
      <c r="BW187">
        <f t="shared" si="530"/>
        <v>-1.6669051546497848</v>
      </c>
      <c r="BX187">
        <f t="shared" si="578"/>
        <v>5.9468081966182824</v>
      </c>
      <c r="BY187">
        <f t="shared" si="531"/>
        <v>0.21861332680927081</v>
      </c>
      <c r="BZ187">
        <f t="shared" si="532"/>
        <v>-1.9969268215483569</v>
      </c>
      <c r="CA187">
        <f t="shared" si="579"/>
        <v>4.9318556678467758</v>
      </c>
      <c r="CB187">
        <f t="shared" si="533"/>
        <v>0.19710658370968137</v>
      </c>
      <c r="CC187">
        <f t="shared" si="534"/>
        <v>-2.2290331478463496</v>
      </c>
      <c r="CD187">
        <f t="shared" si="580"/>
        <v>4.1238794830753029</v>
      </c>
      <c r="CE187">
        <f t="shared" si="535"/>
        <v>0.17414008867101571</v>
      </c>
      <c r="CF187">
        <f t="shared" si="536"/>
        <v>-2.3970582124013773</v>
      </c>
      <c r="CG187">
        <f t="shared" si="581"/>
        <v>3.4564728046799984</v>
      </c>
      <c r="CH187">
        <f t="shared" si="537"/>
        <v>0.15010047003003246</v>
      </c>
      <c r="CI187">
        <f t="shared" si="538"/>
        <v>-2.5207547835827713</v>
      </c>
      <c r="CJ187">
        <f t="shared" si="582"/>
        <v>2.8884243275975843</v>
      </c>
      <c r="CK187">
        <f t="shared" si="539"/>
        <v>0.12543169488819772</v>
      </c>
      <c r="CL187">
        <f t="shared" si="540"/>
        <v>-2.6125402701485037</v>
      </c>
      <c r="CM187">
        <f t="shared" si="583"/>
        <v>2.3926764517189349</v>
      </c>
      <c r="CN187">
        <f t="shared" si="541"/>
        <v>0.10069762407330518</v>
      </c>
      <c r="CO187">
        <f t="shared" si="542"/>
        <v>-2.6806985301643493</v>
      </c>
      <c r="CP187">
        <f t="shared" si="584"/>
        <v>1.9505532008742898</v>
      </c>
      <c r="CQ187">
        <f t="shared" si="543"/>
        <v>7.6629286393005924E-2</v>
      </c>
      <c r="CR187">
        <f t="shared" si="544"/>
        <v>-2.7310190971981703</v>
      </c>
      <c r="CS187">
        <f t="shared" si="585"/>
        <v>1.5485299134495516</v>
      </c>
      <c r="CT187">
        <f t="shared" si="545"/>
        <v>5.4135781706317943E-2</v>
      </c>
      <c r="CU187">
        <f t="shared" si="546"/>
        <v>-2.7676834115825701</v>
      </c>
      <c r="CV187">
        <f t="shared" si="586"/>
        <v>1.1763228262831327</v>
      </c>
      <c r="CW187">
        <f t="shared" si="547"/>
        <v>3.4264623780166925E-2</v>
      </c>
      <c r="CX187">
        <f t="shared" si="548"/>
        <v>-2.7937622164606224</v>
      </c>
      <c r="CY187">
        <f t="shared" si="587"/>
        <v>0.82570670202352769</v>
      </c>
      <c r="CZ187">
        <f t="shared" si="549"/>
        <v>1.8109573799069079E-2</v>
      </c>
      <c r="DA187">
        <f t="shared" si="550"/>
        <v>-2.8115008132363943</v>
      </c>
      <c r="DB187">
        <f t="shared" si="588"/>
        <v>0.48975322262096627</v>
      </c>
      <c r="DC187">
        <f t="shared" si="551"/>
        <v>6.6789946702033864E-3</v>
      </c>
      <c r="DD187">
        <f t="shared" si="552"/>
        <v>-2.8224833883984104</v>
      </c>
      <c r="EW187">
        <f t="shared" si="481"/>
        <v>5.4035393641744269</v>
      </c>
      <c r="EX187">
        <f t="shared" si="476"/>
        <v>3.1871199487433817</v>
      </c>
      <c r="EY187">
        <f t="shared" si="477"/>
        <v>-3.852566213879002</v>
      </c>
      <c r="EZ187">
        <f t="shared" si="478"/>
        <v>-4.4705888116039798</v>
      </c>
      <c r="FA187">
        <f t="shared" si="589"/>
        <v>3.8501734607107401</v>
      </c>
      <c r="FB187" cm="1">
        <f t="array" ref="FB187">xsel+Rs*COS(EW187)</f>
        <v>268.09873724369618</v>
      </c>
      <c r="FC187">
        <f t="shared" si="479"/>
        <v>135.23400836839431</v>
      </c>
    </row>
    <row r="188" spans="1:159" x14ac:dyDescent="0.2">
      <c r="A188">
        <f t="shared" si="553"/>
        <v>87.697145437752269</v>
      </c>
      <c r="B188">
        <f t="shared" si="482"/>
        <v>0.26601558968321282</v>
      </c>
      <c r="C188">
        <f t="shared" si="483"/>
        <v>20.285770575912434</v>
      </c>
      <c r="D188">
        <f t="shared" si="554"/>
        <v>-0.16454190721200807</v>
      </c>
      <c r="E188">
        <f t="shared" si="475"/>
        <v>0.42827537217248995</v>
      </c>
      <c r="F188">
        <f t="shared" si="484"/>
        <v>26.848443786811657</v>
      </c>
      <c r="G188">
        <f t="shared" si="555"/>
        <v>-0.49641738886184633</v>
      </c>
      <c r="H188">
        <f t="shared" si="485"/>
        <v>5.8453442034704928E-3</v>
      </c>
      <c r="I188">
        <f t="shared" si="486"/>
        <v>-2.9064797043780355</v>
      </c>
      <c r="J188">
        <f t="shared" si="556"/>
        <v>-0.83680467469585251</v>
      </c>
      <c r="K188">
        <f t="shared" si="487"/>
        <v>1.5854926769449773E-2</v>
      </c>
      <c r="L188">
        <f t="shared" si="488"/>
        <v>-2.8959832163850914</v>
      </c>
      <c r="M188">
        <f t="shared" si="557"/>
        <v>-1.1918584110134667</v>
      </c>
      <c r="N188">
        <f t="shared" si="489"/>
        <v>3.0014211204949959E-2</v>
      </c>
      <c r="O188">
        <f t="shared" si="490"/>
        <v>-2.8790628978424002</v>
      </c>
      <c r="P188">
        <f t="shared" si="558"/>
        <v>-1.568542542366985</v>
      </c>
      <c r="Q188">
        <f t="shared" si="491"/>
        <v>4.7451190251821207E-2</v>
      </c>
      <c r="R188">
        <f t="shared" si="492"/>
        <v>-2.8542430136893633</v>
      </c>
      <c r="S188">
        <f t="shared" si="559"/>
        <v>-1.9751514362057472</v>
      </c>
      <c r="T188">
        <f t="shared" si="493"/>
        <v>6.7217652746381806E-2</v>
      </c>
      <c r="U188">
        <f t="shared" si="494"/>
        <v>-2.8194271659634897</v>
      </c>
      <c r="V188">
        <f t="shared" si="560"/>
        <v>-2.4220812484829315</v>
      </c>
      <c r="W188">
        <f t="shared" si="495"/>
        <v>8.8402592611977915E-2</v>
      </c>
      <c r="X188">
        <f t="shared" si="496"/>
        <v>-2.7717415663269001</v>
      </c>
      <c r="Y188">
        <f t="shared" si="561"/>
        <v>-2.9230242648245381</v>
      </c>
      <c r="Z188">
        <f t="shared" si="497"/>
        <v>0.1102122359859552</v>
      </c>
      <c r="AA188">
        <f t="shared" si="498"/>
        <v>-2.7072649331724916</v>
      </c>
      <c r="AB188">
        <f t="shared" si="562"/>
        <v>-3.4968969656977329</v>
      </c>
      <c r="AC188">
        <f t="shared" si="499"/>
        <v>0.13200505686157449</v>
      </c>
      <c r="AD188">
        <f t="shared" si="500"/>
        <v>-2.6205595177423029</v>
      </c>
      <c r="AE188">
        <f t="shared" si="563"/>
        <v>-4.1711004935547331</v>
      </c>
      <c r="AF188">
        <f t="shared" si="501"/>
        <v>0.15328292914311037</v>
      </c>
      <c r="AG188">
        <f t="shared" si="502"/>
        <v>-2.5038372273339649</v>
      </c>
      <c r="AH188">
        <f t="shared" si="564"/>
        <v>-4.9873492922371767</v>
      </c>
      <c r="AI188">
        <f t="shared" si="503"/>
        <v>0.17365027814978562</v>
      </c>
      <c r="AJ188">
        <f t="shared" si="504"/>
        <v>-2.3454183601635119</v>
      </c>
      <c r="AK188">
        <f t="shared" si="565"/>
        <v>-6.012826297742202</v>
      </c>
      <c r="AL188">
        <f t="shared" si="505"/>
        <v>0.19275940615276477</v>
      </c>
      <c r="AM188">
        <f t="shared" si="506"/>
        <v>-2.1267214285861744</v>
      </c>
      <c r="AN188">
        <f t="shared" si="566"/>
        <v>-7.3634400721391362</v>
      </c>
      <c r="AO188">
        <f t="shared" si="507"/>
        <v>0.21026113360724719</v>
      </c>
      <c r="AP188">
        <f t="shared" si="508"/>
        <v>-1.8159202415744489</v>
      </c>
      <c r="AQ188">
        <f t="shared" si="567"/>
        <v>-9.2580122393366704</v>
      </c>
      <c r="AR188">
        <f t="shared" si="509"/>
        <v>0.22577587807735355</v>
      </c>
      <c r="AS188">
        <f t="shared" si="510"/>
        <v>-1.3530989644614049</v>
      </c>
      <c r="AT188">
        <f t="shared" si="568"/>
        <v>-12.165270291761727</v>
      </c>
      <c r="AU188">
        <f t="shared" si="511"/>
        <v>0.2388927769144179</v>
      </c>
      <c r="AV188">
        <f t="shared" si="512"/>
        <v>-0.60992852031244893</v>
      </c>
      <c r="AW188">
        <f t="shared" si="569"/>
        <v>-17.303533564370486</v>
      </c>
      <c r="AX188">
        <f t="shared" si="513"/>
        <v>0.24919574980903358</v>
      </c>
      <c r="AY188">
        <f t="shared" si="514"/>
        <v>0.74743449219329683</v>
      </c>
      <c r="AZ188">
        <f t="shared" si="570"/>
        <v>-29.139062058418912</v>
      </c>
      <c r="BA188">
        <f t="shared" si="515"/>
        <v>0.25630797593641885</v>
      </c>
      <c r="BB188">
        <f t="shared" si="516"/>
        <v>3.9437968788857454</v>
      </c>
      <c r="BC188">
        <f t="shared" si="571"/>
        <v>-87.86456495710263</v>
      </c>
      <c r="BD188">
        <f t="shared" si="517"/>
        <v>0.25994197529127627</v>
      </c>
      <c r="BE188">
        <f t="shared" si="518"/>
        <v>20.005490614703429</v>
      </c>
      <c r="BF188">
        <f t="shared" si="572"/>
        <v>87.864564957103042</v>
      </c>
      <c r="BG188">
        <f t="shared" si="519"/>
        <v>0.25994197529127017</v>
      </c>
      <c r="BH188">
        <f t="shared" si="520"/>
        <v>20.005490614703216</v>
      </c>
      <c r="BI188">
        <f t="shared" si="573"/>
        <v>29.139062058418929</v>
      </c>
      <c r="BJ188">
        <f t="shared" si="521"/>
        <v>0.25630797593642018</v>
      </c>
      <c r="BK188">
        <f t="shared" si="522"/>
        <v>3.9437968788857738</v>
      </c>
      <c r="BL188">
        <f t="shared" si="574"/>
        <v>17.303533564370493</v>
      </c>
      <c r="BM188">
        <f t="shared" si="523"/>
        <v>0.24919574980903425</v>
      </c>
      <c r="BN188">
        <f t="shared" si="524"/>
        <v>0.74743449219330593</v>
      </c>
      <c r="BO188">
        <f t="shared" si="575"/>
        <v>12.165270291761725</v>
      </c>
      <c r="BP188">
        <f t="shared" si="525"/>
        <v>0.23889277691441702</v>
      </c>
      <c r="BQ188">
        <f t="shared" si="526"/>
        <v>-0.60992852031245659</v>
      </c>
      <c r="BR188">
        <f t="shared" si="576"/>
        <v>9.2580122393366722</v>
      </c>
      <c r="BS188">
        <f t="shared" si="527"/>
        <v>0.225775878077354</v>
      </c>
      <c r="BT188">
        <f t="shared" si="528"/>
        <v>-1.3530989644614015</v>
      </c>
      <c r="BU188">
        <f t="shared" si="577"/>
        <v>7.3634400721391362</v>
      </c>
      <c r="BV188">
        <f t="shared" si="529"/>
        <v>0.21026113360724796</v>
      </c>
      <c r="BW188">
        <f t="shared" si="530"/>
        <v>-1.8159202415744442</v>
      </c>
      <c r="BX188">
        <f t="shared" si="578"/>
        <v>6.012826297742202</v>
      </c>
      <c r="BY188">
        <f t="shared" si="531"/>
        <v>0.19275940615276455</v>
      </c>
      <c r="BZ188">
        <f t="shared" si="532"/>
        <v>-2.1267214285861757</v>
      </c>
      <c r="CA188">
        <f t="shared" si="579"/>
        <v>4.9873492922371767</v>
      </c>
      <c r="CB188">
        <f t="shared" si="533"/>
        <v>0.17365027814978518</v>
      </c>
      <c r="CC188">
        <f t="shared" si="534"/>
        <v>-2.345418360163515</v>
      </c>
      <c r="CD188">
        <f t="shared" si="580"/>
        <v>4.1711004935547331</v>
      </c>
      <c r="CE188">
        <f t="shared" si="535"/>
        <v>0.15328292914311037</v>
      </c>
      <c r="CF188">
        <f t="shared" si="536"/>
        <v>-2.5038372273339649</v>
      </c>
      <c r="CG188">
        <f t="shared" si="581"/>
        <v>3.4968969656977329</v>
      </c>
      <c r="CH188">
        <f t="shared" si="537"/>
        <v>0.13200505686157482</v>
      </c>
      <c r="CI188">
        <f t="shared" si="538"/>
        <v>-2.6205595177423011</v>
      </c>
      <c r="CJ188">
        <f t="shared" si="582"/>
        <v>2.9230242648245386</v>
      </c>
      <c r="CK188">
        <f t="shared" si="539"/>
        <v>0.11021223598595586</v>
      </c>
      <c r="CL188">
        <f t="shared" si="540"/>
        <v>-2.7072649331724876</v>
      </c>
      <c r="CM188">
        <f t="shared" si="583"/>
        <v>2.4220812484829315</v>
      </c>
      <c r="CN188">
        <f t="shared" si="541"/>
        <v>8.8402592611977693E-2</v>
      </c>
      <c r="CO188">
        <f t="shared" si="542"/>
        <v>-2.7717415663269023</v>
      </c>
      <c r="CP188">
        <f t="shared" si="584"/>
        <v>1.9751514362057481</v>
      </c>
      <c r="CQ188">
        <f t="shared" si="543"/>
        <v>6.7217652746381806E-2</v>
      </c>
      <c r="CR188">
        <f t="shared" si="544"/>
        <v>-2.8194271659634897</v>
      </c>
      <c r="CS188">
        <f t="shared" si="585"/>
        <v>1.568542542366985</v>
      </c>
      <c r="CT188">
        <f t="shared" si="545"/>
        <v>4.7451190251821207E-2</v>
      </c>
      <c r="CU188">
        <f t="shared" si="546"/>
        <v>-2.8542430136893637</v>
      </c>
      <c r="CV188">
        <f t="shared" si="586"/>
        <v>1.1918584110134671</v>
      </c>
      <c r="CW188">
        <f t="shared" si="547"/>
        <v>3.0014211204949959E-2</v>
      </c>
      <c r="CX188">
        <f t="shared" si="548"/>
        <v>-2.8790628978424011</v>
      </c>
      <c r="CY188">
        <f t="shared" si="587"/>
        <v>0.8368046746958524</v>
      </c>
      <c r="CZ188">
        <f t="shared" si="549"/>
        <v>1.5854926769449551E-2</v>
      </c>
      <c r="DA188">
        <f t="shared" si="550"/>
        <v>-2.8959832163850989</v>
      </c>
      <c r="DB188">
        <f t="shared" si="588"/>
        <v>0.49641738886184639</v>
      </c>
      <c r="DC188">
        <f t="shared" si="551"/>
        <v>5.8453442034704928E-3</v>
      </c>
      <c r="DD188">
        <f t="shared" si="552"/>
        <v>-2.906479704378035</v>
      </c>
      <c r="EW188">
        <f t="shared" si="481"/>
        <v>5.4349552907103247</v>
      </c>
      <c r="EX188">
        <f t="shared" si="476"/>
        <v>3.306559326618193</v>
      </c>
      <c r="EY188">
        <f t="shared" si="477"/>
        <v>-3.7505553481523557</v>
      </c>
      <c r="EZ188">
        <f t="shared" si="478"/>
        <v>-4.8394267102614936</v>
      </c>
      <c r="FA188">
        <f t="shared" si="589"/>
        <v>3.3748998675527577</v>
      </c>
      <c r="FB188" cm="1">
        <f t="array" ref="FB188">xsel+Rs*COS(EW188)</f>
        <v>268.1285970881649</v>
      </c>
      <c r="FC188">
        <f t="shared" si="479"/>
        <v>135.25951108482596</v>
      </c>
    </row>
    <row r="189" spans="1:159" x14ac:dyDescent="0.2">
      <c r="A189">
        <f t="shared" si="553"/>
        <v>88.640126360749051</v>
      </c>
      <c r="B189">
        <f t="shared" si="482"/>
        <v>0.23147981699659292</v>
      </c>
      <c r="C189">
        <f t="shared" si="483"/>
        <v>18.646126174851613</v>
      </c>
      <c r="D189">
        <f t="shared" si="554"/>
        <v>-0.16676469039566569</v>
      </c>
      <c r="E189">
        <f t="shared" si="475"/>
        <v>0.42143635814319541</v>
      </c>
      <c r="F189">
        <f t="shared" si="484"/>
        <v>26.600145255169235</v>
      </c>
      <c r="G189">
        <f t="shared" si="555"/>
        <v>-0.50308155510272645</v>
      </c>
      <c r="H189">
        <f t="shared" si="485"/>
        <v>5.0113440604396819E-3</v>
      </c>
      <c r="I189">
        <f t="shared" si="486"/>
        <v>-2.9967513235266767</v>
      </c>
      <c r="J189">
        <f t="shared" si="556"/>
        <v>-0.84790264736817722</v>
      </c>
      <c r="K189">
        <f t="shared" si="487"/>
        <v>1.3597694112611913E-2</v>
      </c>
      <c r="L189">
        <f t="shared" si="488"/>
        <v>-2.9868268738057786</v>
      </c>
      <c r="M189">
        <f t="shared" si="557"/>
        <v>-1.2073939957438011</v>
      </c>
      <c r="N189">
        <f t="shared" si="489"/>
        <v>2.5754465659074688E-2</v>
      </c>
      <c r="O189">
        <f t="shared" si="490"/>
        <v>-2.970858856137133</v>
      </c>
      <c r="P189">
        <f t="shared" si="558"/>
        <v>-1.5885551712844184</v>
      </c>
      <c r="Q189">
        <f t="shared" si="491"/>
        <v>4.0743061294812311E-2</v>
      </c>
      <c r="R189">
        <f t="shared" si="492"/>
        <v>-2.9474868133693444</v>
      </c>
      <c r="S189">
        <f t="shared" si="559"/>
        <v>-1.9997496715372054</v>
      </c>
      <c r="T189">
        <f t="shared" si="493"/>
        <v>5.775829705618607E-2</v>
      </c>
      <c r="U189">
        <f t="shared" si="494"/>
        <v>-2.9147735971277062</v>
      </c>
      <c r="V189">
        <f t="shared" si="560"/>
        <v>-2.451486045246928</v>
      </c>
      <c r="W189">
        <f t="shared" si="495"/>
        <v>7.602408356555479E-2</v>
      </c>
      <c r="X189">
        <f t="shared" si="496"/>
        <v>-2.8700574687660563</v>
      </c>
      <c r="Y189">
        <f t="shared" si="561"/>
        <v>-2.9576242020514925</v>
      </c>
      <c r="Z189">
        <f t="shared" si="497"/>
        <v>9.486149052406101E-2</v>
      </c>
      <c r="AA189">
        <f t="shared" si="498"/>
        <v>-2.8096990102299273</v>
      </c>
      <c r="AB189">
        <f t="shared" si="562"/>
        <v>-3.5373211267154674</v>
      </c>
      <c r="AC189">
        <f t="shared" si="499"/>
        <v>0.11371903066874633</v>
      </c>
      <c r="AD189">
        <f t="shared" si="500"/>
        <v>-2.7286435307107246</v>
      </c>
      <c r="AE189">
        <f t="shared" si="563"/>
        <v>-4.2183215040341633</v>
      </c>
      <c r="AF189">
        <f t="shared" si="501"/>
        <v>0.13216566917064143</v>
      </c>
      <c r="AG189">
        <f t="shared" si="502"/>
        <v>-2.6196445595921456</v>
      </c>
      <c r="AH189">
        <f t="shared" si="564"/>
        <v>-5.0428429166275777</v>
      </c>
      <c r="AI189">
        <f t="shared" si="503"/>
        <v>0.14985625333165675</v>
      </c>
      <c r="AJ189">
        <f t="shared" si="504"/>
        <v>-2.4718296408038127</v>
      </c>
      <c r="AK189">
        <f t="shared" si="565"/>
        <v>-6.0788443988661216</v>
      </c>
      <c r="AL189">
        <f t="shared" si="505"/>
        <v>0.16648470115492997</v>
      </c>
      <c r="AM189">
        <f t="shared" si="506"/>
        <v>-2.2678995003645936</v>
      </c>
      <c r="AN189">
        <f t="shared" si="566"/>
        <v>-7.4435273866558385</v>
      </c>
      <c r="AO189">
        <f t="shared" si="507"/>
        <v>0.18174143763980721</v>
      </c>
      <c r="AP189">
        <f t="shared" si="508"/>
        <v>-1.9782255738175614</v>
      </c>
      <c r="AQ189">
        <f t="shared" si="567"/>
        <v>-9.3581006258298611</v>
      </c>
      <c r="AR189">
        <f t="shared" si="509"/>
        <v>0.19528838464467524</v>
      </c>
      <c r="AS189">
        <f t="shared" si="510"/>
        <v>-1.5470341662583844</v>
      </c>
      <c r="AT189">
        <f t="shared" si="568"/>
        <v>-12.296350044331229</v>
      </c>
      <c r="AU189">
        <f t="shared" si="511"/>
        <v>0.20675846624487315</v>
      </c>
      <c r="AV189">
        <f t="shared" si="512"/>
        <v>-0.85487538664062024</v>
      </c>
      <c r="AW189">
        <f t="shared" si="569"/>
        <v>-17.489696280546987</v>
      </c>
      <c r="AX189">
        <f t="shared" si="513"/>
        <v>0.21577901289599177</v>
      </c>
      <c r="AY189">
        <f t="shared" si="514"/>
        <v>0.40898724986937479</v>
      </c>
      <c r="AZ189">
        <f t="shared" si="570"/>
        <v>-29.452408295072104</v>
      </c>
      <c r="BA189">
        <f t="shared" si="515"/>
        <v>0.22201178588571424</v>
      </c>
      <c r="BB189">
        <f t="shared" si="516"/>
        <v>3.3845815436522289</v>
      </c>
      <c r="BC189">
        <f t="shared" si="571"/>
        <v>-88.809346089984899</v>
      </c>
      <c r="BD189">
        <f t="shared" si="517"/>
        <v>0.22519828742541703</v>
      </c>
      <c r="BE189">
        <f t="shared" si="518"/>
        <v>18.33503797916223</v>
      </c>
      <c r="BF189">
        <f t="shared" si="572"/>
        <v>88.809346089985326</v>
      </c>
      <c r="BG189">
        <f t="shared" si="519"/>
        <v>0.22519828742541081</v>
      </c>
      <c r="BH189">
        <f t="shared" si="520"/>
        <v>18.335037979161985</v>
      </c>
      <c r="BI189">
        <f t="shared" si="573"/>
        <v>29.452408295072122</v>
      </c>
      <c r="BJ189">
        <f t="shared" si="521"/>
        <v>0.22201178588571524</v>
      </c>
      <c r="BK189">
        <f t="shared" si="522"/>
        <v>3.3845815436522519</v>
      </c>
      <c r="BL189">
        <f t="shared" si="574"/>
        <v>17.489696280546994</v>
      </c>
      <c r="BM189">
        <f t="shared" si="523"/>
        <v>0.21577901289599244</v>
      </c>
      <c r="BN189">
        <f t="shared" si="524"/>
        <v>0.40898724986938423</v>
      </c>
      <c r="BO189">
        <f t="shared" si="575"/>
        <v>12.296350044331227</v>
      </c>
      <c r="BP189">
        <f t="shared" si="525"/>
        <v>0.20675846624487215</v>
      </c>
      <c r="BQ189">
        <f t="shared" si="526"/>
        <v>-0.85487538664062912</v>
      </c>
      <c r="BR189">
        <f t="shared" si="576"/>
        <v>9.3581006258298629</v>
      </c>
      <c r="BS189">
        <f t="shared" si="527"/>
        <v>0.19528838464467568</v>
      </c>
      <c r="BT189">
        <f t="shared" si="528"/>
        <v>-1.5470341662583813</v>
      </c>
      <c r="BU189">
        <f t="shared" si="577"/>
        <v>7.4435273866558385</v>
      </c>
      <c r="BV189">
        <f t="shared" si="529"/>
        <v>0.18174143763980799</v>
      </c>
      <c r="BW189">
        <f t="shared" si="530"/>
        <v>-1.9782255738175565</v>
      </c>
      <c r="BX189">
        <f t="shared" si="578"/>
        <v>6.0788443988661216</v>
      </c>
      <c r="BY189">
        <f t="shared" si="531"/>
        <v>0.16648470115492975</v>
      </c>
      <c r="BZ189">
        <f t="shared" si="532"/>
        <v>-2.267899500364595</v>
      </c>
      <c r="CA189">
        <f t="shared" si="579"/>
        <v>5.0428429166275777</v>
      </c>
      <c r="CB189">
        <f t="shared" si="533"/>
        <v>0.14985625333165631</v>
      </c>
      <c r="CC189">
        <f t="shared" si="534"/>
        <v>-2.4718296408038154</v>
      </c>
      <c r="CD189">
        <f t="shared" si="580"/>
        <v>4.2183215040341633</v>
      </c>
      <c r="CE189">
        <f t="shared" si="535"/>
        <v>0.13216566917064143</v>
      </c>
      <c r="CF189">
        <f t="shared" si="536"/>
        <v>-2.6196445595921456</v>
      </c>
      <c r="CG189">
        <f t="shared" si="581"/>
        <v>3.5373211267154674</v>
      </c>
      <c r="CH189">
        <f t="shared" si="537"/>
        <v>0.11371903066874678</v>
      </c>
      <c r="CI189">
        <f t="shared" si="538"/>
        <v>-2.7286435307107215</v>
      </c>
      <c r="CJ189">
        <f t="shared" si="582"/>
        <v>2.9576242020514929</v>
      </c>
      <c r="CK189">
        <f t="shared" si="539"/>
        <v>9.4861490524061676E-2</v>
      </c>
      <c r="CL189">
        <f t="shared" si="540"/>
        <v>-2.8096990102299229</v>
      </c>
      <c r="CM189">
        <f t="shared" si="583"/>
        <v>2.451486045246928</v>
      </c>
      <c r="CN189">
        <f t="shared" si="541"/>
        <v>7.6024083565554346E-2</v>
      </c>
      <c r="CO189">
        <f t="shared" si="542"/>
        <v>-2.8700574687660603</v>
      </c>
      <c r="CP189">
        <f t="shared" si="584"/>
        <v>1.9997496715372063</v>
      </c>
      <c r="CQ189">
        <f t="shared" si="543"/>
        <v>5.7758297056185848E-2</v>
      </c>
      <c r="CR189">
        <f t="shared" si="544"/>
        <v>-2.914773597127708</v>
      </c>
      <c r="CS189">
        <f t="shared" si="585"/>
        <v>1.5885551712844184</v>
      </c>
      <c r="CT189">
        <f t="shared" si="545"/>
        <v>4.0743061294812533E-2</v>
      </c>
      <c r="CU189">
        <f t="shared" si="546"/>
        <v>-2.9474868133693413</v>
      </c>
      <c r="CV189">
        <f t="shared" si="586"/>
        <v>1.2073939957438016</v>
      </c>
      <c r="CW189">
        <f t="shared" si="547"/>
        <v>2.5754465659074688E-2</v>
      </c>
      <c r="CX189">
        <f t="shared" si="548"/>
        <v>-2.9708588561371334</v>
      </c>
      <c r="CY189">
        <f t="shared" si="587"/>
        <v>0.84790264736817711</v>
      </c>
      <c r="CZ189">
        <f t="shared" si="549"/>
        <v>1.3597694112611913E-2</v>
      </c>
      <c r="DA189">
        <f t="shared" si="550"/>
        <v>-2.9868268738057777</v>
      </c>
      <c r="DB189">
        <f t="shared" si="588"/>
        <v>0.50308155510272656</v>
      </c>
      <c r="DC189">
        <f t="shared" si="551"/>
        <v>5.0113440604396819E-3</v>
      </c>
      <c r="DD189">
        <f t="shared" si="552"/>
        <v>-2.9967513235266767</v>
      </c>
      <c r="EW189">
        <f t="shared" si="481"/>
        <v>5.4663712172462224</v>
      </c>
      <c r="EX189">
        <f t="shared" si="476"/>
        <v>3.4227355296433788</v>
      </c>
      <c r="EY189">
        <f t="shared" si="477"/>
        <v>-3.6448431371071184</v>
      </c>
      <c r="EZ189">
        <f t="shared" si="478"/>
        <v>-5.1685154259217745</v>
      </c>
      <c r="FA189">
        <f t="shared" si="589"/>
        <v>2.8454258542454869</v>
      </c>
      <c r="FB189" cm="1">
        <f t="array" ref="FB189">xsel+Rs*COS(EW189)</f>
        <v>268.15764113892118</v>
      </c>
      <c r="FC189">
        <f t="shared" si="479"/>
        <v>135.28593913758726</v>
      </c>
    </row>
    <row r="190" spans="1:159" x14ac:dyDescent="0.2">
      <c r="A190">
        <f t="shared" si="553"/>
        <v>89.583107283745832</v>
      </c>
      <c r="B190">
        <f t="shared" si="482"/>
        <v>0.19615011850108499</v>
      </c>
      <c r="C190">
        <f t="shared" si="483"/>
        <v>16.836493944609956</v>
      </c>
      <c r="D190">
        <f t="shared" si="554"/>
        <v>-0.16898747357932331</v>
      </c>
      <c r="E190">
        <f t="shared" si="475"/>
        <v>0.41468326282523538</v>
      </c>
      <c r="F190">
        <f t="shared" si="484"/>
        <v>26.352981286316798</v>
      </c>
      <c r="G190">
        <f t="shared" si="555"/>
        <v>-0.50974572134360663</v>
      </c>
      <c r="H190">
        <f t="shared" si="485"/>
        <v>4.176994241110954E-3</v>
      </c>
      <c r="I190">
        <f t="shared" si="486"/>
        <v>-3.0949467883349024</v>
      </c>
      <c r="J190">
        <f t="shared" si="556"/>
        <v>-0.85900062004050193</v>
      </c>
      <c r="K190">
        <f t="shared" si="487"/>
        <v>1.1337875828555943E-2</v>
      </c>
      <c r="L190">
        <f t="shared" si="488"/>
        <v>-3.085698529790577</v>
      </c>
      <c r="M190">
        <f t="shared" si="557"/>
        <v>-1.2229295804741356</v>
      </c>
      <c r="N190">
        <f t="shared" si="489"/>
        <v>2.1485387142541224E-2</v>
      </c>
      <c r="O190">
        <f t="shared" si="490"/>
        <v>-3.0708455575222984</v>
      </c>
      <c r="P190">
        <f t="shared" si="558"/>
        <v>-1.6085678002018517</v>
      </c>
      <c r="Q190">
        <f t="shared" si="491"/>
        <v>3.4011394835291031E-2</v>
      </c>
      <c r="R190">
        <f t="shared" si="492"/>
        <v>-3.0491513672971937</v>
      </c>
      <c r="S190">
        <f t="shared" si="559"/>
        <v>-2.0243479068686634</v>
      </c>
      <c r="T190">
        <f t="shared" si="493"/>
        <v>4.8251219322418382E-2</v>
      </c>
      <c r="U190">
        <f t="shared" si="494"/>
        <v>-3.0188511306874406</v>
      </c>
      <c r="V190">
        <f t="shared" si="560"/>
        <v>-2.4808908420109246</v>
      </c>
      <c r="W190">
        <f t="shared" si="495"/>
        <v>6.3562096934035806E-2</v>
      </c>
      <c r="X190">
        <f t="shared" si="496"/>
        <v>-2.9775141216786674</v>
      </c>
      <c r="Y190">
        <f t="shared" si="561"/>
        <v>-2.9922241392784468</v>
      </c>
      <c r="Z190">
        <f t="shared" si="497"/>
        <v>7.9379458502514266E-2</v>
      </c>
      <c r="AA190">
        <f t="shared" si="498"/>
        <v>-2.9218099250926124</v>
      </c>
      <c r="AB190">
        <f t="shared" si="562"/>
        <v>-3.5777452877332019</v>
      </c>
      <c r="AC190">
        <f t="shared" si="499"/>
        <v>9.5242391451547892E-2</v>
      </c>
      <c r="AD190">
        <f t="shared" si="500"/>
        <v>-2.8471058774654767</v>
      </c>
      <c r="AE190">
        <f t="shared" si="563"/>
        <v>-4.2655425145135935</v>
      </c>
      <c r="AF190">
        <f t="shared" si="501"/>
        <v>0.11078830875360923</v>
      </c>
      <c r="AG190">
        <f t="shared" si="502"/>
        <v>-2.7467541508165429</v>
      </c>
      <c r="AH190">
        <f t="shared" si="564"/>
        <v>-5.0983365410179786</v>
      </c>
      <c r="AI190">
        <f t="shared" si="503"/>
        <v>0.12572450925529466</v>
      </c>
      <c r="AJ190">
        <f t="shared" si="504"/>
        <v>-2.6107759163483748</v>
      </c>
      <c r="AK190">
        <f t="shared" si="565"/>
        <v>-6.1448624999900412</v>
      </c>
      <c r="AL190">
        <f t="shared" si="505"/>
        <v>0.13978921181576554</v>
      </c>
      <c r="AM190">
        <f t="shared" si="506"/>
        <v>-2.423291886612617</v>
      </c>
      <c r="AN190">
        <f t="shared" si="566"/>
        <v>-7.5236147011725407</v>
      </c>
      <c r="AO190">
        <f t="shared" si="507"/>
        <v>0.15271587206116888</v>
      </c>
      <c r="AP190">
        <f t="shared" si="508"/>
        <v>-2.1571068151044681</v>
      </c>
      <c r="AQ190">
        <f t="shared" si="567"/>
        <v>-9.4581890123230519</v>
      </c>
      <c r="AR190">
        <f t="shared" si="509"/>
        <v>0.16421215673349243</v>
      </c>
      <c r="AS190">
        <f t="shared" si="510"/>
        <v>-1.7610319463163926</v>
      </c>
      <c r="AT190">
        <f t="shared" si="568"/>
        <v>-12.42742979690073</v>
      </c>
      <c r="AU190">
        <f t="shared" si="511"/>
        <v>0.17395974594544261</v>
      </c>
      <c r="AV190">
        <f t="shared" si="512"/>
        <v>-1.1254435888922725</v>
      </c>
      <c r="AW190">
        <f t="shared" si="569"/>
        <v>-17.675858996723488</v>
      </c>
      <c r="AX190">
        <f t="shared" si="513"/>
        <v>0.18163472401067693</v>
      </c>
      <c r="AY190">
        <f t="shared" si="514"/>
        <v>3.4825689791915221E-2</v>
      </c>
      <c r="AZ190">
        <f t="shared" si="570"/>
        <v>-29.765754531725296</v>
      </c>
      <c r="BA190">
        <f t="shared" si="515"/>
        <v>0.18694251747398594</v>
      </c>
      <c r="BB190">
        <f t="shared" si="516"/>
        <v>2.7659923175663543</v>
      </c>
      <c r="BC190">
        <f t="shared" si="571"/>
        <v>-89.754127222867169</v>
      </c>
      <c r="BD190">
        <f t="shared" si="517"/>
        <v>0.1896576395485936</v>
      </c>
      <c r="BE190">
        <f t="shared" si="518"/>
        <v>16.48666688956596</v>
      </c>
      <c r="BF190">
        <f t="shared" si="572"/>
        <v>89.754127222867609</v>
      </c>
      <c r="BG190">
        <f t="shared" si="519"/>
        <v>0.18965763954858639</v>
      </c>
      <c r="BH190">
        <f t="shared" si="520"/>
        <v>16.486666889565626</v>
      </c>
      <c r="BI190">
        <f t="shared" si="573"/>
        <v>29.765754531725314</v>
      </c>
      <c r="BJ190">
        <f t="shared" si="521"/>
        <v>0.18694251747398694</v>
      </c>
      <c r="BK190">
        <f t="shared" si="522"/>
        <v>2.7659923175663788</v>
      </c>
      <c r="BL190">
        <f t="shared" si="574"/>
        <v>17.675858996723495</v>
      </c>
      <c r="BM190">
        <f t="shared" si="523"/>
        <v>0.18163472401067748</v>
      </c>
      <c r="BN190">
        <f t="shared" si="524"/>
        <v>3.4825689791923367E-2</v>
      </c>
      <c r="BO190">
        <f t="shared" si="575"/>
        <v>12.427429796900729</v>
      </c>
      <c r="BP190">
        <f t="shared" si="525"/>
        <v>0.17395974594544161</v>
      </c>
      <c r="BQ190">
        <f t="shared" si="526"/>
        <v>-1.125443588892282</v>
      </c>
      <c r="BR190">
        <f t="shared" si="576"/>
        <v>9.4581890123230536</v>
      </c>
      <c r="BS190">
        <f t="shared" si="527"/>
        <v>0.16421215673349276</v>
      </c>
      <c r="BT190">
        <f t="shared" si="528"/>
        <v>-1.7610319463163897</v>
      </c>
      <c r="BU190">
        <f t="shared" si="577"/>
        <v>7.5236147011725407</v>
      </c>
      <c r="BV190">
        <f t="shared" si="529"/>
        <v>0.15271587206116977</v>
      </c>
      <c r="BW190">
        <f t="shared" si="530"/>
        <v>-2.1571068151044619</v>
      </c>
      <c r="BX190">
        <f t="shared" si="578"/>
        <v>6.1448624999900412</v>
      </c>
      <c r="BY190">
        <f t="shared" si="531"/>
        <v>0.13978921181576531</v>
      </c>
      <c r="BZ190">
        <f t="shared" si="532"/>
        <v>-2.4232918866126179</v>
      </c>
      <c r="CA190">
        <f t="shared" si="579"/>
        <v>5.0983365410179786</v>
      </c>
      <c r="CB190">
        <f t="shared" si="533"/>
        <v>0.12572450925529421</v>
      </c>
      <c r="CC190">
        <f t="shared" si="534"/>
        <v>-2.6107759163483779</v>
      </c>
      <c r="CD190">
        <f t="shared" si="580"/>
        <v>4.2655425145135935</v>
      </c>
      <c r="CE190">
        <f t="shared" si="535"/>
        <v>0.11078830875360923</v>
      </c>
      <c r="CF190">
        <f t="shared" si="536"/>
        <v>-2.7467541508165429</v>
      </c>
      <c r="CG190">
        <f t="shared" si="581"/>
        <v>3.5777452877332019</v>
      </c>
      <c r="CH190">
        <f t="shared" si="537"/>
        <v>9.5242391451548225E-2</v>
      </c>
      <c r="CI190">
        <f t="shared" si="538"/>
        <v>-2.8471058774654745</v>
      </c>
      <c r="CJ190">
        <f t="shared" si="582"/>
        <v>2.9922241392784472</v>
      </c>
      <c r="CK190">
        <f t="shared" si="539"/>
        <v>7.9379458502514932E-2</v>
      </c>
      <c r="CL190">
        <f t="shared" si="540"/>
        <v>-2.9218099250926075</v>
      </c>
      <c r="CM190">
        <f t="shared" si="583"/>
        <v>2.4808908420109246</v>
      </c>
      <c r="CN190">
        <f t="shared" si="541"/>
        <v>6.3562096934035361E-2</v>
      </c>
      <c r="CO190">
        <f t="shared" si="542"/>
        <v>-2.9775141216786714</v>
      </c>
      <c r="CP190">
        <f t="shared" si="584"/>
        <v>2.0243479068686643</v>
      </c>
      <c r="CQ190">
        <f t="shared" si="543"/>
        <v>4.8251219322418382E-2</v>
      </c>
      <c r="CR190">
        <f t="shared" si="544"/>
        <v>-3.0188511306874406</v>
      </c>
      <c r="CS190">
        <f t="shared" si="585"/>
        <v>1.6085678002018517</v>
      </c>
      <c r="CT190">
        <f t="shared" si="545"/>
        <v>3.4011394835291475E-2</v>
      </c>
      <c r="CU190">
        <f t="shared" si="546"/>
        <v>-3.0491513672971871</v>
      </c>
      <c r="CV190">
        <f t="shared" si="586"/>
        <v>1.222929580474136</v>
      </c>
      <c r="CW190">
        <f t="shared" si="547"/>
        <v>2.1485387142541224E-2</v>
      </c>
      <c r="CX190">
        <f t="shared" si="548"/>
        <v>-3.0708455575222988</v>
      </c>
      <c r="CY190">
        <f t="shared" si="587"/>
        <v>0.85900062004050182</v>
      </c>
      <c r="CZ190">
        <f t="shared" si="549"/>
        <v>1.1337875828555721E-2</v>
      </c>
      <c r="DA190">
        <f t="shared" si="550"/>
        <v>-3.0856985297905863</v>
      </c>
      <c r="DB190">
        <f t="shared" si="588"/>
        <v>0.50974572134360674</v>
      </c>
      <c r="DC190">
        <f t="shared" si="551"/>
        <v>4.176994241110954E-3</v>
      </c>
      <c r="DD190">
        <f t="shared" si="552"/>
        <v>-3.094946788334902</v>
      </c>
      <c r="EW190">
        <f t="shared" si="481"/>
        <v>5.4977871437821202</v>
      </c>
      <c r="EX190">
        <f t="shared" si="476"/>
        <v>3.5355339059326738</v>
      </c>
      <c r="EY190">
        <f t="shared" si="477"/>
        <v>-3.5355339059328013</v>
      </c>
      <c r="EZ190">
        <f t="shared" si="478"/>
        <v>-5.4480804242684302</v>
      </c>
      <c r="FA190">
        <f t="shared" si="589"/>
        <v>2.2646014419105036</v>
      </c>
      <c r="FB190" cm="1">
        <f t="array" ref="FB190">xsel+Rs*COS(EW190)</f>
        <v>268.18584073299348</v>
      </c>
      <c r="FC190">
        <f t="shared" si="479"/>
        <v>135.31326644538086</v>
      </c>
    </row>
    <row r="191" spans="1:159" x14ac:dyDescent="0.2">
      <c r="A191">
        <f t="shared" si="553"/>
        <v>90.526088206742614</v>
      </c>
      <c r="B191">
        <f t="shared" si="482"/>
        <v>0.16002649419668957</v>
      </c>
      <c r="C191">
        <f>IF(B191&gt;0, Al*(SIGN(SIN(B$94))*SQRT(B191)-SIN(B$94))/(Vl*SIN(B$94)),0)</f>
        <v>14.808194222490732</v>
      </c>
      <c r="D191">
        <f t="shared" si="554"/>
        <v>-0.17121025676298093</v>
      </c>
      <c r="E191">
        <f t="shared" si="475"/>
        <v>0.40801619046876375</v>
      </c>
      <c r="F191">
        <f>IF(E191&gt;0, Al*(SIGN(SIN(E$94))*SQRT(E191)-SIN(E$94))/(Vl*SIN(E$94)),0)</f>
        <v>26.106983569604623</v>
      </c>
      <c r="G191">
        <f t="shared" si="555"/>
        <v>-0.5164098875844868</v>
      </c>
      <c r="H191">
        <f>1-(Vl*SIN(H$94)*G191/Al-COS(H$94))^2</f>
        <v>3.3422947454845309E-3</v>
      </c>
      <c r="I191">
        <f>Al*(SIGN(SIN(H$94))*SQRT(H191)-SIN(H$94))/(Vl*SIN(H$94))</f>
        <v>-3.2035959954851365</v>
      </c>
      <c r="J191">
        <f t="shared" si="556"/>
        <v>-0.87009859271282664</v>
      </c>
      <c r="K191">
        <f>1-(Vl*SIN(K$94)*J191/Al-COS(K$94))^2</f>
        <v>9.0754719172814191E-3</v>
      </c>
      <c r="L191">
        <f>Al*(SIGN(SIN(K$94))*SQRT(K191)-SIN(K$94))/(Vl*SIN(K$94))</f>
        <v>-3.1951555523780781</v>
      </c>
      <c r="M191">
        <f t="shared" si="557"/>
        <v>-1.23846516520447</v>
      </c>
      <c r="N191">
        <f>1-(Vl*SIN(N$94)*M191/Al-COS(N$94))^2</f>
        <v>1.7206975655349455E-2</v>
      </c>
      <c r="O191">
        <f>Al*(SIGN(SIN(N$94))*SQRT(N191)-SIN(N$94))/(Vl*SIN(N$94))</f>
        <v>-3.1816237821271778</v>
      </c>
      <c r="P191">
        <f t="shared" si="558"/>
        <v>-1.6285804291192851</v>
      </c>
      <c r="Q191">
        <f>1-(Vl*SIN(Q$94)*P191/Al-COS(Q$94))^2</f>
        <v>2.7256190873257369E-2</v>
      </c>
      <c r="R191">
        <f>Al*(SIGN(SIN(Q$94))*SQRT(Q191)-SIN(Q$94))/(Vl*SIN(Q$94))</f>
        <v>-3.1618996699951034</v>
      </c>
      <c r="S191">
        <f t="shared" si="559"/>
        <v>-2.0489461422001214</v>
      </c>
      <c r="T191">
        <f>1-(Vl*SIN(T$94)*S191/Al-COS(T$94))^2</f>
        <v>3.8696419545078409E-2</v>
      </c>
      <c r="U191">
        <f>Al*(SIGN(SIN(T$94))*SQRT(T191)-SIN(T$94))/(Vl*SIN(T$94))</f>
        <v>-3.1344079802507774</v>
      </c>
      <c r="V191">
        <f t="shared" si="560"/>
        <v>-2.5102956387749211</v>
      </c>
      <c r="W191">
        <f>1-(Vl*SIN(W$94)*V191/Al-COS(W$94))^2</f>
        <v>5.1016632717420407E-2</v>
      </c>
      <c r="X191">
        <f>Al*(SIGN(SIN(W$94))*SQRT(W191)-SIN(W$94))/(Vl*SIN(W$94))</f>
        <v>-3.0969739103269647</v>
      </c>
      <c r="Y191">
        <f t="shared" si="561"/>
        <v>-3.0268240765054011</v>
      </c>
      <c r="Z191">
        <f>1-(Vl*SIN(Z$94)*Y191/Al-COS(Z$94))^2</f>
        <v>6.3766139921315412E-2</v>
      </c>
      <c r="AA191">
        <f>Al*(SIGN(SIN(Z$94))*SQRT(Z191)-SIN(Z$94))/(Vl*SIN(Z$94))</f>
        <v>-3.0466115228226243</v>
      </c>
      <c r="AB191">
        <f t="shared" si="562"/>
        <v>-3.6181694487509364</v>
      </c>
      <c r="AC191">
        <f>1-(Vl*SIN(AC$94)*AB191/Al-COS(AC$94))^2</f>
        <v>7.6575139209978937E-2</v>
      </c>
      <c r="AD191">
        <f>Al*(SIGN(SIN(AC$94))*SQRT(AC191)-SIN(AC$94))/(Vl*SIN(AC$94))</f>
        <v>-2.9791609354265449</v>
      </c>
      <c r="AE191">
        <f t="shared" si="563"/>
        <v>-4.3127635249930236</v>
      </c>
      <c r="AF191">
        <f>1-(Vl*SIN(AF$94)*AE191/Al-COS(AF$94))^2</f>
        <v>8.9150847892014218E-2</v>
      </c>
      <c r="AG191">
        <f>Al*(SIGN(SIN(AF$94))*SQRT(AF191)-SIN(AF$94))/(Vl*SIN(AF$94))</f>
        <v>-2.888647060117564</v>
      </c>
      <c r="AH191">
        <f t="shared" si="564"/>
        <v>-5.1538301654083796</v>
      </c>
      <c r="AI191">
        <f>1-(Vl*SIN(AI$94)*AH191/Al-COS(AI$94))^2</f>
        <v>0.10125504592070034</v>
      </c>
      <c r="AJ191">
        <f>Al*(SIGN(SIN(AI$94))*SQRT(AI191)-SIN(AI$94))/(Vl*SIN(AI$94))</f>
        <v>-2.766096828394164</v>
      </c>
      <c r="AK191">
        <f t="shared" si="565"/>
        <v>-6.2108806011139608</v>
      </c>
      <c r="AL191">
        <f>1-(Vl*SIN(AL$94)*AK191/Al-COS(AL$94))^2</f>
        <v>0.11267293813527168</v>
      </c>
      <c r="AM191">
        <f>Al*(SIGN(SIN(AL$94))*SQRT(AL191)-SIN(AL$94))/(Vl*SIN(AL$94))</f>
        <v>-2.5972297419969181</v>
      </c>
      <c r="AN191">
        <f t="shared" si="566"/>
        <v>-7.603702015689243</v>
      </c>
      <c r="AO191">
        <f>1-(Vl*SIN(AO$94)*AN191/Al-COS(AO$94))^2</f>
        <v>0.1231844368713324</v>
      </c>
      <c r="AP191">
        <f>Al*(SIGN(SIN(AO$94))*SQRT(AO191)-SIN(AO$94))/(Vl*SIN(AO$94))</f>
        <v>-2.3575898094916869</v>
      </c>
      <c r="AQ191">
        <f t="shared" si="567"/>
        <v>-9.5582773988162426</v>
      </c>
      <c r="AR191">
        <f>1-(Vl*SIN(AR$94)*AQ191/Al-COS(AR$94))^2</f>
        <v>0.13254719434380424</v>
      </c>
      <c r="AS191">
        <f>Al*(SIGN(SIN(AR$94))*SQRT(AR191)-SIN(AR$94))/(Vl*SIN(AR$94))</f>
        <v>-2.0011481436991452</v>
      </c>
      <c r="AT191">
        <f t="shared" si="568"/>
        <v>-12.558509549470232</v>
      </c>
      <c r="AU191">
        <f>1-(Vl*SIN(AU$94)*AT191/Al-COS(AU$94))^2</f>
        <v>0.14049661601612684</v>
      </c>
      <c r="AV191">
        <f>Al*(SIGN(SIN(AU$94))*SQRT(AU191)-SIN(AU$94))/(Vl*SIN(AU$94))</f>
        <v>-1.4293370876779177</v>
      </c>
      <c r="AW191">
        <f t="shared" si="569"/>
        <v>-17.862021712899988</v>
      </c>
      <c r="AX191">
        <f>1-(Vl*SIN(AX$94)*AW191/Al-COS(AX$94))^2</f>
        <v>0.14676288315308805</v>
      </c>
      <c r="AY191">
        <f>Al*(SIGN(SIN(AX$94))*SQRT(AX191)-SIN(AX$94))/(Vl*SIN(AX$94))</f>
        <v>-0.38575595298474374</v>
      </c>
      <c r="AZ191">
        <f t="shared" si="570"/>
        <v>-30.079100768378488</v>
      </c>
      <c r="BA191">
        <f>1-(Vl*SIN(BA$94)*AZ191/Al-COS(BA$94))^2</f>
        <v>0.15110017070123427</v>
      </c>
      <c r="BB191">
        <f>Al*(SIGN(SIN(BA$94))*SQRT(BA191)-SIN(BA$94))/(Vl*SIN(BA$94))</f>
        <v>2.070269449564353</v>
      </c>
      <c r="BC191">
        <f t="shared" si="571"/>
        <v>-90.698908355749438</v>
      </c>
      <c r="BD191">
        <f>1-(Vl*SIN(BD$94)*BC191/Al-COS(BD$94))^2</f>
        <v>0.15332003166080532</v>
      </c>
      <c r="BE191">
        <f>Al*(SIGN(SIN(BD$94))*SQRT(BD191)-SIN(BD$94))/(Vl*SIN(BD$94))</f>
        <v>14.407217760682288</v>
      </c>
      <c r="BF191">
        <f t="shared" si="572"/>
        <v>90.698908355749893</v>
      </c>
      <c r="BG191">
        <f>1-(Vl*SIN(BG$94)*BF191/Al-COS(BG$94))^2</f>
        <v>0.15332003166079711</v>
      </c>
      <c r="BH191">
        <f>Al*(SIGN(SIN(BG$94))*SQRT(BG191)-SIN(BG$94))/(Vl*SIN(BG$94))</f>
        <v>14.407217760681846</v>
      </c>
      <c r="BI191">
        <f t="shared" si="573"/>
        <v>30.079100768378506</v>
      </c>
      <c r="BJ191">
        <f>1-(Vl*SIN(BJ$94)*BI191/Al-COS(BJ$94))^2</f>
        <v>0.15110017070123571</v>
      </c>
      <c r="BK191">
        <f>Al*(SIGN(SIN(BJ$94))*SQRT(BJ191)-SIN(BJ$94))/(Vl*SIN(BJ$94))</f>
        <v>2.0702694495643872</v>
      </c>
      <c r="BL191">
        <f t="shared" si="574"/>
        <v>17.862021712899995</v>
      </c>
      <c r="BM191">
        <f>1-(Vl*SIN(BM$94)*BL191/Al-COS(BM$94))^2</f>
        <v>0.14676288315308872</v>
      </c>
      <c r="BN191">
        <f>Al*(SIGN(SIN(BM$94))*SQRT(BM191)-SIN(BM$94))/(Vl*SIN(BM$94))</f>
        <v>-0.3857559529847337</v>
      </c>
      <c r="BO191">
        <f t="shared" si="575"/>
        <v>12.55850954947023</v>
      </c>
      <c r="BP191">
        <f>1-(Vl*SIN(BP$94)*BO191/Al-COS(BP$94))^2</f>
        <v>0.14049661601612573</v>
      </c>
      <c r="BQ191">
        <f>Al*(SIGN(SIN(BP$94))*SQRT(BP191)-SIN(BP$94))/(Vl*SIN(BP$94))</f>
        <v>-1.4293370876779294</v>
      </c>
      <c r="BR191">
        <f t="shared" si="576"/>
        <v>9.5582773988162444</v>
      </c>
      <c r="BS191">
        <f>1-(Vl*SIN(BS$94)*BR191/Al-COS(BS$94))^2</f>
        <v>0.13254719434380469</v>
      </c>
      <c r="BT191">
        <f>Al*(SIGN(SIN(BS$94))*SQRT(BS191)-SIN(BS$94))/(Vl*SIN(BS$94))</f>
        <v>-2.0011481436991412</v>
      </c>
      <c r="BU191">
        <f t="shared" si="577"/>
        <v>7.603702015689243</v>
      </c>
      <c r="BV191">
        <f>1-(Vl*SIN(BV$94)*BU191/Al-COS(BV$94))^2</f>
        <v>0.12318443687133318</v>
      </c>
      <c r="BW191">
        <f>Al*(SIGN(SIN(BV$94))*SQRT(BV191)-SIN(BV$94))/(Vl*SIN(BV$94))</f>
        <v>-2.3575898094916812</v>
      </c>
      <c r="BX191">
        <f t="shared" si="578"/>
        <v>6.2108806011139608</v>
      </c>
      <c r="BY191">
        <f>1-(Vl*SIN(BY$94)*BX191/Al-COS(BY$94))^2</f>
        <v>0.11267293813527146</v>
      </c>
      <c r="BZ191">
        <f>Al*(SIGN(SIN(BY$94))*SQRT(BY191)-SIN(BY$94))/(Vl*SIN(BY$94))</f>
        <v>-2.5972297419969195</v>
      </c>
      <c r="CA191">
        <f t="shared" si="579"/>
        <v>5.1538301654083796</v>
      </c>
      <c r="CB191">
        <f>1-(Vl*SIN(CB$94)*CA191/Al-COS(CB$94))^2</f>
        <v>0.10125504592069989</v>
      </c>
      <c r="CC191">
        <f>Al*(SIGN(SIN(CB$94))*SQRT(CB191)-SIN(CB$94))/(Vl*SIN(CB$94))</f>
        <v>-2.7660968283941672</v>
      </c>
      <c r="CD191">
        <f t="shared" si="580"/>
        <v>4.3127635249930236</v>
      </c>
      <c r="CE191">
        <f>1-(Vl*SIN(CE$94)*CD191/Al-COS(CE$94))^2</f>
        <v>8.9150847892014218E-2</v>
      </c>
      <c r="CF191">
        <f>Al*(SIGN(SIN(CE$94))*SQRT(CE191)-SIN(CE$94))/(Vl*SIN(CE$94))</f>
        <v>-2.888647060117564</v>
      </c>
      <c r="CG191">
        <f t="shared" si="581"/>
        <v>3.6181694487509364</v>
      </c>
      <c r="CH191">
        <f>1-(Vl*SIN(CH$94)*CG191/Al-COS(CH$94))^2</f>
        <v>7.657513920997927E-2</v>
      </c>
      <c r="CI191">
        <f>Al*(SIGN(SIN(CH$94))*SQRT(CH191)-SIN(CH$94))/(Vl*SIN(CH$94))</f>
        <v>-2.9791609354265427</v>
      </c>
      <c r="CJ191">
        <f t="shared" si="582"/>
        <v>3.0268240765054015</v>
      </c>
      <c r="CK191">
        <f>1-(Vl*SIN(CK$94)*CJ191/Al-COS(CK$94))^2</f>
        <v>6.3766139921316078E-2</v>
      </c>
      <c r="CL191">
        <f>Al*(SIGN(SIN(CK$94))*SQRT(CK191)-SIN(CK$94))/(Vl*SIN(CK$94))</f>
        <v>-3.0466115228226176</v>
      </c>
      <c r="CM191">
        <f t="shared" si="583"/>
        <v>2.5102956387749211</v>
      </c>
      <c r="CN191">
        <f>1-(Vl*SIN(CN$94)*CM191/Al-COS(CN$94))^2</f>
        <v>5.1016632717420185E-2</v>
      </c>
      <c r="CO191">
        <f>Al*(SIGN(SIN(CN$94))*SQRT(CN191)-SIN(CN$94))/(Vl*SIN(CN$94))</f>
        <v>-3.0969739103269669</v>
      </c>
      <c r="CP191">
        <f t="shared" si="584"/>
        <v>2.0489461422001223</v>
      </c>
      <c r="CQ191">
        <f>1-(Vl*SIN(CQ$94)*CP191/Al-COS(CQ$94))^2</f>
        <v>3.8696419545078409E-2</v>
      </c>
      <c r="CR191">
        <f>Al*(SIGN(SIN(CQ$94))*SQRT(CQ191)-SIN(CQ$94))/(Vl*SIN(CQ$94))</f>
        <v>-3.1344079802507774</v>
      </c>
      <c r="CS191">
        <f t="shared" si="585"/>
        <v>1.6285804291192851</v>
      </c>
      <c r="CT191">
        <f>1-(Vl*SIN(CT$94)*CS191/Al-COS(CT$94))^2</f>
        <v>2.7256190873257813E-2</v>
      </c>
      <c r="CU191">
        <f>Al*(SIGN(SIN(CT$94))*SQRT(CT191)-SIN(CT$94))/(Vl*SIN(CT$94))</f>
        <v>-3.1618996699950963</v>
      </c>
      <c r="CV191">
        <f t="shared" si="586"/>
        <v>1.2384651652044705</v>
      </c>
      <c r="CW191">
        <f>1-(Vl*SIN(CW$94)*CV191/Al-COS(CW$94))^2</f>
        <v>1.7206975655349455E-2</v>
      </c>
      <c r="CX191">
        <f>Al*(SIGN(SIN(CW$94))*SQRT(CW191)-SIN(CW$94))/(Vl*SIN(CW$94))</f>
        <v>-3.1816237821271782</v>
      </c>
      <c r="CY191">
        <f t="shared" si="587"/>
        <v>0.87009859271282652</v>
      </c>
      <c r="CZ191">
        <f>1-(Vl*SIN(CZ$94)*CY191/Al-COS(CZ$94))^2</f>
        <v>9.0754719172814191E-3</v>
      </c>
      <c r="DA191">
        <f>Al*(SIGN(SIN(CZ$94))*SQRT(CZ191)-SIN(CZ$94))/(Vl*SIN(CZ$94))</f>
        <v>-3.1951555523780777</v>
      </c>
      <c r="DB191">
        <f t="shared" si="588"/>
        <v>0.51640988758448692</v>
      </c>
      <c r="DC191">
        <f>1-(Vl*SIN(DC$94)*DB191/Al-COS(DC$94))^2</f>
        <v>3.3422947454845309E-3</v>
      </c>
      <c r="DD191">
        <f>Al*(SIGN(SIN(DC$94))*SQRT(DC191)-SIN(DC$94))/(Vl*SIN(DC$94))</f>
        <v>-3.2035959954851365</v>
      </c>
      <c r="EW191">
        <f t="shared" si="481"/>
        <v>5.5292030703180179</v>
      </c>
      <c r="EX191">
        <f t="shared" si="476"/>
        <v>3.6448431371069958</v>
      </c>
      <c r="EY191">
        <f t="shared" si="477"/>
        <v>-3.4227355296435098</v>
      </c>
      <c r="EZ191">
        <f t="shared" si="478"/>
        <v>-5.6683599258186099</v>
      </c>
      <c r="FA191">
        <f t="shared" si="589"/>
        <v>1.6369776270229381</v>
      </c>
      <c r="FB191" cm="1">
        <f t="array" ref="FB191">xsel+Rs*COS(EW191)</f>
        <v>268.21316804078708</v>
      </c>
      <c r="FC191">
        <f t="shared" si="479"/>
        <v>135.34146603945317</v>
      </c>
    </row>
    <row r="192" spans="1:159" x14ac:dyDescent="0.2">
      <c r="A192">
        <f t="shared" si="553"/>
        <v>91.469069129739395</v>
      </c>
      <c r="B192">
        <f t="shared" si="482"/>
        <v>0.123108944083406</v>
      </c>
      <c r="C192">
        <f>IF(B192&gt;0, Al*(SIGN(SIN(B$94))*SQRT(B192)-SIN(B$94))/(Vl*SIN(B$94)),0)</f>
        <v>12.481294966094051</v>
      </c>
      <c r="D192">
        <f t="shared" si="554"/>
        <v>-0.17343303994663856</v>
      </c>
      <c r="E192">
        <f t="shared" si="475"/>
        <v>0.40143517359140768</v>
      </c>
      <c r="F192">
        <f>IF(E192&gt;0, Al*(SIGN(SIN(E$94))*SQRT(E192)-SIN(E$94))/(Vl*SIN(E$94)),0)</f>
        <v>25.862182021379645</v>
      </c>
      <c r="G192">
        <f t="shared" si="555"/>
        <v>-0.52307405382536698</v>
      </c>
      <c r="H192">
        <f>1-(Vl*SIN(H$94)*G192/Al-COS(H$94))^2</f>
        <v>2.5072455735601906E-3</v>
      </c>
      <c r="I192">
        <f>Al*(SIGN(SIN(H$94))*SQRT(H192)-SIN(H$94))/(Vl*SIN(H$94))</f>
        <v>-3.3269572455143255</v>
      </c>
      <c r="J192">
        <f t="shared" si="556"/>
        <v>-0.88119656538515134</v>
      </c>
      <c r="K192">
        <f>1-(Vl*SIN(K$94)*J192/Al-COS(K$94))^2</f>
        <v>6.8104823787885627E-3</v>
      </c>
      <c r="L192">
        <f>Al*(SIGN(SIN(K$94))*SQRT(K192)-SIN(K$94))/(Vl*SIN(K$94))</f>
        <v>-3.319501696108369</v>
      </c>
      <c r="M192">
        <f t="shared" si="557"/>
        <v>-1.2540007499348045</v>
      </c>
      <c r="N192">
        <f>1-(Vl*SIN(N$94)*M192/Al-COS(N$94))^2</f>
        <v>1.2919231197499381E-2</v>
      </c>
      <c r="O192">
        <f>Al*(SIGN(SIN(N$94))*SQRT(N192)-SIN(N$94))/(Vl*SIN(N$94))</f>
        <v>-3.3075692203527209</v>
      </c>
      <c r="P192">
        <f t="shared" si="558"/>
        <v>-1.6485930580367185</v>
      </c>
      <c r="Q192">
        <f>1-(Vl*SIN(Q$94)*P192/Al-COS(Q$94))^2</f>
        <v>2.0477449408711323E-2</v>
      </c>
      <c r="R192">
        <f>Al*(SIGN(SIN(Q$94))*SQRT(Q192)-SIN(Q$94))/(Vl*SIN(Q$94))</f>
        <v>-3.290210685148518</v>
      </c>
      <c r="S192">
        <f t="shared" si="559"/>
        <v>-2.0735443775315794</v>
      </c>
      <c r="T192">
        <f>1-(Vl*SIN(T$94)*S192/Al-COS(T$94))^2</f>
        <v>2.9093897724167039E-2</v>
      </c>
      <c r="U192">
        <f>Al*(SIGN(SIN(T$94))*SQRT(T192)-SIN(T$94))/(Vl*SIN(T$94))</f>
        <v>-3.2660648268132189</v>
      </c>
      <c r="V192">
        <f t="shared" si="560"/>
        <v>-2.5397004355389177</v>
      </c>
      <c r="W192">
        <f>1-(Vl*SIN(W$94)*V192/Al-COS(W$94))^2</f>
        <v>3.8387690915709483E-2</v>
      </c>
      <c r="X192">
        <f>Al*(SIGN(SIN(W$94))*SQRT(W192)-SIN(W$94))/(Vl*SIN(W$94))</f>
        <v>-3.2332477042336674</v>
      </c>
      <c r="Y192">
        <f t="shared" si="561"/>
        <v>-3.0614240137323554</v>
      </c>
      <c r="Z192">
        <f>1-(Vl*SIN(Z$94)*Y192/Al-COS(Z$94))^2</f>
        <v>4.8021534780464226E-2</v>
      </c>
      <c r="AA192">
        <f>Al*(SIGN(SIN(Z$94))*SQRT(Z192)-SIN(Z$94))/(Vl*SIN(Z$94))</f>
        <v>-3.1891673505642055</v>
      </c>
      <c r="AB192">
        <f t="shared" si="562"/>
        <v>-3.6585936097686709</v>
      </c>
      <c r="AC192">
        <f>1-(Vl*SIN(AC$94)*AB192/Al-COS(AC$94))^2</f>
        <v>5.7717273944039471E-2</v>
      </c>
      <c r="AD192">
        <f>Al*(SIGN(SIN(AC$94))*SQRT(AC192)-SIN(AC$94))/(Vl*SIN(AC$94))</f>
        <v>-3.1302072025748857</v>
      </c>
      <c r="AE192">
        <f t="shared" si="563"/>
        <v>-4.3599845354724538</v>
      </c>
      <c r="AF192">
        <f>1-(Vl*SIN(AF$94)*AE192/Al-COS(AF$94))^2</f>
        <v>6.7253286585855498E-2</v>
      </c>
      <c r="AG192">
        <f>Al*(SIGN(SIN(AF$94))*SQRT(AF192)-SIN(AF$94))/(Vl*SIN(AF$94))</f>
        <v>-3.051167650208352</v>
      </c>
      <c r="AH192">
        <f t="shared" si="564"/>
        <v>-5.2093237897987805</v>
      </c>
      <c r="AI192">
        <f>1-(Vl*SIN(AI$94)*AH192/Al-COS(AI$94))^2</f>
        <v>7.6447863327873233E-2</v>
      </c>
      <c r="AJ192">
        <f>Al*(SIGN(SIN(AI$94))*SQRT(AI192)-SIN(AI$94))/(Vl*SIN(AI$94))</f>
        <v>-2.9442366878183299</v>
      </c>
      <c r="AK192">
        <f t="shared" si="565"/>
        <v>-6.2768987022378804</v>
      </c>
      <c r="AL192">
        <f>1-(Vl*SIN(AL$94)*AK192/Al-COS(AL$94))^2</f>
        <v>8.5135880113448525E-2</v>
      </c>
      <c r="AM192">
        <f>Al*(SIGN(SIN(AL$94))*SQRT(AL192)-SIN(AL$94))/(Vl*SIN(AL$94))</f>
        <v>-2.7969801808869184</v>
      </c>
      <c r="AN192">
        <f t="shared" si="566"/>
        <v>-7.6837893302059452</v>
      </c>
      <c r="AO192">
        <f>1-(Vl*SIN(AO$94)*AN192/Al-COS(AO$94))^2</f>
        <v>9.31471320702979E-2</v>
      </c>
      <c r="AP192">
        <f>Al*(SIGN(SIN(AO$94))*SQRT(AO192)-SIN(AO$94))/(Vl*SIN(AO$94))</f>
        <v>-2.5881050719148053</v>
      </c>
      <c r="AQ192">
        <f t="shared" si="567"/>
        <v>-9.6583657853094333</v>
      </c>
      <c r="AR192">
        <f>1-(Vl*SIN(AR$94)*AQ192/Al-COS(AR$94))^2</f>
        <v>0.10029349747561156</v>
      </c>
      <c r="AS192">
        <f>Al*(SIGN(SIN(AR$94))*SQRT(AR192)-SIN(AR$94))/(Vl*SIN(AR$94))</f>
        <v>-2.2775387457467735</v>
      </c>
      <c r="AT192">
        <f t="shared" si="568"/>
        <v>-12.689589302039733</v>
      </c>
      <c r="AU192">
        <f>1-(Vl*SIN(AU$94)*AT192/Al-COS(AU$94))^2</f>
        <v>0.10636907645692484</v>
      </c>
      <c r="AV192">
        <f>Al*(SIGN(SIN(AU$94))*SQRT(AU192)-SIN(AU$94))/(Vl*SIN(AU$94))</f>
        <v>-1.7794734903965206</v>
      </c>
      <c r="AW192">
        <f t="shared" si="569"/>
        <v>-18.048184429076489</v>
      </c>
      <c r="AX192">
        <f>1-(Vl*SIN(AX$94)*AW192/Al-COS(AX$94))^2</f>
        <v>0.11116349032322537</v>
      </c>
      <c r="AY192">
        <f>Al*(SIGN(SIN(AX$94))*SQRT(AX192)-SIN(AX$94))/(Vl*SIN(AX$94))</f>
        <v>-0.87070603616747244</v>
      </c>
      <c r="AZ192">
        <f t="shared" si="570"/>
        <v>-30.392447005031681</v>
      </c>
      <c r="BA192">
        <f>1-(Vl*SIN(BA$94)*AZ192/Al-COS(BA$94))^2</f>
        <v>0.11448474556745925</v>
      </c>
      <c r="BB192">
        <f>Al*(SIGN(SIN(BA$94))*SQRT(BA192)-SIN(BA$94))/(Vl*SIN(BA$94))</f>
        <v>1.2676413061321654</v>
      </c>
      <c r="BC192">
        <f t="shared" si="571"/>
        <v>-91.643689488631708</v>
      </c>
      <c r="BD192">
        <f>1-(Vl*SIN(BD$94)*BC192/Al-COS(BD$94))^2</f>
        <v>0.11618546376205197</v>
      </c>
      <c r="BE192">
        <f>Al*(SIGN(SIN(BD$94))*SQRT(BD192)-SIN(BD$94))/(Vl*SIN(BD$94))</f>
        <v>12.00758055966759</v>
      </c>
      <c r="BF192">
        <f t="shared" si="572"/>
        <v>91.643689488632177</v>
      </c>
      <c r="BG192">
        <f>1-(Vl*SIN(BG$94)*BF192/Al-COS(BG$94))^2</f>
        <v>0.11618546376204408</v>
      </c>
      <c r="BH192">
        <f>Al*(SIGN(SIN(BG$94))*SQRT(BG192)-SIN(BG$94))/(Vl*SIN(BG$94))</f>
        <v>12.007580559667089</v>
      </c>
      <c r="BI192">
        <f t="shared" si="573"/>
        <v>30.392447005031698</v>
      </c>
      <c r="BJ192">
        <f>1-(Vl*SIN(BJ$94)*BI192/Al-COS(BJ$94))^2</f>
        <v>0.11448474556746024</v>
      </c>
      <c r="BK192">
        <f>Al*(SIGN(SIN(BJ$94))*SQRT(BJ192)-SIN(BJ$94))/(Vl*SIN(BJ$94))</f>
        <v>1.2676413061321938</v>
      </c>
      <c r="BL192">
        <f t="shared" si="574"/>
        <v>18.048184429076496</v>
      </c>
      <c r="BM192">
        <f>1-(Vl*SIN(BM$94)*BL192/Al-COS(BM$94))^2</f>
        <v>0.11116349032322648</v>
      </c>
      <c r="BN192">
        <f>Al*(SIGN(SIN(BM$94))*SQRT(BM192)-SIN(BM$94))/(Vl*SIN(BM$94))</f>
        <v>-0.87070603616745457</v>
      </c>
      <c r="BO192">
        <f t="shared" si="575"/>
        <v>12.689589302039732</v>
      </c>
      <c r="BP192">
        <f>1-(Vl*SIN(BP$94)*BO192/Al-COS(BP$94))^2</f>
        <v>0.10636907645692373</v>
      </c>
      <c r="BQ192">
        <f>Al*(SIGN(SIN(BP$94))*SQRT(BP192)-SIN(BP$94))/(Vl*SIN(BP$94))</f>
        <v>-1.7794734903965339</v>
      </c>
      <c r="BR192">
        <f t="shared" si="576"/>
        <v>9.6583657853094351</v>
      </c>
      <c r="BS192">
        <f>1-(Vl*SIN(BS$94)*BR192/Al-COS(BS$94))^2</f>
        <v>0.100293497475612</v>
      </c>
      <c r="BT192">
        <f>Al*(SIGN(SIN(BS$94))*SQRT(BS192)-SIN(BS$94))/(Vl*SIN(BS$94))</f>
        <v>-2.2775387457467691</v>
      </c>
      <c r="BU192">
        <f t="shared" si="577"/>
        <v>7.6837893302059452</v>
      </c>
      <c r="BV192">
        <f>1-(Vl*SIN(BV$94)*BU192/Al-COS(BV$94))^2</f>
        <v>9.3147132070298344E-2</v>
      </c>
      <c r="BW192">
        <f>Al*(SIGN(SIN(BV$94))*SQRT(BV192)-SIN(BV$94))/(Vl*SIN(BV$94))</f>
        <v>-2.5881050719148018</v>
      </c>
      <c r="BX192">
        <f t="shared" si="578"/>
        <v>6.2768987022378804</v>
      </c>
      <c r="BY192">
        <f>1-(Vl*SIN(BY$94)*BX192/Al-COS(BY$94))^2</f>
        <v>8.5135880113448303E-2</v>
      </c>
      <c r="BZ192">
        <f>Al*(SIGN(SIN(BY$94))*SQRT(BY192)-SIN(BY$94))/(Vl*SIN(BY$94))</f>
        <v>-2.7969801808869201</v>
      </c>
      <c r="CA192">
        <f t="shared" si="579"/>
        <v>5.2093237897987805</v>
      </c>
      <c r="CB192">
        <f>1-(Vl*SIN(CB$94)*CA192/Al-COS(CB$94))^2</f>
        <v>7.6447863327872789E-2</v>
      </c>
      <c r="CC192">
        <f>Al*(SIGN(SIN(CB$94))*SQRT(CB192)-SIN(CB$94))/(Vl*SIN(CB$94))</f>
        <v>-2.9442366878183335</v>
      </c>
      <c r="CD192">
        <f t="shared" si="580"/>
        <v>4.3599845354724538</v>
      </c>
      <c r="CE192">
        <f>1-(Vl*SIN(CE$94)*CD192/Al-COS(CE$94))^2</f>
        <v>6.7253286585855498E-2</v>
      </c>
      <c r="CF192">
        <f>Al*(SIGN(SIN(CE$94))*SQRT(CE192)-SIN(CE$94))/(Vl*SIN(CE$94))</f>
        <v>-3.051167650208352</v>
      </c>
      <c r="CG192">
        <f t="shared" si="581"/>
        <v>3.6585936097686709</v>
      </c>
      <c r="CH192">
        <f>1-(Vl*SIN(CH$94)*CG192/Al-COS(CH$94))^2</f>
        <v>5.7717273944039915E-2</v>
      </c>
      <c r="CI192">
        <f>Al*(SIGN(SIN(CH$94))*SQRT(CH192)-SIN(CH$94))/(Vl*SIN(CH$94))</f>
        <v>-3.1302072025748822</v>
      </c>
      <c r="CJ192">
        <f t="shared" si="582"/>
        <v>3.0614240137323558</v>
      </c>
      <c r="CK192">
        <f>1-(Vl*SIN(CK$94)*CJ192/Al-COS(CK$94))^2</f>
        <v>4.8021534780464892E-2</v>
      </c>
      <c r="CL192">
        <f>Al*(SIGN(SIN(CK$94))*SQRT(CK192)-SIN(CK$94))/(Vl*SIN(CK$94))</f>
        <v>-3.1891673505641993</v>
      </c>
      <c r="CM192">
        <f t="shared" si="583"/>
        <v>2.5397004355389177</v>
      </c>
      <c r="CN192">
        <f>1-(Vl*SIN(CN$94)*CM192/Al-COS(CN$94))^2</f>
        <v>3.8387690915709038E-2</v>
      </c>
      <c r="CO192">
        <f>Al*(SIGN(SIN(CN$94))*SQRT(CN192)-SIN(CN$94))/(Vl*SIN(CN$94))</f>
        <v>-3.2332477042336722</v>
      </c>
      <c r="CP192">
        <f t="shared" si="584"/>
        <v>2.0735443775315803</v>
      </c>
      <c r="CQ192">
        <f>1-(Vl*SIN(CQ$94)*CP192/Al-COS(CQ$94))^2</f>
        <v>2.9093897724166595E-2</v>
      </c>
      <c r="CR192">
        <f>Al*(SIGN(SIN(CQ$94))*SQRT(CQ192)-SIN(CQ$94))/(Vl*SIN(CQ$94))</f>
        <v>-3.2660648268132251</v>
      </c>
      <c r="CS192">
        <f t="shared" si="585"/>
        <v>1.6485930580367185</v>
      </c>
      <c r="CT192">
        <f>1-(Vl*SIN(CT$94)*CS192/Al-COS(CT$94))^2</f>
        <v>2.0477449408711768E-2</v>
      </c>
      <c r="CU192">
        <f>Al*(SIGN(SIN(CT$94))*SQRT(CT192)-SIN(CT$94))/(Vl*SIN(CT$94))</f>
        <v>-3.2902106851485091</v>
      </c>
      <c r="CV192">
        <f t="shared" si="586"/>
        <v>1.2540007499348049</v>
      </c>
      <c r="CW192">
        <f>1-(Vl*SIN(CW$94)*CV192/Al-COS(CW$94))^2</f>
        <v>1.2919231197499381E-2</v>
      </c>
      <c r="CX192">
        <f>Al*(SIGN(SIN(CW$94))*SQRT(CW192)-SIN(CW$94))/(Vl*SIN(CW$94))</f>
        <v>-3.3075692203527214</v>
      </c>
      <c r="CY192">
        <f t="shared" si="587"/>
        <v>0.88119656538515123</v>
      </c>
      <c r="CZ192">
        <f>1-(Vl*SIN(CZ$94)*CY192/Al-COS(CZ$94))^2</f>
        <v>6.8104823787885627E-3</v>
      </c>
      <c r="DA192">
        <f>Al*(SIGN(SIN(CZ$94))*SQRT(CZ192)-SIN(CZ$94))/(Vl*SIN(CZ$94))</f>
        <v>-3.3195016961083685</v>
      </c>
      <c r="DB192">
        <f t="shared" si="588"/>
        <v>0.52307405382536709</v>
      </c>
      <c r="DC192">
        <f>1-(Vl*SIN(DC$94)*DB192/Al-COS(DC$94))^2</f>
        <v>2.5072455735601906E-3</v>
      </c>
      <c r="DD192">
        <f>Al*(SIGN(SIN(DC$94))*SQRT(DC192)-SIN(DC$94))/(Vl*SIN(DC$94))</f>
        <v>-3.3269572455143255</v>
      </c>
      <c r="EW192">
        <f t="shared" si="481"/>
        <v>5.5606189968539157</v>
      </c>
      <c r="EX192">
        <f t="shared" si="476"/>
        <v>3.7505553481522371</v>
      </c>
      <c r="EY192">
        <f t="shared" si="477"/>
        <v>-3.306559326618328</v>
      </c>
      <c r="EZ192">
        <f t="shared" si="478"/>
        <v>-5.8199005901046332</v>
      </c>
      <c r="FA192">
        <f t="shared" si="589"/>
        <v>0.96889479372104592</v>
      </c>
      <c r="FB192" cm="1">
        <f t="array" ref="FB192">xsel+Rs*COS(EW192)</f>
        <v>268.23959609354836</v>
      </c>
      <c r="FC192">
        <f t="shared" si="479"/>
        <v>135.37051009020948</v>
      </c>
    </row>
    <row r="193" spans="1:170" x14ac:dyDescent="0.2">
      <c r="A193">
        <f t="shared" si="553"/>
        <v>92.412050052736177</v>
      </c>
      <c r="B193">
        <f t="shared" si="482"/>
        <v>8.5397468161234946E-2</v>
      </c>
      <c r="C193">
        <f>IF(B193&gt;0, Al*(SIGN(SIN(B$94))*SQRT(B193)-SIN(B$94))/(Vl*SIN(B$94)),0)</f>
        <v>9.7059000246915872</v>
      </c>
      <c r="D193">
        <f t="shared" si="554"/>
        <v>-0.17565582313029618</v>
      </c>
      <c r="E193">
        <f t="shared" si="475"/>
        <v>0.3949401767888906</v>
      </c>
      <c r="F193">
        <f>IF(E193&gt;0, Al*(SIGN(SIN(E$94))*SQRT(E193)-SIN(E$94))/(Vl*SIN(E$94)),0)</f>
        <v>25.618604843286761</v>
      </c>
      <c r="G193">
        <f t="shared" si="555"/>
        <v>-0.52973822006624716</v>
      </c>
      <c r="H193">
        <f>1-(Vl*SIN(H$94)*G193/Al-COS(H$94))^2</f>
        <v>1.6718467253379332E-3</v>
      </c>
      <c r="I193">
        <f>Al*(SIGN(SIN(H$94))*SQRT(H193)-SIN(H$94))/(Vl*SIN(H$94))</f>
        <v>-3.4733326659907302</v>
      </c>
      <c r="J193">
        <f t="shared" si="556"/>
        <v>-0.89229453805747605</v>
      </c>
      <c r="K193">
        <f>1-(Vl*SIN(K$94)*J193/Al-COS(K$94))^2</f>
        <v>4.542907213077596E-3</v>
      </c>
      <c r="L193">
        <f>Al*(SIGN(SIN(K$94))*SQRT(K193)-SIN(K$94))/(Vl*SIN(K$94))</f>
        <v>-3.4671261455442828</v>
      </c>
      <c r="M193">
        <f t="shared" si="557"/>
        <v>-1.2695363346651389</v>
      </c>
      <c r="N193">
        <f>1-(Vl*SIN(N$94)*M193/Al-COS(N$94))^2</f>
        <v>8.6221537689911143E-3</v>
      </c>
      <c r="O193">
        <f>Al*(SIGN(SIN(N$94))*SQRT(N193)-SIN(N$94))/(Vl*SIN(N$94))</f>
        <v>-3.4572090433409102</v>
      </c>
      <c r="P193">
        <f t="shared" si="558"/>
        <v>-1.6686056869541519</v>
      </c>
      <c r="Q193">
        <f>1-(Vl*SIN(Q$94)*P193/Al-COS(Q$94))^2</f>
        <v>1.3675170441653117E-2</v>
      </c>
      <c r="R193">
        <f>Al*(SIGN(SIN(Q$94))*SQRT(Q193)-SIN(Q$94))/(Vl*SIN(Q$94))</f>
        <v>-3.4428100381180413</v>
      </c>
      <c r="S193">
        <f t="shared" si="559"/>
        <v>-2.0981426128630374</v>
      </c>
      <c r="T193">
        <f>1-(Vl*SIN(T$94)*S193/Al-COS(T$94))^2</f>
        <v>1.9443653859683163E-2</v>
      </c>
      <c r="U193">
        <f>Al*(SIGN(SIN(T$94))*SQRT(T193)-SIN(T$94))/(Vl*SIN(T$94))</f>
        <v>-3.422820131646378</v>
      </c>
      <c r="V193">
        <f t="shared" si="560"/>
        <v>-2.5691052323029142</v>
      </c>
      <c r="W193">
        <f>1-(Vl*SIN(W$94)*V193/Al-COS(W$94))^2</f>
        <v>2.5675271528902699E-2</v>
      </c>
      <c r="X193">
        <f>Al*(SIGN(SIN(W$94))*SQRT(W193)-SIN(W$94))/(Vl*SIN(W$94))</f>
        <v>-3.3957007549605192</v>
      </c>
      <c r="Y193">
        <f t="shared" si="561"/>
        <v>-3.0960239509593097</v>
      </c>
      <c r="Z193">
        <f>1-(Vl*SIN(Z$94)*Y193/Al-COS(Z$94))^2</f>
        <v>3.2145643079960817E-2</v>
      </c>
      <c r="AA193">
        <f>Al*(SIGN(SIN(Z$94))*SQRT(Z193)-SIN(Z$94))/(Vl*SIN(Z$94))</f>
        <v>-3.3593307003158088</v>
      </c>
      <c r="AB193">
        <f t="shared" si="562"/>
        <v>-3.6990177707864054</v>
      </c>
      <c r="AC193">
        <f>1-(Vl*SIN(AC$94)*AB193/Al-COS(AC$94))^2</f>
        <v>3.8668795653729715E-2</v>
      </c>
      <c r="AD193">
        <f>Al*(SIGN(SIN(AC$94))*SQRT(AC193)-SIN(AC$94))/(Vl*SIN(AC$94))</f>
        <v>-3.3107457202278732</v>
      </c>
      <c r="AE193">
        <f t="shared" si="563"/>
        <v>-4.407205545951884</v>
      </c>
      <c r="AF193">
        <f>1-(Vl*SIN(AF$94)*AE193/Al-COS(AF$94))^2</f>
        <v>4.5095624835133519E-2</v>
      </c>
      <c r="AG193">
        <f>Al*(SIGN(SIN(AF$94))*SQRT(AF193)-SIN(AF$94))/(Vl*SIN(AF$94))</f>
        <v>-3.2456800404285344</v>
      </c>
      <c r="AH193">
        <f t="shared" si="564"/>
        <v>-5.2648174141891815</v>
      </c>
      <c r="AI193">
        <f>1-(Vl*SIN(AI$94)*AH193/Al-COS(AI$94))^2</f>
        <v>5.1302961476813458E-2</v>
      </c>
      <c r="AJ193">
        <f>Al*(SIGN(SIN(AI$94))*SQRT(AI193)-SIN(AI$94))/(Vl*SIN(AI$94))</f>
        <v>-3.157721816491196</v>
      </c>
      <c r="AK193">
        <f t="shared" si="565"/>
        <v>-6.3429168033618</v>
      </c>
      <c r="AL193">
        <f>1-(Vl*SIN(AL$94)*AK193/Al-COS(AL$94))^2</f>
        <v>5.7178037750296062E-2</v>
      </c>
      <c r="AM193">
        <f>Al*(SIGN(SIN(AL$94))*SQRT(AL193)-SIN(AL$94))/(Vl*SIN(AL$94))</f>
        <v>-3.0366643259896944</v>
      </c>
      <c r="AN193">
        <f t="shared" si="566"/>
        <v>-7.7638766447226475</v>
      </c>
      <c r="AO193">
        <f>1-(Vl*SIN(AO$94)*AN193/Al-COS(AO$94))^2</f>
        <v>6.2603957658064369E-2</v>
      </c>
      <c r="AP193">
        <f>Al*(SIGN(SIN(AO$94))*SQRT(AO193)-SIN(AO$94))/(Vl*SIN(AO$94))</f>
        <v>-2.8650296421969501</v>
      </c>
      <c r="AQ193">
        <f t="shared" si="567"/>
        <v>-9.7584541718026241</v>
      </c>
      <c r="AR193">
        <f>1-(Vl*SIN(AR$94)*AQ193/Al-COS(AR$94))^2</f>
        <v>6.7451066128913939E-2</v>
      </c>
      <c r="AS193">
        <f>Al*(SIGN(SIN(AR$94))*SQRT(AR193)-SIN(AR$94))/(Vl*SIN(AR$94))</f>
        <v>-2.6099276934087925</v>
      </c>
      <c r="AT193">
        <f t="shared" si="568"/>
        <v>-12.820669054609235</v>
      </c>
      <c r="AU193">
        <f>1-(Vl*SIN(AU$94)*AT193/Al-COS(AU$94))^2</f>
        <v>7.1577127267837048E-2</v>
      </c>
      <c r="AV193">
        <f>Al*(SIGN(SIN(AU$94))*SQRT(AU193)-SIN(AU$94))/(Vl*SIN(AU$94))</f>
        <v>-2.2009348050106974</v>
      </c>
      <c r="AW193">
        <f t="shared" si="569"/>
        <v>-18.23434714525299</v>
      </c>
      <c r="AX193">
        <f>1-(Vl*SIN(AX$94)*AW193/Al-COS(AX$94))^2</f>
        <v>7.4836545521089981E-2</v>
      </c>
      <c r="AY193">
        <f>Al*(SIGN(SIN(AX$94))*SQRT(AX193)-SIN(AX$94))/(Vl*SIN(AX$94))</f>
        <v>-1.4548690576778325</v>
      </c>
      <c r="AZ193">
        <f t="shared" si="570"/>
        <v>-30.705793241684873</v>
      </c>
      <c r="BA193">
        <f>1-(Vl*SIN(BA$94)*AZ193/Al-COS(BA$94))^2</f>
        <v>7.7096242072661303E-2</v>
      </c>
      <c r="BB193">
        <f>Al*(SIGN(SIN(BA$94))*SQRT(BA193)-SIN(BA$94))/(Vl*SIN(BA$94))</f>
        <v>0.30031639913474845</v>
      </c>
      <c r="BC193">
        <f t="shared" si="571"/>
        <v>-92.588470621513977</v>
      </c>
      <c r="BD193">
        <f>1-(Vl*SIN(BD$94)*BC193/Al-COS(BD$94))^2</f>
        <v>7.8253935852334644E-2</v>
      </c>
      <c r="BE193">
        <f>Al*(SIGN(SIN(BD$94))*SQRT(BD193)-SIN(BD$94))/(Vl*SIN(BD$94))</f>
        <v>9.1147882581588817</v>
      </c>
      <c r="BF193">
        <f t="shared" si="572"/>
        <v>92.58847062151446</v>
      </c>
      <c r="BG193">
        <f>1-(Vl*SIN(BG$94)*BF193/Al-COS(BG$94))^2</f>
        <v>7.8253935852325651E-2</v>
      </c>
      <c r="BH193">
        <f>Al*(SIGN(SIN(BG$94))*SQRT(BG193)-SIN(BG$94))/(Vl*SIN(BG$94))</f>
        <v>9.1147882581581587</v>
      </c>
      <c r="BI193">
        <f t="shared" si="573"/>
        <v>30.705793241684891</v>
      </c>
      <c r="BJ193">
        <f>1-(Vl*SIN(BJ$94)*BI193/Al-COS(BJ$94))^2</f>
        <v>7.7096242072662413E-2</v>
      </c>
      <c r="BK193">
        <f>Al*(SIGN(SIN(BJ$94))*SQRT(BJ193)-SIN(BJ$94))/(Vl*SIN(BJ$94))</f>
        <v>0.30031639913478408</v>
      </c>
      <c r="BL193">
        <f t="shared" si="574"/>
        <v>18.234347145252997</v>
      </c>
      <c r="BM193">
        <f>1-(Vl*SIN(BM$94)*BL193/Al-COS(BM$94))^2</f>
        <v>7.4836545521090647E-2</v>
      </c>
      <c r="BN193">
        <f>Al*(SIGN(SIN(BM$94))*SQRT(BM193)-SIN(BM$94))/(Vl*SIN(BM$94))</f>
        <v>-1.4548690576778189</v>
      </c>
      <c r="BO193">
        <f t="shared" si="575"/>
        <v>12.820669054609233</v>
      </c>
      <c r="BP193">
        <f>1-(Vl*SIN(BP$94)*BO193/Al-COS(BP$94))^2</f>
        <v>7.1577127267836049E-2</v>
      </c>
      <c r="BQ193">
        <f>Al*(SIGN(SIN(BP$94))*SQRT(BP193)-SIN(BP$94))/(Vl*SIN(BP$94))</f>
        <v>-2.2009348050107111</v>
      </c>
      <c r="BR193">
        <f t="shared" si="576"/>
        <v>9.7584541718026259</v>
      </c>
      <c r="BS193">
        <f>1-(Vl*SIN(BS$94)*BR193/Al-COS(BS$94))^2</f>
        <v>6.7451066128914383E-2</v>
      </c>
      <c r="BT193">
        <f>Al*(SIGN(SIN(BS$94))*SQRT(BS193)-SIN(BS$94))/(Vl*SIN(BS$94))</f>
        <v>-2.6099276934087872</v>
      </c>
      <c r="BU193">
        <f t="shared" si="577"/>
        <v>7.7638766447226475</v>
      </c>
      <c r="BV193">
        <f>1-(Vl*SIN(BV$94)*BU193/Al-COS(BV$94))^2</f>
        <v>6.2603957658065257E-2</v>
      </c>
      <c r="BW193">
        <f>Al*(SIGN(SIN(BV$94))*SQRT(BV193)-SIN(BV$94))/(Vl*SIN(BV$94))</f>
        <v>-2.8650296421969417</v>
      </c>
      <c r="BX193">
        <f t="shared" si="578"/>
        <v>6.3429168033618</v>
      </c>
      <c r="BY193">
        <f>1-(Vl*SIN(BY$94)*BX193/Al-COS(BY$94))^2</f>
        <v>5.717803775029584E-2</v>
      </c>
      <c r="BZ193">
        <f>Al*(SIGN(SIN(BY$94))*SQRT(BY193)-SIN(BY$94))/(Vl*SIN(BY$94))</f>
        <v>-3.0366643259896962</v>
      </c>
      <c r="CA193">
        <f t="shared" si="579"/>
        <v>5.2648174141891815</v>
      </c>
      <c r="CB193">
        <f>1-(Vl*SIN(CB$94)*CA193/Al-COS(CB$94))^2</f>
        <v>5.1302961476813014E-2</v>
      </c>
      <c r="CC193">
        <f>Al*(SIGN(SIN(CB$94))*SQRT(CB193)-SIN(CB$94))/(Vl*SIN(CB$94))</f>
        <v>-3.1577218164911995</v>
      </c>
      <c r="CD193">
        <f t="shared" si="580"/>
        <v>4.407205545951884</v>
      </c>
      <c r="CE193">
        <f>1-(Vl*SIN(CE$94)*CD193/Al-COS(CE$94))^2</f>
        <v>4.5095624835133519E-2</v>
      </c>
      <c r="CF193">
        <f>Al*(SIGN(SIN(CE$94))*SQRT(CE193)-SIN(CE$94))/(Vl*SIN(CE$94))</f>
        <v>-3.2456800404285344</v>
      </c>
      <c r="CG193">
        <f t="shared" si="581"/>
        <v>3.6990177707864054</v>
      </c>
      <c r="CH193">
        <f>1-(Vl*SIN(CH$94)*CG193/Al-COS(CH$94))^2</f>
        <v>3.8668795653730048E-2</v>
      </c>
      <c r="CI193">
        <f>Al*(SIGN(SIN(CH$94))*SQRT(CH193)-SIN(CH$94))/(Vl*SIN(CH$94))</f>
        <v>-3.3107457202278696</v>
      </c>
      <c r="CJ193">
        <f t="shared" si="582"/>
        <v>3.0960239509593102</v>
      </c>
      <c r="CK193">
        <f>1-(Vl*SIN(CK$94)*CJ193/Al-COS(CK$94))^2</f>
        <v>3.2145643079961483E-2</v>
      </c>
      <c r="CL193">
        <f>Al*(SIGN(SIN(CK$94))*SQRT(CK193)-SIN(CK$94))/(Vl*SIN(CK$94))</f>
        <v>-3.3593307003158013</v>
      </c>
      <c r="CM193">
        <f t="shared" si="583"/>
        <v>2.5691052323029142</v>
      </c>
      <c r="CN193">
        <f>1-(Vl*SIN(CN$94)*CM193/Al-COS(CN$94))^2</f>
        <v>2.5675271528902255E-2</v>
      </c>
      <c r="CO193">
        <f>Al*(SIGN(SIN(CN$94))*SQRT(CN193)-SIN(CN$94))/(Vl*SIN(CN$94))</f>
        <v>-3.3957007549605254</v>
      </c>
      <c r="CP193">
        <f t="shared" si="584"/>
        <v>2.0981426128630383</v>
      </c>
      <c r="CQ193">
        <f>1-(Vl*SIN(CQ$94)*CP193/Al-COS(CQ$94))^2</f>
        <v>1.9443653859683163E-2</v>
      </c>
      <c r="CR193">
        <f>Al*(SIGN(SIN(CQ$94))*SQRT(CQ193)-SIN(CQ$94))/(Vl*SIN(CQ$94))</f>
        <v>-3.422820131646378</v>
      </c>
      <c r="CS193">
        <f t="shared" si="585"/>
        <v>1.6686056869541519</v>
      </c>
      <c r="CT193">
        <f>1-(Vl*SIN(CT$94)*CS193/Al-COS(CT$94))^2</f>
        <v>1.3675170441653339E-2</v>
      </c>
      <c r="CU193">
        <f>Al*(SIGN(SIN(CT$94))*SQRT(CT193)-SIN(CT$94))/(Vl*SIN(CT$94))</f>
        <v>-3.4428100381180364</v>
      </c>
      <c r="CV193">
        <f t="shared" si="586"/>
        <v>1.2695363346651394</v>
      </c>
      <c r="CW193">
        <f>1-(Vl*SIN(CW$94)*CV193/Al-COS(CW$94))^2</f>
        <v>8.6221537689911143E-3</v>
      </c>
      <c r="CX193">
        <f>Al*(SIGN(SIN(CW$94))*SQRT(CW193)-SIN(CW$94))/(Vl*SIN(CW$94))</f>
        <v>-3.4572090433409106</v>
      </c>
      <c r="CY193">
        <f t="shared" si="587"/>
        <v>0.89229453805747594</v>
      </c>
      <c r="CZ193">
        <f>1-(Vl*SIN(CZ$94)*CY193/Al-COS(CZ$94))^2</f>
        <v>4.542907213077374E-3</v>
      </c>
      <c r="DA193">
        <f>Al*(SIGN(SIN(CZ$94))*SQRT(CZ193)-SIN(CZ$94))/(Vl*SIN(CZ$94))</f>
        <v>-3.4671261455442988</v>
      </c>
      <c r="DB193">
        <f t="shared" si="588"/>
        <v>0.52973822006624727</v>
      </c>
      <c r="DC193">
        <f>1-(Vl*SIN(DC$94)*DB193/Al-COS(DC$94))^2</f>
        <v>1.6718467253379332E-3</v>
      </c>
      <c r="DD193">
        <f>Al*(SIGN(SIN(DC$94))*SQRT(DC193)-SIN(DC$94))/(Vl*SIN(DC$94))</f>
        <v>-3.4733326659907302</v>
      </c>
      <c r="EW193">
        <f t="shared" si="481"/>
        <v>5.5920349233898135</v>
      </c>
      <c r="EX193">
        <f t="shared" si="476"/>
        <v>3.852566213878887</v>
      </c>
      <c r="EY193">
        <f t="shared" si="477"/>
        <v>-3.1871199487435198</v>
      </c>
      <c r="EZ193">
        <f t="shared" si="478"/>
        <v>-5.8938864890014209</v>
      </c>
      <c r="FA193">
        <f t="shared" si="589"/>
        <v>0.26851825778987526</v>
      </c>
      <c r="FB193" cm="1">
        <f t="array" ref="FB193">xsel+Rs*COS(EW193)</f>
        <v>268.26509880998003</v>
      </c>
      <c r="FC193">
        <f t="shared" si="479"/>
        <v>135.40036993467817</v>
      </c>
    </row>
    <row r="194" spans="1:170" x14ac:dyDescent="0.2">
      <c r="A194">
        <f t="shared" si="553"/>
        <v>93.355030975732959</v>
      </c>
      <c r="B194">
        <f t="shared" si="482"/>
        <v>4.6892066430176071E-2</v>
      </c>
      <c r="C194">
        <f>IF(B194&gt;0, Al*(SIGN(SIN(B$94))*SQRT(B194)-SIN(B$94))/(Vl*SIN(B$94)),0)</f>
        <v>6.1239088415711427</v>
      </c>
      <c r="D194">
        <f t="shared" si="554"/>
        <v>-0.1778786063139538</v>
      </c>
      <c r="E194">
        <f t="shared" si="475"/>
        <v>0.38853110042528333</v>
      </c>
      <c r="F194">
        <f>IF(E194&gt;0, Al*(SIGN(SIN(E$94))*SQRT(E194)-SIN(E$94))/(Vl*SIN(E$94)),0)</f>
        <v>25.376278579665485</v>
      </c>
      <c r="G194">
        <f t="shared" si="555"/>
        <v>-0.53640238630712733</v>
      </c>
      <c r="H194">
        <f>1-(Vl*SIN(H$94)*G194/Al-COS(H$94))^2</f>
        <v>8.3609820081786967E-4</v>
      </c>
      <c r="I194">
        <f>Al*(SIGN(SIN(H$94))*SQRT(H194)-SIN(H$94))/(Vl*SIN(H$94))</f>
        <v>-3.664153422255243</v>
      </c>
      <c r="J194">
        <f t="shared" si="556"/>
        <v>-0.90339251072980076</v>
      </c>
      <c r="K194">
        <f>1-(Vl*SIN(K$94)*J194/Al-COS(K$94))^2</f>
        <v>2.2727464201480752E-3</v>
      </c>
      <c r="L194">
        <f>Al*(SIGN(SIN(K$94))*SQRT(K194)-SIN(K$94))/(Vl*SIN(K$94))</f>
        <v>-3.6596805729548172</v>
      </c>
      <c r="M194">
        <f t="shared" si="557"/>
        <v>-1.2850719193954734</v>
      </c>
      <c r="N194">
        <f>1-(Vl*SIN(N$94)*M194/Al-COS(N$94))^2</f>
        <v>4.3157433698245429E-3</v>
      </c>
      <c r="O194">
        <f>Al*(SIGN(SIN(N$94))*SQRT(N194)-SIN(N$94))/(Vl*SIN(N$94))</f>
        <v>-3.6525449912523555</v>
      </c>
      <c r="P194">
        <f t="shared" si="558"/>
        <v>-1.6886183158715853</v>
      </c>
      <c r="Q194">
        <f>1-(Vl*SIN(Q$94)*P194/Al-COS(Q$94))^2</f>
        <v>6.849353972082417E-3</v>
      </c>
      <c r="R194">
        <f>Al*(SIGN(SIN(Q$94))*SQRT(Q194)-SIN(Q$94))/(Vl*SIN(Q$94))</f>
        <v>-3.6422038966992076</v>
      </c>
      <c r="S194">
        <f t="shared" si="559"/>
        <v>-2.1227408481944954</v>
      </c>
      <c r="T194">
        <f>1-(Vl*SIN(T$94)*S194/Al-COS(T$94))^2</f>
        <v>9.7456879516273354E-3</v>
      </c>
      <c r="U194">
        <f>Al*(SIGN(SIN(T$94))*SQRT(T194)-SIN(T$94))/(Vl*SIN(T$94))</f>
        <v>-3.6278749081549284</v>
      </c>
      <c r="V194">
        <f t="shared" si="560"/>
        <v>-2.5985100290669108</v>
      </c>
      <c r="W194">
        <f>1-(Vl*SIN(W$94)*V194/Al-COS(W$94))^2</f>
        <v>1.2879374556999501E-2</v>
      </c>
      <c r="X194">
        <f>Al*(SIGN(SIN(W$94))*SQRT(W194)-SIN(W$94))/(Vl*SIN(W$94))</f>
        <v>-3.6084699074784563</v>
      </c>
      <c r="Y194">
        <f t="shared" si="561"/>
        <v>-3.130623888186264</v>
      </c>
      <c r="Z194">
        <f>1-(Vl*SIN(Z$94)*Y194/Al-COS(Z$94))^2</f>
        <v>1.6138464819804743E-2</v>
      </c>
      <c r="AA194">
        <f>Al*(SIGN(SIN(Z$94))*SQRT(Z194)-SIN(Z$94))/(Vl*SIN(Z$94))</f>
        <v>-3.5824855818547161</v>
      </c>
      <c r="AB194">
        <f t="shared" si="562"/>
        <v>-3.7394419318041399</v>
      </c>
      <c r="AC194">
        <f>1-(Vl*SIN(AC$94)*AB194/Al-COS(AC$94))^2</f>
        <v>1.9429704339049336E-2</v>
      </c>
      <c r="AD194">
        <f>Al*(SIGN(SIN(AC$94))*SQRT(AC194)-SIN(AC$94))/(Vl*SIN(AC$94))</f>
        <v>-3.5478179413238946</v>
      </c>
      <c r="AE194">
        <f t="shared" si="563"/>
        <v>-4.4544265564313141</v>
      </c>
      <c r="AF194">
        <f>1-(Vl*SIN(AF$94)*AE194/Al-COS(AF$94))^2</f>
        <v>2.2677862639848723E-2</v>
      </c>
      <c r="AG194">
        <f>Al*(SIGN(SIN(AF$94))*SQRT(AF194)-SIN(AF$94))/(Vl*SIN(AF$94))</f>
        <v>-3.5014363549074674</v>
      </c>
      <c r="AH194">
        <f t="shared" si="564"/>
        <v>-5.3203110385795824</v>
      </c>
      <c r="AI194">
        <f>1-(Vl*SIN(AI$94)*AH194/Al-COS(AI$94))^2</f>
        <v>2.5820340367521011E-2</v>
      </c>
      <c r="AJ194">
        <f>Al*(SIGN(SIN(AI$94))*SQRT(AI194)-SIN(AI$94))/(Vl*SIN(AI$94))</f>
        <v>-3.4387835002756124</v>
      </c>
      <c r="AK194">
        <f t="shared" si="565"/>
        <v>-6.4089349044857196</v>
      </c>
      <c r="AL194">
        <f>1-(Vl*SIN(AL$94)*AK194/Al-COS(AL$94))^2</f>
        <v>2.8799411045814294E-2</v>
      </c>
      <c r="AM194">
        <f>Al*(SIGN(SIN(AL$94))*SQRT(AL194)-SIN(AL$94))/(Vl*SIN(AL$94))</f>
        <v>-3.3526039491700033</v>
      </c>
      <c r="AN194">
        <f t="shared" si="566"/>
        <v>-7.8439639592393497</v>
      </c>
      <c r="AO194">
        <f>1-(Vl*SIN(AO$94)*AN194/Al-COS(AO$94))^2</f>
        <v>3.1554913634633031E-2</v>
      </c>
      <c r="AP194">
        <f>Al*(SIGN(SIN(AO$94))*SQRT(AO194)-SIN(AO$94))/(Vl*SIN(AO$94))</f>
        <v>-3.2304740757151231</v>
      </c>
      <c r="AQ194">
        <f t="shared" si="567"/>
        <v>-9.8585425582958148</v>
      </c>
      <c r="AR194">
        <f>1-(Vl*SIN(AR$94)*AQ194/Al-COS(AR$94))^2</f>
        <v>3.4019900303711048E-2</v>
      </c>
      <c r="AS194">
        <f>Al*(SIGN(SIN(AR$94))*SQRT(AR194)-SIN(AR$94))/(Vl*SIN(AR$94))</f>
        <v>-3.0490168531939426</v>
      </c>
      <c r="AT194">
        <f t="shared" si="568"/>
        <v>-12.951748807178737</v>
      </c>
      <c r="AU194">
        <f>1-(Vl*SIN(AU$94)*AT194/Al-COS(AU$94))^2</f>
        <v>3.6120768448864027E-2</v>
      </c>
      <c r="AV194">
        <f>Al*(SIGN(SIN(AU$94))*SQRT(AU194)-SIN(AU$94))/(Vl*SIN(AU$94))</f>
        <v>-2.758180575636112</v>
      </c>
      <c r="AW194">
        <f t="shared" si="569"/>
        <v>-18.42050986142949</v>
      </c>
      <c r="AX194">
        <f>1-(Vl*SIN(AX$94)*AW194/Al-COS(AX$94))^2</f>
        <v>3.7782048746680785E-2</v>
      </c>
      <c r="AY194">
        <f>Al*(SIGN(SIN(AX$94))*SQRT(AX194)-SIN(AX$94))/(Vl*SIN(AX$94))</f>
        <v>-2.2277767180779025</v>
      </c>
      <c r="AZ194">
        <f t="shared" si="570"/>
        <v>-31.019139478338065</v>
      </c>
      <c r="BA194">
        <f>1-(Vl*SIN(BA$94)*AZ194/Al-COS(BA$94))^2</f>
        <v>3.8934660216839223E-2</v>
      </c>
      <c r="BB194">
        <f>Al*(SIGN(SIN(BA$94))*SQRT(BA194)-SIN(BA$94))/(Vl*SIN(BA$94))</f>
        <v>-0.98017910203944991</v>
      </c>
      <c r="BC194">
        <f t="shared" si="571"/>
        <v>-93.533251754396247</v>
      </c>
      <c r="BD194">
        <f>1-(Vl*SIN(BD$94)*BC194/Al-COS(BD$94))^2</f>
        <v>3.9525447931652691E-2</v>
      </c>
      <c r="BE194">
        <f>Al*(SIGN(SIN(BD$94))*SQRT(BD194)-SIN(BD$94))/(Vl*SIN(BD$94))</f>
        <v>5.2844956267325056</v>
      </c>
      <c r="BF194">
        <f t="shared" si="572"/>
        <v>93.533251754396744</v>
      </c>
      <c r="BG194">
        <f>1-(Vl*SIN(BG$94)*BF194/Al-COS(BG$94))^2</f>
        <v>3.9525447931643143E-2</v>
      </c>
      <c r="BH194">
        <f>Al*(SIGN(SIN(BG$94))*SQRT(BG194)-SIN(BG$94))/(Vl*SIN(BG$94))</f>
        <v>5.2844956267313963</v>
      </c>
      <c r="BI194">
        <f t="shared" si="573"/>
        <v>31.019139478338083</v>
      </c>
      <c r="BJ194">
        <f>1-(Vl*SIN(BJ$94)*BI194/Al-COS(BJ$94))^2</f>
        <v>3.8934660216840333E-2</v>
      </c>
      <c r="BK194">
        <f>Al*(SIGN(SIN(BJ$94))*SQRT(BJ194)-SIN(BJ$94))/(Vl*SIN(BJ$94))</f>
        <v>-0.98017910203940251</v>
      </c>
      <c r="BL194">
        <f t="shared" si="574"/>
        <v>18.420509861429498</v>
      </c>
      <c r="BM194">
        <f>1-(Vl*SIN(BM$94)*BL194/Al-COS(BM$94))^2</f>
        <v>3.7782048746681896E-2</v>
      </c>
      <c r="BN194">
        <f>Al*(SIGN(SIN(BM$94))*SQRT(BM194)-SIN(BM$94))/(Vl*SIN(BM$94))</f>
        <v>-2.2277767180778736</v>
      </c>
      <c r="BO194">
        <f t="shared" si="575"/>
        <v>12.951748807178735</v>
      </c>
      <c r="BP194">
        <f>1-(Vl*SIN(BP$94)*BO194/Al-COS(BP$94))^2</f>
        <v>3.6120768448863028E-2</v>
      </c>
      <c r="BQ194">
        <f>Al*(SIGN(SIN(BP$94))*SQRT(BP194)-SIN(BP$94))/(Vl*SIN(BP$94))</f>
        <v>-2.7581805756361315</v>
      </c>
      <c r="BR194">
        <f t="shared" si="576"/>
        <v>9.8585425582958166</v>
      </c>
      <c r="BS194">
        <f>1-(Vl*SIN(BS$94)*BR194/Al-COS(BS$94))^2</f>
        <v>3.4019900303711381E-2</v>
      </c>
      <c r="BT194">
        <f>Al*(SIGN(SIN(BS$94))*SQRT(BS194)-SIN(BS$94))/(Vl*SIN(BS$94))</f>
        <v>-3.0490168531939368</v>
      </c>
      <c r="BU194">
        <f t="shared" si="577"/>
        <v>7.8439639592393497</v>
      </c>
      <c r="BV194">
        <f>1-(Vl*SIN(BV$94)*BU194/Al-COS(BV$94))^2</f>
        <v>3.1554913634633919E-2</v>
      </c>
      <c r="BW194">
        <f>Al*(SIGN(SIN(BV$94))*SQRT(BV194)-SIN(BV$94))/(Vl*SIN(BV$94))</f>
        <v>-3.2304740757151102</v>
      </c>
      <c r="BX194">
        <f t="shared" si="578"/>
        <v>6.4089349044857196</v>
      </c>
      <c r="BY194">
        <f>1-(Vl*SIN(BY$94)*BX194/Al-COS(BY$94))^2</f>
        <v>2.8799411045814072E-2</v>
      </c>
      <c r="BZ194">
        <f>Al*(SIGN(SIN(BY$94))*SQRT(BY194)-SIN(BY$94))/(Vl*SIN(BY$94))</f>
        <v>-3.3526039491700064</v>
      </c>
      <c r="CA194">
        <f t="shared" si="579"/>
        <v>5.3203110385795824</v>
      </c>
      <c r="CB194">
        <f>1-(Vl*SIN(CB$94)*CA194/Al-COS(CB$94))^2</f>
        <v>2.5820340367520567E-2</v>
      </c>
      <c r="CC194">
        <f>Al*(SIGN(SIN(CB$94))*SQRT(CB194)-SIN(CB$94))/(Vl*SIN(CB$94))</f>
        <v>-3.4387835002756177</v>
      </c>
      <c r="CD194">
        <f t="shared" si="580"/>
        <v>4.4544265564313141</v>
      </c>
      <c r="CE194">
        <f>1-(Vl*SIN(CE$94)*CD194/Al-COS(CE$94))^2</f>
        <v>2.2677862639848723E-2</v>
      </c>
      <c r="CF194">
        <f>Al*(SIGN(SIN(CE$94))*SQRT(CE194)-SIN(CE$94))/(Vl*SIN(CE$94))</f>
        <v>-3.5014363549074674</v>
      </c>
      <c r="CG194">
        <f t="shared" si="581"/>
        <v>3.7394419318041399</v>
      </c>
      <c r="CH194">
        <f>1-(Vl*SIN(CH$94)*CG194/Al-COS(CH$94))^2</f>
        <v>1.942970433904978E-2</v>
      </c>
      <c r="CI194">
        <f>Al*(SIGN(SIN(CH$94))*SQRT(CH194)-SIN(CH$94))/(Vl*SIN(CH$94))</f>
        <v>-3.5478179413238875</v>
      </c>
      <c r="CJ194">
        <f t="shared" si="582"/>
        <v>3.1306238881862645</v>
      </c>
      <c r="CK194">
        <f>1-(Vl*SIN(CK$94)*CJ194/Al-COS(CK$94))^2</f>
        <v>1.6138464819805409E-2</v>
      </c>
      <c r="CL194">
        <f>Al*(SIGN(SIN(CK$94))*SQRT(CK194)-SIN(CK$94))/(Vl*SIN(CK$94))</f>
        <v>-3.5824855818547054</v>
      </c>
      <c r="CM194">
        <f t="shared" si="583"/>
        <v>2.5985100290669108</v>
      </c>
      <c r="CN194">
        <f>1-(Vl*SIN(CN$94)*CM194/Al-COS(CN$94))^2</f>
        <v>1.2879374556999279E-2</v>
      </c>
      <c r="CO194">
        <f>Al*(SIGN(SIN(CN$94))*SQRT(CN194)-SIN(CN$94))/(Vl*SIN(CN$94))</f>
        <v>-3.6084699074784607</v>
      </c>
      <c r="CP194">
        <f t="shared" si="584"/>
        <v>2.1227408481944963</v>
      </c>
      <c r="CQ194">
        <f>1-(Vl*SIN(CQ$94)*CP194/Al-COS(CQ$94))^2</f>
        <v>9.7456879516273354E-3</v>
      </c>
      <c r="CR194">
        <f>Al*(SIGN(SIN(CQ$94))*SQRT(CQ194)-SIN(CQ$94))/(Vl*SIN(CQ$94))</f>
        <v>-3.6278749081549284</v>
      </c>
      <c r="CS194">
        <f t="shared" si="585"/>
        <v>1.6886183158715853</v>
      </c>
      <c r="CT194">
        <f>1-(Vl*SIN(CT$94)*CS194/Al-COS(CT$94))^2</f>
        <v>6.8493539720826391E-3</v>
      </c>
      <c r="CU194">
        <f>Al*(SIGN(SIN(CT$94))*SQRT(CT194)-SIN(CT$94))/(Vl*SIN(CT$94))</f>
        <v>-3.6422038966991996</v>
      </c>
      <c r="CV194">
        <f t="shared" si="586"/>
        <v>1.2850719193954738</v>
      </c>
      <c r="CW194">
        <f>1-(Vl*SIN(CW$94)*CV194/Al-COS(CW$94))^2</f>
        <v>4.3157433698245429E-3</v>
      </c>
      <c r="CX194">
        <f>Al*(SIGN(SIN(CW$94))*SQRT(CW194)-SIN(CW$94))/(Vl*SIN(CW$94))</f>
        <v>-3.6525449912523555</v>
      </c>
      <c r="CY194">
        <f t="shared" si="587"/>
        <v>0.90339251072980065</v>
      </c>
      <c r="CZ194">
        <f>1-(Vl*SIN(CZ$94)*CY194/Al-COS(CZ$94))^2</f>
        <v>2.2727464201480752E-3</v>
      </c>
      <c r="DA194">
        <f>Al*(SIGN(SIN(CZ$94))*SQRT(CZ194)-SIN(CZ$94))/(Vl*SIN(CZ$94))</f>
        <v>-3.6596805729548163</v>
      </c>
      <c r="DB194">
        <f t="shared" si="588"/>
        <v>0.53640238630712744</v>
      </c>
      <c r="DC194">
        <f>1-(Vl*SIN(DC$94)*DB194/Al-COS(DC$94))^2</f>
        <v>8.3609820081786967E-4</v>
      </c>
      <c r="DD194">
        <f>Al*(SIGN(SIN(DC$94))*SQRT(DC194)-SIN(DC$94))/(Vl*SIN(DC$94))</f>
        <v>-3.664153422255243</v>
      </c>
      <c r="EW194">
        <f t="shared" si="481"/>
        <v>5.6234508499257112</v>
      </c>
      <c r="EX194">
        <f t="shared" si="476"/>
        <v>3.9507750618783941</v>
      </c>
      <c r="EY194">
        <f t="shared" si="477"/>
        <v>-3.0645352682649563</v>
      </c>
      <c r="EZ194">
        <f t="shared" si="478"/>
        <v>-5.8824920359966946</v>
      </c>
      <c r="FA194">
        <f t="shared" si="589"/>
        <v>-0.45418877841209265</v>
      </c>
      <c r="FB194" cm="1">
        <f t="array" ref="FB194">xsel+Rs*COS(EW194)</f>
        <v>268.28965102197992</v>
      </c>
      <c r="FC194">
        <f t="shared" si="479"/>
        <v>135.43101610479781</v>
      </c>
    </row>
    <row r="195" spans="1:170" x14ac:dyDescent="0.2">
      <c r="A195">
        <f t="shared" si="553"/>
        <v>94.29801189872974</v>
      </c>
      <c r="B195">
        <f t="shared" si="482"/>
        <v>7.592738890229489E-3</v>
      </c>
      <c r="C195">
        <f>IF(B195&gt;0, Al*(SIGN(SIN(B$94))*SQRT(B195)-SIN(B$94))/(Vl*SIN(B$94)),0)</f>
        <v>-9.1909022324606401E-4</v>
      </c>
      <c r="D195">
        <f t="shared" si="554"/>
        <v>-0.18010138949761142</v>
      </c>
      <c r="E195">
        <f t="shared" si="475"/>
        <v>0.38220778420243501</v>
      </c>
      <c r="F195">
        <f>IF(E195&gt;0, Al*(SIGN(SIN(E$94))*SQRT(E195)-SIN(E$94))/(Vl*SIN(E$94)),0)</f>
        <v>25.135228173978781</v>
      </c>
      <c r="G195">
        <f t="shared" si="555"/>
        <v>-0.54306655254800751</v>
      </c>
      <c r="H195">
        <f>1-(Vl*SIN(H$94)*G195/Al-COS(H$94))^2</f>
        <v>0</v>
      </c>
      <c r="I195">
        <f>Al*(SIGN(SIN(H$94))*SQRT(H195)-SIN(H$94))/(Vl*SIN(H$94))</f>
        <v>-4.125</v>
      </c>
      <c r="J195">
        <f t="shared" si="556"/>
        <v>-0.91449048340212546</v>
      </c>
      <c r="K195">
        <f>ABS(1-(Vl*SIN(K$94)*J195/Al-COS(K$94))^2)</f>
        <v>4.4408920985006262E-16</v>
      </c>
      <c r="L195">
        <f>Al*(SIGN(SIN(K$94))*SQRT(K195)-SIN(K$94))/(Vl*SIN(K$94))</f>
        <v>-4.1249997943111243</v>
      </c>
      <c r="M195">
        <f t="shared" si="557"/>
        <v>-1.3006075041258078</v>
      </c>
      <c r="N195">
        <f>ABS(1-(Vl*SIN(N$94)*M195/Al-COS(N$94))^2)</f>
        <v>0</v>
      </c>
      <c r="O195">
        <f>Al*(SIGN(SIN(N$94))*SQRT(N195)-SIN(N$94))/(Vl*SIN(N$94))</f>
        <v>-4.125</v>
      </c>
      <c r="P195">
        <f t="shared" si="558"/>
        <v>-1.7086309447890187</v>
      </c>
      <c r="Q195">
        <f>ABS(1-(Vl*SIN(Q$94)*P195/Al-COS(Q$94))^2)</f>
        <v>8.8817841970012523E-16</v>
      </c>
      <c r="R195">
        <f>Al*(SIGN(SIN(Q$94))*SQRT(Q195)-SIN(Q$94))/(Vl*SIN(Q$94))</f>
        <v>-4.1249998261442498</v>
      </c>
      <c r="S195">
        <f t="shared" si="559"/>
        <v>-2.1473390835259534</v>
      </c>
      <c r="T195">
        <f>ABS(1-(Vl*SIN(T$94)*S195/Al-COS(T$94))^2)</f>
        <v>0</v>
      </c>
      <c r="U195">
        <f>Al*(SIGN(SIN(T$94))*SQRT(T195)-SIN(T$94))/(Vl*SIN(T$94))</f>
        <v>-4.125</v>
      </c>
      <c r="V195">
        <f t="shared" si="560"/>
        <v>-2.6279148258309073</v>
      </c>
      <c r="W195">
        <f>ABS(1-(Vl*SIN(W$94)*V195/Al-COS(W$94))^2)</f>
        <v>8.8817841970012523E-16</v>
      </c>
      <c r="X195">
        <f>Al*(SIGN(SIN(W$94))*SQRT(W195)-SIN(W$94))/(Vl*SIN(W$94))</f>
        <v>-4.124999864356699</v>
      </c>
      <c r="Y195">
        <f t="shared" si="561"/>
        <v>-3.1652238254132183</v>
      </c>
      <c r="Z195">
        <f>ABS(1-(Vl*SIN(Z$94)*Y195/Al-COS(Z$94))^2)</f>
        <v>3.5527136788005009E-15</v>
      </c>
      <c r="AA195">
        <f>Al*(SIGN(SIN(Z$94))*SQRT(Z195)-SIN(Z$94))/(Vl*SIN(Z$94))</f>
        <v>-4.124999745457516</v>
      </c>
      <c r="AB195">
        <f t="shared" si="562"/>
        <v>-3.7798660928218744</v>
      </c>
      <c r="AC195">
        <f>ABS(1-(Vl*SIN(AC$94)*AB195/Al-COS(AC$94))^2)</f>
        <v>1.3322676295501878E-15</v>
      </c>
      <c r="AD195">
        <f>Al*(SIGN(SIN(AC$94))*SQRT(AC195)-SIN(AC$94))/(Vl*SIN(AC$94))</f>
        <v>-4.1249998488613757</v>
      </c>
      <c r="AE195">
        <f t="shared" si="563"/>
        <v>-4.5016475669107443</v>
      </c>
      <c r="AF195">
        <f>ABS(1-(Vl*SIN(AF$94)*AE195/Al-COS(AF$94))^2)</f>
        <v>2.2204460492503131E-16</v>
      </c>
      <c r="AG195">
        <f>Al*(SIGN(SIN(AF$94))*SQRT(AF195)-SIN(AF$94))/(Vl*SIN(AF$94))</f>
        <v>-4.1249999382979157</v>
      </c>
      <c r="AH195">
        <f t="shared" si="564"/>
        <v>-5.3758046629699834</v>
      </c>
      <c r="AI195">
        <f>ABS(1-(Vl*SIN(AI$94)*AH195/Al-COS(AI$94))^2)</f>
        <v>4.4408920985006262E-15</v>
      </c>
      <c r="AJ195">
        <f>Al*(SIGN(SIN(AI$94))*SQRT(AI195)-SIN(AI$94))/(Vl*SIN(AI$94))</f>
        <v>-4.1249997154128506</v>
      </c>
      <c r="AK195">
        <f t="shared" si="565"/>
        <v>-6.4749530056096392</v>
      </c>
      <c r="AL195">
        <f>ABS(1-(Vl*SIN(AL$94)*AK195/Al-COS(AL$94))^2)</f>
        <v>3.1086244689504383E-15</v>
      </c>
      <c r="AM195">
        <f>Al*(SIGN(SIN(AL$94))*SQRT(AL195)-SIN(AL$94))/(Vl*SIN(AL$94))</f>
        <v>-4.1249997462346206</v>
      </c>
      <c r="AN195">
        <f t="shared" si="566"/>
        <v>-7.924051273756052</v>
      </c>
      <c r="AO195">
        <f>ABS(1-(Vl*SIN(AO$94)*AN195/Al-COS(AO$94))^2)</f>
        <v>3.3306690738754696E-15</v>
      </c>
      <c r="AP195">
        <f>Al*(SIGN(SIN(AO$94))*SQRT(AO195)-SIN(AO$94))/(Vl*SIN(AO$94))</f>
        <v>-4.1249997093802167</v>
      </c>
      <c r="AQ195">
        <f t="shared" si="567"/>
        <v>-9.9586309447890056</v>
      </c>
      <c r="AR195">
        <f>ABS(1-(Vl*SIN(AR$94)*AQ195/Al-COS(AR$94))^2)</f>
        <v>3.5527136788005009E-15</v>
      </c>
      <c r="AS195">
        <f>Al*(SIGN(SIN(AR$94))*SQRT(AR195)-SIN(AR$94))/(Vl*SIN(AR$94))</f>
        <v>-4.1249996522884995</v>
      </c>
      <c r="AT195">
        <f t="shared" si="568"/>
        <v>-13.082828559748238</v>
      </c>
      <c r="AU195">
        <f>ABS(1-(Vl*SIN(AU$94)*AT195/Al-COS(AU$94))^2)</f>
        <v>5.3290705182007514E-15</v>
      </c>
      <c r="AV195">
        <f>Al*(SIGN(SIN(AU$94))*SQRT(AU195)-SIN(AU$94))/(Vl*SIN(AU$94))</f>
        <v>-4.1249994750011094</v>
      </c>
      <c r="AW195">
        <f t="shared" si="569"/>
        <v>-18.606672577605991</v>
      </c>
      <c r="AX195">
        <f>ABS(1-(Vl*SIN(AX$94)*AW195/Al-COS(AX$94))^2)</f>
        <v>1.7763568394002505E-15</v>
      </c>
      <c r="AY195">
        <f>Al*(SIGN(SIN(AX$94))*SQRT(AX195)-SIN(AX$94))/(Vl*SIN(AX$94))</f>
        <v>-4.1249995886222486</v>
      </c>
      <c r="AZ195">
        <f t="shared" si="570"/>
        <v>-31.332485714991257</v>
      </c>
      <c r="BA195">
        <f>ABS(1-(Vl*SIN(BA$94)*AZ195/Al-COS(BA$94))^2)</f>
        <v>5.773159728050814E-15</v>
      </c>
      <c r="BB195">
        <f>Al*(SIGN(SIN(BA$94))*SQRT(BA195)-SIN(BA$94))/(Vl*SIN(BA$94))</f>
        <v>-4.124998789026864</v>
      </c>
      <c r="BC195">
        <f t="shared" si="571"/>
        <v>-94.478032887278516</v>
      </c>
      <c r="BD195">
        <f>ABS(1-(Vl*SIN(BD$94)*BC195/Al-COS(BD$94))^2)</f>
        <v>6.6613381477509392E-15</v>
      </c>
      <c r="BE195">
        <f>Al*(SIGN(SIN(BD$94))*SQRT(BD195)-SIN(BD$94))/(Vl*SIN(BD$94))</f>
        <v>-4.1249961371425243</v>
      </c>
      <c r="BF195">
        <f t="shared" si="572"/>
        <v>94.478032887279028</v>
      </c>
      <c r="BG195">
        <f>ABS(1-(Vl*SIN(BG$94)*BF195/Al-COS(BG$94))^2)</f>
        <v>3.5527136788005009E-15</v>
      </c>
      <c r="BH195">
        <f>Al*(SIGN(SIN(BG$94))*SQRT(BG195)-SIN(BG$94))/(Vl*SIN(BG$94))</f>
        <v>-4.1249971789677655</v>
      </c>
      <c r="BI195">
        <f t="shared" si="573"/>
        <v>31.332485714991275</v>
      </c>
      <c r="BJ195">
        <f>ABS(1-(Vl*SIN(BJ$94)*BI195/Al-COS(BJ$94))^2)</f>
        <v>3.5527136788005009E-15</v>
      </c>
      <c r="BK195">
        <f>Al*(SIGN(SIN(BJ$94))*SQRT(BJ195)-SIN(BJ$94))/(Vl*SIN(BJ$94))</f>
        <v>-4.1249990500345151</v>
      </c>
      <c r="BL195">
        <f t="shared" si="574"/>
        <v>18.606672577605998</v>
      </c>
      <c r="BM195">
        <f>ABS(1-(Vl*SIN(BM$94)*BL195/Al-COS(BM$94))^2)</f>
        <v>8.8817841970012523E-16</v>
      </c>
      <c r="BN195">
        <f>Al*(SIGN(SIN(BM$94))*SQRT(BM195)-SIN(BM$94))/(Vl*SIN(BM$94))</f>
        <v>-4.1249997091120019</v>
      </c>
      <c r="BO195">
        <f t="shared" si="575"/>
        <v>13.082828559748236</v>
      </c>
      <c r="BP195">
        <f>ABS(1-(Vl*SIN(BP$94)*BO195/Al-COS(BP$94))^2)</f>
        <v>3.7747582837255322E-15</v>
      </c>
      <c r="BQ195">
        <f>Al*(SIGN(SIN(BP$94))*SQRT(BP195)-SIN(BP$94))/(Vl*SIN(BP$94))</f>
        <v>-4.1249995581475929</v>
      </c>
      <c r="BR195">
        <f t="shared" si="576"/>
        <v>9.9586309447890073</v>
      </c>
      <c r="BS195">
        <f>ABS(1-(Vl*SIN(BS$94)*BR195/Al-COS(BS$94))^2)</f>
        <v>3.9968028886505635E-15</v>
      </c>
      <c r="BT195">
        <f>Al*(SIGN(SIN(BS$94))*SQRT(BS195)-SIN(BS$94))/(Vl*SIN(BS$94))</f>
        <v>-4.1249996311962605</v>
      </c>
      <c r="BU195">
        <f t="shared" si="577"/>
        <v>7.924051273756052</v>
      </c>
      <c r="BV195">
        <f>ABS(1-(Vl*SIN(BV$94)*BU195/Al-COS(BV$94))^2)</f>
        <v>4.2188474935755949E-15</v>
      </c>
      <c r="BW195">
        <f>Al*(SIGN(SIN(BV$94))*SQRT(BV195)-SIN(BV$94))/(Vl*SIN(BV$94))</f>
        <v>-4.1249996729182241</v>
      </c>
      <c r="BX195">
        <f t="shared" si="578"/>
        <v>6.4749530056096392</v>
      </c>
      <c r="BY195">
        <f>ABS(1-(Vl*SIN(BY$94)*BX195/Al-COS(BY$94))^2)</f>
        <v>2.886579864025407E-15</v>
      </c>
      <c r="BZ195">
        <f>Al*(SIGN(SIN(BY$94))*SQRT(BY195)-SIN(BY$94))/(Vl*SIN(BY$94))</f>
        <v>-4.124999755465562</v>
      </c>
      <c r="CA195">
        <f t="shared" si="579"/>
        <v>5.3758046629699834</v>
      </c>
      <c r="CB195">
        <f>ABS(1-(Vl*SIN(CB$94)*CA195/Al-COS(CB$94))^2)</f>
        <v>5.3290705182007514E-15</v>
      </c>
      <c r="CC195">
        <f>Al*(SIGN(SIN(CB$94))*SQRT(CB195)-SIN(CB$94))/(Vl*SIN(CB$94))</f>
        <v>-4.124999688250397</v>
      </c>
      <c r="CD195">
        <f t="shared" si="580"/>
        <v>4.5016475669107443</v>
      </c>
      <c r="CE195">
        <f>ABS(1-(Vl*SIN(CE$94)*CD195/Al-COS(CE$94))^2)</f>
        <v>2.2204460492503131E-16</v>
      </c>
      <c r="CF195">
        <f>Al*(SIGN(SIN(CE$94))*SQRT(CE195)-SIN(CE$94))/(Vl*SIN(CE$94))</f>
        <v>-4.1249999382979157</v>
      </c>
      <c r="CG195">
        <f t="shared" si="581"/>
        <v>3.7798660928218744</v>
      </c>
      <c r="CH195">
        <f>ABS(1-(Vl*SIN(CH$94)*CG195/Al-COS(CH$94))^2)</f>
        <v>8.8817841970012523E-16</v>
      </c>
      <c r="CI195">
        <f>Al*(SIGN(SIN(CH$94))*SQRT(CH195)-SIN(CH$94))/(Vl*SIN(CH$94))</f>
        <v>-4.1249998765958305</v>
      </c>
      <c r="CJ195">
        <f t="shared" si="582"/>
        <v>3.1652238254132188</v>
      </c>
      <c r="CK195">
        <f>ABS(1-(Vl*SIN(CK$94)*CJ195/Al-COS(CK$94))^2)</f>
        <v>2.6645352591003757E-15</v>
      </c>
      <c r="CL195">
        <f>Al*(SIGN(SIN(CK$94))*SQRT(CK195)-SIN(CK$94))/(Vl*SIN(CK$94))</f>
        <v>-4.124999779559742</v>
      </c>
      <c r="CM195">
        <f t="shared" si="583"/>
        <v>2.6279148258309073</v>
      </c>
      <c r="CN195">
        <f>ABS(1-(Vl*SIN(CN$94)*CM195/Al-COS(CN$94))^2)</f>
        <v>6.6613381477509392E-16</v>
      </c>
      <c r="CO195">
        <f>Al*(SIGN(SIN(CN$94))*SQRT(CN195)-SIN(CN$94))/(Vl*SIN(CN$94))</f>
        <v>-4.1249998825294556</v>
      </c>
      <c r="CP195">
        <f t="shared" si="584"/>
        <v>2.1473390835259543</v>
      </c>
      <c r="CQ195">
        <f>ABS(1-(Vl*SIN(CQ$94)*CP195/Al-COS(CQ$94))^2)</f>
        <v>0</v>
      </c>
      <c r="CR195">
        <f>Al*(SIGN(SIN(CQ$94))*SQRT(CQ195)-SIN(CQ$94))/(Vl*SIN(CQ$94))</f>
        <v>-4.125</v>
      </c>
      <c r="CS195">
        <f t="shared" si="585"/>
        <v>1.7086309447890187</v>
      </c>
      <c r="CT195">
        <f>ABS(1-(Vl*SIN(CT$94)*CS195/Al-COS(CT$94))^2)</f>
        <v>4.4408920985006262E-16</v>
      </c>
      <c r="CU195">
        <f>Al*(SIGN(SIN(CT$94))*SQRT(CT195)-SIN(CT$94))/(Vl*SIN(CT$94))</f>
        <v>-4.1249998770654202</v>
      </c>
      <c r="CV195">
        <f t="shared" si="586"/>
        <v>1.3006075041258083</v>
      </c>
      <c r="CW195">
        <f>ABS(1-(Vl*SIN(CW$94)*CV195/Al-COS(CW$94))^2)</f>
        <v>0</v>
      </c>
      <c r="CX195">
        <f>Al*(SIGN(SIN(CW$94))*SQRT(CW195)-SIN(CW$94))/(Vl*SIN(CW$94))</f>
        <v>-4.125</v>
      </c>
      <c r="CY195">
        <f t="shared" si="587"/>
        <v>0.91449048340212535</v>
      </c>
      <c r="CZ195">
        <f>ABS(1-(Vl*SIN(CZ$94)*CY195/Al-COS(CZ$94))^2)</f>
        <v>2.2204460492503131E-16</v>
      </c>
      <c r="DA195">
        <f>Al*(SIGN(SIN(CZ$94))*SQRT(CZ195)-SIN(CZ$94))/(Vl*SIN(CZ$94))</f>
        <v>-4.1249998545560009</v>
      </c>
      <c r="DB195">
        <f t="shared" si="588"/>
        <v>0.54306655254800762</v>
      </c>
      <c r="DC195">
        <f>ABS(1-(Vl*SIN(DC$94)*DB195/Al-COS(DC$94))^2)</f>
        <v>0</v>
      </c>
      <c r="DD195">
        <f>Al*(SIGN(SIN(DC$94))*SQRT(DC195)-SIN(DC$94))/(Vl*SIN(DC$94))</f>
        <v>-4.125</v>
      </c>
      <c r="EW195">
        <f t="shared" si="481"/>
        <v>5.654866776461609</v>
      </c>
      <c r="EX195">
        <f t="shared" si="476"/>
        <v>4.0450849718746813</v>
      </c>
      <c r="EY195">
        <f t="shared" si="477"/>
        <v>-2.9389262614624418</v>
      </c>
      <c r="EZ195">
        <f t="shared" si="478"/>
        <v>-5.7792468485896409</v>
      </c>
      <c r="FA195">
        <f t="shared" si="589"/>
        <v>-1.1875629933046556</v>
      </c>
      <c r="FB195" cm="1">
        <f t="array" ref="FB195">xsel+Rs*COS(EW195)</f>
        <v>268.31322849947901</v>
      </c>
      <c r="FC195">
        <f t="shared" si="479"/>
        <v>135.46241835649843</v>
      </c>
    </row>
    <row r="196" spans="1:170" x14ac:dyDescent="0.2">
      <c r="D196" t="s">
        <v>363</v>
      </c>
      <c r="M196">
        <f>Al/Vl*_xlfn.COT(N$94)</f>
        <v>5.8911105278112226</v>
      </c>
      <c r="Q196">
        <f>L196+1</f>
        <v>1</v>
      </c>
      <c r="R196" t="s">
        <v>11</v>
      </c>
      <c r="V196">
        <f>Q196+1</f>
        <v>2</v>
      </c>
      <c r="W196" t="s">
        <v>11</v>
      </c>
      <c r="AA196">
        <f>V196+1</f>
        <v>3</v>
      </c>
      <c r="AB196" t="s">
        <v>11</v>
      </c>
      <c r="AF196">
        <f>AA196+1</f>
        <v>4</v>
      </c>
      <c r="AG196" t="s">
        <v>11</v>
      </c>
      <c r="AK196">
        <f>AF196+1</f>
        <v>5</v>
      </c>
      <c r="AL196" t="s">
        <v>11</v>
      </c>
      <c r="AP196">
        <f>AK196+1</f>
        <v>6</v>
      </c>
      <c r="AQ196" t="s">
        <v>11</v>
      </c>
      <c r="AU196">
        <f>AP196+1</f>
        <v>7</v>
      </c>
      <c r="AV196" t="s">
        <v>11</v>
      </c>
      <c r="AZ196">
        <f>AU196+1</f>
        <v>8</v>
      </c>
      <c r="BA196" t="s">
        <v>11</v>
      </c>
      <c r="EW196">
        <f t="shared" si="481"/>
        <v>5.6862827029975067</v>
      </c>
      <c r="EX196">
        <f t="shared" si="476"/>
        <v>4.1354028713727553</v>
      </c>
      <c r="EY196">
        <f t="shared" si="477"/>
        <v>-2.8104168892607317</v>
      </c>
      <c r="EZ196">
        <f t="shared" si="478"/>
        <v>-5.5793980796589482</v>
      </c>
      <c r="FA196">
        <f t="shared" si="589"/>
        <v>-1.9184152492872975</v>
      </c>
      <c r="FB196" cm="1">
        <f t="array" ref="FB196">xsel+Rs*COS(EW196)</f>
        <v>268.33580797435349</v>
      </c>
      <c r="FC196">
        <f t="shared" si="479"/>
        <v>135.49454569954887</v>
      </c>
    </row>
    <row r="197" spans="1:170" x14ac:dyDescent="0.2">
      <c r="A197" t="s">
        <v>107</v>
      </c>
      <c r="B197">
        <f>C197</f>
        <v>0.23699999999999999</v>
      </c>
      <c r="C197">
        <f>D197/1000</f>
        <v>0.23699999999999999</v>
      </c>
      <c r="D197">
        <v>237</v>
      </c>
      <c r="M197">
        <v>0.25</v>
      </c>
      <c r="N197" t="s">
        <v>10</v>
      </c>
      <c r="O197" t="s">
        <v>69</v>
      </c>
      <c r="P197" t="s">
        <v>114</v>
      </c>
      <c r="Q197">
        <f>0.1/3</f>
        <v>3.3333333333333333E-2</v>
      </c>
      <c r="R197">
        <f>xronoslin-Q196*dtlin</f>
        <v>0.20366666666666666</v>
      </c>
      <c r="S197" t="s">
        <v>45</v>
      </c>
      <c r="T197" t="s">
        <v>69</v>
      </c>
      <c r="U197" t="s">
        <v>114</v>
      </c>
      <c r="V197">
        <f>0.1/3</f>
        <v>3.3333333333333333E-2</v>
      </c>
      <c r="W197">
        <f>xronoslin-V196*dtlin</f>
        <v>0.17033333333333334</v>
      </c>
      <c r="X197" t="s">
        <v>45</v>
      </c>
      <c r="Y197" t="s">
        <v>69</v>
      </c>
      <c r="Z197" t="s">
        <v>114</v>
      </c>
      <c r="AA197">
        <f>xronoslin-Z196*dtlin</f>
        <v>0.23699999999999999</v>
      </c>
      <c r="AB197">
        <f>xronoslin-AA196*dtlin</f>
        <v>0.13699999999999998</v>
      </c>
      <c r="AE197" t="s">
        <v>114</v>
      </c>
      <c r="AF197">
        <f>xronoslin-AE196*dtlin</f>
        <v>0.23699999999999999</v>
      </c>
      <c r="AG197">
        <f>xronoslin-AF196*dtlin</f>
        <v>0.10366666666666666</v>
      </c>
      <c r="AH197" t="s">
        <v>10</v>
      </c>
      <c r="AI197" t="s">
        <v>69</v>
      </c>
      <c r="AJ197" t="s">
        <v>114</v>
      </c>
      <c r="AK197">
        <f>xronoslin-AJ196*dtlin</f>
        <v>0.23699999999999999</v>
      </c>
      <c r="AL197">
        <f>xronoslin-AK196*dtlin</f>
        <v>7.0333333333333331E-2</v>
      </c>
      <c r="AM197" t="s">
        <v>10</v>
      </c>
      <c r="AN197" t="s">
        <v>69</v>
      </c>
      <c r="AO197" t="s">
        <v>114</v>
      </c>
      <c r="AP197">
        <f>xronoslin-AO196*dtlin</f>
        <v>0.23699999999999999</v>
      </c>
      <c r="AQ197">
        <f>xronoslin-AP196*dtlin</f>
        <v>3.6999999999999977E-2</v>
      </c>
      <c r="AR197" t="s">
        <v>10</v>
      </c>
      <c r="AS197" t="s">
        <v>69</v>
      </c>
      <c r="AT197" t="s">
        <v>114</v>
      </c>
      <c r="AU197">
        <f>xronoslin-AT196*dtlin</f>
        <v>0.23699999999999999</v>
      </c>
      <c r="AV197">
        <f>xronoslin-AU196*dtlin</f>
        <v>3.6666666666666514E-3</v>
      </c>
      <c r="AW197" t="s">
        <v>10</v>
      </c>
      <c r="AX197" t="s">
        <v>69</v>
      </c>
      <c r="AY197" t="s">
        <v>114</v>
      </c>
      <c r="AZ197">
        <f>xronoslin-AY196*dtlin</f>
        <v>0.23699999999999999</v>
      </c>
      <c r="BA197">
        <f>xronoslin-AZ196*dtlin</f>
        <v>-2.9666666666666675E-2</v>
      </c>
      <c r="BB197" t="s">
        <v>10</v>
      </c>
      <c r="BC197" t="s">
        <v>69</v>
      </c>
      <c r="EW197">
        <f t="shared" si="481"/>
        <v>5.7176986295334045</v>
      </c>
      <c r="EX197">
        <f t="shared" si="476"/>
        <v>4.2216396275100241</v>
      </c>
      <c r="EY197">
        <f t="shared" si="477"/>
        <v>-2.6791339748950644</v>
      </c>
      <c r="EZ197">
        <f t="shared" si="478"/>
        <v>-5.2802537606123527</v>
      </c>
      <c r="FA197">
        <f t="shared" si="589"/>
        <v>-2.6322842216483977</v>
      </c>
      <c r="FB197" cm="1">
        <f t="array" ref="FB197">xsel+Rs*COS(EW197)</f>
        <v>268.35736716338783</v>
      </c>
      <c r="FC197">
        <f t="shared" si="479"/>
        <v>135.52736642814028</v>
      </c>
    </row>
    <row r="198" spans="1:170" x14ac:dyDescent="0.2">
      <c r="A198">
        <v>0</v>
      </c>
      <c r="B198" t="s">
        <v>108</v>
      </c>
      <c r="C198" t="s">
        <v>63</v>
      </c>
      <c r="D198" t="s">
        <v>60</v>
      </c>
      <c r="E198" s="5" t="s">
        <v>56</v>
      </c>
      <c r="F198" s="5" t="s">
        <v>57</v>
      </c>
      <c r="I198" s="5" t="s">
        <v>64</v>
      </c>
      <c r="J198" s="5" t="s">
        <v>109</v>
      </c>
      <c r="K198" s="5" t="s">
        <v>111</v>
      </c>
      <c r="L198" s="5" t="s">
        <v>110</v>
      </c>
      <c r="M198" s="5" t="s">
        <v>82</v>
      </c>
      <c r="N198">
        <v>0</v>
      </c>
      <c r="O198">
        <f>Al/Vl*(EXP(Vl*(xronoslin-L$196*dtlin))-1)</f>
        <v>23.344217656735559</v>
      </c>
      <c r="P198" t="s">
        <v>112</v>
      </c>
      <c r="Q198" t="s">
        <v>113</v>
      </c>
      <c r="R198" s="5" t="s">
        <v>64</v>
      </c>
      <c r="S198">
        <v>0</v>
      </c>
      <c r="T198">
        <f>Al/Vl*(EXP(Vl*(xronoslin-Q$196*dtlin))-1)</f>
        <v>16.914452236000336</v>
      </c>
      <c r="U198" t="s">
        <v>112</v>
      </c>
      <c r="V198" t="s">
        <v>113</v>
      </c>
      <c r="W198" s="5" t="s">
        <v>64</v>
      </c>
      <c r="X198">
        <v>0</v>
      </c>
      <c r="Y198">
        <f>Al/Vl*(EXP(Vl*(xronoslin-V$196*dtlin))-1)</f>
        <v>11.989712691222133</v>
      </c>
      <c r="Z198" t="s">
        <v>112</v>
      </c>
      <c r="AA198" t="s">
        <v>113</v>
      </c>
      <c r="AB198" s="5" t="s">
        <v>64</v>
      </c>
      <c r="AC198">
        <v>0</v>
      </c>
      <c r="AD198">
        <f>Al/Vl*(EXP(Vl*(xronoslin-AA$196*dtlin))-1)</f>
        <v>8.2177151148114813</v>
      </c>
      <c r="AE198" t="s">
        <v>112</v>
      </c>
      <c r="AF198" t="s">
        <v>113</v>
      </c>
      <c r="AG198" s="5" t="s">
        <v>64</v>
      </c>
      <c r="AH198">
        <v>0</v>
      </c>
      <c r="AI198">
        <f>Al/Vl*(EXP(Vl*(xronoslin-AF$196*dtlin))-1)</f>
        <v>5.3286352787957938</v>
      </c>
      <c r="AJ198" t="s">
        <v>112</v>
      </c>
      <c r="AK198" t="s">
        <v>113</v>
      </c>
      <c r="AL198" s="5" t="s">
        <v>64</v>
      </c>
      <c r="AM198">
        <v>0</v>
      </c>
      <c r="AN198">
        <f>Al/Vl*(EXP(Vl*(xronoslin-AK$196*dtlin))-1)</f>
        <v>3.1158071605934845</v>
      </c>
      <c r="AO198" t="s">
        <v>112</v>
      </c>
      <c r="AP198" t="s">
        <v>113</v>
      </c>
      <c r="AQ198" s="5" t="s">
        <v>64</v>
      </c>
      <c r="AR198">
        <v>0</v>
      </c>
      <c r="AS198">
        <f>Al/Vl*(EXP(Vl*(xronoslin-AP$196*dtlin))-1)</f>
        <v>1.4209393969322166</v>
      </c>
      <c r="AT198" t="s">
        <v>112</v>
      </c>
      <c r="AU198" t="s">
        <v>113</v>
      </c>
      <c r="AV198" s="5" t="s">
        <v>64</v>
      </c>
      <c r="AW198">
        <v>0</v>
      </c>
      <c r="AX198">
        <f>Al/Vl*(EXP(Vl*(xronoslin-AU$196*dtlin))-1)</f>
        <v>0.1227921469633351</v>
      </c>
      <c r="AY198" t="s">
        <v>112</v>
      </c>
      <c r="AZ198" t="s">
        <v>113</v>
      </c>
      <c r="BA198" s="5" t="s">
        <v>64</v>
      </c>
      <c r="BB198">
        <v>0</v>
      </c>
      <c r="BC198">
        <f>Al/Vl*(EXP(Vl*(xronoslin-AZ$196*dtlin))-1)</f>
        <v>-0.87149561915796903</v>
      </c>
      <c r="EW198">
        <f t="shared" si="481"/>
        <v>5.7491145560693022</v>
      </c>
      <c r="EX198">
        <f t="shared" si="476"/>
        <v>4.3037101350196689</v>
      </c>
      <c r="EY198">
        <f t="shared" si="477"/>
        <v>-2.5452070787519396</v>
      </c>
      <c r="EZ198">
        <f t="shared" si="478"/>
        <v>-4.8814893561557824</v>
      </c>
      <c r="FA198">
        <f t="shared" si="589"/>
        <v>-3.3137684991166489</v>
      </c>
      <c r="FB198" cm="1">
        <f t="array" ref="FB198">xsel+Rs*COS(EW198)</f>
        <v>268.37788479026523</v>
      </c>
      <c r="FC198">
        <f t="shared" si="479"/>
        <v>135.56084815217608</v>
      </c>
    </row>
    <row r="199" spans="1:170" x14ac:dyDescent="0.2">
      <c r="A199">
        <v>-179</v>
      </c>
      <c r="B199">
        <f>RADIANS(A199)</f>
        <v>-3.12413936106985</v>
      </c>
      <c r="C199">
        <f t="shared" ref="C199:C219" si="590">SIN($B199)/(Al)</f>
        <v>-5.288608011298012E-4</v>
      </c>
      <c r="D199">
        <f t="shared" ref="D199:D262" si="591">1-$C199^2*Al</f>
        <v>0.99999077010634996</v>
      </c>
      <c r="E199">
        <f t="shared" ref="E199:E219" si="592">SIN($B199)</f>
        <v>-1.7452406437283439E-2</v>
      </c>
      <c r="F199">
        <f>IF(ABS($B199)&gt;PI()/2,ABS(TAN($B199/2)),ABS(TAN($B199/2)))</f>
        <v>114.58865012931011</v>
      </c>
      <c r="G199">
        <f>2*EXP(Vl*(xronoslin-LN(F199)/Vl))/(1+EXP(2*Vl*(xronoslin-LN(F199)/Vl)))</f>
        <v>0.11583678248910045</v>
      </c>
      <c r="H199">
        <f t="shared" ref="H199:H238" si="593">2*EXP(Vl*(LN(F199)/Vl-xronoslin))/(1+EXP(2*Vl*(LN(F199)/Vl-xronoslin)))</f>
        <v>0.11583678248910045</v>
      </c>
      <c r="I199">
        <f t="shared" ref="I199:I262" si="594">IF(OR($J199&lt;0, xronoslin&lt;$J199),$G199,$H199)</f>
        <v>0.11583678248910045</v>
      </c>
      <c r="J199">
        <f t="shared" ref="J199:J262" si="595">(LN($F199))/Vl</f>
        <v>0.59266859504558711</v>
      </c>
      <c r="K199">
        <f t="shared" ref="K199:K238" si="596">2*EXP(Vl*(xronoslin-$J199-LN(F199)/Vl))/(1+EXP(2*Vl*(xronoslin-$J199-LN(F199)/Vl)))</f>
        <v>1.0143060474861977E-3</v>
      </c>
      <c r="L199">
        <f t="shared" ref="L199:L262" si="597">1/Vl*Al*_xlfn.COT($B199)</f>
        <v>236.32109172688368</v>
      </c>
      <c r="N199">
        <f t="shared" ref="N199:N262" si="598">IF(OR($J199&lt;0,xronoslin&lt;$J199),-1/(Vl*$C199)*(SIGN(COS($B199))*SQRT(1-$I199^2)-COS($B199)),2*$L199+1/(Vl*$C199)*(SIGN(COS($B199))*SQRT(1-$I199^2)-COS($B199)))</f>
        <v>1.5550957314537093</v>
      </c>
      <c r="O199" s="53">
        <f t="shared" ref="O199:O238" si="599">Al*(SIGN(SIN($B199))*SQRT(1-(Vl*SIN($B199)*N199/Al-COS($B199))^2)-SIN($B199))/(Vl*SIN($B199))</f>
        <v>23.253844830633867</v>
      </c>
      <c r="P199">
        <f>2*EXP(Vl*(R$197-LN($F199)/Vl))/(1+EXP(2*Vl*(R$197-LN($F199)/Vl)))</f>
        <v>8.8846285702025088E-2</v>
      </c>
      <c r="Q199">
        <f t="shared" ref="Q199:Q238" si="600">2*EXP(Vl*(LN($F199)/Vl-R$197))/(1+EXP(2*Vl*(LN($F199)/Vl-R$197)))</f>
        <v>8.8846285702025088E-2</v>
      </c>
      <c r="R199">
        <f>IF(OR($J199&lt;0, R$197&lt;$J199),P199,P199)</f>
        <v>8.8846285702025088E-2</v>
      </c>
      <c r="S199">
        <f>IF(R$197&lt;=0,0,IF(OR($J199&lt;0,R$197&lt;$J199),-1/(Vl*$C199)*(SIGN(COS($B199))*SQRT(1-R199^2)-COS($B199)),2*$L199+1/(Vl*$C199)*(SIGN(COS($B199))*SQRT(1-R199^2)-COS($B199))))</f>
        <v>0.89871144296289096</v>
      </c>
      <c r="T199" s="53">
        <f t="shared" ref="T199:T238" si="601">IF(R$197&lt;0,0,Al*(SIGN(SIN($B199))*SQRT(1-(Vl*SIN($B199)*S199/Al-COS($B199))^2)-SIN($B199))/(Vl*SIN($B199)))</f>
        <v>16.874449550860945</v>
      </c>
      <c r="U199">
        <f t="shared" ref="U199:U238" si="602">2*EXP(Vl*(W$197-LN($F199)/Vl))/(1+EXP(2*Vl*(W$197-LN($F199)/Vl)))</f>
        <v>6.8105553026025292E-2</v>
      </c>
      <c r="V199">
        <f t="shared" ref="V199:V238" si="603">2*EXP(Vl*(LN($F199)/Vl-W$197))/(1+EXP(2*Vl*(LN($F199)/Vl-W$197)))</f>
        <v>6.8105553026025306E-2</v>
      </c>
      <c r="W199">
        <f>IF(OR($J199&lt;0, W$197&lt;$J199),U199,U199)</f>
        <v>6.8105553026025292E-2</v>
      </c>
      <c r="X199">
        <f t="shared" ref="X199:X238" si="604">IF(W$197&lt;=0,0,IF(OR($J199&lt;0,W$197&lt;$J199),-1/(Vl*$C199)*(SIGN(COS($B199))*SQRT(1-W199^2)-COS($B199)),2*$L199+1/(Vl*$C199)*(SIGN(COS($B199))*SQRT(1-W199^2)-COS($B199))))</f>
        <v>0.51279417208680789</v>
      </c>
      <c r="Y199" s="53">
        <f t="shared" ref="Y199:Y238" si="605">IF(W$197&lt;0,0,Al*(SIGN(SIN($B199))*SQRT(1-(Vl*SIN($B199)*X199/Al-COS($B199))^2)-SIN($B199))/(Vl*SIN($B199)))</f>
        <v>11.972230329921617</v>
      </c>
      <c r="Z199">
        <f t="shared" ref="Z199:Z238" si="606">2*EXP(Vl*(AB$197-LN($F199)/Vl))/(1+EXP(2*Vl*(AB$197-LN($F199)/Vl)))</f>
        <v>5.2189017459274727E-2</v>
      </c>
      <c r="AA199">
        <f t="shared" ref="AA199:AA238" si="607">2*EXP(Vl*(LN($F199)/Vl-AB$197))/(1+EXP(2*Vl*(LN($F199)/Vl-AB$197)))</f>
        <v>5.2189017459274727E-2</v>
      </c>
      <c r="AB199">
        <f>IF(OR($J199&lt;0, AB$197&lt;$J199),Z199,Z199)</f>
        <v>5.2189017459274727E-2</v>
      </c>
      <c r="AC199">
        <f t="shared" ref="AC199:AC238" si="608">IF(AB$197&lt;=0,0,IF(OR($J199&lt;0,AB$197&lt;$J199),-1/(Vl*$C199)*(SIGN(COS($B199))*SQRT(1-AB199^2)-COS($B199)),2*$L199+1/(Vl*$C199)*(SIGN(COS($B199))*SQRT(1-AB199^2)-COS($B199))))</f>
        <v>0.28610328649212963</v>
      </c>
      <c r="AD199" s="53">
        <f t="shared" ref="AD199:AD238" si="609">IF(AB$197&lt;=0,0,Al*(SIGN(SIN($B199))*SQRT(1-(Vl*SIN($B199)*AC199/Al-COS($B199))^2)-SIN($B199))/(Vl*SIN($B199)))</f>
        <v>8.2102442995830121</v>
      </c>
      <c r="AE199">
        <f t="shared" ref="AE199:AE238" si="610">2*EXP(Vl*(AG$197-LN($F199)/Vl))/(1+EXP(2*Vl*(AG$197-LN($F199)/Vl)))</f>
        <v>3.9984309170936171E-2</v>
      </c>
      <c r="AF199">
        <f t="shared" ref="AF199:AF238" si="611">2*EXP(Vl*(LN($F199)/Vl-AG$197))/(1+EXP(2*Vl*(LN($F199)/Vl-AG$197)))</f>
        <v>3.9984309170936171E-2</v>
      </c>
      <c r="AG199">
        <f>IF(OR($J199&lt;0, AG$197&lt;$J199),AE199,AE199)</f>
        <v>3.9984309170936171E-2</v>
      </c>
      <c r="AH199">
        <f t="shared" ref="AH199:AH238" si="612">IF(AG$197&lt;=0,0,IF(OR($J199&lt;0,AG$197&lt;$J199),-1/(Vl*$C199)*(SIGN(COS($B199))*SQRT(1-AG199^2)-COS($B199)),2*$L199+1/(Vl*$C199)*(SIGN(COS($B199))*SQRT(1-AG199^2)-COS($B199))))</f>
        <v>0.15301460204393771</v>
      </c>
      <c r="AI199" s="53">
        <f t="shared" ref="AI199:AI238" si="613">IF(AG$197&lt;=0,0,Al*(SIGN(SIN($B199))*SQRT(1-(Vl*SIN($B199)*AH199/Al-COS($B199))^2)-SIN($B199))/(Vl*SIN($B199)))</f>
        <v>5.3255749635623557</v>
      </c>
      <c r="AJ199">
        <f t="shared" ref="AJ199:AJ238" si="614">2*EXP(Vl*(AL$197-LN($F199)/Vl))/(1+EXP(2*Vl*(AL$197-LN($F199)/Vl)))</f>
        <v>3.0630177975632736E-2</v>
      </c>
      <c r="AK199">
        <f t="shared" ref="AK199:AK238" si="615">2*EXP(Vl*(LN($F199)/Vl-AL$197))/(1+EXP(2*Vl*(LN($F199)/Vl-AL$197)))</f>
        <v>3.0630177975632746E-2</v>
      </c>
      <c r="AL199">
        <f>IF(OR($J199&lt;0, AL$197&lt;$J199),AJ199,AJ199)</f>
        <v>3.0630177975632736E-2</v>
      </c>
      <c r="AM199">
        <f t="shared" ref="AM199:AM238" si="616">IF(AL$197&lt;=0,0,IF(OR($J199&lt;0,AL$197&lt;$J199),-1/(Vl*$C199)*(SIGN(COS($B199))*SQRT(1-AL199^2)-COS($B199)),2*$L199+1/(Vl*$C199)*(SIGN(COS($B199))*SQRT(1-AL199^2)-COS($B199))))</f>
        <v>7.4903721831035219E-2</v>
      </c>
      <c r="AN199" s="53">
        <f t="shared" ref="AN199:AN238" si="617">IF(AL$197&lt;=0,0,Al*(SIGN(SIN($B199))*SQRT(1-(Vl*SIN($B199)*AM199/Al-COS($B199))^2)-SIN($B199))/(Vl*SIN($B199)))</f>
        <v>3.1146597342339164</v>
      </c>
      <c r="AO199">
        <f t="shared" ref="AO199:AO238" si="618">2*EXP(Vl*(AQ$197-LN($F199)/Vl))/(1+EXP(2*Vl*(AQ$197-LN($F199)/Vl)))</f>
        <v>2.3462796641506505E-2</v>
      </c>
      <c r="AP199">
        <f t="shared" ref="AP199:AP238" si="619">2*EXP(Vl*(LN($F199)/Vl-AQ$197))/(1+EXP(2*Vl*(LN($F199)/Vl-AQ$197)))</f>
        <v>2.3462796641506509E-2</v>
      </c>
      <c r="AQ199">
        <f>IF(OR($J199&lt;0, AQ$197&lt;$J199),AO199,AO199)</f>
        <v>2.3462796641506505E-2</v>
      </c>
      <c r="AR199">
        <f t="shared" ref="AR199:AR238" si="620">IF(AQ$197&lt;=0,0,IF(OR($J199&lt;0,AQ$197&lt;$J199),-1/(Vl*$C199)*(SIGN(COS($B199))*SQRT(1-AQ199^2)-COS($B199)),2*$L199+1/(Vl*$C199)*(SIGN(COS($B199))*SQRT(1-AQ199^2)-COS($B199))))</f>
        <v>2.9068249468876515E-2</v>
      </c>
      <c r="AS199" s="53">
        <f t="shared" ref="AS199:AS238" si="621">IF(AQ$197&lt;=0,0,Al*(SIGN(SIN($B199))*SQRT(1-(Vl*SIN($B199)*AR199/Al-COS($B199))^2)-SIN($B199))/(Vl*SIN($B199)))</f>
        <v>1.4205983387744119</v>
      </c>
      <c r="AT199">
        <f t="shared" ref="AT199:AT238" si="622">2*EXP(Vl*(AV$197-LN($F199)/Vl))/(1+EXP(2*Vl*(AV$197-LN($F199)/Vl)))</f>
        <v>1.7971843369894231E-2</v>
      </c>
      <c r="AU199">
        <f t="shared" ref="AU199:AU238" si="623">2*EXP(Vl*(LN($F199)/Vl-AV$197))/(1+EXP(2*Vl*(LN($F199)/Vl-AV$197)))</f>
        <v>1.7971843369894231E-2</v>
      </c>
      <c r="AV199">
        <f>IF(OR($J199&lt;0, AV$197&lt;$J199),AT199,AT199)</f>
        <v>1.7971843369894231E-2</v>
      </c>
      <c r="AW199">
        <f t="shared" ref="AW199:AW238" si="624">IF(AV$197&lt;=0,0,IF(OR($J199&lt;0,AV$197&lt;$J199),-1/(Vl*$C199)*(SIGN(COS($B199))*SQRT(1-AV199^2)-COS($B199)),2*$L199+1/(Vl*$C199)*(SIGN(COS($B199))*SQRT(1-AV199^2)-COS($B199))))</f>
        <v>2.1749049139408437E-3</v>
      </c>
      <c r="AX199" s="53">
        <f t="shared" ref="AX199:AX238" si="625">IF(AV$197&lt;=0,0,Al*(SIGN(SIN($B199))*SQRT(1-(Vl*SIN($B199)*AW199/Al-COS($B199))^2)-SIN($B199))/(Vl*SIN($B199)))</f>
        <v>0.12277260186004815</v>
      </c>
      <c r="AY199">
        <f t="shared" ref="AY199:AY238" si="626">2*EXP(Vl*(BA$197-LN($F199)/Vl))/(1+EXP(2*Vl*(BA$197-LN($F199)/Vl)))</f>
        <v>1.3765603621176835E-2</v>
      </c>
      <c r="AZ199">
        <f t="shared" ref="AZ199:AZ238" si="627">2*EXP(Vl*(LN($F199)/Vl-BA$197))/(1+EXP(2*Vl*(LN($F199)/Vl-BA$197)))</f>
        <v>1.3765603621176835E-2</v>
      </c>
      <c r="BA199">
        <f>IF(OR($J199&lt;0, BA$197&lt;$J199),AY199,AY199)</f>
        <v>1.3765603621176835E-2</v>
      </c>
      <c r="BB199">
        <f t="shared" ref="BB199:BB238" si="628">IF(BA$197&lt;=0,0,IF(OR($J199&lt;0,BA$197&lt;$J199),-1/(Vl*$C199)*(SIGN(COS($B199))*SQRT(1-BA199^2)-COS($B199)),2*$L199+1/(Vl*$C199)*(SIGN(COS($B199))*SQRT(1-BA199^2)-COS($B199))))</f>
        <v>0</v>
      </c>
      <c r="BC199" s="53">
        <f t="shared" ref="BC199:BC238" si="629">IF(BA$197&lt;=0,0,Al*(SIGN(SIN($B199))*SQRT(1-(Vl*SIN($B199)*BB199/Al-COS($B199))^2)-SIN($B199))/(Vl*SIN($B199)))</f>
        <v>0</v>
      </c>
      <c r="EW199">
        <f t="shared" si="481"/>
        <v>5.7805304826052</v>
      </c>
      <c r="EX199">
        <f t="shared" si="476"/>
        <v>4.3815334002192703</v>
      </c>
      <c r="EY199">
        <f t="shared" si="477"/>
        <v>-2.4087683705086622</v>
      </c>
      <c r="EZ199">
        <f t="shared" si="478"/>
        <v>-4.3853992250959077</v>
      </c>
      <c r="FA199">
        <f t="shared" si="589"/>
        <v>-3.9469321803811401</v>
      </c>
      <c r="FB199" cm="1">
        <f t="array" ref="FB199">xsel+Rs*COS(EW199)</f>
        <v>268.39734060656514</v>
      </c>
      <c r="FC199">
        <f t="shared" si="479"/>
        <v>135.59495782923688</v>
      </c>
    </row>
    <row r="200" spans="1:170" x14ac:dyDescent="0.2">
      <c r="A200">
        <f>A199+2</f>
        <v>-177</v>
      </c>
      <c r="B200">
        <f t="shared" ref="B200:B238" si="630">RADIANS(A200)</f>
        <v>-3.0892327760299634</v>
      </c>
      <c r="C200">
        <f t="shared" si="590"/>
        <v>-1.5859380679679941E-3</v>
      </c>
      <c r="D200">
        <f t="shared" si="591"/>
        <v>0.99991699841467085</v>
      </c>
      <c r="E200">
        <f t="shared" si="592"/>
        <v>-5.2335956242943807E-2</v>
      </c>
      <c r="F200">
        <f t="shared" ref="F200:F263" si="631">IF(ABS($B200)&gt;PI()/2,ABS(TAN($B200/2)),ABS(TAN($B200/2)))</f>
        <v>38.188459297025631</v>
      </c>
      <c r="G200">
        <f t="shared" ref="G200:G238" si="632">2*EXP(Vl*(xronoslin-LN(F200)/Vl))/(1+EXP(2*Vl*(xronoslin-LN(F200)/Vl)))</f>
        <v>0.33846299590566614</v>
      </c>
      <c r="H200">
        <f t="shared" si="593"/>
        <v>0.33846299590566614</v>
      </c>
      <c r="I200">
        <f t="shared" si="594"/>
        <v>0.33846299590566614</v>
      </c>
      <c r="J200">
        <f t="shared" si="595"/>
        <v>0.45531666966550038</v>
      </c>
      <c r="K200">
        <f t="shared" si="596"/>
        <v>9.1322754797070315E-3</v>
      </c>
      <c r="L200">
        <f t="shared" si="597"/>
        <v>78.709688836878911</v>
      </c>
      <c r="N200">
        <f t="shared" si="598"/>
        <v>4.5438275207398862</v>
      </c>
      <c r="O200" s="53">
        <f t="shared" si="599"/>
        <v>22.551876823075336</v>
      </c>
      <c r="P200">
        <f t="shared" ref="P200:P238" si="633">2*EXP(Vl*(R$197-LN($F200)/Vl))/(1+EXP(2*Vl*(R$197-LN($F200)/Vl)))</f>
        <v>0.2624396737188488</v>
      </c>
      <c r="Q200">
        <f t="shared" si="600"/>
        <v>0.2624396737188488</v>
      </c>
      <c r="R200">
        <f t="shared" ref="R200:R238" si="634">IF(OR($J200&lt;0, R$197&lt;$J200),P200,P200)</f>
        <v>0.2624396737188488</v>
      </c>
      <c r="S200">
        <f t="shared" ref="S200:S238" si="635">IF(R$197&lt;=0,0,IF(OR($J200&lt;0,R$197&lt;$J200),-1/(Vl*$C200)*(SIGN(COS($B200))*SQRT(1-R200^2)-COS($B200)),2*$L200+1/(Vl*$C200)*(SIGN(COS($B200))*SQRT(1-R200^2)-COS($B200))))</f>
        <v>2.6546696465128599</v>
      </c>
      <c r="T200" s="53">
        <f t="shared" si="601"/>
        <v>16.559892983802285</v>
      </c>
      <c r="U200">
        <f t="shared" si="602"/>
        <v>0.20247679708373789</v>
      </c>
      <c r="V200">
        <f t="shared" si="603"/>
        <v>0.20247679708373792</v>
      </c>
      <c r="W200">
        <f t="shared" ref="W200:W238" si="636">IF(OR($J200&lt;0, W$197&lt;$J200),U200,U200)</f>
        <v>0.20247679708373789</v>
      </c>
      <c r="X200">
        <f t="shared" si="604"/>
        <v>1.5245294533863352</v>
      </c>
      <c r="Y200" s="53">
        <f t="shared" si="605"/>
        <v>11.833756616451947</v>
      </c>
      <c r="Z200">
        <f t="shared" si="606"/>
        <v>0.15574946243271043</v>
      </c>
      <c r="AA200">
        <f t="shared" si="607"/>
        <v>0.15574946243271043</v>
      </c>
      <c r="AB200">
        <f t="shared" ref="AB200:AB238" si="637">IF(OR($J200&lt;0, AB$197&lt;$J200),Z200,Z200)</f>
        <v>0.15574946243271043</v>
      </c>
      <c r="AC200">
        <f t="shared" si="608"/>
        <v>0.85382778294596628</v>
      </c>
      <c r="AD200" s="53">
        <f t="shared" si="609"/>
        <v>8.1508153028215915</v>
      </c>
      <c r="AE200">
        <f t="shared" si="610"/>
        <v>0.11959456390420142</v>
      </c>
      <c r="AF200">
        <f t="shared" si="611"/>
        <v>0.11959456390420144</v>
      </c>
      <c r="AG200">
        <f t="shared" ref="AG200:AG238" si="638">IF(OR($J200&lt;0, AG$197&lt;$J200),AE200,AE200)</f>
        <v>0.11959456390420142</v>
      </c>
      <c r="AH200">
        <f t="shared" si="612"/>
        <v>0.45767239654402764</v>
      </c>
      <c r="AI200" s="53">
        <f t="shared" si="613"/>
        <v>5.301169148697717</v>
      </c>
      <c r="AJ200">
        <f t="shared" si="614"/>
        <v>9.1736944380530719E-2</v>
      </c>
      <c r="AK200">
        <f t="shared" si="615"/>
        <v>9.1736944380530719E-2</v>
      </c>
      <c r="AL200">
        <f t="shared" ref="AL200:AL238" si="639">IF(OR($J200&lt;0, AL$197&lt;$J200),AJ200,AJ200)</f>
        <v>9.1736944380530719E-2</v>
      </c>
      <c r="AM200">
        <f t="shared" si="616"/>
        <v>0.22433557418354375</v>
      </c>
      <c r="AN200" s="53">
        <f t="shared" si="617"/>
        <v>3.105495489813618</v>
      </c>
      <c r="AO200">
        <f t="shared" si="618"/>
        <v>7.0325213755855348E-2</v>
      </c>
      <c r="AP200">
        <f t="shared" si="619"/>
        <v>7.0325213755855348E-2</v>
      </c>
      <c r="AQ200">
        <f t="shared" ref="AQ200:AQ238" si="640">IF(OR($J200&lt;0, AQ$197&lt;$J200),AO200,AO200)</f>
        <v>7.0325213755855348E-2</v>
      </c>
      <c r="AR200">
        <f t="shared" si="620"/>
        <v>8.7126478937733245E-2</v>
      </c>
      <c r="AS200" s="53">
        <f t="shared" si="621"/>
        <v>1.4178720055538419</v>
      </c>
      <c r="AT200">
        <f t="shared" si="622"/>
        <v>5.3891650893476327E-2</v>
      </c>
      <c r="AU200">
        <f t="shared" si="623"/>
        <v>5.389165089347632E-2</v>
      </c>
      <c r="AV200">
        <f t="shared" ref="AV200:AV238" si="641">IF(OR($J200&lt;0, AV$197&lt;$J200),AT200,AT200)</f>
        <v>5.3891650893476327E-2</v>
      </c>
      <c r="AW200">
        <f t="shared" si="624"/>
        <v>6.5218249422363027E-3</v>
      </c>
      <c r="AX200" s="53">
        <f t="shared" si="625"/>
        <v>0.12261628322336476</v>
      </c>
      <c r="AY200">
        <f t="shared" si="626"/>
        <v>4.1289543733356977E-2</v>
      </c>
      <c r="AZ200">
        <f t="shared" si="627"/>
        <v>4.1289543733356984E-2</v>
      </c>
      <c r="BA200">
        <f t="shared" ref="BA200:BA238" si="642">IF(OR($J200&lt;0, BA$197&lt;$J200),AY200,AY200)</f>
        <v>4.1289543733356977E-2</v>
      </c>
      <c r="BB200">
        <f t="shared" si="628"/>
        <v>0</v>
      </c>
      <c r="BC200" s="53">
        <f t="shared" si="629"/>
        <v>0</v>
      </c>
      <c r="EW200">
        <f t="shared" si="481"/>
        <v>5.8119464091410977</v>
      </c>
      <c r="EX200">
        <f t="shared" si="476"/>
        <v>4.455032620941795</v>
      </c>
      <c r="EY200">
        <f t="shared" si="477"/>
        <v>-2.2699524986978221</v>
      </c>
      <c r="EZ200">
        <f t="shared" si="478"/>
        <v>-3.7970751695203644</v>
      </c>
      <c r="FA200">
        <f t="shared" si="589"/>
        <v>-4.5157745910321854</v>
      </c>
      <c r="FB200" cm="1">
        <f t="array" ref="FB200">xsel+Rs*COS(EW200)</f>
        <v>268.41571541174579</v>
      </c>
      <c r="FC200">
        <f t="shared" si="479"/>
        <v>135.62966179718958</v>
      </c>
    </row>
    <row r="201" spans="1:170" x14ac:dyDescent="0.2">
      <c r="A201">
        <f t="shared" ref="A201:A264" si="643">A200+2</f>
        <v>-175</v>
      </c>
      <c r="B201">
        <f t="shared" si="630"/>
        <v>-3.0543261909900767</v>
      </c>
      <c r="C201">
        <f t="shared" si="590"/>
        <v>-2.6410831135653999E-3</v>
      </c>
      <c r="D201">
        <f t="shared" si="591"/>
        <v>0.99976981443957891</v>
      </c>
      <c r="E201">
        <f t="shared" si="592"/>
        <v>-8.7155742747658194E-2</v>
      </c>
      <c r="F201">
        <f t="shared" si="631"/>
        <v>22.903765548431192</v>
      </c>
      <c r="G201">
        <f t="shared" si="632"/>
        <v>0.53616975621759488</v>
      </c>
      <c r="H201">
        <f t="shared" si="593"/>
        <v>0.53616975621759477</v>
      </c>
      <c r="I201">
        <f t="shared" si="594"/>
        <v>0.53616975621759488</v>
      </c>
      <c r="J201">
        <f t="shared" si="595"/>
        <v>0.39141266643395561</v>
      </c>
      <c r="K201">
        <f t="shared" si="596"/>
        <v>2.5384497790081489E-2</v>
      </c>
      <c r="L201">
        <f t="shared" si="597"/>
        <v>47.148965748890532</v>
      </c>
      <c r="N201">
        <f t="shared" si="598"/>
        <v>7.1980184645323053</v>
      </c>
      <c r="O201" s="53">
        <f t="shared" si="599"/>
        <v>21.251414389595755</v>
      </c>
      <c r="P201">
        <f t="shared" si="633"/>
        <v>0.42433932431573701</v>
      </c>
      <c r="Q201">
        <f t="shared" si="600"/>
        <v>0.42433932431573701</v>
      </c>
      <c r="R201">
        <f t="shared" si="634"/>
        <v>0.42433932431573701</v>
      </c>
      <c r="S201">
        <f t="shared" si="635"/>
        <v>4.2923415812868315</v>
      </c>
      <c r="T201" s="53">
        <f t="shared" si="601"/>
        <v>15.958584369997777</v>
      </c>
      <c r="U201">
        <f t="shared" si="602"/>
        <v>0.33148756320601153</v>
      </c>
      <c r="V201">
        <f t="shared" si="603"/>
        <v>0.33148756320601153</v>
      </c>
      <c r="W201">
        <f t="shared" si="636"/>
        <v>0.33148756320601153</v>
      </c>
      <c r="X201">
        <f t="shared" si="604"/>
        <v>2.4959035347137921</v>
      </c>
      <c r="Y201" s="53">
        <f t="shared" si="605"/>
        <v>11.563997134517994</v>
      </c>
      <c r="Z201">
        <f t="shared" si="606"/>
        <v>0.25689772156218899</v>
      </c>
      <c r="AA201">
        <f t="shared" si="607"/>
        <v>0.25689772156218904</v>
      </c>
      <c r="AB201">
        <f t="shared" si="637"/>
        <v>0.25689772156218899</v>
      </c>
      <c r="AC201">
        <f t="shared" si="608"/>
        <v>1.4083285336543701</v>
      </c>
      <c r="AD201" s="53">
        <f t="shared" si="609"/>
        <v>8.0337295115157907</v>
      </c>
      <c r="AE201">
        <f t="shared" si="610"/>
        <v>0.19813961399126792</v>
      </c>
      <c r="AF201">
        <f t="shared" si="611"/>
        <v>0.19813961399126795</v>
      </c>
      <c r="AG201">
        <f t="shared" si="638"/>
        <v>0.19813961399126792</v>
      </c>
      <c r="AH201">
        <f t="shared" si="612"/>
        <v>0.75825379536759596</v>
      </c>
      <c r="AI201" s="53">
        <f t="shared" si="613"/>
        <v>5.2527630933670189</v>
      </c>
      <c r="AJ201">
        <f t="shared" si="614"/>
        <v>0.1523851611469039</v>
      </c>
      <c r="AK201">
        <f t="shared" si="615"/>
        <v>0.15238516114690392</v>
      </c>
      <c r="AL201">
        <f t="shared" si="639"/>
        <v>0.1523851611469039</v>
      </c>
      <c r="AM201">
        <f t="shared" si="616"/>
        <v>0.37264607900106439</v>
      </c>
      <c r="AN201" s="53">
        <f t="shared" si="617"/>
        <v>3.0872475228159026</v>
      </c>
      <c r="AO201">
        <f t="shared" si="618"/>
        <v>0.11699851743172796</v>
      </c>
      <c r="AP201">
        <f t="shared" si="619"/>
        <v>0.11699851743172793</v>
      </c>
      <c r="AQ201">
        <f t="shared" si="640"/>
        <v>0.11699851743172796</v>
      </c>
      <c r="AR201">
        <f t="shared" si="620"/>
        <v>0.14495041423053373</v>
      </c>
      <c r="AS201" s="53">
        <f t="shared" si="621"/>
        <v>1.4124306866181291</v>
      </c>
      <c r="AT201">
        <f t="shared" si="622"/>
        <v>8.9739860252459516E-2</v>
      </c>
      <c r="AU201">
        <f t="shared" si="623"/>
        <v>8.9739860252459516E-2</v>
      </c>
      <c r="AV201">
        <f t="shared" si="641"/>
        <v>8.9739860252459516E-2</v>
      </c>
      <c r="AW201">
        <f t="shared" si="624"/>
        <v>1.0860080350191356E-2</v>
      </c>
      <c r="AX201" s="53">
        <f t="shared" si="625"/>
        <v>0.1223038708782646</v>
      </c>
      <c r="AY201">
        <f t="shared" si="626"/>
        <v>6.8791666857695957E-2</v>
      </c>
      <c r="AZ201">
        <f t="shared" si="627"/>
        <v>6.8791666857695957E-2</v>
      </c>
      <c r="BA201">
        <f t="shared" si="642"/>
        <v>6.8791666857695957E-2</v>
      </c>
      <c r="BB201">
        <f t="shared" si="628"/>
        <v>0</v>
      </c>
      <c r="BC201" s="53">
        <f t="shared" si="629"/>
        <v>0</v>
      </c>
      <c r="EW201">
        <f t="shared" si="481"/>
        <v>5.8433623356769955</v>
      </c>
      <c r="EX201">
        <f t="shared" si="476"/>
        <v>4.5241352623300548</v>
      </c>
      <c r="EY201">
        <f t="shared" si="477"/>
        <v>-2.1288964578254537</v>
      </c>
      <c r="EZ201">
        <f t="shared" si="478"/>
        <v>-3.1244958425627538</v>
      </c>
      <c r="FA201">
        <f t="shared" si="589"/>
        <v>-5.0047503164301883</v>
      </c>
      <c r="FB201" cm="1">
        <f t="array" ref="FB201">xsel+Rs*COS(EW201)</f>
        <v>268.43299107209282</v>
      </c>
      <c r="FC201">
        <f t="shared" si="479"/>
        <v>135.66492580740768</v>
      </c>
    </row>
    <row r="202" spans="1:170" x14ac:dyDescent="0.2">
      <c r="A202">
        <f t="shared" si="643"/>
        <v>-173</v>
      </c>
      <c r="B202">
        <f t="shared" si="630"/>
        <v>-3.0194196059501901</v>
      </c>
      <c r="C202">
        <f t="shared" si="590"/>
        <v>-3.6930104062165921E-3</v>
      </c>
      <c r="D202">
        <f t="shared" si="591"/>
        <v>0.99954993524660596</v>
      </c>
      <c r="E202">
        <f t="shared" si="592"/>
        <v>-0.12186934340514755</v>
      </c>
      <c r="F202">
        <f t="shared" si="631"/>
        <v>16.349855476099663</v>
      </c>
      <c r="G202">
        <f t="shared" si="632"/>
        <v>0.69868483531911352</v>
      </c>
      <c r="H202">
        <f t="shared" si="593"/>
        <v>0.69868483531911352</v>
      </c>
      <c r="I202">
        <f t="shared" si="594"/>
        <v>0.69868483531911352</v>
      </c>
      <c r="J202">
        <f t="shared" si="595"/>
        <v>0.34927738224023891</v>
      </c>
      <c r="K202">
        <f t="shared" si="596"/>
        <v>4.9791484164983892E-2</v>
      </c>
      <c r="L202">
        <f t="shared" si="597"/>
        <v>33.595429015395183</v>
      </c>
      <c r="N202">
        <f t="shared" si="598"/>
        <v>9.3797650598455249</v>
      </c>
      <c r="O202" s="53">
        <f t="shared" si="599"/>
        <v>19.523892044244896</v>
      </c>
      <c r="P202">
        <f t="shared" si="633"/>
        <v>0.56858324196653143</v>
      </c>
      <c r="Q202">
        <f t="shared" si="600"/>
        <v>0.56858324196653132</v>
      </c>
      <c r="R202">
        <f t="shared" si="634"/>
        <v>0.56858324196653143</v>
      </c>
      <c r="S202">
        <f t="shared" si="635"/>
        <v>5.7514195646403952</v>
      </c>
      <c r="T202" s="53">
        <f t="shared" si="601"/>
        <v>15.12024911334573</v>
      </c>
      <c r="U202">
        <f t="shared" si="602"/>
        <v>0.45206639281038891</v>
      </c>
      <c r="V202">
        <f t="shared" si="603"/>
        <v>0.45206639281038891</v>
      </c>
      <c r="W202">
        <f t="shared" si="636"/>
        <v>0.45206639281038891</v>
      </c>
      <c r="X202">
        <f t="shared" si="604"/>
        <v>3.4037901658456584</v>
      </c>
      <c r="Y202" s="53">
        <f t="shared" si="605"/>
        <v>11.1764188658055</v>
      </c>
      <c r="Z202">
        <f t="shared" si="606"/>
        <v>0.35415678126572248</v>
      </c>
      <c r="AA202">
        <f t="shared" si="607"/>
        <v>0.35415678126572248</v>
      </c>
      <c r="AB202">
        <f t="shared" si="637"/>
        <v>0.35415678126572248</v>
      </c>
      <c r="AC202">
        <f t="shared" si="608"/>
        <v>1.9415084626313601</v>
      </c>
      <c r="AD202" s="53">
        <f t="shared" si="609"/>
        <v>7.8624012766642908</v>
      </c>
      <c r="AE202">
        <f t="shared" si="610"/>
        <v>0.2749417084009968</v>
      </c>
      <c r="AF202">
        <f t="shared" si="611"/>
        <v>0.2749417084009968</v>
      </c>
      <c r="AG202">
        <f t="shared" si="638"/>
        <v>0.2749417084009968</v>
      </c>
      <c r="AH202">
        <f t="shared" si="612"/>
        <v>1.0521651359888815</v>
      </c>
      <c r="AI202" s="53">
        <f t="shared" si="613"/>
        <v>5.1811512884642976</v>
      </c>
      <c r="AJ202">
        <f t="shared" si="614"/>
        <v>0.21227645797352498</v>
      </c>
      <c r="AK202">
        <f t="shared" si="615"/>
        <v>0.21227645797352496</v>
      </c>
      <c r="AL202">
        <f t="shared" si="639"/>
        <v>0.21227645797352498</v>
      </c>
      <c r="AM202">
        <f t="shared" si="616"/>
        <v>0.51910559488013264</v>
      </c>
      <c r="AN202" s="53">
        <f t="shared" si="617"/>
        <v>3.0600751359985243</v>
      </c>
      <c r="AO202">
        <f t="shared" si="618"/>
        <v>0.16335800985173593</v>
      </c>
      <c r="AP202">
        <f t="shared" si="619"/>
        <v>0.16335800985173593</v>
      </c>
      <c r="AQ202">
        <f t="shared" si="640"/>
        <v>0.16335800985173593</v>
      </c>
      <c r="AR202">
        <f t="shared" si="620"/>
        <v>0.20238556620772083</v>
      </c>
      <c r="AS202" s="53">
        <f t="shared" si="621"/>
        <v>1.40429696517875</v>
      </c>
      <c r="AT202">
        <f t="shared" si="622"/>
        <v>0.12546887084324404</v>
      </c>
      <c r="AU202">
        <f t="shared" si="623"/>
        <v>0.12546887084324404</v>
      </c>
      <c r="AV202">
        <f t="shared" si="641"/>
        <v>0.12546887084324404</v>
      </c>
      <c r="AW202">
        <f t="shared" si="624"/>
        <v>1.5183910638723302E-2</v>
      </c>
      <c r="AX202" s="53">
        <f t="shared" si="625"/>
        <v>0.12183581421939482</v>
      </c>
      <c r="AY202">
        <f t="shared" si="626"/>
        <v>9.6257376348623538E-2</v>
      </c>
      <c r="AZ202">
        <f t="shared" si="627"/>
        <v>9.6257376348623552E-2</v>
      </c>
      <c r="BA202">
        <f t="shared" si="642"/>
        <v>9.6257376348623538E-2</v>
      </c>
      <c r="BB202">
        <f t="shared" si="628"/>
        <v>0</v>
      </c>
      <c r="BC202" s="53">
        <f t="shared" si="629"/>
        <v>0</v>
      </c>
      <c r="EW202">
        <f t="shared" si="481"/>
        <v>5.8747782622128932</v>
      </c>
      <c r="EX202">
        <f t="shared" si="476"/>
        <v>4.5887731284198656</v>
      </c>
      <c r="EY202">
        <f t="shared" si="477"/>
        <v>-1.9857394531739956</v>
      </c>
      <c r="EZ202">
        <f t="shared" si="478"/>
        <v>-2.3785135141538021</v>
      </c>
      <c r="FA202">
        <f t="shared" si="589"/>
        <v>-5.3993215743265131</v>
      </c>
      <c r="FB202" cm="1">
        <f t="array" ref="FB202">xsel+Rs*COS(EW202)</f>
        <v>268.4491505386153</v>
      </c>
      <c r="FC202">
        <f t="shared" si="479"/>
        <v>135.70071505857055</v>
      </c>
    </row>
    <row r="203" spans="1:170" x14ac:dyDescent="0.2">
      <c r="A203">
        <f t="shared" si="643"/>
        <v>-171</v>
      </c>
      <c r="B203">
        <f t="shared" si="630"/>
        <v>-2.9845130209103035</v>
      </c>
      <c r="C203">
        <f t="shared" si="590"/>
        <v>-4.7404383345524539E-3</v>
      </c>
      <c r="D203">
        <f t="shared" si="591"/>
        <v>0.99925843206507803</v>
      </c>
      <c r="E203">
        <f t="shared" si="592"/>
        <v>-0.15643446504023098</v>
      </c>
      <c r="F203">
        <f t="shared" si="631"/>
        <v>12.706204736174696</v>
      </c>
      <c r="G203">
        <f t="shared" si="632"/>
        <v>0.82231524687837299</v>
      </c>
      <c r="H203">
        <f t="shared" si="593"/>
        <v>0.82231524687837299</v>
      </c>
      <c r="I203">
        <f t="shared" si="594"/>
        <v>0.82231524687837299</v>
      </c>
      <c r="J203">
        <f t="shared" si="595"/>
        <v>0.31776130450756951</v>
      </c>
      <c r="K203">
        <f t="shared" si="596"/>
        <v>8.2353563764396842E-2</v>
      </c>
      <c r="L203">
        <f t="shared" si="597"/>
        <v>26.044224998034533</v>
      </c>
      <c r="N203">
        <f t="shared" si="598"/>
        <v>11.039489381968849</v>
      </c>
      <c r="O203" s="53">
        <f t="shared" si="599"/>
        <v>17.558523464608257</v>
      </c>
      <c r="P203">
        <f t="shared" si="633"/>
        <v>0.69142008922520148</v>
      </c>
      <c r="Q203">
        <f t="shared" si="600"/>
        <v>0.6914200892252016</v>
      </c>
      <c r="R203">
        <f t="shared" si="634"/>
        <v>0.69142008922520148</v>
      </c>
      <c r="S203">
        <f t="shared" si="635"/>
        <v>6.9939574982924082</v>
      </c>
      <c r="T203" s="53">
        <f t="shared" si="601"/>
        <v>14.106966129206031</v>
      </c>
      <c r="U203">
        <f t="shared" si="602"/>
        <v>0.56180480281226453</v>
      </c>
      <c r="V203">
        <f t="shared" si="603"/>
        <v>0.56180480281226453</v>
      </c>
      <c r="W203">
        <f t="shared" si="636"/>
        <v>0.56180480281226453</v>
      </c>
      <c r="X203">
        <f t="shared" si="604"/>
        <v>4.2300549064245772</v>
      </c>
      <c r="Y203" s="53">
        <f t="shared" si="605"/>
        <v>10.689157551563866</v>
      </c>
      <c r="Z203">
        <f t="shared" si="606"/>
        <v>0.44623241992764323</v>
      </c>
      <c r="AA203">
        <f t="shared" si="607"/>
        <v>0.44623241992764323</v>
      </c>
      <c r="AB203">
        <f t="shared" si="637"/>
        <v>0.44623241992764323</v>
      </c>
      <c r="AC203">
        <f t="shared" si="608"/>
        <v>2.446272570282825</v>
      </c>
      <c r="AD203" s="53">
        <f t="shared" si="609"/>
        <v>7.6416444650042079</v>
      </c>
      <c r="AE203">
        <f t="shared" si="610"/>
        <v>0.34936973977887348</v>
      </c>
      <c r="AF203">
        <f t="shared" si="611"/>
        <v>0.34936973977887348</v>
      </c>
      <c r="AG203">
        <f t="shared" si="638"/>
        <v>0.34936973977887348</v>
      </c>
      <c r="AH203">
        <f t="shared" si="612"/>
        <v>1.3369912549925276</v>
      </c>
      <c r="AI203" s="53">
        <f t="shared" si="613"/>
        <v>5.0874850889938212</v>
      </c>
      <c r="AJ203">
        <f t="shared" si="614"/>
        <v>0.27112322697766916</v>
      </c>
      <c r="AK203">
        <f t="shared" si="615"/>
        <v>0.27112322697766916</v>
      </c>
      <c r="AL203">
        <f t="shared" si="639"/>
        <v>0.27112322697766916</v>
      </c>
      <c r="AM203">
        <f t="shared" si="616"/>
        <v>0.6630107990760663</v>
      </c>
      <c r="AN203" s="53">
        <f t="shared" si="617"/>
        <v>3.0242130010817339</v>
      </c>
      <c r="AO203">
        <f t="shared" si="618"/>
        <v>0.20928103992169106</v>
      </c>
      <c r="AP203">
        <f t="shared" si="619"/>
        <v>0.20928103992169106</v>
      </c>
      <c r="AQ203">
        <f t="shared" si="640"/>
        <v>0.20928103992169106</v>
      </c>
      <c r="AR203">
        <f t="shared" si="620"/>
        <v>0.2592799814317891</v>
      </c>
      <c r="AS203" s="53">
        <f t="shared" si="621"/>
        <v>1.3935044386156157</v>
      </c>
      <c r="AT203">
        <f t="shared" si="622"/>
        <v>0.16103127894650723</v>
      </c>
      <c r="AU203">
        <f t="shared" si="623"/>
        <v>0.16103127894650721</v>
      </c>
      <c r="AV203">
        <f t="shared" si="641"/>
        <v>0.16103127894650723</v>
      </c>
      <c r="AW203">
        <f t="shared" si="624"/>
        <v>1.9487579135210362E-2</v>
      </c>
      <c r="AX203" s="53">
        <f t="shared" si="625"/>
        <v>0.12121278618822821</v>
      </c>
      <c r="AY203">
        <f t="shared" si="626"/>
        <v>0.1236719975946118</v>
      </c>
      <c r="AZ203">
        <f t="shared" si="627"/>
        <v>0.12367199759461182</v>
      </c>
      <c r="BA203">
        <f t="shared" si="642"/>
        <v>0.1236719975946118</v>
      </c>
      <c r="BB203">
        <f t="shared" si="628"/>
        <v>0</v>
      </c>
      <c r="BC203" s="53">
        <f t="shared" si="629"/>
        <v>0</v>
      </c>
      <c r="EW203">
        <f t="shared" si="481"/>
        <v>5.906194188748791</v>
      </c>
      <c r="EX203">
        <f t="shared" si="476"/>
        <v>4.6488824294412199</v>
      </c>
      <c r="EY203">
        <f t="shared" si="477"/>
        <v>-1.8406227634234842</v>
      </c>
      <c r="EZ203">
        <f t="shared" si="478"/>
        <v>-1.5727285283419141</v>
      </c>
      <c r="FA203">
        <f t="shared" si="589"/>
        <v>-5.6865213422741565</v>
      </c>
      <c r="FB203" cm="1">
        <f t="array" ref="FB203">xsel+Rs*COS(EW203)</f>
        <v>268.46417786387065</v>
      </c>
      <c r="FC203">
        <f t="shared" si="479"/>
        <v>135.73699423100817</v>
      </c>
    </row>
    <row r="204" spans="1:170" x14ac:dyDescent="0.2">
      <c r="A204">
        <f t="shared" si="643"/>
        <v>-169</v>
      </c>
      <c r="B204">
        <f t="shared" si="630"/>
        <v>-2.9496064358704168</v>
      </c>
      <c r="C204">
        <f t="shared" si="590"/>
        <v>-5.7820907689862117E-3</v>
      </c>
      <c r="D204">
        <f t="shared" si="591"/>
        <v>0.99889672506919369</v>
      </c>
      <c r="E204">
        <f t="shared" si="592"/>
        <v>-0.19080899537654497</v>
      </c>
      <c r="F204">
        <f t="shared" si="631"/>
        <v>10.38539708013815</v>
      </c>
      <c r="G204">
        <f t="shared" si="632"/>
        <v>0.90877543823246509</v>
      </c>
      <c r="H204">
        <f t="shared" si="593"/>
        <v>0.90877543823246509</v>
      </c>
      <c r="I204">
        <f t="shared" si="594"/>
        <v>0.90877543823246509</v>
      </c>
      <c r="J204">
        <f t="shared" si="595"/>
        <v>0.292550086565949</v>
      </c>
      <c r="K204">
        <f t="shared" si="596"/>
        <v>0.12301377332503879</v>
      </c>
      <c r="L204">
        <f t="shared" si="597"/>
        <v>21.221285315877513</v>
      </c>
      <c r="N204">
        <f t="shared" si="598"/>
        <v>12.200207692908393</v>
      </c>
      <c r="O204" s="53">
        <f t="shared" si="599"/>
        <v>15.521341490930173</v>
      </c>
      <c r="P204">
        <f t="shared" si="633"/>
        <v>0.79136364800651193</v>
      </c>
      <c r="Q204">
        <f t="shared" si="600"/>
        <v>0.79136364800651193</v>
      </c>
      <c r="R204">
        <f t="shared" si="634"/>
        <v>0.79136364800651193</v>
      </c>
      <c r="S204">
        <f t="shared" si="635"/>
        <v>8.0049217633427254</v>
      </c>
      <c r="T204" s="53">
        <f t="shared" si="601"/>
        <v>12.983077329294153</v>
      </c>
      <c r="U204">
        <f t="shared" si="602"/>
        <v>0.65906805212842401</v>
      </c>
      <c r="V204">
        <f t="shared" si="603"/>
        <v>0.65906805212842412</v>
      </c>
      <c r="W204">
        <f t="shared" si="636"/>
        <v>0.65906805212842401</v>
      </c>
      <c r="X204">
        <f t="shared" si="604"/>
        <v>4.9623891316307382</v>
      </c>
      <c r="Y204" s="53">
        <f t="shared" si="605"/>
        <v>10.123047947973932</v>
      </c>
      <c r="Z204">
        <f t="shared" si="606"/>
        <v>0.53206098509538635</v>
      </c>
      <c r="AA204">
        <f t="shared" si="607"/>
        <v>0.53206098509538646</v>
      </c>
      <c r="AB204">
        <f t="shared" si="637"/>
        <v>0.53206098509538635</v>
      </c>
      <c r="AC204">
        <f t="shared" si="608"/>
        <v>2.9167898508305443</v>
      </c>
      <c r="AD204" s="53">
        <f t="shared" si="609"/>
        <v>7.3773485092372972</v>
      </c>
      <c r="AE204">
        <f t="shared" si="610"/>
        <v>0.4208542245088317</v>
      </c>
      <c r="AF204">
        <f t="shared" si="611"/>
        <v>0.4208542245088317</v>
      </c>
      <c r="AG204">
        <f t="shared" si="638"/>
        <v>0.4208542245088317</v>
      </c>
      <c r="AH204">
        <f t="shared" si="612"/>
        <v>1.6105528147661181</v>
      </c>
      <c r="AI204" s="53">
        <f t="shared" si="613"/>
        <v>4.973227642114245</v>
      </c>
      <c r="AJ204">
        <f t="shared" si="614"/>
        <v>0.32865247634517075</v>
      </c>
      <c r="AK204">
        <f t="shared" si="615"/>
        <v>0.32865247634517075</v>
      </c>
      <c r="AL204">
        <f t="shared" si="639"/>
        <v>0.32865247634517075</v>
      </c>
      <c r="AM204">
        <f t="shared" si="616"/>
        <v>0.80369411130492296</v>
      </c>
      <c r="AN204" s="53">
        <f t="shared" si="617"/>
        <v>2.9799662110975955</v>
      </c>
      <c r="AO204">
        <f t="shared" si="618"/>
        <v>0.25464778246709635</v>
      </c>
      <c r="AP204">
        <f t="shared" si="619"/>
        <v>0.25464778246709635</v>
      </c>
      <c r="AQ204">
        <f t="shared" si="640"/>
        <v>0.25464778246709635</v>
      </c>
      <c r="AR204">
        <f t="shared" si="620"/>
        <v>0.31548520752009568</v>
      </c>
      <c r="AS204" s="53">
        <f t="shared" si="621"/>
        <v>1.3800973912621675</v>
      </c>
      <c r="AT204">
        <f t="shared" si="622"/>
        <v>0.19637995573295372</v>
      </c>
      <c r="AU204">
        <f t="shared" si="623"/>
        <v>0.19637995573295378</v>
      </c>
      <c r="AV204">
        <f t="shared" si="641"/>
        <v>0.19637995573295372</v>
      </c>
      <c r="AW204">
        <f t="shared" si="624"/>
        <v>2.3765382433474674E-2</v>
      </c>
      <c r="AX204" s="53">
        <f t="shared" si="625"/>
        <v>0.12043568189663692</v>
      </c>
      <c r="AY204">
        <f t="shared" si="626"/>
        <v>0.15102074686218611</v>
      </c>
      <c r="AZ204">
        <f t="shared" si="627"/>
        <v>0.15102074686218608</v>
      </c>
      <c r="BA204">
        <f t="shared" si="642"/>
        <v>0.15102074686218611</v>
      </c>
      <c r="BB204">
        <f t="shared" si="628"/>
        <v>0</v>
      </c>
      <c r="BC204" s="53">
        <f t="shared" si="629"/>
        <v>0</v>
      </c>
      <c r="EW204">
        <f t="shared" si="481"/>
        <v>5.9376101152846887</v>
      </c>
      <c r="EX204">
        <f t="shared" si="476"/>
        <v>4.7044038447710932</v>
      </c>
      <c r="EY204">
        <f t="shared" si="477"/>
        <v>-1.6936896012265532</v>
      </c>
      <c r="EZ204">
        <f t="shared" si="478"/>
        <v>-0.72324660338745805</v>
      </c>
      <c r="FA204">
        <f t="shared" si="589"/>
        <v>-5.8555029118504001</v>
      </c>
      <c r="FB204" cm="1">
        <f t="array" ref="FB204">xsel+Rs*COS(EW204)</f>
        <v>268.47805821770311</v>
      </c>
      <c r="FC204">
        <f t="shared" si="479"/>
        <v>135.77372752155742</v>
      </c>
    </row>
    <row r="205" spans="1:170" x14ac:dyDescent="0.2">
      <c r="A205">
        <f t="shared" si="643"/>
        <v>-167</v>
      </c>
      <c r="B205">
        <f t="shared" si="630"/>
        <v>-2.9146998508305302</v>
      </c>
      <c r="C205">
        <f t="shared" si="590"/>
        <v>-6.8166986164807635E-3</v>
      </c>
      <c r="D205">
        <f t="shared" si="591"/>
        <v>0.99846657645907833</v>
      </c>
      <c r="E205">
        <f t="shared" si="592"/>
        <v>-0.2249510543438652</v>
      </c>
      <c r="F205">
        <f t="shared" si="631"/>
        <v>8.776887356869949</v>
      </c>
      <c r="G205">
        <f t="shared" si="632"/>
        <v>0.96305299330003091</v>
      </c>
      <c r="H205">
        <f t="shared" si="593"/>
        <v>0.9630529933000308</v>
      </c>
      <c r="I205">
        <f t="shared" si="594"/>
        <v>0.96305299330003091</v>
      </c>
      <c r="J205">
        <f t="shared" si="595"/>
        <v>0.27151522870359912</v>
      </c>
      <c r="K205">
        <f t="shared" si="596"/>
        <v>0.17160817000775905</v>
      </c>
      <c r="L205">
        <f t="shared" si="597"/>
        <v>17.867337981422121</v>
      </c>
      <c r="N205">
        <f t="shared" si="598"/>
        <v>12.928877743867874</v>
      </c>
      <c r="O205" s="53">
        <f t="shared" si="599"/>
        <v>13.534813193362643</v>
      </c>
      <c r="P205">
        <f t="shared" si="633"/>
        <v>0.86883836107314971</v>
      </c>
      <c r="Q205">
        <f t="shared" si="600"/>
        <v>0.8688383610731496</v>
      </c>
      <c r="R205">
        <f t="shared" si="634"/>
        <v>0.86883836107314971</v>
      </c>
      <c r="S205">
        <f t="shared" si="635"/>
        <v>8.7886057476881305</v>
      </c>
      <c r="T205" s="53">
        <f t="shared" si="601"/>
        <v>11.807169110655618</v>
      </c>
      <c r="U205">
        <f t="shared" si="602"/>
        <v>0.74300164407002012</v>
      </c>
      <c r="V205">
        <f t="shared" si="603"/>
        <v>0.74300164407002012</v>
      </c>
      <c r="W205">
        <f t="shared" si="636"/>
        <v>0.74300164407002012</v>
      </c>
      <c r="X205">
        <f t="shared" si="604"/>
        <v>5.5943589913206502</v>
      </c>
      <c r="Y205" s="53">
        <f t="shared" si="605"/>
        <v>9.4996606655320956</v>
      </c>
      <c r="Z205">
        <f t="shared" si="606"/>
        <v>0.61083683369860908</v>
      </c>
      <c r="AA205">
        <f t="shared" si="607"/>
        <v>0.61083683369860908</v>
      </c>
      <c r="AB205">
        <f t="shared" si="637"/>
        <v>0.61083683369860908</v>
      </c>
      <c r="AC205">
        <f t="shared" si="608"/>
        <v>3.3486437212195748</v>
      </c>
      <c r="AD205" s="53">
        <f t="shared" si="609"/>
        <v>7.0761119323543582</v>
      </c>
      <c r="AE205">
        <f t="shared" si="610"/>
        <v>0.48889902384370681</v>
      </c>
      <c r="AF205">
        <f t="shared" si="611"/>
        <v>0.48889902384370687</v>
      </c>
      <c r="AG205">
        <f t="shared" si="638"/>
        <v>0.48889902384370681</v>
      </c>
      <c r="AH205">
        <f t="shared" si="612"/>
        <v>1.8709511586983381</v>
      </c>
      <c r="AI205" s="53">
        <f t="shared" si="613"/>
        <v>4.8400990044816838</v>
      </c>
      <c r="AJ205">
        <f t="shared" si="614"/>
        <v>0.38460926020786074</v>
      </c>
      <c r="AK205">
        <f t="shared" si="615"/>
        <v>0.38460926020786068</v>
      </c>
      <c r="AL205">
        <f t="shared" si="639"/>
        <v>0.38460926020786074</v>
      </c>
      <c r="AM205">
        <f t="shared" si="616"/>
        <v>0.94053208124242371</v>
      </c>
      <c r="AN205" s="53">
        <f t="shared" si="617"/>
        <v>2.9277039892520178</v>
      </c>
      <c r="AO205">
        <f t="shared" si="618"/>
        <v>0.29934197905213134</v>
      </c>
      <c r="AP205">
        <f t="shared" si="619"/>
        <v>0.29934197905213134</v>
      </c>
      <c r="AQ205">
        <f t="shared" si="640"/>
        <v>0.29934197905213134</v>
      </c>
      <c r="AR205">
        <f t="shared" si="620"/>
        <v>0.37085721095152047</v>
      </c>
      <c r="AS205" s="53">
        <f t="shared" si="621"/>
        <v>1.3641303674554897</v>
      </c>
      <c r="AT205">
        <f t="shared" si="622"/>
        <v>0.23146812452548401</v>
      </c>
      <c r="AU205">
        <f t="shared" si="623"/>
        <v>0.23146812452548404</v>
      </c>
      <c r="AV205">
        <f t="shared" si="641"/>
        <v>0.23146812452548401</v>
      </c>
      <c r="AW205">
        <f t="shared" si="624"/>
        <v>2.8011659743864995E-2</v>
      </c>
      <c r="AX205" s="53">
        <f t="shared" si="625"/>
        <v>0.11950561680001437</v>
      </c>
      <c r="AY205">
        <f t="shared" si="626"/>
        <v>0.1782887001733251</v>
      </c>
      <c r="AZ205">
        <f t="shared" si="627"/>
        <v>0.17828870017332507</v>
      </c>
      <c r="BA205">
        <f t="shared" si="642"/>
        <v>0.1782887001733251</v>
      </c>
      <c r="BB205">
        <f t="shared" si="628"/>
        <v>0</v>
      </c>
      <c r="BC205" s="53">
        <f t="shared" si="629"/>
        <v>0</v>
      </c>
      <c r="EW205">
        <f t="shared" si="481"/>
        <v>5.9690260418205865</v>
      </c>
      <c r="EX205">
        <f t="shared" si="476"/>
        <v>4.7552825814757362</v>
      </c>
      <c r="EY205">
        <f t="shared" si="477"/>
        <v>-1.5450849718748352</v>
      </c>
      <c r="EZ205">
        <f t="shared" si="478"/>
        <v>0.15168028076347098</v>
      </c>
      <c r="FA205">
        <f t="shared" si="589"/>
        <v>-5.8980499398044701</v>
      </c>
      <c r="FB205" cm="1">
        <f t="array" ref="FB205">xsel+Rs*COS(EW205)</f>
        <v>268.49077790187926</v>
      </c>
      <c r="FC205">
        <f t="shared" si="479"/>
        <v>135.81087867889534</v>
      </c>
    </row>
    <row r="206" spans="1:170" x14ac:dyDescent="0.2">
      <c r="A206">
        <f t="shared" si="643"/>
        <v>-165</v>
      </c>
      <c r="B206">
        <f t="shared" si="630"/>
        <v>-2.8797932657906435</v>
      </c>
      <c r="C206">
        <f t="shared" si="590"/>
        <v>-7.8430013667430618E-3</v>
      </c>
      <c r="D206">
        <f t="shared" si="591"/>
        <v>0.99797008187552183</v>
      </c>
      <c r="E206">
        <f t="shared" si="592"/>
        <v>-0.25881904510252102</v>
      </c>
      <c r="F206">
        <f t="shared" si="631"/>
        <v>7.5957541127251424</v>
      </c>
      <c r="G206">
        <f t="shared" si="632"/>
        <v>0.99140414108626285</v>
      </c>
      <c r="H206">
        <f t="shared" si="593"/>
        <v>0.99140414108626285</v>
      </c>
      <c r="I206">
        <f t="shared" si="594"/>
        <v>0.99140414108626285</v>
      </c>
      <c r="J206">
        <f t="shared" si="595"/>
        <v>0.25344867772501634</v>
      </c>
      <c r="K206">
        <f t="shared" si="596"/>
        <v>0.22780496040574333</v>
      </c>
      <c r="L206">
        <f t="shared" si="597"/>
        <v>15.394709581221603</v>
      </c>
      <c r="N206">
        <f t="shared" si="598"/>
        <v>13.309488703157344</v>
      </c>
      <c r="O206" s="53">
        <f t="shared" si="599"/>
        <v>11.675777258725001</v>
      </c>
      <c r="P206">
        <f t="shared" si="633"/>
        <v>0.92561935766554848</v>
      </c>
      <c r="Q206">
        <f t="shared" si="600"/>
        <v>0.92561935766554859</v>
      </c>
      <c r="R206">
        <f t="shared" si="634"/>
        <v>0.92561935766554848</v>
      </c>
      <c r="S206">
        <f t="shared" si="635"/>
        <v>9.3629655082252246</v>
      </c>
      <c r="T206" s="53">
        <f t="shared" si="601"/>
        <v>10.627314107557133</v>
      </c>
      <c r="U206">
        <f t="shared" si="602"/>
        <v>0.81345335378271977</v>
      </c>
      <c r="V206">
        <f t="shared" si="603"/>
        <v>0.81345335378271966</v>
      </c>
      <c r="W206">
        <f t="shared" si="636"/>
        <v>0.81345335378271977</v>
      </c>
      <c r="X206">
        <f t="shared" si="604"/>
        <v>6.1248183231818505</v>
      </c>
      <c r="Y206" s="53">
        <f t="shared" si="605"/>
        <v>8.839637447853077</v>
      </c>
      <c r="Z206">
        <f t="shared" si="606"/>
        <v>0.68201940519172288</v>
      </c>
      <c r="AA206">
        <f t="shared" si="607"/>
        <v>0.68201940519172288</v>
      </c>
      <c r="AB206">
        <f t="shared" si="637"/>
        <v>0.68201940519172288</v>
      </c>
      <c r="AC206">
        <f t="shared" si="608"/>
        <v>3.7388707965047732</v>
      </c>
      <c r="AD206" s="53">
        <f t="shared" si="609"/>
        <v>6.7448725988323872</v>
      </c>
      <c r="AE206">
        <f t="shared" si="610"/>
        <v>0.55308940602626711</v>
      </c>
      <c r="AF206">
        <f t="shared" si="611"/>
        <v>0.55308940602626711</v>
      </c>
      <c r="AG206">
        <f t="shared" si="638"/>
        <v>0.55308940602626711</v>
      </c>
      <c r="AH206">
        <f t="shared" si="612"/>
        <v>2.1165991638376234</v>
      </c>
      <c r="AI206" s="53">
        <f t="shared" si="613"/>
        <v>4.6900151352062522</v>
      </c>
      <c r="AJ206">
        <f t="shared" si="614"/>
        <v>0.43875960064203834</v>
      </c>
      <c r="AK206">
        <f t="shared" si="615"/>
        <v>0.43875960064203828</v>
      </c>
      <c r="AL206">
        <f t="shared" si="639"/>
        <v>0.43875960064203834</v>
      </c>
      <c r="AM206">
        <f t="shared" si="616"/>
        <v>1.0729525340443615</v>
      </c>
      <c r="AN206" s="53">
        <f t="shared" si="617"/>
        <v>2.8678522915749669</v>
      </c>
      <c r="AO206">
        <f t="shared" si="618"/>
        <v>0.34325163100460354</v>
      </c>
      <c r="AP206">
        <f t="shared" si="619"/>
        <v>0.34325163100460354</v>
      </c>
      <c r="AQ206">
        <f t="shared" si="640"/>
        <v>0.34325163100460354</v>
      </c>
      <c r="AR206">
        <f t="shared" si="620"/>
        <v>0.42525723566075296</v>
      </c>
      <c r="AS206" s="53">
        <f t="shared" si="621"/>
        <v>1.3456676525026625</v>
      </c>
      <c r="AT206">
        <f t="shared" si="622"/>
        <v>0.26624943711154886</v>
      </c>
      <c r="AU206">
        <f t="shared" si="623"/>
        <v>0.26624943711154886</v>
      </c>
      <c r="AV206">
        <f t="shared" si="641"/>
        <v>0.26624943711154886</v>
      </c>
      <c r="AW206">
        <f t="shared" si="624"/>
        <v>3.2220802128386621E-2</v>
      </c>
      <c r="AX206" s="53">
        <f t="shared" si="625"/>
        <v>0.1184239244260346</v>
      </c>
      <c r="AY206">
        <f t="shared" si="626"/>
        <v>0.20546076223009116</v>
      </c>
      <c r="AZ206">
        <f t="shared" si="627"/>
        <v>0.20546076223009116</v>
      </c>
      <c r="BA206">
        <f t="shared" si="642"/>
        <v>0.20546076223009116</v>
      </c>
      <c r="BB206">
        <f t="shared" si="628"/>
        <v>0</v>
      </c>
      <c r="BC206" s="53">
        <f t="shared" si="629"/>
        <v>0</v>
      </c>
      <c r="EW206">
        <f t="shared" si="481"/>
        <v>6.0004419683564842</v>
      </c>
      <c r="EX206">
        <f t="shared" si="476"/>
        <v>4.8014684283846867</v>
      </c>
      <c r="EY206">
        <f t="shared" si="477"/>
        <v>-1.3949555301962464</v>
      </c>
      <c r="EZ206">
        <f t="shared" si="478"/>
        <v>1.0321225810040338</v>
      </c>
      <c r="FA206">
        <f t="shared" si="589"/>
        <v>-5.8090208277971929</v>
      </c>
      <c r="FB206" cm="1">
        <f t="array" ref="FB206">xsel+Rs*COS(EW206)</f>
        <v>268.50232436360648</v>
      </c>
      <c r="FC206">
        <f t="shared" si="479"/>
        <v>135.84841103931498</v>
      </c>
    </row>
    <row r="207" spans="1:170" x14ac:dyDescent="0.2">
      <c r="A207">
        <f t="shared" si="643"/>
        <v>-163</v>
      </c>
      <c r="B207">
        <f t="shared" si="630"/>
        <v>-2.8448866807507573</v>
      </c>
      <c r="C207">
        <f t="shared" si="590"/>
        <v>-8.8597486279617145E-3</v>
      </c>
      <c r="D207">
        <f t="shared" si="591"/>
        <v>0.99740966019022792</v>
      </c>
      <c r="E207">
        <f t="shared" si="592"/>
        <v>-0.2923717047227366</v>
      </c>
      <c r="F207">
        <f t="shared" si="631"/>
        <v>6.6911562383174124</v>
      </c>
      <c r="G207">
        <f t="shared" si="632"/>
        <v>0.99998854390856984</v>
      </c>
      <c r="H207">
        <f t="shared" si="593"/>
        <v>0.99998854390856995</v>
      </c>
      <c r="I207">
        <f t="shared" si="594"/>
        <v>0.99998854390856984</v>
      </c>
      <c r="J207">
        <f t="shared" si="595"/>
        <v>0.23759833625578514</v>
      </c>
      <c r="K207">
        <f t="shared" si="596"/>
        <v>0.29103613751293445</v>
      </c>
      <c r="L207">
        <f t="shared" si="597"/>
        <v>13.492267051247087</v>
      </c>
      <c r="N207">
        <f t="shared" si="598"/>
        <v>13.424733342201948</v>
      </c>
      <c r="O207" s="53">
        <f t="shared" si="599"/>
        <v>9.9835908006544152</v>
      </c>
      <c r="P207">
        <f t="shared" si="633"/>
        <v>0.96425482394791073</v>
      </c>
      <c r="Q207">
        <f t="shared" si="600"/>
        <v>0.96425482394791073</v>
      </c>
      <c r="R207">
        <f t="shared" si="634"/>
        <v>0.96425482394791073</v>
      </c>
      <c r="S207">
        <f t="shared" si="635"/>
        <v>9.7537768446565281</v>
      </c>
      <c r="T207" s="53">
        <f t="shared" si="601"/>
        <v>9.4794325922617695</v>
      </c>
      <c r="U207">
        <f t="shared" si="602"/>
        <v>0.87084169113230792</v>
      </c>
      <c r="V207">
        <f t="shared" si="603"/>
        <v>0.87084169113230792</v>
      </c>
      <c r="W207">
        <f t="shared" si="636"/>
        <v>0.87084169113230792</v>
      </c>
      <c r="X207">
        <f t="shared" si="604"/>
        <v>6.5569182567566333</v>
      </c>
      <c r="Y207" s="53">
        <f t="shared" si="605"/>
        <v>8.1614898274864327</v>
      </c>
      <c r="Z207">
        <f t="shared" si="606"/>
        <v>0.74532233509967072</v>
      </c>
      <c r="AA207">
        <f t="shared" si="607"/>
        <v>0.74532233509967083</v>
      </c>
      <c r="AB207">
        <f t="shared" si="637"/>
        <v>0.74532233509967072</v>
      </c>
      <c r="AC207">
        <f t="shared" si="608"/>
        <v>4.0859012096635929</v>
      </c>
      <c r="AD207" s="53">
        <f t="shared" si="609"/>
        <v>6.3905683078214564</v>
      </c>
      <c r="AE207">
        <f t="shared" si="610"/>
        <v>0.61309634502893495</v>
      </c>
      <c r="AF207">
        <f t="shared" si="611"/>
        <v>0.61309634502893495</v>
      </c>
      <c r="AG207">
        <f t="shared" si="638"/>
        <v>0.61309634502893495</v>
      </c>
      <c r="AH207">
        <f t="shared" si="612"/>
        <v>2.346237691593966</v>
      </c>
      <c r="AI207" s="53">
        <f t="shared" si="613"/>
        <v>4.5250245488621816</v>
      </c>
      <c r="AJ207">
        <f t="shared" si="614"/>
        <v>0.49089284152652934</v>
      </c>
      <c r="AK207">
        <f t="shared" si="615"/>
        <v>0.4908928415265294</v>
      </c>
      <c r="AL207">
        <f t="shared" si="639"/>
        <v>0.49089284152652934</v>
      </c>
      <c r="AM207">
        <f t="shared" si="616"/>
        <v>1.2004403265236763</v>
      </c>
      <c r="AN207" s="53">
        <f t="shared" si="617"/>
        <v>2.8008855716466403</v>
      </c>
      <c r="AO207">
        <f t="shared" si="618"/>
        <v>0.38626963631574796</v>
      </c>
      <c r="AP207">
        <f t="shared" si="619"/>
        <v>0.3862696363157479</v>
      </c>
      <c r="AQ207">
        <f t="shared" si="640"/>
        <v>0.38626963631574796</v>
      </c>
      <c r="AR207">
        <f t="shared" si="620"/>
        <v>0.47855259209858297</v>
      </c>
      <c r="AS207" s="53">
        <f t="shared" si="621"/>
        <v>1.3247826707050359</v>
      </c>
      <c r="AT207">
        <f t="shared" si="622"/>
        <v>0.30067804890405597</v>
      </c>
      <c r="AU207">
        <f t="shared" si="623"/>
        <v>0.30067804890405608</v>
      </c>
      <c r="AV207">
        <f t="shared" si="641"/>
        <v>0.30067804890405597</v>
      </c>
      <c r="AW207">
        <f t="shared" si="624"/>
        <v>3.6387261596455812E-2</v>
      </c>
      <c r="AX207" s="53">
        <f t="shared" si="625"/>
        <v>0.1171921536676591</v>
      </c>
      <c r="AY207">
        <f t="shared" si="626"/>
        <v>0.2325216354035903</v>
      </c>
      <c r="AZ207">
        <f t="shared" si="627"/>
        <v>0.2325216354035903</v>
      </c>
      <c r="BA207">
        <f t="shared" si="642"/>
        <v>0.2325216354035903</v>
      </c>
      <c r="BB207">
        <f t="shared" si="628"/>
        <v>0</v>
      </c>
      <c r="BC207" s="53">
        <f t="shared" si="629"/>
        <v>0</v>
      </c>
      <c r="EW207">
        <f t="shared" si="481"/>
        <v>6.031857894892382</v>
      </c>
      <c r="EX207">
        <f t="shared" ref="EX207:EX215" si="644">Rg*COS(EW207)</f>
        <v>4.8429158056431296</v>
      </c>
      <c r="EY207">
        <f t="shared" ref="EY207:EY215" si="645">Rg*SIN(EW207)</f>
        <v>-1.2434494358243757</v>
      </c>
      <c r="EZ207">
        <f t="shared" ref="EZ207:EZ215" si="646">rarxiko*COS(EY207)</f>
        <v>1.8970384305940575</v>
      </c>
      <c r="FA207">
        <f t="shared" si="589"/>
        <v>-5.5867025330555444</v>
      </c>
      <c r="FB207" cm="1">
        <f t="array" ref="FB207">xsel+Rs*COS(EW207)</f>
        <v>268.51268620792109</v>
      </c>
      <c r="FC207">
        <f t="shared" ref="FC207:FC215" si="647">ysel+Rs*SIN(EW207)</f>
        <v>135.88628756290797</v>
      </c>
      <c r="FN207">
        <f>bsel</f>
        <v>0.10101010101010104</v>
      </c>
    </row>
    <row r="208" spans="1:170" x14ac:dyDescent="0.2">
      <c r="A208">
        <f t="shared" si="643"/>
        <v>-161</v>
      </c>
      <c r="B208">
        <f t="shared" si="630"/>
        <v>-2.8099800957108707</v>
      </c>
      <c r="C208">
        <f t="shared" si="590"/>
        <v>-9.8657016502168658E-3</v>
      </c>
      <c r="D208">
        <f t="shared" si="591"/>
        <v>0.99678804172131397</v>
      </c>
      <c r="E208">
        <f t="shared" si="592"/>
        <v>-0.32556815445715659</v>
      </c>
      <c r="F208">
        <f t="shared" si="631"/>
        <v>5.9757643644330667</v>
      </c>
      <c r="G208">
        <f t="shared" si="632"/>
        <v>0.99416536742263562</v>
      </c>
      <c r="H208">
        <f t="shared" si="593"/>
        <v>0.9941653674226355</v>
      </c>
      <c r="I208">
        <f t="shared" si="594"/>
        <v>0.9941653674226355</v>
      </c>
      <c r="J208">
        <f t="shared" si="595"/>
        <v>0.22346400209217113</v>
      </c>
      <c r="K208">
        <f t="shared" si="596"/>
        <v>0.36042869033856978</v>
      </c>
      <c r="L208">
        <f t="shared" si="597"/>
        <v>11.979869870412772</v>
      </c>
      <c r="N208">
        <f t="shared" si="598"/>
        <v>13.346557855088216</v>
      </c>
      <c r="O208" s="53">
        <f t="shared" si="599"/>
        <v>8.4712324154712046</v>
      </c>
      <c r="P208">
        <f t="shared" si="633"/>
        <v>0.98758785543096683</v>
      </c>
      <c r="Q208">
        <f t="shared" si="600"/>
        <v>0.98758785543096705</v>
      </c>
      <c r="R208">
        <f t="shared" si="634"/>
        <v>0.98758785543096683</v>
      </c>
      <c r="S208">
        <f t="shared" si="635"/>
        <v>9.9897986684969062</v>
      </c>
      <c r="T208" s="53">
        <f t="shared" si="601"/>
        <v>8.3878942984158886</v>
      </c>
      <c r="U208">
        <f t="shared" si="602"/>
        <v>0.91600259603445455</v>
      </c>
      <c r="V208">
        <f t="shared" si="603"/>
        <v>0.91600259603445455</v>
      </c>
      <c r="W208">
        <f t="shared" si="636"/>
        <v>0.91600259603445455</v>
      </c>
      <c r="X208">
        <f t="shared" si="604"/>
        <v>6.8969529207602731</v>
      </c>
      <c r="Y208" s="53">
        <f t="shared" si="605"/>
        <v>7.4808977418793008</v>
      </c>
      <c r="Z208">
        <f t="shared" si="606"/>
        <v>0.8006886472770931</v>
      </c>
      <c r="AA208">
        <f t="shared" si="607"/>
        <v>0.80068864727709299</v>
      </c>
      <c r="AB208">
        <f t="shared" si="637"/>
        <v>0.8006886472770931</v>
      </c>
      <c r="AC208">
        <f t="shared" si="608"/>
        <v>4.3894226140906998</v>
      </c>
      <c r="AD208" s="53">
        <f t="shared" si="609"/>
        <v>6.019851776197445</v>
      </c>
      <c r="AE208">
        <f t="shared" si="610"/>
        <v>0.66867722361947823</v>
      </c>
      <c r="AF208">
        <f t="shared" si="611"/>
        <v>0.66867722361947823</v>
      </c>
      <c r="AG208">
        <f t="shared" si="638"/>
        <v>0.66867722361947823</v>
      </c>
      <c r="AH208">
        <f t="shared" si="612"/>
        <v>2.5589382782772643</v>
      </c>
      <c r="AI208" s="53">
        <f t="shared" si="613"/>
        <v>4.3472461631096886</v>
      </c>
      <c r="AJ208">
        <f t="shared" si="614"/>
        <v>0.54082339934086987</v>
      </c>
      <c r="AK208">
        <f t="shared" si="615"/>
        <v>0.54082339934086998</v>
      </c>
      <c r="AL208">
        <f t="shared" si="639"/>
        <v>0.54082339934086987</v>
      </c>
      <c r="AM208">
        <f t="shared" si="616"/>
        <v>1.3225416285914871</v>
      </c>
      <c r="AN208" s="53">
        <f t="shared" si="617"/>
        <v>2.7273179916070855</v>
      </c>
      <c r="AO208">
        <f t="shared" si="618"/>
        <v>0.42829436333073129</v>
      </c>
      <c r="AP208">
        <f t="shared" si="619"/>
        <v>0.42829436333073123</v>
      </c>
      <c r="AQ208">
        <f t="shared" si="640"/>
        <v>0.42829436333073129</v>
      </c>
      <c r="AR208">
        <f t="shared" si="620"/>
        <v>0.5306173679817604</v>
      </c>
      <c r="AS208" s="53">
        <f t="shared" si="621"/>
        <v>1.3015573108187974</v>
      </c>
      <c r="AT208">
        <f t="shared" si="622"/>
        <v>0.3347086927547514</v>
      </c>
      <c r="AU208">
        <f t="shared" si="623"/>
        <v>0.33470869275475135</v>
      </c>
      <c r="AV208">
        <f t="shared" si="641"/>
        <v>0.3347086927547514</v>
      </c>
      <c r="AW208">
        <f t="shared" si="624"/>
        <v>4.0505560037611903E-2</v>
      </c>
      <c r="AX208" s="53">
        <f t="shared" si="625"/>
        <v>0.11581206565011661</v>
      </c>
      <c r="AY208">
        <f t="shared" si="626"/>
        <v>0.25945578880838943</v>
      </c>
      <c r="AZ208">
        <f t="shared" si="627"/>
        <v>0.25945578880838938</v>
      </c>
      <c r="BA208">
        <f t="shared" si="642"/>
        <v>0.25945578880838943</v>
      </c>
      <c r="BB208">
        <f t="shared" si="628"/>
        <v>0</v>
      </c>
      <c r="BC208" s="53">
        <f t="shared" si="629"/>
        <v>0</v>
      </c>
      <c r="EW208">
        <f t="shared" si="481"/>
        <v>6.0632738214282798</v>
      </c>
      <c r="EX208">
        <f t="shared" si="644"/>
        <v>4.8795838096937141</v>
      </c>
      <c r="EY208">
        <f t="shared" si="645"/>
        <v>-1.0907162069828162</v>
      </c>
      <c r="EZ208">
        <f t="shared" si="646"/>
        <v>2.7249164155622991</v>
      </c>
      <c r="FA208">
        <f t="shared" ref="FA208:FA215" si="648">rarxiko*SIN(EY208)</f>
        <v>-5.2330517414028224</v>
      </c>
      <c r="FB208" cm="1">
        <f t="array" ref="FB208">xsel+Rs*COS(EW208)</f>
        <v>268.52185320893375</v>
      </c>
      <c r="FC208">
        <f t="shared" si="647"/>
        <v>135.92447087011834</v>
      </c>
    </row>
    <row r="209" spans="1:174" x14ac:dyDescent="0.2">
      <c r="A209">
        <f t="shared" si="643"/>
        <v>-159</v>
      </c>
      <c r="B209">
        <f t="shared" si="630"/>
        <v>-2.7750735106709841</v>
      </c>
      <c r="C209">
        <f t="shared" si="590"/>
        <v>-1.0859634834706066E-2</v>
      </c>
      <c r="D209">
        <f t="shared" si="591"/>
        <v>0.9961082549314757</v>
      </c>
      <c r="E209">
        <f t="shared" si="592"/>
        <v>-0.35836794954530021</v>
      </c>
      <c r="F209">
        <f t="shared" si="631"/>
        <v>5.3955171743191377</v>
      </c>
      <c r="G209">
        <f t="shared" si="632"/>
        <v>0.97826056549007079</v>
      </c>
      <c r="H209">
        <f t="shared" si="593"/>
        <v>0.9782605654900709</v>
      </c>
      <c r="I209">
        <f t="shared" si="594"/>
        <v>0.9782605654900709</v>
      </c>
      <c r="J209">
        <f t="shared" si="595"/>
        <v>0.21069605698732793</v>
      </c>
      <c r="K209">
        <f t="shared" si="596"/>
        <v>0.43474653730810325</v>
      </c>
      <c r="L209">
        <f t="shared" si="597"/>
        <v>10.745992391861932</v>
      </c>
      <c r="N209">
        <f t="shared" si="598"/>
        <v>13.133037684176387</v>
      </c>
      <c r="O209" s="53">
        <f t="shared" si="599"/>
        <v>7.135283844486068</v>
      </c>
      <c r="P209">
        <f t="shared" si="633"/>
        <v>0.99842088629908154</v>
      </c>
      <c r="Q209">
        <f t="shared" si="600"/>
        <v>0.99842088629908154</v>
      </c>
      <c r="R209">
        <f t="shared" si="634"/>
        <v>0.99842088629908154</v>
      </c>
      <c r="S209">
        <f t="shared" si="635"/>
        <v>10.099378587637197</v>
      </c>
      <c r="T209" s="53">
        <f t="shared" si="601"/>
        <v>7.3673395387597456</v>
      </c>
      <c r="U209">
        <f t="shared" si="602"/>
        <v>0.95003993530515918</v>
      </c>
      <c r="V209">
        <f t="shared" si="603"/>
        <v>0.95003993530515929</v>
      </c>
      <c r="W209">
        <f t="shared" si="636"/>
        <v>0.95003993530515918</v>
      </c>
      <c r="X209">
        <f t="shared" si="604"/>
        <v>7.1532337735813112</v>
      </c>
      <c r="Y209" s="53">
        <f t="shared" si="605"/>
        <v>6.8104498305613772</v>
      </c>
      <c r="Z209">
        <f t="shared" si="606"/>
        <v>0.84825677276408395</v>
      </c>
      <c r="AA209">
        <f t="shared" si="607"/>
        <v>0.84825677276408384</v>
      </c>
      <c r="AB209">
        <f t="shared" si="637"/>
        <v>0.84825677276408395</v>
      </c>
      <c r="AC209">
        <f t="shared" si="608"/>
        <v>4.6501938969514702</v>
      </c>
      <c r="AD209" s="53">
        <f t="shared" si="609"/>
        <v>5.6388731144665076</v>
      </c>
      <c r="AE209">
        <f t="shared" si="610"/>
        <v>0.71967333048813364</v>
      </c>
      <c r="AF209">
        <f t="shared" si="611"/>
        <v>0.71967333048813387</v>
      </c>
      <c r="AG209">
        <f t="shared" si="638"/>
        <v>0.71967333048813364</v>
      </c>
      <c r="AH209">
        <f t="shared" si="612"/>
        <v>2.7540935569376619</v>
      </c>
      <c r="AI209" s="53">
        <f t="shared" si="613"/>
        <v>4.1588113509598124</v>
      </c>
      <c r="AJ209">
        <f t="shared" si="614"/>
        <v>0.58839190117609808</v>
      </c>
      <c r="AK209">
        <f t="shared" si="615"/>
        <v>0.58839190117609808</v>
      </c>
      <c r="AL209">
        <f t="shared" si="639"/>
        <v>0.58839190117609808</v>
      </c>
      <c r="AM209">
        <f t="shared" si="616"/>
        <v>1.438866706174101</v>
      </c>
      <c r="AN209" s="53">
        <f t="shared" si="617"/>
        <v>2.6476943646354183</v>
      </c>
      <c r="AO209">
        <f t="shared" si="618"/>
        <v>0.46923015551267216</v>
      </c>
      <c r="AP209">
        <f t="shared" si="619"/>
        <v>0.46923015551267222</v>
      </c>
      <c r="AQ209">
        <f t="shared" si="640"/>
        <v>0.46923015551267216</v>
      </c>
      <c r="AR209">
        <f t="shared" si="620"/>
        <v>0.58133305364922816</v>
      </c>
      <c r="AS209" s="53">
        <f t="shared" si="621"/>
        <v>1.2760811902840172</v>
      </c>
      <c r="AT209">
        <f t="shared" si="622"/>
        <v>0.36829675123044664</v>
      </c>
      <c r="AU209">
        <f t="shared" si="623"/>
        <v>0.36829675123044658</v>
      </c>
      <c r="AV209">
        <f t="shared" si="641"/>
        <v>0.36829675123044664</v>
      </c>
      <c r="AW209">
        <f t="shared" si="624"/>
        <v>4.4570297968188122E-2</v>
      </c>
      <c r="AX209" s="53">
        <f t="shared" si="625"/>
        <v>0.11428563018315235</v>
      </c>
      <c r="AY209">
        <f t="shared" si="626"/>
        <v>0.28624742748832233</v>
      </c>
      <c r="AZ209">
        <f t="shared" si="627"/>
        <v>0.28624742748832238</v>
      </c>
      <c r="BA209">
        <f t="shared" si="642"/>
        <v>0.28624742748832233</v>
      </c>
      <c r="BB209">
        <f t="shared" si="628"/>
        <v>0</v>
      </c>
      <c r="BC209" s="53">
        <f t="shared" si="629"/>
        <v>0</v>
      </c>
      <c r="EW209">
        <f t="shared" ref="EW209:EW215" si="649">EW208+PI()/100</f>
        <v>6.0946897479641775</v>
      </c>
      <c r="EX209">
        <f t="shared" si="644"/>
        <v>4.9114362536434237</v>
      </c>
      <c r="EY209">
        <f t="shared" si="645"/>
        <v>-0.93690657292872825</v>
      </c>
      <c r="EZ209">
        <f t="shared" si="646"/>
        <v>3.4944715951503613</v>
      </c>
      <c r="FA209">
        <f t="shared" si="648"/>
        <v>-4.753805661855278</v>
      </c>
      <c r="FB209" cm="1">
        <f t="array" ref="FB209">xsel+Rs*COS(EW209)</f>
        <v>268.52981631992117</v>
      </c>
      <c r="FC209">
        <f t="shared" si="647"/>
        <v>135.96292327863188</v>
      </c>
    </row>
    <row r="210" spans="1:174" x14ac:dyDescent="0.2">
      <c r="A210">
        <f t="shared" si="643"/>
        <v>-157</v>
      </c>
      <c r="B210">
        <f t="shared" si="630"/>
        <v>-2.7401669256310974</v>
      </c>
      <c r="C210">
        <f t="shared" si="590"/>
        <v>-1.1840337226947689E-2</v>
      </c>
      <c r="D210">
        <f t="shared" si="591"/>
        <v>0.99537361167362115</v>
      </c>
      <c r="E210">
        <f t="shared" si="592"/>
        <v>-0.39073112848927377</v>
      </c>
      <c r="F210">
        <f t="shared" si="631"/>
        <v>4.9151570310712049</v>
      </c>
      <c r="G210">
        <f t="shared" si="632"/>
        <v>0.95559805255746666</v>
      </c>
      <c r="H210">
        <f t="shared" si="593"/>
        <v>0.95559805255746677</v>
      </c>
      <c r="I210">
        <f t="shared" si="594"/>
        <v>0.95559805255746677</v>
      </c>
      <c r="J210">
        <f t="shared" si="595"/>
        <v>0.19904046280525078</v>
      </c>
      <c r="K210">
        <f t="shared" si="596"/>
        <v>0.51235813549120035</v>
      </c>
      <c r="L210">
        <f t="shared" si="597"/>
        <v>9.7178910090229795</v>
      </c>
      <c r="N210">
        <f t="shared" si="598"/>
        <v>12.82879600577149</v>
      </c>
      <c r="O210" s="53">
        <f t="shared" si="599"/>
        <v>5.9633745352982803</v>
      </c>
      <c r="P210">
        <f t="shared" si="633"/>
        <v>0.99931553424994601</v>
      </c>
      <c r="Q210">
        <f t="shared" si="600"/>
        <v>0.99931553424994601</v>
      </c>
      <c r="R210">
        <f t="shared" si="634"/>
        <v>0.99931553424994601</v>
      </c>
      <c r="S210">
        <f t="shared" si="635"/>
        <v>10.108428266467477</v>
      </c>
      <c r="T210" s="53">
        <f t="shared" si="601"/>
        <v>6.4249057490480643</v>
      </c>
      <c r="U210">
        <f t="shared" si="602"/>
        <v>0.97419618555024923</v>
      </c>
      <c r="V210">
        <f t="shared" si="603"/>
        <v>0.97419618555024945</v>
      </c>
      <c r="W210">
        <f t="shared" si="636"/>
        <v>0.97419618555024923</v>
      </c>
      <c r="X210">
        <f t="shared" si="604"/>
        <v>7.335115922609873</v>
      </c>
      <c r="Y210" s="53">
        <f t="shared" si="605"/>
        <v>6.1597174754982289</v>
      </c>
      <c r="Z210">
        <f t="shared" si="606"/>
        <v>0.88832203715331493</v>
      </c>
      <c r="AA210">
        <f t="shared" si="607"/>
        <v>0.88832203715331504</v>
      </c>
      <c r="AB210">
        <f t="shared" si="637"/>
        <v>0.88832203715331493</v>
      </c>
      <c r="AC210">
        <f t="shared" si="608"/>
        <v>4.8698340506462552</v>
      </c>
      <c r="AD210" s="53">
        <f t="shared" si="609"/>
        <v>5.2531327774554724</v>
      </c>
      <c r="AE210">
        <f t="shared" si="610"/>
        <v>0.76600469730133935</v>
      </c>
      <c r="AF210">
        <f t="shared" si="611"/>
        <v>0.76600469730133924</v>
      </c>
      <c r="AG210">
        <f t="shared" si="638"/>
        <v>0.76600469730133935</v>
      </c>
      <c r="AH210">
        <f t="shared" si="612"/>
        <v>2.9313974994608878</v>
      </c>
      <c r="AI210" s="53">
        <f t="shared" si="613"/>
        <v>3.9618125060447182</v>
      </c>
      <c r="AJ210">
        <f t="shared" si="614"/>
        <v>0.63346572378078014</v>
      </c>
      <c r="AK210">
        <f t="shared" si="615"/>
        <v>0.63346572378078014</v>
      </c>
      <c r="AL210">
        <f t="shared" si="639"/>
        <v>0.63346572378078014</v>
      </c>
      <c r="AM210">
        <f t="shared" si="616"/>
        <v>1.5490912394082261</v>
      </c>
      <c r="AN210" s="53">
        <f t="shared" si="617"/>
        <v>2.5625811013543314</v>
      </c>
      <c r="AO210">
        <f t="shared" si="618"/>
        <v>0.50898776300598303</v>
      </c>
      <c r="AP210">
        <f t="shared" si="619"/>
        <v>0.50898776300598303</v>
      </c>
      <c r="AQ210">
        <f t="shared" si="640"/>
        <v>0.50898776300598303</v>
      </c>
      <c r="AR210">
        <f t="shared" si="620"/>
        <v>0.63058907672946285</v>
      </c>
      <c r="AS210" s="53">
        <f t="shared" si="621"/>
        <v>1.2484508702121933</v>
      </c>
      <c r="AT210">
        <f t="shared" si="622"/>
        <v>0.401398327169807</v>
      </c>
      <c r="AU210">
        <f t="shared" si="623"/>
        <v>0.401398327169807</v>
      </c>
      <c r="AV210">
        <f t="shared" si="641"/>
        <v>0.401398327169807</v>
      </c>
      <c r="AW210">
        <f t="shared" si="624"/>
        <v>4.8576163069917279E-2</v>
      </c>
      <c r="AX210" s="53">
        <f t="shared" si="625"/>
        <v>0.1126150218113675</v>
      </c>
      <c r="AY210">
        <f t="shared" si="626"/>
        <v>0.31288046174524847</v>
      </c>
      <c r="AZ210">
        <f t="shared" si="627"/>
        <v>0.31288046174524847</v>
      </c>
      <c r="BA210">
        <f t="shared" si="642"/>
        <v>0.31288046174524847</v>
      </c>
      <c r="BB210">
        <f t="shared" si="628"/>
        <v>0</v>
      </c>
      <c r="BC210" s="53">
        <f t="shared" si="629"/>
        <v>0</v>
      </c>
      <c r="EW210">
        <f t="shared" si="649"/>
        <v>6.1261056745000753</v>
      </c>
      <c r="EX210">
        <f t="shared" si="644"/>
        <v>4.9384417029756715</v>
      </c>
      <c r="EY210">
        <f t="shared" si="645"/>
        <v>-0.78217232520126079</v>
      </c>
      <c r="EZ210">
        <f t="shared" si="646"/>
        <v>4.185366250234912</v>
      </c>
      <c r="FA210">
        <f t="shared" si="648"/>
        <v>-4.1584503545665372</v>
      </c>
      <c r="FB210" cm="1">
        <f t="array" ref="FB210">xsel+Rs*COS(EW210)</f>
        <v>268.53656768225426</v>
      </c>
      <c r="FC210">
        <f t="shared" si="647"/>
        <v>136.00160684056374</v>
      </c>
    </row>
    <row r="211" spans="1:174" x14ac:dyDescent="0.2">
      <c r="A211">
        <f t="shared" si="643"/>
        <v>-155</v>
      </c>
      <c r="B211">
        <f t="shared" si="630"/>
        <v>-2.7052603405912108</v>
      </c>
      <c r="C211">
        <f t="shared" si="590"/>
        <v>-1.280661399214241E-2</v>
      </c>
      <c r="D211">
        <f t="shared" si="591"/>
        <v>0.99458769105585665</v>
      </c>
      <c r="E211">
        <f t="shared" si="592"/>
        <v>-0.4226182617406995</v>
      </c>
      <c r="F211">
        <f t="shared" si="631"/>
        <v>4.5107085036620562</v>
      </c>
      <c r="G211">
        <f t="shared" si="632"/>
        <v>0.92864542308195464</v>
      </c>
      <c r="H211">
        <f t="shared" si="593"/>
        <v>0.92864542308195475</v>
      </c>
      <c r="I211">
        <f t="shared" si="594"/>
        <v>0.92864542308195475</v>
      </c>
      <c r="J211">
        <f t="shared" si="595"/>
        <v>0.18830677966649309</v>
      </c>
      <c r="K211">
        <f t="shared" si="596"/>
        <v>0.59124650951192725</v>
      </c>
      <c r="L211">
        <f t="shared" si="597"/>
        <v>8.846091047101929</v>
      </c>
      <c r="N211">
        <f t="shared" si="598"/>
        <v>12.466959996965166</v>
      </c>
      <c r="O211" s="53">
        <f t="shared" si="599"/>
        <v>4.9391193649208516</v>
      </c>
      <c r="P211">
        <f t="shared" si="633"/>
        <v>0.99249757150985107</v>
      </c>
      <c r="Q211">
        <f t="shared" si="600"/>
        <v>0.99249757150985107</v>
      </c>
      <c r="R211">
        <f t="shared" si="634"/>
        <v>0.99249757150985107</v>
      </c>
      <c r="S211">
        <f t="shared" si="635"/>
        <v>10.039462174257757</v>
      </c>
      <c r="T211" s="53">
        <f t="shared" si="601"/>
        <v>5.5623534655491804</v>
      </c>
      <c r="U211">
        <f t="shared" si="602"/>
        <v>0.98975087685122742</v>
      </c>
      <c r="V211">
        <f t="shared" si="603"/>
        <v>0.98975087685122753</v>
      </c>
      <c r="W211">
        <f t="shared" si="636"/>
        <v>0.98975087685122742</v>
      </c>
      <c r="X211">
        <f t="shared" si="604"/>
        <v>7.4522334657961444</v>
      </c>
      <c r="Y211" s="53">
        <f t="shared" si="605"/>
        <v>5.5355441283942834</v>
      </c>
      <c r="Z211">
        <f t="shared" si="606"/>
        <v>0.92129757542197732</v>
      </c>
      <c r="AA211">
        <f t="shared" si="607"/>
        <v>0.92129757542197743</v>
      </c>
      <c r="AB211">
        <f t="shared" si="637"/>
        <v>0.92129757542197732</v>
      </c>
      <c r="AC211">
        <f t="shared" si="608"/>
        <v>5.0506079056028748</v>
      </c>
      <c r="AD211" s="53">
        <f t="shared" si="609"/>
        <v>4.8674000987619186</v>
      </c>
      <c r="AE211">
        <f t="shared" si="610"/>
        <v>0.80766290701264998</v>
      </c>
      <c r="AF211">
        <f t="shared" si="611"/>
        <v>0.80766290701265009</v>
      </c>
      <c r="AG211">
        <f t="shared" si="638"/>
        <v>0.80766290701264998</v>
      </c>
      <c r="AH211">
        <f t="shared" si="612"/>
        <v>3.0908178949362322</v>
      </c>
      <c r="AI211" s="53">
        <f t="shared" si="613"/>
        <v>3.7582596530608852</v>
      </c>
      <c r="AJ211">
        <f t="shared" si="614"/>
        <v>0.6759389681493857</v>
      </c>
      <c r="AK211">
        <f t="shared" si="615"/>
        <v>0.6759389681493857</v>
      </c>
      <c r="AL211">
        <f t="shared" si="639"/>
        <v>0.6759389681493857</v>
      </c>
      <c r="AM211">
        <f t="shared" si="616"/>
        <v>1.6529562604988066</v>
      </c>
      <c r="AN211" s="53">
        <f t="shared" si="617"/>
        <v>2.4725574082668618</v>
      </c>
      <c r="AO211">
        <f t="shared" si="618"/>
        <v>0.54748469819930634</v>
      </c>
      <c r="AP211">
        <f t="shared" si="619"/>
        <v>0.54748469819930645</v>
      </c>
      <c r="AQ211">
        <f t="shared" si="640"/>
        <v>0.54748469819930634</v>
      </c>
      <c r="AR211">
        <f t="shared" si="620"/>
        <v>0.67828324265027629</v>
      </c>
      <c r="AS211" s="53">
        <f t="shared" si="621"/>
        <v>1.218769033477735</v>
      </c>
      <c r="AT211">
        <f t="shared" si="622"/>
        <v>0.43397031234653</v>
      </c>
      <c r="AU211">
        <f t="shared" si="623"/>
        <v>0.43397031234653005</v>
      </c>
      <c r="AV211">
        <f t="shared" si="641"/>
        <v>0.43397031234653</v>
      </c>
      <c r="AW211">
        <f t="shared" si="624"/>
        <v>5.2517938499353607E-2</v>
      </c>
      <c r="AX211" s="53">
        <f t="shared" si="625"/>
        <v>0.11080261547661654</v>
      </c>
      <c r="AY211">
        <f t="shared" si="626"/>
        <v>0.33933847664878708</v>
      </c>
      <c r="AZ211">
        <f t="shared" si="627"/>
        <v>0.33933847664878702</v>
      </c>
      <c r="BA211">
        <f t="shared" si="642"/>
        <v>0.33933847664878708</v>
      </c>
      <c r="BB211">
        <f t="shared" si="628"/>
        <v>0</v>
      </c>
      <c r="BC211" s="53">
        <f t="shared" si="629"/>
        <v>0</v>
      </c>
      <c r="EW211">
        <f t="shared" si="649"/>
        <v>6.157521601035973</v>
      </c>
      <c r="EX211">
        <f t="shared" si="644"/>
        <v>4.9605735065723753</v>
      </c>
      <c r="EY211">
        <f t="shared" si="645"/>
        <v>-0.62666616782162898</v>
      </c>
      <c r="EZ211">
        <f t="shared" si="646"/>
        <v>4.778924031861461</v>
      </c>
      <c r="FA211">
        <f t="shared" si="648"/>
        <v>-3.4600411988438817</v>
      </c>
      <c r="FB211" cm="1">
        <f t="array" ref="FB211">xsel+Rs*COS(EW211)</f>
        <v>268.54210063315344</v>
      </c>
      <c r="FC211">
        <f t="shared" si="647"/>
        <v>136.04048337990864</v>
      </c>
    </row>
    <row r="212" spans="1:174" x14ac:dyDescent="0.2">
      <c r="A212">
        <f t="shared" si="643"/>
        <v>-153</v>
      </c>
      <c r="B212">
        <f t="shared" si="630"/>
        <v>-2.6703537555513241</v>
      </c>
      <c r="C212">
        <f t="shared" si="590"/>
        <v>-1.3757287870895359E-2</v>
      </c>
      <c r="D212">
        <f t="shared" si="591"/>
        <v>0.99375432200443137</v>
      </c>
      <c r="E212">
        <f t="shared" si="592"/>
        <v>-0.45399049973954686</v>
      </c>
      <c r="F212">
        <f t="shared" si="631"/>
        <v>4.1652997700904164</v>
      </c>
      <c r="G212">
        <f t="shared" si="632"/>
        <v>0.89918814249852808</v>
      </c>
      <c r="H212">
        <f t="shared" si="593"/>
        <v>0.89918814249852808</v>
      </c>
      <c r="I212">
        <f t="shared" si="594"/>
        <v>0.89918814249852808</v>
      </c>
      <c r="J212">
        <f t="shared" si="595"/>
        <v>0.1783485308299968</v>
      </c>
      <c r="K212">
        <f t="shared" si="596"/>
        <v>0.66907609267953483</v>
      </c>
      <c r="L212">
        <f t="shared" si="597"/>
        <v>8.0957683352087439</v>
      </c>
      <c r="N212">
        <f t="shared" si="598"/>
        <v>12.071499329712676</v>
      </c>
      <c r="O212" s="53">
        <f t="shared" si="599"/>
        <v>4.0451072818359828</v>
      </c>
      <c r="P212">
        <f t="shared" si="633"/>
        <v>0.97983261722280224</v>
      </c>
      <c r="Q212">
        <f t="shared" si="600"/>
        <v>0.97983261722280224</v>
      </c>
      <c r="R212">
        <f t="shared" si="634"/>
        <v>0.97983261722280224</v>
      </c>
      <c r="S212">
        <f t="shared" si="635"/>
        <v>9.9113517051206887</v>
      </c>
      <c r="T212" s="53">
        <f t="shared" si="601"/>
        <v>4.7778504965694975</v>
      </c>
      <c r="U212">
        <f t="shared" si="602"/>
        <v>0.99794772750058214</v>
      </c>
      <c r="V212">
        <f t="shared" si="603"/>
        <v>0.99794772750058225</v>
      </c>
      <c r="W212">
        <f t="shared" si="636"/>
        <v>0.99794772750058214</v>
      </c>
      <c r="X212">
        <f t="shared" si="604"/>
        <v>7.5139508596898299</v>
      </c>
      <c r="Y212" s="53">
        <f t="shared" si="605"/>
        <v>4.9424460771790288</v>
      </c>
      <c r="Z212">
        <f t="shared" si="606"/>
        <v>0.9476776488962152</v>
      </c>
      <c r="AA212">
        <f t="shared" si="607"/>
        <v>0.94767764889621509</v>
      </c>
      <c r="AB212">
        <f t="shared" si="637"/>
        <v>0.9476776488962152</v>
      </c>
      <c r="AC212">
        <f t="shared" si="608"/>
        <v>5.1952250317017334</v>
      </c>
      <c r="AD212" s="53">
        <f t="shared" si="609"/>
        <v>4.485687456983281</v>
      </c>
      <c r="AE212">
        <f t="shared" si="610"/>
        <v>0.84470252436191451</v>
      </c>
      <c r="AF212">
        <f t="shared" si="611"/>
        <v>0.84470252436191451</v>
      </c>
      <c r="AG212">
        <f t="shared" si="638"/>
        <v>0.84470252436191451</v>
      </c>
      <c r="AH212">
        <f t="shared" si="612"/>
        <v>3.2325635553233627</v>
      </c>
      <c r="AI212" s="53">
        <f t="shared" si="613"/>
        <v>3.5500458764927614</v>
      </c>
      <c r="AJ212">
        <f t="shared" si="614"/>
        <v>0.71573192109613193</v>
      </c>
      <c r="AK212">
        <f t="shared" si="615"/>
        <v>0.71573192109613182</v>
      </c>
      <c r="AL212">
        <f t="shared" si="639"/>
        <v>0.71573192109613193</v>
      </c>
      <c r="AM212">
        <f t="shared" si="616"/>
        <v>1.7502668370396797</v>
      </c>
      <c r="AN212" s="53">
        <f t="shared" si="617"/>
        <v>2.3782069530426857</v>
      </c>
      <c r="AO212">
        <f t="shared" si="618"/>
        <v>0.58464551395118536</v>
      </c>
      <c r="AP212">
        <f t="shared" si="619"/>
        <v>0.58464551395118536</v>
      </c>
      <c r="AQ212">
        <f t="shared" si="640"/>
        <v>0.58464551395118536</v>
      </c>
      <c r="AR212">
        <f t="shared" si="620"/>
        <v>0.72432207933487447</v>
      </c>
      <c r="AS212" s="53">
        <f t="shared" si="621"/>
        <v>1.1871436383188736</v>
      </c>
      <c r="AT212">
        <f t="shared" si="622"/>
        <v>0.46597045407363469</v>
      </c>
      <c r="AU212">
        <f t="shared" si="623"/>
        <v>0.46597045407363463</v>
      </c>
      <c r="AV212">
        <f t="shared" si="641"/>
        <v>0.46597045407363469</v>
      </c>
      <c r="AW212">
        <f t="shared" si="624"/>
        <v>5.639051094816333E-2</v>
      </c>
      <c r="AX212" s="53">
        <f t="shared" si="625"/>
        <v>0.10885098180790657</v>
      </c>
      <c r="AY212">
        <f t="shared" si="626"/>
        <v>0.36560470177238968</v>
      </c>
      <c r="AZ212">
        <f t="shared" si="627"/>
        <v>0.36560470177238968</v>
      </c>
      <c r="BA212">
        <f t="shared" si="642"/>
        <v>0.36560470177238968</v>
      </c>
      <c r="BB212">
        <f t="shared" si="628"/>
        <v>0</v>
      </c>
      <c r="BC212" s="53">
        <f t="shared" si="629"/>
        <v>0</v>
      </c>
      <c r="EW212">
        <f t="shared" si="649"/>
        <v>6.1889375275718708</v>
      </c>
      <c r="EX212">
        <f t="shared" si="644"/>
        <v>4.9778098230153898</v>
      </c>
      <c r="EY212">
        <f t="shared" si="645"/>
        <v>-0.4705415665926807</v>
      </c>
      <c r="EZ212">
        <f t="shared" si="646"/>
        <v>5.2588050473354819</v>
      </c>
      <c r="FA212">
        <f t="shared" si="648"/>
        <v>-2.6748774689915908</v>
      </c>
      <c r="FB212" cm="1">
        <f t="array" ref="FB212">xsel+Rs*COS(EW212)</f>
        <v>268.54640971226416</v>
      </c>
      <c r="FC212">
        <f t="shared" si="647"/>
        <v>136.07951453021587</v>
      </c>
    </row>
    <row r="213" spans="1:174" x14ac:dyDescent="0.2">
      <c r="A213">
        <f t="shared" si="643"/>
        <v>-151</v>
      </c>
      <c r="B213">
        <f t="shared" si="630"/>
        <v>-2.6354471705114375</v>
      </c>
      <c r="C213">
        <f t="shared" si="590"/>
        <v>-1.4691200613525369E-2</v>
      </c>
      <c r="D213">
        <f t="shared" si="591"/>
        <v>0.99287756460959398</v>
      </c>
      <c r="E213">
        <f t="shared" si="592"/>
        <v>-0.48480962024633717</v>
      </c>
      <c r="F213">
        <f t="shared" si="631"/>
        <v>3.8667130948987372</v>
      </c>
      <c r="G213">
        <f t="shared" si="632"/>
        <v>0.86849121400262652</v>
      </c>
      <c r="H213">
        <f t="shared" si="593"/>
        <v>0.86849121400262641</v>
      </c>
      <c r="I213">
        <f t="shared" si="594"/>
        <v>0.86849121400262641</v>
      </c>
      <c r="J213">
        <f t="shared" si="595"/>
        <v>0.16905060208418995</v>
      </c>
      <c r="K213">
        <f t="shared" si="596"/>
        <v>0.74332263897823925</v>
      </c>
      <c r="L213">
        <f t="shared" si="597"/>
        <v>7.4416969904946217</v>
      </c>
      <c r="N213">
        <f t="shared" si="598"/>
        <v>11.659396529143201</v>
      </c>
      <c r="O213" s="53">
        <f t="shared" si="599"/>
        <v>3.2645527401880186</v>
      </c>
      <c r="P213">
        <f t="shared" si="633"/>
        <v>0.96284350179569744</v>
      </c>
      <c r="Q213">
        <f t="shared" si="600"/>
        <v>0.96284350179569733</v>
      </c>
      <c r="R213">
        <f t="shared" si="634"/>
        <v>0.96284350179569744</v>
      </c>
      <c r="S213">
        <f t="shared" si="635"/>
        <v>9.73950082447314</v>
      </c>
      <c r="T213" s="53">
        <f t="shared" si="601"/>
        <v>4.0673486643874188</v>
      </c>
      <c r="U213">
        <f t="shared" si="602"/>
        <v>0.99994734952752318</v>
      </c>
      <c r="V213">
        <f t="shared" si="603"/>
        <v>0.99994734952752307</v>
      </c>
      <c r="W213">
        <f t="shared" si="636"/>
        <v>0.99994734952752318</v>
      </c>
      <c r="X213">
        <f t="shared" si="604"/>
        <v>7.5290068202720093</v>
      </c>
      <c r="Y213" s="53">
        <f t="shared" si="605"/>
        <v>4.3830465497058109</v>
      </c>
      <c r="Z213">
        <f t="shared" si="606"/>
        <v>0.96800529374609823</v>
      </c>
      <c r="AA213">
        <f t="shared" si="607"/>
        <v>0.96800529374609812</v>
      </c>
      <c r="AB213">
        <f t="shared" si="637"/>
        <v>0.96800529374609823</v>
      </c>
      <c r="AC213">
        <f t="shared" si="608"/>
        <v>5.3066623854080879</v>
      </c>
      <c r="AD213" s="53">
        <f t="shared" si="609"/>
        <v>4.1112677429415623</v>
      </c>
      <c r="AE213">
        <f t="shared" si="610"/>
        <v>0.87723176480938092</v>
      </c>
      <c r="AF213">
        <f t="shared" si="611"/>
        <v>0.87723176480938092</v>
      </c>
      <c r="AG213">
        <f t="shared" si="638"/>
        <v>0.87723176480938092</v>
      </c>
      <c r="AH213">
        <f t="shared" si="612"/>
        <v>3.3570486067114405</v>
      </c>
      <c r="AI213" s="53">
        <f t="shared" si="613"/>
        <v>3.3389216688811887</v>
      </c>
      <c r="AJ213">
        <f t="shared" si="614"/>
        <v>0.7527900679324766</v>
      </c>
      <c r="AK213">
        <f t="shared" si="615"/>
        <v>0.7527900679324766</v>
      </c>
      <c r="AL213">
        <f t="shared" si="639"/>
        <v>0.7527900679324766</v>
      </c>
      <c r="AM213">
        <f t="shared" si="616"/>
        <v>1.8408896575930316</v>
      </c>
      <c r="AN213" s="53">
        <f t="shared" si="617"/>
        <v>2.280110172202543</v>
      </c>
      <c r="AO213">
        <f t="shared" si="618"/>
        <v>0.62040200455275551</v>
      </c>
      <c r="AP213">
        <f t="shared" si="619"/>
        <v>0.62040200455275563</v>
      </c>
      <c r="AQ213">
        <f t="shared" si="640"/>
        <v>0.62040200455275551</v>
      </c>
      <c r="AR213">
        <f t="shared" si="620"/>
        <v>0.76862108617615432</v>
      </c>
      <c r="AS213" s="53">
        <f t="shared" si="621"/>
        <v>1.153687059633387</v>
      </c>
      <c r="AT213">
        <f t="shared" si="622"/>
        <v>0.49735741959314905</v>
      </c>
      <c r="AU213">
        <f t="shared" si="623"/>
        <v>0.497357419593149</v>
      </c>
      <c r="AV213">
        <f t="shared" si="641"/>
        <v>0.49735741959314905</v>
      </c>
      <c r="AW213">
        <f t="shared" si="624"/>
        <v>6.0188878435383709E-2</v>
      </c>
      <c r="AX213" s="53">
        <f t="shared" si="625"/>
        <v>0.10676288205522827</v>
      </c>
      <c r="AY213">
        <f t="shared" si="626"/>
        <v>0.39166198120936352</v>
      </c>
      <c r="AZ213">
        <f t="shared" si="627"/>
        <v>0.39166198120936346</v>
      </c>
      <c r="BA213">
        <f t="shared" si="642"/>
        <v>0.39166198120936352</v>
      </c>
      <c r="BB213">
        <f t="shared" si="628"/>
        <v>0</v>
      </c>
      <c r="BC213" s="53">
        <f t="shared" si="629"/>
        <v>0</v>
      </c>
      <c r="EW213">
        <f t="shared" si="649"/>
        <v>6.2203534541077685</v>
      </c>
      <c r="EX213">
        <f t="shared" si="644"/>
        <v>4.9901336421413509</v>
      </c>
      <c r="EY213">
        <f t="shared" si="645"/>
        <v>-0.31395259764667716</v>
      </c>
      <c r="EZ213">
        <f t="shared" si="646"/>
        <v>5.6116101229347155</v>
      </c>
      <c r="FA213">
        <f t="shared" si="648"/>
        <v>-1.8220405671050892</v>
      </c>
      <c r="FB213" cm="1">
        <f t="array" ref="FB213">xsel+Rs*COS(EW213)</f>
        <v>268.54949066704563</v>
      </c>
      <c r="FC213">
        <f t="shared" si="647"/>
        <v>136.11866177245238</v>
      </c>
    </row>
    <row r="214" spans="1:174" x14ac:dyDescent="0.2">
      <c r="A214">
        <f t="shared" si="643"/>
        <v>-149</v>
      </c>
      <c r="B214">
        <f t="shared" si="630"/>
        <v>-2.6005405854715509</v>
      </c>
      <c r="C214">
        <f t="shared" si="590"/>
        <v>-1.5607214391213769E-2</v>
      </c>
      <c r="D214">
        <f t="shared" si="591"/>
        <v>0.99196169034524073</v>
      </c>
      <c r="E214">
        <f t="shared" si="592"/>
        <v>-0.51503807491005438</v>
      </c>
      <c r="F214">
        <f t="shared" si="631"/>
        <v>3.6058835087608729</v>
      </c>
      <c r="G214">
        <f t="shared" si="632"/>
        <v>0.83743346452226386</v>
      </c>
      <c r="H214">
        <f t="shared" si="593"/>
        <v>0.83743346452226397</v>
      </c>
      <c r="I214">
        <f t="shared" si="594"/>
        <v>0.83743346452226397</v>
      </c>
      <c r="J214">
        <f t="shared" si="595"/>
        <v>0.16032085242789643</v>
      </c>
      <c r="K214">
        <f t="shared" si="596"/>
        <v>0.81145874762190962</v>
      </c>
      <c r="L214">
        <f t="shared" si="597"/>
        <v>6.865152864695883</v>
      </c>
      <c r="N214">
        <f t="shared" si="598"/>
        <v>11.242449747579965</v>
      </c>
      <c r="O214" s="53">
        <f t="shared" si="599"/>
        <v>2.5821022695897065</v>
      </c>
      <c r="P214">
        <f t="shared" si="633"/>
        <v>0.94274839788960374</v>
      </c>
      <c r="Q214">
        <f t="shared" si="600"/>
        <v>0.94274839788960385</v>
      </c>
      <c r="R214">
        <f t="shared" si="634"/>
        <v>0.94274839788960374</v>
      </c>
      <c r="S214">
        <f t="shared" si="635"/>
        <v>9.5362317774304337</v>
      </c>
      <c r="T214" s="53">
        <f t="shared" si="601"/>
        <v>3.425581851591764</v>
      </c>
      <c r="U214">
        <f t="shared" si="602"/>
        <v>0.99680056093222924</v>
      </c>
      <c r="V214">
        <f t="shared" si="603"/>
        <v>0.99680056093222935</v>
      </c>
      <c r="W214">
        <f t="shared" si="636"/>
        <v>0.99680056093222924</v>
      </c>
      <c r="X214">
        <f t="shared" si="604"/>
        <v>7.5053133800053331</v>
      </c>
      <c r="Y214" s="53">
        <f t="shared" si="605"/>
        <v>3.8584919283657344</v>
      </c>
      <c r="Z214">
        <f t="shared" si="606"/>
        <v>0.98284529199775295</v>
      </c>
      <c r="AA214">
        <f t="shared" si="607"/>
        <v>0.98284529199775306</v>
      </c>
      <c r="AB214">
        <f t="shared" si="637"/>
        <v>0.98284529199775295</v>
      </c>
      <c r="AC214">
        <f t="shared" si="608"/>
        <v>5.3880161352587894</v>
      </c>
      <c r="AD214" s="53">
        <f t="shared" si="609"/>
        <v>3.7467225521603584</v>
      </c>
      <c r="AE214">
        <f t="shared" si="610"/>
        <v>0.90540294433470003</v>
      </c>
      <c r="AF214">
        <f t="shared" si="611"/>
        <v>0.90540294433470014</v>
      </c>
      <c r="AG214">
        <f t="shared" si="638"/>
        <v>0.90540294433470003</v>
      </c>
      <c r="AH214">
        <f t="shared" si="612"/>
        <v>3.4648559419775538</v>
      </c>
      <c r="AI214" s="53">
        <f t="shared" si="613"/>
        <v>3.1264777592566846</v>
      </c>
      <c r="AJ214">
        <f t="shared" si="614"/>
        <v>0.78708272862825657</v>
      </c>
      <c r="AK214">
        <f t="shared" si="615"/>
        <v>0.78708272862825657</v>
      </c>
      <c r="AL214">
        <f t="shared" si="639"/>
        <v>0.78708272862825657</v>
      </c>
      <c r="AM214">
        <f t="shared" si="616"/>
        <v>1.9247496965273811</v>
      </c>
      <c r="AN214" s="53">
        <f t="shared" si="617"/>
        <v>2.1788373544685236</v>
      </c>
      <c r="AO214">
        <f t="shared" si="618"/>
        <v>0.65469333082553272</v>
      </c>
      <c r="AP214">
        <f t="shared" si="619"/>
        <v>0.65469333082553272</v>
      </c>
      <c r="AQ214">
        <f t="shared" si="640"/>
        <v>0.65469333082553272</v>
      </c>
      <c r="AR214">
        <f t="shared" si="620"/>
        <v>0.81110488902138145</v>
      </c>
      <c r="AS214" s="53">
        <f t="shared" si="621"/>
        <v>1.1185152296788041</v>
      </c>
      <c r="AT214">
        <f t="shared" si="622"/>
        <v>0.5280908581056668</v>
      </c>
      <c r="AU214">
        <f t="shared" si="623"/>
        <v>0.5280908581056668</v>
      </c>
      <c r="AV214">
        <f t="shared" si="641"/>
        <v>0.5280908581056668</v>
      </c>
      <c r="AW214">
        <f t="shared" si="624"/>
        <v>6.3908157814072539E-2</v>
      </c>
      <c r="AX214" s="53">
        <f t="shared" si="625"/>
        <v>0.104541262684907</v>
      </c>
      <c r="AY214">
        <f t="shared" si="626"/>
        <v>0.41749274393164665</v>
      </c>
      <c r="AZ214">
        <f t="shared" si="627"/>
        <v>0.41749274393164659</v>
      </c>
      <c r="BA214">
        <f t="shared" si="642"/>
        <v>0.41749274393164665</v>
      </c>
      <c r="BB214">
        <f t="shared" si="628"/>
        <v>0</v>
      </c>
      <c r="BC214" s="53">
        <f t="shared" si="629"/>
        <v>0</v>
      </c>
      <c r="EW214">
        <f t="shared" si="649"/>
        <v>6.2517693806436663</v>
      </c>
      <c r="EX214">
        <f t="shared" si="644"/>
        <v>4.9975328018286538</v>
      </c>
      <c r="EY214">
        <f t="shared" si="645"/>
        <v>-0.15705379539075276</v>
      </c>
      <c r="EZ214">
        <f t="shared" si="646"/>
        <v>5.8273850544366432</v>
      </c>
      <c r="FA214">
        <f t="shared" si="648"/>
        <v>-0.92281278021516533</v>
      </c>
      <c r="FB214" cm="1">
        <f t="array" ref="FB214">xsel+Rs*COS(EW214)</f>
        <v>268.55134045696747</v>
      </c>
      <c r="FC214">
        <f t="shared" si="647"/>
        <v>136.15788647301636</v>
      </c>
    </row>
    <row r="215" spans="1:174" x14ac:dyDescent="0.2">
      <c r="A215">
        <f t="shared" si="643"/>
        <v>-147</v>
      </c>
      <c r="B215">
        <f t="shared" si="630"/>
        <v>-2.5656340004316642</v>
      </c>
      <c r="C215">
        <f t="shared" si="590"/>
        <v>-1.6504213182273554E-2</v>
      </c>
      <c r="D215">
        <f t="shared" si="591"/>
        <v>0.99101116125872424</v>
      </c>
      <c r="E215">
        <f t="shared" si="592"/>
        <v>-0.54463903501502731</v>
      </c>
      <c r="F215">
        <f t="shared" si="631"/>
        <v>3.3759434225912446</v>
      </c>
      <c r="G215">
        <f t="shared" si="632"/>
        <v>0.80661255958615863</v>
      </c>
      <c r="H215">
        <f t="shared" si="593"/>
        <v>0.80661255958615852</v>
      </c>
      <c r="I215">
        <f t="shared" si="594"/>
        <v>0.80661255958615852</v>
      </c>
      <c r="J215">
        <f t="shared" si="595"/>
        <v>0.1520843522352697</v>
      </c>
      <c r="K215">
        <f t="shared" si="596"/>
        <v>0.87117134043333666</v>
      </c>
      <c r="L215">
        <f t="shared" si="597"/>
        <v>6.3519429757351507</v>
      </c>
      <c r="N215">
        <f t="shared" si="598"/>
        <v>10.828682577292861</v>
      </c>
      <c r="O215" s="53">
        <f t="shared" si="599"/>
        <v>1.9841412740937689</v>
      </c>
      <c r="P215">
        <f t="shared" si="633"/>
        <v>0.92050632479257666</v>
      </c>
      <c r="Q215">
        <f t="shared" si="600"/>
        <v>0.92050632479257677</v>
      </c>
      <c r="R215">
        <f t="shared" si="634"/>
        <v>0.92050632479257666</v>
      </c>
      <c r="S215">
        <f t="shared" si="635"/>
        <v>9.3112453815494014</v>
      </c>
      <c r="T215" s="53">
        <f t="shared" si="601"/>
        <v>2.8467525657422121</v>
      </c>
      <c r="U215">
        <f t="shared" si="602"/>
        <v>0.9894370164444849</v>
      </c>
      <c r="V215">
        <f t="shared" si="603"/>
        <v>0.98943701644448512</v>
      </c>
      <c r="W215">
        <f t="shared" si="636"/>
        <v>0.9894370164444849</v>
      </c>
      <c r="X215">
        <f t="shared" si="604"/>
        <v>7.4498702842305535</v>
      </c>
      <c r="Y215" s="53">
        <f t="shared" si="605"/>
        <v>3.3688214678661224</v>
      </c>
      <c r="Z215">
        <f t="shared" si="606"/>
        <v>0.99276271402975425</v>
      </c>
      <c r="AA215">
        <f t="shared" si="607"/>
        <v>0.99276271402975425</v>
      </c>
      <c r="AB215">
        <f t="shared" si="637"/>
        <v>0.99276271402975425</v>
      </c>
      <c r="AC215">
        <f t="shared" si="608"/>
        <v>5.4423840305559104</v>
      </c>
      <c r="AD215" s="53">
        <f t="shared" si="609"/>
        <v>3.3940097148650867</v>
      </c>
      <c r="AE215">
        <f t="shared" si="610"/>
        <v>0.92940315537824569</v>
      </c>
      <c r="AF215">
        <f t="shared" si="611"/>
        <v>0.9294031553782458</v>
      </c>
      <c r="AG215">
        <f t="shared" si="638"/>
        <v>0.92940315537824569</v>
      </c>
      <c r="AH215">
        <f t="shared" si="612"/>
        <v>3.5567015388615477</v>
      </c>
      <c r="AI215" s="53">
        <f t="shared" si="613"/>
        <v>2.914135591574857</v>
      </c>
      <c r="AJ215">
        <f t="shared" si="614"/>
        <v>0.81860139384989605</v>
      </c>
      <c r="AK215">
        <f t="shared" si="615"/>
        <v>0.81860139384989605</v>
      </c>
      <c r="AL215">
        <f t="shared" si="639"/>
        <v>0.81860139384989605</v>
      </c>
      <c r="AM215">
        <f t="shared" si="616"/>
        <v>2.0018261449282089</v>
      </c>
      <c r="AN215" s="53">
        <f t="shared" si="617"/>
        <v>2.074942590485922</v>
      </c>
      <c r="AO215">
        <f t="shared" si="618"/>
        <v>0.68746607195871445</v>
      </c>
      <c r="AP215">
        <f t="shared" si="619"/>
        <v>0.68746607195871456</v>
      </c>
      <c r="AQ215">
        <f t="shared" si="640"/>
        <v>0.68746607195871445</v>
      </c>
      <c r="AR215">
        <f t="shared" si="620"/>
        <v>0.85170730439383924</v>
      </c>
      <c r="AS215" s="53">
        <f t="shared" si="621"/>
        <v>1.0817467891857102</v>
      </c>
      <c r="AT215">
        <f t="shared" si="622"/>
        <v>0.55813146030497685</v>
      </c>
      <c r="AU215">
        <f t="shared" si="623"/>
        <v>0.55813146030497685</v>
      </c>
      <c r="AV215">
        <f t="shared" si="641"/>
        <v>0.55813146030497685</v>
      </c>
      <c r="AW215">
        <f t="shared" si="624"/>
        <v>6.754359197604709E-2</v>
      </c>
      <c r="AX215" s="53">
        <f t="shared" si="625"/>
        <v>0.10218924965506047</v>
      </c>
      <c r="AY215">
        <f t="shared" si="626"/>
        <v>0.44307897456430961</v>
      </c>
      <c r="AZ215">
        <f t="shared" si="627"/>
        <v>0.44307897456430972</v>
      </c>
      <c r="BA215">
        <f t="shared" si="642"/>
        <v>0.44307897456430961</v>
      </c>
      <c r="BB215">
        <f t="shared" si="628"/>
        <v>0</v>
      </c>
      <c r="BC215" s="53">
        <f t="shared" si="629"/>
        <v>0</v>
      </c>
      <c r="EW215">
        <f t="shared" si="649"/>
        <v>6.283185307179564</v>
      </c>
      <c r="EX215">
        <f t="shared" si="644"/>
        <v>5</v>
      </c>
      <c r="EY215">
        <f t="shared" si="645"/>
        <v>-1.1224745091742427E-13</v>
      </c>
      <c r="EZ215">
        <f t="shared" si="646"/>
        <v>5.9</v>
      </c>
      <c r="FA215">
        <f t="shared" si="648"/>
        <v>-6.6225996041280322E-13</v>
      </c>
      <c r="FB215" cm="1">
        <f t="array" ref="FB215">xsel+Rs*COS(EW215)</f>
        <v>268.55195725651032</v>
      </c>
      <c r="FC215">
        <f t="shared" si="647"/>
        <v>136.19714992186402</v>
      </c>
    </row>
    <row r="216" spans="1:174" x14ac:dyDescent="0.2">
      <c r="A216">
        <f t="shared" si="643"/>
        <v>-145</v>
      </c>
      <c r="B216">
        <f t="shared" si="630"/>
        <v>-2.530727415391778</v>
      </c>
      <c r="C216">
        <f t="shared" si="590"/>
        <v>-1.7381104131849876E-2</v>
      </c>
      <c r="D216">
        <f t="shared" si="591"/>
        <v>0.99003060823220712</v>
      </c>
      <c r="E216">
        <f t="shared" si="592"/>
        <v>-0.57357643635104594</v>
      </c>
      <c r="F216">
        <f t="shared" si="631"/>
        <v>3.1715948023632135</v>
      </c>
      <c r="G216">
        <f t="shared" si="632"/>
        <v>0.77642422497571739</v>
      </c>
      <c r="H216">
        <f t="shared" si="593"/>
        <v>0.77642422497571728</v>
      </c>
      <c r="I216">
        <f t="shared" si="594"/>
        <v>0.77642422497571728</v>
      </c>
      <c r="J216">
        <f t="shared" si="595"/>
        <v>0.14427931920110823</v>
      </c>
      <c r="K216">
        <f t="shared" si="596"/>
        <v>0.92057443726571553</v>
      </c>
      <c r="L216">
        <f t="shared" si="597"/>
        <v>5.8911105278112235</v>
      </c>
      <c r="N216">
        <f t="shared" si="598"/>
        <v>10.423407592235236</v>
      </c>
      <c r="O216" s="53">
        <f t="shared" si="599"/>
        <v>1.4588240991906027</v>
      </c>
      <c r="P216">
        <f t="shared" si="633"/>
        <v>0.89686232404034327</v>
      </c>
      <c r="Q216">
        <f t="shared" si="600"/>
        <v>0.89686232404034327</v>
      </c>
      <c r="R216">
        <f t="shared" si="634"/>
        <v>0.89686232404034327</v>
      </c>
      <c r="S216">
        <f t="shared" si="635"/>
        <v>9.0720779941279233</v>
      </c>
      <c r="T216" s="53">
        <f t="shared" si="601"/>
        <v>2.3249809479658907</v>
      </c>
      <c r="U216">
        <f t="shared" si="602"/>
        <v>0.97866440398387977</v>
      </c>
      <c r="V216">
        <f t="shared" si="603"/>
        <v>0.97866440398387955</v>
      </c>
      <c r="W216">
        <f t="shared" si="636"/>
        <v>0.97866440398387977</v>
      </c>
      <c r="X216">
        <f t="shared" si="604"/>
        <v>7.3687589409919516</v>
      </c>
      <c r="Y216" s="53">
        <f t="shared" si="605"/>
        <v>2.9132784413457764</v>
      </c>
      <c r="Z216">
        <f t="shared" si="606"/>
        <v>0.99830676105535765</v>
      </c>
      <c r="AA216">
        <f t="shared" si="607"/>
        <v>0.99830676105535754</v>
      </c>
      <c r="AB216">
        <f t="shared" si="637"/>
        <v>0.99830676105535765</v>
      </c>
      <c r="AC216">
        <f t="shared" si="608"/>
        <v>5.4727768248967843</v>
      </c>
      <c r="AD216" s="53">
        <f t="shared" si="609"/>
        <v>3.0545407348864688</v>
      </c>
      <c r="AE216">
        <f t="shared" si="610"/>
        <v>0.94944550794496974</v>
      </c>
      <c r="AF216">
        <f t="shared" si="611"/>
        <v>0.94944550794496974</v>
      </c>
      <c r="AG216">
        <f t="shared" si="638"/>
        <v>0.94944550794496974</v>
      </c>
      <c r="AH216">
        <f t="shared" si="612"/>
        <v>3.6334009408422308</v>
      </c>
      <c r="AI216" s="53">
        <f t="shared" si="613"/>
        <v>2.7031443798294528</v>
      </c>
      <c r="AJ216">
        <f t="shared" si="614"/>
        <v>0.84735783745116788</v>
      </c>
      <c r="AK216">
        <f t="shared" si="615"/>
        <v>0.84735783745116777</v>
      </c>
      <c r="AL216">
        <f t="shared" si="639"/>
        <v>0.84735783745116788</v>
      </c>
      <c r="AM216">
        <f t="shared" si="616"/>
        <v>2.0721477948406868</v>
      </c>
      <c r="AN216" s="53">
        <f t="shared" si="617"/>
        <v>1.9689586391007319</v>
      </c>
      <c r="AO216">
        <f t="shared" si="618"/>
        <v>0.71867420775547575</v>
      </c>
      <c r="AP216">
        <f t="shared" si="619"/>
        <v>0.71867420775547586</v>
      </c>
      <c r="AQ216">
        <f t="shared" si="640"/>
        <v>0.71867420775547575</v>
      </c>
      <c r="AR216">
        <f t="shared" si="620"/>
        <v>0.89037131749761933</v>
      </c>
      <c r="AS216" s="53">
        <f t="shared" si="621"/>
        <v>1.0435022590031153</v>
      </c>
      <c r="AT216">
        <f t="shared" si="622"/>
        <v>0.58744101529416803</v>
      </c>
      <c r="AU216">
        <f t="shared" si="623"/>
        <v>0.58744101529416815</v>
      </c>
      <c r="AV216">
        <f t="shared" si="641"/>
        <v>0.58744101529416803</v>
      </c>
      <c r="AW216">
        <f t="shared" si="624"/>
        <v>7.1090556739701272E-2</v>
      </c>
      <c r="AX216" s="53">
        <f t="shared" si="625"/>
        <v>9.9710142390465648E-2</v>
      </c>
      <c r="AY216">
        <f t="shared" si="626"/>
        <v>0.46840218465993883</v>
      </c>
      <c r="AZ216">
        <f t="shared" si="627"/>
        <v>0.46840218465993883</v>
      </c>
      <c r="BA216">
        <f t="shared" si="642"/>
        <v>0.46840218465993883</v>
      </c>
      <c r="BB216">
        <f t="shared" si="628"/>
        <v>0</v>
      </c>
      <c r="BC216" s="53">
        <f t="shared" si="629"/>
        <v>0</v>
      </c>
      <c r="FM216">
        <f>dr</f>
        <v>1.8000000000000002E-2</v>
      </c>
    </row>
    <row r="217" spans="1:174" x14ac:dyDescent="0.2">
      <c r="A217">
        <f t="shared" si="643"/>
        <v>-143</v>
      </c>
      <c r="B217">
        <f t="shared" si="630"/>
        <v>-2.4958208303518914</v>
      </c>
      <c r="C217">
        <f t="shared" si="590"/>
        <v>-1.82368188833954E-2</v>
      </c>
      <c r="D217">
        <f t="shared" si="591"/>
        <v>0.98902480842146967</v>
      </c>
      <c r="E217">
        <f t="shared" si="592"/>
        <v>-0.60181502315204816</v>
      </c>
      <c r="F217">
        <f t="shared" si="631"/>
        <v>2.9886849627428935</v>
      </c>
      <c r="G217">
        <f t="shared" si="632"/>
        <v>0.74712068043894697</v>
      </c>
      <c r="H217">
        <f t="shared" si="593"/>
        <v>0.74712068043894697</v>
      </c>
      <c r="I217">
        <f t="shared" si="594"/>
        <v>0.74712068043894697</v>
      </c>
      <c r="J217">
        <f t="shared" si="595"/>
        <v>0.13685418485816839</v>
      </c>
      <c r="K217">
        <f t="shared" si="596"/>
        <v>0.95837680931052949</v>
      </c>
      <c r="L217">
        <f t="shared" si="597"/>
        <v>5.4740598891841925</v>
      </c>
      <c r="N217">
        <f t="shared" si="598"/>
        <v>10.030010814058295</v>
      </c>
      <c r="O217" s="53">
        <f t="shared" si="599"/>
        <v>0.99596356563040556</v>
      </c>
      <c r="P217">
        <f t="shared" si="633"/>
        <v>0.87238843079805783</v>
      </c>
      <c r="Q217">
        <f t="shared" si="600"/>
        <v>0.87238843079805772</v>
      </c>
      <c r="R217">
        <f t="shared" si="634"/>
        <v>0.87238843079805783</v>
      </c>
      <c r="S217">
        <f t="shared" si="635"/>
        <v>8.8245159521483512</v>
      </c>
      <c r="T217" s="53">
        <f t="shared" si="601"/>
        <v>1.8545819954677414</v>
      </c>
      <c r="U217">
        <f t="shared" si="602"/>
        <v>0.96517435479420977</v>
      </c>
      <c r="V217">
        <f t="shared" si="603"/>
        <v>0.96517435479420977</v>
      </c>
      <c r="W217">
        <f t="shared" si="636"/>
        <v>0.96517435479420977</v>
      </c>
      <c r="X217">
        <f t="shared" si="604"/>
        <v>7.2671869208222741</v>
      </c>
      <c r="Y217" s="53">
        <f t="shared" si="605"/>
        <v>2.4905613608207173</v>
      </c>
      <c r="Z217">
        <f t="shared" si="606"/>
        <v>0.99999931961460697</v>
      </c>
      <c r="AA217">
        <f t="shared" si="607"/>
        <v>0.99999931961460697</v>
      </c>
      <c r="AB217">
        <f t="shared" si="637"/>
        <v>0.99999931961460697</v>
      </c>
      <c r="AC217">
        <f t="shared" si="608"/>
        <v>5.4820555312214125</v>
      </c>
      <c r="AD217" s="53">
        <f t="shared" si="609"/>
        <v>2.7292609185880625</v>
      </c>
      <c r="AE217">
        <f t="shared" si="610"/>
        <v>0.9657611708664493</v>
      </c>
      <c r="AF217">
        <f t="shared" si="611"/>
        <v>0.96576117086644908</v>
      </c>
      <c r="AG217">
        <f t="shared" si="638"/>
        <v>0.9657611708664493</v>
      </c>
      <c r="AH217">
        <f t="shared" si="612"/>
        <v>3.6958388001119884</v>
      </c>
      <c r="AI217" s="53">
        <f t="shared" si="613"/>
        <v>2.4945835540277099</v>
      </c>
      <c r="AJ217">
        <f t="shared" si="614"/>
        <v>0.87338207893572861</v>
      </c>
      <c r="AK217">
        <f t="shared" si="615"/>
        <v>0.87338207893572872</v>
      </c>
      <c r="AL217">
        <f t="shared" si="639"/>
        <v>0.87338207893572861</v>
      </c>
      <c r="AM217">
        <f t="shared" si="616"/>
        <v>2.1357880566300178</v>
      </c>
      <c r="AN217" s="53">
        <f t="shared" si="617"/>
        <v>1.8613927236985253</v>
      </c>
      <c r="AO217">
        <f t="shared" si="618"/>
        <v>0.74827903586436606</v>
      </c>
      <c r="AP217">
        <f t="shared" si="619"/>
        <v>0.74827903586436595</v>
      </c>
      <c r="AQ217">
        <f t="shared" si="640"/>
        <v>0.74827903586436606</v>
      </c>
      <c r="AR217">
        <f t="shared" si="620"/>
        <v>0.92704897967493205</v>
      </c>
      <c r="AS217" s="53">
        <f t="shared" si="621"/>
        <v>1.0039032413547266</v>
      </c>
      <c r="AT217">
        <f t="shared" si="622"/>
        <v>0.61598246477121821</v>
      </c>
      <c r="AU217">
        <f t="shared" si="623"/>
        <v>0.6159824647712181</v>
      </c>
      <c r="AV217">
        <f t="shared" si="641"/>
        <v>0.61598246477121821</v>
      </c>
      <c r="AW217">
        <f t="shared" si="624"/>
        <v>7.4544567407421047E-2</v>
      </c>
      <c r="AX217" s="53">
        <f t="shared" si="625"/>
        <v>9.7107407477116867E-2</v>
      </c>
      <c r="AY217">
        <f t="shared" si="626"/>
        <v>0.49344338456930331</v>
      </c>
      <c r="AZ217">
        <f t="shared" si="627"/>
        <v>0.49344338456930331</v>
      </c>
      <c r="BA217">
        <f t="shared" si="642"/>
        <v>0.49344338456930331</v>
      </c>
      <c r="BB217">
        <f t="shared" si="628"/>
        <v>0</v>
      </c>
      <c r="BC217" s="53">
        <f t="shared" si="629"/>
        <v>0</v>
      </c>
      <c r="FB217" cm="1">
        <f t="array" ref="FB217">natm</f>
        <v>1.1000000000000001</v>
      </c>
      <c r="FL217">
        <f>fisosti</f>
        <v>0.25003316869736231</v>
      </c>
    </row>
    <row r="218" spans="1:174" x14ac:dyDescent="0.2">
      <c r="A218">
        <f t="shared" si="643"/>
        <v>-141</v>
      </c>
      <c r="B218">
        <f t="shared" si="630"/>
        <v>-2.4609142453120048</v>
      </c>
      <c r="C218">
        <f t="shared" si="590"/>
        <v>-1.9070314880298103E-2</v>
      </c>
      <c r="D218">
        <f t="shared" si="591"/>
        <v>0.9879986619820873</v>
      </c>
      <c r="E218">
        <f t="shared" si="592"/>
        <v>-0.62932039104983739</v>
      </c>
      <c r="F218">
        <f t="shared" si="631"/>
        <v>2.8239128856008011</v>
      </c>
      <c r="G218">
        <f t="shared" si="632"/>
        <v>0.71885312126105927</v>
      </c>
      <c r="H218">
        <f t="shared" si="593"/>
        <v>0.71885312126105938</v>
      </c>
      <c r="I218">
        <f t="shared" si="594"/>
        <v>0.71885312126105938</v>
      </c>
      <c r="J218">
        <f t="shared" si="595"/>
        <v>0.12976543391001497</v>
      </c>
      <c r="K218">
        <f t="shared" si="596"/>
        <v>0.983972554843212</v>
      </c>
      <c r="L218">
        <f t="shared" si="597"/>
        <v>5.093950770707087</v>
      </c>
      <c r="N218">
        <f t="shared" si="598"/>
        <v>9.6505220224019475</v>
      </c>
      <c r="O218" s="53">
        <f t="shared" si="599"/>
        <v>0.5868592808588069</v>
      </c>
      <c r="P218">
        <f t="shared" si="633"/>
        <v>0.84751891275752378</v>
      </c>
      <c r="Q218">
        <f t="shared" si="600"/>
        <v>0.84751891275752378</v>
      </c>
      <c r="R218">
        <f t="shared" si="634"/>
        <v>0.84751891275752378</v>
      </c>
      <c r="S218">
        <f t="shared" si="635"/>
        <v>8.5729520261226799</v>
      </c>
      <c r="T218" s="53">
        <f t="shared" si="601"/>
        <v>1.4302236425911841</v>
      </c>
      <c r="U218">
        <f t="shared" si="602"/>
        <v>0.94955217241214596</v>
      </c>
      <c r="V218">
        <f t="shared" si="603"/>
        <v>0.94955217241214585</v>
      </c>
      <c r="W218">
        <f t="shared" si="636"/>
        <v>0.94955217241214596</v>
      </c>
      <c r="X218">
        <f t="shared" si="604"/>
        <v>7.1495612100709316</v>
      </c>
      <c r="Y218" s="53">
        <f t="shared" si="605"/>
        <v>2.0990200173172422</v>
      </c>
      <c r="Z218">
        <f t="shared" si="606"/>
        <v>0.99832748812344152</v>
      </c>
      <c r="AA218">
        <f t="shared" si="607"/>
        <v>0.99832748812344163</v>
      </c>
      <c r="AB218">
        <f t="shared" si="637"/>
        <v>0.99832748812344152</v>
      </c>
      <c r="AC218">
        <f t="shared" si="608"/>
        <v>5.4728904519123329</v>
      </c>
      <c r="AD218" s="53">
        <f t="shared" si="609"/>
        <v>2.4187270857207519</v>
      </c>
      <c r="AE218">
        <f t="shared" si="610"/>
        <v>0.97859235435923486</v>
      </c>
      <c r="AF218">
        <f t="shared" si="611"/>
        <v>0.97859235435923475</v>
      </c>
      <c r="AG218">
        <f t="shared" si="638"/>
        <v>0.97859235435923486</v>
      </c>
      <c r="AH218">
        <f t="shared" si="612"/>
        <v>3.7449420227663519</v>
      </c>
      <c r="AI218" s="53">
        <f t="shared" si="613"/>
        <v>2.2893694041087707</v>
      </c>
      <c r="AJ218">
        <f t="shared" si="614"/>
        <v>0.89672026380799297</v>
      </c>
      <c r="AK218">
        <f t="shared" si="615"/>
        <v>0.89672026380799319</v>
      </c>
      <c r="AL218">
        <f t="shared" si="639"/>
        <v>0.89672026380799297</v>
      </c>
      <c r="AM218">
        <f t="shared" si="616"/>
        <v>2.1928597755440862</v>
      </c>
      <c r="AN218" s="53">
        <f t="shared" si="617"/>
        <v>1.752723240521918</v>
      </c>
      <c r="AO218">
        <f t="shared" si="618"/>
        <v>0.77624902930959094</v>
      </c>
      <c r="AP218">
        <f t="shared" si="619"/>
        <v>0.77624902930959083</v>
      </c>
      <c r="AQ218">
        <f t="shared" si="640"/>
        <v>0.77624902930959094</v>
      </c>
      <c r="AR218">
        <f t="shared" si="620"/>
        <v>0.96170123189920875</v>
      </c>
      <c r="AS218" s="53">
        <f t="shared" si="621"/>
        <v>0.96307165863546029</v>
      </c>
      <c r="AT218">
        <f t="shared" si="622"/>
        <v>0.64371995438396967</v>
      </c>
      <c r="AU218">
        <f t="shared" si="623"/>
        <v>0.64371995438396956</v>
      </c>
      <c r="AV218">
        <f t="shared" si="641"/>
        <v>0.64371995438396967</v>
      </c>
      <c r="AW218">
        <f t="shared" si="624"/>
        <v>7.790128498040895E-2</v>
      </c>
      <c r="AX218" s="53">
        <f t="shared" si="625"/>
        <v>9.4384672097159672E-2</v>
      </c>
      <c r="AY218">
        <f t="shared" si="626"/>
        <v>0.51818305601801051</v>
      </c>
      <c r="AZ218">
        <f t="shared" si="627"/>
        <v>0.51818305601801051</v>
      </c>
      <c r="BA218">
        <f t="shared" si="642"/>
        <v>0.51818305601801051</v>
      </c>
      <c r="BB218">
        <f t="shared" si="628"/>
        <v>0</v>
      </c>
      <c r="BC218" s="53">
        <f t="shared" si="629"/>
        <v>0</v>
      </c>
      <c r="FC218" s="5" t="s">
        <v>249</v>
      </c>
      <c r="FF218" t="s">
        <v>342</v>
      </c>
      <c r="FG218" s="5" t="s">
        <v>328</v>
      </c>
      <c r="FH218" s="5" t="s">
        <v>3</v>
      </c>
      <c r="FI218" s="5" t="s">
        <v>251</v>
      </c>
      <c r="FL218" s="5" t="s">
        <v>329</v>
      </c>
      <c r="FM218" s="5" t="s">
        <v>330</v>
      </c>
      <c r="FN218" s="5" t="s">
        <v>331</v>
      </c>
      <c r="FO218" s="5" t="s">
        <v>332</v>
      </c>
      <c r="FP218" s="5" t="s">
        <v>333</v>
      </c>
    </row>
    <row r="219" spans="1:174" x14ac:dyDescent="0.2">
      <c r="A219">
        <f t="shared" si="643"/>
        <v>-139</v>
      </c>
      <c r="B219">
        <f t="shared" si="630"/>
        <v>-2.4260076602721181</v>
      </c>
      <c r="C219">
        <f t="shared" si="590"/>
        <v>-1.9880576636075977E-2</v>
      </c>
      <c r="D219">
        <f t="shared" si="591"/>
        <v>0.98695716819636459</v>
      </c>
      <c r="E219">
        <f t="shared" si="592"/>
        <v>-0.65605902899050728</v>
      </c>
      <c r="F219">
        <f t="shared" si="631"/>
        <v>2.674621493926824</v>
      </c>
      <c r="G219">
        <f t="shared" si="632"/>
        <v>0.69170230972541913</v>
      </c>
      <c r="H219">
        <f t="shared" si="593"/>
        <v>0.69170230972541913</v>
      </c>
      <c r="I219">
        <f t="shared" si="594"/>
        <v>0.69170230972541913</v>
      </c>
      <c r="J219">
        <f t="shared" si="595"/>
        <v>0.12297598409234893</v>
      </c>
      <c r="K219">
        <f t="shared" si="596"/>
        <v>0.99744106124836163</v>
      </c>
      <c r="L219">
        <f t="shared" si="597"/>
        <v>4.7452696797866647</v>
      </c>
      <c r="N219">
        <f t="shared" si="598"/>
        <v>9.2860254418054424</v>
      </c>
      <c r="O219" s="53">
        <f t="shared" si="599"/>
        <v>0.22410869530710972</v>
      </c>
      <c r="P219">
        <f t="shared" si="633"/>
        <v>0.82257956607908633</v>
      </c>
      <c r="Q219">
        <f t="shared" si="600"/>
        <v>0.82257956607908622</v>
      </c>
      <c r="R219">
        <f t="shared" si="634"/>
        <v>0.82257956607908633</v>
      </c>
      <c r="S219">
        <f t="shared" si="635"/>
        <v>8.3206817588534285</v>
      </c>
      <c r="T219" s="53">
        <f t="shared" si="601"/>
        <v>1.0470052009608537</v>
      </c>
      <c r="U219">
        <f t="shared" si="602"/>
        <v>0.93228833860744353</v>
      </c>
      <c r="V219">
        <f t="shared" si="603"/>
        <v>0.93228833860744365</v>
      </c>
      <c r="W219">
        <f t="shared" si="636"/>
        <v>0.93228833860744353</v>
      </c>
      <c r="X219">
        <f t="shared" si="604"/>
        <v>7.0195748437676855</v>
      </c>
      <c r="Y219" s="53">
        <f t="shared" si="605"/>
        <v>1.7368039335167034</v>
      </c>
      <c r="Z219">
        <f t="shared" si="606"/>
        <v>0.99373930236320174</v>
      </c>
      <c r="AA219">
        <f t="shared" si="607"/>
        <v>0.99373930236320185</v>
      </c>
      <c r="AB219">
        <f t="shared" si="637"/>
        <v>0.99373930236320174</v>
      </c>
      <c r="AC219">
        <f t="shared" si="608"/>
        <v>5.4477377456735976</v>
      </c>
      <c r="AD219" s="53">
        <f t="shared" si="609"/>
        <v>2.1231795709079697</v>
      </c>
      <c r="AE219">
        <f t="shared" si="610"/>
        <v>0.98818629597898311</v>
      </c>
      <c r="AF219">
        <f t="shared" si="611"/>
        <v>0.98818629597898311</v>
      </c>
      <c r="AG219">
        <f t="shared" si="638"/>
        <v>0.98818629597898311</v>
      </c>
      <c r="AH219">
        <f t="shared" si="612"/>
        <v>3.7816567538550565</v>
      </c>
      <c r="AI219" s="53">
        <f t="shared" si="613"/>
        <v>2.0882647990311951</v>
      </c>
      <c r="AJ219">
        <f t="shared" si="614"/>
        <v>0.91743252230070027</v>
      </c>
      <c r="AK219">
        <f t="shared" si="615"/>
        <v>0.91743252230070049</v>
      </c>
      <c r="AL219">
        <f t="shared" si="639"/>
        <v>0.91743252230070027</v>
      </c>
      <c r="AM219">
        <f t="shared" si="616"/>
        <v>2.2435099953979938</v>
      </c>
      <c r="AN219" s="53">
        <f t="shared" si="617"/>
        <v>1.6433973350897157</v>
      </c>
      <c r="AO219">
        <f t="shared" si="618"/>
        <v>0.80255964019866088</v>
      </c>
      <c r="AP219">
        <f t="shared" si="619"/>
        <v>0.80255964019866122</v>
      </c>
      <c r="AQ219">
        <f t="shared" si="640"/>
        <v>0.80255964019866088</v>
      </c>
      <c r="AR219">
        <f t="shared" si="620"/>
        <v>0.99429766158691191</v>
      </c>
      <c r="AS219" s="53">
        <f t="shared" si="621"/>
        <v>0.92112903645805577</v>
      </c>
      <c r="AT219">
        <f t="shared" si="622"/>
        <v>0.67061888216657628</v>
      </c>
      <c r="AU219">
        <f t="shared" si="623"/>
        <v>0.67061888216657628</v>
      </c>
      <c r="AV219">
        <f t="shared" si="641"/>
        <v>0.67061888216657628</v>
      </c>
      <c r="AW219">
        <f t="shared" si="624"/>
        <v>8.1156522020350869E-2</v>
      </c>
      <c r="AX219" s="53">
        <f t="shared" si="625"/>
        <v>9.1545717225627363E-2</v>
      </c>
      <c r="AY219">
        <f t="shared" si="626"/>
        <v>0.54260112551330497</v>
      </c>
      <c r="AZ219">
        <f t="shared" si="627"/>
        <v>0.54260112551330497</v>
      </c>
      <c r="BA219">
        <f t="shared" si="642"/>
        <v>0.54260112551330497</v>
      </c>
      <c r="BB219">
        <f t="shared" si="628"/>
        <v>0</v>
      </c>
      <c r="BC219" s="53">
        <f t="shared" si="629"/>
        <v>0</v>
      </c>
      <c r="FB219">
        <f>SIN(FF219)</f>
        <v>0.76076206864364837</v>
      </c>
      <c r="FC219">
        <f>rarxiko</f>
        <v>5.9</v>
      </c>
      <c r="FD219">
        <f>alfagon</f>
        <v>1.1145196410264178</v>
      </c>
      <c r="FE219">
        <f>fia</f>
        <v>1.0995574287564276</v>
      </c>
      <c r="FF219">
        <f>FP219-FL219</f>
        <v>0.86448647232905551</v>
      </c>
      <c r="FG219">
        <f>rarxiko^2-Rg^2*SIN(alfagon)^2</f>
        <v>14.663401817722814</v>
      </c>
      <c r="FH219">
        <f>(-Rg*COS(alfagon)+SQRT(FG219))*SIN(alfagon)</f>
        <v>1.4598729704197353</v>
      </c>
      <c r="FI219">
        <f>Rg+_xlfn.COT(alfagon)*FJ219</f>
        <v>5.7165348691526283</v>
      </c>
      <c r="FJ219">
        <f>(-Rg*COS(alfagon)+SQRT(FK219^2-Rg^2*SIN(alfagon)^2))*SIN(alfagon)</f>
        <v>1.4598729704197353</v>
      </c>
      <c r="FK219">
        <f>rarxiko</f>
        <v>5.9</v>
      </c>
      <c r="FL219">
        <f>ATAN(FH219/FI219)</f>
        <v>0.25003316869736231</v>
      </c>
      <c r="FM219">
        <f t="shared" ref="FM219:FM250" si="650">SIN(FF219)*(c_EXISOSI+bsel*($FC219-dr))/(c_EXISOSI+bsel*$FC219)</f>
        <v>0.75937886488247808</v>
      </c>
      <c r="FN219">
        <f>ASIN(FM219)</f>
        <v>0.86235794271321964</v>
      </c>
      <c r="FO219">
        <f>FL219+FN219</f>
        <v>1.112391111410582</v>
      </c>
      <c r="FP219">
        <f>ATAN(FH219/(FI219-Rg))</f>
        <v>1.1145196410264178</v>
      </c>
      <c r="FQ219">
        <f t="shared" ref="FQ219:FQ250" si="651">c_EXISOSI+bsel*$FC219</f>
        <v>1</v>
      </c>
    </row>
    <row r="220" spans="1:174" x14ac:dyDescent="0.2">
      <c r="A220">
        <f t="shared" si="643"/>
        <v>-137</v>
      </c>
      <c r="B220">
        <f t="shared" si="630"/>
        <v>-2.3911010752322315</v>
      </c>
      <c r="C220">
        <f t="shared" ref="C220:C283" si="652">SIN($B220)/(Al)</f>
        <v>-2.0666616971590866E-2</v>
      </c>
      <c r="D220">
        <f t="shared" si="591"/>
        <v>0.98590540111733527</v>
      </c>
      <c r="E220">
        <f t="shared" ref="E220:E283" si="653">SIN($B220)</f>
        <v>-0.68199836006249859</v>
      </c>
      <c r="F220">
        <f t="shared" si="631"/>
        <v>2.5386478956643073</v>
      </c>
      <c r="G220">
        <f t="shared" si="632"/>
        <v>0.66570046110068593</v>
      </c>
      <c r="H220">
        <f t="shared" si="593"/>
        <v>0.66570046110068593</v>
      </c>
      <c r="I220">
        <f t="shared" si="594"/>
        <v>0.66570046110068593</v>
      </c>
      <c r="J220">
        <f t="shared" si="595"/>
        <v>0.11645395184422794</v>
      </c>
      <c r="K220">
        <f t="shared" si="596"/>
        <v>0.99946439110225749</v>
      </c>
      <c r="L220">
        <f t="shared" si="597"/>
        <v>4.4235209288518149</v>
      </c>
      <c r="N220">
        <f t="shared" si="598"/>
        <v>8.9369535586146895</v>
      </c>
      <c r="O220" s="53">
        <f t="shared" si="599"/>
        <v>-9.8576238821626014E-2</v>
      </c>
      <c r="P220">
        <f t="shared" si="633"/>
        <v>0.79781151988032561</v>
      </c>
      <c r="Q220">
        <f t="shared" si="600"/>
        <v>0.79781151988032573</v>
      </c>
      <c r="R220">
        <f t="shared" si="634"/>
        <v>0.79781151988032561</v>
      </c>
      <c r="S220">
        <f t="shared" si="635"/>
        <v>8.0701442562130445</v>
      </c>
      <c r="T220" s="53">
        <f t="shared" si="601"/>
        <v>0.7004845058641449</v>
      </c>
      <c r="U220">
        <f t="shared" si="602"/>
        <v>0.91379044153493105</v>
      </c>
      <c r="V220">
        <f t="shared" si="603"/>
        <v>0.91379044153493094</v>
      </c>
      <c r="W220">
        <f t="shared" si="636"/>
        <v>0.91379044153493105</v>
      </c>
      <c r="X220">
        <f t="shared" si="604"/>
        <v>6.8802967174888909</v>
      </c>
      <c r="Y220" s="53">
        <f t="shared" si="605"/>
        <v>1.4019716058938356</v>
      </c>
      <c r="Z220">
        <f t="shared" si="606"/>
        <v>0.98664193026374858</v>
      </c>
      <c r="AA220">
        <f t="shared" si="607"/>
        <v>0.98664193026374858</v>
      </c>
      <c r="AB220">
        <f t="shared" si="637"/>
        <v>0.98664193026374858</v>
      </c>
      <c r="AC220">
        <f t="shared" si="608"/>
        <v>5.4088295312260701</v>
      </c>
      <c r="AD220" s="53">
        <f t="shared" si="609"/>
        <v>1.8426066698532764</v>
      </c>
      <c r="AE220">
        <f t="shared" si="610"/>
        <v>0.99479024973362684</v>
      </c>
      <c r="AF220">
        <f t="shared" si="611"/>
        <v>0.99479024973362684</v>
      </c>
      <c r="AG220">
        <f t="shared" si="638"/>
        <v>0.99479024973362684</v>
      </c>
      <c r="AH220">
        <f t="shared" si="612"/>
        <v>3.8069292013885012</v>
      </c>
      <c r="AI220" s="53">
        <f t="shared" si="613"/>
        <v>1.891890978704353</v>
      </c>
      <c r="AJ220">
        <f t="shared" si="614"/>
        <v>0.93559085840568079</v>
      </c>
      <c r="AK220">
        <f t="shared" si="615"/>
        <v>0.93559085840568068</v>
      </c>
      <c r="AL220">
        <f t="shared" si="639"/>
        <v>0.93559085840568079</v>
      </c>
      <c r="AM220">
        <f t="shared" si="616"/>
        <v>2.2879147963627124</v>
      </c>
      <c r="AN220" s="53">
        <f t="shared" si="617"/>
        <v>1.5338292830642064</v>
      </c>
      <c r="AO220">
        <f t="shared" si="618"/>
        <v>0.82719305587934999</v>
      </c>
      <c r="AP220">
        <f t="shared" si="619"/>
        <v>0.82719305587934999</v>
      </c>
      <c r="AQ220">
        <f t="shared" si="640"/>
        <v>0.82719305587934999</v>
      </c>
      <c r="AR220">
        <f t="shared" si="620"/>
        <v>1.0248162004984194</v>
      </c>
      <c r="AS220" s="53">
        <f t="shared" si="621"/>
        <v>0.87819583640879373</v>
      </c>
      <c r="AT220">
        <f t="shared" si="622"/>
        <v>0.69664594398178858</v>
      </c>
      <c r="AU220">
        <f t="shared" si="623"/>
        <v>0.69664594398178847</v>
      </c>
      <c r="AV220">
        <f t="shared" si="641"/>
        <v>0.69664594398178858</v>
      </c>
      <c r="AW220">
        <f t="shared" si="624"/>
        <v>8.4306248148710433E-2</v>
      </c>
      <c r="AX220" s="53">
        <f t="shared" si="625"/>
        <v>8.85944706106533E-2</v>
      </c>
      <c r="AY220">
        <f t="shared" si="626"/>
        <v>0.56667693872070657</v>
      </c>
      <c r="AZ220">
        <f t="shared" si="627"/>
        <v>0.56667693872070646</v>
      </c>
      <c r="BA220">
        <f t="shared" si="642"/>
        <v>0.56667693872070657</v>
      </c>
      <c r="BB220">
        <f t="shared" si="628"/>
        <v>0</v>
      </c>
      <c r="BC220" s="53">
        <f t="shared" si="629"/>
        <v>0</v>
      </c>
      <c r="FB220">
        <f t="shared" ref="FB220:FB267" si="654">SIN(FF220)</f>
        <v>0.76170270363934378</v>
      </c>
      <c r="FC220">
        <f t="shared" ref="FC220:FC251" si="655">FC219-dr</f>
        <v>5.8820000000000006</v>
      </c>
      <c r="FF220">
        <f>FO219-FL220</f>
        <v>0.86593699755761444</v>
      </c>
      <c r="FG220">
        <f>$FC220^2-(FI219-FH219*_xlfn.COT(FO219))^2*SIN(FO219)^2</f>
        <v>14.524519574424716</v>
      </c>
      <c r="FH220">
        <f>(-(FI219-FH219*_xlfn.COT(FO219))*COS(FO219)+SQRT(FG220))*SIN(FO219)</f>
        <v>1.435012470430973</v>
      </c>
      <c r="FI220">
        <f>FI219+(_xlfn.COT(FO219)*(FH220-FH219))</f>
        <v>5.7042671053964158</v>
      </c>
      <c r="FJ220">
        <f>$FC220^2-(FI219-FH219*_xlfn.COT(FO219))^2*SIN(FO219)^2</f>
        <v>14.524519574424716</v>
      </c>
      <c r="FL220">
        <f>ATAN(FH220/FI220)</f>
        <v>0.24645411385296753</v>
      </c>
      <c r="FM220">
        <f t="shared" si="650"/>
        <v>0.76031526702069296</v>
      </c>
      <c r="FN220">
        <f>ASIN(FM220)</f>
        <v>0.86379833628796521</v>
      </c>
      <c r="FO220">
        <f>FO219-FF220+FN220</f>
        <v>1.1102524501409328</v>
      </c>
      <c r="FQ220">
        <f t="shared" si="651"/>
        <v>0.99818181818181817</v>
      </c>
      <c r="FR220">
        <f>FQ219/FQ220</f>
        <v>1.0018214936247722</v>
      </c>
    </row>
    <row r="221" spans="1:174" x14ac:dyDescent="0.2">
      <c r="A221">
        <f t="shared" si="643"/>
        <v>-135</v>
      </c>
      <c r="B221">
        <f t="shared" si="630"/>
        <v>-2.3561944901923448</v>
      </c>
      <c r="C221">
        <f t="shared" si="652"/>
        <v>-2.142747821777417E-2</v>
      </c>
      <c r="D221">
        <f t="shared" si="591"/>
        <v>0.98484848484848486</v>
      </c>
      <c r="E221">
        <f t="shared" si="653"/>
        <v>-0.70710678118654757</v>
      </c>
      <c r="F221">
        <f t="shared" si="631"/>
        <v>2.4142135623730949</v>
      </c>
      <c r="G221">
        <f t="shared" si="632"/>
        <v>0.6408468259605038</v>
      </c>
      <c r="H221">
        <f t="shared" si="593"/>
        <v>0.64084682596050369</v>
      </c>
      <c r="I221">
        <f t="shared" si="594"/>
        <v>0.64084682596050369</v>
      </c>
      <c r="J221">
        <f t="shared" si="595"/>
        <v>0.11017169837744287</v>
      </c>
      <c r="K221">
        <f t="shared" si="596"/>
        <v>0.99118705601234924</v>
      </c>
      <c r="L221">
        <f t="shared" si="597"/>
        <v>4.1249999999999991</v>
      </c>
      <c r="N221">
        <f t="shared" si="598"/>
        <v>8.6032963118654369</v>
      </c>
      <c r="O221" s="53">
        <f t="shared" si="599"/>
        <v>-0.38653612520698366</v>
      </c>
      <c r="P221">
        <f t="shared" si="633"/>
        <v>0.77339027426236528</v>
      </c>
      <c r="Q221">
        <f t="shared" si="600"/>
        <v>0.77339027426236528</v>
      </c>
      <c r="R221">
        <f t="shared" si="634"/>
        <v>0.77339027426236528</v>
      </c>
      <c r="S221">
        <f t="shared" si="635"/>
        <v>7.8231147634790776</v>
      </c>
      <c r="T221" s="53">
        <f t="shared" si="601"/>
        <v>0.38667343633579876</v>
      </c>
      <c r="U221">
        <f t="shared" si="602"/>
        <v>0.89439468739345851</v>
      </c>
      <c r="V221">
        <f t="shared" si="603"/>
        <v>0.89439468739345851</v>
      </c>
      <c r="W221">
        <f t="shared" si="636"/>
        <v>0.89439468739345851</v>
      </c>
      <c r="X221">
        <f t="shared" si="604"/>
        <v>6.7342582632798109</v>
      </c>
      <c r="Y221" s="53">
        <f t="shared" si="605"/>
        <v>1.0925685252333792</v>
      </c>
      <c r="Z221">
        <f t="shared" si="606"/>
        <v>0.97740169239358121</v>
      </c>
      <c r="AA221">
        <f t="shared" si="607"/>
        <v>0.97740169239358121</v>
      </c>
      <c r="AB221">
        <f t="shared" si="637"/>
        <v>0.97740169239358121</v>
      </c>
      <c r="AC221">
        <f t="shared" si="608"/>
        <v>5.3581739996348317</v>
      </c>
      <c r="AD221" s="53">
        <f t="shared" si="609"/>
        <v>1.576800758236351</v>
      </c>
      <c r="AE221">
        <f t="shared" si="610"/>
        <v>0.99864743229264985</v>
      </c>
      <c r="AF221">
        <f t="shared" si="611"/>
        <v>0.99864743229264985</v>
      </c>
      <c r="AG221">
        <f t="shared" si="638"/>
        <v>0.99864743229264985</v>
      </c>
      <c r="AH221">
        <f t="shared" si="612"/>
        <v>3.8216901230229423</v>
      </c>
      <c r="AI221" s="53">
        <f t="shared" si="613"/>
        <v>1.7007405639564965</v>
      </c>
      <c r="AJ221">
        <f t="shared" si="614"/>
        <v>0.95127711205958987</v>
      </c>
      <c r="AK221">
        <f t="shared" si="615"/>
        <v>0.95127711205958998</v>
      </c>
      <c r="AL221">
        <f t="shared" si="639"/>
        <v>0.95127711205958987</v>
      </c>
      <c r="AM221">
        <f t="shared" si="616"/>
        <v>2.3262743116485214</v>
      </c>
      <c r="AN221" s="53">
        <f t="shared" si="617"/>
        <v>1.4243995979803528</v>
      </c>
      <c r="AO221">
        <f t="shared" si="618"/>
        <v>0.85013791404713701</v>
      </c>
      <c r="AP221">
        <f t="shared" si="619"/>
        <v>0.85013791404713712</v>
      </c>
      <c r="AQ221">
        <f t="shared" si="640"/>
        <v>0.85013791404713701</v>
      </c>
      <c r="AR221">
        <f t="shared" si="620"/>
        <v>1.0532427717823019</v>
      </c>
      <c r="AS221" s="53">
        <f t="shared" si="621"/>
        <v>0.83439084272376385</v>
      </c>
      <c r="AT221">
        <f t="shared" si="622"/>
        <v>0.72176917590585454</v>
      </c>
      <c r="AU221">
        <f t="shared" si="623"/>
        <v>0.72176917590585465</v>
      </c>
      <c r="AV221">
        <f t="shared" si="641"/>
        <v>0.72176917590585454</v>
      </c>
      <c r="AW221">
        <f t="shared" si="624"/>
        <v>8.7346595176042111E-2</v>
      </c>
      <c r="AX221" s="53">
        <f t="shared" si="625"/>
        <v>8.5534999559260208E-2</v>
      </c>
      <c r="AY221">
        <f t="shared" si="626"/>
        <v>0.59038923596689996</v>
      </c>
      <c r="AZ221">
        <f t="shared" si="627"/>
        <v>0.59038923596689996</v>
      </c>
      <c r="BA221">
        <f t="shared" si="642"/>
        <v>0.59038923596689996</v>
      </c>
      <c r="BB221">
        <f t="shared" si="628"/>
        <v>0</v>
      </c>
      <c r="BC221" s="53">
        <f t="shared" si="629"/>
        <v>0</v>
      </c>
      <c r="FB221">
        <f t="shared" si="654"/>
        <v>0.76264911333828722</v>
      </c>
      <c r="FC221">
        <f t="shared" si="655"/>
        <v>5.8640000000000008</v>
      </c>
      <c r="FF221">
        <f>FO220-FL221</f>
        <v>0.86739892840126365</v>
      </c>
      <c r="FG221">
        <f t="shared" ref="FG221:FG269" si="656">$FC221^2-(FI220-FH220*_xlfn.COT(FO220))^2*SIN(FO220)^2</f>
        <v>14.386152130477466</v>
      </c>
      <c r="FH221">
        <f t="shared" ref="FH221:FH269" si="657">(-(FI220-FH220*_xlfn.COT(FO220))*COS(FO220)+SQRT(FG221))*SIN(FO220)</f>
        <v>1.4101359527266175</v>
      </c>
      <c r="FI221">
        <f t="shared" ref="FI221:FI261" si="658">FI220+(_xlfn.COT(FO220)*(FH221-FH220))</f>
        <v>5.6919252098765147</v>
      </c>
      <c r="FJ221">
        <f t="shared" ref="FJ221:FJ261" si="659">$FC221^2-(FI220-FH220*_xlfn.COT(FO220))^2*SIN(FO220)^2</f>
        <v>14.386152130477466</v>
      </c>
      <c r="FL221">
        <f t="shared" ref="FL221:FL261" si="660">ATAN(FH221/FI221)</f>
        <v>0.24285352173966915</v>
      </c>
      <c r="FM221">
        <f t="shared" si="650"/>
        <v>0.76125741787599099</v>
      </c>
      <c r="FN221">
        <f t="shared" ref="FN221:FN269" si="661">ASIN(FM221)</f>
        <v>0.86525002776100612</v>
      </c>
      <c r="FO221">
        <f t="shared" ref="FO221:FO269" si="662">FO220-FF221+FN221</f>
        <v>1.1081035495006752</v>
      </c>
      <c r="FQ221">
        <f t="shared" si="651"/>
        <v>0.99636363636363645</v>
      </c>
      <c r="FR221">
        <f t="shared" ref="FR221:FR269" si="663">FQ220/FQ221</f>
        <v>1.001824817518248</v>
      </c>
    </row>
    <row r="222" spans="1:174" x14ac:dyDescent="0.2">
      <c r="A222">
        <f t="shared" si="643"/>
        <v>-133</v>
      </c>
      <c r="B222">
        <f t="shared" si="630"/>
        <v>-2.3212879051524582</v>
      </c>
      <c r="C222">
        <f t="shared" si="652"/>
        <v>-2.2162233382399109E-2</v>
      </c>
      <c r="D222">
        <f t="shared" si="591"/>
        <v>0.98379156857963446</v>
      </c>
      <c r="E222">
        <f t="shared" si="653"/>
        <v>-0.73135370161917057</v>
      </c>
      <c r="F222">
        <f t="shared" si="631"/>
        <v>2.2998425472362567</v>
      </c>
      <c r="G222">
        <f t="shared" si="632"/>
        <v>0.61711873890584823</v>
      </c>
      <c r="H222">
        <f t="shared" si="593"/>
        <v>0.61711873890584823</v>
      </c>
      <c r="I222">
        <f t="shared" si="594"/>
        <v>0.61711873890584823</v>
      </c>
      <c r="J222">
        <f t="shared" si="595"/>
        <v>0.10410508285855005</v>
      </c>
      <c r="K222">
        <f t="shared" si="596"/>
        <v>0.97405051375477936</v>
      </c>
      <c r="L222">
        <f t="shared" si="597"/>
        <v>3.8466247303178536</v>
      </c>
      <c r="N222">
        <f t="shared" si="598"/>
        <v>8.2847494211338262</v>
      </c>
      <c r="O222" s="53">
        <f t="shared" si="599"/>
        <v>-0.64431098133393694</v>
      </c>
      <c r="P222">
        <f t="shared" si="633"/>
        <v>0.7494407565978316</v>
      </c>
      <c r="Q222">
        <f t="shared" si="600"/>
        <v>0.74944075659783149</v>
      </c>
      <c r="R222">
        <f t="shared" si="634"/>
        <v>0.7494407565978316</v>
      </c>
      <c r="S222">
        <f t="shared" si="635"/>
        <v>7.5808569649848909</v>
      </c>
      <c r="T222" s="53">
        <f t="shared" si="601"/>
        <v>0.10201507372123358</v>
      </c>
      <c r="U222">
        <f t="shared" si="602"/>
        <v>0.87437652356373485</v>
      </c>
      <c r="V222">
        <f t="shared" si="603"/>
        <v>0.87437652356373485</v>
      </c>
      <c r="W222">
        <f t="shared" si="636"/>
        <v>0.87437652356373485</v>
      </c>
      <c r="X222">
        <f t="shared" si="604"/>
        <v>6.583533435543103</v>
      </c>
      <c r="Y222" s="53">
        <f t="shared" si="605"/>
        <v>0.80668100703554668</v>
      </c>
      <c r="Z222">
        <f t="shared" si="606"/>
        <v>0.96634536844851526</v>
      </c>
      <c r="AA222">
        <f t="shared" si="607"/>
        <v>0.96634536844851548</v>
      </c>
      <c r="AB222">
        <f t="shared" si="637"/>
        <v>0.96634536844851526</v>
      </c>
      <c r="AC222">
        <f t="shared" si="608"/>
        <v>5.2975625765576844</v>
      </c>
      <c r="AD222" s="53">
        <f t="shared" si="609"/>
        <v>1.3254060566385162</v>
      </c>
      <c r="AE222">
        <f t="shared" si="610"/>
        <v>0.99999384935129176</v>
      </c>
      <c r="AF222">
        <f t="shared" si="611"/>
        <v>0.99999384935129176</v>
      </c>
      <c r="AG222">
        <f t="shared" si="638"/>
        <v>0.99999384935129176</v>
      </c>
      <c r="AH222">
        <f t="shared" si="612"/>
        <v>3.8268426809809206</v>
      </c>
      <c r="AI222" s="53">
        <f t="shared" si="613"/>
        <v>1.5151910859843152</v>
      </c>
      <c r="AJ222">
        <f t="shared" si="614"/>
        <v>0.96458102827110925</v>
      </c>
      <c r="AK222">
        <f t="shared" si="615"/>
        <v>0.96458102827110948</v>
      </c>
      <c r="AL222">
        <f t="shared" si="639"/>
        <v>0.96458102827110925</v>
      </c>
      <c r="AM222">
        <f t="shared" si="616"/>
        <v>2.3588080057055283</v>
      </c>
      <c r="AN222" s="53">
        <f t="shared" si="617"/>
        <v>1.3154547796904581</v>
      </c>
      <c r="AO222">
        <f t="shared" si="618"/>
        <v>0.87138898338053228</v>
      </c>
      <c r="AP222">
        <f t="shared" si="619"/>
        <v>0.87138898338053228</v>
      </c>
      <c r="AQ222">
        <f t="shared" si="640"/>
        <v>0.87138898338053228</v>
      </c>
      <c r="AR222">
        <f t="shared" si="620"/>
        <v>1.0795708943118445</v>
      </c>
      <c r="AS222" s="53">
        <f t="shared" si="621"/>
        <v>0.78983060588433007</v>
      </c>
      <c r="AT222">
        <f t="shared" si="622"/>
        <v>0.74595799350520908</v>
      </c>
      <c r="AU222">
        <f t="shared" si="623"/>
        <v>0.74595799350520919</v>
      </c>
      <c r="AV222">
        <f t="shared" si="641"/>
        <v>0.74595799350520908</v>
      </c>
      <c r="AW222">
        <f t="shared" si="624"/>
        <v>9.0273861855151696E-2</v>
      </c>
      <c r="AX222" s="53">
        <f t="shared" si="625"/>
        <v>8.2371503550929384E-2</v>
      </c>
      <c r="AY222">
        <f t="shared" si="626"/>
        <v>0.61371612904314887</v>
      </c>
      <c r="AZ222">
        <f t="shared" si="627"/>
        <v>0.61371612904314876</v>
      </c>
      <c r="BA222">
        <f t="shared" si="642"/>
        <v>0.61371612904314887</v>
      </c>
      <c r="BB222">
        <f t="shared" si="628"/>
        <v>0</v>
      </c>
      <c r="BC222" s="53">
        <f t="shared" si="629"/>
        <v>0</v>
      </c>
      <c r="FB222">
        <f t="shared" si="654"/>
        <v>0.76360135108190419</v>
      </c>
      <c r="FC222">
        <f t="shared" si="655"/>
        <v>5.846000000000001</v>
      </c>
      <c r="FF222">
        <f t="shared" ref="FF222:FF269" si="664">FO221-FL222</f>
        <v>0.86887240965184853</v>
      </c>
      <c r="FG222">
        <f t="shared" si="656"/>
        <v>14.248299485881077</v>
      </c>
      <c r="FH222">
        <f t="shared" si="657"/>
        <v>1.3852432161706474</v>
      </c>
      <c r="FI222">
        <f t="shared" si="658"/>
        <v>5.6795085378977292</v>
      </c>
      <c r="FJ222">
        <f t="shared" si="659"/>
        <v>14.248299485881077</v>
      </c>
      <c r="FL222">
        <f t="shared" si="660"/>
        <v>0.23923113984882668</v>
      </c>
      <c r="FM222">
        <f t="shared" si="650"/>
        <v>0.76220537054976178</v>
      </c>
      <c r="FN222">
        <f t="shared" si="661"/>
        <v>0.86671316005696553</v>
      </c>
      <c r="FO222">
        <f t="shared" si="662"/>
        <v>1.1059442999057922</v>
      </c>
      <c r="FQ222">
        <f t="shared" si="651"/>
        <v>0.99454545454545462</v>
      </c>
      <c r="FR222">
        <f t="shared" si="663"/>
        <v>1.0018281535648994</v>
      </c>
    </row>
    <row r="223" spans="1:174" x14ac:dyDescent="0.2">
      <c r="A223">
        <f t="shared" si="643"/>
        <v>-131</v>
      </c>
      <c r="B223">
        <f t="shared" si="630"/>
        <v>-2.2863813201125716</v>
      </c>
      <c r="C223">
        <f t="shared" si="652"/>
        <v>-2.2869987279477942E-2</v>
      </c>
      <c r="D223">
        <f t="shared" si="591"/>
        <v>0.98273980150060503</v>
      </c>
      <c r="E223">
        <f t="shared" si="653"/>
        <v>-0.75470958022277213</v>
      </c>
      <c r="F223">
        <f t="shared" si="631"/>
        <v>2.1942997311650374</v>
      </c>
      <c r="G223">
        <f t="shared" si="632"/>
        <v>0.59447942005219012</v>
      </c>
      <c r="H223">
        <f t="shared" si="593"/>
        <v>0.59447942005219001</v>
      </c>
      <c r="I223">
        <f t="shared" si="594"/>
        <v>0.59447942005219001</v>
      </c>
      <c r="J223">
        <f t="shared" si="595"/>
        <v>9.8232870818067933E-2</v>
      </c>
      <c r="K223">
        <f t="shared" si="596"/>
        <v>0.94963228807062383</v>
      </c>
      <c r="L223">
        <f t="shared" si="597"/>
        <v>3.585807793491933</v>
      </c>
      <c r="N223">
        <f t="shared" si="598"/>
        <v>7.980819120621069</v>
      </c>
      <c r="O223" s="53">
        <f t="shared" si="599"/>
        <v>-0.87576655712857643</v>
      </c>
      <c r="P223">
        <f t="shared" si="633"/>
        <v>0.72604913364940604</v>
      </c>
      <c r="Q223">
        <f t="shared" si="600"/>
        <v>0.72604913364940593</v>
      </c>
      <c r="R223">
        <f t="shared" si="634"/>
        <v>0.72604913364940604</v>
      </c>
      <c r="S223">
        <f t="shared" si="635"/>
        <v>7.3442424678552225</v>
      </c>
      <c r="T223" s="53">
        <f t="shared" si="601"/>
        <v>-0.15664878943266786</v>
      </c>
      <c r="U223">
        <f t="shared" si="602"/>
        <v>0.8539601491003167</v>
      </c>
      <c r="V223">
        <f t="shared" si="603"/>
        <v>0.8539601491003167</v>
      </c>
      <c r="W223">
        <f t="shared" si="636"/>
        <v>0.8539601491003167</v>
      </c>
      <c r="X223">
        <f t="shared" si="604"/>
        <v>6.4298103193681007</v>
      </c>
      <c r="Y223" s="53">
        <f t="shared" si="605"/>
        <v>0.54247171011003237</v>
      </c>
      <c r="Z223">
        <f t="shared" si="606"/>
        <v>0.95376235537620757</v>
      </c>
      <c r="AA223">
        <f t="shared" si="607"/>
        <v>0.95376235537620768</v>
      </c>
      <c r="AB223">
        <f t="shared" si="637"/>
        <v>0.95376235537620757</v>
      </c>
      <c r="AC223">
        <f t="shared" si="608"/>
        <v>5.2285817532116594</v>
      </c>
      <c r="AD223" s="53">
        <f t="shared" si="609"/>
        <v>1.0879584929418211</v>
      </c>
      <c r="AE223">
        <f t="shared" si="610"/>
        <v>0.99905590696421953</v>
      </c>
      <c r="AF223">
        <f t="shared" si="611"/>
        <v>0.99905590696421964</v>
      </c>
      <c r="AG223">
        <f t="shared" si="638"/>
        <v>0.99905590696421953</v>
      </c>
      <c r="AH223">
        <f t="shared" si="612"/>
        <v>3.8232533009447782</v>
      </c>
      <c r="AI223" s="53">
        <f t="shared" si="613"/>
        <v>1.3355184884640714</v>
      </c>
      <c r="AJ223">
        <f t="shared" si="614"/>
        <v>0.97559845833160186</v>
      </c>
      <c r="AK223">
        <f t="shared" si="615"/>
        <v>0.97559845833160175</v>
      </c>
      <c r="AL223">
        <f t="shared" si="639"/>
        <v>0.97559845833160186</v>
      </c>
      <c r="AM223">
        <f t="shared" si="616"/>
        <v>2.3857502754239928</v>
      </c>
      <c r="AN223" s="53">
        <f t="shared" si="617"/>
        <v>1.2073076135193197</v>
      </c>
      <c r="AO223">
        <f t="shared" si="618"/>
        <v>0.89094681621948635</v>
      </c>
      <c r="AP223">
        <f t="shared" si="619"/>
        <v>0.89094681621948646</v>
      </c>
      <c r="AQ223">
        <f t="shared" si="640"/>
        <v>0.89094681621948635</v>
      </c>
      <c r="AR223">
        <f t="shared" si="620"/>
        <v>1.1038012523855023</v>
      </c>
      <c r="AS223" s="53">
        <f t="shared" si="621"/>
        <v>0.74462894497849563</v>
      </c>
      <c r="AT223">
        <f t="shared" si="622"/>
        <v>0.76918322796645011</v>
      </c>
      <c r="AU223">
        <f t="shared" si="623"/>
        <v>0.76918322796645</v>
      </c>
      <c r="AV223">
        <f t="shared" si="641"/>
        <v>0.76918322796645011</v>
      </c>
      <c r="AW223">
        <f t="shared" si="624"/>
        <v>9.3084518253452306E-2</v>
      </c>
      <c r="AX223" s="53">
        <f t="shared" si="625"/>
        <v>7.9108306701299022E-2</v>
      </c>
      <c r="AY223">
        <f t="shared" si="626"/>
        <v>0.63663507950249276</v>
      </c>
      <c r="AZ223">
        <f t="shared" si="627"/>
        <v>0.63663507950249276</v>
      </c>
      <c r="BA223">
        <f t="shared" si="642"/>
        <v>0.63663507950249276</v>
      </c>
      <c r="BB223">
        <f t="shared" si="628"/>
        <v>0</v>
      </c>
      <c r="BC223" s="53">
        <f t="shared" si="629"/>
        <v>0</v>
      </c>
      <c r="FB223">
        <f t="shared" si="654"/>
        <v>0.76455947087060849</v>
      </c>
      <c r="FC223">
        <f t="shared" si="655"/>
        <v>5.8280000000000012</v>
      </c>
      <c r="FF223">
        <f t="shared" si="664"/>
        <v>0.8703575887473376</v>
      </c>
      <c r="FG223">
        <f t="shared" si="656"/>
        <v>14.110961640635562</v>
      </c>
      <c r="FH223">
        <f t="shared" si="657"/>
        <v>1.3603340552861927</v>
      </c>
      <c r="FI223">
        <f t="shared" si="658"/>
        <v>5.6670164335414315</v>
      </c>
      <c r="FJ223">
        <f t="shared" si="659"/>
        <v>14.110961640635562</v>
      </c>
      <c r="FL223">
        <f t="shared" si="660"/>
        <v>0.23558671115845461</v>
      </c>
      <c r="FM223">
        <f t="shared" si="650"/>
        <v>0.76315917879941697</v>
      </c>
      <c r="FN223">
        <f t="shared" si="661"/>
        <v>0.8681878787008126</v>
      </c>
      <c r="FO223">
        <f t="shared" si="662"/>
        <v>1.1037745898592672</v>
      </c>
      <c r="FQ223">
        <f t="shared" si="651"/>
        <v>0.99272727272727279</v>
      </c>
      <c r="FR223">
        <f t="shared" si="663"/>
        <v>1.0018315018315018</v>
      </c>
    </row>
    <row r="224" spans="1:174" x14ac:dyDescent="0.2">
      <c r="A224">
        <f t="shared" si="643"/>
        <v>-129</v>
      </c>
      <c r="B224">
        <f t="shared" si="630"/>
        <v>-2.2514747350726849</v>
      </c>
      <c r="C224">
        <f t="shared" si="652"/>
        <v>-2.3549877619908212E-2</v>
      </c>
      <c r="D224">
        <f t="shared" si="591"/>
        <v>0.98169830771488242</v>
      </c>
      <c r="E224">
        <f t="shared" si="653"/>
        <v>-0.77714596145697101</v>
      </c>
      <c r="F224">
        <f t="shared" si="631"/>
        <v>2.0965435990881738</v>
      </c>
      <c r="G224">
        <f t="shared" si="632"/>
        <v>0.57288345631134163</v>
      </c>
      <c r="H224">
        <f t="shared" si="593"/>
        <v>0.57288345631134152</v>
      </c>
      <c r="I224">
        <f t="shared" si="594"/>
        <v>0.57288345631134152</v>
      </c>
      <c r="J224">
        <f t="shared" si="595"/>
        <v>9.2536260442902585E-2</v>
      </c>
      <c r="K224">
        <f t="shared" si="596"/>
        <v>0.91951073656305571</v>
      </c>
      <c r="L224">
        <f t="shared" si="597"/>
        <v>3.3403591369294032</v>
      </c>
      <c r="N224">
        <f t="shared" si="598"/>
        <v>7.6908957447436137</v>
      </c>
      <c r="O224" s="53">
        <f t="shared" si="599"/>
        <v>-1.0842015213539442</v>
      </c>
      <c r="P224">
        <f t="shared" si="633"/>
        <v>0.70327202468833883</v>
      </c>
      <c r="Q224">
        <f t="shared" si="600"/>
        <v>0.70327202468833883</v>
      </c>
      <c r="R224">
        <f t="shared" si="634"/>
        <v>0.70327202468833883</v>
      </c>
      <c r="S224">
        <f t="shared" si="635"/>
        <v>7.1138439959418749</v>
      </c>
      <c r="T224" s="53">
        <f t="shared" si="601"/>
        <v>-0.39211422857980194</v>
      </c>
      <c r="U224">
        <f t="shared" si="602"/>
        <v>0.83332684772957177</v>
      </c>
      <c r="V224">
        <f t="shared" si="603"/>
        <v>0.83332684772957177</v>
      </c>
      <c r="W224">
        <f t="shared" si="636"/>
        <v>0.83332684772957177</v>
      </c>
      <c r="X224">
        <f t="shared" si="604"/>
        <v>6.2744538730327344</v>
      </c>
      <c r="Y224" s="53">
        <f t="shared" si="605"/>
        <v>0.29820158293045312</v>
      </c>
      <c r="Z224">
        <f t="shared" si="606"/>
        <v>0.93990733995498899</v>
      </c>
      <c r="AA224">
        <f t="shared" si="607"/>
        <v>0.93990733995498887</v>
      </c>
      <c r="AB224">
        <f t="shared" si="637"/>
        <v>0.93990733995498899</v>
      </c>
      <c r="AC224">
        <f t="shared" si="608"/>
        <v>5.1526277376086025</v>
      </c>
      <c r="AD224" s="53">
        <f t="shared" si="609"/>
        <v>0.86391838805366772</v>
      </c>
      <c r="AE224">
        <f t="shared" si="610"/>
        <v>0.99604870446731586</v>
      </c>
      <c r="AF224">
        <f t="shared" si="611"/>
        <v>0.99604870446731575</v>
      </c>
      <c r="AG224">
        <f t="shared" si="638"/>
        <v>0.99604870446731586</v>
      </c>
      <c r="AH224">
        <f t="shared" si="612"/>
        <v>3.8117451392965949</v>
      </c>
      <c r="AI224" s="53">
        <f t="shared" si="613"/>
        <v>1.1619101940963612</v>
      </c>
      <c r="AJ224">
        <f t="shared" si="614"/>
        <v>0.98442971032652571</v>
      </c>
      <c r="AK224">
        <f t="shared" si="615"/>
        <v>0.98442971032652538</v>
      </c>
      <c r="AL224">
        <f t="shared" si="639"/>
        <v>0.98442971032652571</v>
      </c>
      <c r="AM224">
        <f t="shared" si="616"/>
        <v>2.4073464164380565</v>
      </c>
      <c r="AN224" s="53">
        <f t="shared" si="617"/>
        <v>1.1002379301873979</v>
      </c>
      <c r="AO224">
        <f t="shared" si="618"/>
        <v>0.90881737961848752</v>
      </c>
      <c r="AP224">
        <f t="shared" si="619"/>
        <v>0.90881737961848741</v>
      </c>
      <c r="AQ224">
        <f t="shared" si="640"/>
        <v>0.90881737961848752</v>
      </c>
      <c r="AR224">
        <f t="shared" si="620"/>
        <v>1.1259412386355838</v>
      </c>
      <c r="AS224" s="53">
        <f t="shared" si="621"/>
        <v>0.69889650960545902</v>
      </c>
      <c r="AT224">
        <f t="shared" si="622"/>
        <v>0.79141715905329291</v>
      </c>
      <c r="AU224">
        <f t="shared" si="623"/>
        <v>0.79141715905329291</v>
      </c>
      <c r="AV224">
        <f t="shared" si="641"/>
        <v>0.79141715905329291</v>
      </c>
      <c r="AW224">
        <f t="shared" si="624"/>
        <v>9.5775209741318174E-2</v>
      </c>
      <c r="AX224" s="53">
        <f t="shared" si="625"/>
        <v>7.5749850098252428E-2</v>
      </c>
      <c r="AY224">
        <f t="shared" si="626"/>
        <v>0.6591228786641159</v>
      </c>
      <c r="AZ224">
        <f t="shared" si="627"/>
        <v>0.65912287866411601</v>
      </c>
      <c r="BA224">
        <f t="shared" si="642"/>
        <v>0.6591228786641159</v>
      </c>
      <c r="BB224">
        <f t="shared" si="628"/>
        <v>0</v>
      </c>
      <c r="BC224" s="53">
        <f t="shared" si="629"/>
        <v>0</v>
      </c>
      <c r="FB224">
        <f t="shared" si="654"/>
        <v>0.76552352737401075</v>
      </c>
      <c r="FC224">
        <f t="shared" si="655"/>
        <v>5.8100000000000014</v>
      </c>
      <c r="FF224">
        <f t="shared" si="664"/>
        <v>0.87185461583690826</v>
      </c>
      <c r="FG224">
        <f t="shared" si="656"/>
        <v>13.974138594740893</v>
      </c>
      <c r="FH224">
        <f t="shared" si="657"/>
        <v>1.3354082601377875</v>
      </c>
      <c r="FI224">
        <f t="shared" si="658"/>
        <v>5.6544482293815177</v>
      </c>
      <c r="FJ224">
        <f t="shared" si="659"/>
        <v>13.974138594740893</v>
      </c>
      <c r="FL224">
        <f t="shared" si="660"/>
        <v>0.23191997402235892</v>
      </c>
      <c r="FM224">
        <f t="shared" si="650"/>
        <v>0.76411889704855374</v>
      </c>
      <c r="FN224">
        <f t="shared" si="661"/>
        <v>0.86967433188148835</v>
      </c>
      <c r="FO224">
        <f t="shared" si="662"/>
        <v>1.1015943059038473</v>
      </c>
      <c r="FQ224">
        <f t="shared" si="651"/>
        <v>0.99090909090909107</v>
      </c>
      <c r="FR224">
        <f t="shared" si="663"/>
        <v>1.001834862385321</v>
      </c>
    </row>
    <row r="225" spans="1:174" x14ac:dyDescent="0.2">
      <c r="A225">
        <f t="shared" si="643"/>
        <v>-127</v>
      </c>
      <c r="B225">
        <f t="shared" si="630"/>
        <v>-2.2165681500327987</v>
      </c>
      <c r="C225">
        <f t="shared" si="652"/>
        <v>-2.4201076062039174E-2</v>
      </c>
      <c r="D225">
        <f t="shared" si="591"/>
        <v>0.98067216127550005</v>
      </c>
      <c r="E225">
        <f t="shared" si="653"/>
        <v>-0.79863551004729272</v>
      </c>
      <c r="F225">
        <f t="shared" si="631"/>
        <v>2.0056897082590202</v>
      </c>
      <c r="G225">
        <f t="shared" si="632"/>
        <v>0.55228062734631245</v>
      </c>
      <c r="H225">
        <f t="shared" si="593"/>
        <v>0.55228062734631256</v>
      </c>
      <c r="I225">
        <f t="shared" si="594"/>
        <v>0.55228062734631256</v>
      </c>
      <c r="J225">
        <f t="shared" si="595"/>
        <v>8.69984994687827E-2</v>
      </c>
      <c r="K225">
        <f t="shared" si="596"/>
        <v>0.88516569123698297</v>
      </c>
      <c r="L225">
        <f t="shared" si="597"/>
        <v>3.1084104566740272</v>
      </c>
      <c r="N225">
        <f t="shared" si="598"/>
        <v>7.4143050911452875</v>
      </c>
      <c r="O225" s="53">
        <f t="shared" si="599"/>
        <v>-1.272437649412016</v>
      </c>
      <c r="P225">
        <f t="shared" si="633"/>
        <v>0.68114365652613784</v>
      </c>
      <c r="Q225">
        <f t="shared" si="600"/>
        <v>0.68114365652613784</v>
      </c>
      <c r="R225">
        <f t="shared" si="634"/>
        <v>0.68114365652613784</v>
      </c>
      <c r="S225">
        <f t="shared" si="635"/>
        <v>6.8900077654869154</v>
      </c>
      <c r="T225" s="53">
        <f t="shared" si="601"/>
        <v>-0.60685242476391399</v>
      </c>
      <c r="U225">
        <f t="shared" si="602"/>
        <v>0.81262217479515941</v>
      </c>
      <c r="V225">
        <f t="shared" si="603"/>
        <v>0.81262217479515941</v>
      </c>
      <c r="W225">
        <f t="shared" si="636"/>
        <v>0.81262217479515941</v>
      </c>
      <c r="X225">
        <f t="shared" si="604"/>
        <v>6.1185600414141472</v>
      </c>
      <c r="Y225" s="53">
        <f t="shared" si="605"/>
        <v>7.2241956886607256E-2</v>
      </c>
      <c r="Z225">
        <f t="shared" si="606"/>
        <v>0.92500323289729891</v>
      </c>
      <c r="AA225">
        <f t="shared" si="607"/>
        <v>0.92500323289729891</v>
      </c>
      <c r="AB225">
        <f t="shared" si="637"/>
        <v>0.92500323289729891</v>
      </c>
      <c r="AC225">
        <f t="shared" si="608"/>
        <v>5.0709225394840534</v>
      </c>
      <c r="AD225" s="53">
        <f t="shared" si="609"/>
        <v>0.6526968187595461</v>
      </c>
      <c r="AE225">
        <f t="shared" si="610"/>
        <v>0.99117490493597926</v>
      </c>
      <c r="AF225">
        <f t="shared" si="611"/>
        <v>0.99117490493597926</v>
      </c>
      <c r="AG225">
        <f t="shared" si="638"/>
        <v>0.99117490493597926</v>
      </c>
      <c r="AH225">
        <f t="shared" si="612"/>
        <v>3.7930937605134627</v>
      </c>
      <c r="AI225" s="53">
        <f t="shared" si="613"/>
        <v>0.99447744800228133</v>
      </c>
      <c r="AJ225">
        <f t="shared" si="614"/>
        <v>0.99117805915443657</v>
      </c>
      <c r="AK225">
        <f t="shared" si="615"/>
        <v>0.99117805915443657</v>
      </c>
      <c r="AL225">
        <f t="shared" si="639"/>
        <v>0.99117805915443657</v>
      </c>
      <c r="AM225">
        <f t="shared" si="616"/>
        <v>2.4238489794929157</v>
      </c>
      <c r="AN225" s="53">
        <f t="shared" si="617"/>
        <v>0.99449373972857302</v>
      </c>
      <c r="AO225">
        <f t="shared" si="618"/>
        <v>0.92501167081940106</v>
      </c>
      <c r="AP225">
        <f t="shared" si="619"/>
        <v>0.92501167081940117</v>
      </c>
      <c r="AQ225">
        <f t="shared" si="640"/>
        <v>0.92501167081940106</v>
      </c>
      <c r="AR225">
        <f t="shared" si="620"/>
        <v>1.1460044776344185</v>
      </c>
      <c r="AS225" s="53">
        <f t="shared" si="621"/>
        <v>0.65274040113001863</v>
      </c>
      <c r="AT225">
        <f t="shared" si="622"/>
        <v>0.81263354487617212</v>
      </c>
      <c r="AU225">
        <f t="shared" si="623"/>
        <v>0.81263354487617201</v>
      </c>
      <c r="AV225">
        <f t="shared" si="641"/>
        <v>0.81263354487617212</v>
      </c>
      <c r="AW225">
        <f t="shared" si="624"/>
        <v>9.8342760594738912E-2</v>
      </c>
      <c r="AX225" s="53">
        <f t="shared" si="625"/>
        <v>7.2300684032579818E-2</v>
      </c>
      <c r="AY225">
        <f t="shared" si="626"/>
        <v>0.68115562955945785</v>
      </c>
      <c r="AZ225">
        <f t="shared" si="627"/>
        <v>0.68115562955945785</v>
      </c>
      <c r="BA225">
        <f t="shared" si="642"/>
        <v>0.68115562955945785</v>
      </c>
      <c r="BB225">
        <f t="shared" si="628"/>
        <v>0</v>
      </c>
      <c r="BC225" s="53">
        <f t="shared" si="629"/>
        <v>0</v>
      </c>
      <c r="FB225">
        <f t="shared" si="654"/>
        <v>0.76649357594131506</v>
      </c>
      <c r="FC225">
        <f t="shared" si="655"/>
        <v>5.7920000000000016</v>
      </c>
      <c r="FF225">
        <f t="shared" si="664"/>
        <v>0.87336364384808329</v>
      </c>
      <c r="FG225">
        <f t="shared" si="656"/>
        <v>13.837830348197102</v>
      </c>
      <c r="FH225">
        <f t="shared" si="657"/>
        <v>1.3104656162097104</v>
      </c>
      <c r="FI225">
        <f t="shared" si="658"/>
        <v>5.6418032461910723</v>
      </c>
      <c r="FJ225">
        <f t="shared" si="659"/>
        <v>13.837830348197102</v>
      </c>
      <c r="FL225">
        <f t="shared" si="660"/>
        <v>0.22823066205576406</v>
      </c>
      <c r="FM225">
        <f t="shared" si="650"/>
        <v>0.76508458039730531</v>
      </c>
      <c r="FN225">
        <f t="shared" si="661"/>
        <v>0.87117267051752345</v>
      </c>
      <c r="FO225">
        <f t="shared" si="662"/>
        <v>1.0994033325732875</v>
      </c>
      <c r="FQ225">
        <f t="shared" si="651"/>
        <v>0.98909090909090924</v>
      </c>
      <c r="FR225">
        <f t="shared" si="663"/>
        <v>1.0018382352941178</v>
      </c>
    </row>
    <row r="226" spans="1:174" x14ac:dyDescent="0.2">
      <c r="A226">
        <f t="shared" si="643"/>
        <v>-125</v>
      </c>
      <c r="B226">
        <f t="shared" si="630"/>
        <v>-2.1816615649929121</v>
      </c>
      <c r="C226">
        <f t="shared" si="652"/>
        <v>-2.4822789220878536E-2</v>
      </c>
      <c r="D226">
        <f t="shared" si="591"/>
        <v>0.9796663614647626</v>
      </c>
      <c r="E226">
        <f t="shared" si="653"/>
        <v>-0.81915204428899169</v>
      </c>
      <c r="F226">
        <f t="shared" si="631"/>
        <v>1.9209821269711662</v>
      </c>
      <c r="G226">
        <f t="shared" si="632"/>
        <v>0.5326185518856138</v>
      </c>
      <c r="H226">
        <f t="shared" si="593"/>
        <v>0.53261855188561369</v>
      </c>
      <c r="I226">
        <f t="shared" si="594"/>
        <v>0.53261855188561369</v>
      </c>
      <c r="J226">
        <f t="shared" si="595"/>
        <v>8.1604572464974767E-2</v>
      </c>
      <c r="K226">
        <f t="shared" si="596"/>
        <v>0.84791598101955823</v>
      </c>
      <c r="L226">
        <f t="shared" si="597"/>
        <v>2.8883560951150535</v>
      </c>
      <c r="N226">
        <f t="shared" si="598"/>
        <v>7.1503439471681531</v>
      </c>
      <c r="O226" s="53">
        <f t="shared" si="599"/>
        <v>-1.4428953262148609</v>
      </c>
      <c r="P226">
        <f t="shared" si="633"/>
        <v>0.65968140187646873</v>
      </c>
      <c r="Q226">
        <f t="shared" si="600"/>
        <v>0.65968140187646884</v>
      </c>
      <c r="R226">
        <f t="shared" si="634"/>
        <v>0.65968140187646873</v>
      </c>
      <c r="S226">
        <f t="shared" si="635"/>
        <v>6.6729095076021574</v>
      </c>
      <c r="T226" s="53">
        <f t="shared" si="601"/>
        <v>-0.80304554513152593</v>
      </c>
      <c r="U226">
        <f t="shared" si="602"/>
        <v>0.79196208294949622</v>
      </c>
      <c r="V226">
        <f t="shared" si="603"/>
        <v>0.79196208294949622</v>
      </c>
      <c r="W226">
        <f t="shared" si="636"/>
        <v>0.79196208294949622</v>
      </c>
      <c r="X226">
        <f t="shared" si="604"/>
        <v>5.9630018787899433</v>
      </c>
      <c r="Y226" s="53">
        <f t="shared" si="605"/>
        <v>-0.13692035722473272</v>
      </c>
      <c r="Z226">
        <f t="shared" si="606"/>
        <v>0.90924418133988749</v>
      </c>
      <c r="AA226">
        <f t="shared" si="607"/>
        <v>0.9092441813398876</v>
      </c>
      <c r="AB226">
        <f t="shared" si="637"/>
        <v>0.90924418133988749</v>
      </c>
      <c r="AC226">
        <f t="shared" si="608"/>
        <v>4.9845304849470482</v>
      </c>
      <c r="AD226" s="53">
        <f t="shared" si="609"/>
        <v>0.45367654018066084</v>
      </c>
      <c r="AE226">
        <f t="shared" si="610"/>
        <v>0.98462408372767463</v>
      </c>
      <c r="AF226">
        <f t="shared" si="611"/>
        <v>0.98462408372767463</v>
      </c>
      <c r="AG226">
        <f t="shared" si="638"/>
        <v>0.98462408372767463</v>
      </c>
      <c r="AH226">
        <f t="shared" si="612"/>
        <v>3.7680246441267151</v>
      </c>
      <c r="AI226" s="53">
        <f t="shared" si="613"/>
        <v>0.83326675120127025</v>
      </c>
      <c r="AJ226">
        <f t="shared" si="614"/>
        <v>0.99594842026718133</v>
      </c>
      <c r="AK226">
        <f t="shared" si="615"/>
        <v>0.99594842026718122</v>
      </c>
      <c r="AL226">
        <f t="shared" si="639"/>
        <v>0.99594842026718133</v>
      </c>
      <c r="AM226">
        <f t="shared" si="616"/>
        <v>2.4355145271794791</v>
      </c>
      <c r="AN226" s="53">
        <f t="shared" si="617"/>
        <v>0.89029265811457226</v>
      </c>
      <c r="AO226">
        <f t="shared" si="618"/>
        <v>0.93954532281873504</v>
      </c>
      <c r="AP226">
        <f t="shared" si="619"/>
        <v>0.93954532281873515</v>
      </c>
      <c r="AQ226">
        <f t="shared" si="640"/>
        <v>0.93954532281873504</v>
      </c>
      <c r="AR226">
        <f t="shared" si="620"/>
        <v>1.164010337228452</v>
      </c>
      <c r="AS226" s="53">
        <f t="shared" si="621"/>
        <v>0.60626385223301249</v>
      </c>
      <c r="AT226">
        <f t="shared" si="622"/>
        <v>0.8328076484718594</v>
      </c>
      <c r="AU226">
        <f t="shared" si="623"/>
        <v>0.83280764847185962</v>
      </c>
      <c r="AV226">
        <f t="shared" si="641"/>
        <v>0.8328076484718594</v>
      </c>
      <c r="AW226">
        <f t="shared" si="624"/>
        <v>0.10078417721190015</v>
      </c>
      <c r="AX226" s="53">
        <f t="shared" si="625"/>
        <v>6.8765460145097448E-2</v>
      </c>
      <c r="AY226">
        <f t="shared" si="626"/>
        <v>0.70270873107684129</v>
      </c>
      <c r="AZ226">
        <f t="shared" si="627"/>
        <v>0.70270873107684129</v>
      </c>
      <c r="BA226">
        <f t="shared" si="642"/>
        <v>0.70270873107684129</v>
      </c>
      <c r="BB226">
        <f t="shared" si="628"/>
        <v>0</v>
      </c>
      <c r="BC226" s="53">
        <f t="shared" si="629"/>
        <v>0</v>
      </c>
      <c r="FB226">
        <f t="shared" si="654"/>
        <v>0.76746967261191412</v>
      </c>
      <c r="FC226">
        <f t="shared" si="655"/>
        <v>5.7740000000000018</v>
      </c>
      <c r="FF226">
        <f t="shared" si="664"/>
        <v>0.87488482855600558</v>
      </c>
      <c r="FG226">
        <f t="shared" si="656"/>
        <v>13.702036901004167</v>
      </c>
      <c r="FH226">
        <f t="shared" si="657"/>
        <v>1.2855059042801766</v>
      </c>
      <c r="FI226">
        <f t="shared" si="658"/>
        <v>5.6290807926393125</v>
      </c>
      <c r="FJ226">
        <f t="shared" si="659"/>
        <v>13.702036901004167</v>
      </c>
      <c r="FL226">
        <f t="shared" si="660"/>
        <v>0.22451850401728188</v>
      </c>
      <c r="FM226">
        <f t="shared" si="650"/>
        <v>0.76605628463288666</v>
      </c>
      <c r="FN226">
        <f t="shared" si="661"/>
        <v>0.87268304832472943</v>
      </c>
      <c r="FO226">
        <f t="shared" si="662"/>
        <v>1.0972015523420113</v>
      </c>
      <c r="FQ226">
        <f t="shared" si="651"/>
        <v>0.98727272727272741</v>
      </c>
      <c r="FR226">
        <f t="shared" si="663"/>
        <v>1.0018416206261511</v>
      </c>
    </row>
    <row r="227" spans="1:174" x14ac:dyDescent="0.2">
      <c r="A227">
        <f t="shared" si="643"/>
        <v>-123</v>
      </c>
      <c r="B227">
        <f t="shared" si="630"/>
        <v>-2.1467549799530254</v>
      </c>
      <c r="C227">
        <f t="shared" si="652"/>
        <v>-2.5414259634709817E-2</v>
      </c>
      <c r="D227">
        <f t="shared" si="591"/>
        <v>0.97868580843824549</v>
      </c>
      <c r="E227">
        <f t="shared" si="653"/>
        <v>-0.83867056794542394</v>
      </c>
      <c r="F227">
        <f t="shared" si="631"/>
        <v>1.8417708860334581</v>
      </c>
      <c r="G227">
        <f t="shared" si="632"/>
        <v>0.51384449439712787</v>
      </c>
      <c r="H227">
        <f t="shared" si="593"/>
        <v>0.51384449439712787</v>
      </c>
      <c r="I227">
        <f t="shared" si="594"/>
        <v>0.51384449439712787</v>
      </c>
      <c r="J227">
        <f t="shared" si="595"/>
        <v>7.634094335449941E-2</v>
      </c>
      <c r="K227">
        <f t="shared" si="596"/>
        <v>0.808888864344533</v>
      </c>
      <c r="L227">
        <f t="shared" si="597"/>
        <v>2.6788063219397311</v>
      </c>
      <c r="N227">
        <f t="shared" si="598"/>
        <v>6.8983043442453242</v>
      </c>
      <c r="O227" s="53">
        <f t="shared" si="599"/>
        <v>-1.5976565824519477</v>
      </c>
      <c r="P227">
        <f t="shared" si="633"/>
        <v>0.63889005486093109</v>
      </c>
      <c r="Q227">
        <f t="shared" si="600"/>
        <v>0.6388900548609312</v>
      </c>
      <c r="R227">
        <f t="shared" si="634"/>
        <v>0.63889005486093109</v>
      </c>
      <c r="S227">
        <f t="shared" si="635"/>
        <v>6.4625977165145301</v>
      </c>
      <c r="T227" s="53">
        <f t="shared" si="601"/>
        <v>-0.98262017050675865</v>
      </c>
      <c r="U227">
        <f t="shared" si="602"/>
        <v>0.77143809663791818</v>
      </c>
      <c r="V227">
        <f t="shared" si="603"/>
        <v>0.77143809663791818</v>
      </c>
      <c r="W227">
        <f t="shared" si="636"/>
        <v>0.77143809663791818</v>
      </c>
      <c r="X227">
        <f t="shared" si="604"/>
        <v>5.8084685096159987</v>
      </c>
      <c r="Y227" s="53">
        <f t="shared" si="605"/>
        <v>-0.33068281485407819</v>
      </c>
      <c r="Z227">
        <f t="shared" si="606"/>
        <v>0.89279853234084638</v>
      </c>
      <c r="AA227">
        <f t="shared" si="607"/>
        <v>0.8927985323408465</v>
      </c>
      <c r="AB227">
        <f t="shared" si="637"/>
        <v>0.89279853234084638</v>
      </c>
      <c r="AC227">
        <f t="shared" si="608"/>
        <v>4.8943744625464891</v>
      </c>
      <c r="AD227" s="53">
        <f t="shared" si="609"/>
        <v>0.26622831617676096</v>
      </c>
      <c r="AE227">
        <f t="shared" si="610"/>
        <v>0.97657246363648753</v>
      </c>
      <c r="AF227">
        <f t="shared" si="611"/>
        <v>0.97657246363648764</v>
      </c>
      <c r="AG227">
        <f t="shared" si="638"/>
        <v>0.97657246363648753</v>
      </c>
      <c r="AH227">
        <f t="shared" si="612"/>
        <v>3.7372121711940225</v>
      </c>
      <c r="AI227" s="53">
        <f t="shared" si="613"/>
        <v>0.67827027854237831</v>
      </c>
      <c r="AJ227">
        <f t="shared" si="614"/>
        <v>0.99884618639693812</v>
      </c>
      <c r="AK227">
        <f t="shared" si="615"/>
        <v>0.99884618639693812</v>
      </c>
      <c r="AL227">
        <f t="shared" si="639"/>
        <v>0.99884618639693812</v>
      </c>
      <c r="AM227">
        <f t="shared" si="616"/>
        <v>2.4426007892406156</v>
      </c>
      <c r="AN227" s="53">
        <f t="shared" si="617"/>
        <v>0.78782355237663748</v>
      </c>
      <c r="AO227">
        <f t="shared" si="618"/>
        <v>0.95243820526878298</v>
      </c>
      <c r="AP227">
        <f t="shared" si="619"/>
        <v>0.95243820526878298</v>
      </c>
      <c r="AQ227">
        <f t="shared" si="640"/>
        <v>0.95243820526878298</v>
      </c>
      <c r="AR227">
        <f t="shared" si="620"/>
        <v>1.1799834340914153</v>
      </c>
      <c r="AS227" s="53">
        <f t="shared" si="621"/>
        <v>0.55956596296031569</v>
      </c>
      <c r="AT227">
        <f t="shared" si="622"/>
        <v>0.85191626120183894</v>
      </c>
      <c r="AU227">
        <f t="shared" si="623"/>
        <v>0.85191626120183905</v>
      </c>
      <c r="AV227">
        <f t="shared" si="641"/>
        <v>0.85191626120183894</v>
      </c>
      <c r="AW227">
        <f t="shared" si="624"/>
        <v>0.1030966509448029</v>
      </c>
      <c r="AX227" s="53">
        <f t="shared" si="625"/>
        <v>6.5148923511844828E-2</v>
      </c>
      <c r="AY227">
        <f t="shared" si="626"/>
        <v>0.72375686458451383</v>
      </c>
      <c r="AZ227">
        <f t="shared" si="627"/>
        <v>0.72375686458451371</v>
      </c>
      <c r="BA227">
        <f t="shared" si="642"/>
        <v>0.72375686458451383</v>
      </c>
      <c r="BB227">
        <f t="shared" si="628"/>
        <v>0</v>
      </c>
      <c r="BC227" s="53">
        <f t="shared" si="629"/>
        <v>0</v>
      </c>
      <c r="FB227">
        <f t="shared" si="654"/>
        <v>0.7684518741261791</v>
      </c>
      <c r="FC227">
        <f t="shared" si="655"/>
        <v>5.756000000000002</v>
      </c>
      <c r="FF227">
        <f t="shared" si="664"/>
        <v>0.87641832865492386</v>
      </c>
      <c r="FG227">
        <f t="shared" si="656"/>
        <v>13.566758253162085</v>
      </c>
      <c r="FH227">
        <f t="shared" si="657"/>
        <v>1.2605289002912727</v>
      </c>
      <c r="FI227">
        <f t="shared" si="658"/>
        <v>5.6162801649784617</v>
      </c>
      <c r="FJ227">
        <f t="shared" si="659"/>
        <v>13.566758253162085</v>
      </c>
      <c r="FL227">
        <f t="shared" si="660"/>
        <v>0.22078322368708747</v>
      </c>
      <c r="FM227">
        <f t="shared" si="650"/>
        <v>0.76703406624033754</v>
      </c>
      <c r="FN227">
        <f t="shared" si="661"/>
        <v>0.87420562188604445</v>
      </c>
      <c r="FO227">
        <f t="shared" si="662"/>
        <v>1.0949888455731318</v>
      </c>
      <c r="FQ227">
        <f t="shared" si="651"/>
        <v>0.98545454545454558</v>
      </c>
      <c r="FR227">
        <f t="shared" si="663"/>
        <v>1.0018450184501846</v>
      </c>
    </row>
    <row r="228" spans="1:174" x14ac:dyDescent="0.2">
      <c r="A228">
        <f t="shared" si="643"/>
        <v>-121</v>
      </c>
      <c r="B228">
        <f t="shared" si="630"/>
        <v>-2.1118483949131388</v>
      </c>
      <c r="C228">
        <f t="shared" si="652"/>
        <v>-2.5974766687942796E-2</v>
      </c>
      <c r="D228">
        <f t="shared" si="591"/>
        <v>0.97773527935172888</v>
      </c>
      <c r="E228">
        <f t="shared" si="653"/>
        <v>-0.85716730070211233</v>
      </c>
      <c r="F228">
        <f t="shared" si="631"/>
        <v>1.7674940162428909</v>
      </c>
      <c r="G228">
        <f t="shared" si="632"/>
        <v>0.49590657512624087</v>
      </c>
      <c r="H228">
        <f t="shared" si="593"/>
        <v>0.49590657512624081</v>
      </c>
      <c r="I228">
        <f t="shared" si="594"/>
        <v>0.49590657512624081</v>
      </c>
      <c r="J228">
        <f t="shared" si="595"/>
        <v>7.1195341668429724E-2</v>
      </c>
      <c r="K228">
        <f t="shared" si="596"/>
        <v>0.76901369089949678</v>
      </c>
      <c r="L228">
        <f t="shared" si="597"/>
        <v>2.4785500534886871</v>
      </c>
      <c r="N228">
        <f t="shared" si="598"/>
        <v>6.6574898025263121</v>
      </c>
      <c r="O228" s="53">
        <f t="shared" si="599"/>
        <v>-1.7385176636810995</v>
      </c>
      <c r="P228">
        <f t="shared" si="633"/>
        <v>0.61876512381906623</v>
      </c>
      <c r="Q228">
        <f t="shared" si="600"/>
        <v>0.61876512381906623</v>
      </c>
      <c r="R228">
        <f t="shared" si="634"/>
        <v>0.61876512381906623</v>
      </c>
      <c r="S228">
        <f t="shared" si="635"/>
        <v>6.2590269574979756</v>
      </c>
      <c r="T228" s="53">
        <f t="shared" si="601"/>
        <v>-1.1472777587724692</v>
      </c>
      <c r="U228">
        <f t="shared" si="602"/>
        <v>0.75112165306250345</v>
      </c>
      <c r="V228">
        <f t="shared" si="603"/>
        <v>0.75112165306250345</v>
      </c>
      <c r="W228">
        <f t="shared" si="636"/>
        <v>0.75112165306250345</v>
      </c>
      <c r="X228">
        <f t="shared" si="604"/>
        <v>5.6554978133935991</v>
      </c>
      <c r="Y228" s="53">
        <f t="shared" si="605"/>
        <v>-0.51033012593349936</v>
      </c>
      <c r="Z228">
        <f t="shared" si="606"/>
        <v>0.87581166319449133</v>
      </c>
      <c r="AA228">
        <f t="shared" si="607"/>
        <v>0.87581166319449133</v>
      </c>
      <c r="AB228">
        <f t="shared" si="637"/>
        <v>0.87581166319449133</v>
      </c>
      <c r="AC228">
        <f t="shared" si="608"/>
        <v>4.8012514392250321</v>
      </c>
      <c r="AD228" s="53">
        <f t="shared" si="609"/>
        <v>8.9723435807767551E-2</v>
      </c>
      <c r="AE228">
        <f t="shared" si="610"/>
        <v>0.96718295505307494</v>
      </c>
      <c r="AF228">
        <f t="shared" si="611"/>
        <v>0.96718295505307506</v>
      </c>
      <c r="AG228">
        <f t="shared" si="638"/>
        <v>0.96718295505307494</v>
      </c>
      <c r="AH228">
        <f t="shared" si="612"/>
        <v>3.7012797779860551</v>
      </c>
      <c r="AI228" s="53">
        <f t="shared" si="613"/>
        <v>0.52943523840211559</v>
      </c>
      <c r="AJ228">
        <f t="shared" si="614"/>
        <v>0.99997622260331387</v>
      </c>
      <c r="AK228">
        <f t="shared" si="615"/>
        <v>0.99997622260331376</v>
      </c>
      <c r="AL228">
        <f t="shared" si="639"/>
        <v>0.99997622260331387</v>
      </c>
      <c r="AM228">
        <f t="shared" si="616"/>
        <v>2.4453642050369142</v>
      </c>
      <c r="AN228" s="53">
        <f t="shared" si="617"/>
        <v>0.68724833805481234</v>
      </c>
      <c r="AO228">
        <f t="shared" si="618"/>
        <v>0.96371402547028873</v>
      </c>
      <c r="AP228">
        <f t="shared" si="619"/>
        <v>0.96371402547028884</v>
      </c>
      <c r="AQ228">
        <f t="shared" si="640"/>
        <v>0.96371402547028873</v>
      </c>
      <c r="AR228">
        <f t="shared" si="620"/>
        <v>1.1939531393908973</v>
      </c>
      <c r="AS228" s="53">
        <f t="shared" si="621"/>
        <v>0.51274149084866572</v>
      </c>
      <c r="AT228">
        <f t="shared" si="622"/>
        <v>0.86993772298915251</v>
      </c>
      <c r="AU228">
        <f t="shared" si="623"/>
        <v>0.8699377229891524</v>
      </c>
      <c r="AV228">
        <f t="shared" si="641"/>
        <v>0.86993772298915251</v>
      </c>
      <c r="AW228">
        <f t="shared" si="624"/>
        <v>0.10527756054826741</v>
      </c>
      <c r="AX228" s="53">
        <f t="shared" si="625"/>
        <v>6.1455904688491693E-2</v>
      </c>
      <c r="AY228">
        <f t="shared" si="626"/>
        <v>0.74427398333591976</v>
      </c>
      <c r="AZ228">
        <f t="shared" si="627"/>
        <v>0.74427398333591965</v>
      </c>
      <c r="BA228">
        <f t="shared" si="642"/>
        <v>0.74427398333591976</v>
      </c>
      <c r="BB228">
        <f t="shared" si="628"/>
        <v>0</v>
      </c>
      <c r="BC228" s="53">
        <f t="shared" si="629"/>
        <v>0</v>
      </c>
      <c r="FB228">
        <f t="shared" si="654"/>
        <v>0.76944023793645555</v>
      </c>
      <c r="FC228">
        <f t="shared" si="655"/>
        <v>5.7380000000000022</v>
      </c>
      <c r="FF228">
        <f t="shared" si="664"/>
        <v>0.87796430583198559</v>
      </c>
      <c r="FG228">
        <f t="shared" si="656"/>
        <v>13.431994404670874</v>
      </c>
      <c r="FH228">
        <f t="shared" si="657"/>
        <v>1.235534375214431</v>
      </c>
      <c r="FI228">
        <f t="shared" si="658"/>
        <v>5.6034006467201252</v>
      </c>
      <c r="FJ228">
        <f t="shared" si="659"/>
        <v>13.431994404670874</v>
      </c>
      <c r="FL228">
        <f t="shared" si="660"/>
        <v>0.21702453974114622</v>
      </c>
      <c r="FM228">
        <f t="shared" si="650"/>
        <v>0.76801798241346764</v>
      </c>
      <c r="FN228">
        <f t="shared" si="661"/>
        <v>0.87574055072361445</v>
      </c>
      <c r="FO228">
        <f t="shared" si="662"/>
        <v>1.0927650904647606</v>
      </c>
      <c r="FQ228">
        <f t="shared" si="651"/>
        <v>0.98363636363636386</v>
      </c>
      <c r="FR228">
        <f t="shared" si="663"/>
        <v>1.0018484288354896</v>
      </c>
    </row>
    <row r="229" spans="1:174" x14ac:dyDescent="0.2">
      <c r="A229">
        <f t="shared" si="643"/>
        <v>-119</v>
      </c>
      <c r="B229">
        <f t="shared" si="630"/>
        <v>-2.0769418098732522</v>
      </c>
      <c r="C229">
        <f t="shared" si="652"/>
        <v>-2.65036274890726E-2</v>
      </c>
      <c r="D229">
        <f t="shared" si="591"/>
        <v>0.97681940508737564</v>
      </c>
      <c r="E229">
        <f t="shared" si="653"/>
        <v>-0.87461970713939585</v>
      </c>
      <c r="F229">
        <f t="shared" si="631"/>
        <v>1.6976631193260889</v>
      </c>
      <c r="G229">
        <f t="shared" si="632"/>
        <v>0.47875455725485361</v>
      </c>
      <c r="H229">
        <f t="shared" si="593"/>
        <v>0.47875455725485372</v>
      </c>
      <c r="I229">
        <f t="shared" si="594"/>
        <v>0.47875455725485372</v>
      </c>
      <c r="J229">
        <f t="shared" si="595"/>
        <v>6.6156583711656516E-2</v>
      </c>
      <c r="K229">
        <f t="shared" si="596"/>
        <v>0.72903183716924236</v>
      </c>
      <c r="L229">
        <f t="shared" si="597"/>
        <v>2.2865248372426716</v>
      </c>
      <c r="N229">
        <f t="shared" si="598"/>
        <v>6.4272258983979178</v>
      </c>
      <c r="O229" s="53">
        <f t="shared" si="599"/>
        <v>-1.8670328714803139</v>
      </c>
      <c r="P229">
        <f t="shared" si="633"/>
        <v>0.59929536142140438</v>
      </c>
      <c r="Q229">
        <f t="shared" si="600"/>
        <v>0.59929536142140438</v>
      </c>
      <c r="R229">
        <f t="shared" si="634"/>
        <v>0.59929536142140438</v>
      </c>
      <c r="S229">
        <f t="shared" si="635"/>
        <v>6.0620834598572131</v>
      </c>
      <c r="T229" s="53">
        <f t="shared" si="601"/>
        <v>-1.2985219939775563</v>
      </c>
      <c r="U229">
        <f t="shared" si="602"/>
        <v>0.73106772452290536</v>
      </c>
      <c r="V229">
        <f t="shared" si="603"/>
        <v>0.73106772452290536</v>
      </c>
      <c r="W229">
        <f t="shared" si="636"/>
        <v>0.73106772452290536</v>
      </c>
      <c r="X229">
        <f t="shared" si="604"/>
        <v>5.5045036987342364</v>
      </c>
      <c r="Y229" s="53">
        <f t="shared" si="605"/>
        <v>-0.67703931601285916</v>
      </c>
      <c r="Z229">
        <f t="shared" si="606"/>
        <v>0.85840862689991326</v>
      </c>
      <c r="AA229">
        <f t="shared" si="607"/>
        <v>0.85840862689991304</v>
      </c>
      <c r="AB229">
        <f t="shared" si="637"/>
        <v>0.85840862689991326</v>
      </c>
      <c r="AC229">
        <f t="shared" si="608"/>
        <v>4.7058469629344755</v>
      </c>
      <c r="AD229" s="53">
        <f t="shared" si="609"/>
        <v>-7.6456893712786994E-2</v>
      </c>
      <c r="AE229">
        <f t="shared" si="610"/>
        <v>0.95660543015253729</v>
      </c>
      <c r="AF229">
        <f t="shared" si="611"/>
        <v>0.95660543015253752</v>
      </c>
      <c r="AG229">
        <f t="shared" si="638"/>
        <v>0.95660543015253729</v>
      </c>
      <c r="AH229">
        <f t="shared" si="612"/>
        <v>3.6608010052668281</v>
      </c>
      <c r="AI229" s="53">
        <f t="shared" si="613"/>
        <v>0.38667217839776841</v>
      </c>
      <c r="AJ229">
        <f t="shared" si="614"/>
        <v>0.99944201198558513</v>
      </c>
      <c r="AK229">
        <f t="shared" si="615"/>
        <v>0.99944201198558513</v>
      </c>
      <c r="AL229">
        <f t="shared" si="639"/>
        <v>0.99944201198558513</v>
      </c>
      <c r="AM229">
        <f t="shared" si="616"/>
        <v>2.444057834452281</v>
      </c>
      <c r="AN229" s="53">
        <f t="shared" si="617"/>
        <v>0.58870387127975832</v>
      </c>
      <c r="AO229">
        <f t="shared" si="618"/>
        <v>0.97339993370285305</v>
      </c>
      <c r="AP229">
        <f t="shared" si="619"/>
        <v>0.97339993370285316</v>
      </c>
      <c r="AQ229">
        <f t="shared" si="640"/>
        <v>0.97339993370285305</v>
      </c>
      <c r="AR229">
        <f t="shared" si="620"/>
        <v>1.2059530898289723</v>
      </c>
      <c r="AS229" s="53">
        <f t="shared" si="621"/>
        <v>0.46588069220045497</v>
      </c>
      <c r="AT229">
        <f t="shared" si="622"/>
        <v>0.88685193942395746</v>
      </c>
      <c r="AU229">
        <f t="shared" si="623"/>
        <v>0.88685193942395746</v>
      </c>
      <c r="AV229">
        <f t="shared" si="641"/>
        <v>0.88685193942395746</v>
      </c>
      <c r="AW229">
        <f t="shared" si="624"/>
        <v>0.10732447425000054</v>
      </c>
      <c r="AX229" s="53">
        <f t="shared" si="625"/>
        <v>5.7691311734615072E-2</v>
      </c>
      <c r="AY229">
        <f t="shared" si="626"/>
        <v>0.76423330498558406</v>
      </c>
      <c r="AZ229">
        <f t="shared" si="627"/>
        <v>0.76423330498558395</v>
      </c>
      <c r="BA229">
        <f t="shared" si="642"/>
        <v>0.76423330498558406</v>
      </c>
      <c r="BB229">
        <f t="shared" si="628"/>
        <v>0</v>
      </c>
      <c r="BC229" s="53">
        <f t="shared" si="629"/>
        <v>0</v>
      </c>
      <c r="EZ229">
        <f>natm</f>
        <v>1.1000000000000001</v>
      </c>
      <c r="FB229">
        <f t="shared" si="654"/>
        <v>0.7704348222182652</v>
      </c>
      <c r="FC229">
        <f t="shared" si="655"/>
        <v>5.7200000000000024</v>
      </c>
      <c r="FF229">
        <f t="shared" si="664"/>
        <v>0.87952292484342531</v>
      </c>
      <c r="FG229">
        <f t="shared" si="656"/>
        <v>13.297745355530523</v>
      </c>
      <c r="FH229">
        <f t="shared" si="657"/>
        <v>1.2105220949112612</v>
      </c>
      <c r="FI229">
        <f t="shared" si="658"/>
        <v>5.5904415083007253</v>
      </c>
      <c r="FJ229">
        <f t="shared" si="659"/>
        <v>13.297745355530523</v>
      </c>
      <c r="FL229">
        <f t="shared" si="660"/>
        <v>0.2132421656213353</v>
      </c>
      <c r="FM229">
        <f t="shared" si="650"/>
        <v>0.76900809106600909</v>
      </c>
      <c r="FN229">
        <f t="shared" si="661"/>
        <v>0.8772879973732034</v>
      </c>
      <c r="FO229">
        <f t="shared" si="662"/>
        <v>1.0905301629945385</v>
      </c>
      <c r="FQ229">
        <f t="shared" si="651"/>
        <v>0.98181818181818203</v>
      </c>
      <c r="FR229">
        <f t="shared" si="663"/>
        <v>1.0018518518518518</v>
      </c>
    </row>
    <row r="230" spans="1:174" x14ac:dyDescent="0.2">
      <c r="A230">
        <f t="shared" si="643"/>
        <v>-117</v>
      </c>
      <c r="B230">
        <f t="shared" si="630"/>
        <v>-2.0420352248333655</v>
      </c>
      <c r="C230">
        <f t="shared" si="652"/>
        <v>-2.7000197702677815E-2</v>
      </c>
      <c r="D230">
        <f t="shared" si="591"/>
        <v>0.97594264769253825</v>
      </c>
      <c r="E230">
        <f t="shared" si="653"/>
        <v>-0.8910065241883679</v>
      </c>
      <c r="F230">
        <f t="shared" si="631"/>
        <v>1.6318516871287894</v>
      </c>
      <c r="G230">
        <f t="shared" si="632"/>
        <v>0.46234033549854475</v>
      </c>
      <c r="H230">
        <f t="shared" si="593"/>
        <v>0.4623403354985447</v>
      </c>
      <c r="I230">
        <f t="shared" si="594"/>
        <v>0.4623403354985447</v>
      </c>
      <c r="J230">
        <f t="shared" si="595"/>
        <v>6.121442180343132E-2</v>
      </c>
      <c r="K230">
        <f t="shared" si="596"/>
        <v>0.68951607967387418</v>
      </c>
      <c r="L230">
        <f t="shared" si="597"/>
        <v>2.1017924791645184</v>
      </c>
      <c r="N230">
        <f t="shared" si="598"/>
        <v>6.2068668238459956</v>
      </c>
      <c r="O230" s="53">
        <f t="shared" si="599"/>
        <v>-1.9845511568574055</v>
      </c>
      <c r="P230">
        <f t="shared" si="633"/>
        <v>0.58046470386691007</v>
      </c>
      <c r="Q230">
        <f t="shared" si="600"/>
        <v>0.58046470386691007</v>
      </c>
      <c r="R230">
        <f t="shared" si="634"/>
        <v>0.58046470386691007</v>
      </c>
      <c r="S230">
        <f t="shared" si="635"/>
        <v>5.8716047325922665</v>
      </c>
      <c r="T230" s="53">
        <f t="shared" si="601"/>
        <v>-1.4376830854217177</v>
      </c>
      <c r="U230">
        <f t="shared" si="602"/>
        <v>0.71131782855949777</v>
      </c>
      <c r="V230">
        <f t="shared" si="603"/>
        <v>0.71131782855949799</v>
      </c>
      <c r="W230">
        <f t="shared" si="636"/>
        <v>0.71131782855949777</v>
      </c>
      <c r="X230">
        <f t="shared" si="604"/>
        <v>5.3557987679412147</v>
      </c>
      <c r="Y230" s="53">
        <f t="shared" si="605"/>
        <v>-0.8318860180561245</v>
      </c>
      <c r="Z230">
        <f t="shared" si="606"/>
        <v>0.84069658494039945</v>
      </c>
      <c r="AA230">
        <f t="shared" si="607"/>
        <v>0.84069658494039945</v>
      </c>
      <c r="AB230">
        <f t="shared" si="637"/>
        <v>0.84069658494039945</v>
      </c>
      <c r="AC230">
        <f t="shared" si="608"/>
        <v>4.6087484992767234</v>
      </c>
      <c r="AD230" s="53">
        <f t="shared" si="609"/>
        <v>-0.2329146799311165</v>
      </c>
      <c r="AE230">
        <f t="shared" si="610"/>
        <v>0.94497717072950016</v>
      </c>
      <c r="AF230">
        <f t="shared" si="611"/>
        <v>0.94497717072950016</v>
      </c>
      <c r="AG230">
        <f t="shared" si="638"/>
        <v>0.94497717072950016</v>
      </c>
      <c r="AH230">
        <f t="shared" si="612"/>
        <v>3.616301212098632</v>
      </c>
      <c r="AI230" s="53">
        <f t="shared" si="613"/>
        <v>0.24986227478521195</v>
      </c>
      <c r="AJ230">
        <f t="shared" si="614"/>
        <v>0.99734494226356307</v>
      </c>
      <c r="AK230">
        <f t="shared" si="615"/>
        <v>0.99734494226356307</v>
      </c>
      <c r="AL230">
        <f t="shared" si="639"/>
        <v>0.99734494226356307</v>
      </c>
      <c r="AM230">
        <f t="shared" si="616"/>
        <v>2.4389296132828324</v>
      </c>
      <c r="AN230" s="53">
        <f t="shared" si="617"/>
        <v>0.49230388628158439</v>
      </c>
      <c r="AO230">
        <f t="shared" si="618"/>
        <v>0.98152613661368526</v>
      </c>
      <c r="AP230">
        <f t="shared" si="619"/>
        <v>0.98152613661368537</v>
      </c>
      <c r="AQ230">
        <f t="shared" si="640"/>
        <v>0.98152613661368526</v>
      </c>
      <c r="AR230">
        <f t="shared" si="620"/>
        <v>1.2160207086663966</v>
      </c>
      <c r="AS230" s="53">
        <f t="shared" si="621"/>
        <v>0.41906921118738621</v>
      </c>
      <c r="AT230">
        <f t="shared" si="622"/>
        <v>0.90264039577807853</v>
      </c>
      <c r="AU230">
        <f t="shared" si="623"/>
        <v>0.90264039577807864</v>
      </c>
      <c r="AV230">
        <f t="shared" si="641"/>
        <v>0.90264039577807853</v>
      </c>
      <c r="AW230">
        <f t="shared" si="624"/>
        <v>0.10923515144660927</v>
      </c>
      <c r="AX230" s="53">
        <f t="shared" si="625"/>
        <v>5.3860122237905005E-2</v>
      </c>
      <c r="AY230">
        <f t="shared" si="626"/>
        <v>0.78360730756900199</v>
      </c>
      <c r="AZ230">
        <f t="shared" si="627"/>
        <v>0.78360730756900188</v>
      </c>
      <c r="BA230">
        <f t="shared" si="642"/>
        <v>0.78360730756900199</v>
      </c>
      <c r="BB230">
        <f t="shared" si="628"/>
        <v>0</v>
      </c>
      <c r="BC230" s="53">
        <f t="shared" si="629"/>
        <v>0</v>
      </c>
      <c r="FB230">
        <f t="shared" si="654"/>
        <v>0.77143568588172085</v>
      </c>
      <c r="FC230">
        <f t="shared" si="655"/>
        <v>5.7020000000000026</v>
      </c>
      <c r="FF230">
        <f t="shared" si="664"/>
        <v>0.88109435359324473</v>
      </c>
      <c r="FG230">
        <f t="shared" si="656"/>
        <v>13.164011105741025</v>
      </c>
      <c r="FH230">
        <f t="shared" si="657"/>
        <v>1.185491819989551</v>
      </c>
      <c r="FI230">
        <f t="shared" si="658"/>
        <v>5.5774020067355634</v>
      </c>
      <c r="FJ230">
        <f t="shared" si="659"/>
        <v>13.164011105741025</v>
      </c>
      <c r="FL230">
        <f t="shared" si="660"/>
        <v>0.20943580940129375</v>
      </c>
      <c r="FM230">
        <f t="shared" si="650"/>
        <v>0.7700044508429793</v>
      </c>
      <c r="FN230">
        <f t="shared" si="661"/>
        <v>0.87884812746102003</v>
      </c>
      <c r="FO230">
        <f t="shared" si="662"/>
        <v>1.0882839368623138</v>
      </c>
      <c r="FQ230">
        <f t="shared" si="651"/>
        <v>0.9800000000000002</v>
      </c>
      <c r="FR230">
        <f t="shared" si="663"/>
        <v>1.0018552875695732</v>
      </c>
    </row>
    <row r="231" spans="1:174" x14ac:dyDescent="0.2">
      <c r="A231">
        <f t="shared" si="643"/>
        <v>-115</v>
      </c>
      <c r="B231">
        <f t="shared" si="630"/>
        <v>-2.0071286397934789</v>
      </c>
      <c r="C231">
        <f t="shared" si="652"/>
        <v>-2.7463872334443942E-2</v>
      </c>
      <c r="D231">
        <f t="shared" si="591"/>
        <v>0.97510927864111308</v>
      </c>
      <c r="E231">
        <f t="shared" si="653"/>
        <v>-0.90630778703665005</v>
      </c>
      <c r="F231">
        <f t="shared" si="631"/>
        <v>1.5696855771174902</v>
      </c>
      <c r="G231">
        <f t="shared" si="632"/>
        <v>0.44661821513187544</v>
      </c>
      <c r="H231">
        <f t="shared" si="593"/>
        <v>0.4466182151318755</v>
      </c>
      <c r="I231">
        <f t="shared" si="594"/>
        <v>0.4466182151318755</v>
      </c>
      <c r="J231">
        <f t="shared" si="595"/>
        <v>5.6359416243964393E-2</v>
      </c>
      <c r="K231">
        <f t="shared" si="596"/>
        <v>0.65089422803804509</v>
      </c>
      <c r="L231">
        <f t="shared" si="597"/>
        <v>1.9235190898893684</v>
      </c>
      <c r="N231">
        <f t="shared" si="598"/>
        <v>5.9957991323386839</v>
      </c>
      <c r="O231" s="53">
        <f t="shared" si="599"/>
        <v>-2.0922467082703249</v>
      </c>
      <c r="P231">
        <f t="shared" si="633"/>
        <v>0.56225375279247358</v>
      </c>
      <c r="Q231">
        <f t="shared" si="600"/>
        <v>0.56225375279247369</v>
      </c>
      <c r="R231">
        <f t="shared" si="634"/>
        <v>0.56225375279247358</v>
      </c>
      <c r="S231">
        <f t="shared" si="635"/>
        <v>5.6873945544344151</v>
      </c>
      <c r="T231" s="53">
        <f t="shared" si="601"/>
        <v>-1.5659392002993291</v>
      </c>
      <c r="U231">
        <f t="shared" si="602"/>
        <v>0.69190252120411522</v>
      </c>
      <c r="V231">
        <f t="shared" si="603"/>
        <v>0.69190252120411533</v>
      </c>
      <c r="W231">
        <f t="shared" si="636"/>
        <v>0.69190252120411522</v>
      </c>
      <c r="X231">
        <f t="shared" si="604"/>
        <v>5.2096130896998289</v>
      </c>
      <c r="Y231" s="53">
        <f t="shared" si="605"/>
        <v>-0.9758513986192211</v>
      </c>
      <c r="Z231">
        <f t="shared" si="606"/>
        <v>0.82276701646810002</v>
      </c>
      <c r="AA231">
        <f t="shared" si="607"/>
        <v>0.82276701646810013</v>
      </c>
      <c r="AB231">
        <f t="shared" si="637"/>
        <v>0.82276701646810002</v>
      </c>
      <c r="AC231">
        <f t="shared" si="608"/>
        <v>4.5104575423850042</v>
      </c>
      <c r="AD231" s="53">
        <f t="shared" si="609"/>
        <v>-0.38023029651110501</v>
      </c>
      <c r="AE231">
        <f t="shared" si="610"/>
        <v>0.93242343933659155</v>
      </c>
      <c r="AF231">
        <f t="shared" si="611"/>
        <v>0.93242343933659144</v>
      </c>
      <c r="AG231">
        <f t="shared" si="638"/>
        <v>0.93242343933659155</v>
      </c>
      <c r="AH231">
        <f t="shared" si="612"/>
        <v>3.5682597615125924</v>
      </c>
      <c r="AI231" s="53">
        <f t="shared" si="613"/>
        <v>0.11886366560911205</v>
      </c>
      <c r="AJ231">
        <f t="shared" si="614"/>
        <v>0.99378372202320819</v>
      </c>
      <c r="AK231">
        <f t="shared" si="615"/>
        <v>0.99378372202320819</v>
      </c>
      <c r="AL231">
        <f t="shared" si="639"/>
        <v>0.99378372202320819</v>
      </c>
      <c r="AM231">
        <f t="shared" si="616"/>
        <v>2.4302209257108935</v>
      </c>
      <c r="AN231" s="53">
        <f t="shared" si="617"/>
        <v>0.39814093730716277</v>
      </c>
      <c r="AO231">
        <f t="shared" si="618"/>
        <v>0.98812552185900415</v>
      </c>
      <c r="AP231">
        <f t="shared" si="619"/>
        <v>0.98812552185900415</v>
      </c>
      <c r="AQ231">
        <f t="shared" si="640"/>
        <v>0.98812552185900415</v>
      </c>
      <c r="AR231">
        <f t="shared" si="620"/>
        <v>1.224196740687779</v>
      </c>
      <c r="AS231" s="53">
        <f t="shared" si="621"/>
        <v>0.37238801317787051</v>
      </c>
      <c r="AT231">
        <f t="shared" si="622"/>
        <v>0.91728616797833284</v>
      </c>
      <c r="AU231">
        <f t="shared" si="623"/>
        <v>0.91728616797833307</v>
      </c>
      <c r="AV231">
        <f t="shared" si="641"/>
        <v>0.91728616797833284</v>
      </c>
      <c r="AW231">
        <f t="shared" si="624"/>
        <v>0.11100754403155154</v>
      </c>
      <c r="AX231" s="53">
        <f t="shared" si="625"/>
        <v>4.9967375357672206E-2</v>
      </c>
      <c r="AY231">
        <f t="shared" si="626"/>
        <v>0.80236772932515088</v>
      </c>
      <c r="AZ231">
        <f t="shared" si="627"/>
        <v>0.80236772932515099</v>
      </c>
      <c r="BA231">
        <f t="shared" si="642"/>
        <v>0.80236772932515088</v>
      </c>
      <c r="BB231">
        <f t="shared" si="628"/>
        <v>0</v>
      </c>
      <c r="BC231" s="53">
        <f t="shared" si="629"/>
        <v>0</v>
      </c>
      <c r="FB231">
        <f t="shared" si="654"/>
        <v>0.77244288858315757</v>
      </c>
      <c r="FC231">
        <f t="shared" si="655"/>
        <v>5.6840000000000028</v>
      </c>
      <c r="FF231">
        <f t="shared" si="664"/>
        <v>0.88267876321448513</v>
      </c>
      <c r="FG231">
        <f t="shared" si="656"/>
        <v>13.030791655302387</v>
      </c>
      <c r="FH231">
        <f t="shared" si="657"/>
        <v>1.1604433056542354</v>
      </c>
      <c r="FI231">
        <f t="shared" si="658"/>
        <v>5.5642813852610198</v>
      </c>
      <c r="FJ231">
        <f t="shared" si="659"/>
        <v>13.030791655302387</v>
      </c>
      <c r="FL231">
        <f t="shared" si="660"/>
        <v>0.20560517364782868</v>
      </c>
      <c r="FM231">
        <f t="shared" si="650"/>
        <v>0.77100712113225955</v>
      </c>
      <c r="FN231">
        <f t="shared" si="661"/>
        <v>0.88042110978306221</v>
      </c>
      <c r="FO231">
        <f t="shared" si="662"/>
        <v>1.0860262834308909</v>
      </c>
      <c r="FQ231">
        <f t="shared" si="651"/>
        <v>0.97818181818181849</v>
      </c>
      <c r="FR231">
        <f t="shared" si="663"/>
        <v>1.0018587360594795</v>
      </c>
    </row>
    <row r="232" spans="1:174" x14ac:dyDescent="0.2">
      <c r="A232">
        <f t="shared" si="643"/>
        <v>-113</v>
      </c>
      <c r="B232">
        <f t="shared" si="630"/>
        <v>-1.9722220547535925</v>
      </c>
      <c r="C232">
        <f t="shared" si="652"/>
        <v>-2.7894086468255766E-2</v>
      </c>
      <c r="D232">
        <f t="shared" si="591"/>
        <v>0.97432335802334857</v>
      </c>
      <c r="E232">
        <f t="shared" si="653"/>
        <v>-0.92050485345244026</v>
      </c>
      <c r="F232">
        <f t="shared" si="631"/>
        <v>1.5108351936149012</v>
      </c>
      <c r="G232">
        <f t="shared" si="632"/>
        <v>0.43154504515417791</v>
      </c>
      <c r="H232">
        <f t="shared" si="593"/>
        <v>0.43154504515417796</v>
      </c>
      <c r="I232">
        <f t="shared" si="594"/>
        <v>0.43154504515417796</v>
      </c>
      <c r="J232">
        <f t="shared" si="595"/>
        <v>5.1582825784128365E-2</v>
      </c>
      <c r="K232">
        <f t="shared" si="596"/>
        <v>0.61347349198912415</v>
      </c>
      <c r="L232">
        <f t="shared" si="597"/>
        <v>1.7509586168646196</v>
      </c>
      <c r="N232">
        <f t="shared" si="598"/>
        <v>5.7934435265620898</v>
      </c>
      <c r="O232" s="53">
        <f t="shared" si="599"/>
        <v>-2.1911445677505506</v>
      </c>
      <c r="P232">
        <f t="shared" si="633"/>
        <v>0.54464090359274098</v>
      </c>
      <c r="Q232">
        <f t="shared" si="600"/>
        <v>0.54464090359274098</v>
      </c>
      <c r="R232">
        <f t="shared" si="634"/>
        <v>0.54464090359274098</v>
      </c>
      <c r="S232">
        <f t="shared" si="635"/>
        <v>5.5092343871983127</v>
      </c>
      <c r="T232" s="53">
        <f t="shared" si="601"/>
        <v>-1.6843352724933411</v>
      </c>
      <c r="U232">
        <f t="shared" si="602"/>
        <v>0.67284345673878643</v>
      </c>
      <c r="V232">
        <f t="shared" si="603"/>
        <v>0.67284345673878643</v>
      </c>
      <c r="W232">
        <f t="shared" si="636"/>
        <v>0.67284345673878643</v>
      </c>
      <c r="X232">
        <f t="shared" si="604"/>
        <v>5.0661097078315054</v>
      </c>
      <c r="Y232" s="53">
        <f t="shared" si="605"/>
        <v>-1.1098293046605916</v>
      </c>
      <c r="Z232">
        <f t="shared" si="606"/>
        <v>0.80469770462124823</v>
      </c>
      <c r="AA232">
        <f t="shared" si="607"/>
        <v>0.80469770462124812</v>
      </c>
      <c r="AB232">
        <f t="shared" si="637"/>
        <v>0.80469770462124823</v>
      </c>
      <c r="AC232">
        <f t="shared" si="608"/>
        <v>4.4114005040326436</v>
      </c>
      <c r="AD232" s="53">
        <f t="shared" si="609"/>
        <v>-0.51895922888075152</v>
      </c>
      <c r="AE232">
        <f t="shared" si="610"/>
        <v>0.91905813254211821</v>
      </c>
      <c r="AF232">
        <f t="shared" si="611"/>
        <v>0.91905813254211821</v>
      </c>
      <c r="AG232">
        <f t="shared" si="638"/>
        <v>0.91905813254211821</v>
      </c>
      <c r="AH232">
        <f t="shared" si="612"/>
        <v>3.5171125204383857</v>
      </c>
      <c r="AI232" s="53">
        <f t="shared" si="613"/>
        <v>-6.4830986308175948E-3</v>
      </c>
      <c r="AJ232">
        <f t="shared" si="614"/>
        <v>0.98885391463312899</v>
      </c>
      <c r="AK232">
        <f t="shared" si="615"/>
        <v>0.98885391463312899</v>
      </c>
      <c r="AL232">
        <f t="shared" si="639"/>
        <v>0.98885391463312899</v>
      </c>
      <c r="AM232">
        <f t="shared" si="616"/>
        <v>2.4181654645339856</v>
      </c>
      <c r="AN232" s="53">
        <f t="shared" si="617"/>
        <v>0.30628831158564662</v>
      </c>
      <c r="AO232">
        <f t="shared" si="618"/>
        <v>0.99323329667695648</v>
      </c>
      <c r="AP232">
        <f t="shared" si="619"/>
        <v>0.99323329667695659</v>
      </c>
      <c r="AQ232">
        <f t="shared" si="640"/>
        <v>0.99323329667695648</v>
      </c>
      <c r="AR232">
        <f t="shared" si="620"/>
        <v>1.230524804426621</v>
      </c>
      <c r="AS232" s="53">
        <f t="shared" si="621"/>
        <v>0.32591335849662606</v>
      </c>
      <c r="AT232">
        <f t="shared" si="622"/>
        <v>0.93077393059735003</v>
      </c>
      <c r="AU232">
        <f t="shared" si="623"/>
        <v>0.93077393059734992</v>
      </c>
      <c r="AV232">
        <f t="shared" si="641"/>
        <v>0.93077393059735003</v>
      </c>
      <c r="AW232">
        <f t="shared" si="624"/>
        <v>0.11263979736217758</v>
      </c>
      <c r="AX232" s="53">
        <f t="shared" si="625"/>
        <v>4.6018163906336639E-2</v>
      </c>
      <c r="AY232">
        <f t="shared" si="626"/>
        <v>0.82048557276539247</v>
      </c>
      <c r="AZ232">
        <f t="shared" si="627"/>
        <v>0.82048557276539247</v>
      </c>
      <c r="BA232">
        <f t="shared" si="642"/>
        <v>0.82048557276539247</v>
      </c>
      <c r="BB232">
        <f t="shared" si="628"/>
        <v>0</v>
      </c>
      <c r="BC232" s="53">
        <f t="shared" si="629"/>
        <v>0</v>
      </c>
      <c r="FB232">
        <f t="shared" si="654"/>
        <v>0.77345649073698597</v>
      </c>
      <c r="FC232">
        <f t="shared" si="655"/>
        <v>5.666000000000003</v>
      </c>
      <c r="FF232">
        <f t="shared" si="664"/>
        <v>0.88427632815319845</v>
      </c>
      <c r="FG232">
        <f t="shared" si="656"/>
        <v>12.898087004214617</v>
      </c>
      <c r="FH232">
        <f t="shared" si="657"/>
        <v>1.135376301553104</v>
      </c>
      <c r="FI232">
        <f t="shared" si="658"/>
        <v>5.5510788729643918</v>
      </c>
      <c r="FJ232">
        <f t="shared" si="659"/>
        <v>12.898087004214617</v>
      </c>
      <c r="FL232">
        <f t="shared" si="660"/>
        <v>0.20174995527769249</v>
      </c>
      <c r="FM232">
        <f t="shared" si="650"/>
        <v>0.77201616207639567</v>
      </c>
      <c r="FN232">
        <f t="shared" si="661"/>
        <v>0.88200711638707885</v>
      </c>
      <c r="FO232">
        <f t="shared" si="662"/>
        <v>1.0837570716647713</v>
      </c>
      <c r="FQ232">
        <f t="shared" si="651"/>
        <v>0.97636363636363666</v>
      </c>
      <c r="FR232">
        <f t="shared" si="663"/>
        <v>1.0018621973929236</v>
      </c>
    </row>
    <row r="233" spans="1:174" x14ac:dyDescent="0.2">
      <c r="A233">
        <f t="shared" si="643"/>
        <v>-111</v>
      </c>
      <c r="B233">
        <f t="shared" si="630"/>
        <v>-1.9373154697137058</v>
      </c>
      <c r="C233">
        <f t="shared" si="652"/>
        <v>-2.829031595446066E-2</v>
      </c>
      <c r="D233">
        <f t="shared" si="591"/>
        <v>0.97358871476549402</v>
      </c>
      <c r="E233">
        <f t="shared" si="653"/>
        <v>-0.93358042649720174</v>
      </c>
      <c r="F233">
        <f t="shared" si="631"/>
        <v>1.4550090286724449</v>
      </c>
      <c r="G233">
        <f t="shared" si="632"/>
        <v>0.41708025119229963</v>
      </c>
      <c r="H233">
        <f t="shared" si="593"/>
        <v>0.41708025119229963</v>
      </c>
      <c r="I233">
        <f t="shared" si="594"/>
        <v>0.41708025119229963</v>
      </c>
      <c r="J233">
        <f t="shared" si="595"/>
        <v>4.6876513234670146E-2</v>
      </c>
      <c r="K233">
        <f t="shared" si="596"/>
        <v>0.57746343375519693</v>
      </c>
      <c r="L233">
        <f t="shared" si="597"/>
        <v>1.5834391445210902</v>
      </c>
      <c r="N233">
        <f t="shared" si="598"/>
        <v>5.5992553001359031</v>
      </c>
      <c r="O233" s="53">
        <f t="shared" si="599"/>
        <v>-2.2821421300857887</v>
      </c>
      <c r="P233">
        <f t="shared" si="633"/>
        <v>0.52760320050787735</v>
      </c>
      <c r="Q233">
        <f t="shared" si="600"/>
        <v>0.52760320050787735</v>
      </c>
      <c r="R233">
        <f t="shared" si="634"/>
        <v>0.52760320050787735</v>
      </c>
      <c r="S233">
        <f t="shared" si="635"/>
        <v>5.3368920252955903</v>
      </c>
      <c r="T233" s="53">
        <f t="shared" si="601"/>
        <v>-1.7937994517400935</v>
      </c>
      <c r="U233">
        <f t="shared" si="602"/>
        <v>0.65415508575743286</v>
      </c>
      <c r="V233">
        <f t="shared" si="603"/>
        <v>0.65415508575743286</v>
      </c>
      <c r="W233">
        <f t="shared" si="636"/>
        <v>0.65415508575743286</v>
      </c>
      <c r="X233">
        <f t="shared" si="604"/>
        <v>4.9253974266850342</v>
      </c>
      <c r="Y233" s="53">
        <f t="shared" si="605"/>
        <v>-1.2346333511684882</v>
      </c>
      <c r="Z233">
        <f t="shared" si="606"/>
        <v>0.78655450834238994</v>
      </c>
      <c r="AA233">
        <f t="shared" si="607"/>
        <v>0.78655450834238982</v>
      </c>
      <c r="AB233">
        <f t="shared" si="637"/>
        <v>0.78655450834238994</v>
      </c>
      <c r="AC233">
        <f t="shared" si="608"/>
        <v>4.3119384268455452</v>
      </c>
      <c r="AD233" s="53">
        <f t="shared" si="609"/>
        <v>-0.6496300641864593</v>
      </c>
      <c r="AE233">
        <f t="shared" si="610"/>
        <v>0.90498448324430703</v>
      </c>
      <c r="AF233">
        <f t="shared" si="611"/>
        <v>0.90498448324430703</v>
      </c>
      <c r="AG233">
        <f t="shared" si="638"/>
        <v>0.90498448324430703</v>
      </c>
      <c r="AH233">
        <f t="shared" si="612"/>
        <v>3.4632545473668936</v>
      </c>
      <c r="AI233" s="53">
        <f t="shared" si="613"/>
        <v>-0.12635040599637537</v>
      </c>
      <c r="AJ233">
        <f t="shared" si="614"/>
        <v>0.98264757755117416</v>
      </c>
      <c r="AK233">
        <f t="shared" si="615"/>
        <v>0.98264757755117416</v>
      </c>
      <c r="AL233">
        <f t="shared" si="639"/>
        <v>0.98264757755117416</v>
      </c>
      <c r="AM233">
        <f t="shared" si="616"/>
        <v>2.4029883491170878</v>
      </c>
      <c r="AN233" s="53">
        <f t="shared" si="617"/>
        <v>0.21680188696441449</v>
      </c>
      <c r="AO233">
        <f t="shared" si="618"/>
        <v>0.99688664257584836</v>
      </c>
      <c r="AP233">
        <f t="shared" si="619"/>
        <v>0.99688664257584847</v>
      </c>
      <c r="AQ233">
        <f t="shared" si="640"/>
        <v>0.99688664257584836</v>
      </c>
      <c r="AR233">
        <f t="shared" si="620"/>
        <v>1.235050964355795</v>
      </c>
      <c r="AS233" s="53">
        <f t="shared" si="621"/>
        <v>0.27971681272732851</v>
      </c>
      <c r="AT233">
        <f t="shared" si="622"/>
        <v>0.9430899619289278</v>
      </c>
      <c r="AU233">
        <f t="shared" si="623"/>
        <v>0.94308996192892791</v>
      </c>
      <c r="AV233">
        <f t="shared" si="641"/>
        <v>0.9430899619289278</v>
      </c>
      <c r="AW233">
        <f t="shared" si="624"/>
        <v>0.11413025087391568</v>
      </c>
      <c r="AX233" s="53">
        <f t="shared" si="625"/>
        <v>4.2017626486717655E-2</v>
      </c>
      <c r="AY233">
        <f t="shared" si="626"/>
        <v>0.83793111341724169</v>
      </c>
      <c r="AZ233">
        <f t="shared" si="627"/>
        <v>0.8379311134172418</v>
      </c>
      <c r="BA233">
        <f t="shared" si="642"/>
        <v>0.83793111341724169</v>
      </c>
      <c r="BB233">
        <f t="shared" si="628"/>
        <v>0</v>
      </c>
      <c r="BC233" s="53">
        <f t="shared" si="629"/>
        <v>0</v>
      </c>
      <c r="FB233">
        <f t="shared" si="654"/>
        <v>0.774476553527772</v>
      </c>
      <c r="FC233">
        <f t="shared" si="655"/>
        <v>5.6480000000000032</v>
      </c>
      <c r="FF233">
        <f t="shared" si="664"/>
        <v>0.8858872262552282</v>
      </c>
      <c r="FG233">
        <f t="shared" si="656"/>
        <v>12.76589715247772</v>
      </c>
      <c r="FH233">
        <f t="shared" si="657"/>
        <v>1.1102905516170414</v>
      </c>
      <c r="FI233">
        <f t="shared" si="658"/>
        <v>5.5377936844008531</v>
      </c>
      <c r="FJ233">
        <f t="shared" si="659"/>
        <v>12.76589715247772</v>
      </c>
      <c r="FL233">
        <f t="shared" si="660"/>
        <v>0.19786984540954311</v>
      </c>
      <c r="FM233">
        <f t="shared" si="650"/>
        <v>0.77303163458462321</v>
      </c>
      <c r="FN233">
        <f t="shared" si="661"/>
        <v>0.88360632265725814</v>
      </c>
      <c r="FO233">
        <f t="shared" si="662"/>
        <v>1.0814761680668012</v>
      </c>
      <c r="FQ233">
        <f t="shared" si="651"/>
        <v>0.97454545454545483</v>
      </c>
      <c r="FR233">
        <f t="shared" si="663"/>
        <v>1.0018656716417911</v>
      </c>
    </row>
    <row r="234" spans="1:174" x14ac:dyDescent="0.2">
      <c r="A234">
        <f t="shared" si="643"/>
        <v>-109</v>
      </c>
      <c r="B234">
        <f t="shared" si="630"/>
        <v>-1.9024088846738192</v>
      </c>
      <c r="C234">
        <f t="shared" si="652"/>
        <v>-2.8652078048464147E-2</v>
      </c>
      <c r="D234">
        <f t="shared" si="591"/>
        <v>0.97290892797565576</v>
      </c>
      <c r="E234">
        <f t="shared" si="653"/>
        <v>-0.94551857559931685</v>
      </c>
      <c r="F234">
        <f t="shared" si="631"/>
        <v>1.4019482944763357</v>
      </c>
      <c r="G234">
        <f t="shared" si="632"/>
        <v>0.40318580073220178</v>
      </c>
      <c r="H234">
        <f t="shared" si="593"/>
        <v>0.40318580073220167</v>
      </c>
      <c r="I234">
        <f t="shared" si="594"/>
        <v>0.40318580073220167</v>
      </c>
      <c r="J234">
        <f t="shared" si="595"/>
        <v>4.2232863512611386E-2</v>
      </c>
      <c r="K234">
        <f t="shared" si="596"/>
        <v>0.54299638055515742</v>
      </c>
      <c r="L234">
        <f t="shared" si="597"/>
        <v>1.4203514048198691</v>
      </c>
      <c r="N234">
        <f t="shared" si="598"/>
        <v>5.4127238708515453</v>
      </c>
      <c r="O234" s="53">
        <f t="shared" si="599"/>
        <v>-2.3660272299873628</v>
      </c>
      <c r="P234">
        <f t="shared" si="633"/>
        <v>0.51111698070444567</v>
      </c>
      <c r="Q234">
        <f t="shared" si="600"/>
        <v>0.51111698070444556</v>
      </c>
      <c r="R234">
        <f t="shared" si="634"/>
        <v>0.51111698070444567</v>
      </c>
      <c r="S234">
        <f t="shared" si="635"/>
        <v>5.1701281108395971</v>
      </c>
      <c r="T234" s="53">
        <f t="shared" si="601"/>
        <v>-1.8951574566428209</v>
      </c>
      <c r="U234">
        <f t="shared" si="602"/>
        <v>0.63584605259972782</v>
      </c>
      <c r="V234">
        <f t="shared" si="603"/>
        <v>0.63584605259972771</v>
      </c>
      <c r="W234">
        <f t="shared" si="636"/>
        <v>0.63584605259972782</v>
      </c>
      <c r="X234">
        <f t="shared" si="604"/>
        <v>4.7875413329796181</v>
      </c>
      <c r="Y234" s="53">
        <f t="shared" si="605"/>
        <v>-1.3510037669684336</v>
      </c>
      <c r="Z234">
        <f t="shared" si="606"/>
        <v>0.76839293276998899</v>
      </c>
      <c r="AA234">
        <f t="shared" si="607"/>
        <v>0.76839293276998888</v>
      </c>
      <c r="AB234">
        <f t="shared" si="637"/>
        <v>0.76839293276998899</v>
      </c>
      <c r="AC234">
        <f t="shared" si="608"/>
        <v>4.2123755932820703</v>
      </c>
      <c r="AD234" s="53">
        <f t="shared" si="609"/>
        <v>-0.77274343997722017</v>
      </c>
      <c r="AE234">
        <f t="shared" si="610"/>
        <v>0.89029578601361259</v>
      </c>
      <c r="AF234">
        <f t="shared" si="611"/>
        <v>0.89029578601361259</v>
      </c>
      <c r="AG234">
        <f t="shared" si="638"/>
        <v>0.89029578601361259</v>
      </c>
      <c r="AH234">
        <f t="shared" si="612"/>
        <v>3.4070428681381726</v>
      </c>
      <c r="AI234" s="53">
        <f t="shared" si="613"/>
        <v>-0.24091965289697545</v>
      </c>
      <c r="AJ234">
        <f t="shared" si="614"/>
        <v>0.97525299484979966</v>
      </c>
      <c r="AK234">
        <f t="shared" si="615"/>
        <v>0.97525299484979966</v>
      </c>
      <c r="AL234">
        <f t="shared" si="639"/>
        <v>0.97525299484979966</v>
      </c>
      <c r="AM234">
        <f t="shared" si="616"/>
        <v>2.3849054713042031</v>
      </c>
      <c r="AN234" s="53">
        <f t="shared" si="617"/>
        <v>0.12972191406234096</v>
      </c>
      <c r="AO234">
        <f t="shared" si="618"/>
        <v>0.99912438785427993</v>
      </c>
      <c r="AP234">
        <f t="shared" si="619"/>
        <v>0.99912438785427993</v>
      </c>
      <c r="AQ234">
        <f t="shared" si="640"/>
        <v>0.99912438785427993</v>
      </c>
      <c r="AR234">
        <f t="shared" si="620"/>
        <v>1.2378233251700324</v>
      </c>
      <c r="AS234" s="53">
        <f t="shared" si="621"/>
        <v>0.23386528964971764</v>
      </c>
      <c r="AT234">
        <f t="shared" si="622"/>
        <v>0.95422214622268042</v>
      </c>
      <c r="AU234">
        <f t="shared" si="623"/>
        <v>0.95422214622268053</v>
      </c>
      <c r="AV234">
        <f t="shared" si="641"/>
        <v>0.95422214622268042</v>
      </c>
      <c r="AW234">
        <f t="shared" si="624"/>
        <v>0.11547743835072953</v>
      </c>
      <c r="AX234" s="53">
        <f t="shared" si="625"/>
        <v>3.7970939702182085E-2</v>
      </c>
      <c r="AY234">
        <f t="shared" si="626"/>
        <v>0.85467391369539492</v>
      </c>
      <c r="AZ234">
        <f t="shared" si="627"/>
        <v>0.85467391369539469</v>
      </c>
      <c r="BA234">
        <f t="shared" si="642"/>
        <v>0.85467391369539492</v>
      </c>
      <c r="BB234">
        <f t="shared" si="628"/>
        <v>0</v>
      </c>
      <c r="BC234" s="53">
        <f t="shared" si="629"/>
        <v>0</v>
      </c>
      <c r="FB234">
        <f t="shared" si="654"/>
        <v>0.7755031389225493</v>
      </c>
      <c r="FC234">
        <f t="shared" si="655"/>
        <v>5.6300000000000034</v>
      </c>
      <c r="FF234">
        <f t="shared" si="664"/>
        <v>0.88751163885591611</v>
      </c>
      <c r="FG234">
        <f t="shared" si="656"/>
        <v>12.634222100091659</v>
      </c>
      <c r="FH234">
        <f t="shared" si="657"/>
        <v>1.0851857938945531</v>
      </c>
      <c r="FI234">
        <f t="shared" si="658"/>
        <v>5.5244250191969737</v>
      </c>
      <c r="FJ234">
        <f t="shared" si="659"/>
        <v>12.634222100091659</v>
      </c>
      <c r="FL234">
        <f t="shared" si="660"/>
        <v>0.19396452921088511</v>
      </c>
      <c r="FM234">
        <f t="shared" si="650"/>
        <v>0.77405360034512405</v>
      </c>
      <c r="FN234">
        <f t="shared" si="661"/>
        <v>0.8852189074017508</v>
      </c>
      <c r="FO234">
        <f t="shared" si="662"/>
        <v>1.0791834366126358</v>
      </c>
      <c r="FQ234">
        <f t="shared" si="651"/>
        <v>0.972727272727273</v>
      </c>
      <c r="FR234">
        <f t="shared" si="663"/>
        <v>1.0018691588785047</v>
      </c>
    </row>
    <row r="235" spans="1:174" x14ac:dyDescent="0.2">
      <c r="A235">
        <f t="shared" si="643"/>
        <v>-107</v>
      </c>
      <c r="B235">
        <f t="shared" si="630"/>
        <v>-1.8675022996339325</v>
      </c>
      <c r="C235">
        <f t="shared" si="652"/>
        <v>-2.8978931998879864E-2</v>
      </c>
      <c r="D235">
        <f t="shared" si="591"/>
        <v>0.9722873095067418</v>
      </c>
      <c r="E235">
        <f t="shared" si="653"/>
        <v>-0.95630475596303555</v>
      </c>
      <c r="F235">
        <f t="shared" si="631"/>
        <v>1.3514224379458082</v>
      </c>
      <c r="G235">
        <f t="shared" si="632"/>
        <v>0.38982612392165927</v>
      </c>
      <c r="H235">
        <f t="shared" si="593"/>
        <v>0.38982612392165922</v>
      </c>
      <c r="I235">
        <f t="shared" si="594"/>
        <v>0.38982612392165922</v>
      </c>
      <c r="J235">
        <f t="shared" si="595"/>
        <v>3.76447119350342E-2</v>
      </c>
      <c r="K235">
        <f t="shared" si="596"/>
        <v>0.51014486469399345</v>
      </c>
      <c r="L235">
        <f t="shared" si="597"/>
        <v>1.2611390610169735</v>
      </c>
      <c r="N235">
        <f t="shared" si="598"/>
        <v>5.2333717174573451</v>
      </c>
      <c r="O235" s="53">
        <f t="shared" si="599"/>
        <v>-2.4434933974761086</v>
      </c>
      <c r="P235">
        <f t="shared" si="633"/>
        <v>0.49515835552215498</v>
      </c>
      <c r="Q235">
        <f t="shared" si="600"/>
        <v>0.49515835552215504</v>
      </c>
      <c r="R235">
        <f t="shared" si="634"/>
        <v>0.49515835552215498</v>
      </c>
      <c r="S235">
        <f t="shared" si="635"/>
        <v>5.0087010016255817</v>
      </c>
      <c r="T235" s="53">
        <f t="shared" si="601"/>
        <v>-1.9891450815833456</v>
      </c>
      <c r="U235">
        <f t="shared" si="602"/>
        <v>0.6179203436442523</v>
      </c>
      <c r="V235">
        <f t="shared" si="603"/>
        <v>0.6179203436442523</v>
      </c>
      <c r="W235">
        <f t="shared" si="636"/>
        <v>0.6179203436442523</v>
      </c>
      <c r="X235">
        <f t="shared" si="604"/>
        <v>4.6525714417670869</v>
      </c>
      <c r="Y235" s="53">
        <f t="shared" si="605"/>
        <v>-1.459613885752687</v>
      </c>
      <c r="Z235">
        <f t="shared" si="606"/>
        <v>0.75025951386801637</v>
      </c>
      <c r="AA235">
        <f t="shared" si="607"/>
        <v>0.75025951386801637</v>
      </c>
      <c r="AB235">
        <f t="shared" si="637"/>
        <v>0.75025951386801637</v>
      </c>
      <c r="AC235">
        <f t="shared" si="608"/>
        <v>4.1129671162544783</v>
      </c>
      <c r="AD235" s="53">
        <f t="shared" si="609"/>
        <v>-0.88877172087891099</v>
      </c>
      <c r="AE235">
        <f t="shared" si="610"/>
        <v>0.87507612540663882</v>
      </c>
      <c r="AF235">
        <f t="shared" si="611"/>
        <v>0.87507612540663882</v>
      </c>
      <c r="AG235">
        <f t="shared" si="638"/>
        <v>0.87507612540663882</v>
      </c>
      <c r="AH235">
        <f t="shared" si="612"/>
        <v>3.3487992631014074</v>
      </c>
      <c r="AI235" s="53">
        <f t="shared" si="613"/>
        <v>-0.35037795112470199</v>
      </c>
      <c r="AJ235">
        <f t="shared" si="614"/>
        <v>0.96675449119886325</v>
      </c>
      <c r="AK235">
        <f t="shared" si="615"/>
        <v>0.96675449119886314</v>
      </c>
      <c r="AL235">
        <f t="shared" si="639"/>
        <v>0.96675449119886325</v>
      </c>
      <c r="AM235">
        <f t="shared" si="616"/>
        <v>2.3641230405277254</v>
      </c>
      <c r="AN235" s="53">
        <f t="shared" si="617"/>
        <v>4.5074708223510548E-2</v>
      </c>
      <c r="AO235">
        <f t="shared" si="618"/>
        <v>0.9999866992360934</v>
      </c>
      <c r="AP235">
        <f t="shared" si="619"/>
        <v>0.99998669923609351</v>
      </c>
      <c r="AQ235">
        <f t="shared" si="640"/>
        <v>0.9999866992360934</v>
      </c>
      <c r="AR235">
        <f t="shared" si="620"/>
        <v>1.2388916497500622</v>
      </c>
      <c r="AS235" s="53">
        <f t="shared" si="621"/>
        <v>0.18842112295040025</v>
      </c>
      <c r="AT235">
        <f t="shared" si="622"/>
        <v>0.96415997315977942</v>
      </c>
      <c r="AU235">
        <f t="shared" si="623"/>
        <v>0.9641599731597793</v>
      </c>
      <c r="AV235">
        <f t="shared" si="641"/>
        <v>0.96415997315977942</v>
      </c>
      <c r="AW235">
        <f t="shared" si="624"/>
        <v>0.11668008786165834</v>
      </c>
      <c r="AX235" s="53">
        <f t="shared" si="625"/>
        <v>3.3883310455710983E-2</v>
      </c>
      <c r="AY235">
        <f t="shared" si="626"/>
        <v>0.87068284237499183</v>
      </c>
      <c r="AZ235">
        <f t="shared" si="627"/>
        <v>0.87068284237499172</v>
      </c>
      <c r="BA235">
        <f t="shared" si="642"/>
        <v>0.87068284237499183</v>
      </c>
      <c r="BB235">
        <f t="shared" si="628"/>
        <v>0</v>
      </c>
      <c r="BC235" s="53">
        <f t="shared" si="629"/>
        <v>0</v>
      </c>
      <c r="FB235">
        <f t="shared" si="654"/>
        <v>0.77653630968336562</v>
      </c>
      <c r="FC235">
        <f t="shared" si="655"/>
        <v>5.6120000000000037</v>
      </c>
      <c r="FF235">
        <f t="shared" si="664"/>
        <v>0.88914975087285208</v>
      </c>
      <c r="FG235">
        <f t="shared" si="656"/>
        <v>12.503061847056472</v>
      </c>
      <c r="FH235">
        <f t="shared" si="657"/>
        <v>1.0600617603803524</v>
      </c>
      <c r="FI235">
        <f t="shared" si="658"/>
        <v>5.5109720616402464</v>
      </c>
      <c r="FJ235">
        <f t="shared" si="659"/>
        <v>12.503061847056472</v>
      </c>
      <c r="FL235">
        <f t="shared" si="660"/>
        <v>0.1900336857397838</v>
      </c>
      <c r="FM235">
        <f t="shared" si="650"/>
        <v>0.77508212183751657</v>
      </c>
      <c r="FN235">
        <f t="shared" si="661"/>
        <v>0.88684505294314708</v>
      </c>
      <c r="FO235">
        <f t="shared" si="662"/>
        <v>1.0768787386829308</v>
      </c>
      <c r="FQ235">
        <f t="shared" si="651"/>
        <v>0.97090909090909128</v>
      </c>
      <c r="FR235">
        <f t="shared" si="663"/>
        <v>1.0018726591760299</v>
      </c>
    </row>
    <row r="236" spans="1:174" x14ac:dyDescent="0.2">
      <c r="A236">
        <f t="shared" si="643"/>
        <v>-105</v>
      </c>
      <c r="B236">
        <f t="shared" si="630"/>
        <v>-1.8325957145940461</v>
      </c>
      <c r="C236">
        <f t="shared" si="652"/>
        <v>-2.9270479584517221E-2</v>
      </c>
      <c r="D236">
        <f t="shared" si="591"/>
        <v>0.97172688782144789</v>
      </c>
      <c r="E236">
        <f t="shared" si="653"/>
        <v>-0.96592582628906831</v>
      </c>
      <c r="F236">
        <f t="shared" si="631"/>
        <v>1.3032253728412058</v>
      </c>
      <c r="G236">
        <f t="shared" si="632"/>
        <v>0.37696800645592221</v>
      </c>
      <c r="H236">
        <f t="shared" si="593"/>
        <v>0.37696800645592216</v>
      </c>
      <c r="I236">
        <f t="shared" si="594"/>
        <v>0.37696800645592216</v>
      </c>
      <c r="J236">
        <f t="shared" si="595"/>
        <v>3.3105280970130727E-2</v>
      </c>
      <c r="K236">
        <f t="shared" si="596"/>
        <v>0.47893608731665471</v>
      </c>
      <c r="L236">
        <f t="shared" si="597"/>
        <v>1.1052904187783814</v>
      </c>
      <c r="N236">
        <f t="shared" si="598"/>
        <v>5.0607529416606383</v>
      </c>
      <c r="O236" s="53">
        <f t="shared" si="599"/>
        <v>-2.5151527588254767</v>
      </c>
      <c r="P236">
        <f t="shared" si="633"/>
        <v>0.47970356618348359</v>
      </c>
      <c r="Q236">
        <f t="shared" si="600"/>
        <v>0.47970356618348359</v>
      </c>
      <c r="R236">
        <f t="shared" si="634"/>
        <v>0.47970356618348359</v>
      </c>
      <c r="S236">
        <f t="shared" si="635"/>
        <v>4.8523703692587166</v>
      </c>
      <c r="T236" s="53">
        <f t="shared" si="601"/>
        <v>-2.0764190876239286</v>
      </c>
      <c r="U236">
        <f t="shared" si="602"/>
        <v>0.60037822958263598</v>
      </c>
      <c r="V236">
        <f t="shared" si="603"/>
        <v>0.60037822958263598</v>
      </c>
      <c r="W236">
        <f t="shared" si="636"/>
        <v>0.60037822958263598</v>
      </c>
      <c r="X236">
        <f t="shared" si="604"/>
        <v>4.5204897911938797</v>
      </c>
      <c r="Y236" s="53">
        <f t="shared" si="605"/>
        <v>-1.561076218664823</v>
      </c>
      <c r="Z236">
        <f t="shared" si="606"/>
        <v>0.732193034070593</v>
      </c>
      <c r="AA236">
        <f t="shared" si="607"/>
        <v>0.73219303407059289</v>
      </c>
      <c r="AB236">
        <f t="shared" si="637"/>
        <v>0.732193034070593</v>
      </c>
      <c r="AC236">
        <f t="shared" si="608"/>
        <v>4.0139256033649122</v>
      </c>
      <c r="AD236" s="53">
        <f t="shared" si="609"/>
        <v>-0.99815921850367173</v>
      </c>
      <c r="AE236">
        <f t="shared" si="610"/>
        <v>0.85940109217716931</v>
      </c>
      <c r="AF236">
        <f t="shared" si="611"/>
        <v>0.85940109217716909</v>
      </c>
      <c r="AG236">
        <f t="shared" si="638"/>
        <v>0.85940109217716931</v>
      </c>
      <c r="AH236">
        <f t="shared" si="612"/>
        <v>3.2888130079586961</v>
      </c>
      <c r="AI236" s="53">
        <f t="shared" si="613"/>
        <v>-0.45491539438358719</v>
      </c>
      <c r="AJ236">
        <f t="shared" si="614"/>
        <v>0.95723231617145743</v>
      </c>
      <c r="AK236">
        <f t="shared" si="615"/>
        <v>0.95723231617145743</v>
      </c>
      <c r="AL236">
        <f t="shared" si="639"/>
        <v>0.95723231617145743</v>
      </c>
      <c r="AM236">
        <f t="shared" si="616"/>
        <v>2.3408373008873427</v>
      </c>
      <c r="AN236" s="53">
        <f t="shared" si="617"/>
        <v>-3.7125758789280996E-2</v>
      </c>
      <c r="AO236">
        <f t="shared" si="618"/>
        <v>0.99951479350675676</v>
      </c>
      <c r="AP236">
        <f t="shared" si="619"/>
        <v>0.99951479350675676</v>
      </c>
      <c r="AQ236">
        <f t="shared" si="640"/>
        <v>0.99951479350675676</v>
      </c>
      <c r="AR236">
        <f t="shared" si="620"/>
        <v>1.2383070019061551</v>
      </c>
      <c r="AS236" s="53">
        <f t="shared" si="621"/>
        <v>0.14344216295082296</v>
      </c>
      <c r="AT236">
        <f t="shared" si="622"/>
        <v>0.97289453465798748</v>
      </c>
      <c r="AU236">
        <f t="shared" si="623"/>
        <v>0.97289453465798748</v>
      </c>
      <c r="AV236">
        <f t="shared" si="641"/>
        <v>0.97289453465798748</v>
      </c>
      <c r="AW236">
        <f t="shared" si="624"/>
        <v>0.11773712137416117</v>
      </c>
      <c r="AX236" s="53">
        <f t="shared" si="625"/>
        <v>2.9759968353086447E-2</v>
      </c>
      <c r="AY236">
        <f t="shared" si="626"/>
        <v>0.88592610016287421</v>
      </c>
      <c r="AZ236">
        <f t="shared" si="627"/>
        <v>0.8859261001628741</v>
      </c>
      <c r="BA236">
        <f t="shared" si="642"/>
        <v>0.88592610016287421</v>
      </c>
      <c r="BB236">
        <f t="shared" si="628"/>
        <v>0</v>
      </c>
      <c r="BC236" s="53">
        <f t="shared" si="629"/>
        <v>0</v>
      </c>
      <c r="FB236">
        <f t="shared" si="654"/>
        <v>0.77757612938007548</v>
      </c>
      <c r="FC236">
        <f t="shared" si="655"/>
        <v>5.5940000000000039</v>
      </c>
      <c r="FF236">
        <f t="shared" si="664"/>
        <v>0.8908017509018058</v>
      </c>
      <c r="FG236">
        <f t="shared" si="656"/>
        <v>12.372416393372148</v>
      </c>
      <c r="FH236">
        <f t="shared" si="657"/>
        <v>1.0349181768376976</v>
      </c>
      <c r="FI236">
        <f t="shared" si="658"/>
        <v>5.4974339802539678</v>
      </c>
      <c r="FJ236">
        <f t="shared" si="659"/>
        <v>12.372416393372148</v>
      </c>
      <c r="FL236">
        <f t="shared" si="660"/>
        <v>0.18607698778112505</v>
      </c>
      <c r="FM236">
        <f t="shared" si="650"/>
        <v>0.7761172623455912</v>
      </c>
      <c r="FN236">
        <f t="shared" si="661"/>
        <v>0.88848494521203536</v>
      </c>
      <c r="FO236">
        <f t="shared" si="662"/>
        <v>1.0745619329931604</v>
      </c>
      <c r="FQ236">
        <f t="shared" si="651"/>
        <v>0.96909090909090945</v>
      </c>
      <c r="FR236">
        <f t="shared" si="663"/>
        <v>1.00187617260788</v>
      </c>
    </row>
    <row r="237" spans="1:174" x14ac:dyDescent="0.2">
      <c r="A237">
        <f t="shared" si="643"/>
        <v>-103</v>
      </c>
      <c r="B237">
        <f t="shared" si="630"/>
        <v>-1.7976891295541595</v>
      </c>
      <c r="C237">
        <f t="shared" si="652"/>
        <v>-2.9526365599552584E-2</v>
      </c>
      <c r="D237">
        <f t="shared" si="591"/>
        <v>0.9712303932378914</v>
      </c>
      <c r="E237">
        <f t="shared" si="653"/>
        <v>-0.97437006478523525</v>
      </c>
      <c r="F237">
        <f t="shared" si="631"/>
        <v>1.2571722989189547</v>
      </c>
      <c r="G237">
        <f t="shared" si="632"/>
        <v>0.36458046620920936</v>
      </c>
      <c r="H237">
        <f t="shared" si="593"/>
        <v>0.36458046620920936</v>
      </c>
      <c r="I237">
        <f t="shared" si="594"/>
        <v>0.36458046620920936</v>
      </c>
      <c r="J237">
        <f t="shared" si="595"/>
        <v>2.860812396865451E-2</v>
      </c>
      <c r="K237">
        <f t="shared" si="596"/>
        <v>0.4493636392149809</v>
      </c>
      <c r="L237">
        <f t="shared" si="597"/>
        <v>0.95233128839294812</v>
      </c>
      <c r="N237">
        <f t="shared" si="598"/>
        <v>4.894451611919485</v>
      </c>
      <c r="O237" s="53">
        <f t="shared" si="599"/>
        <v>-2.581546975871567</v>
      </c>
      <c r="P237">
        <f t="shared" si="633"/>
        <v>0.46472924285089379</v>
      </c>
      <c r="Q237">
        <f t="shared" si="600"/>
        <v>0.46472924285089379</v>
      </c>
      <c r="R237">
        <f t="shared" si="634"/>
        <v>0.46472924285089379</v>
      </c>
      <c r="S237">
        <f t="shared" si="635"/>
        <v>4.7008998196089662</v>
      </c>
      <c r="T237" s="53">
        <f t="shared" si="601"/>
        <v>-2.1575666848329633</v>
      </c>
      <c r="U237">
        <f t="shared" si="602"/>
        <v>0.58321703761109833</v>
      </c>
      <c r="V237">
        <f t="shared" si="603"/>
        <v>0.58321703761109844</v>
      </c>
      <c r="W237">
        <f t="shared" si="636"/>
        <v>0.58321703761109833</v>
      </c>
      <c r="X237">
        <f t="shared" si="604"/>
        <v>4.3912762566425307</v>
      </c>
      <c r="Y237" s="53">
        <f t="shared" si="605"/>
        <v>-1.6559480790791279</v>
      </c>
      <c r="Z237">
        <f t="shared" si="606"/>
        <v>0.7142255858258999</v>
      </c>
      <c r="AA237">
        <f t="shared" si="607"/>
        <v>0.71422558582590001</v>
      </c>
      <c r="AB237">
        <f t="shared" si="637"/>
        <v>0.7142255858258999</v>
      </c>
      <c r="AC237">
        <f t="shared" si="608"/>
        <v>3.9154269873161391</v>
      </c>
      <c r="AD237" s="53">
        <f t="shared" si="609"/>
        <v>-1.1013228079249175</v>
      </c>
      <c r="AE237">
        <f t="shared" si="610"/>
        <v>0.84333847639933168</v>
      </c>
      <c r="AF237">
        <f t="shared" si="611"/>
        <v>0.84333847639933157</v>
      </c>
      <c r="AG237">
        <f t="shared" si="638"/>
        <v>0.84333847639933168</v>
      </c>
      <c r="AH237">
        <f t="shared" si="612"/>
        <v>3.2273435262546819</v>
      </c>
      <c r="AI237" s="53">
        <f t="shared" si="613"/>
        <v>-0.55472281182097638</v>
      </c>
      <c r="AJ237">
        <f t="shared" si="614"/>
        <v>0.94676258851170136</v>
      </c>
      <c r="AK237">
        <f t="shared" si="615"/>
        <v>0.94676258851170125</v>
      </c>
      <c r="AL237">
        <f t="shared" si="639"/>
        <v>0.94676258851170136</v>
      </c>
      <c r="AM237">
        <f t="shared" si="616"/>
        <v>2.3152343948612386</v>
      </c>
      <c r="AN237" s="53">
        <f t="shared" si="617"/>
        <v>-0.11687637350951272</v>
      </c>
      <c r="AO237">
        <f t="shared" si="618"/>
        <v>0.99775066968130155</v>
      </c>
      <c r="AP237">
        <f t="shared" si="619"/>
        <v>0.99775066968130155</v>
      </c>
      <c r="AQ237">
        <f t="shared" si="640"/>
        <v>0.99775066968130155</v>
      </c>
      <c r="AR237">
        <f t="shared" si="620"/>
        <v>1.2361214145597101</v>
      </c>
      <c r="AS237" s="53">
        <f t="shared" si="621"/>
        <v>9.8981894746049418E-2</v>
      </c>
      <c r="AT237">
        <f t="shared" si="622"/>
        <v>0.98041851909990507</v>
      </c>
      <c r="AU237">
        <f t="shared" si="623"/>
        <v>0.98041851909990485</v>
      </c>
      <c r="AV237">
        <f t="shared" si="641"/>
        <v>0.98041851909990507</v>
      </c>
      <c r="AW237">
        <f t="shared" si="624"/>
        <v>0.1186476540556602</v>
      </c>
      <c r="AX237" s="53">
        <f t="shared" si="625"/>
        <v>2.5606158224403514E-2</v>
      </c>
      <c r="AY237">
        <f t="shared" si="626"/>
        <v>0.90037125188090861</v>
      </c>
      <c r="AZ237">
        <f t="shared" si="627"/>
        <v>0.9003712518809085</v>
      </c>
      <c r="BA237">
        <f t="shared" si="642"/>
        <v>0.90037125188090861</v>
      </c>
      <c r="BB237">
        <f t="shared" si="628"/>
        <v>0</v>
      </c>
      <c r="BC237" s="53">
        <f t="shared" si="629"/>
        <v>0</v>
      </c>
      <c r="FB237">
        <f t="shared" si="654"/>
        <v>0.7786226624033783</v>
      </c>
      <c r="FC237">
        <f t="shared" si="655"/>
        <v>5.5760000000000041</v>
      </c>
      <c r="FF237">
        <f t="shared" si="664"/>
        <v>0.8924678313159643</v>
      </c>
      <c r="FG237">
        <f t="shared" si="656"/>
        <v>12.242285739038678</v>
      </c>
      <c r="FH237">
        <f t="shared" si="657"/>
        <v>1.0097547626142636</v>
      </c>
      <c r="FI237">
        <f t="shared" si="658"/>
        <v>5.4838099273568783</v>
      </c>
      <c r="FJ237">
        <f t="shared" si="659"/>
        <v>12.242285739038678</v>
      </c>
      <c r="FL237">
        <f t="shared" si="660"/>
        <v>0.18209410167719611</v>
      </c>
      <c r="FM237">
        <f t="shared" si="650"/>
        <v>0.77715908597028927</v>
      </c>
      <c r="FN237">
        <f t="shared" si="661"/>
        <v>0.89013877384376483</v>
      </c>
      <c r="FO237">
        <f t="shared" si="662"/>
        <v>1.0722328755209609</v>
      </c>
      <c r="FQ237">
        <f t="shared" si="651"/>
        <v>0.96727272727272762</v>
      </c>
      <c r="FR237">
        <f t="shared" si="663"/>
        <v>1.0018796992481203</v>
      </c>
    </row>
    <row r="238" spans="1:174" x14ac:dyDescent="0.2">
      <c r="A238">
        <f t="shared" si="643"/>
        <v>-101</v>
      </c>
      <c r="B238">
        <f t="shared" si="630"/>
        <v>-1.7627825445142729</v>
      </c>
      <c r="C238">
        <f t="shared" si="652"/>
        <v>-2.9746278286292848E-2</v>
      </c>
      <c r="D238">
        <f t="shared" si="591"/>
        <v>0.97080024462777592</v>
      </c>
      <c r="E238">
        <f t="shared" si="653"/>
        <v>-0.98162718344766398</v>
      </c>
      <c r="F238">
        <f t="shared" si="631"/>
        <v>1.2130970040929328</v>
      </c>
      <c r="G238">
        <f t="shared" si="632"/>
        <v>0.35263462178036409</v>
      </c>
      <c r="H238">
        <f t="shared" si="593"/>
        <v>0.35263462178036409</v>
      </c>
      <c r="I238">
        <f t="shared" si="594"/>
        <v>0.35263462178036409</v>
      </c>
      <c r="J238">
        <f t="shared" si="595"/>
        <v>2.4147074645322765E-2</v>
      </c>
      <c r="K238">
        <f t="shared" si="596"/>
        <v>0.42139682168162229</v>
      </c>
      <c r="L238">
        <f t="shared" si="597"/>
        <v>0.80181877519308875</v>
      </c>
      <c r="N238">
        <f t="shared" si="598"/>
        <v>4.7340799986829438</v>
      </c>
      <c r="O238" s="53">
        <f t="shared" si="599"/>
        <v>-2.6431565472391467</v>
      </c>
      <c r="P238">
        <f t="shared" si="633"/>
        <v>0.45021258940963033</v>
      </c>
      <c r="Q238">
        <f t="shared" si="600"/>
        <v>0.45021258940963033</v>
      </c>
      <c r="R238">
        <f t="shared" si="634"/>
        <v>0.45021258940963033</v>
      </c>
      <c r="S238">
        <f t="shared" si="635"/>
        <v>4.5540587619541189</v>
      </c>
      <c r="T238" s="53">
        <f t="shared" si="601"/>
        <v>-2.233113790418745</v>
      </c>
      <c r="U238">
        <f t="shared" si="602"/>
        <v>0.56643178337678202</v>
      </c>
      <c r="V238">
        <f t="shared" si="603"/>
        <v>0.56643178337678202</v>
      </c>
      <c r="W238">
        <f t="shared" si="636"/>
        <v>0.56643178337678202</v>
      </c>
      <c r="X238">
        <f t="shared" si="604"/>
        <v>4.2648933089104499</v>
      </c>
      <c r="Y238" s="53">
        <f t="shared" si="605"/>
        <v>-1.7447367535983698</v>
      </c>
      <c r="Z238">
        <f t="shared" si="606"/>
        <v>0.69638349937492849</v>
      </c>
      <c r="AA238">
        <f t="shared" si="607"/>
        <v>0.69638349937492861</v>
      </c>
      <c r="AB238">
        <f t="shared" si="637"/>
        <v>0.69638349937492849</v>
      </c>
      <c r="AC238">
        <f t="shared" si="608"/>
        <v>3.8176156120496261</v>
      </c>
      <c r="AD238" s="53">
        <f t="shared" si="609"/>
        <v>-1.1986528252686341</v>
      </c>
      <c r="AE238">
        <f t="shared" si="610"/>
        <v>0.82694892982378609</v>
      </c>
      <c r="AF238">
        <f t="shared" si="611"/>
        <v>0.82694892982378621</v>
      </c>
      <c r="AG238">
        <f t="shared" si="638"/>
        <v>0.82694892982378609</v>
      </c>
      <c r="AH238">
        <f t="shared" si="612"/>
        <v>3.1646229241250685</v>
      </c>
      <c r="AI238" s="53">
        <f t="shared" si="613"/>
        <v>-0.64998994216679018</v>
      </c>
      <c r="AJ238">
        <f t="shared" si="614"/>
        <v>0.9354172908649484</v>
      </c>
      <c r="AK238">
        <f t="shared" si="615"/>
        <v>0.93541729086494829</v>
      </c>
      <c r="AL238">
        <f t="shared" si="639"/>
        <v>0.9354172908649484</v>
      </c>
      <c r="AM238">
        <f t="shared" si="616"/>
        <v>2.2874903504192279</v>
      </c>
      <c r="AN238" s="53">
        <f t="shared" si="617"/>
        <v>-0.19418350481516033</v>
      </c>
      <c r="AO238">
        <f t="shared" si="618"/>
        <v>0.99473686191821165</v>
      </c>
      <c r="AP238">
        <f t="shared" si="619"/>
        <v>0.99473686191821153</v>
      </c>
      <c r="AQ238">
        <f t="shared" si="640"/>
        <v>0.99473686191821165</v>
      </c>
      <c r="AR238">
        <f t="shared" si="620"/>
        <v>1.2323875836252502</v>
      </c>
      <c r="AS238" s="53">
        <f t="shared" si="621"/>
        <v>5.508957433419763E-2</v>
      </c>
      <c r="AT238">
        <f t="shared" si="622"/>
        <v>0.98672620308338044</v>
      </c>
      <c r="AU238">
        <f t="shared" si="623"/>
        <v>0.98672620308338033</v>
      </c>
      <c r="AV238">
        <f t="shared" si="641"/>
        <v>0.98672620308338044</v>
      </c>
      <c r="AW238">
        <f t="shared" si="624"/>
        <v>0.11941099327516912</v>
      </c>
      <c r="AX238" s="53">
        <f t="shared" si="625"/>
        <v>2.1427132777086359E-2</v>
      </c>
      <c r="AY238">
        <f t="shared" si="626"/>
        <v>0.91398526579064809</v>
      </c>
      <c r="AZ238">
        <f t="shared" si="627"/>
        <v>0.91398526579064809</v>
      </c>
      <c r="BA238">
        <f t="shared" si="642"/>
        <v>0.91398526579064809</v>
      </c>
      <c r="BB238">
        <f t="shared" si="628"/>
        <v>0</v>
      </c>
      <c r="BC238" s="53">
        <f t="shared" si="629"/>
        <v>0</v>
      </c>
      <c r="FA238">
        <f>FB238/FN238</f>
        <v>0.8742656292648191</v>
      </c>
      <c r="FB238">
        <f t="shared" si="654"/>
        <v>0.77967597397810939</v>
      </c>
      <c r="FC238">
        <f t="shared" si="655"/>
        <v>5.5580000000000043</v>
      </c>
      <c r="FF238">
        <f t="shared" si="664"/>
        <v>0.8941481883686212</v>
      </c>
      <c r="FG238">
        <f t="shared" si="656"/>
        <v>12.112669884056075</v>
      </c>
      <c r="FH238">
        <f t="shared" si="657"/>
        <v>0.98457123045123207</v>
      </c>
      <c r="FI238">
        <f t="shared" si="658"/>
        <v>5.4700990386068691</v>
      </c>
      <c r="FJ238">
        <f t="shared" si="659"/>
        <v>12.112669884056075</v>
      </c>
      <c r="FL238">
        <f t="shared" si="660"/>
        <v>0.17808468715233969</v>
      </c>
      <c r="FM238">
        <f t="shared" si="650"/>
        <v>0.77820765764293398</v>
      </c>
      <c r="FN238">
        <f t="shared" si="661"/>
        <v>0.8918067322785509</v>
      </c>
      <c r="FO238">
        <f t="shared" si="662"/>
        <v>1.0698914194308906</v>
      </c>
      <c r="FQ238">
        <f t="shared" si="651"/>
        <v>0.9654545454545459</v>
      </c>
      <c r="FR238">
        <f t="shared" si="663"/>
        <v>1.0018832391713746</v>
      </c>
    </row>
    <row r="239" spans="1:174" x14ac:dyDescent="0.2">
      <c r="A239">
        <f t="shared" si="643"/>
        <v>-99</v>
      </c>
      <c r="B239">
        <f t="shared" ref="B239:B282" si="665">RADIANS(A239)</f>
        <v>-1.7278759594743862</v>
      </c>
      <c r="C239">
        <f t="shared" si="652"/>
        <v>-2.9929949715004175E-2</v>
      </c>
      <c r="D239">
        <f t="shared" si="591"/>
        <v>0.97043853763189158</v>
      </c>
      <c r="E239">
        <f t="shared" si="653"/>
        <v>-0.98768834059513777</v>
      </c>
      <c r="F239">
        <f t="shared" si="631"/>
        <v>1.1708495661125391</v>
      </c>
      <c r="G239">
        <f t="shared" ref="G239:G282" si="666">2*EXP(Vl*(xronoslin-LN(F239)/Vl))/(1+EXP(2*Vl*(xronoslin-LN(F239)/Vl)))</f>
        <v>0.3411035586036637</v>
      </c>
      <c r="H239">
        <f t="shared" ref="H239:H282" si="667">2*EXP(Vl*(LN(F239)/Vl-xronoslin))/(1+EXP(2*Vl*(LN(F239)/Vl-xronoslin)))</f>
        <v>0.34110355860366359</v>
      </c>
      <c r="I239">
        <f t="shared" si="594"/>
        <v>0.34110355860366359</v>
      </c>
      <c r="J239">
        <f t="shared" si="595"/>
        <v>1.9716201273881632E-2</v>
      </c>
      <c r="K239">
        <f t="shared" ref="K239:K282" si="668">2*EXP(Vl*(xronoslin-$J239-LN(F239)/Vl))/(1+EXP(2*Vl*(xronoslin-$J239-LN(F239)/Vl)))</f>
        <v>0.39498794085626671</v>
      </c>
      <c r="L239">
        <f t="shared" si="597"/>
        <v>0.65333581633871185</v>
      </c>
      <c r="N239">
        <f t="shared" si="598"/>
        <v>4.579276776943793</v>
      </c>
      <c r="O239" s="53">
        <f t="shared" ref="O239:O282" si="669">Al*(SIGN(SIN($B239))*SQRT(1-(Vl*SIN($B239)*N239/Al-COS($B239))^2)-SIN($B239))/(Vl*SIN($B239))</f>
        <v>-2.7004087383553754</v>
      </c>
      <c r="P239">
        <f t="shared" ref="P239:P282" si="670">2*EXP(Vl*(R$197-LN($F239)/Vl))/(1+EXP(2*Vl*(R$197-LN($F239)/Vl)))</f>
        <v>0.43613151131937106</v>
      </c>
      <c r="Q239">
        <f t="shared" ref="Q239:Q282" si="671">2*EXP(Vl*(LN($F239)/Vl-R$197))/(1+EXP(2*Vl*(LN($F239)/Vl-R$197)))</f>
        <v>0.43613151131937111</v>
      </c>
      <c r="R239">
        <f t="shared" ref="R239:R282" si="672">IF(OR($J239&lt;0, R$197&lt;$J239),P239,P239)</f>
        <v>0.43613151131937106</v>
      </c>
      <c r="S239">
        <f t="shared" ref="S239:S282" si="673">IF(R$197&lt;=0,0,IF(OR($J239&lt;0,R$197&lt;$J239),-1/(Vl*$C239)*(SIGN(COS($B239))*SQRT(1-R239^2)-COS($B239)),2*$L239+1/(Vl*$C239)*(SIGN(COS($B239))*SQRT(1-R239^2)-COS($B239))))</f>
        <v>4.4116237022442277</v>
      </c>
      <c r="T239" s="53">
        <f t="shared" ref="T239:T282" si="674">IF(R$197&lt;0,0,Al*(SIGN(SIN($B239))*SQRT(1-(Vl*SIN($B239)*S239/Al-COS($B239))^2)-SIN($B239))/(Vl*SIN($B239)))</f>
        <v>-2.3035322249441728</v>
      </c>
      <c r="U239">
        <f t="shared" ref="U239:U282" si="675">2*EXP(Vl*(W$197-LN($F239)/Vl))/(1+EXP(2*Vl*(W$197-LN($F239)/Vl)))</f>
        <v>0.55001568738432027</v>
      </c>
      <c r="V239">
        <f t="shared" ref="V239:V282" si="676">2*EXP(Vl*(LN($F239)/Vl-W$197))/(1+EXP(2*Vl*(LN($F239)/Vl-W$197)))</f>
        <v>0.55001568738432027</v>
      </c>
      <c r="W239">
        <f t="shared" ref="W239:W282" si="677">IF(OR($J239&lt;0, W$197&lt;$J239),U239,U239)</f>
        <v>0.55001568738432027</v>
      </c>
      <c r="X239">
        <f t="shared" ref="X239:X282" si="678">IF(W$197&lt;=0,0,IF(OR($J239&lt;0,W$197&lt;$J239),-1/(Vl*$C239)*(SIGN(COS($B239))*SQRT(1-W239^2)-COS($B239)),2*$L239+1/(Vl*$C239)*(SIGN(COS($B239))*SQRT(1-W239^2)-COS($B239))))</f>
        <v>4.1412899024432139</v>
      </c>
      <c r="Y239" s="53">
        <f t="shared" ref="Y239:Y282" si="679">IF(W$197&lt;0,0,Al*(SIGN(SIN($B239))*SQRT(1-(Vl*SIN($B239)*X239/Al-COS($B239))^2)-SIN($B239))/(Vl*SIN($B239)))</f>
        <v>-1.8279042287841192</v>
      </c>
      <c r="Z239">
        <f t="shared" ref="Z239:Z282" si="680">2*EXP(Vl*(AB$197-LN($F239)/Vl))/(1+EXP(2*Vl*(AB$197-LN($F239)/Vl)))</f>
        <v>0.67868815014906902</v>
      </c>
      <c r="AA239">
        <f t="shared" ref="AA239:AA282" si="681">2*EXP(Vl*(LN($F239)/Vl-AB$197))/(1+EXP(2*Vl*(LN($F239)/Vl-AB$197)))</f>
        <v>0.67868815014906902</v>
      </c>
      <c r="AB239">
        <f t="shared" ref="AB239:AB282" si="682">IF(OR($J239&lt;0, AB$197&lt;$J239),Z239,Z239)</f>
        <v>0.67868815014906902</v>
      </c>
      <c r="AC239">
        <f t="shared" ref="AC239:AC282" si="683">IF(AB$197&lt;=0,0,IF(OR($J239&lt;0,AB$197&lt;$J239),-1/(Vl*$C239)*(SIGN(COS($B239))*SQRT(1-AB239^2)-COS($B239)),2*$L239+1/(Vl*$C239)*(SIGN(COS($B239))*SQRT(1-AB239^2)-COS($B239))))</f>
        <v>3.7206086589469924</v>
      </c>
      <c r="AD239" s="53">
        <f t="shared" ref="AD239:AD282" si="684">IF(AB$197&lt;=0,0,Al*(SIGN(SIN($B239))*SQRT(1-(Vl*SIN($B239)*AC239/Al-COS($B239))^2)-SIN($B239))/(Vl*SIN($B239)))</f>
        <v>-1.2905141563400444</v>
      </c>
      <c r="AE239">
        <f t="shared" ref="AE239:AE282" si="685">2*EXP(Vl*(AG$197-LN($F239)/Vl))/(1+EXP(2*Vl*(AG$197-LN($F239)/Vl)))</f>
        <v>0.81028659241976919</v>
      </c>
      <c r="AF239">
        <f t="shared" ref="AF239:AF282" si="686">2*EXP(Vl*(LN($F239)/Vl-AG$197))/(1+EXP(2*Vl*(LN($F239)/Vl-AG$197)))</f>
        <v>0.81028659241976919</v>
      </c>
      <c r="AG239">
        <f t="shared" ref="AG239:AG282" si="687">IF(OR($J239&lt;0, AG$197&lt;$J239),AE239,AE239)</f>
        <v>0.81028659241976919</v>
      </c>
      <c r="AH239">
        <f t="shared" ref="AH239:AH282" si="688">IF(AG$197&lt;=0,0,IF(OR($J239&lt;0,AG$197&lt;$J239),-1/(Vl*$C239)*(SIGN(COS($B239))*SQRT(1-AG239^2)-COS($B239)),2*$L239+1/(Vl*$C239)*(SIGN(COS($B239))*SQRT(1-AG239^2)-COS($B239))))</f>
        <v>3.1008583879892098</v>
      </c>
      <c r="AI239" s="53">
        <f t="shared" ref="AI239:AI282" si="689">IF(AG$197&lt;=0,0,Al*(SIGN(SIN($B239))*SQRT(1-(Vl*SIN($B239)*AH239/Al-COS($B239))^2)-SIN($B239))/(Vl*SIN($B239)))</f>
        <v>-0.74090396853571749</v>
      </c>
      <c r="AJ239">
        <f t="shared" ref="AJ239:AJ282" si="690">2*EXP(Vl*(AL$197-LN($F239)/Vl))/(1+EXP(2*Vl*(AL$197-LN($F239)/Vl)))</f>
        <v>0.92326430637413448</v>
      </c>
      <c r="AK239">
        <f t="shared" ref="AK239:AK282" si="691">2*EXP(Vl*(LN($F239)/Vl-AL$197))/(1+EXP(2*Vl*(LN($F239)/Vl-AL$197)))</f>
        <v>0.92326430637413448</v>
      </c>
      <c r="AL239">
        <f t="shared" ref="AL239:AL282" si="692">IF(OR($J239&lt;0, AL$197&lt;$J239),AJ239,AJ239)</f>
        <v>0.92326430637413448</v>
      </c>
      <c r="AM239">
        <f t="shared" ref="AM239:AM282" si="693">IF(AL$197&lt;=0,0,IF(OR($J239&lt;0,AL$197&lt;$J239),-1/(Vl*$C239)*(SIGN(COS($B239))*SQRT(1-AL239^2)-COS($B239)),2*$L239+1/(Vl*$C239)*(SIGN(COS($B239))*SQRT(1-AL239^2)-COS($B239))))</f>
        <v>2.2577711705162931</v>
      </c>
      <c r="AN239" s="53">
        <f t="shared" ref="AN239:AN282" si="694">IF(AL$197&lt;=0,0,Al*(SIGN(SIN($B239))*SQRT(1-(Vl*SIN($B239)*AM239/Al-COS($B239))^2)-SIN($B239))/(Vl*SIN($B239)))</f>
        <v>-0.26906173763427166</v>
      </c>
      <c r="AO239">
        <f t="shared" ref="AO239:AO282" si="695">2*EXP(Vl*(AQ$197-LN($F239)/Vl))/(1+EXP(2*Vl*(AQ$197-LN($F239)/Vl)))</f>
        <v>0.99051621311861204</v>
      </c>
      <c r="AP239">
        <f t="shared" ref="AP239:AP282" si="696">2*EXP(Vl*(LN($F239)/Vl-AQ$197))/(1+EXP(2*Vl*(LN($F239)/Vl-AQ$197)))</f>
        <v>0.99051621311861215</v>
      </c>
      <c r="AQ239">
        <f t="shared" ref="AQ239:AQ282" si="697">IF(OR($J239&lt;0, AQ$197&lt;$J239),AO239,AO239)</f>
        <v>0.99051621311861204</v>
      </c>
      <c r="AR239">
        <f t="shared" ref="AR239:AR282" si="698">IF(AQ$197&lt;=0,0,IF(OR($J239&lt;0,AQ$197&lt;$J239),-1/(Vl*$C239)*(SIGN(COS($B239))*SQRT(1-AQ239^2)-COS($B239)),2*$L239+1/(Vl*$C239)*(SIGN(COS($B239))*SQRT(1-AQ239^2)-COS($B239))))</f>
        <v>1.2271585875212634</v>
      </c>
      <c r="AS239" s="53">
        <f t="shared" ref="AS239:AS282" si="699">IF(AQ$197&lt;=0,0,Al*(SIGN(SIN($B239))*SQRT(1-(Vl*SIN($B239)*AR239/Al-COS($B239))^2)-SIN($B239))/(Vl*SIN($B239)))</f>
        <v>1.1810379529541245E-2</v>
      </c>
      <c r="AT239">
        <f t="shared" ref="AT239:AT282" si="700">2*EXP(Vl*(AV$197-LN($F239)/Vl))/(1+EXP(2*Vl*(AV$197-LN($F239)/Vl)))</f>
        <v>0.99181344079740996</v>
      </c>
      <c r="AU239">
        <f t="shared" ref="AU239:AU282" si="701">2*EXP(Vl*(LN($F239)/Vl-AV$197))/(1+EXP(2*Vl*(LN($F239)/Vl-AV$197)))</f>
        <v>0.99181344079740996</v>
      </c>
      <c r="AV239">
        <f t="shared" ref="AV239:AV282" si="702">IF(OR($J239&lt;0, AV$197&lt;$J239),AT239,AT239)</f>
        <v>0.99181344079740996</v>
      </c>
      <c r="AW239">
        <f t="shared" ref="AW239:AW282" si="703">IF(AV$197&lt;=0,0,IF(OR($J239&lt;0,AV$197&lt;$J239),-1/(Vl*$C239)*(SIGN(COS($B239))*SQRT(1-AV239^2)-COS($B239)),2*$L239+1/(Vl*$C239)*(SIGN(COS($B239))*SQRT(1-AV239^2)-COS($B239))))</f>
        <v>0.12002663731762066</v>
      </c>
      <c r="AX239" s="53">
        <f t="shared" ref="AX239:AX282" si="704">IF(AV$197&lt;=0,0,Al*(SIGN(SIN($B239))*SQRT(1-(Vl*SIN($B239)*AW239/Al-COS($B239))^2)-SIN($B239))/(Vl*SIN($B239)))</f>
        <v>1.7228145392624225E-2</v>
      </c>
      <c r="AY239">
        <f t="shared" ref="AY239:AY282" si="705">2*EXP(Vl*(BA$197-LN($F239)/Vl))/(1+EXP(2*Vl*(BA$197-LN($F239)/Vl)))</f>
        <v>0.92673456059988268</v>
      </c>
      <c r="AZ239">
        <f t="shared" ref="AZ239:AZ282" si="706">2*EXP(Vl*(LN($F239)/Vl-BA$197))/(1+EXP(2*Vl*(LN($F239)/Vl-BA$197)))</f>
        <v>0.92673456059988257</v>
      </c>
      <c r="BA239">
        <f t="shared" ref="BA239:BA282" si="707">IF(OR($J239&lt;0, BA$197&lt;$J239),AY239,AY239)</f>
        <v>0.92673456059988268</v>
      </c>
      <c r="BB239">
        <f t="shared" ref="BB239:BB282" si="708">IF(BA$197&lt;=0,0,IF(OR($J239&lt;0,BA$197&lt;$J239),-1/(Vl*$C239)*(SIGN(COS($B239))*SQRT(1-BA239^2)-COS($B239)),2*$L239+1/(Vl*$C239)*(SIGN(COS($B239))*SQRT(1-BA239^2)-COS($B239))))</f>
        <v>0</v>
      </c>
      <c r="BC239" s="53">
        <f t="shared" ref="BC239:BC282" si="709">IF(BA$197&lt;=0,0,Al*(SIGN(SIN($B239))*SQRT(1-(Vl*SIN($B239)*BB239/Al-COS($B239))^2)-SIN($B239))/(Vl*SIN($B239)))</f>
        <v>0</v>
      </c>
      <c r="FA239">
        <f t="shared" ref="FA239:FA267" si="710">FB239/FN239</f>
        <v>0.87380607323222115</v>
      </c>
      <c r="FB239">
        <f t="shared" si="654"/>
        <v>0.78073613017679189</v>
      </c>
      <c r="FC239">
        <f t="shared" si="655"/>
        <v>5.5400000000000045</v>
      </c>
      <c r="FF239">
        <f t="shared" si="664"/>
        <v>0.89584302229946766</v>
      </c>
      <c r="FG239">
        <f t="shared" si="656"/>
        <v>11.983568828424335</v>
      </c>
      <c r="FH239">
        <f t="shared" si="657"/>
        <v>0.95936728628528656</v>
      </c>
      <c r="FI239">
        <f t="shared" si="658"/>
        <v>5.456300432528038</v>
      </c>
      <c r="FJ239">
        <f t="shared" si="659"/>
        <v>11.983568828424335</v>
      </c>
      <c r="FL239">
        <f t="shared" si="660"/>
        <v>0.17404839713142295</v>
      </c>
      <c r="FM239">
        <f t="shared" si="650"/>
        <v>0.77926304313872252</v>
      </c>
      <c r="FN239">
        <f t="shared" si="661"/>
        <v>0.8934890178650714</v>
      </c>
      <c r="FO239">
        <f t="shared" si="662"/>
        <v>1.0675374149964942</v>
      </c>
      <c r="FQ239">
        <f t="shared" si="651"/>
        <v>0.96363636363636407</v>
      </c>
      <c r="FR239">
        <f t="shared" si="663"/>
        <v>1.0018867924528303</v>
      </c>
    </row>
    <row r="240" spans="1:174" x14ac:dyDescent="0.2">
      <c r="A240">
        <f t="shared" si="643"/>
        <v>-97</v>
      </c>
      <c r="B240">
        <f t="shared" si="665"/>
        <v>-1.6929693744344996</v>
      </c>
      <c r="C240">
        <f t="shared" si="652"/>
        <v>-3.0077156110343093E-2</v>
      </c>
      <c r="D240">
        <f t="shared" si="591"/>
        <v>0.97014703445036365</v>
      </c>
      <c r="E240">
        <f t="shared" si="653"/>
        <v>-0.99254615164132209</v>
      </c>
      <c r="F240">
        <f t="shared" si="631"/>
        <v>1.1302943863617527</v>
      </c>
      <c r="G240">
        <f t="shared" si="666"/>
        <v>0.32996219646479719</v>
      </c>
      <c r="H240">
        <f t="shared" si="667"/>
        <v>0.32996219646479719</v>
      </c>
      <c r="I240">
        <f t="shared" si="594"/>
        <v>0.32996219646479719</v>
      </c>
      <c r="J240">
        <f t="shared" si="595"/>
        <v>1.5309764712412261E-2</v>
      </c>
      <c r="K240">
        <f t="shared" si="668"/>
        <v>0.37007793450892484</v>
      </c>
      <c r="L240">
        <f t="shared" si="597"/>
        <v>0.50648631372448094</v>
      </c>
      <c r="N240">
        <f t="shared" si="598"/>
        <v>4.4297052476554901</v>
      </c>
      <c r="O240" s="53">
        <f t="shared" si="669"/>
        <v>-2.7536843607559045</v>
      </c>
      <c r="P240">
        <f t="shared" si="670"/>
        <v>0.42246469997966601</v>
      </c>
      <c r="Q240">
        <f t="shared" si="671"/>
        <v>0.42246469997966607</v>
      </c>
      <c r="R240">
        <f t="shared" si="672"/>
        <v>0.42246469997966601</v>
      </c>
      <c r="S240">
        <f t="shared" si="673"/>
        <v>4.2733790964877052</v>
      </c>
      <c r="T240" s="53">
        <f t="shared" si="674"/>
        <v>-2.3692459884264694</v>
      </c>
      <c r="U240">
        <f t="shared" si="675"/>
        <v>0.53396059627783532</v>
      </c>
      <c r="V240">
        <f t="shared" si="676"/>
        <v>0.53396059627783543</v>
      </c>
      <c r="W240">
        <f t="shared" si="677"/>
        <v>0.53396059627783532</v>
      </c>
      <c r="X240">
        <f t="shared" si="678"/>
        <v>4.0204046473366022</v>
      </c>
      <c r="Y240" s="53">
        <f t="shared" si="679"/>
        <v>-1.9058714929741396</v>
      </c>
      <c r="Z240">
        <f t="shared" si="680"/>
        <v>0.66115665999528317</v>
      </c>
      <c r="AA240">
        <f t="shared" si="681"/>
        <v>0.66115665999528328</v>
      </c>
      <c r="AB240">
        <f t="shared" si="682"/>
        <v>0.66115665999528317</v>
      </c>
      <c r="AC240">
        <f t="shared" si="683"/>
        <v>3.6244999909879416</v>
      </c>
      <c r="AD240" s="53">
        <f t="shared" si="684"/>
        <v>-1.3772474466596882</v>
      </c>
      <c r="AE240">
        <f t="shared" si="685"/>
        <v>0.79339968011840212</v>
      </c>
      <c r="AF240">
        <f t="shared" si="686"/>
        <v>0.79339968011840212</v>
      </c>
      <c r="AG240">
        <f t="shared" si="687"/>
        <v>0.79339968011840212</v>
      </c>
      <c r="AH240">
        <f t="shared" si="688"/>
        <v>3.0362344337651166</v>
      </c>
      <c r="AI240" s="53">
        <f t="shared" si="689"/>
        <v>-0.82764836040481082</v>
      </c>
      <c r="AJ240">
        <f t="shared" si="690"/>
        <v>0.91036748945491264</v>
      </c>
      <c r="AK240">
        <f t="shared" si="691"/>
        <v>0.91036748945491253</v>
      </c>
      <c r="AL240">
        <f t="shared" si="692"/>
        <v>0.91036748945491264</v>
      </c>
      <c r="AM240">
        <f t="shared" si="693"/>
        <v>2.2262330061676696</v>
      </c>
      <c r="AN240" s="53">
        <f t="shared" si="694"/>
        <v>-0.34153271458296808</v>
      </c>
      <c r="AO240">
        <f t="shared" si="695"/>
        <v>0.9851316689147116</v>
      </c>
      <c r="AP240">
        <f t="shared" si="696"/>
        <v>0.98513166891471171</v>
      </c>
      <c r="AQ240">
        <f t="shared" si="697"/>
        <v>0.9851316689147116</v>
      </c>
      <c r="AR240">
        <f t="shared" si="698"/>
        <v>1.220487631940536</v>
      </c>
      <c r="AS240" s="53">
        <f t="shared" si="699"/>
        <v>-3.0814427315739312E-2</v>
      </c>
      <c r="AT240">
        <f t="shared" si="700"/>
        <v>0.99567765113053053</v>
      </c>
      <c r="AU240">
        <f t="shared" si="701"/>
        <v>0.99567765113053075</v>
      </c>
      <c r="AV240">
        <f t="shared" si="702"/>
        <v>0.99567765113053053</v>
      </c>
      <c r="AW240">
        <f t="shared" si="703"/>
        <v>0.12049427382373265</v>
      </c>
      <c r="AX240" s="53">
        <f t="shared" si="704"/>
        <v>1.3014443078162054E-2</v>
      </c>
      <c r="AY240">
        <f t="shared" si="705"/>
        <v>0.9385850606981716</v>
      </c>
      <c r="AZ240">
        <f t="shared" si="706"/>
        <v>0.93858506069817171</v>
      </c>
      <c r="BA240">
        <f t="shared" si="707"/>
        <v>0.9385850606981716</v>
      </c>
      <c r="BB240">
        <f t="shared" si="708"/>
        <v>0</v>
      </c>
      <c r="BC240" s="53">
        <f t="shared" si="709"/>
        <v>0</v>
      </c>
      <c r="FA240">
        <f t="shared" si="710"/>
        <v>0.87334179118427613</v>
      </c>
      <c r="FB240">
        <f t="shared" si="654"/>
        <v>0.7818031979334521</v>
      </c>
      <c r="FC240">
        <f t="shared" si="655"/>
        <v>5.5220000000000047</v>
      </c>
      <c r="FF240">
        <f t="shared" si="664"/>
        <v>0.89755253744463848</v>
      </c>
      <c r="FG240">
        <f t="shared" si="656"/>
        <v>11.854982572143449</v>
      </c>
      <c r="FH240">
        <f t="shared" si="657"/>
        <v>0.93414262904322154</v>
      </c>
      <c r="FI240">
        <f t="shared" si="658"/>
        <v>5.4424132100203737</v>
      </c>
      <c r="FJ240">
        <f t="shared" si="659"/>
        <v>11.854982572143449</v>
      </c>
      <c r="FL240">
        <f t="shared" si="660"/>
        <v>0.16998487755185573</v>
      </c>
      <c r="FM240">
        <f t="shared" si="650"/>
        <v>0.7803253090904777</v>
      </c>
      <c r="FN240">
        <f t="shared" si="661"/>
        <v>0.89518583196769375</v>
      </c>
      <c r="FO240">
        <f t="shared" si="662"/>
        <v>1.0651707095195495</v>
      </c>
      <c r="FQ240">
        <f t="shared" si="651"/>
        <v>0.96181818181818224</v>
      </c>
      <c r="FR240">
        <f t="shared" si="663"/>
        <v>1.001890359168242</v>
      </c>
    </row>
    <row r="241" spans="1:174" x14ac:dyDescent="0.2">
      <c r="A241">
        <f t="shared" si="643"/>
        <v>-95</v>
      </c>
      <c r="B241">
        <f t="shared" si="665"/>
        <v>-1.6580627893946132</v>
      </c>
      <c r="C241">
        <f t="shared" si="652"/>
        <v>-3.0187718123992291E-2</v>
      </c>
      <c r="D241">
        <f t="shared" si="591"/>
        <v>0.96992715525739082</v>
      </c>
      <c r="E241">
        <f t="shared" si="653"/>
        <v>-0.99619469809174555</v>
      </c>
      <c r="F241">
        <f t="shared" si="631"/>
        <v>1.0913085010692714</v>
      </c>
      <c r="G241">
        <f t="shared" si="666"/>
        <v>0.31918716096245797</v>
      </c>
      <c r="H241">
        <f t="shared" si="667"/>
        <v>0.31918716096245797</v>
      </c>
      <c r="I241">
        <f t="shared" si="594"/>
        <v>0.31918716096245797</v>
      </c>
      <c r="J241">
        <f t="shared" si="595"/>
        <v>1.0922179495254191E-2</v>
      </c>
      <c r="K241">
        <f t="shared" si="668"/>
        <v>0.34660065324595396</v>
      </c>
      <c r="L241">
        <f t="shared" si="597"/>
        <v>0.36089073704443675</v>
      </c>
      <c r="N241">
        <f t="shared" si="598"/>
        <v>4.2850516121185525</v>
      </c>
      <c r="O241" s="53">
        <f t="shared" si="669"/>
        <v>-2.8033235832390622</v>
      </c>
      <c r="P241">
        <f t="shared" si="670"/>
        <v>0.40919168403312506</v>
      </c>
      <c r="Q241">
        <f t="shared" si="671"/>
        <v>0.40919168403312506</v>
      </c>
      <c r="R241">
        <f t="shared" si="672"/>
        <v>0.40919168403312506</v>
      </c>
      <c r="S241">
        <f t="shared" si="673"/>
        <v>4.1391178697011206</v>
      </c>
      <c r="T241" s="53">
        <f t="shared" si="674"/>
        <v>-2.4306367396153417</v>
      </c>
      <c r="U241">
        <f t="shared" si="675"/>
        <v>0.51825732584433637</v>
      </c>
      <c r="V241">
        <f t="shared" si="676"/>
        <v>0.51825732584433648</v>
      </c>
      <c r="W241">
        <f t="shared" si="677"/>
        <v>0.51825732584433637</v>
      </c>
      <c r="X241">
        <f t="shared" si="678"/>
        <v>3.9021683919475012</v>
      </c>
      <c r="Y241" s="53">
        <f t="shared" si="679"/>
        <v>-1.979022438381816</v>
      </c>
      <c r="Z241">
        <f t="shared" si="680"/>
        <v>0.64380250516281867</v>
      </c>
      <c r="AA241">
        <f t="shared" si="681"/>
        <v>0.64380250516281845</v>
      </c>
      <c r="AB241">
        <f t="shared" si="682"/>
        <v>0.64380250516281867</v>
      </c>
      <c r="AC241">
        <f t="shared" si="683"/>
        <v>3.5293634857694647</v>
      </c>
      <c r="AD241" s="53">
        <f t="shared" si="684"/>
        <v>-1.459170379662019</v>
      </c>
      <c r="AE241">
        <f t="shared" si="685"/>
        <v>0.77633103236148526</v>
      </c>
      <c r="AF241">
        <f t="shared" si="686"/>
        <v>0.77633103236148515</v>
      </c>
      <c r="AG241">
        <f t="shared" si="687"/>
        <v>0.77633103236148526</v>
      </c>
      <c r="AH241">
        <f t="shared" si="688"/>
        <v>2.9709150022654405</v>
      </c>
      <c r="AI241" s="53">
        <f t="shared" si="689"/>
        <v>-0.91040197551201774</v>
      </c>
      <c r="AJ241">
        <f t="shared" si="690"/>
        <v>0.89678676394973322</v>
      </c>
      <c r="AK241">
        <f t="shared" si="691"/>
        <v>0.896786763949733</v>
      </c>
      <c r="AL241">
        <f t="shared" si="692"/>
        <v>0.89678676394973322</v>
      </c>
      <c r="AM241">
        <f t="shared" si="693"/>
        <v>2.1930223964770308</v>
      </c>
      <c r="AN241" s="53">
        <f t="shared" si="694"/>
        <v>-0.41162408224143765</v>
      </c>
      <c r="AO241">
        <f t="shared" si="695"/>
        <v>0.97862609155390412</v>
      </c>
      <c r="AP241">
        <f t="shared" si="696"/>
        <v>0.97862609155390434</v>
      </c>
      <c r="AQ241">
        <f t="shared" si="697"/>
        <v>0.97862609155390412</v>
      </c>
      <c r="AR241">
        <f t="shared" si="698"/>
        <v>1.2124278192697662</v>
      </c>
      <c r="AS241" s="53">
        <f t="shared" si="699"/>
        <v>-7.2747327512800747E-2</v>
      </c>
      <c r="AT241">
        <f t="shared" si="700"/>
        <v>0.99831780262173708</v>
      </c>
      <c r="AU241">
        <f t="shared" si="701"/>
        <v>0.99831780262173708</v>
      </c>
      <c r="AV241">
        <f t="shared" si="702"/>
        <v>0.99831780262173708</v>
      </c>
      <c r="AW241">
        <f t="shared" si="703"/>
        <v>0.12081377796883652</v>
      </c>
      <c r="AX241" s="53">
        <f t="shared" si="704"/>
        <v>8.7912595830825554E-3</v>
      </c>
      <c r="AY241">
        <f t="shared" si="705"/>
        <v>0.94950226016931827</v>
      </c>
      <c r="AZ241">
        <f t="shared" si="706"/>
        <v>0.94950226016931816</v>
      </c>
      <c r="BA241">
        <f t="shared" si="707"/>
        <v>0.94950226016931827</v>
      </c>
      <c r="BB241">
        <f t="shared" si="708"/>
        <v>0</v>
      </c>
      <c r="BC241" s="53">
        <f t="shared" si="709"/>
        <v>0</v>
      </c>
      <c r="FA241">
        <f t="shared" si="710"/>
        <v>0.87287270812415285</v>
      </c>
      <c r="FB241">
        <f t="shared" si="654"/>
        <v>0.78287724505770673</v>
      </c>
      <c r="FC241">
        <f t="shared" si="655"/>
        <v>5.5040000000000049</v>
      </c>
      <c r="FF241">
        <f t="shared" si="664"/>
        <v>0.89927694235067834</v>
      </c>
      <c r="FG241">
        <f t="shared" si="656"/>
        <v>11.726911115213422</v>
      </c>
      <c r="FH241">
        <f t="shared" si="657"/>
        <v>0.90889695042881091</v>
      </c>
      <c r="FI241">
        <f t="shared" si="658"/>
        <v>5.4284364538512619</v>
      </c>
      <c r="FJ241">
        <f t="shared" si="659"/>
        <v>11.726911115213422</v>
      </c>
      <c r="FL241">
        <f t="shared" si="660"/>
        <v>0.16589376716887111</v>
      </c>
      <c r="FM241">
        <f t="shared" si="650"/>
        <v>0.78139452300267331</v>
      </c>
      <c r="FN241">
        <f t="shared" si="661"/>
        <v>0.89689738007750197</v>
      </c>
      <c r="FO241">
        <f t="shared" si="662"/>
        <v>1.0627911472463731</v>
      </c>
      <c r="FQ241">
        <f t="shared" si="651"/>
        <v>0.96000000000000041</v>
      </c>
      <c r="FR241">
        <f t="shared" si="663"/>
        <v>1.0018939393939394</v>
      </c>
    </row>
    <row r="242" spans="1:174" x14ac:dyDescent="0.2">
      <c r="A242">
        <f t="shared" si="643"/>
        <v>-93</v>
      </c>
      <c r="B242">
        <f t="shared" si="665"/>
        <v>-1.6231562043547265</v>
      </c>
      <c r="C242">
        <f t="shared" si="652"/>
        <v>-3.0261501053168903E-2</v>
      </c>
      <c r="D242">
        <f t="shared" si="591"/>
        <v>0.96977997128229887</v>
      </c>
      <c r="E242">
        <f t="shared" si="653"/>
        <v>-0.99862953475457383</v>
      </c>
      <c r="F242">
        <f t="shared" si="631"/>
        <v>1.0537801252809622</v>
      </c>
      <c r="G242">
        <f t="shared" si="666"/>
        <v>0.30875666052713535</v>
      </c>
      <c r="H242">
        <f t="shared" si="667"/>
        <v>0.30875666052713535</v>
      </c>
      <c r="I242">
        <f t="shared" si="594"/>
        <v>0.30875666052713535</v>
      </c>
      <c r="J242">
        <f t="shared" si="595"/>
        <v>6.5479773208454075E-3</v>
      </c>
      <c r="K242">
        <f t="shared" si="668"/>
        <v>0.32448607259345619</v>
      </c>
      <c r="L242">
        <f t="shared" si="597"/>
        <v>0.21618208954254503</v>
      </c>
      <c r="N242">
        <f t="shared" si="598"/>
        <v>4.1450233209717195</v>
      </c>
      <c r="O242" s="53">
        <f t="shared" si="669"/>
        <v>-2.8496309263350179</v>
      </c>
      <c r="P242">
        <f t="shared" si="670"/>
        <v>0.39629285568702971</v>
      </c>
      <c r="Q242">
        <f t="shared" si="671"/>
        <v>0.39629285568702965</v>
      </c>
      <c r="R242">
        <f t="shared" si="672"/>
        <v>0.39629285568702971</v>
      </c>
      <c r="S242">
        <f t="shared" si="673"/>
        <v>4.0086416821615689</v>
      </c>
      <c r="T242" s="53">
        <f t="shared" si="674"/>
        <v>-2.488048585268662</v>
      </c>
      <c r="U242">
        <f t="shared" si="675"/>
        <v>0.50289593962577894</v>
      </c>
      <c r="V242">
        <f t="shared" si="676"/>
        <v>0.50289593962577894</v>
      </c>
      <c r="W242">
        <f t="shared" si="677"/>
        <v>0.50289593962577894</v>
      </c>
      <c r="X242">
        <f t="shared" si="678"/>
        <v>3.7865063206764491</v>
      </c>
      <c r="Y242" s="53">
        <f t="shared" si="679"/>
        <v>-2.0477073917194337</v>
      </c>
      <c r="Z242">
        <f t="shared" si="680"/>
        <v>0.62663604269474882</v>
      </c>
      <c r="AA242">
        <f t="shared" si="681"/>
        <v>0.62663604269474882</v>
      </c>
      <c r="AB242">
        <f t="shared" si="682"/>
        <v>0.62663604269474882</v>
      </c>
      <c r="AC242">
        <f t="shared" si="683"/>
        <v>3.4352559212154636</v>
      </c>
      <c r="AD242" s="53">
        <f t="shared" si="684"/>
        <v>-1.5365789828396117</v>
      </c>
      <c r="AE242">
        <f t="shared" si="685"/>
        <v>0.75911861926004265</v>
      </c>
      <c r="AF242">
        <f t="shared" si="686"/>
        <v>0.75911861926004276</v>
      </c>
      <c r="AG242">
        <f t="shared" si="687"/>
        <v>0.75911861926004265</v>
      </c>
      <c r="AH242">
        <f t="shared" si="688"/>
        <v>2.9050454000253816</v>
      </c>
      <c r="AI242" s="53">
        <f t="shared" si="689"/>
        <v>-0.98933838028108256</v>
      </c>
      <c r="AJ242">
        <f t="shared" si="690"/>
        <v>0.88257824270774876</v>
      </c>
      <c r="AK242">
        <f t="shared" si="691"/>
        <v>0.88257824270774876</v>
      </c>
      <c r="AL242">
        <f t="shared" si="692"/>
        <v>0.88257824270774876</v>
      </c>
      <c r="AM242">
        <f t="shared" si="693"/>
        <v>2.1582765610598651</v>
      </c>
      <c r="AN242" s="53">
        <f t="shared" si="694"/>
        <v>-0.47936853761370424</v>
      </c>
      <c r="AO242">
        <f t="shared" si="695"/>
        <v>0.9710420930229785</v>
      </c>
      <c r="AP242">
        <f t="shared" si="696"/>
        <v>0.97104209302297839</v>
      </c>
      <c r="AQ242">
        <f t="shared" si="697"/>
        <v>0.9710420930229785</v>
      </c>
      <c r="AR242">
        <f t="shared" si="698"/>
        <v>1.2030319418457329</v>
      </c>
      <c r="AS242" s="53">
        <f t="shared" si="699"/>
        <v>-0.11395436764325033</v>
      </c>
      <c r="AT242">
        <f t="shared" si="700"/>
        <v>0.99973439636632067</v>
      </c>
      <c r="AU242">
        <f t="shared" si="701"/>
        <v>0.999734396366321</v>
      </c>
      <c r="AV242">
        <f t="shared" si="702"/>
        <v>0.99973439636632067</v>
      </c>
      <c r="AW242">
        <f t="shared" si="703"/>
        <v>0.12098521039412034</v>
      </c>
      <c r="AX242" s="53">
        <f t="shared" si="704"/>
        <v>4.5638086896516248E-3</v>
      </c>
      <c r="AY242">
        <f t="shared" si="705"/>
        <v>0.95945129612293523</v>
      </c>
      <c r="AZ242">
        <f t="shared" si="706"/>
        <v>0.95945129612293545</v>
      </c>
      <c r="BA242">
        <f t="shared" si="707"/>
        <v>0.95945129612293523</v>
      </c>
      <c r="BB242">
        <f t="shared" si="708"/>
        <v>0</v>
      </c>
      <c r="BC242" s="53">
        <f t="shared" si="709"/>
        <v>0</v>
      </c>
      <c r="FA242">
        <f t="shared" si="710"/>
        <v>0.87239874739558154</v>
      </c>
      <c r="FB242">
        <f t="shared" si="654"/>
        <v>0.78395834024912758</v>
      </c>
      <c r="FC242">
        <f t="shared" si="655"/>
        <v>5.4860000000000051</v>
      </c>
      <c r="FF242">
        <f t="shared" si="664"/>
        <v>0.9010164498926041</v>
      </c>
      <c r="FG242">
        <f t="shared" si="656"/>
        <v>11.599354457634252</v>
      </c>
      <c r="FH242">
        <f t="shared" si="657"/>
        <v>0.88362993470158058</v>
      </c>
      <c r="FI242">
        <f t="shared" si="658"/>
        <v>5.4143692281279954</v>
      </c>
      <c r="FJ242">
        <f t="shared" si="659"/>
        <v>11.599354457634252</v>
      </c>
      <c r="FL242">
        <f t="shared" si="660"/>
        <v>0.16177469735376909</v>
      </c>
      <c r="FM242">
        <f t="shared" si="650"/>
        <v>0.78247075326573257</v>
      </c>
      <c r="FN242">
        <f t="shared" si="661"/>
        <v>0.89862387192728121</v>
      </c>
      <c r="FO242">
        <f t="shared" si="662"/>
        <v>1.0603985692810503</v>
      </c>
      <c r="FQ242">
        <f t="shared" si="651"/>
        <v>0.95818181818181869</v>
      </c>
      <c r="FR242">
        <f t="shared" si="663"/>
        <v>1.0018975332068309</v>
      </c>
    </row>
    <row r="243" spans="1:174" x14ac:dyDescent="0.2">
      <c r="A243">
        <f t="shared" si="643"/>
        <v>-91</v>
      </c>
      <c r="B243">
        <f t="shared" si="665"/>
        <v>-1.5882496193148399</v>
      </c>
      <c r="C243">
        <f t="shared" si="652"/>
        <v>-3.0298415004739128E-2</v>
      </c>
      <c r="D243">
        <f t="shared" si="591"/>
        <v>0.96970619959061977</v>
      </c>
      <c r="E243">
        <f t="shared" si="653"/>
        <v>-0.99984769515639127</v>
      </c>
      <c r="F243">
        <f t="shared" si="631"/>
        <v>1.0176073929721252</v>
      </c>
      <c r="G243">
        <f t="shared" si="666"/>
        <v>0.2986503699487188</v>
      </c>
      <c r="H243">
        <f t="shared" si="667"/>
        <v>0.2986503699487188</v>
      </c>
      <c r="I243">
        <f t="shared" si="594"/>
        <v>0.2986503699487188</v>
      </c>
      <c r="J243">
        <f t="shared" si="595"/>
        <v>2.1817723354481265E-3</v>
      </c>
      <c r="K243">
        <f t="shared" si="668"/>
        <v>0.30366266629358823</v>
      </c>
      <c r="L243">
        <f t="shared" si="597"/>
        <v>7.2002142828897386E-2</v>
      </c>
      <c r="N243">
        <f t="shared" si="598"/>
        <v>4.0093475105631784</v>
      </c>
      <c r="O243" s="53">
        <f t="shared" si="669"/>
        <v>-2.8928795660515347</v>
      </c>
      <c r="P243">
        <f t="shared" si="670"/>
        <v>0.38374947831464451</v>
      </c>
      <c r="Q243">
        <f t="shared" si="671"/>
        <v>0.38374947831464451</v>
      </c>
      <c r="R243">
        <f t="shared" si="672"/>
        <v>0.38374947831464451</v>
      </c>
      <c r="S243">
        <f t="shared" si="673"/>
        <v>3.8817610062966086</v>
      </c>
      <c r="T243" s="53">
        <f t="shared" si="674"/>
        <v>-2.541792271746639</v>
      </c>
      <c r="U243">
        <f t="shared" si="675"/>
        <v>0.48786597458089104</v>
      </c>
      <c r="V243">
        <f t="shared" si="676"/>
        <v>0.48786597458089115</v>
      </c>
      <c r="W243">
        <f t="shared" si="677"/>
        <v>0.48786597458089104</v>
      </c>
      <c r="X243">
        <f t="shared" si="678"/>
        <v>3.6733396530665186</v>
      </c>
      <c r="Y243" s="53">
        <f t="shared" si="679"/>
        <v>-2.1122463027167373</v>
      </c>
      <c r="Z243">
        <f t="shared" si="680"/>
        <v>0.60966496561518646</v>
      </c>
      <c r="AA243">
        <f t="shared" si="681"/>
        <v>0.60966496561518635</v>
      </c>
      <c r="AB243">
        <f t="shared" si="682"/>
        <v>0.60966496561518646</v>
      </c>
      <c r="AC243">
        <f t="shared" si="683"/>
        <v>3.3422194709400195</v>
      </c>
      <c r="AD243" s="53">
        <f t="shared" si="684"/>
        <v>-1.6097489319167944</v>
      </c>
      <c r="AE243">
        <f t="shared" si="685"/>
        <v>0.74179600905193832</v>
      </c>
      <c r="AF243">
        <f t="shared" si="686"/>
        <v>0.74179600905193821</v>
      </c>
      <c r="AG243">
        <f t="shared" si="687"/>
        <v>0.74179600905193832</v>
      </c>
      <c r="AH243">
        <f t="shared" si="688"/>
        <v>2.8387540882004387</v>
      </c>
      <c r="AI243" s="53">
        <f t="shared" si="689"/>
        <v>-1.0646253527787248</v>
      </c>
      <c r="AJ243">
        <f t="shared" si="690"/>
        <v>0.86779436343023597</v>
      </c>
      <c r="AK243">
        <f t="shared" si="691"/>
        <v>0.86779436343023586</v>
      </c>
      <c r="AL243">
        <f t="shared" si="692"/>
        <v>0.86779436343023597</v>
      </c>
      <c r="AM243">
        <f t="shared" si="693"/>
        <v>2.122123732242895</v>
      </c>
      <c r="AN243" s="53">
        <f t="shared" si="694"/>
        <v>-0.54480296950145801</v>
      </c>
      <c r="AO243">
        <f t="shared" si="695"/>
        <v>0.96242188662775985</v>
      </c>
      <c r="AP243">
        <f t="shared" si="696"/>
        <v>0.96242188662776007</v>
      </c>
      <c r="AQ243">
        <f t="shared" si="697"/>
        <v>0.96242188662775985</v>
      </c>
      <c r="AR243">
        <f t="shared" si="698"/>
        <v>1.1923522980761574</v>
      </c>
      <c r="AS243" s="53">
        <f t="shared" si="699"/>
        <v>-0.15440497680644952</v>
      </c>
      <c r="AT243">
        <f t="shared" si="700"/>
        <v>0.99992944699075914</v>
      </c>
      <c r="AU243">
        <f t="shared" si="701"/>
        <v>0.99992944699075936</v>
      </c>
      <c r="AV243">
        <f t="shared" si="702"/>
        <v>0.99992944699075914</v>
      </c>
      <c r="AW243">
        <f t="shared" si="703"/>
        <v>0.12100881490449403</v>
      </c>
      <c r="AX243" s="53">
        <f t="shared" si="704"/>
        <v>3.3727768579265674E-4</v>
      </c>
      <c r="AY243">
        <f t="shared" si="705"/>
        <v>0.96839703187371606</v>
      </c>
      <c r="AZ243">
        <f t="shared" si="706"/>
        <v>0.96839703187371606</v>
      </c>
      <c r="BA243">
        <f t="shared" si="707"/>
        <v>0.96839703187371606</v>
      </c>
      <c r="BB243">
        <f t="shared" si="708"/>
        <v>0</v>
      </c>
      <c r="BC243" s="53">
        <f t="shared" si="709"/>
        <v>0</v>
      </c>
      <c r="FA243">
        <f t="shared" si="710"/>
        <v>0.87191983063449408</v>
      </c>
      <c r="FB243">
        <f t="shared" si="654"/>
        <v>0.78504655311188898</v>
      </c>
      <c r="FC243">
        <f t="shared" si="655"/>
        <v>5.4680000000000053</v>
      </c>
      <c r="FF243">
        <f t="shared" si="664"/>
        <v>0.90277127739623986</v>
      </c>
      <c r="FG243">
        <f t="shared" si="656"/>
        <v>11.472312599405953</v>
      </c>
      <c r="FH243">
        <f t="shared" si="657"/>
        <v>0.8583412584471225</v>
      </c>
      <c r="FI243">
        <f t="shared" si="658"/>
        <v>5.400210577750415</v>
      </c>
      <c r="FJ243">
        <f t="shared" si="659"/>
        <v>11.472312599405953</v>
      </c>
      <c r="FL243">
        <f t="shared" si="660"/>
        <v>0.15762729188481039</v>
      </c>
      <c r="FM243">
        <f t="shared" si="650"/>
        <v>0.78355406917061166</v>
      </c>
      <c r="FN243">
        <f t="shared" si="661"/>
        <v>0.90036552161064209</v>
      </c>
      <c r="FO243">
        <f t="shared" si="662"/>
        <v>1.0579928134954524</v>
      </c>
      <c r="FQ243">
        <f t="shared" si="651"/>
        <v>0.95636363636363686</v>
      </c>
      <c r="FR243">
        <f t="shared" si="663"/>
        <v>1.0019011406844107</v>
      </c>
    </row>
    <row r="244" spans="1:174" x14ac:dyDescent="0.2">
      <c r="A244">
        <f t="shared" si="643"/>
        <v>-89</v>
      </c>
      <c r="B244">
        <f t="shared" si="665"/>
        <v>-1.5533430342749532</v>
      </c>
      <c r="C244">
        <f t="shared" si="652"/>
        <v>-3.0298415004739128E-2</v>
      </c>
      <c r="D244">
        <f t="shared" si="591"/>
        <v>0.96970619959061977</v>
      </c>
      <c r="E244">
        <f t="shared" si="653"/>
        <v>-0.99984769515639127</v>
      </c>
      <c r="F244">
        <f t="shared" si="631"/>
        <v>0.98269726311568995</v>
      </c>
      <c r="G244">
        <f t="shared" si="666"/>
        <v>0.28884932089961268</v>
      </c>
      <c r="H244">
        <f t="shared" si="667"/>
        <v>0.28884932089961274</v>
      </c>
      <c r="I244">
        <f t="shared" si="594"/>
        <v>0.28884932089961268</v>
      </c>
      <c r="J244">
        <f t="shared" si="595"/>
        <v>-2.1817723354481482E-3</v>
      </c>
      <c r="K244">
        <f t="shared" si="668"/>
        <v>0.28405912860197263</v>
      </c>
      <c r="L244">
        <f t="shared" si="597"/>
        <v>-7.20021428288979E-2</v>
      </c>
      <c r="N244">
        <f t="shared" si="598"/>
        <v>3.8777695332357487</v>
      </c>
      <c r="O244" s="53">
        <f t="shared" si="669"/>
        <v>-2.9333150518994442</v>
      </c>
      <c r="P244">
        <f t="shared" si="670"/>
        <v>0.37154368018352252</v>
      </c>
      <c r="Q244">
        <f t="shared" si="671"/>
        <v>0.37154368018352252</v>
      </c>
      <c r="R244">
        <f t="shared" si="672"/>
        <v>0.37154368018352252</v>
      </c>
      <c r="S244">
        <f t="shared" si="673"/>
        <v>3.7582950632438621</v>
      </c>
      <c r="T244" s="53">
        <f t="shared" si="674"/>
        <v>-2.5921488585896024</v>
      </c>
      <c r="U244">
        <f t="shared" si="675"/>
        <v>0.47315662321930202</v>
      </c>
      <c r="V244">
        <f t="shared" si="676"/>
        <v>0.47315662321930196</v>
      </c>
      <c r="W244">
        <f t="shared" si="677"/>
        <v>0.47315662321930202</v>
      </c>
      <c r="X244">
        <f t="shared" si="678"/>
        <v>3.5625870151646217</v>
      </c>
      <c r="Y244" s="53">
        <f t="shared" si="679"/>
        <v>-2.1729316197510111</v>
      </c>
      <c r="Z244">
        <f t="shared" si="680"/>
        <v>0.59289469612196621</v>
      </c>
      <c r="AA244">
        <f t="shared" si="681"/>
        <v>0.59289469612196621</v>
      </c>
      <c r="AB244">
        <f t="shared" si="682"/>
        <v>0.59289469612196621</v>
      </c>
      <c r="AC244">
        <f t="shared" si="683"/>
        <v>3.2502838597529897</v>
      </c>
      <c r="AD244" s="53">
        <f t="shared" si="684"/>
        <v>-1.6789368312285122</v>
      </c>
      <c r="AE244">
        <f t="shared" si="685"/>
        <v>0.72439279718088989</v>
      </c>
      <c r="AF244">
        <f t="shared" si="686"/>
        <v>0.72439279718088978</v>
      </c>
      <c r="AG244">
        <f t="shared" si="687"/>
        <v>0.72439279718088989</v>
      </c>
      <c r="AH244">
        <f t="shared" si="688"/>
        <v>2.7721543245944065</v>
      </c>
      <c r="AI244" s="53">
        <f t="shared" si="689"/>
        <v>-1.136424537110341</v>
      </c>
      <c r="AJ244">
        <f t="shared" si="690"/>
        <v>0.85248403635209469</v>
      </c>
      <c r="AK244">
        <f t="shared" si="691"/>
        <v>0.85248403635209469</v>
      </c>
      <c r="AL244">
        <f t="shared" si="692"/>
        <v>0.85248403635209469</v>
      </c>
      <c r="AM244">
        <f t="shared" si="693"/>
        <v>2.0846835162077322</v>
      </c>
      <c r="AN244" s="53">
        <f t="shared" si="694"/>
        <v>-0.60796768899151488</v>
      </c>
      <c r="AO244">
        <f t="shared" si="695"/>
        <v>0.95280715614432865</v>
      </c>
      <c r="AP244">
        <f t="shared" si="696"/>
        <v>0.95280715614432876</v>
      </c>
      <c r="AQ244">
        <f t="shared" si="697"/>
        <v>0.95280715614432865</v>
      </c>
      <c r="AR244">
        <f t="shared" si="698"/>
        <v>1.1804405303300278</v>
      </c>
      <c r="AS244" s="53">
        <f t="shared" si="699"/>
        <v>-0.19407178149708809</v>
      </c>
      <c r="AT244">
        <f t="shared" si="700"/>
        <v>0.99890646181190013</v>
      </c>
      <c r="AU244">
        <f t="shared" si="701"/>
        <v>0.99890646181190013</v>
      </c>
      <c r="AV244">
        <f t="shared" si="702"/>
        <v>0.99890646181190013</v>
      </c>
      <c r="AW244">
        <f t="shared" si="703"/>
        <v>0.120885015945865</v>
      </c>
      <c r="AX244" s="53">
        <f t="shared" si="704"/>
        <v>-3.8831789729921536E-3</v>
      </c>
      <c r="AY244">
        <f t="shared" si="705"/>
        <v>0.97630415047462682</v>
      </c>
      <c r="AZ244">
        <f t="shared" si="706"/>
        <v>0.97630415047462704</v>
      </c>
      <c r="BA244">
        <f t="shared" si="707"/>
        <v>0.97630415047462682</v>
      </c>
      <c r="BB244">
        <f t="shared" si="708"/>
        <v>0</v>
      </c>
      <c r="BC244" s="53">
        <f t="shared" si="709"/>
        <v>0</v>
      </c>
      <c r="FA244">
        <f t="shared" si="710"/>
        <v>0.87143587771888664</v>
      </c>
      <c r="FB244">
        <f t="shared" si="654"/>
        <v>0.78614195416970722</v>
      </c>
      <c r="FC244">
        <f t="shared" si="655"/>
        <v>5.4500000000000055</v>
      </c>
      <c r="FF244">
        <f t="shared" si="664"/>
        <v>0.90454164676502447</v>
      </c>
      <c r="FG244">
        <f t="shared" si="656"/>
        <v>11.345785540528507</v>
      </c>
      <c r="FH244">
        <f t="shared" si="657"/>
        <v>0.83303059033855531</v>
      </c>
      <c r="FI244">
        <f t="shared" si="658"/>
        <v>5.3859595278427648</v>
      </c>
      <c r="FJ244">
        <f t="shared" si="659"/>
        <v>11.345785540528507</v>
      </c>
      <c r="FL244">
        <f t="shared" si="660"/>
        <v>0.15345116673042788</v>
      </c>
      <c r="FM244">
        <f t="shared" si="650"/>
        <v>0.78464454092366975</v>
      </c>
      <c r="FN244">
        <f t="shared" si="661"/>
        <v>0.90212254770546174</v>
      </c>
      <c r="FO244">
        <f t="shared" si="662"/>
        <v>1.0555737144358897</v>
      </c>
      <c r="FQ244">
        <f t="shared" si="651"/>
        <v>0.95454545454545503</v>
      </c>
      <c r="FR244">
        <f t="shared" si="663"/>
        <v>1.0019047619047619</v>
      </c>
    </row>
    <row r="245" spans="1:174" x14ac:dyDescent="0.2">
      <c r="A245">
        <f t="shared" si="643"/>
        <v>-87</v>
      </c>
      <c r="B245">
        <f t="shared" si="665"/>
        <v>-1.5184364492350666</v>
      </c>
      <c r="C245">
        <f t="shared" si="652"/>
        <v>-3.0261501053168903E-2</v>
      </c>
      <c r="D245">
        <f t="shared" si="591"/>
        <v>0.96977997128229887</v>
      </c>
      <c r="E245">
        <f t="shared" si="653"/>
        <v>-0.99862953475457383</v>
      </c>
      <c r="F245">
        <f t="shared" si="631"/>
        <v>0.94896456671487961</v>
      </c>
      <c r="G245">
        <f t="shared" si="666"/>
        <v>0.2793357996165442</v>
      </c>
      <c r="H245">
        <f t="shared" si="667"/>
        <v>0.27933579961654426</v>
      </c>
      <c r="I245">
        <f t="shared" si="594"/>
        <v>0.2793357996165442</v>
      </c>
      <c r="J245">
        <f t="shared" si="595"/>
        <v>-6.5479773208454257E-3</v>
      </c>
      <c r="K245">
        <f t="shared" si="668"/>
        <v>0.26560559621057311</v>
      </c>
      <c r="L245">
        <f t="shared" si="597"/>
        <v>-0.21618208954254553</v>
      </c>
      <c r="N245">
        <f t="shared" si="598"/>
        <v>3.7500515837166857</v>
      </c>
      <c r="O245" s="53">
        <f t="shared" si="669"/>
        <v>-2.9711585269442038</v>
      </c>
      <c r="P245">
        <f t="shared" si="670"/>
        <v>0.35965843805823455</v>
      </c>
      <c r="Q245">
        <f t="shared" si="671"/>
        <v>0.35965843805823455</v>
      </c>
      <c r="R245">
        <f t="shared" si="672"/>
        <v>0.35965843805823455</v>
      </c>
      <c r="S245">
        <f t="shared" si="673"/>
        <v>3.6380716569868539</v>
      </c>
      <c r="T245" s="53">
        <f t="shared" si="674"/>
        <v>-2.6393729427601729</v>
      </c>
      <c r="U245">
        <f t="shared" si="675"/>
        <v>0.45875687996696762</v>
      </c>
      <c r="V245">
        <f t="shared" si="676"/>
        <v>0.45875687996696768</v>
      </c>
      <c r="W245">
        <f t="shared" si="677"/>
        <v>0.45875687996696762</v>
      </c>
      <c r="X245">
        <f t="shared" si="678"/>
        <v>3.4541655415658195</v>
      </c>
      <c r="Y245" s="53">
        <f t="shared" si="679"/>
        <v>-2.2300308808172637</v>
      </c>
      <c r="Z245">
        <f t="shared" si="680"/>
        <v>0.57632872490331943</v>
      </c>
      <c r="AA245">
        <f t="shared" si="681"/>
        <v>0.57632872490331943</v>
      </c>
      <c r="AB245">
        <f t="shared" si="682"/>
        <v>0.57632872490331943</v>
      </c>
      <c r="AC245">
        <f t="shared" si="683"/>
        <v>3.1594682238141196</v>
      </c>
      <c r="AD245" s="53">
        <f t="shared" si="684"/>
        <v>-1.7443814547949874</v>
      </c>
      <c r="AE245">
        <f t="shared" si="685"/>
        <v>0.70693499875302834</v>
      </c>
      <c r="AF245">
        <f t="shared" si="686"/>
        <v>0.70693499875302834</v>
      </c>
      <c r="AG245">
        <f t="shared" si="687"/>
        <v>0.70693499875302834</v>
      </c>
      <c r="AH245">
        <f t="shared" si="688"/>
        <v>2.7053456655381134</v>
      </c>
      <c r="AI245" s="53">
        <f t="shared" si="689"/>
        <v>-1.2048912225514012</v>
      </c>
      <c r="AJ245">
        <f t="shared" si="690"/>
        <v>0.83669279999487201</v>
      </c>
      <c r="AK245">
        <f t="shared" si="691"/>
        <v>0.83669279999487201</v>
      </c>
      <c r="AL245">
        <f t="shared" si="692"/>
        <v>0.83669279999487201</v>
      </c>
      <c r="AM245">
        <f t="shared" si="693"/>
        <v>2.0460672738727901</v>
      </c>
      <c r="AN245" s="53">
        <f t="shared" si="694"/>
        <v>-0.66890574295695848</v>
      </c>
      <c r="AO245">
        <f t="shared" si="695"/>
        <v>0.94223894158560939</v>
      </c>
      <c r="AP245">
        <f t="shared" si="696"/>
        <v>0.94223894158560939</v>
      </c>
      <c r="AQ245">
        <f t="shared" si="697"/>
        <v>0.94223894158560939</v>
      </c>
      <c r="AR245">
        <f t="shared" si="698"/>
        <v>1.1673474834129383</v>
      </c>
      <c r="AS245" s="53">
        <f t="shared" si="699"/>
        <v>-0.2329304198670086</v>
      </c>
      <c r="AT245">
        <f t="shared" si="700"/>
        <v>0.9966704182961984</v>
      </c>
      <c r="AU245">
        <f t="shared" si="701"/>
        <v>0.9966704182961984</v>
      </c>
      <c r="AV245">
        <f t="shared" si="702"/>
        <v>0.9966704182961984</v>
      </c>
      <c r="AW245">
        <f t="shared" si="703"/>
        <v>0.12061441587830635</v>
      </c>
      <c r="AX245" s="53">
        <f t="shared" si="704"/>
        <v>-8.0924458065269964E-3</v>
      </c>
      <c r="AY245">
        <f t="shared" si="705"/>
        <v>0.98313725907782845</v>
      </c>
      <c r="AZ245">
        <f t="shared" si="706"/>
        <v>0.98313725907782856</v>
      </c>
      <c r="BA245">
        <f t="shared" si="707"/>
        <v>0.98313725907782845</v>
      </c>
      <c r="BB245">
        <f t="shared" si="708"/>
        <v>0</v>
      </c>
      <c r="BC245" s="53">
        <f t="shared" si="709"/>
        <v>0</v>
      </c>
      <c r="FA245">
        <f t="shared" si="710"/>
        <v>0.87094680671681257</v>
      </c>
      <c r="FB245">
        <f t="shared" si="654"/>
        <v>0.78724461488107511</v>
      </c>
      <c r="FC245">
        <f t="shared" si="655"/>
        <v>5.4320000000000057</v>
      </c>
      <c r="FF245">
        <f t="shared" si="664"/>
        <v>0.90632778461148522</v>
      </c>
      <c r="FG245">
        <f t="shared" si="656"/>
        <v>11.21977328100192</v>
      </c>
      <c r="FH245">
        <f t="shared" si="657"/>
        <v>0.80769759088870274</v>
      </c>
      <c r="FI245">
        <f t="shared" si="658"/>
        <v>5.3716150831637819</v>
      </c>
      <c r="FJ245">
        <f t="shared" si="659"/>
        <v>11.21977328100192</v>
      </c>
      <c r="FL245">
        <f t="shared" si="660"/>
        <v>0.14924592982440441</v>
      </c>
      <c r="FM245">
        <f t="shared" si="650"/>
        <v>0.78574223966183643</v>
      </c>
      <c r="FN245">
        <f t="shared" si="661"/>
        <v>0.90389517340184344</v>
      </c>
      <c r="FO245">
        <f t="shared" si="662"/>
        <v>1.0531411032262479</v>
      </c>
      <c r="FQ245">
        <f t="shared" si="651"/>
        <v>0.95272727272727331</v>
      </c>
      <c r="FR245">
        <f t="shared" si="663"/>
        <v>1.0019083969465647</v>
      </c>
    </row>
    <row r="246" spans="1:174" x14ac:dyDescent="0.2">
      <c r="A246">
        <f t="shared" si="643"/>
        <v>-85</v>
      </c>
      <c r="B246">
        <f t="shared" si="665"/>
        <v>-1.4835298641951802</v>
      </c>
      <c r="C246">
        <f t="shared" si="652"/>
        <v>-3.0187718123992291E-2</v>
      </c>
      <c r="D246">
        <f t="shared" si="591"/>
        <v>0.96992715525739082</v>
      </c>
      <c r="E246">
        <f t="shared" si="653"/>
        <v>-0.99619469809174555</v>
      </c>
      <c r="F246">
        <f t="shared" si="631"/>
        <v>0.91633117401742337</v>
      </c>
      <c r="G246">
        <f t="shared" si="666"/>
        <v>0.27009325168305631</v>
      </c>
      <c r="H246">
        <f t="shared" si="667"/>
        <v>0.27009325168305637</v>
      </c>
      <c r="I246">
        <f t="shared" si="594"/>
        <v>0.27009325168305631</v>
      </c>
      <c r="J246">
        <f t="shared" si="595"/>
        <v>-1.0922179495254198E-2</v>
      </c>
      <c r="K246">
        <f t="shared" si="668"/>
        <v>0.24823448909339033</v>
      </c>
      <c r="L246">
        <f t="shared" si="597"/>
        <v>-0.36089073704443636</v>
      </c>
      <c r="N246">
        <f t="shared" si="598"/>
        <v>3.6259714208333995</v>
      </c>
      <c r="O246" s="53">
        <f t="shared" si="669"/>
        <v>-3.0066095233925849</v>
      </c>
      <c r="P246">
        <f t="shared" si="670"/>
        <v>0.34807755356877745</v>
      </c>
      <c r="Q246">
        <f t="shared" si="671"/>
        <v>0.34807755356877745</v>
      </c>
      <c r="R246">
        <f t="shared" si="672"/>
        <v>0.34807755356877745</v>
      </c>
      <c r="S246">
        <f t="shared" si="673"/>
        <v>3.5209269353131454</v>
      </c>
      <c r="T246" s="53">
        <f t="shared" si="674"/>
        <v>-2.6836954927369288</v>
      </c>
      <c r="U246">
        <f t="shared" si="675"/>
        <v>0.4446556581520818</v>
      </c>
      <c r="V246">
        <f t="shared" si="676"/>
        <v>0.44465565815208175</v>
      </c>
      <c r="W246">
        <f t="shared" si="677"/>
        <v>0.4446556581520818</v>
      </c>
      <c r="X246">
        <f t="shared" si="678"/>
        <v>3.3479917562474117</v>
      </c>
      <c r="Y246" s="53">
        <f t="shared" si="679"/>
        <v>-2.283789046568069</v>
      </c>
      <c r="Z246">
        <f t="shared" si="680"/>
        <v>0.55996890370380559</v>
      </c>
      <c r="AA246">
        <f t="shared" si="681"/>
        <v>0.55996890370380559</v>
      </c>
      <c r="AB246">
        <f t="shared" si="682"/>
        <v>0.55996890370380559</v>
      </c>
      <c r="AC246">
        <f t="shared" si="683"/>
        <v>3.0697827144968191</v>
      </c>
      <c r="AD246" s="53">
        <f t="shared" si="684"/>
        <v>-1.8063049374757179</v>
      </c>
      <c r="AE246">
        <f t="shared" si="685"/>
        <v>0.68944540640556551</v>
      </c>
      <c r="AF246">
        <f t="shared" si="686"/>
        <v>0.68944540640556551</v>
      </c>
      <c r="AG246">
        <f t="shared" si="687"/>
        <v>0.68944540640556551</v>
      </c>
      <c r="AH246">
        <f t="shared" si="688"/>
        <v>2.638415335404936</v>
      </c>
      <c r="AI246" s="53">
        <f t="shared" si="689"/>
        <v>-1.2701742246062024</v>
      </c>
      <c r="AJ246">
        <f t="shared" si="690"/>
        <v>0.82046298182460664</v>
      </c>
      <c r="AK246">
        <f t="shared" si="691"/>
        <v>0.82046298182460631</v>
      </c>
      <c r="AL246">
        <f t="shared" si="692"/>
        <v>0.82046298182460664</v>
      </c>
      <c r="AM246">
        <f t="shared" si="693"/>
        <v>2.0063785137695715</v>
      </c>
      <c r="AN246" s="53">
        <f t="shared" si="694"/>
        <v>-0.72766230435728396</v>
      </c>
      <c r="AO246">
        <f t="shared" si="695"/>
        <v>0.93075754057856863</v>
      </c>
      <c r="AP246">
        <f t="shared" si="696"/>
        <v>0.93075754057856863</v>
      </c>
      <c r="AQ246">
        <f t="shared" si="697"/>
        <v>0.93075754057856863</v>
      </c>
      <c r="AR246">
        <f t="shared" si="698"/>
        <v>1.1531230823824841</v>
      </c>
      <c r="AS246" s="53">
        <f t="shared" si="699"/>
        <v>-0.27095935689972467</v>
      </c>
      <c r="AT246">
        <f t="shared" si="700"/>
        <v>0.99322773993471902</v>
      </c>
      <c r="AU246">
        <f t="shared" si="701"/>
        <v>0.99322773993471902</v>
      </c>
      <c r="AV246">
        <f t="shared" si="702"/>
        <v>0.99322773993471902</v>
      </c>
      <c r="AW246">
        <f t="shared" si="703"/>
        <v>0.12019779205562879</v>
      </c>
      <c r="AX246" s="53">
        <f t="shared" si="704"/>
        <v>-1.2285452252635127E-2</v>
      </c>
      <c r="AY246">
        <f t="shared" si="705"/>
        <v>0.98886100455352177</v>
      </c>
      <c r="AZ246">
        <f t="shared" si="706"/>
        <v>0.98886100455352177</v>
      </c>
      <c r="BA246">
        <f t="shared" si="707"/>
        <v>0.98886100455352177</v>
      </c>
      <c r="BB246">
        <f t="shared" si="708"/>
        <v>0</v>
      </c>
      <c r="BC246" s="53">
        <f t="shared" si="709"/>
        <v>0</v>
      </c>
      <c r="FA246">
        <f t="shared" si="710"/>
        <v>0.87045253383243093</v>
      </c>
      <c r="FB246">
        <f t="shared" si="654"/>
        <v>0.78835460765480159</v>
      </c>
      <c r="FC246">
        <f t="shared" si="655"/>
        <v>5.4140000000000059</v>
      </c>
      <c r="FF246">
        <f t="shared" si="664"/>
        <v>0.90812992239359758</v>
      </c>
      <c r="FG246">
        <f t="shared" si="656"/>
        <v>11.094275820826198</v>
      </c>
      <c r="FH246">
        <f t="shared" si="657"/>
        <v>0.7823419121925681</v>
      </c>
      <c r="FI246">
        <f t="shared" si="658"/>
        <v>5.3571762274940085</v>
      </c>
      <c r="FJ246">
        <f t="shared" si="659"/>
        <v>11.094275820826198</v>
      </c>
      <c r="FL246">
        <f t="shared" si="660"/>
        <v>0.1450111808326503</v>
      </c>
      <c r="FM246">
        <f t="shared" si="650"/>
        <v>0.78684723746808116</v>
      </c>
      <c r="FN246">
        <f t="shared" si="661"/>
        <v>0.90568362663479374</v>
      </c>
      <c r="FO246">
        <f t="shared" si="662"/>
        <v>1.050694807467444</v>
      </c>
      <c r="FQ246">
        <f t="shared" si="651"/>
        <v>0.95090909090909148</v>
      </c>
      <c r="FR246">
        <f t="shared" si="663"/>
        <v>1.0019120458891013</v>
      </c>
    </row>
    <row r="247" spans="1:174" x14ac:dyDescent="0.2">
      <c r="A247">
        <f t="shared" si="643"/>
        <v>-83</v>
      </c>
      <c r="B247">
        <f t="shared" si="665"/>
        <v>-1.4486232791552935</v>
      </c>
      <c r="C247">
        <f t="shared" si="652"/>
        <v>-3.007715611034309E-2</v>
      </c>
      <c r="D247">
        <f t="shared" si="591"/>
        <v>0.97014703445036365</v>
      </c>
      <c r="E247">
        <f t="shared" si="653"/>
        <v>-0.99254615164132198</v>
      </c>
      <c r="F247">
        <f t="shared" si="631"/>
        <v>0.8847252645559438</v>
      </c>
      <c r="G247">
        <f t="shared" si="666"/>
        <v>0.26110619370735172</v>
      </c>
      <c r="H247">
        <f t="shared" si="667"/>
        <v>0.26110619370735172</v>
      </c>
      <c r="I247">
        <f t="shared" si="594"/>
        <v>0.26110619370735172</v>
      </c>
      <c r="J247">
        <f t="shared" si="595"/>
        <v>-1.5309764712412282E-2</v>
      </c>
      <c r="K247">
        <f t="shared" si="668"/>
        <v>0.2318810638095927</v>
      </c>
      <c r="L247">
        <f t="shared" si="597"/>
        <v>-0.5064863137244815</v>
      </c>
      <c r="N247">
        <f t="shared" si="598"/>
        <v>3.5053211817984873</v>
      </c>
      <c r="O247" s="53">
        <f t="shared" si="669"/>
        <v>-3.0398483954506923</v>
      </c>
      <c r="P247">
        <f t="shared" si="670"/>
        <v>0.3367856245690542</v>
      </c>
      <c r="Q247">
        <f t="shared" si="671"/>
        <v>0.33678562456905425</v>
      </c>
      <c r="R247">
        <f t="shared" si="672"/>
        <v>0.3367856245690542</v>
      </c>
      <c r="S247">
        <f t="shared" si="673"/>
        <v>3.4067051000952846</v>
      </c>
      <c r="T247" s="53">
        <f t="shared" si="674"/>
        <v>-2.7253263434652077</v>
      </c>
      <c r="U247">
        <f t="shared" si="675"/>
        <v>0.43084188287327158</v>
      </c>
      <c r="V247">
        <f t="shared" si="676"/>
        <v>0.43084188287327158</v>
      </c>
      <c r="W247">
        <f t="shared" si="677"/>
        <v>0.43084188287327158</v>
      </c>
      <c r="X247">
        <f t="shared" si="678"/>
        <v>3.2439822718110465</v>
      </c>
      <c r="Y247" s="53">
        <f t="shared" si="679"/>
        <v>-2.3344306003672042</v>
      </c>
      <c r="Z247">
        <f t="shared" si="680"/>
        <v>0.54381569737104096</v>
      </c>
      <c r="AA247">
        <f t="shared" si="681"/>
        <v>0.54381569737104085</v>
      </c>
      <c r="AB247">
        <f t="shared" si="682"/>
        <v>0.54381569737104096</v>
      </c>
      <c r="AC247">
        <f t="shared" si="683"/>
        <v>2.9812298801232688</v>
      </c>
      <c r="AD247" s="53">
        <f t="shared" si="684"/>
        <v>-1.8649139093471738</v>
      </c>
      <c r="AE247">
        <f t="shared" si="685"/>
        <v>0.67194391578103241</v>
      </c>
      <c r="AF247">
        <f t="shared" si="686"/>
        <v>0.6719439157810323</v>
      </c>
      <c r="AG247">
        <f t="shared" si="687"/>
        <v>0.67194391578103241</v>
      </c>
      <c r="AH247">
        <f t="shared" si="688"/>
        <v>2.5714394721571785</v>
      </c>
      <c r="AI247" s="53">
        <f t="shared" si="689"/>
        <v>-1.3324158486099327</v>
      </c>
      <c r="AJ247">
        <f t="shared" si="690"/>
        <v>0.80383386117984479</v>
      </c>
      <c r="AK247">
        <f t="shared" si="691"/>
        <v>0.80383386117984479</v>
      </c>
      <c r="AL247">
        <f t="shared" si="692"/>
        <v>0.80383386117984479</v>
      </c>
      <c r="AM247">
        <f t="shared" si="693"/>
        <v>1.9657132904704857</v>
      </c>
      <c r="AN247" s="53">
        <f t="shared" si="694"/>
        <v>-0.78428413315222734</v>
      </c>
      <c r="AO247">
        <f t="shared" si="695"/>
        <v>0.91840242431941865</v>
      </c>
      <c r="AP247">
        <f t="shared" si="696"/>
        <v>0.91840242431941865</v>
      </c>
      <c r="AQ247">
        <f t="shared" si="697"/>
        <v>0.91840242431941865</v>
      </c>
      <c r="AR247">
        <f t="shared" si="698"/>
        <v>1.1378162284244837</v>
      </c>
      <c r="AS247" s="53">
        <f t="shared" si="699"/>
        <v>-0.30813970181345701</v>
      </c>
      <c r="AT247">
        <f t="shared" si="700"/>
        <v>0.98858627064901439</v>
      </c>
      <c r="AU247">
        <f t="shared" si="701"/>
        <v>0.9885862706490145</v>
      </c>
      <c r="AV247">
        <f t="shared" si="702"/>
        <v>0.98858627064901439</v>
      </c>
      <c r="AW247">
        <f t="shared" si="703"/>
        <v>0.1196360937284428</v>
      </c>
      <c r="AX247" s="53">
        <f t="shared" si="704"/>
        <v>-1.6457178405515256E-2</v>
      </c>
      <c r="AY247">
        <f t="shared" si="705"/>
        <v>0.99344020074092632</v>
      </c>
      <c r="AZ247">
        <f t="shared" si="706"/>
        <v>0.99344020074092632</v>
      </c>
      <c r="BA247">
        <f t="shared" si="707"/>
        <v>0.99344020074092632</v>
      </c>
      <c r="BB247">
        <f t="shared" si="708"/>
        <v>0</v>
      </c>
      <c r="BC247" s="53">
        <f t="shared" si="709"/>
        <v>0</v>
      </c>
      <c r="FA247">
        <f t="shared" si="710"/>
        <v>0.86995297335001587</v>
      </c>
      <c r="FB247">
        <f t="shared" si="654"/>
        <v>0.78947200586586197</v>
      </c>
      <c r="FC247">
        <f t="shared" si="655"/>
        <v>5.3960000000000061</v>
      </c>
      <c r="FF247">
        <f t="shared" si="664"/>
        <v>0.90994829655625287</v>
      </c>
      <c r="FG247">
        <f t="shared" si="656"/>
        <v>10.969293160001342</v>
      </c>
      <c r="FH247">
        <f t="shared" si="657"/>
        <v>0.7569631976596346</v>
      </c>
      <c r="FI247">
        <f t="shared" si="658"/>
        <v>5.3426419229992357</v>
      </c>
      <c r="FJ247">
        <f t="shared" si="659"/>
        <v>10.969293160001342</v>
      </c>
      <c r="FL247">
        <f t="shared" si="660"/>
        <v>0.1407465109111912</v>
      </c>
      <c r="FM247">
        <f t="shared" si="650"/>
        <v>0.78795960738719184</v>
      </c>
      <c r="FN247">
        <f t="shared" si="661"/>
        <v>0.90748814022183555</v>
      </c>
      <c r="FO247">
        <f t="shared" si="662"/>
        <v>1.0482346511330267</v>
      </c>
      <c r="FQ247">
        <f t="shared" si="651"/>
        <v>0.94909090909090965</v>
      </c>
      <c r="FR247">
        <f t="shared" si="663"/>
        <v>1.0019157088122606</v>
      </c>
    </row>
    <row r="248" spans="1:174" x14ac:dyDescent="0.2">
      <c r="A248">
        <f t="shared" si="643"/>
        <v>-81</v>
      </c>
      <c r="B248">
        <f t="shared" si="665"/>
        <v>-1.4137166941154069</v>
      </c>
      <c r="C248">
        <f t="shared" si="652"/>
        <v>-2.9929949715004175E-2</v>
      </c>
      <c r="D248">
        <f t="shared" si="591"/>
        <v>0.97043853763189158</v>
      </c>
      <c r="E248">
        <f t="shared" si="653"/>
        <v>-0.98768834059513777</v>
      </c>
      <c r="F248">
        <f t="shared" si="631"/>
        <v>0.8540806854634666</v>
      </c>
      <c r="G248">
        <f t="shared" si="666"/>
        <v>0.25236013159589105</v>
      </c>
      <c r="H248">
        <f t="shared" si="667"/>
        <v>0.25236013159589105</v>
      </c>
      <c r="I248">
        <f t="shared" si="594"/>
        <v>0.25236013159589105</v>
      </c>
      <c r="J248">
        <f t="shared" si="595"/>
        <v>-1.9716201273881653E-2</v>
      </c>
      <c r="K248">
        <f t="shared" si="668"/>
        <v>0.21648375198785735</v>
      </c>
      <c r="L248">
        <f t="shared" si="597"/>
        <v>-0.65333581633871241</v>
      </c>
      <c r="N248">
        <f t="shared" si="598"/>
        <v>3.3879062850419968</v>
      </c>
      <c r="O248" s="53">
        <f t="shared" si="669"/>
        <v>-3.0710384414320404</v>
      </c>
      <c r="P248">
        <f t="shared" si="670"/>
        <v>0.32576801319021448</v>
      </c>
      <c r="Q248">
        <f t="shared" si="671"/>
        <v>0.32576801319021448</v>
      </c>
      <c r="R248">
        <f t="shared" si="672"/>
        <v>0.32576801319021448</v>
      </c>
      <c r="S248">
        <f t="shared" si="673"/>
        <v>3.2952580841390984</v>
      </c>
      <c r="T248" s="53">
        <f t="shared" si="674"/>
        <v>-2.7644563961341047</v>
      </c>
      <c r="U248">
        <f t="shared" si="675"/>
        <v>0.41730456408418565</v>
      </c>
      <c r="V248">
        <f t="shared" si="676"/>
        <v>0.4173045640841857</v>
      </c>
      <c r="W248">
        <f t="shared" si="677"/>
        <v>0.41730456408418565</v>
      </c>
      <c r="X248">
        <f t="shared" si="678"/>
        <v>3.1420543397660401</v>
      </c>
      <c r="Y248" s="53">
        <f t="shared" si="679"/>
        <v>-2.3821614383844634</v>
      </c>
      <c r="Z248">
        <f t="shared" si="680"/>
        <v>0.52786840081769026</v>
      </c>
      <c r="AA248">
        <f t="shared" si="681"/>
        <v>0.52786840081769038</v>
      </c>
      <c r="AB248">
        <f t="shared" si="682"/>
        <v>0.52786840081769026</v>
      </c>
      <c r="AC248">
        <f t="shared" si="683"/>
        <v>2.8938058553629133</v>
      </c>
      <c r="AD248" s="53">
        <f t="shared" si="684"/>
        <v>-1.920400569312247</v>
      </c>
      <c r="AE248">
        <f t="shared" si="685"/>
        <v>0.654447820868992</v>
      </c>
      <c r="AF248">
        <f t="shared" si="686"/>
        <v>0.654447820868992</v>
      </c>
      <c r="AG248">
        <f t="shared" si="687"/>
        <v>0.654447820868992</v>
      </c>
      <c r="AH248">
        <f t="shared" si="688"/>
        <v>2.5044842575792838</v>
      </c>
      <c r="AI248" s="53">
        <f t="shared" si="689"/>
        <v>-1.3917519194790406</v>
      </c>
      <c r="AJ248">
        <f t="shared" si="690"/>
        <v>0.78684183230422056</v>
      </c>
      <c r="AK248">
        <f t="shared" si="691"/>
        <v>0.78684183230422056</v>
      </c>
      <c r="AL248">
        <f t="shared" si="692"/>
        <v>0.78684183230422056</v>
      </c>
      <c r="AM248">
        <f t="shared" si="693"/>
        <v>1.9241606032723533</v>
      </c>
      <c r="AN248" s="53">
        <f t="shared" si="694"/>
        <v>-0.83881910178348418</v>
      </c>
      <c r="AO248">
        <f t="shared" si="695"/>
        <v>0.9052121670642238</v>
      </c>
      <c r="AP248">
        <f t="shared" si="696"/>
        <v>0.90521216706422403</v>
      </c>
      <c r="AQ248">
        <f t="shared" si="697"/>
        <v>0.9052121670642238</v>
      </c>
      <c r="AR248">
        <f t="shared" si="698"/>
        <v>1.1214747114983106</v>
      </c>
      <c r="AS248" s="53">
        <f t="shared" si="699"/>
        <v>-0.3444550288100211</v>
      </c>
      <c r="AT248">
        <f t="shared" si="700"/>
        <v>0.98275524784188095</v>
      </c>
      <c r="AU248">
        <f t="shared" si="701"/>
        <v>0.98275524784188095</v>
      </c>
      <c r="AV248">
        <f t="shared" si="702"/>
        <v>0.98275524784188095</v>
      </c>
      <c r="AW248">
        <f t="shared" si="703"/>
        <v>0.1189304387827884</v>
      </c>
      <c r="AX248" s="53">
        <f t="shared" si="704"/>
        <v>-2.0602660546668955E-2</v>
      </c>
      <c r="AY248">
        <f t="shared" si="705"/>
        <v>0.99683996763607241</v>
      </c>
      <c r="AZ248">
        <f t="shared" si="706"/>
        <v>0.99683996763607252</v>
      </c>
      <c r="BA248">
        <f t="shared" si="707"/>
        <v>0.99683996763607241</v>
      </c>
      <c r="BB248">
        <f t="shared" si="708"/>
        <v>0</v>
      </c>
      <c r="BC248" s="53">
        <f t="shared" si="709"/>
        <v>0</v>
      </c>
      <c r="FA248">
        <f t="shared" si="710"/>
        <v>0.86944803757583278</v>
      </c>
      <c r="FB248">
        <f t="shared" si="654"/>
        <v>0.7905968838715669</v>
      </c>
      <c r="FC248">
        <f t="shared" si="655"/>
        <v>5.3780000000000063</v>
      </c>
      <c r="FF248">
        <f t="shared" si="664"/>
        <v>0.91178314867807342</v>
      </c>
      <c r="FG248">
        <f t="shared" si="656"/>
        <v>10.844825298527336</v>
      </c>
      <c r="FH248">
        <f t="shared" si="657"/>
        <v>0.73156108173549683</v>
      </c>
      <c r="FI248">
        <f t="shared" si="658"/>
        <v>5.3280111095689415</v>
      </c>
      <c r="FJ248">
        <f t="shared" si="659"/>
        <v>10.844825298527336</v>
      </c>
      <c r="FL248">
        <f t="shared" si="660"/>
        <v>0.13645150245495336</v>
      </c>
      <c r="FM248">
        <f t="shared" si="650"/>
        <v>0.78907942344187099</v>
      </c>
      <c r="FN248">
        <f t="shared" si="661"/>
        <v>0.90930895200578499</v>
      </c>
      <c r="FO248">
        <f t="shared" si="662"/>
        <v>1.0457604544607384</v>
      </c>
      <c r="FQ248">
        <f t="shared" si="651"/>
        <v>0.94727272727272793</v>
      </c>
      <c r="FR248">
        <f t="shared" si="663"/>
        <v>1.0019193857965449</v>
      </c>
    </row>
    <row r="249" spans="1:174" x14ac:dyDescent="0.2">
      <c r="A249">
        <f t="shared" si="643"/>
        <v>-79</v>
      </c>
      <c r="B249">
        <f t="shared" si="665"/>
        <v>-1.3788101090755203</v>
      </c>
      <c r="C249">
        <f t="shared" si="652"/>
        <v>-2.9746278286292848E-2</v>
      </c>
      <c r="D249">
        <f t="shared" si="591"/>
        <v>0.97080024462777592</v>
      </c>
      <c r="E249">
        <f t="shared" si="653"/>
        <v>-0.98162718344766398</v>
      </c>
      <c r="F249">
        <f t="shared" si="631"/>
        <v>0.82433638581749569</v>
      </c>
      <c r="G249">
        <f t="shared" si="666"/>
        <v>0.24384148506680153</v>
      </c>
      <c r="H249">
        <f t="shared" si="667"/>
        <v>0.24384148506680148</v>
      </c>
      <c r="I249">
        <f t="shared" si="594"/>
        <v>0.24384148506680153</v>
      </c>
      <c r="J249">
        <f t="shared" si="595"/>
        <v>-2.4147074645322772E-2</v>
      </c>
      <c r="K249">
        <f t="shared" si="668"/>
        <v>0.20198434012883107</v>
      </c>
      <c r="L249">
        <f t="shared" si="597"/>
        <v>-0.80181877519308919</v>
      </c>
      <c r="N249">
        <f t="shared" si="598"/>
        <v>3.2735444168124777</v>
      </c>
      <c r="O249" s="53">
        <f t="shared" si="669"/>
        <v>-3.1003277589890814</v>
      </c>
      <c r="P249">
        <f t="shared" si="670"/>
        <v>0.31501081188874708</v>
      </c>
      <c r="Q249">
        <f t="shared" si="671"/>
        <v>0.31501081188874713</v>
      </c>
      <c r="R249">
        <f t="shared" si="672"/>
        <v>0.31501081188874708</v>
      </c>
      <c r="S249">
        <f t="shared" si="673"/>
        <v>3.1864452077482111</v>
      </c>
      <c r="T249" s="53">
        <f t="shared" si="674"/>
        <v>-2.8012595607048416</v>
      </c>
      <c r="U249">
        <f t="shared" si="675"/>
        <v>0.40403285346518053</v>
      </c>
      <c r="V249">
        <f t="shared" si="676"/>
        <v>0.40403285346518059</v>
      </c>
      <c r="W249">
        <f t="shared" si="677"/>
        <v>0.40403285346518053</v>
      </c>
      <c r="X249">
        <f t="shared" si="678"/>
        <v>3.0421262787392469</v>
      </c>
      <c r="Y249" s="53">
        <f t="shared" si="679"/>
        <v>-2.4271705708165876</v>
      </c>
      <c r="Z249">
        <f t="shared" si="680"/>
        <v>0.5121253256272793</v>
      </c>
      <c r="AA249">
        <f t="shared" si="681"/>
        <v>0.51212532562727919</v>
      </c>
      <c r="AB249">
        <f t="shared" si="682"/>
        <v>0.5121253256272793</v>
      </c>
      <c r="AC249">
        <f t="shared" si="683"/>
        <v>2.8075013842165824</v>
      </c>
      <c r="AD249" s="53">
        <f t="shared" si="684"/>
        <v>-1.9729436961057261</v>
      </c>
      <c r="AE249">
        <f t="shared" si="685"/>
        <v>0.63697208147840811</v>
      </c>
      <c r="AF249">
        <f t="shared" si="686"/>
        <v>0.63697208147840811</v>
      </c>
      <c r="AG249">
        <f t="shared" si="687"/>
        <v>0.63697208147840811</v>
      </c>
      <c r="AH249">
        <f t="shared" si="688"/>
        <v>2.4376069408588155</v>
      </c>
      <c r="AI249" s="53">
        <f t="shared" si="689"/>
        <v>-1.4483118638074877</v>
      </c>
      <c r="AJ249">
        <f t="shared" si="690"/>
        <v>0.76952056572788374</v>
      </c>
      <c r="AK249">
        <f t="shared" si="691"/>
        <v>0.76952056572788374</v>
      </c>
      <c r="AL249">
        <f t="shared" si="692"/>
        <v>0.76952056572788374</v>
      </c>
      <c r="AM249">
        <f t="shared" si="693"/>
        <v>1.8818027908421675</v>
      </c>
      <c r="AN249" s="53">
        <f t="shared" si="694"/>
        <v>-0.89131577939919737</v>
      </c>
      <c r="AO249">
        <f t="shared" si="695"/>
        <v>0.89122438811737958</v>
      </c>
      <c r="AP249">
        <f t="shared" si="696"/>
        <v>0.8912243881173797</v>
      </c>
      <c r="AQ249">
        <f t="shared" si="697"/>
        <v>0.89122438811737958</v>
      </c>
      <c r="AR249">
        <f t="shared" si="698"/>
        <v>1.1041451384659571</v>
      </c>
      <c r="AS249" s="53">
        <f t="shared" si="699"/>
        <v>-0.37989120210351746</v>
      </c>
      <c r="AT249">
        <f t="shared" si="700"/>
        <v>0.97574527420540691</v>
      </c>
      <c r="AU249">
        <f t="shared" si="701"/>
        <v>0.9757452742054068</v>
      </c>
      <c r="AV249">
        <f t="shared" si="702"/>
        <v>0.97574527420540691</v>
      </c>
      <c r="AW249">
        <f t="shared" si="703"/>
        <v>0.11808211032840014</v>
      </c>
      <c r="AX249" s="53">
        <f t="shared" si="704"/>
        <v>-2.4716996466106918E-2</v>
      </c>
      <c r="AY249">
        <f t="shared" si="705"/>
        <v>0.99902588273694448</v>
      </c>
      <c r="AZ249">
        <f t="shared" si="706"/>
        <v>0.9990258827369447</v>
      </c>
      <c r="BA249">
        <f t="shared" si="707"/>
        <v>0.99902588273694448</v>
      </c>
      <c r="BB249">
        <f t="shared" si="708"/>
        <v>0</v>
      </c>
      <c r="BC249" s="53">
        <f t="shared" si="709"/>
        <v>0</v>
      </c>
      <c r="FA249">
        <f t="shared" si="710"/>
        <v>0.86893763677778235</v>
      </c>
      <c r="FB249">
        <f t="shared" si="654"/>
        <v>0.79172931702805638</v>
      </c>
      <c r="FC249">
        <f t="shared" si="655"/>
        <v>5.3600000000000065</v>
      </c>
      <c r="FF249">
        <f t="shared" si="664"/>
        <v>0.91363472562382175</v>
      </c>
      <c r="FG249">
        <f t="shared" si="656"/>
        <v>10.720872236404198</v>
      </c>
      <c r="FH249">
        <f t="shared" si="657"/>
        <v>0.70613518961232158</v>
      </c>
      <c r="FI249">
        <f t="shared" si="658"/>
        <v>5.3132827041285164</v>
      </c>
      <c r="FJ249">
        <f t="shared" si="659"/>
        <v>10.720872236404198</v>
      </c>
      <c r="FL249">
        <f t="shared" si="660"/>
        <v>0.13212572883691664</v>
      </c>
      <c r="FM249">
        <f t="shared" si="650"/>
        <v>0.79020676064915629</v>
      </c>
      <c r="FN249">
        <f t="shared" si="661"/>
        <v>0.91114630500293214</v>
      </c>
      <c r="FO249">
        <f t="shared" si="662"/>
        <v>1.0432720338398487</v>
      </c>
      <c r="FQ249">
        <f t="shared" si="651"/>
        <v>0.9454545454545461</v>
      </c>
      <c r="FR249">
        <f t="shared" si="663"/>
        <v>1.0019230769230769</v>
      </c>
    </row>
    <row r="250" spans="1:174" x14ac:dyDescent="0.2">
      <c r="A250">
        <f t="shared" si="643"/>
        <v>-77</v>
      </c>
      <c r="B250">
        <f t="shared" si="665"/>
        <v>-1.3439035240356338</v>
      </c>
      <c r="C250">
        <f t="shared" si="652"/>
        <v>-2.9526365599552584E-2</v>
      </c>
      <c r="D250">
        <f t="shared" si="591"/>
        <v>0.9712303932378914</v>
      </c>
      <c r="E250">
        <f t="shared" si="653"/>
        <v>-0.97437006478523525</v>
      </c>
      <c r="F250">
        <f t="shared" si="631"/>
        <v>0.79543591666782854</v>
      </c>
      <c r="G250">
        <f t="shared" si="666"/>
        <v>0.23553751801764042</v>
      </c>
      <c r="H250">
        <f t="shared" si="667"/>
        <v>0.23553751801764039</v>
      </c>
      <c r="I250">
        <f t="shared" si="594"/>
        <v>0.23553751801764042</v>
      </c>
      <c r="J250">
        <f t="shared" si="595"/>
        <v>-2.8608123968654506E-2</v>
      </c>
      <c r="K250">
        <f t="shared" si="668"/>
        <v>0.18832803377799243</v>
      </c>
      <c r="L250">
        <f t="shared" si="597"/>
        <v>-0.95233128839294756</v>
      </c>
      <c r="N250">
        <f t="shared" si="598"/>
        <v>3.1620645963720433</v>
      </c>
      <c r="O250" s="53">
        <f t="shared" si="669"/>
        <v>-3.1278508705910237</v>
      </c>
      <c r="P250">
        <f t="shared" si="670"/>
        <v>0.30450080847376748</v>
      </c>
      <c r="Q250">
        <f t="shared" si="671"/>
        <v>0.30450080847376748</v>
      </c>
      <c r="R250">
        <f t="shared" si="672"/>
        <v>0.30450080847376748</v>
      </c>
      <c r="S250">
        <f t="shared" si="673"/>
        <v>3.0801328249627367</v>
      </c>
      <c r="T250" s="53">
        <f t="shared" si="674"/>
        <v>-2.835894473927473</v>
      </c>
      <c r="U250">
        <f t="shared" si="675"/>
        <v>0.39101608802448379</v>
      </c>
      <c r="V250">
        <f t="shared" si="676"/>
        <v>0.39101608802448384</v>
      </c>
      <c r="W250">
        <f t="shared" si="677"/>
        <v>0.39101608802448379</v>
      </c>
      <c r="X250">
        <f t="shared" si="678"/>
        <v>2.944117802765791</v>
      </c>
      <c r="Y250" s="53">
        <f t="shared" si="679"/>
        <v>-2.4696316534195737</v>
      </c>
      <c r="Z250">
        <f t="shared" si="680"/>
        <v>0.49658396041064895</v>
      </c>
      <c r="AA250">
        <f t="shared" si="681"/>
        <v>0.49658396041064901</v>
      </c>
      <c r="AB250">
        <f t="shared" si="682"/>
        <v>0.49658396041064895</v>
      </c>
      <c r="AC250">
        <f t="shared" si="683"/>
        <v>2.72230269910008</v>
      </c>
      <c r="AD250" s="53">
        <f t="shared" si="684"/>
        <v>-2.0227095964607407</v>
      </c>
      <c r="AE250">
        <f t="shared" si="685"/>
        <v>0.61952956505648238</v>
      </c>
      <c r="AF250">
        <f t="shared" si="686"/>
        <v>0.61952956505648227</v>
      </c>
      <c r="AG250">
        <f t="shared" si="687"/>
        <v>0.61952956505648238</v>
      </c>
      <c r="AH250">
        <f t="shared" si="688"/>
        <v>2.3708567639947913</v>
      </c>
      <c r="AI250" s="53">
        <f t="shared" si="689"/>
        <v>-1.5022188327427011</v>
      </c>
      <c r="AJ250">
        <f t="shared" si="690"/>
        <v>0.75190116659731743</v>
      </c>
      <c r="AK250">
        <f t="shared" si="691"/>
        <v>0.75190116659731732</v>
      </c>
      <c r="AL250">
        <f t="shared" si="692"/>
        <v>0.75190116659731743</v>
      </c>
      <c r="AM250">
        <f t="shared" si="693"/>
        <v>1.8387159184003643</v>
      </c>
      <c r="AN250" s="53">
        <f t="shared" si="694"/>
        <v>-0.94182306927443615</v>
      </c>
      <c r="AO250">
        <f t="shared" si="695"/>
        <v>0.87647570529805052</v>
      </c>
      <c r="AP250">
        <f t="shared" si="696"/>
        <v>0.87647570529805052</v>
      </c>
      <c r="AQ250">
        <f t="shared" si="697"/>
        <v>0.87647570529805052</v>
      </c>
      <c r="AR250">
        <f t="shared" si="698"/>
        <v>1.0858728754412221</v>
      </c>
      <c r="AS250" s="53">
        <f t="shared" si="699"/>
        <v>-0.41443620599493974</v>
      </c>
      <c r="AT250">
        <f t="shared" si="700"/>
        <v>0.96756828839667675</v>
      </c>
      <c r="AU250">
        <f t="shared" si="701"/>
        <v>0.96756828839667686</v>
      </c>
      <c r="AV250">
        <f t="shared" si="702"/>
        <v>0.96756828839667675</v>
      </c>
      <c r="AW250">
        <f t="shared" si="703"/>
        <v>0.11709255314996277</v>
      </c>
      <c r="AX250" s="53">
        <f t="shared" si="704"/>
        <v>-2.8795350572462467E-2</v>
      </c>
      <c r="AY250">
        <f t="shared" si="705"/>
        <v>0.99996414466677763</v>
      </c>
      <c r="AZ250">
        <f t="shared" si="706"/>
        <v>0.99996414466677774</v>
      </c>
      <c r="BA250">
        <f t="shared" si="707"/>
        <v>0.99996414466677763</v>
      </c>
      <c r="BB250">
        <f t="shared" si="708"/>
        <v>0</v>
      </c>
      <c r="BC250" s="53">
        <f t="shared" si="709"/>
        <v>0</v>
      </c>
      <c r="FA250">
        <f t="shared" si="710"/>
        <v>0.86842167912270885</v>
      </c>
      <c r="FB250">
        <f t="shared" si="654"/>
        <v>0.79286938170712784</v>
      </c>
      <c r="FC250">
        <f t="shared" si="655"/>
        <v>5.3420000000000067</v>
      </c>
      <c r="FF250">
        <f t="shared" si="664"/>
        <v>0.91550327970267475</v>
      </c>
      <c r="FG250">
        <f t="shared" si="656"/>
        <v>10.597433973631929</v>
      </c>
      <c r="FH250">
        <f t="shared" si="657"/>
        <v>0.6806851369275766</v>
      </c>
      <c r="FI250">
        <f t="shared" si="658"/>
        <v>5.2984555999239973</v>
      </c>
      <c r="FJ250">
        <f t="shared" si="659"/>
        <v>10.597433973631929</v>
      </c>
      <c r="FL250">
        <f t="shared" si="660"/>
        <v>0.1277687541371739</v>
      </c>
      <c r="FM250">
        <f t="shared" si="650"/>
        <v>0.79134169503717189</v>
      </c>
      <c r="FN250">
        <f t="shared" si="661"/>
        <v>0.91300044755687704</v>
      </c>
      <c r="FO250">
        <f t="shared" si="662"/>
        <v>1.0407692016940508</v>
      </c>
      <c r="FQ250">
        <f t="shared" si="651"/>
        <v>0.94363636363636427</v>
      </c>
      <c r="FR250">
        <f t="shared" si="663"/>
        <v>1.0019267822736031</v>
      </c>
    </row>
    <row r="251" spans="1:174" x14ac:dyDescent="0.2">
      <c r="A251">
        <f t="shared" si="643"/>
        <v>-75</v>
      </c>
      <c r="B251">
        <f t="shared" si="665"/>
        <v>-1.3089969389957472</v>
      </c>
      <c r="C251">
        <f t="shared" si="652"/>
        <v>-2.9270479584517221E-2</v>
      </c>
      <c r="D251">
        <f t="shared" si="591"/>
        <v>0.97172688782144789</v>
      </c>
      <c r="E251">
        <f t="shared" si="653"/>
        <v>-0.96592582628906831</v>
      </c>
      <c r="F251">
        <f t="shared" si="631"/>
        <v>0.76732698797896037</v>
      </c>
      <c r="G251">
        <f t="shared" si="666"/>
        <v>0.22743627435131328</v>
      </c>
      <c r="H251">
        <f t="shared" si="667"/>
        <v>0.22743627435131325</v>
      </c>
      <c r="I251">
        <f t="shared" si="594"/>
        <v>0.22743627435131328</v>
      </c>
      <c r="J251">
        <f t="shared" si="595"/>
        <v>-3.310528097013072E-2</v>
      </c>
      <c r="K251">
        <f t="shared" si="668"/>
        <v>0.17546343888288249</v>
      </c>
      <c r="L251">
        <f t="shared" si="597"/>
        <v>-1.1052904187783812</v>
      </c>
      <c r="N251">
        <f t="shared" si="598"/>
        <v>3.0533063144665755</v>
      </c>
      <c r="O251" s="53">
        <f t="shared" si="669"/>
        <v>-3.1537301507368505</v>
      </c>
      <c r="P251">
        <f t="shared" si="670"/>
        <v>0.29422545085233692</v>
      </c>
      <c r="Q251">
        <f t="shared" si="671"/>
        <v>0.29422545085233698</v>
      </c>
      <c r="R251">
        <f t="shared" si="672"/>
        <v>0.29422545085233692</v>
      </c>
      <c r="S251">
        <f t="shared" si="673"/>
        <v>2.976193966945794</v>
      </c>
      <c r="T251" s="53">
        <f t="shared" si="674"/>
        <v>-2.8685060211314011</v>
      </c>
      <c r="U251">
        <f t="shared" si="675"/>
        <v>0.37824382285387753</v>
      </c>
      <c r="V251">
        <f t="shared" si="676"/>
        <v>0.37824382285387753</v>
      </c>
      <c r="W251">
        <f t="shared" si="677"/>
        <v>0.37824382285387753</v>
      </c>
      <c r="X251">
        <f t="shared" si="678"/>
        <v>2.8479502679198268</v>
      </c>
      <c r="Y251" s="53">
        <f t="shared" si="679"/>
        <v>-2.5097043667250345</v>
      </c>
      <c r="Z251">
        <f t="shared" si="680"/>
        <v>0.4812411084747209</v>
      </c>
      <c r="AA251">
        <f t="shared" si="681"/>
        <v>0.4812411084747209</v>
      </c>
      <c r="AB251">
        <f t="shared" si="682"/>
        <v>0.4812411084747209</v>
      </c>
      <c r="AC251">
        <f t="shared" si="683"/>
        <v>2.6381922755525089</v>
      </c>
      <c r="AD251" s="53">
        <f t="shared" si="684"/>
        <v>-2.0698529913681529</v>
      </c>
      <c r="AE251">
        <f t="shared" si="685"/>
        <v>0.60213126498827385</v>
      </c>
      <c r="AF251">
        <f t="shared" si="686"/>
        <v>0.60213126498827385</v>
      </c>
      <c r="AG251">
        <f t="shared" si="687"/>
        <v>0.60213126498827385</v>
      </c>
      <c r="AH251">
        <f t="shared" si="688"/>
        <v>2.3042757972011199</v>
      </c>
      <c r="AI251" s="53">
        <f t="shared" si="689"/>
        <v>-1.5535898559944752</v>
      </c>
      <c r="AJ251">
        <f t="shared" si="690"/>
        <v>0.73401232885853118</v>
      </c>
      <c r="AK251">
        <f t="shared" si="691"/>
        <v>0.73401232885853118</v>
      </c>
      <c r="AL251">
        <f t="shared" si="692"/>
        <v>0.73401232885853118</v>
      </c>
      <c r="AM251">
        <f t="shared" si="693"/>
        <v>1.7949701547638472</v>
      </c>
      <c r="AN251" s="53">
        <f t="shared" si="694"/>
        <v>-0.99038989419739909</v>
      </c>
      <c r="AO251">
        <f t="shared" si="695"/>
        <v>0.86100169889246536</v>
      </c>
      <c r="AP251">
        <f t="shared" si="696"/>
        <v>0.86100169889246536</v>
      </c>
      <c r="AQ251">
        <f t="shared" si="697"/>
        <v>0.86100169889246536</v>
      </c>
      <c r="AR251">
        <f t="shared" si="698"/>
        <v>1.0667020031299181</v>
      </c>
      <c r="AS251" s="53">
        <f t="shared" si="699"/>
        <v>-0.44807998060656623</v>
      </c>
      <c r="AT251">
        <f t="shared" si="700"/>
        <v>0.95823753468903994</v>
      </c>
      <c r="AU251">
        <f t="shared" si="701"/>
        <v>0.95823753468904005</v>
      </c>
      <c r="AV251">
        <f t="shared" si="702"/>
        <v>0.95823753468903994</v>
      </c>
      <c r="AW251">
        <f t="shared" si="703"/>
        <v>0.11596337003437113</v>
      </c>
      <c r="AX251" s="53">
        <f t="shared" si="704"/>
        <v>-3.2832958791419738E-2</v>
      </c>
      <c r="AY251">
        <f t="shared" si="705"/>
        <v>0.99962174908013279</v>
      </c>
      <c r="AZ251">
        <f t="shared" si="706"/>
        <v>0.99962174908013279</v>
      </c>
      <c r="BA251">
        <f t="shared" si="707"/>
        <v>0.99962174908013279</v>
      </c>
      <c r="BB251">
        <f t="shared" si="708"/>
        <v>0</v>
      </c>
      <c r="BC251" s="53">
        <f t="shared" si="709"/>
        <v>0</v>
      </c>
      <c r="FA251">
        <f t="shared" si="710"/>
        <v>0.86790007061125662</v>
      </c>
      <c r="FB251">
        <f t="shared" si="654"/>
        <v>0.79401715531340578</v>
      </c>
      <c r="FC251">
        <f t="shared" si="655"/>
        <v>5.3240000000000069</v>
      </c>
      <c r="FF251">
        <f t="shared" si="664"/>
        <v>0.91738906883263838</v>
      </c>
      <c r="FG251">
        <f t="shared" si="656"/>
        <v>10.474510510210511</v>
      </c>
      <c r="FH251">
        <f t="shared" si="657"/>
        <v>0.65521052945044744</v>
      </c>
      <c r="FI251">
        <f t="shared" si="658"/>
        <v>5.2835286657779514</v>
      </c>
      <c r="FJ251">
        <f t="shared" si="659"/>
        <v>10.474510510210511</v>
      </c>
      <c r="FL251">
        <f t="shared" si="660"/>
        <v>0.12338013286141243</v>
      </c>
      <c r="FM251">
        <f t="shared" ref="FM251:FM269" si="711">SIN(FF251)*(c_EXISOSI+bsel*($FC251-dr))/(c_EXISOSI+bsel*$FC251)</f>
        <v>0.79248430366222167</v>
      </c>
      <c r="FN251">
        <f t="shared" si="661"/>
        <v>0.91487163349829481</v>
      </c>
      <c r="FO251">
        <f t="shared" si="662"/>
        <v>1.0382517663597073</v>
      </c>
      <c r="FQ251">
        <f t="shared" ref="FQ251:FQ269" si="712">c_EXISOSI+bsel*$FC251</f>
        <v>0.94181818181818244</v>
      </c>
      <c r="FR251">
        <f t="shared" si="663"/>
        <v>1.001930501930502</v>
      </c>
    </row>
    <row r="252" spans="1:174" x14ac:dyDescent="0.2">
      <c r="A252">
        <f t="shared" si="643"/>
        <v>-73</v>
      </c>
      <c r="B252">
        <f t="shared" si="665"/>
        <v>-1.2740903539558606</v>
      </c>
      <c r="C252">
        <f t="shared" si="652"/>
        <v>-2.897893199887986E-2</v>
      </c>
      <c r="D252">
        <f t="shared" si="591"/>
        <v>0.9722873095067418</v>
      </c>
      <c r="E252">
        <f t="shared" si="653"/>
        <v>-0.95630475596303544</v>
      </c>
      <c r="F252">
        <f t="shared" si="631"/>
        <v>0.73996107502848762</v>
      </c>
      <c r="G252">
        <f t="shared" si="666"/>
        <v>0.21952651886610355</v>
      </c>
      <c r="H252">
        <f t="shared" si="667"/>
        <v>0.21952651886610353</v>
      </c>
      <c r="I252">
        <f t="shared" si="594"/>
        <v>0.21952651886610355</v>
      </c>
      <c r="J252">
        <f t="shared" si="595"/>
        <v>-3.7644711935034221E-2</v>
      </c>
      <c r="K252">
        <f t="shared" si="668"/>
        <v>0.16334248519012193</v>
      </c>
      <c r="L252">
        <f t="shared" si="597"/>
        <v>-1.2611390610169741</v>
      </c>
      <c r="N252">
        <f t="shared" si="598"/>
        <v>2.9471187397810521</v>
      </c>
      <c r="O252" s="53">
        <f t="shared" si="669"/>
        <v>-3.1780770816770061</v>
      </c>
      <c r="P252">
        <f t="shared" si="670"/>
        <v>0.28417281204062633</v>
      </c>
      <c r="Q252">
        <f t="shared" si="671"/>
        <v>0.28417281204062639</v>
      </c>
      <c r="R252">
        <f t="shared" si="672"/>
        <v>0.28417281204062633</v>
      </c>
      <c r="S252">
        <f t="shared" si="673"/>
        <v>2.8745079880591025</v>
      </c>
      <c r="T252" s="53">
        <f t="shared" si="674"/>
        <v>-2.8992266862543006</v>
      </c>
      <c r="U252">
        <f t="shared" si="675"/>
        <v>0.36570585503780889</v>
      </c>
      <c r="V252">
        <f t="shared" si="676"/>
        <v>0.36570585503780895</v>
      </c>
      <c r="W252">
        <f t="shared" si="677"/>
        <v>0.36570585503780889</v>
      </c>
      <c r="X252">
        <f t="shared" si="678"/>
        <v>2.7535468523358602</v>
      </c>
      <c r="Y252" s="53">
        <f t="shared" si="679"/>
        <v>-2.5475356586125013</v>
      </c>
      <c r="Z252">
        <f t="shared" si="680"/>
        <v>0.46609300588890329</v>
      </c>
      <c r="AA252">
        <f t="shared" si="681"/>
        <v>0.46609300588890329</v>
      </c>
      <c r="AB252">
        <f t="shared" si="682"/>
        <v>0.46609300588890329</v>
      </c>
      <c r="AC252">
        <f t="shared" si="683"/>
        <v>2.5551494794833114</v>
      </c>
      <c r="AD252" s="53">
        <f t="shared" si="684"/>
        <v>-2.1145178421908395</v>
      </c>
      <c r="AE252">
        <f t="shared" si="685"/>
        <v>0.58478649740709254</v>
      </c>
      <c r="AF252">
        <f t="shared" si="686"/>
        <v>0.58478649740709254</v>
      </c>
      <c r="AG252">
        <f t="shared" si="687"/>
        <v>0.58478649740709254</v>
      </c>
      <c r="AH252">
        <f t="shared" si="688"/>
        <v>2.2378996920736558</v>
      </c>
      <c r="AI252" s="53">
        <f t="shared" si="689"/>
        <v>-1.6025360189701927</v>
      </c>
      <c r="AJ252">
        <f t="shared" si="690"/>
        <v>0.71588048445917829</v>
      </c>
      <c r="AK252">
        <f t="shared" si="691"/>
        <v>0.71588048445917829</v>
      </c>
      <c r="AL252">
        <f t="shared" si="692"/>
        <v>0.71588048445917829</v>
      </c>
      <c r="AM252">
        <f t="shared" si="693"/>
        <v>1.7506301372081847</v>
      </c>
      <c r="AN252" s="53">
        <f t="shared" si="694"/>
        <v>-1.0370649249304229</v>
      </c>
      <c r="AO252">
        <f t="shared" si="695"/>
        <v>0.84483688513589139</v>
      </c>
      <c r="AP252">
        <f t="shared" si="696"/>
        <v>0.84483688513589128</v>
      </c>
      <c r="AQ252">
        <f t="shared" si="697"/>
        <v>0.84483688513589139</v>
      </c>
      <c r="AR252">
        <f t="shared" si="698"/>
        <v>1.0466752839764715</v>
      </c>
      <c r="AS252" s="53">
        <f t="shared" si="699"/>
        <v>-0.48081426375311498</v>
      </c>
      <c r="AT252">
        <f t="shared" si="700"/>
        <v>0.94776753170400063</v>
      </c>
      <c r="AU252">
        <f t="shared" si="701"/>
        <v>0.94776753170400063</v>
      </c>
      <c r="AV252">
        <f t="shared" si="702"/>
        <v>0.94776753170400063</v>
      </c>
      <c r="AW252">
        <f t="shared" si="703"/>
        <v>0.11469631798677059</v>
      </c>
      <c r="AX252" s="53">
        <f t="shared" si="704"/>
        <v>-3.6825133252688526E-2</v>
      </c>
      <c r="AY252">
        <f t="shared" si="705"/>
        <v>0.99796667672317063</v>
      </c>
      <c r="AZ252">
        <f t="shared" si="706"/>
        <v>0.99796667672317063</v>
      </c>
      <c r="BA252">
        <f t="shared" si="707"/>
        <v>0.99796667672317063</v>
      </c>
      <c r="BB252">
        <f t="shared" si="708"/>
        <v>0</v>
      </c>
      <c r="BC252" s="53">
        <f t="shared" si="709"/>
        <v>0</v>
      </c>
      <c r="FA252">
        <f t="shared" si="710"/>
        <v>0.867372715010164</v>
      </c>
      <c r="FB252">
        <f t="shared" si="654"/>
        <v>0.79517271630185971</v>
      </c>
      <c r="FC252">
        <f t="shared" ref="FC252:FC269" si="713">FC251-dr</f>
        <v>5.3060000000000072</v>
      </c>
      <c r="FF252">
        <f t="shared" si="664"/>
        <v>0.91929235671139742</v>
      </c>
      <c r="FG252">
        <f t="shared" si="656"/>
        <v>10.352101846139956</v>
      </c>
      <c r="FH252">
        <f t="shared" si="657"/>
        <v>0.62971096275535576</v>
      </c>
      <c r="FI252">
        <f t="shared" si="658"/>
        <v>5.2685007453151034</v>
      </c>
      <c r="FJ252">
        <f t="shared" si="659"/>
        <v>10.352101846139956</v>
      </c>
      <c r="FL252">
        <f t="shared" si="660"/>
        <v>0.11895940964830985</v>
      </c>
      <c r="FM252">
        <f t="shared" si="711"/>
        <v>0.79363466462622745</v>
      </c>
      <c r="FN252">
        <f t="shared" si="661"/>
        <v>0.91676012231090498</v>
      </c>
      <c r="FO252">
        <f t="shared" si="662"/>
        <v>1.0357195319592147</v>
      </c>
      <c r="FQ252">
        <f t="shared" si="712"/>
        <v>0.94000000000000072</v>
      </c>
      <c r="FR252">
        <f t="shared" si="663"/>
        <v>1.0019342359767891</v>
      </c>
    </row>
    <row r="253" spans="1:174" x14ac:dyDescent="0.2">
      <c r="A253">
        <f t="shared" si="643"/>
        <v>-71</v>
      </c>
      <c r="B253">
        <f t="shared" si="665"/>
        <v>-1.2391837689159739</v>
      </c>
      <c r="C253">
        <f t="shared" si="652"/>
        <v>-2.8652078048464143E-2</v>
      </c>
      <c r="D253">
        <f t="shared" si="591"/>
        <v>0.97290892797565576</v>
      </c>
      <c r="E253">
        <f t="shared" si="653"/>
        <v>-0.94551857559931674</v>
      </c>
      <c r="F253">
        <f t="shared" si="631"/>
        <v>0.71329306789700531</v>
      </c>
      <c r="G253">
        <f t="shared" si="666"/>
        <v>0.21179768282656319</v>
      </c>
      <c r="H253">
        <f t="shared" si="667"/>
        <v>0.21179768282656317</v>
      </c>
      <c r="I253">
        <f t="shared" si="594"/>
        <v>0.21179768282656319</v>
      </c>
      <c r="J253">
        <f t="shared" si="595"/>
        <v>-4.2232863512611414E-2</v>
      </c>
      <c r="K253">
        <f t="shared" si="668"/>
        <v>0.15192031038515891</v>
      </c>
      <c r="L253">
        <f t="shared" si="597"/>
        <v>-1.4203514048198695</v>
      </c>
      <c r="N253">
        <f t="shared" si="598"/>
        <v>2.8433599882348779</v>
      </c>
      <c r="O253" s="53">
        <f t="shared" si="669"/>
        <v>-3.2009933604627463</v>
      </c>
      <c r="P253">
        <f t="shared" si="670"/>
        <v>0.2743315558404017</v>
      </c>
      <c r="Q253">
        <f t="shared" si="671"/>
        <v>0.27433155584040175</v>
      </c>
      <c r="R253">
        <f t="shared" si="672"/>
        <v>0.2743315558404017</v>
      </c>
      <c r="S253">
        <f t="shared" si="673"/>
        <v>2.7749602186685616</v>
      </c>
      <c r="T253" s="53">
        <f t="shared" si="674"/>
        <v>-2.9281777512944345</v>
      </c>
      <c r="U253">
        <f t="shared" si="675"/>
        <v>0.35339224036363748</v>
      </c>
      <c r="V253">
        <f t="shared" si="676"/>
        <v>0.35339224036363748</v>
      </c>
      <c r="W253">
        <f t="shared" si="677"/>
        <v>0.35339224036363748</v>
      </c>
      <c r="X253">
        <f t="shared" si="678"/>
        <v>2.6608326820269497</v>
      </c>
      <c r="Y253" s="53">
        <f t="shared" si="679"/>
        <v>-2.5832608643346706</v>
      </c>
      <c r="Z253">
        <f t="shared" si="680"/>
        <v>0.45113542261946415</v>
      </c>
      <c r="AA253">
        <f t="shared" si="681"/>
        <v>0.45113542261946415</v>
      </c>
      <c r="AB253">
        <f t="shared" si="682"/>
        <v>0.45113542261946415</v>
      </c>
      <c r="AC253">
        <f t="shared" si="683"/>
        <v>2.4731511215968913</v>
      </c>
      <c r="AD253" s="53">
        <f t="shared" si="684"/>
        <v>-2.1568381189647838</v>
      </c>
      <c r="AE253">
        <f t="shared" si="685"/>
        <v>0.56750307842718517</v>
      </c>
      <c r="AF253">
        <f t="shared" si="686"/>
        <v>0.56750307842718528</v>
      </c>
      <c r="AG253">
        <f t="shared" si="687"/>
        <v>0.56750307842718517</v>
      </c>
      <c r="AH253">
        <f t="shared" si="688"/>
        <v>2.1717583598359713</v>
      </c>
      <c r="AI253" s="53">
        <f t="shared" si="689"/>
        <v>-1.6491626564255206</v>
      </c>
      <c r="AJ253">
        <f t="shared" si="690"/>
        <v>0.69752994695566217</v>
      </c>
      <c r="AK253">
        <f t="shared" si="691"/>
        <v>0.69752994695566228</v>
      </c>
      <c r="AL253">
        <f t="shared" si="692"/>
        <v>0.69752994695566217</v>
      </c>
      <c r="AM253">
        <f t="shared" si="693"/>
        <v>1.7057553226476321</v>
      </c>
      <c r="AN253" s="53">
        <f t="shared" si="694"/>
        <v>-1.0818963472046823</v>
      </c>
      <c r="AO253">
        <f t="shared" si="695"/>
        <v>0.82801469831025731</v>
      </c>
      <c r="AP253">
        <f t="shared" si="696"/>
        <v>0.82801469831025731</v>
      </c>
      <c r="AQ253">
        <f t="shared" si="697"/>
        <v>0.82801469831025731</v>
      </c>
      <c r="AR253">
        <f t="shared" si="698"/>
        <v>1.0258341399845243</v>
      </c>
      <c r="AS253" s="53">
        <f t="shared" si="699"/>
        <v>-0.51263243930468616</v>
      </c>
      <c r="AT253">
        <f t="shared" si="700"/>
        <v>0.93617404032559537</v>
      </c>
      <c r="AU253">
        <f t="shared" si="701"/>
        <v>0.93617404032559548</v>
      </c>
      <c r="AV253">
        <f t="shared" si="702"/>
        <v>0.93617404032559537</v>
      </c>
      <c r="AW253">
        <f t="shared" si="703"/>
        <v>0.11329330434763013</v>
      </c>
      <c r="AX253" s="53">
        <f t="shared" si="704"/>
        <v>-4.0767266766460017E-2</v>
      </c>
      <c r="AY253">
        <f t="shared" si="705"/>
        <v>0.99496809336892256</v>
      </c>
      <c r="AZ253">
        <f t="shared" si="706"/>
        <v>0.99496809336892289</v>
      </c>
      <c r="BA253">
        <f t="shared" si="707"/>
        <v>0.99496809336892256</v>
      </c>
      <c r="BB253">
        <f t="shared" si="708"/>
        <v>0</v>
      </c>
      <c r="BC253" s="53">
        <f t="shared" si="709"/>
        <v>0</v>
      </c>
      <c r="FA253">
        <f t="shared" si="710"/>
        <v>0.86683951378186341</v>
      </c>
      <c r="FB253">
        <f t="shared" si="654"/>
        <v>0.79633614419568122</v>
      </c>
      <c r="FC253">
        <f t="shared" si="713"/>
        <v>5.2880000000000074</v>
      </c>
      <c r="FF253">
        <f t="shared" si="664"/>
        <v>0.92121341299391957</v>
      </c>
      <c r="FG253">
        <f t="shared" si="656"/>
        <v>10.230207981420268</v>
      </c>
      <c r="FH253">
        <f t="shared" si="657"/>
        <v>0.60418602188188619</v>
      </c>
      <c r="FI253">
        <f t="shared" si="658"/>
        <v>5.2533706561561617</v>
      </c>
      <c r="FJ253">
        <f t="shared" si="659"/>
        <v>10.230207981420268</v>
      </c>
      <c r="FL253">
        <f t="shared" si="660"/>
        <v>0.11450611896529517</v>
      </c>
      <c r="FM253">
        <f t="shared" si="711"/>
        <v>0.79479285709452674</v>
      </c>
      <c r="FN253">
        <f t="shared" si="661"/>
        <v>0.91866617930395356</v>
      </c>
      <c r="FO253">
        <f t="shared" si="662"/>
        <v>1.0331722982692488</v>
      </c>
      <c r="FQ253">
        <f t="shared" si="712"/>
        <v>0.93818181818181889</v>
      </c>
      <c r="FR253">
        <f t="shared" si="663"/>
        <v>1.001937984496124</v>
      </c>
    </row>
    <row r="254" spans="1:174" x14ac:dyDescent="0.2">
      <c r="A254">
        <f t="shared" si="643"/>
        <v>-69</v>
      </c>
      <c r="B254">
        <f t="shared" si="665"/>
        <v>-1.2042771838760873</v>
      </c>
      <c r="C254">
        <f t="shared" si="652"/>
        <v>-2.829031595446066E-2</v>
      </c>
      <c r="D254">
        <f t="shared" si="591"/>
        <v>0.97358871476549402</v>
      </c>
      <c r="E254">
        <f t="shared" si="653"/>
        <v>-0.93358042649720174</v>
      </c>
      <c r="F254">
        <f t="shared" si="631"/>
        <v>0.68728095860161309</v>
      </c>
      <c r="G254">
        <f t="shared" si="666"/>
        <v>0.20423981384836634</v>
      </c>
      <c r="H254">
        <f t="shared" si="667"/>
        <v>0.20423981384836637</v>
      </c>
      <c r="I254">
        <f t="shared" si="594"/>
        <v>0.20423981384836634</v>
      </c>
      <c r="J254">
        <f t="shared" si="595"/>
        <v>-4.6876513234670167E-2</v>
      </c>
      <c r="K254">
        <f t="shared" si="668"/>
        <v>0.14115511894414692</v>
      </c>
      <c r="L254">
        <f t="shared" si="597"/>
        <v>-1.5834391445210907</v>
      </c>
      <c r="N254">
        <f t="shared" si="598"/>
        <v>2.7418964501917165</v>
      </c>
      <c r="O254" s="53">
        <f t="shared" si="669"/>
        <v>-3.2225718768167235</v>
      </c>
      <c r="P254">
        <f t="shared" si="670"/>
        <v>0.26469090346539287</v>
      </c>
      <c r="Q254">
        <f t="shared" si="671"/>
        <v>0.26469090346539287</v>
      </c>
      <c r="R254">
        <f t="shared" si="672"/>
        <v>0.26469090346539287</v>
      </c>
      <c r="S254">
        <f t="shared" si="673"/>
        <v>2.6774416275582262</v>
      </c>
      <c r="T254" s="53">
        <f t="shared" si="674"/>
        <v>-2.955470363553601</v>
      </c>
      <c r="U254">
        <f t="shared" si="675"/>
        <v>0.34129330419114018</v>
      </c>
      <c r="V254">
        <f t="shared" si="676"/>
        <v>0.34129330419114018</v>
      </c>
      <c r="W254">
        <f t="shared" si="677"/>
        <v>0.34129330419114018</v>
      </c>
      <c r="X254">
        <f t="shared" si="678"/>
        <v>2.5697349127255849</v>
      </c>
      <c r="Y254" s="53">
        <f t="shared" si="679"/>
        <v>-2.6170047166470076</v>
      </c>
      <c r="Z254">
        <f t="shared" si="680"/>
        <v>0.43636374904144087</v>
      </c>
      <c r="AA254">
        <f t="shared" si="681"/>
        <v>0.43636374904144093</v>
      </c>
      <c r="AB254">
        <f t="shared" si="682"/>
        <v>0.43636374904144087</v>
      </c>
      <c r="AC254">
        <f t="shared" si="683"/>
        <v>2.3921719316560313</v>
      </c>
      <c r="AD254" s="53">
        <f t="shared" si="684"/>
        <v>-2.1969385135895001</v>
      </c>
      <c r="AE254">
        <f t="shared" si="685"/>
        <v>0.55028748358417923</v>
      </c>
      <c r="AF254">
        <f t="shared" si="686"/>
        <v>0.55028748358417923</v>
      </c>
      <c r="AG254">
        <f t="shared" si="687"/>
        <v>0.55028748358417923</v>
      </c>
      <c r="AH254">
        <f t="shared" si="688"/>
        <v>2.1058765814966054</v>
      </c>
      <c r="AI254" s="53">
        <f t="shared" si="689"/>
        <v>-1.693569557202961</v>
      </c>
      <c r="AJ254">
        <f t="shared" si="690"/>
        <v>0.67898304909640339</v>
      </c>
      <c r="AK254">
        <f t="shared" si="691"/>
        <v>0.67898304909640328</v>
      </c>
      <c r="AL254">
        <f t="shared" si="692"/>
        <v>0.67898304909640339</v>
      </c>
      <c r="AM254">
        <f t="shared" si="693"/>
        <v>1.6604003240843315</v>
      </c>
      <c r="AN254" s="53">
        <f t="shared" si="694"/>
        <v>-1.1249316630584272</v>
      </c>
      <c r="AO254">
        <f t="shared" si="695"/>
        <v>0.81056748059013362</v>
      </c>
      <c r="AP254">
        <f t="shared" si="696"/>
        <v>0.8105674805901335</v>
      </c>
      <c r="AQ254">
        <f t="shared" si="697"/>
        <v>0.81056748059013362</v>
      </c>
      <c r="AR254">
        <f t="shared" si="698"/>
        <v>1.0042186401370323</v>
      </c>
      <c r="AS254" s="53">
        <f t="shared" si="699"/>
        <v>-0.54352939228870711</v>
      </c>
      <c r="AT254">
        <f t="shared" si="700"/>
        <v>0.92347403089560964</v>
      </c>
      <c r="AU254">
        <f t="shared" si="701"/>
        <v>0.92347403089560953</v>
      </c>
      <c r="AV254">
        <f t="shared" si="702"/>
        <v>0.92347403089560964</v>
      </c>
      <c r="AW254">
        <f t="shared" si="703"/>
        <v>0.11175638282279333</v>
      </c>
      <c r="AX254" s="53">
        <f t="shared" si="704"/>
        <v>-4.4654837090987755E-2</v>
      </c>
      <c r="AY254">
        <f t="shared" si="705"/>
        <v>0.99059656118029926</v>
      </c>
      <c r="AZ254">
        <f t="shared" si="706"/>
        <v>0.99059656118029926</v>
      </c>
      <c r="BA254">
        <f t="shared" si="707"/>
        <v>0.99059656118029926</v>
      </c>
      <c r="BB254">
        <f t="shared" si="708"/>
        <v>0</v>
      </c>
      <c r="BC254" s="53">
        <f t="shared" si="709"/>
        <v>0</v>
      </c>
      <c r="FA254">
        <f t="shared" si="710"/>
        <v>0.86630036601126126</v>
      </c>
      <c r="FB254">
        <f t="shared" si="654"/>
        <v>0.79750751960452715</v>
      </c>
      <c r="FC254">
        <f t="shared" si="713"/>
        <v>5.2700000000000076</v>
      </c>
      <c r="FF254">
        <f t="shared" si="664"/>
        <v>0.92315251347713967</v>
      </c>
      <c r="FG254">
        <f t="shared" si="656"/>
        <v>10.108828916051433</v>
      </c>
      <c r="FH254">
        <f t="shared" si="657"/>
        <v>0.57863528098048067</v>
      </c>
      <c r="FI254">
        <f t="shared" si="658"/>
        <v>5.2381371890782624</v>
      </c>
      <c r="FJ254">
        <f t="shared" si="659"/>
        <v>10.108828916051433</v>
      </c>
      <c r="FL254">
        <f t="shared" si="660"/>
        <v>0.11001978479210922</v>
      </c>
      <c r="FM254">
        <f t="shared" si="711"/>
        <v>0.79595896131403299</v>
      </c>
      <c r="FN254">
        <f t="shared" si="661"/>
        <v>0.92059007579151841</v>
      </c>
      <c r="FO254">
        <f t="shared" si="662"/>
        <v>1.0306098605836276</v>
      </c>
      <c r="FQ254">
        <f t="shared" si="712"/>
        <v>0.93636363636363706</v>
      </c>
      <c r="FR254">
        <f t="shared" si="663"/>
        <v>1.0019417475728156</v>
      </c>
    </row>
    <row r="255" spans="1:174" x14ac:dyDescent="0.2">
      <c r="A255">
        <f t="shared" si="643"/>
        <v>-67</v>
      </c>
      <c r="B255">
        <f t="shared" si="665"/>
        <v>-1.1693705988362009</v>
      </c>
      <c r="C255">
        <f t="shared" si="652"/>
        <v>-2.7894086468255769E-2</v>
      </c>
      <c r="D255">
        <f t="shared" si="591"/>
        <v>0.97432335802334857</v>
      </c>
      <c r="E255">
        <f t="shared" si="653"/>
        <v>-0.92050485345244037</v>
      </c>
      <c r="F255">
        <f t="shared" si="631"/>
        <v>0.66188556119569153</v>
      </c>
      <c r="G255">
        <f t="shared" si="666"/>
        <v>0.19684352974994318</v>
      </c>
      <c r="H255">
        <f t="shared" si="667"/>
        <v>0.19684352974994315</v>
      </c>
      <c r="I255">
        <f t="shared" si="594"/>
        <v>0.19684352974994318</v>
      </c>
      <c r="J255">
        <f t="shared" si="595"/>
        <v>-5.1582825784128351E-2</v>
      </c>
      <c r="K255">
        <f t="shared" si="668"/>
        <v>0.13100802604131803</v>
      </c>
      <c r="L255">
        <f t="shared" si="597"/>
        <v>-1.7509586168646194</v>
      </c>
      <c r="N255">
        <f t="shared" si="598"/>
        <v>2.6426021709228751</v>
      </c>
      <c r="O255" s="53">
        <f t="shared" si="669"/>
        <v>-3.2428975785156271</v>
      </c>
      <c r="P255">
        <f t="shared" si="670"/>
        <v>0.25524060131335291</v>
      </c>
      <c r="Q255">
        <f t="shared" si="671"/>
        <v>0.25524060131335291</v>
      </c>
      <c r="R255">
        <f t="shared" si="672"/>
        <v>0.25524060131335291</v>
      </c>
      <c r="S255">
        <f t="shared" si="673"/>
        <v>2.5818484959333494</v>
      </c>
      <c r="T255" s="53">
        <f t="shared" si="674"/>
        <v>-2.9812064866157906</v>
      </c>
      <c r="U255">
        <f t="shared" si="675"/>
        <v>0.32939964760046064</v>
      </c>
      <c r="V255">
        <f t="shared" si="676"/>
        <v>0.32939964760046064</v>
      </c>
      <c r="W255">
        <f t="shared" si="677"/>
        <v>0.32939964760046064</v>
      </c>
      <c r="X255">
        <f t="shared" si="678"/>
        <v>2.4801827761740838</v>
      </c>
      <c r="Y255" s="53">
        <f t="shared" si="679"/>
        <v>-2.6488822573768176</v>
      </c>
      <c r="Z255">
        <f t="shared" si="680"/>
        <v>0.42177306982462615</v>
      </c>
      <c r="AA255">
        <f t="shared" si="681"/>
        <v>0.42177306982462615</v>
      </c>
      <c r="AB255">
        <f t="shared" si="682"/>
        <v>0.42177306982462615</v>
      </c>
      <c r="AC255">
        <f t="shared" si="683"/>
        <v>2.3121849635292486</v>
      </c>
      <c r="AD255" s="53">
        <f t="shared" si="684"/>
        <v>-2.234935100829456</v>
      </c>
      <c r="AE255">
        <f t="shared" si="685"/>
        <v>0.53314499114002656</v>
      </c>
      <c r="AF255">
        <f t="shared" si="686"/>
        <v>0.53314499114002656</v>
      </c>
      <c r="AG255">
        <f t="shared" si="687"/>
        <v>0.53314499114002656</v>
      </c>
      <c r="AH255">
        <f t="shared" si="688"/>
        <v>2.0402745562579172</v>
      </c>
      <c r="AI255" s="53">
        <f t="shared" si="689"/>
        <v>-1.7358511756301829</v>
      </c>
      <c r="AJ255">
        <f t="shared" si="690"/>
        <v>0.66026027410647892</v>
      </c>
      <c r="AK255">
        <f t="shared" si="691"/>
        <v>0.66026027410647881</v>
      </c>
      <c r="AL255">
        <f t="shared" si="692"/>
        <v>0.66026027410647892</v>
      </c>
      <c r="AM255">
        <f t="shared" si="693"/>
        <v>1.6146152316547047</v>
      </c>
      <c r="AN255" s="53">
        <f t="shared" si="694"/>
        <v>-1.1662175226733402</v>
      </c>
      <c r="AO255">
        <f t="shared" si="695"/>
        <v>0.79252647881966576</v>
      </c>
      <c r="AP255">
        <f t="shared" si="696"/>
        <v>0.79252647881966565</v>
      </c>
      <c r="AQ255">
        <f t="shared" si="697"/>
        <v>0.79252647881966576</v>
      </c>
      <c r="AR255">
        <f t="shared" si="698"/>
        <v>0.98186749640318949</v>
      </c>
      <c r="AS255" s="53">
        <f t="shared" si="699"/>
        <v>-0.5735013708838318</v>
      </c>
      <c r="AT255">
        <f t="shared" si="700"/>
        <v>0.90968564978419175</v>
      </c>
      <c r="AU255">
        <f t="shared" si="701"/>
        <v>0.90968564978419164</v>
      </c>
      <c r="AV255">
        <f t="shared" si="702"/>
        <v>0.90968564978419175</v>
      </c>
      <c r="AW255">
        <f t="shared" si="703"/>
        <v>0.11008774943794346</v>
      </c>
      <c r="AX255" s="53">
        <f t="shared" si="704"/>
        <v>-4.8483410993586273E-2</v>
      </c>
      <c r="AY255">
        <f t="shared" si="705"/>
        <v>0.98482426086842323</v>
      </c>
      <c r="AZ255">
        <f t="shared" si="706"/>
        <v>0.98482426086842312</v>
      </c>
      <c r="BA255">
        <f t="shared" si="707"/>
        <v>0.98482426086842323</v>
      </c>
      <c r="BB255">
        <f t="shared" si="708"/>
        <v>0</v>
      </c>
      <c r="BC255" s="53">
        <f t="shared" si="709"/>
        <v>0</v>
      </c>
      <c r="FA255">
        <f t="shared" si="710"/>
        <v>0.86575516832955834</v>
      </c>
      <c r="FB255">
        <f t="shared" si="654"/>
        <v>0.79868692424313648</v>
      </c>
      <c r="FC255">
        <f t="shared" si="713"/>
        <v>5.2520000000000078</v>
      </c>
      <c r="FF255">
        <f t="shared" si="664"/>
        <v>0.92510994029207516</v>
      </c>
      <c r="FG255">
        <f t="shared" si="656"/>
        <v>9.9879646500334651</v>
      </c>
      <c r="FH255">
        <f t="shared" si="657"/>
        <v>0.55305830294314307</v>
      </c>
      <c r="FI255">
        <f t="shared" si="658"/>
        <v>5.2227991071403217</v>
      </c>
      <c r="FJ255">
        <f t="shared" si="659"/>
        <v>9.9879646500334651</v>
      </c>
      <c r="FL255">
        <f t="shared" si="660"/>
        <v>0.10549992029155239</v>
      </c>
      <c r="FM255">
        <f t="shared" si="711"/>
        <v>0.79713305863176853</v>
      </c>
      <c r="FN255">
        <f t="shared" si="661"/>
        <v>0.92253208927897312</v>
      </c>
      <c r="FO255">
        <f t="shared" si="662"/>
        <v>1.0280320095705255</v>
      </c>
      <c r="FQ255">
        <f t="shared" si="712"/>
        <v>0.93454545454545535</v>
      </c>
      <c r="FR255">
        <f t="shared" si="663"/>
        <v>1.0019455252918288</v>
      </c>
    </row>
    <row r="256" spans="1:174" x14ac:dyDescent="0.2">
      <c r="A256">
        <f t="shared" si="643"/>
        <v>-65</v>
      </c>
      <c r="B256">
        <f t="shared" si="665"/>
        <v>-1.1344640137963142</v>
      </c>
      <c r="C256">
        <f t="shared" si="652"/>
        <v>-2.7463872334443938E-2</v>
      </c>
      <c r="D256">
        <f t="shared" si="591"/>
        <v>0.97510927864111308</v>
      </c>
      <c r="E256">
        <f t="shared" si="653"/>
        <v>-0.90630778703664994</v>
      </c>
      <c r="F256">
        <f t="shared" si="631"/>
        <v>0.63707026080749318</v>
      </c>
      <c r="G256">
        <f t="shared" si="666"/>
        <v>0.18959997604520248</v>
      </c>
      <c r="H256">
        <f t="shared" si="667"/>
        <v>0.18959997604520248</v>
      </c>
      <c r="I256">
        <f t="shared" si="594"/>
        <v>0.18959997604520248</v>
      </c>
      <c r="J256">
        <f t="shared" si="595"/>
        <v>-5.6359416243964393E-2</v>
      </c>
      <c r="K256">
        <f t="shared" si="668"/>
        <v>0.12144289408913105</v>
      </c>
      <c r="L256">
        <f t="shared" si="597"/>
        <v>-1.9235190898893693</v>
      </c>
      <c r="N256">
        <f t="shared" si="598"/>
        <v>2.545358279951905</v>
      </c>
      <c r="O256" s="53">
        <f t="shared" si="669"/>
        <v>-3.2620482386081124</v>
      </c>
      <c r="P256">
        <f t="shared" si="670"/>
        <v>0.24597089001134942</v>
      </c>
      <c r="Q256">
        <f t="shared" si="671"/>
        <v>0.24597089001134939</v>
      </c>
      <c r="R256">
        <f t="shared" si="672"/>
        <v>0.24597089001134942</v>
      </c>
      <c r="S256">
        <f t="shared" si="673"/>
        <v>2.4880821043026073</v>
      </c>
      <c r="T256" s="53">
        <f t="shared" si="674"/>
        <v>-3.0054797489224456</v>
      </c>
      <c r="U256">
        <f t="shared" si="675"/>
        <v>0.31770214974043431</v>
      </c>
      <c r="V256">
        <f t="shared" si="676"/>
        <v>0.31770214974043437</v>
      </c>
      <c r="W256">
        <f t="shared" si="677"/>
        <v>0.31770214974043431</v>
      </c>
      <c r="X256">
        <f t="shared" si="678"/>
        <v>2.3921075978060737</v>
      </c>
      <c r="Y256" s="53">
        <f t="shared" si="679"/>
        <v>-2.6789996605741466</v>
      </c>
      <c r="Z256">
        <f t="shared" si="680"/>
        <v>0.40735822691894236</v>
      </c>
      <c r="AA256">
        <f t="shared" si="681"/>
        <v>0.40735822691894247</v>
      </c>
      <c r="AB256">
        <f t="shared" si="682"/>
        <v>0.40735822691894236</v>
      </c>
      <c r="AC256">
        <f t="shared" si="683"/>
        <v>2.2331619404803451</v>
      </c>
      <c r="AD256" s="53">
        <f t="shared" si="684"/>
        <v>-2.2709359501534472</v>
      </c>
      <c r="AE256">
        <f t="shared" si="685"/>
        <v>0.51607981078136278</v>
      </c>
      <c r="AF256">
        <f t="shared" si="686"/>
        <v>0.51607981078136289</v>
      </c>
      <c r="AG256">
        <f t="shared" si="687"/>
        <v>0.51607981078136278</v>
      </c>
      <c r="AH256">
        <f t="shared" si="688"/>
        <v>1.9749683940274827</v>
      </c>
      <c r="AI256" s="53">
        <f t="shared" si="689"/>
        <v>-1.7760968459912021</v>
      </c>
      <c r="AJ256">
        <f t="shared" si="690"/>
        <v>0.64138038052584312</v>
      </c>
      <c r="AK256">
        <f t="shared" si="691"/>
        <v>0.64138038052584312</v>
      </c>
      <c r="AL256">
        <f t="shared" si="692"/>
        <v>0.64138038052584312</v>
      </c>
      <c r="AM256">
        <f t="shared" si="693"/>
        <v>1.5684459179116255</v>
      </c>
      <c r="AN256" s="53">
        <f t="shared" si="694"/>
        <v>-1.2057995831970991</v>
      </c>
      <c r="AO256">
        <f t="shared" si="695"/>
        <v>0.77392184745488024</v>
      </c>
      <c r="AP256">
        <f t="shared" si="696"/>
        <v>0.77392184745488035</v>
      </c>
      <c r="AQ256">
        <f t="shared" si="697"/>
        <v>0.77392184745488024</v>
      </c>
      <c r="AR256">
        <f t="shared" si="698"/>
        <v>0.95881806738366759</v>
      </c>
      <c r="AS256" s="53">
        <f t="shared" si="699"/>
        <v>-0.60254585537696181</v>
      </c>
      <c r="AT256">
        <f t="shared" si="700"/>
        <v>0.89482818542638176</v>
      </c>
      <c r="AU256">
        <f t="shared" si="701"/>
        <v>0.89482818542638165</v>
      </c>
      <c r="AV256">
        <f t="shared" si="702"/>
        <v>0.89482818542638176</v>
      </c>
      <c r="AW256">
        <f t="shared" si="703"/>
        <v>0.10828973842843226</v>
      </c>
      <c r="AX256" s="53">
        <f t="shared" si="704"/>
        <v>-5.22486481079317E-2</v>
      </c>
      <c r="AY256">
        <f t="shared" si="705"/>
        <v>0.97762522381245875</v>
      </c>
      <c r="AZ256">
        <f t="shared" si="706"/>
        <v>0.97762522381245887</v>
      </c>
      <c r="BA256">
        <f t="shared" si="707"/>
        <v>0.97762522381245875</v>
      </c>
      <c r="BB256">
        <f t="shared" si="708"/>
        <v>0</v>
      </c>
      <c r="BC256" s="53">
        <f t="shared" si="709"/>
        <v>0</v>
      </c>
      <c r="FA256">
        <f t="shared" si="710"/>
        <v>0.86520381483495767</v>
      </c>
      <c r="FB256">
        <f t="shared" si="654"/>
        <v>0.79987444095033411</v>
      </c>
      <c r="FC256">
        <f t="shared" si="713"/>
        <v>5.234000000000008</v>
      </c>
      <c r="FF256">
        <f t="shared" si="664"/>
        <v>0.9270859821037496</v>
      </c>
      <c r="FG256">
        <f t="shared" si="656"/>
        <v>9.8676151833663504</v>
      </c>
      <c r="FH256">
        <f t="shared" si="657"/>
        <v>0.5274546390183823</v>
      </c>
      <c r="FI256">
        <f t="shared" si="658"/>
        <v>5.207355144771487</v>
      </c>
      <c r="FJ256">
        <f t="shared" si="659"/>
        <v>9.8676151833663504</v>
      </c>
      <c r="FL256">
        <f t="shared" si="660"/>
        <v>0.10094602746677594</v>
      </c>
      <c r="FM256">
        <f t="shared" si="711"/>
        <v>0.7983152315137837</v>
      </c>
      <c r="FN256">
        <f t="shared" si="661"/>
        <v>0.924492503656973</v>
      </c>
      <c r="FO256">
        <f t="shared" si="662"/>
        <v>1.0254385311237488</v>
      </c>
      <c r="FQ256">
        <f t="shared" si="712"/>
        <v>0.93272727272727352</v>
      </c>
      <c r="FR256">
        <f t="shared" si="663"/>
        <v>1.0019493177387915</v>
      </c>
    </row>
    <row r="257" spans="1:174" x14ac:dyDescent="0.2">
      <c r="A257">
        <f t="shared" si="643"/>
        <v>-63</v>
      </c>
      <c r="B257">
        <f t="shared" si="665"/>
        <v>-1.0995574287564276</v>
      </c>
      <c r="C257">
        <f t="shared" si="652"/>
        <v>-2.7000197702677812E-2</v>
      </c>
      <c r="D257">
        <f t="shared" si="591"/>
        <v>0.97594264769253825</v>
      </c>
      <c r="E257">
        <f t="shared" si="653"/>
        <v>-0.89100652418836779</v>
      </c>
      <c r="F257">
        <f t="shared" si="631"/>
        <v>0.612800788139932</v>
      </c>
      <c r="G257">
        <f t="shared" si="666"/>
        <v>0.18250078677383469</v>
      </c>
      <c r="H257">
        <f t="shared" si="667"/>
        <v>0.18250078677383469</v>
      </c>
      <c r="I257">
        <f t="shared" si="594"/>
        <v>0.18250078677383469</v>
      </c>
      <c r="J257">
        <f t="shared" si="595"/>
        <v>-6.121442180343134E-2</v>
      </c>
      <c r="K257">
        <f t="shared" si="668"/>
        <v>0.11242616738731905</v>
      </c>
      <c r="L257">
        <f t="shared" si="597"/>
        <v>-2.1017924791645193</v>
      </c>
      <c r="N257">
        <f t="shared" si="598"/>
        <v>2.4500524652058435</v>
      </c>
      <c r="O257" s="53">
        <f t="shared" si="669"/>
        <v>-3.2800951367860947</v>
      </c>
      <c r="P257">
        <f t="shared" si="670"/>
        <v>0.23687247480960918</v>
      </c>
      <c r="Q257">
        <f t="shared" si="671"/>
        <v>0.23687247480960916</v>
      </c>
      <c r="R257">
        <f t="shared" si="672"/>
        <v>0.23687247480960918</v>
      </c>
      <c r="S257">
        <f t="shared" si="673"/>
        <v>2.3960484330014213</v>
      </c>
      <c r="T257" s="53">
        <f t="shared" si="674"/>
        <v>-3.0283762020096407</v>
      </c>
      <c r="U257">
        <f t="shared" si="675"/>
        <v>0.30619196713629515</v>
      </c>
      <c r="V257">
        <f t="shared" si="676"/>
        <v>0.30619196713629515</v>
      </c>
      <c r="W257">
        <f t="shared" si="677"/>
        <v>0.30619196713629515</v>
      </c>
      <c r="X257">
        <f t="shared" si="678"/>
        <v>2.3054427915339351</v>
      </c>
      <c r="Y257" s="53">
        <f t="shared" si="679"/>
        <v>-2.7074549763114892</v>
      </c>
      <c r="Z257">
        <f t="shared" si="680"/>
        <v>0.39311387312976898</v>
      </c>
      <c r="AA257">
        <f t="shared" si="681"/>
        <v>0.39311387312976903</v>
      </c>
      <c r="AB257">
        <f t="shared" si="682"/>
        <v>0.39311387312976898</v>
      </c>
      <c r="AC257">
        <f t="shared" si="683"/>
        <v>2.1550735488715298</v>
      </c>
      <c r="AD257" s="53">
        <f t="shared" si="684"/>
        <v>-2.3050416914596292</v>
      </c>
      <c r="AE257">
        <f t="shared" si="685"/>
        <v>0.49909519911583172</v>
      </c>
      <c r="AF257">
        <f t="shared" si="686"/>
        <v>0.49909519911583172</v>
      </c>
      <c r="AG257">
        <f t="shared" si="687"/>
        <v>0.49909519911583172</v>
      </c>
      <c r="AH257">
        <f t="shared" si="688"/>
        <v>1.9099705574070822</v>
      </c>
      <c r="AI257" s="53">
        <f t="shared" si="689"/>
        <v>-1.8143909971891954</v>
      </c>
      <c r="AJ257">
        <f t="shared" si="690"/>
        <v>0.62236052055695246</v>
      </c>
      <c r="AK257">
        <f t="shared" si="691"/>
        <v>0.62236052055695246</v>
      </c>
      <c r="AL257">
        <f t="shared" si="692"/>
        <v>0.62236052055695246</v>
      </c>
      <c r="AM257">
        <f t="shared" si="693"/>
        <v>1.5219343272343433</v>
      </c>
      <c r="AN257" s="53">
        <f t="shared" si="694"/>
        <v>-1.2437223913585072</v>
      </c>
      <c r="AO257">
        <f t="shared" si="695"/>
        <v>0.75478265695849378</v>
      </c>
      <c r="AP257">
        <f t="shared" si="696"/>
        <v>0.75478265695849378</v>
      </c>
      <c r="AQ257">
        <f t="shared" si="697"/>
        <v>0.75478265695849378</v>
      </c>
      <c r="AR257">
        <f t="shared" si="698"/>
        <v>0.93510636871101382</v>
      </c>
      <c r="AS257" s="53">
        <f t="shared" si="699"/>
        <v>-0.6306614340844422</v>
      </c>
      <c r="AT257">
        <f t="shared" si="700"/>
        <v>0.87892203391081425</v>
      </c>
      <c r="AU257">
        <f t="shared" si="701"/>
        <v>0.87892203391081436</v>
      </c>
      <c r="AV257">
        <f t="shared" si="702"/>
        <v>0.87892203391081425</v>
      </c>
      <c r="AW257">
        <f t="shared" si="703"/>
        <v>0.1063648180749214</v>
      </c>
      <c r="AX257" s="53">
        <f t="shared" si="704"/>
        <v>-5.594630459110967E-2</v>
      </c>
      <c r="AY257">
        <f t="shared" si="705"/>
        <v>0.96897557309070848</v>
      </c>
      <c r="AZ257">
        <f t="shared" si="706"/>
        <v>0.96897557309070859</v>
      </c>
      <c r="BA257">
        <f t="shared" si="707"/>
        <v>0.96897557309070848</v>
      </c>
      <c r="BB257">
        <f t="shared" si="708"/>
        <v>0</v>
      </c>
      <c r="BC257" s="53">
        <f t="shared" si="709"/>
        <v>0</v>
      </c>
      <c r="FA257">
        <f t="shared" si="710"/>
        <v>0.86464619701011181</v>
      </c>
      <c r="FB257">
        <f t="shared" si="654"/>
        <v>0.80107015370842471</v>
      </c>
      <c r="FC257">
        <f t="shared" si="713"/>
        <v>5.2160000000000082</v>
      </c>
      <c r="FF257">
        <f t="shared" si="664"/>
        <v>0.92908093431931016</v>
      </c>
      <c r="FG257">
        <f t="shared" si="656"/>
        <v>9.7477805160501063</v>
      </c>
      <c r="FH257">
        <f t="shared" si="657"/>
        <v>0.50182382840959672</v>
      </c>
      <c r="FI257">
        <f t="shared" si="658"/>
        <v>5.1918040068207914</v>
      </c>
      <c r="FJ257">
        <f t="shared" si="659"/>
        <v>9.7477805160501063</v>
      </c>
      <c r="FL257">
        <f t="shared" si="660"/>
        <v>9.6357596804438644E-2</v>
      </c>
      <c r="FM257">
        <f t="shared" si="711"/>
        <v>0.79950556356446301</v>
      </c>
      <c r="FN257">
        <f t="shared" si="661"/>
        <v>0.92647160940332729</v>
      </c>
      <c r="FO257">
        <f t="shared" si="662"/>
        <v>1.022829206207766</v>
      </c>
      <c r="FQ257">
        <f t="shared" si="712"/>
        <v>0.93090909090909169</v>
      </c>
      <c r="FR257">
        <f t="shared" si="663"/>
        <v>1.001953125</v>
      </c>
    </row>
    <row r="258" spans="1:174" x14ac:dyDescent="0.2">
      <c r="A258">
        <f t="shared" si="643"/>
        <v>-61</v>
      </c>
      <c r="B258">
        <f t="shared" si="665"/>
        <v>-1.064650843716541</v>
      </c>
      <c r="C258">
        <f t="shared" si="652"/>
        <v>-2.6503627489072597E-2</v>
      </c>
      <c r="D258">
        <f t="shared" si="591"/>
        <v>0.97681940508737564</v>
      </c>
      <c r="E258">
        <f t="shared" si="653"/>
        <v>-0.87461970713939574</v>
      </c>
      <c r="F258">
        <f t="shared" si="631"/>
        <v>0.58904501642055096</v>
      </c>
      <c r="G258">
        <f t="shared" si="666"/>
        <v>0.17553804838778267</v>
      </c>
      <c r="H258">
        <f t="shared" si="667"/>
        <v>0.1755380483877827</v>
      </c>
      <c r="I258">
        <f t="shared" si="594"/>
        <v>0.17553804838778267</v>
      </c>
      <c r="J258">
        <f t="shared" si="595"/>
        <v>-6.615658371165653E-2</v>
      </c>
      <c r="K258">
        <f t="shared" si="668"/>
        <v>0.10392670876809429</v>
      </c>
      <c r="L258">
        <f t="shared" si="597"/>
        <v>-2.2865248372426721</v>
      </c>
      <c r="N258">
        <f t="shared" si="598"/>
        <v>2.3565784881951557</v>
      </c>
      <c r="O258" s="53">
        <f t="shared" si="669"/>
        <v>-3.2971036655258019</v>
      </c>
      <c r="P258">
        <f t="shared" si="670"/>
        <v>0.227936497359569</v>
      </c>
      <c r="Q258">
        <f t="shared" si="671"/>
        <v>0.227936497359569</v>
      </c>
      <c r="R258">
        <f t="shared" si="672"/>
        <v>0.227936497359569</v>
      </c>
      <c r="S258">
        <f t="shared" si="673"/>
        <v>2.3056578767170146</v>
      </c>
      <c r="T258" s="53">
        <f t="shared" si="674"/>
        <v>-3.0499749989244545</v>
      </c>
      <c r="U258">
        <f t="shared" si="675"/>
        <v>0.29486053058110151</v>
      </c>
      <c r="V258">
        <f t="shared" si="676"/>
        <v>0.29486053058110145</v>
      </c>
      <c r="W258">
        <f t="shared" si="677"/>
        <v>0.29486053058110151</v>
      </c>
      <c r="X258">
        <f t="shared" si="678"/>
        <v>2.2201238363430997</v>
      </c>
      <c r="Y258" s="53">
        <f t="shared" si="679"/>
        <v>-2.7343388032323506</v>
      </c>
      <c r="Z258">
        <f t="shared" si="680"/>
        <v>0.37903451757078416</v>
      </c>
      <c r="AA258">
        <f t="shared" si="681"/>
        <v>0.37903451757078416</v>
      </c>
      <c r="AB258">
        <f t="shared" si="682"/>
        <v>0.37903451757078416</v>
      </c>
      <c r="AC258">
        <f t="shared" si="683"/>
        <v>2.0778896873385913</v>
      </c>
      <c r="AD258" s="53">
        <f t="shared" si="684"/>
        <v>-2.3373460376930524</v>
      </c>
      <c r="AE258">
        <f t="shared" si="685"/>
        <v>0.48219356325175866</v>
      </c>
      <c r="AF258">
        <f t="shared" si="686"/>
        <v>0.48219356325175855</v>
      </c>
      <c r="AG258">
        <f t="shared" si="687"/>
        <v>0.48219356325175866</v>
      </c>
      <c r="AH258">
        <f t="shared" si="688"/>
        <v>1.8452902580782498</v>
      </c>
      <c r="AI258" s="53">
        <f t="shared" si="689"/>
        <v>-1.8508133653093044</v>
      </c>
      <c r="AJ258">
        <f t="shared" si="690"/>
        <v>0.60321635196113688</v>
      </c>
      <c r="AK258">
        <f t="shared" si="691"/>
        <v>0.60321635196113677</v>
      </c>
      <c r="AL258">
        <f t="shared" si="692"/>
        <v>0.60321635196113688</v>
      </c>
      <c r="AM258">
        <f t="shared" si="693"/>
        <v>1.4751187494623799</v>
      </c>
      <c r="AN258" s="53">
        <f t="shared" si="694"/>
        <v>-1.2800292869823104</v>
      </c>
      <c r="AO258">
        <f t="shared" si="695"/>
        <v>0.73513690698709444</v>
      </c>
      <c r="AP258">
        <f t="shared" si="696"/>
        <v>0.73513690698709455</v>
      </c>
      <c r="AQ258">
        <f t="shared" si="697"/>
        <v>0.73513690698709444</v>
      </c>
      <c r="AR258">
        <f t="shared" si="698"/>
        <v>0.91076708938736373</v>
      </c>
      <c r="AS258" s="53">
        <f t="shared" si="699"/>
        <v>-0.65784768617904255</v>
      </c>
      <c r="AT258">
        <f t="shared" si="700"/>
        <v>0.86198866420241771</v>
      </c>
      <c r="AU258">
        <f t="shared" si="701"/>
        <v>0.86198866420241793</v>
      </c>
      <c r="AV258">
        <f t="shared" si="702"/>
        <v>0.86198866420241771</v>
      </c>
      <c r="AW258">
        <f t="shared" si="703"/>
        <v>0.10431558649471592</v>
      </c>
      <c r="AX258" s="53">
        <f t="shared" si="704"/>
        <v>-5.9572236584339633E-2</v>
      </c>
      <c r="AY258">
        <f t="shared" si="705"/>
        <v>0.95885377214329992</v>
      </c>
      <c r="AZ258">
        <f t="shared" si="706"/>
        <v>0.95885377214330003</v>
      </c>
      <c r="BA258">
        <f t="shared" si="707"/>
        <v>0.95885377214329992</v>
      </c>
      <c r="BB258">
        <f t="shared" si="708"/>
        <v>0</v>
      </c>
      <c r="BC258" s="53">
        <f t="shared" si="709"/>
        <v>0</v>
      </c>
      <c r="FA258">
        <f t="shared" si="710"/>
        <v>0.86408220363613908</v>
      </c>
      <c r="FB258">
        <f t="shared" si="654"/>
        <v>0.80227414766299332</v>
      </c>
      <c r="FC258">
        <f t="shared" si="713"/>
        <v>5.1980000000000084</v>
      </c>
      <c r="FF258">
        <f t="shared" si="664"/>
        <v>0.93109509930476686</v>
      </c>
      <c r="FG258">
        <f t="shared" si="656"/>
        <v>9.6284606480847152</v>
      </c>
      <c r="FH258">
        <f t="shared" si="657"/>
        <v>0.47616539785599687</v>
      </c>
      <c r="FI258">
        <f t="shared" si="658"/>
        <v>5.1761443675659518</v>
      </c>
      <c r="FJ258">
        <f t="shared" si="659"/>
        <v>9.6284606480847152</v>
      </c>
      <c r="FL258">
        <f t="shared" si="660"/>
        <v>9.1734106902999088E-2</v>
      </c>
      <c r="FM258">
        <f t="shared" si="711"/>
        <v>0.80070413954623609</v>
      </c>
      <c r="FN258">
        <f t="shared" si="661"/>
        <v>0.92846970379316729</v>
      </c>
      <c r="FO258">
        <f t="shared" si="662"/>
        <v>1.0202038106961664</v>
      </c>
      <c r="FQ258">
        <f t="shared" si="712"/>
        <v>0.92909090909090986</v>
      </c>
      <c r="FR258">
        <f t="shared" si="663"/>
        <v>1.0019569471624266</v>
      </c>
    </row>
    <row r="259" spans="1:174" x14ac:dyDescent="0.2">
      <c r="A259">
        <f t="shared" si="643"/>
        <v>-59</v>
      </c>
      <c r="B259">
        <f t="shared" si="665"/>
        <v>-1.0297442586766545</v>
      </c>
      <c r="C259">
        <f t="shared" si="652"/>
        <v>-2.5974766687942796E-2</v>
      </c>
      <c r="D259">
        <f t="shared" si="591"/>
        <v>0.97773527935172888</v>
      </c>
      <c r="E259">
        <f t="shared" si="653"/>
        <v>-0.85716730070211233</v>
      </c>
      <c r="F259">
        <f t="shared" si="631"/>
        <v>0.56577277818777016</v>
      </c>
      <c r="G259">
        <f t="shared" si="666"/>
        <v>0.16870426643397879</v>
      </c>
      <c r="H259">
        <f t="shared" si="667"/>
        <v>0.16870426643397882</v>
      </c>
      <c r="I259">
        <f t="shared" si="594"/>
        <v>0.16870426643397879</v>
      </c>
      <c r="J259">
        <f t="shared" si="595"/>
        <v>-7.1195341668429696E-2</v>
      </c>
      <c r="K259">
        <f t="shared" si="668"/>
        <v>9.5915640929382651E-2</v>
      </c>
      <c r="L259">
        <f t="shared" si="597"/>
        <v>-2.4785500534886862</v>
      </c>
      <c r="N259">
        <f t="shared" si="598"/>
        <v>2.2648357367332363</v>
      </c>
      <c r="O259" s="53">
        <f t="shared" si="669"/>
        <v>-3.3131338701673072</v>
      </c>
      <c r="P259">
        <f t="shared" si="670"/>
        <v>0.21915450888193563</v>
      </c>
      <c r="Q259">
        <f t="shared" si="671"/>
        <v>0.21915450888193563</v>
      </c>
      <c r="R259">
        <f t="shared" si="672"/>
        <v>0.21915450888193563</v>
      </c>
      <c r="S259">
        <f t="shared" si="673"/>
        <v>2.2168249730738903</v>
      </c>
      <c r="T259" s="53">
        <f t="shared" si="674"/>
        <v>-3.0703490020005417</v>
      </c>
      <c r="U259">
        <f t="shared" si="675"/>
        <v>0.28369954012388277</v>
      </c>
      <c r="V259">
        <f t="shared" si="676"/>
        <v>0.28369954012388282</v>
      </c>
      <c r="W259">
        <f t="shared" si="677"/>
        <v>0.28369954012388277</v>
      </c>
      <c r="X259">
        <f t="shared" si="678"/>
        <v>2.1360882385557796</v>
      </c>
      <c r="Y259" s="53">
        <f t="shared" si="679"/>
        <v>-2.7597348970819966</v>
      </c>
      <c r="Z259">
        <f t="shared" si="680"/>
        <v>0.36511456410644522</v>
      </c>
      <c r="AA259">
        <f t="shared" si="681"/>
        <v>0.36511456410644527</v>
      </c>
      <c r="AB259">
        <f t="shared" si="682"/>
        <v>0.36511456410644522</v>
      </c>
      <c r="AC259">
        <f t="shared" si="683"/>
        <v>2.0015796775348491</v>
      </c>
      <c r="AD259" s="53">
        <f t="shared" si="684"/>
        <v>-2.3679362672777753</v>
      </c>
      <c r="AE259">
        <f t="shared" si="685"/>
        <v>0.46537655363373137</v>
      </c>
      <c r="AF259">
        <f t="shared" si="686"/>
        <v>0.46537655363373126</v>
      </c>
      <c r="AG259">
        <f t="shared" si="687"/>
        <v>0.46537655363373137</v>
      </c>
      <c r="AH259">
        <f t="shared" si="688"/>
        <v>1.7809338120716243</v>
      </c>
      <c r="AI259" s="53">
        <f t="shared" si="689"/>
        <v>-1.8854392022809106</v>
      </c>
      <c r="AJ259">
        <f t="shared" si="690"/>
        <v>0.58396214360946641</v>
      </c>
      <c r="AK259">
        <f t="shared" si="691"/>
        <v>0.58396214360946641</v>
      </c>
      <c r="AL259">
        <f t="shared" si="692"/>
        <v>0.58396214360946641</v>
      </c>
      <c r="AM259">
        <f t="shared" si="693"/>
        <v>1.4280340780119705</v>
      </c>
      <c r="AN259" s="53">
        <f t="shared" si="694"/>
        <v>-1.3147623247924334</v>
      </c>
      <c r="AO259">
        <f t="shared" si="695"/>
        <v>0.71501154376263687</v>
      </c>
      <c r="AP259">
        <f t="shared" si="696"/>
        <v>0.71501154376263687</v>
      </c>
      <c r="AQ259">
        <f t="shared" si="697"/>
        <v>0.71501154376263687</v>
      </c>
      <c r="AR259">
        <f t="shared" si="698"/>
        <v>0.88583361330611932</v>
      </c>
      <c r="AS259" s="53">
        <f t="shared" si="699"/>
        <v>-0.68410507131457032</v>
      </c>
      <c r="AT259">
        <f t="shared" si="700"/>
        <v>0.84405058307633851</v>
      </c>
      <c r="AU259">
        <f t="shared" si="701"/>
        <v>0.8440505830763384</v>
      </c>
      <c r="AV259">
        <f t="shared" si="702"/>
        <v>0.84405058307633851</v>
      </c>
      <c r="AW259">
        <f t="shared" si="703"/>
        <v>0.10214476739816801</v>
      </c>
      <c r="AX259" s="53">
        <f t="shared" si="704"/>
        <v>-6.3122403481791711E-2</v>
      </c>
      <c r="AY259">
        <f t="shared" si="705"/>
        <v>0.94724087954680292</v>
      </c>
      <c r="AZ259">
        <f t="shared" si="706"/>
        <v>0.94724087954680292</v>
      </c>
      <c r="BA259">
        <f t="shared" si="707"/>
        <v>0.94724087954680292</v>
      </c>
      <c r="BB259">
        <f t="shared" si="708"/>
        <v>0</v>
      </c>
      <c r="BC259" s="53">
        <f t="shared" si="709"/>
        <v>0</v>
      </c>
      <c r="FA259">
        <f t="shared" si="710"/>
        <v>0.86351172070303284</v>
      </c>
      <c r="FB259">
        <f t="shared" si="654"/>
        <v>0.80348650914311492</v>
      </c>
      <c r="FC259">
        <f t="shared" si="713"/>
        <v>5.1800000000000086</v>
      </c>
      <c r="FF259">
        <f t="shared" si="664"/>
        <v>0.93312878661078669</v>
      </c>
      <c r="FG259">
        <f t="shared" si="656"/>
        <v>9.5096555794701843</v>
      </c>
      <c r="FH259">
        <f t="shared" si="657"/>
        <v>0.4504788611951655</v>
      </c>
      <c r="FI259">
        <f t="shared" si="658"/>
        <v>5.1603748696791785</v>
      </c>
      <c r="FJ259">
        <f t="shared" si="659"/>
        <v>9.5096555794701843</v>
      </c>
      <c r="FL259">
        <f t="shared" si="660"/>
        <v>8.7075024085379718E-2</v>
      </c>
      <c r="FM259">
        <f t="shared" si="711"/>
        <v>0.80191104539969704</v>
      </c>
      <c r="FN259">
        <f t="shared" si="661"/>
        <v>0.93048709111782746</v>
      </c>
      <c r="FO259">
        <f t="shared" si="662"/>
        <v>1.0175621152032073</v>
      </c>
      <c r="FQ259">
        <f t="shared" si="712"/>
        <v>0.92727272727272814</v>
      </c>
      <c r="FR259">
        <f t="shared" si="663"/>
        <v>1.0019607843137255</v>
      </c>
    </row>
    <row r="260" spans="1:174" x14ac:dyDescent="0.2">
      <c r="A260">
        <f t="shared" si="643"/>
        <v>-57</v>
      </c>
      <c r="B260">
        <f t="shared" si="665"/>
        <v>-0.99483767363676789</v>
      </c>
      <c r="C260">
        <f t="shared" si="652"/>
        <v>-2.5414259634709821E-2</v>
      </c>
      <c r="D260">
        <f t="shared" si="591"/>
        <v>0.97868580843824549</v>
      </c>
      <c r="E260">
        <f t="shared" si="653"/>
        <v>-0.83867056794542405</v>
      </c>
      <c r="F260">
        <f t="shared" si="631"/>
        <v>0.54295569963843693</v>
      </c>
      <c r="G260">
        <f t="shared" si="666"/>
        <v>0.16199233479402714</v>
      </c>
      <c r="H260">
        <f t="shared" si="667"/>
        <v>0.16199233479402717</v>
      </c>
      <c r="I260">
        <f t="shared" si="594"/>
        <v>0.16199233479402714</v>
      </c>
      <c r="J260">
        <f t="shared" si="595"/>
        <v>-7.6340943354499397E-2</v>
      </c>
      <c r="K260">
        <f t="shared" si="668"/>
        <v>8.8366194253926098E-2</v>
      </c>
      <c r="L260">
        <f t="shared" si="597"/>
        <v>-2.6788063219397307</v>
      </c>
      <c r="N260">
        <f t="shared" si="598"/>
        <v>2.1747288119826282</v>
      </c>
      <c r="O260" s="53">
        <f t="shared" si="669"/>
        <v>-3.3282409308670928</v>
      </c>
      <c r="P260">
        <f t="shared" si="670"/>
        <v>0.21051844470836559</v>
      </c>
      <c r="Q260">
        <f t="shared" si="671"/>
        <v>0.21051844470836562</v>
      </c>
      <c r="R260">
        <f t="shared" si="672"/>
        <v>0.21051844470836559</v>
      </c>
      <c r="S260">
        <f t="shared" si="673"/>
        <v>2.1294681451139761</v>
      </c>
      <c r="T260" s="53">
        <f t="shared" si="674"/>
        <v>-3.0895653280174278</v>
      </c>
      <c r="U260">
        <f t="shared" si="675"/>
        <v>0.27270095857539167</v>
      </c>
      <c r="V260">
        <f t="shared" si="676"/>
        <v>0.27270095857539173</v>
      </c>
      <c r="W260">
        <f t="shared" si="677"/>
        <v>0.27270095857539167</v>
      </c>
      <c r="X260">
        <f t="shared" si="678"/>
        <v>2.0532754829331599</v>
      </c>
      <c r="Y260" s="53">
        <f t="shared" si="679"/>
        <v>-2.7837207216782964</v>
      </c>
      <c r="Z260">
        <f t="shared" si="680"/>
        <v>0.35134834374467755</v>
      </c>
      <c r="AA260">
        <f t="shared" si="681"/>
        <v>0.35134834374467755</v>
      </c>
      <c r="AB260">
        <f t="shared" si="682"/>
        <v>0.35134834374467755</v>
      </c>
      <c r="AC260">
        <f t="shared" si="683"/>
        <v>1.9261124417098014</v>
      </c>
      <c r="AD260" s="53">
        <f t="shared" si="684"/>
        <v>-2.3968936691705776</v>
      </c>
      <c r="AE260">
        <f t="shared" si="685"/>
        <v>0.44864514720083254</v>
      </c>
      <c r="AF260">
        <f t="shared" si="686"/>
        <v>0.44864514720083265</v>
      </c>
      <c r="AG260">
        <f t="shared" si="687"/>
        <v>0.44864514720083254</v>
      </c>
      <c r="AH260">
        <f t="shared" si="688"/>
        <v>1.7169049580023799</v>
      </c>
      <c r="AI260" s="53">
        <f t="shared" si="689"/>
        <v>-1.9183394792460806</v>
      </c>
      <c r="AJ260">
        <f t="shared" si="690"/>
        <v>0.56461087484571515</v>
      </c>
      <c r="AK260">
        <f t="shared" si="691"/>
        <v>0.56461087484571504</v>
      </c>
      <c r="AL260">
        <f t="shared" si="692"/>
        <v>0.56461087484571515</v>
      </c>
      <c r="AM260">
        <f t="shared" si="693"/>
        <v>1.3807120528604806</v>
      </c>
      <c r="AN260" s="53">
        <f t="shared" si="694"/>
        <v>-1.3479622121541601</v>
      </c>
      <c r="AO260">
        <f t="shared" si="695"/>
        <v>0.69443248107100097</v>
      </c>
      <c r="AP260">
        <f t="shared" si="696"/>
        <v>0.69443248107100097</v>
      </c>
      <c r="AQ260">
        <f t="shared" si="697"/>
        <v>0.69443248107100097</v>
      </c>
      <c r="AR260">
        <f t="shared" si="698"/>
        <v>0.86033804526723812</v>
      </c>
      <c r="AS260" s="53">
        <f t="shared" si="699"/>
        <v>-0.70943482589902118</v>
      </c>
      <c r="AT260">
        <f t="shared" si="700"/>
        <v>0.82513129983560829</v>
      </c>
      <c r="AU260">
        <f t="shared" si="701"/>
        <v>0.82513129983560818</v>
      </c>
      <c r="AV260">
        <f t="shared" si="702"/>
        <v>0.82513129983560829</v>
      </c>
      <c r="AW260">
        <f t="shared" si="703"/>
        <v>9.9855205818907028E-2</v>
      </c>
      <c r="AX260" s="53">
        <f t="shared" si="704"/>
        <v>-6.6592871012285698E-2</v>
      </c>
      <c r="AY260">
        <f t="shared" si="705"/>
        <v>0.93412080813377918</v>
      </c>
      <c r="AZ260">
        <f t="shared" si="706"/>
        <v>0.93412080813377929</v>
      </c>
      <c r="BA260">
        <f t="shared" si="707"/>
        <v>0.93412080813377918</v>
      </c>
      <c r="BB260">
        <f t="shared" si="708"/>
        <v>0</v>
      </c>
      <c r="BC260" s="53">
        <f t="shared" si="709"/>
        <v>0</v>
      </c>
      <c r="FA260">
        <f t="shared" si="710"/>
        <v>0.8629346313162809</v>
      </c>
      <c r="FB260">
        <f t="shared" si="654"/>
        <v>0.80470732568198977</v>
      </c>
      <c r="FC260">
        <f t="shared" si="713"/>
        <v>5.1620000000000088</v>
      </c>
      <c r="FF260">
        <f t="shared" si="664"/>
        <v>0.93518231320802248</v>
      </c>
      <c r="FG260">
        <f t="shared" si="656"/>
        <v>9.3913653102065062</v>
      </c>
      <c r="FH260">
        <f t="shared" si="657"/>
        <v>0.42476371890626213</v>
      </c>
      <c r="FI260">
        <f t="shared" si="658"/>
        <v>5.1444941231476795</v>
      </c>
      <c r="FJ260">
        <f t="shared" si="659"/>
        <v>9.3913653102065062</v>
      </c>
      <c r="FL260">
        <f t="shared" si="660"/>
        <v>8.2379801995184784E-2</v>
      </c>
      <c r="FM260">
        <f t="shared" si="711"/>
        <v>0.80312636826414685</v>
      </c>
      <c r="FN260">
        <f t="shared" si="661"/>
        <v>0.93252408291289246</v>
      </c>
      <c r="FO260">
        <f t="shared" si="662"/>
        <v>1.0149038849080774</v>
      </c>
      <c r="FQ260">
        <f t="shared" si="712"/>
        <v>0.92545454545454631</v>
      </c>
      <c r="FR260">
        <f t="shared" si="663"/>
        <v>1.0019646365422397</v>
      </c>
    </row>
    <row r="261" spans="1:174" x14ac:dyDescent="0.2">
      <c r="A261">
        <f t="shared" si="643"/>
        <v>-55</v>
      </c>
      <c r="B261">
        <f t="shared" si="665"/>
        <v>-0.95993108859688125</v>
      </c>
      <c r="C261">
        <f t="shared" si="652"/>
        <v>-2.4822789220878539E-2</v>
      </c>
      <c r="D261">
        <f t="shared" si="591"/>
        <v>0.9796663614647626</v>
      </c>
      <c r="E261">
        <f t="shared" si="653"/>
        <v>-0.8191520442889918</v>
      </c>
      <c r="F261">
        <f t="shared" si="631"/>
        <v>0.52056705055174624</v>
      </c>
      <c r="G261">
        <f t="shared" si="666"/>
        <v>0.15539550726097187</v>
      </c>
      <c r="H261">
        <f t="shared" si="667"/>
        <v>0.15539550726097187</v>
      </c>
      <c r="I261">
        <f t="shared" si="594"/>
        <v>0.15539550726097187</v>
      </c>
      <c r="J261">
        <f t="shared" si="595"/>
        <v>-8.1604572464974753E-2</v>
      </c>
      <c r="K261">
        <f t="shared" si="668"/>
        <v>8.1253562248238792E-2</v>
      </c>
      <c r="L261">
        <f t="shared" si="597"/>
        <v>-2.8883560951150531</v>
      </c>
      <c r="N261">
        <f t="shared" si="598"/>
        <v>2.086167146876333</v>
      </c>
      <c r="O261" s="53">
        <f t="shared" si="669"/>
        <v>-3.3424755933034525</v>
      </c>
      <c r="P261">
        <f t="shared" si="670"/>
        <v>0.20202060016416373</v>
      </c>
      <c r="Q261">
        <f t="shared" si="671"/>
        <v>0.20202060016416371</v>
      </c>
      <c r="R261">
        <f t="shared" si="672"/>
        <v>0.20202060016416373</v>
      </c>
      <c r="S261">
        <f t="shared" si="673"/>
        <v>2.0435094573416199</v>
      </c>
      <c r="T261" s="53">
        <f t="shared" si="674"/>
        <v>-3.1076858377671579</v>
      </c>
      <c r="U261">
        <f t="shared" si="675"/>
        <v>0.26185700387612831</v>
      </c>
      <c r="V261">
        <f t="shared" si="676"/>
        <v>0.26185700387612837</v>
      </c>
      <c r="W261">
        <f t="shared" si="677"/>
        <v>0.26185700387612831</v>
      </c>
      <c r="X261">
        <f t="shared" si="678"/>
        <v>1.9716269752111777</v>
      </c>
      <c r="Y261" s="53">
        <f t="shared" si="679"/>
        <v>-2.8063679480876029</v>
      </c>
      <c r="Z261">
        <f t="shared" si="680"/>
        <v>0.33773014180946836</v>
      </c>
      <c r="AA261">
        <f t="shared" si="681"/>
        <v>0.33773014180946842</v>
      </c>
      <c r="AB261">
        <f t="shared" si="682"/>
        <v>0.33773014180946836</v>
      </c>
      <c r="AC261">
        <f t="shared" si="683"/>
        <v>1.8514566516708875</v>
      </c>
      <c r="AD261" s="53">
        <f t="shared" si="684"/>
        <v>-2.4242939532083181</v>
      </c>
      <c r="AE261">
        <f t="shared" si="685"/>
        <v>0.43199972183578655</v>
      </c>
      <c r="AF261">
        <f t="shared" si="686"/>
        <v>0.43199972183578655</v>
      </c>
      <c r="AG261">
        <f t="shared" si="687"/>
        <v>0.43199972183578655</v>
      </c>
      <c r="AH261">
        <f t="shared" si="688"/>
        <v>1.6532051419771485</v>
      </c>
      <c r="AI261" s="53">
        <f t="shared" si="689"/>
        <v>-1.9495810835772742</v>
      </c>
      <c r="AJ261">
        <f t="shared" si="690"/>
        <v>0.54517432885866945</v>
      </c>
      <c r="AK261">
        <f t="shared" si="691"/>
        <v>0.54517432885866968</v>
      </c>
      <c r="AL261">
        <f t="shared" si="692"/>
        <v>0.54517432885866945</v>
      </c>
      <c r="AM261">
        <f t="shared" si="693"/>
        <v>1.3331814888811309</v>
      </c>
      <c r="AN261" s="53">
        <f t="shared" si="694"/>
        <v>-1.3796682606475517</v>
      </c>
      <c r="AO261">
        <f t="shared" si="695"/>
        <v>0.67342462437950001</v>
      </c>
      <c r="AP261">
        <f t="shared" si="696"/>
        <v>0.67342462437950001</v>
      </c>
      <c r="AQ261">
        <f t="shared" si="697"/>
        <v>0.67342462437950001</v>
      </c>
      <c r="AR261">
        <f t="shared" si="698"/>
        <v>0.83431124085661379</v>
      </c>
      <c r="AS261" s="53">
        <f t="shared" si="699"/>
        <v>-0.73383886583402125</v>
      </c>
      <c r="AT261">
        <f t="shared" si="700"/>
        <v>0.80525529088027603</v>
      </c>
      <c r="AU261">
        <f t="shared" si="701"/>
        <v>0.80525529088027603</v>
      </c>
      <c r="AV261">
        <f t="shared" si="702"/>
        <v>0.80525529088027603</v>
      </c>
      <c r="AW261">
        <f t="shared" si="703"/>
        <v>9.7449863826077496E-2</v>
      </c>
      <c r="AX261" s="53">
        <f t="shared" si="704"/>
        <v>-6.9979814139032953E-2</v>
      </c>
      <c r="AY261">
        <f t="shared" si="705"/>
        <v>0.91948058643948716</v>
      </c>
      <c r="AZ261">
        <f t="shared" si="706"/>
        <v>0.91948058643948705</v>
      </c>
      <c r="BA261">
        <f t="shared" si="707"/>
        <v>0.91948058643948716</v>
      </c>
      <c r="BB261">
        <f t="shared" si="708"/>
        <v>0</v>
      </c>
      <c r="BC261" s="53">
        <f t="shared" si="709"/>
        <v>0</v>
      </c>
      <c r="FA261">
        <f t="shared" si="710"/>
        <v>0.86235081559949334</v>
      </c>
      <c r="FB261">
        <f t="shared" si="654"/>
        <v>0.8059366860380105</v>
      </c>
      <c r="FC261">
        <f t="shared" si="713"/>
        <v>5.144000000000009</v>
      </c>
      <c r="FF261">
        <f t="shared" si="664"/>
        <v>0.93725600373247142</v>
      </c>
      <c r="FG261">
        <f t="shared" si="656"/>
        <v>9.2735898402937025</v>
      </c>
      <c r="FH261">
        <f t="shared" si="657"/>
        <v>0.39901945763282964</v>
      </c>
      <c r="FI261">
        <f t="shared" si="658"/>
        <v>5.128500704146437</v>
      </c>
      <c r="FJ261">
        <f t="shared" si="659"/>
        <v>9.2735898402937025</v>
      </c>
      <c r="FL261">
        <f t="shared" si="660"/>
        <v>7.7647881175605921E-2</v>
      </c>
      <c r="FM261">
        <f t="shared" si="711"/>
        <v>0.80435019649856565</v>
      </c>
      <c r="FN261">
        <f t="shared" si="661"/>
        <v>0.93458099819588547</v>
      </c>
      <c r="FO261">
        <f t="shared" si="662"/>
        <v>1.0122288793714915</v>
      </c>
      <c r="FQ261">
        <f t="shared" si="712"/>
        <v>0.92363636363636448</v>
      </c>
      <c r="FR261">
        <f t="shared" si="663"/>
        <v>1.0019685039370079</v>
      </c>
    </row>
    <row r="262" spans="1:174" x14ac:dyDescent="0.2">
      <c r="A262">
        <f t="shared" si="643"/>
        <v>-53</v>
      </c>
      <c r="B262">
        <f t="shared" si="665"/>
        <v>-0.92502450355699462</v>
      </c>
      <c r="C262">
        <f t="shared" si="652"/>
        <v>-2.4201076062039178E-2</v>
      </c>
      <c r="D262">
        <f t="shared" si="591"/>
        <v>0.98067216127550005</v>
      </c>
      <c r="E262">
        <f t="shared" si="653"/>
        <v>-0.79863551004729283</v>
      </c>
      <c r="F262">
        <f t="shared" si="631"/>
        <v>0.49858160805343149</v>
      </c>
      <c r="G262">
        <f t="shared" si="666"/>
        <v>0.14890737125150594</v>
      </c>
      <c r="H262">
        <f t="shared" si="667"/>
        <v>0.14890737125150591</v>
      </c>
      <c r="I262">
        <f t="shared" si="594"/>
        <v>0.14890737125150594</v>
      </c>
      <c r="J262">
        <f t="shared" si="595"/>
        <v>-8.6998499468782686E-2</v>
      </c>
      <c r="K262">
        <f t="shared" si="668"/>
        <v>7.4554765246839308E-2</v>
      </c>
      <c r="L262">
        <f t="shared" si="597"/>
        <v>-3.1084104566740267</v>
      </c>
      <c r="N262">
        <f t="shared" si="598"/>
        <v>1.9990646532071823</v>
      </c>
      <c r="O262" s="53">
        <f t="shared" si="669"/>
        <v>-3.3558845541114359</v>
      </c>
      <c r="P262">
        <f t="shared" si="670"/>
        <v>0.1936536077478076</v>
      </c>
      <c r="Q262">
        <f t="shared" si="671"/>
        <v>0.1936536077478076</v>
      </c>
      <c r="R262">
        <f t="shared" si="672"/>
        <v>0.1936536077478076</v>
      </c>
      <c r="S262">
        <f t="shared" si="673"/>
        <v>1.9588743848864574</v>
      </c>
      <c r="T262" s="53">
        <f t="shared" si="674"/>
        <v>-3.1247675761845319</v>
      </c>
      <c r="U262">
        <f t="shared" si="675"/>
        <v>0.2511601406082008</v>
      </c>
      <c r="V262">
        <f t="shared" si="676"/>
        <v>0.2511601406082008</v>
      </c>
      <c r="W262">
        <f t="shared" si="677"/>
        <v>0.2511601406082008</v>
      </c>
      <c r="X262">
        <f t="shared" si="678"/>
        <v>1.891085978189885</v>
      </c>
      <c r="Y262" s="53">
        <f t="shared" si="679"/>
        <v>-2.827742907152377</v>
      </c>
      <c r="Z262">
        <f t="shared" si="680"/>
        <v>0.32425422061004844</v>
      </c>
      <c r="AA262">
        <f t="shared" si="681"/>
        <v>0.32425422061004844</v>
      </c>
      <c r="AB262">
        <f t="shared" si="682"/>
        <v>0.32425422061004844</v>
      </c>
      <c r="AC262">
        <f t="shared" si="683"/>
        <v>1.7775808530572867</v>
      </c>
      <c r="AD262" s="53">
        <f t="shared" si="684"/>
        <v>-2.4502076282743235</v>
      </c>
      <c r="AE262">
        <f t="shared" si="685"/>
        <v>0.41544012298219507</v>
      </c>
      <c r="AF262">
        <f t="shared" si="686"/>
        <v>0.41544012298219501</v>
      </c>
      <c r="AG262">
        <f t="shared" si="687"/>
        <v>0.41544012298219507</v>
      </c>
      <c r="AH262">
        <f t="shared" si="688"/>
        <v>1.5898337725292688</v>
      </c>
      <c r="AI262" s="53">
        <f t="shared" si="689"/>
        <v>-1.9792270087638903</v>
      </c>
      <c r="AJ262">
        <f t="shared" si="690"/>
        <v>0.5256631802904278</v>
      </c>
      <c r="AK262">
        <f t="shared" si="691"/>
        <v>0.5256631802904278</v>
      </c>
      <c r="AL262">
        <f t="shared" si="692"/>
        <v>0.5256631802904278</v>
      </c>
      <c r="AM262">
        <f t="shared" si="693"/>
        <v>1.2854684900822955</v>
      </c>
      <c r="AN262" s="53">
        <f t="shared" si="694"/>
        <v>-1.4099183495865206</v>
      </c>
      <c r="AO262">
        <f t="shared" si="695"/>
        <v>0.6520118976123197</v>
      </c>
      <c r="AP262">
        <f t="shared" si="696"/>
        <v>0.65201189761231948</v>
      </c>
      <c r="AQ262">
        <f t="shared" si="697"/>
        <v>0.6520118976123197</v>
      </c>
      <c r="AR262">
        <f t="shared" si="698"/>
        <v>0.80778283961837405</v>
      </c>
      <c r="AS262" s="53">
        <f t="shared" si="699"/>
        <v>-0.75731969551222222</v>
      </c>
      <c r="AT262">
        <f t="shared" si="700"/>
        <v>0.78444796419084739</v>
      </c>
      <c r="AU262">
        <f t="shared" si="701"/>
        <v>0.78444796419084717</v>
      </c>
      <c r="AV262">
        <f t="shared" si="702"/>
        <v>0.78444796419084739</v>
      </c>
      <c r="AW262">
        <f t="shared" si="703"/>
        <v>9.4931816226223875E-2</v>
      </c>
      <c r="AX262" s="53">
        <f t="shared" si="704"/>
        <v>-7.327951978290051E-2</v>
      </c>
      <c r="AY262">
        <f t="shared" si="705"/>
        <v>0.90331062020830888</v>
      </c>
      <c r="AZ262">
        <f t="shared" si="706"/>
        <v>0.90331062020830888</v>
      </c>
      <c r="BA262">
        <f t="shared" si="707"/>
        <v>0.90331062020830888</v>
      </c>
      <c r="BB262">
        <f t="shared" si="708"/>
        <v>0</v>
      </c>
      <c r="BC262" s="53">
        <f t="shared" si="709"/>
        <v>0</v>
      </c>
      <c r="FA262">
        <f t="shared" si="710"/>
        <v>0.86176015059283384</v>
      </c>
      <c r="FB262">
        <f t="shared" si="654"/>
        <v>0.80717468021627425</v>
      </c>
      <c r="FC262">
        <f t="shared" si="713"/>
        <v>5.1260000000000092</v>
      </c>
      <c r="FF262">
        <f t="shared" si="664"/>
        <v>0.93935019074140014</v>
      </c>
      <c r="FG262">
        <f t="shared" si="656"/>
        <v>9.1563291697317588</v>
      </c>
      <c r="FH262">
        <f t="shared" si="657"/>
        <v>0.37324554968408014</v>
      </c>
      <c r="FI262">
        <f t="shared" ref="FI262:FI269" si="714">FI261+(_xlfn.COT(FO261)*(FH262-FH261))</f>
        <v>5.1123931538606389</v>
      </c>
      <c r="FJ262">
        <f t="shared" ref="FJ262:FJ269" si="715">$FC262^2-(FI261-FH261*_xlfn.COT(FO261))^2*SIN(FO261)^2</f>
        <v>9.1563291697317588</v>
      </c>
      <c r="FL262">
        <f t="shared" ref="FL262:FL269" si="716">ATAN(FH262/FI262)</f>
        <v>7.2878688630091434E-2</v>
      </c>
      <c r="FM262">
        <f t="shared" si="711"/>
        <v>0.80558261970302714</v>
      </c>
      <c r="FN262">
        <f t="shared" si="661"/>
        <v>0.93665816371410493</v>
      </c>
      <c r="FO262">
        <f t="shared" si="662"/>
        <v>1.0095368523441963</v>
      </c>
      <c r="FQ262">
        <f t="shared" si="712"/>
        <v>0.92181818181818276</v>
      </c>
      <c r="FR262">
        <f t="shared" si="663"/>
        <v>1.001972386587771</v>
      </c>
    </row>
    <row r="263" spans="1:174" x14ac:dyDescent="0.2">
      <c r="A263">
        <f t="shared" si="643"/>
        <v>-51</v>
      </c>
      <c r="B263">
        <f t="shared" si="665"/>
        <v>-0.89011791851710809</v>
      </c>
      <c r="C263">
        <f t="shared" si="652"/>
        <v>-2.3549877619908208E-2</v>
      </c>
      <c r="D263">
        <f t="shared" ref="D263:D288" si="717">1-$C263^2*Al</f>
        <v>0.98169830771488242</v>
      </c>
      <c r="E263">
        <f t="shared" si="653"/>
        <v>-0.7771459614569709</v>
      </c>
      <c r="F263">
        <f t="shared" si="631"/>
        <v>0.47697553269816018</v>
      </c>
      <c r="G263">
        <f t="shared" si="666"/>
        <v>0.14252182346891898</v>
      </c>
      <c r="H263">
        <f t="shared" si="667"/>
        <v>0.14252182346891895</v>
      </c>
      <c r="I263">
        <f t="shared" ref="I263:I288" si="718">IF(OR($J263&lt;0, xronoslin&lt;$J263),$G263,$H263)</f>
        <v>0.14252182346891898</v>
      </c>
      <c r="J263">
        <f t="shared" ref="J263:J288" si="719">(LN($F263))/Vl</f>
        <v>-9.2536260442902626E-2</v>
      </c>
      <c r="K263">
        <f t="shared" si="668"/>
        <v>6.8248522671750175E-2</v>
      </c>
      <c r="L263">
        <f t="shared" ref="L263:L288" si="720">1/Vl*Al*_xlfn.COT($B263)</f>
        <v>-3.3403591369294046</v>
      </c>
      <c r="N263">
        <f t="shared" ref="N263:N288" si="721">IF(OR($J263&lt;0,xronoslin&lt;$J263),-1/(Vl*$C263)*(SIGN(COS($B263))*SQRT(1-$I263^2)-COS($B263)),2*$L263+1/(Vl*$C263)*(SIGN(COS($B263))*SQRT(1-$I263^2)-COS($B263)))</f>
        <v>1.9133393949056672</v>
      </c>
      <c r="O263" s="53">
        <f t="shared" si="669"/>
        <v>-3.3685108062491795</v>
      </c>
      <c r="P263">
        <f t="shared" si="670"/>
        <v>0.18541041555512081</v>
      </c>
      <c r="Q263">
        <f t="shared" si="671"/>
        <v>0.18541041555512083</v>
      </c>
      <c r="R263">
        <f t="shared" si="672"/>
        <v>0.18541041555512081</v>
      </c>
      <c r="S263">
        <f t="shared" si="673"/>
        <v>1.8754915952563336</v>
      </c>
      <c r="T263" s="53">
        <f t="shared" si="674"/>
        <v>-3.1408631684439139</v>
      </c>
      <c r="U263">
        <f t="shared" si="675"/>
        <v>0.24060307088034696</v>
      </c>
      <c r="V263">
        <f t="shared" si="676"/>
        <v>0.24060307088034694</v>
      </c>
      <c r="W263">
        <f t="shared" si="677"/>
        <v>0.24060307088034696</v>
      </c>
      <c r="X263">
        <f t="shared" si="678"/>
        <v>1.8115975431031226</v>
      </c>
      <c r="Y263" s="53">
        <f t="shared" si="679"/>
        <v>-2.8479069999659483</v>
      </c>
      <c r="Z263">
        <f t="shared" si="680"/>
        <v>0.31091483822577942</v>
      </c>
      <c r="AA263">
        <f t="shared" si="681"/>
        <v>0.31091483822577948</v>
      </c>
      <c r="AB263">
        <f t="shared" si="682"/>
        <v>0.31091483822577942</v>
      </c>
      <c r="AC263">
        <f t="shared" si="683"/>
        <v>1.7044535683197894</v>
      </c>
      <c r="AD263" s="53">
        <f t="shared" si="684"/>
        <v>-2.4747003506562621</v>
      </c>
      <c r="AE263">
        <f t="shared" si="685"/>
        <v>0.39896572322324542</v>
      </c>
      <c r="AF263">
        <f t="shared" si="686"/>
        <v>0.39896572322324542</v>
      </c>
      <c r="AG263">
        <f t="shared" si="687"/>
        <v>0.39896572322324542</v>
      </c>
      <c r="AH263">
        <f t="shared" si="688"/>
        <v>1.5267884486185386</v>
      </c>
      <c r="AI263" s="53">
        <f t="shared" si="689"/>
        <v>-2.007336536613388</v>
      </c>
      <c r="AJ263">
        <f t="shared" si="690"/>
        <v>0.50608707732825842</v>
      </c>
      <c r="AK263">
        <f t="shared" si="691"/>
        <v>0.50608707732825853</v>
      </c>
      <c r="AL263">
        <f t="shared" si="692"/>
        <v>0.50608707732825842</v>
      </c>
      <c r="AM263">
        <f t="shared" si="693"/>
        <v>1.2375966503567659</v>
      </c>
      <c r="AN263" s="53">
        <f t="shared" si="694"/>
        <v>-1.4387488998009115</v>
      </c>
      <c r="AO263">
        <f t="shared" si="695"/>
        <v>0.63021727216769163</v>
      </c>
      <c r="AP263">
        <f t="shared" si="696"/>
        <v>0.63021727216769163</v>
      </c>
      <c r="AQ263">
        <f t="shared" si="697"/>
        <v>0.63021727216769163</v>
      </c>
      <c r="AR263">
        <f t="shared" si="698"/>
        <v>0.78078130100450649</v>
      </c>
      <c r="AS263" s="53">
        <f t="shared" si="699"/>
        <v>-0.77988032284439079</v>
      </c>
      <c r="AT263">
        <f t="shared" si="700"/>
        <v>0.7627356237839813</v>
      </c>
      <c r="AU263">
        <f t="shared" si="701"/>
        <v>0.7627356237839813</v>
      </c>
      <c r="AV263">
        <f t="shared" si="702"/>
        <v>0.7627356237839813</v>
      </c>
      <c r="AW263">
        <f t="shared" si="703"/>
        <v>9.2304246261820364E-2</v>
      </c>
      <c r="AX263" s="53">
        <f t="shared" si="704"/>
        <v>-7.6488389374938986E-2</v>
      </c>
      <c r="AY263">
        <f t="shared" si="705"/>
        <v>0.88560495144923146</v>
      </c>
      <c r="AZ263">
        <f t="shared" si="706"/>
        <v>0.88560495144923157</v>
      </c>
      <c r="BA263">
        <f t="shared" si="707"/>
        <v>0.88560495144923146</v>
      </c>
      <c r="BB263">
        <f t="shared" si="708"/>
        <v>0</v>
      </c>
      <c r="BC263" s="53">
        <f t="shared" si="709"/>
        <v>0</v>
      </c>
      <c r="FA263">
        <f t="shared" si="710"/>
        <v>0.86116251014702327</v>
      </c>
      <c r="FB263">
        <f t="shared" si="654"/>
        <v>0.80842139949054748</v>
      </c>
      <c r="FC263">
        <f t="shared" si="713"/>
        <v>5.1080000000000094</v>
      </c>
      <c r="FF263">
        <f t="shared" si="664"/>
        <v>0.94146521498039437</v>
      </c>
      <c r="FG263">
        <f t="shared" si="656"/>
        <v>9.0395832985206788</v>
      </c>
      <c r="FH263">
        <f t="shared" si="657"/>
        <v>0.3474414525134909</v>
      </c>
      <c r="FI263">
        <f t="shared" si="714"/>
        <v>5.0961699772550189</v>
      </c>
      <c r="FJ263">
        <f t="shared" si="715"/>
        <v>9.0395832985206788</v>
      </c>
      <c r="FL263">
        <f t="shared" si="716"/>
        <v>6.8071637363801993E-2</v>
      </c>
      <c r="FM263">
        <f t="shared" si="711"/>
        <v>0.80682372874056607</v>
      </c>
      <c r="FN263">
        <f t="shared" si="661"/>
        <v>0.93875591420314908</v>
      </c>
      <c r="FO263">
        <f t="shared" si="662"/>
        <v>1.0068275515669511</v>
      </c>
      <c r="FQ263">
        <f t="shared" si="712"/>
        <v>0.92000000000000093</v>
      </c>
      <c r="FR263">
        <f t="shared" si="663"/>
        <v>1.0019762845849802</v>
      </c>
    </row>
    <row r="264" spans="1:174" x14ac:dyDescent="0.2">
      <c r="A264">
        <f t="shared" si="643"/>
        <v>-49</v>
      </c>
      <c r="B264">
        <f t="shared" si="665"/>
        <v>-0.85521133347722145</v>
      </c>
      <c r="C264">
        <f t="shared" si="652"/>
        <v>-2.2869987279477939E-2</v>
      </c>
      <c r="D264">
        <f t="shared" si="717"/>
        <v>0.98273980150060503</v>
      </c>
      <c r="E264">
        <f t="shared" si="653"/>
        <v>-0.75470958022277201</v>
      </c>
      <c r="F264">
        <f t="shared" ref="F264:F288" si="722">IF(ABS($B264)&gt;PI()/2,ABS(TAN($B264/2)),ABS(TAN($B264/2)))</f>
        <v>0.45572625553258467</v>
      </c>
      <c r="G264">
        <f t="shared" si="666"/>
        <v>0.13623304734774042</v>
      </c>
      <c r="H264">
        <f t="shared" si="667"/>
        <v>0.13623304734774042</v>
      </c>
      <c r="I264">
        <f t="shared" si="718"/>
        <v>0.13623304734774042</v>
      </c>
      <c r="J264">
        <f t="shared" si="719"/>
        <v>-9.8232870818067974E-2</v>
      </c>
      <c r="K264">
        <f t="shared" si="668"/>
        <v>6.2315133882551665E-2</v>
      </c>
      <c r="L264">
        <f t="shared" si="720"/>
        <v>-3.5858077934919357</v>
      </c>
      <c r="N264">
        <f t="shared" si="721"/>
        <v>1.8289132852368064</v>
      </c>
      <c r="O264" s="53">
        <f t="shared" si="669"/>
        <v>-3.3803939488305543</v>
      </c>
      <c r="P264">
        <f t="shared" si="670"/>
        <v>0.17728426689068658</v>
      </c>
      <c r="Q264">
        <f t="shared" si="671"/>
        <v>0.17728426689068652</v>
      </c>
      <c r="R264">
        <f t="shared" si="672"/>
        <v>0.17728426689068658</v>
      </c>
      <c r="S264">
        <f t="shared" si="673"/>
        <v>1.7932927420995695</v>
      </c>
      <c r="T264" s="53">
        <f t="shared" si="674"/>
        <v>-3.1560211767707766</v>
      </c>
      <c r="U264">
        <f t="shared" si="675"/>
        <v>0.23017872477218793</v>
      </c>
      <c r="V264">
        <f t="shared" si="676"/>
        <v>0.23017872477218795</v>
      </c>
      <c r="W264">
        <f t="shared" si="677"/>
        <v>0.23017872477218793</v>
      </c>
      <c r="X264">
        <f t="shared" si="678"/>
        <v>1.7331084376694315</v>
      </c>
      <c r="Y264" s="53">
        <f t="shared" si="679"/>
        <v>-2.8669170703981135</v>
      </c>
      <c r="Z264">
        <f t="shared" si="680"/>
        <v>0.29770626394161731</v>
      </c>
      <c r="AA264">
        <f t="shared" si="681"/>
        <v>0.29770626394161731</v>
      </c>
      <c r="AB264">
        <f t="shared" si="682"/>
        <v>0.29770626394161731</v>
      </c>
      <c r="AC264">
        <f t="shared" si="683"/>
        <v>1.6320433813389159</v>
      </c>
      <c r="AD264" s="53">
        <f t="shared" si="684"/>
        <v>-2.4978332448136094</v>
      </c>
      <c r="AE264">
        <f t="shared" si="685"/>
        <v>0.38257547553850824</v>
      </c>
      <c r="AF264">
        <f t="shared" si="686"/>
        <v>0.38257547553850824</v>
      </c>
      <c r="AG264">
        <f t="shared" si="687"/>
        <v>0.38257547553850824</v>
      </c>
      <c r="AH264">
        <f t="shared" si="688"/>
        <v>1.464065163437845</v>
      </c>
      <c r="AI264" s="53">
        <f t="shared" si="689"/>
        <v>-2.0339654113963634</v>
      </c>
      <c r="AJ264">
        <f t="shared" si="690"/>
        <v>0.48645471854150624</v>
      </c>
      <c r="AK264">
        <f t="shared" si="691"/>
        <v>0.48645471854150618</v>
      </c>
      <c r="AL264">
        <f t="shared" si="692"/>
        <v>0.48645471854150624</v>
      </c>
      <c r="AM264">
        <f t="shared" si="693"/>
        <v>1.1895872413804387</v>
      </c>
      <c r="AN264" s="53">
        <f t="shared" si="694"/>
        <v>-1.4661948561837441</v>
      </c>
      <c r="AO264">
        <f t="shared" si="695"/>
        <v>0.60806279780299943</v>
      </c>
      <c r="AP264">
        <f t="shared" si="696"/>
        <v>0.60806279780299954</v>
      </c>
      <c r="AQ264">
        <f t="shared" si="697"/>
        <v>0.60806279780299943</v>
      </c>
      <c r="AR264">
        <f t="shared" si="698"/>
        <v>0.7533339426386565</v>
      </c>
      <c r="AS264" s="53">
        <f t="shared" si="699"/>
        <v>-0.80152418007335313</v>
      </c>
      <c r="AT264">
        <f t="shared" si="700"/>
        <v>0.74014543419347778</v>
      </c>
      <c r="AU264">
        <f t="shared" si="701"/>
        <v>0.74014543419347767</v>
      </c>
      <c r="AV264">
        <f t="shared" si="702"/>
        <v>0.74014543419347778</v>
      </c>
      <c r="AW264">
        <f t="shared" si="703"/>
        <v>8.9570441312842045E-2</v>
      </c>
      <c r="AX264" s="53">
        <f t="shared" si="704"/>
        <v>-7.960294124410798E-2</v>
      </c>
      <c r="AY264">
        <f t="shared" si="705"/>
        <v>0.86636151229878677</v>
      </c>
      <c r="AZ264">
        <f t="shared" si="706"/>
        <v>0.86636151229878677</v>
      </c>
      <c r="BA264">
        <f t="shared" si="707"/>
        <v>0.86636151229878677</v>
      </c>
      <c r="BB264">
        <f t="shared" si="708"/>
        <v>0</v>
      </c>
      <c r="BC264" s="53">
        <f t="shared" si="709"/>
        <v>0</v>
      </c>
      <c r="FA264">
        <f t="shared" si="710"/>
        <v>0.86055776481268564</v>
      </c>
      <c r="FB264">
        <f t="shared" si="654"/>
        <v>0.80967693642569982</v>
      </c>
      <c r="FC264">
        <f t="shared" si="713"/>
        <v>5.0900000000000096</v>
      </c>
      <c r="FF264">
        <f t="shared" si="664"/>
        <v>0.94360142566214678</v>
      </c>
      <c r="FG264">
        <f t="shared" si="656"/>
        <v>8.9233522266604481</v>
      </c>
      <c r="FH264">
        <f t="shared" si="657"/>
        <v>0.32160660817342773</v>
      </c>
      <c r="FI264">
        <f t="shared" si="714"/>
        <v>5.0798296417871418</v>
      </c>
      <c r="FJ264">
        <f t="shared" si="715"/>
        <v>8.9233522266604481</v>
      </c>
      <c r="FL264">
        <f t="shared" si="716"/>
        <v>6.3226125904804323E-2</v>
      </c>
      <c r="FM264">
        <f t="shared" si="711"/>
        <v>0.80807361575951031</v>
      </c>
      <c r="FN264">
        <f t="shared" si="661"/>
        <v>0.94087459265670459</v>
      </c>
      <c r="FO264">
        <f t="shared" si="662"/>
        <v>1.004100718561509</v>
      </c>
      <c r="FQ264">
        <f t="shared" si="712"/>
        <v>0.9181818181818191</v>
      </c>
      <c r="FR264">
        <f t="shared" si="663"/>
        <v>1.001980198019802</v>
      </c>
    </row>
    <row r="265" spans="1:174" x14ac:dyDescent="0.2">
      <c r="A265">
        <f t="shared" ref="A265:A288" si="723">A264+2</f>
        <v>-47</v>
      </c>
      <c r="B265">
        <f t="shared" si="665"/>
        <v>-0.82030474843733492</v>
      </c>
      <c r="C265">
        <f t="shared" si="652"/>
        <v>-2.2162233382399105E-2</v>
      </c>
      <c r="D265">
        <f t="shared" si="717"/>
        <v>0.98379156857963446</v>
      </c>
      <c r="E265">
        <f t="shared" si="653"/>
        <v>-0.73135370161917046</v>
      </c>
      <c r="F265">
        <f t="shared" si="722"/>
        <v>0.43481237496093361</v>
      </c>
      <c r="G265">
        <f t="shared" si="666"/>
        <v>0.13003549212544224</v>
      </c>
      <c r="H265">
        <f t="shared" si="667"/>
        <v>0.13003549212544221</v>
      </c>
      <c r="I265">
        <f t="shared" si="718"/>
        <v>0.13003549212544224</v>
      </c>
      <c r="J265">
        <f t="shared" si="719"/>
        <v>-0.10410508285855007</v>
      </c>
      <c r="K265">
        <f t="shared" si="668"/>
        <v>5.6736367473503406E-2</v>
      </c>
      <c r="L265">
        <f t="shared" si="720"/>
        <v>-3.8466247303178545</v>
      </c>
      <c r="N265">
        <f t="shared" si="721"/>
        <v>1.7457118058401266</v>
      </c>
      <c r="O265" s="53">
        <f t="shared" si="669"/>
        <v>-3.3915704653850764</v>
      </c>
      <c r="P265">
        <f t="shared" si="670"/>
        <v>0.16926868100597872</v>
      </c>
      <c r="Q265">
        <f t="shared" si="671"/>
        <v>0.16926868100597869</v>
      </c>
      <c r="R265">
        <f t="shared" si="672"/>
        <v>0.16926868100597872</v>
      </c>
      <c r="S265">
        <f t="shared" si="673"/>
        <v>1.7122122703643901</v>
      </c>
      <c r="T265" s="53">
        <f t="shared" si="674"/>
        <v>-3.1702864221459204</v>
      </c>
      <c r="U265">
        <f t="shared" si="675"/>
        <v>0.21988025048796275</v>
      </c>
      <c r="V265">
        <f t="shared" si="676"/>
        <v>0.21988025048796273</v>
      </c>
      <c r="W265">
        <f t="shared" si="677"/>
        <v>0.21988025048796275</v>
      </c>
      <c r="X265">
        <f t="shared" si="678"/>
        <v>1.6555670719555613</v>
      </c>
      <c r="Y265" s="53">
        <f t="shared" si="679"/>
        <v>-2.8848257433376037</v>
      </c>
      <c r="Z265">
        <f t="shared" si="680"/>
        <v>0.28462279079627423</v>
      </c>
      <c r="AA265">
        <f t="shared" si="681"/>
        <v>0.28462279079627423</v>
      </c>
      <c r="AB265">
        <f t="shared" si="682"/>
        <v>0.28462279079627423</v>
      </c>
      <c r="AC265">
        <f t="shared" si="683"/>
        <v>1.5603190062146823</v>
      </c>
      <c r="AD265" s="53">
        <f t="shared" si="684"/>
        <v>-2.5196631986201532</v>
      </c>
      <c r="AE265">
        <f t="shared" si="685"/>
        <v>0.36626796088539004</v>
      </c>
      <c r="AF265">
        <f t="shared" si="686"/>
        <v>0.36626796088538999</v>
      </c>
      <c r="AG265">
        <f t="shared" si="687"/>
        <v>0.36626796088539004</v>
      </c>
      <c r="AH265">
        <f t="shared" si="688"/>
        <v>1.4016584865010235</v>
      </c>
      <c r="AI265" s="53">
        <f t="shared" si="689"/>
        <v>-2.0591660057133834</v>
      </c>
      <c r="AJ265">
        <f t="shared" si="690"/>
        <v>0.46677392473325674</v>
      </c>
      <c r="AK265">
        <f t="shared" si="691"/>
        <v>0.46677392473325674</v>
      </c>
      <c r="AL265">
        <f t="shared" si="692"/>
        <v>0.46677392473325674</v>
      </c>
      <c r="AM265">
        <f t="shared" si="693"/>
        <v>1.1414593883199788</v>
      </c>
      <c r="AN265" s="53">
        <f t="shared" si="694"/>
        <v>-1.4922896776732277</v>
      </c>
      <c r="AO265">
        <f t="shared" si="695"/>
        <v>0.58556963505384618</v>
      </c>
      <c r="AP265">
        <f t="shared" si="696"/>
        <v>0.58556963505384618</v>
      </c>
      <c r="AQ265">
        <f t="shared" si="697"/>
        <v>0.58556963505384618</v>
      </c>
      <c r="AR265">
        <f t="shared" si="698"/>
        <v>0.72546698048037839</v>
      </c>
      <c r="AS265" s="53">
        <f t="shared" si="699"/>
        <v>-0.82225505012224809</v>
      </c>
      <c r="AT265">
        <f t="shared" si="700"/>
        <v>0.71670538502468106</v>
      </c>
      <c r="AU265">
        <f t="shared" si="701"/>
        <v>0.71670538502468106</v>
      </c>
      <c r="AV265">
        <f t="shared" si="702"/>
        <v>0.71670538502468106</v>
      </c>
      <c r="AW265">
        <f t="shared" si="703"/>
        <v>8.6733788607240264E-2</v>
      </c>
      <c r="AX265" s="53">
        <f t="shared" si="704"/>
        <v>-8.2619812846360385E-2</v>
      </c>
      <c r="AY265">
        <f t="shared" si="705"/>
        <v>0.84558237073773024</v>
      </c>
      <c r="AZ265">
        <f t="shared" si="706"/>
        <v>0.84558237073773035</v>
      </c>
      <c r="BA265">
        <f t="shared" si="707"/>
        <v>0.84558237073773024</v>
      </c>
      <c r="BB265">
        <f t="shared" si="708"/>
        <v>0</v>
      </c>
      <c r="BC265" s="53">
        <f t="shared" si="709"/>
        <v>0</v>
      </c>
      <c r="FA265">
        <f t="shared" si="710"/>
        <v>0.85994578172477987</v>
      </c>
      <c r="FB265">
        <f t="shared" si="654"/>
        <v>0.81094138490061274</v>
      </c>
      <c r="FC265">
        <f t="shared" si="713"/>
        <v>5.0720000000000098</v>
      </c>
      <c r="FF265">
        <f t="shared" si="664"/>
        <v>0.94575918075761278</v>
      </c>
      <c r="FG265">
        <f t="shared" si="656"/>
        <v>8.8076359541510882</v>
      </c>
      <c r="FH265">
        <f t="shared" si="657"/>
        <v>0.29574044274447414</v>
      </c>
      <c r="FI265">
        <f t="shared" si="714"/>
        <v>5.0633705760615033</v>
      </c>
      <c r="FJ265">
        <f t="shared" si="715"/>
        <v>8.8076359541510882</v>
      </c>
      <c r="FL265">
        <f t="shared" si="716"/>
        <v>5.8341537803896192E-2</v>
      </c>
      <c r="FM265">
        <f t="shared" si="711"/>
        <v>0.80933237421628612</v>
      </c>
      <c r="FN265">
        <f t="shared" si="661"/>
        <v>0.94301455060820261</v>
      </c>
      <c r="FO265">
        <f t="shared" si="662"/>
        <v>1.0013560884120989</v>
      </c>
      <c r="FQ265">
        <f t="shared" si="712"/>
        <v>0.91636363636363727</v>
      </c>
      <c r="FR265">
        <f t="shared" si="663"/>
        <v>1.001984126984127</v>
      </c>
    </row>
    <row r="266" spans="1:174" x14ac:dyDescent="0.2">
      <c r="A266">
        <f t="shared" si="723"/>
        <v>-45</v>
      </c>
      <c r="B266">
        <f t="shared" si="665"/>
        <v>-0.78539816339744828</v>
      </c>
      <c r="C266">
        <f t="shared" si="652"/>
        <v>-2.1427478217774167E-2</v>
      </c>
      <c r="D266">
        <f t="shared" si="717"/>
        <v>0.98484848484848486</v>
      </c>
      <c r="E266">
        <f t="shared" si="653"/>
        <v>-0.70710678118654746</v>
      </c>
      <c r="F266">
        <f t="shared" si="722"/>
        <v>0.41421356237309503</v>
      </c>
      <c r="G266">
        <f t="shared" si="666"/>
        <v>0.12392385339978113</v>
      </c>
      <c r="H266">
        <f t="shared" si="667"/>
        <v>0.12392385339978114</v>
      </c>
      <c r="I266">
        <f t="shared" si="718"/>
        <v>0.12392385339978113</v>
      </c>
      <c r="J266">
        <f t="shared" si="719"/>
        <v>-0.11017169837744288</v>
      </c>
      <c r="K266">
        <f t="shared" si="668"/>
        <v>5.1495358752442592E-2</v>
      </c>
      <c r="L266">
        <f t="shared" si="720"/>
        <v>-4.125</v>
      </c>
      <c r="N266">
        <f t="shared" si="721"/>
        <v>1.6636637457141727</v>
      </c>
      <c r="O266" s="53">
        <f t="shared" si="669"/>
        <v>-3.4020739740095398</v>
      </c>
      <c r="P266">
        <f t="shared" si="670"/>
        <v>0.16135743490218235</v>
      </c>
      <c r="Q266">
        <f t="shared" si="671"/>
        <v>0.16135743490218238</v>
      </c>
      <c r="R266">
        <f t="shared" si="672"/>
        <v>0.16135743490218235</v>
      </c>
      <c r="S266">
        <f t="shared" si="673"/>
        <v>1.6321872322280431</v>
      </c>
      <c r="T266" s="53">
        <f t="shared" si="674"/>
        <v>-3.1837002745828462</v>
      </c>
      <c r="U266">
        <f t="shared" si="675"/>
        <v>0.20970100434034528</v>
      </c>
      <c r="V266">
        <f t="shared" si="676"/>
        <v>0.2097010043403453</v>
      </c>
      <c r="W266">
        <f t="shared" si="677"/>
        <v>0.20970100434034528</v>
      </c>
      <c r="X266">
        <f t="shared" si="678"/>
        <v>1.5789234229605891</v>
      </c>
      <c r="Y266" s="53">
        <f t="shared" si="679"/>
        <v>-2.9016817319268209</v>
      </c>
      <c r="Z266">
        <f t="shared" si="680"/>
        <v>0.27165874564237191</v>
      </c>
      <c r="AA266">
        <f t="shared" si="681"/>
        <v>0.27165874564237191</v>
      </c>
      <c r="AB266">
        <f t="shared" si="682"/>
        <v>0.27165874564237191</v>
      </c>
      <c r="AC266">
        <f t="shared" si="683"/>
        <v>1.4892493424169646</v>
      </c>
      <c r="AD266" s="53">
        <f t="shared" si="684"/>
        <v>-2.5402431349980885</v>
      </c>
      <c r="AE266">
        <f t="shared" si="685"/>
        <v>0.35004143068807481</v>
      </c>
      <c r="AF266">
        <f t="shared" si="686"/>
        <v>0.35004143068807481</v>
      </c>
      <c r="AG266">
        <f t="shared" si="687"/>
        <v>0.35004143068807481</v>
      </c>
      <c r="AH266">
        <f t="shared" si="688"/>
        <v>1.3395617262423534</v>
      </c>
      <c r="AI266" s="53">
        <f t="shared" si="689"/>
        <v>-2.082987477979827</v>
      </c>
      <c r="AJ266">
        <f t="shared" si="690"/>
        <v>0.44705170608008088</v>
      </c>
      <c r="AK266">
        <f t="shared" si="691"/>
        <v>0.44705170608008088</v>
      </c>
      <c r="AL266">
        <f t="shared" si="692"/>
        <v>0.44705170608008088</v>
      </c>
      <c r="AM266">
        <f t="shared" si="693"/>
        <v>1.0932302340178577</v>
      </c>
      <c r="AN266" s="53">
        <f t="shared" si="694"/>
        <v>-1.5170653334905162</v>
      </c>
      <c r="AO266">
        <f t="shared" si="695"/>
        <v>0.56275808889037882</v>
      </c>
      <c r="AP266">
        <f t="shared" si="696"/>
        <v>0.56275808889037882</v>
      </c>
      <c r="AQ266">
        <f t="shared" si="697"/>
        <v>0.56275808889037882</v>
      </c>
      <c r="AR266">
        <f t="shared" si="698"/>
        <v>0.69720557052223109</v>
      </c>
      <c r="AS266" s="53">
        <f t="shared" si="699"/>
        <v>-0.84207699821875748</v>
      </c>
      <c r="AT266">
        <f t="shared" si="700"/>
        <v>0.69244425562556267</v>
      </c>
      <c r="AU266">
        <f t="shared" si="701"/>
        <v>0.69244425562556267</v>
      </c>
      <c r="AV266">
        <f t="shared" si="702"/>
        <v>0.69244425562556267</v>
      </c>
      <c r="AW266">
        <f t="shared" si="703"/>
        <v>8.379777094552876E-2</v>
      </c>
      <c r="AX266" s="53">
        <f t="shared" si="704"/>
        <v>-8.5535762841320861E-2</v>
      </c>
      <c r="AY266">
        <f t="shared" si="705"/>
        <v>0.82327396502132455</v>
      </c>
      <c r="AZ266">
        <f t="shared" si="706"/>
        <v>0.82327396502132477</v>
      </c>
      <c r="BA266">
        <f t="shared" si="707"/>
        <v>0.82327396502132455</v>
      </c>
      <c r="BB266">
        <f t="shared" si="708"/>
        <v>0</v>
      </c>
      <c r="BC266" s="53">
        <f t="shared" si="709"/>
        <v>0</v>
      </c>
      <c r="EW266">
        <f t="shared" ref="EW266:EW284" si="724">EW265+PI()/100</f>
        <v>3.1415926535897934E-2</v>
      </c>
      <c r="EX266">
        <f t="shared" ref="EX266:EX282" si="725">Rg*COS(EW266)</f>
        <v>4.9975328018286582</v>
      </c>
      <c r="EY266">
        <f t="shared" ref="EY266:EY282" si="726">Rg*SIN(EW266)</f>
        <v>0.15705379539064146</v>
      </c>
      <c r="EZ266">
        <f t="shared" ref="EZ266:EZ282" si="727">rarxiko*COS(EY266)</f>
        <v>5.8273850544367463</v>
      </c>
      <c r="FA266">
        <f t="shared" si="710"/>
        <v>0.85932642448184593</v>
      </c>
      <c r="FB266">
        <f t="shared" si="654"/>
        <v>0.81221484013157952</v>
      </c>
      <c r="FC266">
        <f t="shared" si="713"/>
        <v>5.05400000000001</v>
      </c>
      <c r="FF266">
        <f t="shared" si="664"/>
        <v>0.94793884730022837</v>
      </c>
      <c r="FG266">
        <f t="shared" si="656"/>
        <v>8.6924344809925884</v>
      </c>
      <c r="FH266">
        <f t="shared" si="657"/>
        <v>0.26984236573799686</v>
      </c>
      <c r="FI266">
        <f t="shared" si="714"/>
        <v>5.0467911684210813</v>
      </c>
      <c r="FJ266">
        <f t="shared" si="715"/>
        <v>8.6924344809925884</v>
      </c>
      <c r="FL266">
        <f t="shared" si="716"/>
        <v>5.3417241111870552E-2</v>
      </c>
      <c r="FM266">
        <f t="shared" si="711"/>
        <v>0.81060009889871354</v>
      </c>
      <c r="FN266">
        <f t="shared" si="661"/>
        <v>0.94517614842500208</v>
      </c>
      <c r="FO266">
        <f t="shared" si="662"/>
        <v>0.9985933895368726</v>
      </c>
      <c r="FQ266">
        <f t="shared" si="712"/>
        <v>0.91454545454545555</v>
      </c>
      <c r="FR266">
        <f t="shared" si="663"/>
        <v>1.0019880715705765</v>
      </c>
    </row>
    <row r="267" spans="1:174" x14ac:dyDescent="0.2">
      <c r="A267">
        <f t="shared" si="723"/>
        <v>-43</v>
      </c>
      <c r="B267">
        <f t="shared" si="665"/>
        <v>-0.75049157835756175</v>
      </c>
      <c r="C267">
        <f t="shared" si="652"/>
        <v>-2.0666616971590862E-2</v>
      </c>
      <c r="D267">
        <f t="shared" si="717"/>
        <v>0.98590540111733527</v>
      </c>
      <c r="E267">
        <f t="shared" si="653"/>
        <v>-0.68199836006249848</v>
      </c>
      <c r="F267">
        <f t="shared" si="722"/>
        <v>0.39391047561494241</v>
      </c>
      <c r="G267">
        <f t="shared" si="666"/>
        <v>0.11789305504243729</v>
      </c>
      <c r="H267">
        <f t="shared" si="667"/>
        <v>0.1178930550424373</v>
      </c>
      <c r="I267">
        <f t="shared" si="718"/>
        <v>0.11789305504243729</v>
      </c>
      <c r="J267">
        <f t="shared" si="719"/>
        <v>-0.11645395184422794</v>
      </c>
      <c r="K267">
        <f t="shared" si="668"/>
        <v>4.6576515056844521E-2</v>
      </c>
      <c r="L267">
        <f t="shared" si="720"/>
        <v>-4.4235209288518149</v>
      </c>
      <c r="N267">
        <f t="shared" si="721"/>
        <v>1.582700958409148</v>
      </c>
      <c r="O267" s="53">
        <f t="shared" si="669"/>
        <v>-3.4119354524467065</v>
      </c>
      <c r="P267">
        <f t="shared" si="670"/>
        <v>0.15354454613537008</v>
      </c>
      <c r="Q267">
        <f t="shared" si="671"/>
        <v>0.15354454613537008</v>
      </c>
      <c r="R267">
        <f t="shared" si="672"/>
        <v>0.15354454613537008</v>
      </c>
      <c r="S267">
        <f t="shared" si="673"/>
        <v>1.5531571131651101</v>
      </c>
      <c r="T267" s="53">
        <f t="shared" si="674"/>
        <v>-3.1963009152245494</v>
      </c>
      <c r="U267">
        <f t="shared" si="675"/>
        <v>0.19963454066040523</v>
      </c>
      <c r="V267">
        <f t="shared" si="676"/>
        <v>0.19963454066040523</v>
      </c>
      <c r="W267">
        <f t="shared" si="677"/>
        <v>0.19963454066040523</v>
      </c>
      <c r="X267">
        <f t="shared" si="678"/>
        <v>1.5031289586439416</v>
      </c>
      <c r="Y267" s="53">
        <f t="shared" si="679"/>
        <v>-2.9175301167165459</v>
      </c>
      <c r="Z267">
        <f t="shared" si="680"/>
        <v>0.25880849706361159</v>
      </c>
      <c r="AA267">
        <f t="shared" si="681"/>
        <v>0.25880849706361159</v>
      </c>
      <c r="AB267">
        <f t="shared" si="682"/>
        <v>0.25880849706361159</v>
      </c>
      <c r="AC267">
        <f t="shared" si="683"/>
        <v>1.4188035181878904</v>
      </c>
      <c r="AD267" s="53">
        <f t="shared" si="684"/>
        <v>-2.5596222617169277</v>
      </c>
      <c r="AE267">
        <f t="shared" si="685"/>
        <v>0.33389384475897688</v>
      </c>
      <c r="AF267">
        <f t="shared" si="686"/>
        <v>0.33389384475897693</v>
      </c>
      <c r="AG267">
        <f t="shared" si="687"/>
        <v>0.33389384475897688</v>
      </c>
      <c r="AH267">
        <f t="shared" si="688"/>
        <v>1.2777670751368837</v>
      </c>
      <c r="AI267" s="53">
        <f t="shared" si="689"/>
        <v>-2.1054759215189867</v>
      </c>
      <c r="AJ267">
        <f t="shared" si="690"/>
        <v>0.4272943248331238</v>
      </c>
      <c r="AK267">
        <f t="shared" si="691"/>
        <v>0.42729432483312374</v>
      </c>
      <c r="AL267">
        <f t="shared" si="692"/>
        <v>0.4272943248331238</v>
      </c>
      <c r="AM267">
        <f t="shared" si="693"/>
        <v>1.0449150923229913</v>
      </c>
      <c r="AN267" s="53">
        <f t="shared" si="694"/>
        <v>-1.5405523045904219</v>
      </c>
      <c r="AO267">
        <f t="shared" si="695"/>
        <v>0.53964764334882986</v>
      </c>
      <c r="AP267">
        <f t="shared" si="696"/>
        <v>0.53964764334882998</v>
      </c>
      <c r="AQ267">
        <f t="shared" si="697"/>
        <v>0.53964764334882986</v>
      </c>
      <c r="AR267">
        <f t="shared" si="698"/>
        <v>0.66857385169507222</v>
      </c>
      <c r="AS267" s="53">
        <f t="shared" si="699"/>
        <v>-0.86099430853480674</v>
      </c>
      <c r="AT267">
        <f t="shared" si="700"/>
        <v>0.66739157991292863</v>
      </c>
      <c r="AU267">
        <f t="shared" si="701"/>
        <v>0.66739157991292863</v>
      </c>
      <c r="AV267">
        <f t="shared" si="702"/>
        <v>0.66739157991292863</v>
      </c>
      <c r="AW267">
        <f t="shared" si="703"/>
        <v>8.0765962444144815E-2</v>
      </c>
      <c r="AX267" s="53">
        <f t="shared" si="704"/>
        <v>-8.8347673022928605E-2</v>
      </c>
      <c r="AY267">
        <f t="shared" si="705"/>
        <v>0.79944732352964176</v>
      </c>
      <c r="AZ267">
        <f t="shared" si="706"/>
        <v>0.79944732352964187</v>
      </c>
      <c r="BA267">
        <f t="shared" si="707"/>
        <v>0.79944732352964176</v>
      </c>
      <c r="BB267">
        <f t="shared" si="708"/>
        <v>0</v>
      </c>
      <c r="BC267" s="53">
        <f t="shared" si="709"/>
        <v>0</v>
      </c>
      <c r="EW267">
        <f t="shared" si="724"/>
        <v>6.2831853071795868E-2</v>
      </c>
      <c r="EX267">
        <f t="shared" si="725"/>
        <v>4.990133642141358</v>
      </c>
      <c r="EY267">
        <f t="shared" si="726"/>
        <v>0.31395259764656686</v>
      </c>
      <c r="EZ267">
        <f t="shared" si="727"/>
        <v>5.6116101229349162</v>
      </c>
      <c r="FA267">
        <f t="shared" si="710"/>
        <v>0.85869955301978262</v>
      </c>
      <c r="FB267">
        <f t="shared" si="654"/>
        <v>0.81349739869620696</v>
      </c>
      <c r="FC267">
        <f t="shared" si="713"/>
        <v>5.0360000000000102</v>
      </c>
      <c r="FF267">
        <f t="shared" si="664"/>
        <v>0.95014080170391269</v>
      </c>
      <c r="FG267">
        <f t="shared" si="656"/>
        <v>8.5777478071849487</v>
      </c>
      <c r="FH267">
        <f t="shared" si="657"/>
        <v>0.24391176947044044</v>
      </c>
      <c r="FI267">
        <f t="shared" si="714"/>
        <v>5.030089765472769</v>
      </c>
      <c r="FJ267">
        <f t="shared" si="715"/>
        <v>8.5777478071849487</v>
      </c>
      <c r="FL267">
        <f t="shared" si="716"/>
        <v>4.8452587832959915E-2</v>
      </c>
      <c r="FM267">
        <f t="shared" si="711"/>
        <v>0.81187688594980012</v>
      </c>
      <c r="FN267">
        <f t="shared" si="661"/>
        <v>0.94735975561578722</v>
      </c>
      <c r="FO267">
        <f t="shared" si="662"/>
        <v>0.99581234344874714</v>
      </c>
      <c r="FQ267">
        <f t="shared" si="712"/>
        <v>0.91272727272727372</v>
      </c>
      <c r="FR267">
        <f t="shared" si="663"/>
        <v>1.00199203187251</v>
      </c>
    </row>
    <row r="268" spans="1:174" x14ac:dyDescent="0.2">
      <c r="A268">
        <f t="shared" si="723"/>
        <v>-41</v>
      </c>
      <c r="B268">
        <f t="shared" si="665"/>
        <v>-0.71558499331767511</v>
      </c>
      <c r="C268">
        <f t="shared" si="652"/>
        <v>-1.9880576636075977E-2</v>
      </c>
      <c r="D268">
        <f t="shared" si="717"/>
        <v>0.98695716819636459</v>
      </c>
      <c r="E268">
        <f t="shared" si="653"/>
        <v>-0.65605902899050728</v>
      </c>
      <c r="F268">
        <f t="shared" si="722"/>
        <v>0.37388467948480469</v>
      </c>
      <c r="G268">
        <f t="shared" si="666"/>
        <v>0.11193823235062199</v>
      </c>
      <c r="H268">
        <f t="shared" si="667"/>
        <v>0.11193823235062196</v>
      </c>
      <c r="I268">
        <f t="shared" si="718"/>
        <v>0.11193823235062199</v>
      </c>
      <c r="J268">
        <f t="shared" si="719"/>
        <v>-0.12297598409234892</v>
      </c>
      <c r="K268">
        <f t="shared" si="668"/>
        <v>4.1965428514571107E-2</v>
      </c>
      <c r="L268">
        <f t="shared" si="720"/>
        <v>-4.7452696797866647</v>
      </c>
      <c r="N268">
        <f t="shared" si="721"/>
        <v>1.5027581358391491</v>
      </c>
      <c r="O268" s="53">
        <f t="shared" si="669"/>
        <v>-3.4211834407540831</v>
      </c>
      <c r="P268">
        <f t="shared" si="670"/>
        <v>0.14582425656228792</v>
      </c>
      <c r="Q268">
        <f t="shared" si="671"/>
        <v>0.1458242565622879</v>
      </c>
      <c r="R268">
        <f t="shared" si="672"/>
        <v>0.14582425656228792</v>
      </c>
      <c r="S268">
        <f t="shared" si="673"/>
        <v>1.4750636675304112</v>
      </c>
      <c r="T268" s="53">
        <f t="shared" si="674"/>
        <v>-3.208123573125703</v>
      </c>
      <c r="U268">
        <f t="shared" si="675"/>
        <v>0.18967460170947126</v>
      </c>
      <c r="V268">
        <f t="shared" si="676"/>
        <v>0.18967460170947129</v>
      </c>
      <c r="W268">
        <f t="shared" si="677"/>
        <v>0.18967460170947126</v>
      </c>
      <c r="X268">
        <f t="shared" si="678"/>
        <v>1.4281365619677493</v>
      </c>
      <c r="Y268" s="53">
        <f t="shared" si="679"/>
        <v>-2.9324125993579013</v>
      </c>
      <c r="Z268">
        <f t="shared" si="680"/>
        <v>0.24606646144708672</v>
      </c>
      <c r="AA268">
        <f t="shared" si="681"/>
        <v>0.24606646144708672</v>
      </c>
      <c r="AB268">
        <f t="shared" si="682"/>
        <v>0.24606646144708672</v>
      </c>
      <c r="AC268">
        <f t="shared" si="683"/>
        <v>1.3489509238306139</v>
      </c>
      <c r="AD268" s="53">
        <f t="shared" si="684"/>
        <v>-2.5778463009935662</v>
      </c>
      <c r="AE268">
        <f t="shared" si="685"/>
        <v>0.3178229051253868</v>
      </c>
      <c r="AF268">
        <f t="shared" si="686"/>
        <v>0.3178229051253868</v>
      </c>
      <c r="AG268">
        <f t="shared" si="687"/>
        <v>0.3178229051253868</v>
      </c>
      <c r="AH268">
        <f t="shared" si="688"/>
        <v>1.2162657391504801</v>
      </c>
      <c r="AI268" s="53">
        <f t="shared" si="689"/>
        <v>-2.126674505326883</v>
      </c>
      <c r="AJ268">
        <f t="shared" si="690"/>
        <v>0.40750735385085268</v>
      </c>
      <c r="AK268">
        <f t="shared" si="691"/>
        <v>0.40750735385085263</v>
      </c>
      <c r="AL268">
        <f t="shared" si="692"/>
        <v>0.40750735385085268</v>
      </c>
      <c r="AM268">
        <f t="shared" si="693"/>
        <v>0.99652759122803281</v>
      </c>
      <c r="AN268" s="53">
        <f t="shared" si="694"/>
        <v>-1.5627795894047662</v>
      </c>
      <c r="AO268">
        <f t="shared" si="695"/>
        <v>0.51625699690835525</v>
      </c>
      <c r="AP268">
        <f t="shared" si="696"/>
        <v>0.51625699690835525</v>
      </c>
      <c r="AQ268">
        <f t="shared" si="697"/>
        <v>0.51625699690835525</v>
      </c>
      <c r="AR268">
        <f t="shared" si="698"/>
        <v>0.63959498969671269</v>
      </c>
      <c r="AS268" s="53">
        <f t="shared" si="699"/>
        <v>-0.87901142558198264</v>
      </c>
      <c r="AT268">
        <f t="shared" si="700"/>
        <v>0.64157761138746106</v>
      </c>
      <c r="AU268">
        <f t="shared" si="701"/>
        <v>0.64157761138746094</v>
      </c>
      <c r="AV268">
        <f t="shared" si="702"/>
        <v>0.64157761138746106</v>
      </c>
      <c r="AW268">
        <f t="shared" si="703"/>
        <v>7.7642024301661755E-2</v>
      </c>
      <c r="AX268" s="53">
        <f t="shared" si="704"/>
        <v>-9.1052550110441346E-2</v>
      </c>
      <c r="AY268">
        <f t="shared" si="705"/>
        <v>0.77411826663112904</v>
      </c>
      <c r="AZ268">
        <f t="shared" si="706"/>
        <v>0.77411826663112893</v>
      </c>
      <c r="BA268">
        <f t="shared" si="707"/>
        <v>0.77411826663112904</v>
      </c>
      <c r="BB268">
        <f t="shared" si="708"/>
        <v>0</v>
      </c>
      <c r="BC268" s="53">
        <f t="shared" si="709"/>
        <v>0</v>
      </c>
      <c r="EW268">
        <f t="shared" si="724"/>
        <v>9.4247779607693802E-2</v>
      </c>
      <c r="EX268">
        <f t="shared" si="725"/>
        <v>4.9778098230154004</v>
      </c>
      <c r="EY268">
        <f t="shared" si="726"/>
        <v>0.47054156659257163</v>
      </c>
      <c r="EZ268">
        <f t="shared" si="727"/>
        <v>5.2588050473357741</v>
      </c>
      <c r="FC268">
        <f t="shared" si="713"/>
        <v>5.0180000000000105</v>
      </c>
      <c r="FF268">
        <f t="shared" si="664"/>
        <v>0.95236543009563601</v>
      </c>
      <c r="FG268">
        <f t="shared" si="656"/>
        <v>8.4635759327281832</v>
      </c>
      <c r="FH268">
        <f t="shared" si="657"/>
        <v>0.21794802840771019</v>
      </c>
      <c r="FI268">
        <f t="shared" si="714"/>
        <v>5.0132646705428696</v>
      </c>
      <c r="FJ268">
        <f t="shared" si="715"/>
        <v>8.4635759327281832</v>
      </c>
      <c r="FL268">
        <f t="shared" si="716"/>
        <v>4.3446913353111079E-2</v>
      </c>
      <c r="FM268">
        <f t="shared" si="711"/>
        <v>0.81316283289204616</v>
      </c>
      <c r="FN268">
        <f t="shared" si="661"/>
        <v>0.94956575115191877</v>
      </c>
      <c r="FO268">
        <f t="shared" si="662"/>
        <v>0.9930126645050299</v>
      </c>
      <c r="FQ268">
        <f t="shared" si="712"/>
        <v>0.91090909090909189</v>
      </c>
      <c r="FR268">
        <f t="shared" si="663"/>
        <v>1.001996007984032</v>
      </c>
    </row>
    <row r="269" spans="1:174" x14ac:dyDescent="0.2">
      <c r="A269">
        <f t="shared" si="723"/>
        <v>-39</v>
      </c>
      <c r="B269">
        <f t="shared" si="665"/>
        <v>-0.68067840827778847</v>
      </c>
      <c r="C269">
        <f t="shared" si="652"/>
        <v>-1.9070314880298103E-2</v>
      </c>
      <c r="D269">
        <f t="shared" si="717"/>
        <v>0.9879986619820873</v>
      </c>
      <c r="E269">
        <f t="shared" si="653"/>
        <v>-0.62932039104983739</v>
      </c>
      <c r="F269">
        <f t="shared" si="722"/>
        <v>0.35411857253069801</v>
      </c>
      <c r="G269">
        <f t="shared" si="666"/>
        <v>0.1060547163283533</v>
      </c>
      <c r="H269">
        <f t="shared" si="667"/>
        <v>0.10605471632835331</v>
      </c>
      <c r="I269">
        <f t="shared" si="718"/>
        <v>0.1060547163283533</v>
      </c>
      <c r="J269">
        <f t="shared" si="719"/>
        <v>-0.12976543391001497</v>
      </c>
      <c r="K269">
        <f t="shared" si="668"/>
        <v>3.7648795832057332E-2</v>
      </c>
      <c r="L269">
        <f t="shared" si="720"/>
        <v>-5.093950770707087</v>
      </c>
      <c r="N269">
        <f t="shared" si="721"/>
        <v>1.4237725972600679</v>
      </c>
      <c r="O269" s="53">
        <f t="shared" si="669"/>
        <v>-3.4298442239021436</v>
      </c>
      <c r="P269">
        <f t="shared" si="670"/>
        <v>0.13819101696623812</v>
      </c>
      <c r="Q269">
        <f t="shared" si="671"/>
        <v>0.13819101696623814</v>
      </c>
      <c r="R269">
        <f t="shared" si="672"/>
        <v>0.13819101696623812</v>
      </c>
      <c r="S269">
        <f t="shared" si="673"/>
        <v>1.3978507630443997</v>
      </c>
      <c r="T269" s="53">
        <f t="shared" si="674"/>
        <v>-3.2192007392533517</v>
      </c>
      <c r="U269">
        <f t="shared" si="675"/>
        <v>0.17981510765187744</v>
      </c>
      <c r="V269">
        <f t="shared" si="676"/>
        <v>0.17981510765187741</v>
      </c>
      <c r="W269">
        <f t="shared" si="677"/>
        <v>0.17981510765187744</v>
      </c>
      <c r="X269">
        <f t="shared" si="678"/>
        <v>1.3539004553976075</v>
      </c>
      <c r="Y269" s="53">
        <f t="shared" si="679"/>
        <v>-2.9463677331722531</v>
      </c>
      <c r="Z269">
        <f t="shared" si="680"/>
        <v>0.23342710746834477</v>
      </c>
      <c r="AA269">
        <f t="shared" si="681"/>
        <v>0.23342710746834475</v>
      </c>
      <c r="AB269">
        <f t="shared" si="682"/>
        <v>0.23342710746834477</v>
      </c>
      <c r="AC269">
        <f t="shared" si="683"/>
        <v>1.2796612362966941</v>
      </c>
      <c r="AD269" s="53">
        <f t="shared" si="684"/>
        <v>-2.5949577004002284</v>
      </c>
      <c r="AE269">
        <f t="shared" si="685"/>
        <v>0.30182608618673695</v>
      </c>
      <c r="AF269">
        <f t="shared" si="686"/>
        <v>0.30182608618673695</v>
      </c>
      <c r="AG269">
        <f t="shared" si="687"/>
        <v>0.30182608618673695</v>
      </c>
      <c r="AH269">
        <f t="shared" si="688"/>
        <v>1.1550480531476499</v>
      </c>
      <c r="AI269" s="53">
        <f t="shared" si="689"/>
        <v>-2.1466236066285465</v>
      </c>
      <c r="AJ269">
        <f t="shared" si="690"/>
        <v>0.38769573122861262</v>
      </c>
      <c r="AK269">
        <f t="shared" si="691"/>
        <v>0.38769573122861262</v>
      </c>
      <c r="AL269">
        <f t="shared" si="692"/>
        <v>0.38769573122861262</v>
      </c>
      <c r="AM269">
        <f t="shared" si="693"/>
        <v>0.94807980646171142</v>
      </c>
      <c r="AN269" s="53">
        <f t="shared" si="694"/>
        <v>-1.5837747130676112</v>
      </c>
      <c r="AO269">
        <f t="shared" si="695"/>
        <v>0.49260409841288122</v>
      </c>
      <c r="AP269">
        <f t="shared" si="696"/>
        <v>0.49260409841288122</v>
      </c>
      <c r="AQ269">
        <f t="shared" si="697"/>
        <v>0.49260409841288122</v>
      </c>
      <c r="AR269">
        <f t="shared" si="698"/>
        <v>0.61029122149578374</v>
      </c>
      <c r="AS269" s="53">
        <f t="shared" si="699"/>
        <v>-0.89613290010617641</v>
      </c>
      <c r="AT269">
        <f t="shared" si="700"/>
        <v>0.61503328836665538</v>
      </c>
      <c r="AU269">
        <f t="shared" si="701"/>
        <v>0.61503328836665527</v>
      </c>
      <c r="AV269">
        <f t="shared" si="702"/>
        <v>0.61503328836665538</v>
      </c>
      <c r="AW269">
        <f t="shared" si="703"/>
        <v>7.4429700591369177E-2</v>
      </c>
      <c r="AX269" s="53">
        <f t="shared" si="704"/>
        <v>-9.3647527406208214E-2</v>
      </c>
      <c r="AY269">
        <f t="shared" si="705"/>
        <v>0.74730758708709921</v>
      </c>
      <c r="AZ269">
        <f t="shared" si="706"/>
        <v>0.7473075870870991</v>
      </c>
      <c r="BA269">
        <f t="shared" si="707"/>
        <v>0.74730758708709921</v>
      </c>
      <c r="BB269">
        <f t="shared" si="708"/>
        <v>0</v>
      </c>
      <c r="BC269" s="53">
        <f t="shared" si="709"/>
        <v>0</v>
      </c>
      <c r="EW269">
        <f t="shared" si="724"/>
        <v>0.12566370614359174</v>
      </c>
      <c r="EX269">
        <f t="shared" si="725"/>
        <v>4.9605735065723895</v>
      </c>
      <c r="EY269">
        <f t="shared" si="726"/>
        <v>0.62666616782152129</v>
      </c>
      <c r="EZ269">
        <f t="shared" si="727"/>
        <v>4.7789240318618331</v>
      </c>
      <c r="FC269">
        <f t="shared" si="713"/>
        <v>5.0000000000000107</v>
      </c>
      <c r="FF269">
        <f t="shared" si="664"/>
        <v>0.95461312866338621</v>
      </c>
      <c r="FG269">
        <f t="shared" si="656"/>
        <v>8.3499188576222565</v>
      </c>
      <c r="FH269">
        <f t="shared" si="657"/>
        <v>0.1919504984778628</v>
      </c>
      <c r="FI269">
        <f t="shared" si="714"/>
        <v>4.9963141420585444</v>
      </c>
      <c r="FJ269">
        <f t="shared" si="715"/>
        <v>8.3499188576222565</v>
      </c>
      <c r="FL269">
        <f t="shared" si="716"/>
        <v>3.8399535841643712E-2</v>
      </c>
      <c r="FM269">
        <f t="shared" si="711"/>
        <v>0.81445803865227673</v>
      </c>
      <c r="FN269">
        <f t="shared" si="661"/>
        <v>0.95179452380353291</v>
      </c>
      <c r="FO269">
        <f t="shared" si="662"/>
        <v>0.99019405964517659</v>
      </c>
      <c r="FQ269">
        <f t="shared" si="712"/>
        <v>0.90909090909091017</v>
      </c>
      <c r="FR269">
        <f t="shared" si="663"/>
        <v>1.0019999999999998</v>
      </c>
    </row>
    <row r="270" spans="1:174" x14ac:dyDescent="0.2">
      <c r="A270">
        <f t="shared" si="723"/>
        <v>-37</v>
      </c>
      <c r="B270">
        <f t="shared" si="665"/>
        <v>-0.64577182323790194</v>
      </c>
      <c r="C270">
        <f t="shared" si="652"/>
        <v>-1.82368188833954E-2</v>
      </c>
      <c r="D270">
        <f t="shared" si="717"/>
        <v>0.98902480842146967</v>
      </c>
      <c r="E270">
        <f t="shared" si="653"/>
        <v>-0.60181502315204827</v>
      </c>
      <c r="F270">
        <f t="shared" si="722"/>
        <v>0.33459531950207316</v>
      </c>
      <c r="G270">
        <f t="shared" si="666"/>
        <v>0.10023801899820377</v>
      </c>
      <c r="H270">
        <f t="shared" si="667"/>
        <v>0.10023801899820378</v>
      </c>
      <c r="I270">
        <f t="shared" si="718"/>
        <v>0.10023801899820377</v>
      </c>
      <c r="J270">
        <f t="shared" si="719"/>
        <v>-0.13685418485816836</v>
      </c>
      <c r="K270">
        <f t="shared" si="668"/>
        <v>3.361434468464327E-2</v>
      </c>
      <c r="L270">
        <f t="shared" si="720"/>
        <v>-5.4740598891841916</v>
      </c>
      <c r="N270">
        <f t="shared" si="721"/>
        <v>1.3456840920814577</v>
      </c>
      <c r="O270" s="53">
        <f t="shared" si="669"/>
        <v>-3.4379419963596956</v>
      </c>
      <c r="P270">
        <f t="shared" si="670"/>
        <v>0.13063947250422775</v>
      </c>
      <c r="Q270">
        <f t="shared" si="671"/>
        <v>0.13063947250422775</v>
      </c>
      <c r="R270">
        <f t="shared" si="672"/>
        <v>0.13063947250422775</v>
      </c>
      <c r="S270">
        <f t="shared" si="673"/>
        <v>1.321464233585949</v>
      </c>
      <c r="T270" s="53">
        <f t="shared" si="674"/>
        <v>-3.2295623599466232</v>
      </c>
      <c r="U270">
        <f t="shared" si="675"/>
        <v>0.17005014663370649</v>
      </c>
      <c r="V270">
        <f t="shared" si="676"/>
        <v>0.17005014663370652</v>
      </c>
      <c r="W270">
        <f t="shared" si="677"/>
        <v>0.17005014663370649</v>
      </c>
      <c r="X270">
        <f t="shared" si="678"/>
        <v>1.2803761262014373</v>
      </c>
      <c r="Y270" s="53">
        <f t="shared" si="679"/>
        <v>-2.9594311326923846</v>
      </c>
      <c r="Z270">
        <f t="shared" si="680"/>
        <v>0.22088495921177173</v>
      </c>
      <c r="AA270">
        <f t="shared" si="681"/>
        <v>0.22088495921177176</v>
      </c>
      <c r="AB270">
        <f t="shared" si="682"/>
        <v>0.22088495921177173</v>
      </c>
      <c r="AC270">
        <f t="shared" si="683"/>
        <v>1.2109044362922252</v>
      </c>
      <c r="AD270" s="53">
        <f t="shared" si="684"/>
        <v>-2.6109958264645092</v>
      </c>
      <c r="AE270">
        <f t="shared" si="685"/>
        <v>0.28590066158529781</v>
      </c>
      <c r="AF270">
        <f t="shared" si="686"/>
        <v>0.28590066158529781</v>
      </c>
      <c r="AG270">
        <f t="shared" si="687"/>
        <v>0.28590066158529781</v>
      </c>
      <c r="AH270">
        <f t="shared" si="688"/>
        <v>1.0941035837220965</v>
      </c>
      <c r="AI270" s="53">
        <f t="shared" si="689"/>
        <v>-2.1653609353876266</v>
      </c>
      <c r="AJ270">
        <f t="shared" si="690"/>
        <v>0.36786381128330087</v>
      </c>
      <c r="AK270">
        <f t="shared" si="691"/>
        <v>0.36786381128330081</v>
      </c>
      <c r="AL270">
        <f t="shared" si="692"/>
        <v>0.36786381128330087</v>
      </c>
      <c r="AM270">
        <f t="shared" si="693"/>
        <v>0.8995823861678871</v>
      </c>
      <c r="AN270" s="53">
        <f t="shared" si="694"/>
        <v>-1.6035637394096143</v>
      </c>
      <c r="AO270">
        <f t="shared" si="695"/>
        <v>0.46870618336490028</v>
      </c>
      <c r="AP270">
        <f t="shared" si="696"/>
        <v>0.46870618336490022</v>
      </c>
      <c r="AQ270">
        <f t="shared" si="697"/>
        <v>0.46870618336490028</v>
      </c>
      <c r="AR270">
        <f t="shared" si="698"/>
        <v>0.5806839002964167</v>
      </c>
      <c r="AS270" s="53">
        <f t="shared" si="699"/>
        <v>-0.91236333923033697</v>
      </c>
      <c r="AT270">
        <f t="shared" si="700"/>
        <v>0.58779019946017952</v>
      </c>
      <c r="AU270">
        <f t="shared" si="701"/>
        <v>0.58779019946017963</v>
      </c>
      <c r="AV270">
        <f t="shared" si="702"/>
        <v>0.58779019946017952</v>
      </c>
      <c r="AW270">
        <f t="shared" si="703"/>
        <v>7.1132814083197646E-2</v>
      </c>
      <c r="AX270" s="53">
        <f t="shared" si="704"/>
        <v>-9.612986632662078E-2</v>
      </c>
      <c r="AY270">
        <f t="shared" si="705"/>
        <v>0.71904120551367801</v>
      </c>
      <c r="AZ270">
        <f t="shared" si="706"/>
        <v>0.71904120551367789</v>
      </c>
      <c r="BA270">
        <f t="shared" si="707"/>
        <v>0.71904120551367801</v>
      </c>
      <c r="BB270">
        <f t="shared" si="708"/>
        <v>0</v>
      </c>
      <c r="BC270" s="53">
        <f t="shared" si="709"/>
        <v>0</v>
      </c>
      <c r="EW270">
        <f t="shared" si="724"/>
        <v>0.15707963267948966</v>
      </c>
      <c r="EX270">
        <f t="shared" si="725"/>
        <v>4.9384417029756893</v>
      </c>
      <c r="EY270">
        <f t="shared" si="726"/>
        <v>0.78217232520115432</v>
      </c>
      <c r="EZ270">
        <f t="shared" si="727"/>
        <v>4.1853662502353544</v>
      </c>
      <c r="FQ270">
        <f>FQ219/FQ269</f>
        <v>1.0999999999999988</v>
      </c>
    </row>
    <row r="271" spans="1:174" x14ac:dyDescent="0.2">
      <c r="A271">
        <f t="shared" si="723"/>
        <v>-35</v>
      </c>
      <c r="B271">
        <f t="shared" si="665"/>
        <v>-0.6108652381980153</v>
      </c>
      <c r="C271">
        <f t="shared" si="652"/>
        <v>-1.738110413184988E-2</v>
      </c>
      <c r="D271">
        <f t="shared" si="717"/>
        <v>0.99003060823220712</v>
      </c>
      <c r="E271">
        <f t="shared" si="653"/>
        <v>-0.57357643635104605</v>
      </c>
      <c r="F271">
        <f t="shared" si="722"/>
        <v>0.31529878887898349</v>
      </c>
      <c r="G271">
        <f t="shared" si="666"/>
        <v>9.4483819652585815E-2</v>
      </c>
      <c r="H271">
        <f t="shared" si="667"/>
        <v>9.4483819652585815E-2</v>
      </c>
      <c r="I271">
        <f t="shared" si="718"/>
        <v>9.4483819652585815E-2</v>
      </c>
      <c r="J271">
        <f t="shared" si="719"/>
        <v>-0.1442793192011082</v>
      </c>
      <c r="K271">
        <f t="shared" si="668"/>
        <v>2.9850766287667245E-2</v>
      </c>
      <c r="L271">
        <f t="shared" si="720"/>
        <v>-5.8911105278112226</v>
      </c>
      <c r="N271">
        <f t="shared" si="721"/>
        <v>1.2684346152915946</v>
      </c>
      <c r="O271" s="53">
        <f t="shared" si="669"/>
        <v>-3.4454990104782168</v>
      </c>
      <c r="P271">
        <f t="shared" si="670"/>
        <v>0.1231644489185431</v>
      </c>
      <c r="Q271">
        <f t="shared" si="671"/>
        <v>0.12316444891854311</v>
      </c>
      <c r="R271">
        <f t="shared" si="672"/>
        <v>0.1231644489185431</v>
      </c>
      <c r="S271">
        <f t="shared" si="673"/>
        <v>1.2458517397175743</v>
      </c>
      <c r="T271" s="53">
        <f t="shared" si="674"/>
        <v>-3.2392360118189276</v>
      </c>
      <c r="U271">
        <f t="shared" si="675"/>
        <v>0.16037396500120835</v>
      </c>
      <c r="V271">
        <f t="shared" si="676"/>
        <v>0.16037396500120837</v>
      </c>
      <c r="W271">
        <f t="shared" si="677"/>
        <v>0.16037396500120835</v>
      </c>
      <c r="X271">
        <f t="shared" si="678"/>
        <v>1.2075202528000102</v>
      </c>
      <c r="Y271" s="53">
        <f t="shared" si="679"/>
        <v>-2.971635664047573</v>
      </c>
      <c r="Z271">
        <f t="shared" si="680"/>
        <v>0.20843459811858547</v>
      </c>
      <c r="AA271">
        <f t="shared" si="681"/>
        <v>0.20843459811858545</v>
      </c>
      <c r="AB271">
        <f t="shared" si="682"/>
        <v>0.20843459811858547</v>
      </c>
      <c r="AC271">
        <f t="shared" si="683"/>
        <v>1.1426508189568532</v>
      </c>
      <c r="AD271" s="53">
        <f t="shared" si="684"/>
        <v>-2.6259971422310202</v>
      </c>
      <c r="AE271">
        <f t="shared" si="685"/>
        <v>0.27004372813476712</v>
      </c>
      <c r="AF271">
        <f t="shared" si="686"/>
        <v>0.27004372813476718</v>
      </c>
      <c r="AG271">
        <f t="shared" si="687"/>
        <v>0.27004372813476712</v>
      </c>
      <c r="AH271">
        <f t="shared" si="688"/>
        <v>1.0334212207682347</v>
      </c>
      <c r="AI271" s="53">
        <f t="shared" si="689"/>
        <v>-2.1829216509616951</v>
      </c>
      <c r="AJ271">
        <f t="shared" si="690"/>
        <v>0.34801541214342646</v>
      </c>
      <c r="AK271">
        <f t="shared" si="691"/>
        <v>0.34801541214342652</v>
      </c>
      <c r="AL271">
        <f t="shared" si="692"/>
        <v>0.34801541214342646</v>
      </c>
      <c r="AM271">
        <f t="shared" si="693"/>
        <v>0.85104466728335726</v>
      </c>
      <c r="AN271" s="53">
        <f t="shared" si="694"/>
        <v>-1.6221712850961227</v>
      </c>
      <c r="AO271">
        <f t="shared" si="695"/>
        <v>0.44457981044309103</v>
      </c>
      <c r="AP271">
        <f t="shared" si="696"/>
        <v>0.44457981044309103</v>
      </c>
      <c r="AQ271">
        <f t="shared" si="697"/>
        <v>0.44457981044309103</v>
      </c>
      <c r="AR271">
        <f t="shared" si="698"/>
        <v>0.55079354078021825</v>
      </c>
      <c r="AS271" s="53">
        <f t="shared" si="699"/>
        <v>-0.92770736060127512</v>
      </c>
      <c r="AT271">
        <f t="shared" si="700"/>
        <v>0.55988054930776532</v>
      </c>
      <c r="AU271">
        <f t="shared" si="701"/>
        <v>0.55988054930776521</v>
      </c>
      <c r="AV271">
        <f t="shared" si="702"/>
        <v>0.55988054930776532</v>
      </c>
      <c r="AW271">
        <f t="shared" si="703"/>
        <v>6.7755262097399405E-2</v>
      </c>
      <c r="AX271" s="53">
        <f t="shared" si="704"/>
        <v>-9.8496957812533967E-2</v>
      </c>
      <c r="AY271">
        <f t="shared" si="705"/>
        <v>0.6893502974674045</v>
      </c>
      <c r="AZ271">
        <f t="shared" si="706"/>
        <v>0.6893502974674045</v>
      </c>
      <c r="BA271">
        <f t="shared" si="707"/>
        <v>0.6893502974674045</v>
      </c>
      <c r="BB271">
        <f t="shared" si="708"/>
        <v>0</v>
      </c>
      <c r="BC271" s="53">
        <f t="shared" si="709"/>
        <v>0</v>
      </c>
      <c r="EW271">
        <f t="shared" si="724"/>
        <v>0.18849555921538758</v>
      </c>
      <c r="EX271">
        <f t="shared" si="725"/>
        <v>4.9114362536434433</v>
      </c>
      <c r="EY271">
        <f t="shared" si="726"/>
        <v>0.936906572928623</v>
      </c>
      <c r="EZ271">
        <f t="shared" si="727"/>
        <v>3.4944715951508618</v>
      </c>
    </row>
    <row r="272" spans="1:174" x14ac:dyDescent="0.2">
      <c r="A272">
        <f t="shared" si="723"/>
        <v>-33</v>
      </c>
      <c r="B272">
        <f t="shared" si="665"/>
        <v>-0.57595865315812877</v>
      </c>
      <c r="C272">
        <f t="shared" si="652"/>
        <v>-1.6504213182273547E-2</v>
      </c>
      <c r="D272">
        <f t="shared" si="717"/>
        <v>0.99101116125872424</v>
      </c>
      <c r="E272">
        <f t="shared" si="653"/>
        <v>-0.54463903501502708</v>
      </c>
      <c r="F272">
        <f t="shared" si="722"/>
        <v>0.29621349496208027</v>
      </c>
      <c r="G272">
        <f t="shared" si="666"/>
        <v>8.8787951961122852E-2</v>
      </c>
      <c r="H272">
        <f t="shared" si="667"/>
        <v>8.8787951961122866E-2</v>
      </c>
      <c r="I272">
        <f t="shared" si="718"/>
        <v>8.8787951961122852E-2</v>
      </c>
      <c r="J272">
        <f t="shared" si="719"/>
        <v>-0.15208435223526975</v>
      </c>
      <c r="K272">
        <f t="shared" si="668"/>
        <v>2.6347653739184299E-2</v>
      </c>
      <c r="L272">
        <f t="shared" si="720"/>
        <v>-6.3519429757351533</v>
      </c>
      <c r="N272">
        <f t="shared" si="721"/>
        <v>1.1919682343753883</v>
      </c>
      <c r="O272" s="53">
        <f t="shared" si="669"/>
        <v>-3.4525357102718019</v>
      </c>
      <c r="P272">
        <f t="shared" si="670"/>
        <v>0.11576093945808663</v>
      </c>
      <c r="Q272">
        <f t="shared" si="671"/>
        <v>0.11576093945808662</v>
      </c>
      <c r="R272">
        <f t="shared" si="672"/>
        <v>0.11576093945808663</v>
      </c>
      <c r="S272">
        <f t="shared" si="673"/>
        <v>1.1709626363901553</v>
      </c>
      <c r="T272" s="53">
        <f t="shared" si="674"/>
        <v>-3.2482470598596853</v>
      </c>
      <c r="U272">
        <f t="shared" si="675"/>
        <v>0.15078095768314306</v>
      </c>
      <c r="V272">
        <f t="shared" si="676"/>
        <v>0.15078095768314306</v>
      </c>
      <c r="W272">
        <f t="shared" si="677"/>
        <v>0.15078095768314306</v>
      </c>
      <c r="X272">
        <f t="shared" si="678"/>
        <v>1.135290632351732</v>
      </c>
      <c r="Y272" s="53">
        <f t="shared" si="679"/>
        <v>-2.9830116178675952</v>
      </c>
      <c r="Z272">
        <f t="shared" si="680"/>
        <v>0.19607066392853251</v>
      </c>
      <c r="AA272">
        <f t="shared" si="681"/>
        <v>0.19607066392853253</v>
      </c>
      <c r="AB272">
        <f t="shared" si="682"/>
        <v>0.19607066392853251</v>
      </c>
      <c r="AC272">
        <f t="shared" si="683"/>
        <v>1.0748709990262151</v>
      </c>
      <c r="AD272" s="53">
        <f t="shared" si="684"/>
        <v>-2.6399953699464787</v>
      </c>
      <c r="AE272">
        <f t="shared" si="685"/>
        <v>0.25425222711676349</v>
      </c>
      <c r="AF272">
        <f t="shared" si="686"/>
        <v>0.25425222711676349</v>
      </c>
      <c r="AG272">
        <f t="shared" si="687"/>
        <v>0.25425222711676349</v>
      </c>
      <c r="AH272">
        <f t="shared" si="688"/>
        <v>0.97298925898001565</v>
      </c>
      <c r="AI272" s="53">
        <f t="shared" si="689"/>
        <v>-2.1993384711165391</v>
      </c>
      <c r="AJ272">
        <f t="shared" si="690"/>
        <v>0.32815386018595405</v>
      </c>
      <c r="AK272">
        <f t="shared" si="691"/>
        <v>0.32815386018595399</v>
      </c>
      <c r="AL272">
        <f t="shared" si="692"/>
        <v>0.32815386018595405</v>
      </c>
      <c r="AM272">
        <f t="shared" si="693"/>
        <v>0.80247478420469553</v>
      </c>
      <c r="AN272" s="53">
        <f t="shared" si="694"/>
        <v>-1.6396205353611641</v>
      </c>
      <c r="AO272">
        <f t="shared" si="695"/>
        <v>0.42024089811838666</v>
      </c>
      <c r="AP272">
        <f t="shared" si="696"/>
        <v>0.42024089811838666</v>
      </c>
      <c r="AQ272">
        <f t="shared" si="697"/>
        <v>0.42024089811838666</v>
      </c>
      <c r="AR272">
        <f t="shared" si="698"/>
        <v>0.52063986447021526</v>
      </c>
      <c r="AS272" s="53">
        <f t="shared" si="699"/>
        <v>-0.94216955030497063</v>
      </c>
      <c r="AT272">
        <f t="shared" si="700"/>
        <v>0.53133712459546911</v>
      </c>
      <c r="AU272">
        <f t="shared" si="701"/>
        <v>0.53133712459546911</v>
      </c>
      <c r="AV272">
        <f t="shared" si="702"/>
        <v>0.53133712459546911</v>
      </c>
      <c r="AW272">
        <f t="shared" si="703"/>
        <v>6.4301012391939735E-2</v>
      </c>
      <c r="AX272" s="53">
        <f t="shared" si="704"/>
        <v>-0.10074632362544901</v>
      </c>
      <c r="AY272">
        <f t="shared" si="705"/>
        <v>0.6582713888365147</v>
      </c>
      <c r="AZ272">
        <f t="shared" si="706"/>
        <v>0.6582713888365147</v>
      </c>
      <c r="BA272">
        <f t="shared" si="707"/>
        <v>0.6582713888365147</v>
      </c>
      <c r="BB272">
        <f t="shared" si="708"/>
        <v>0</v>
      </c>
      <c r="BC272" s="53">
        <f t="shared" si="709"/>
        <v>0</v>
      </c>
      <c r="EW272">
        <f t="shared" si="724"/>
        <v>0.2199114857512855</v>
      </c>
      <c r="EX272">
        <f t="shared" si="725"/>
        <v>4.8795838096937372</v>
      </c>
      <c r="EY272">
        <f t="shared" si="726"/>
        <v>1.0907162069827125</v>
      </c>
      <c r="EZ272">
        <f t="shared" si="727"/>
        <v>2.7249164155628418</v>
      </c>
    </row>
    <row r="273" spans="1:159" x14ac:dyDescent="0.2">
      <c r="A273">
        <f t="shared" si="723"/>
        <v>-31</v>
      </c>
      <c r="B273">
        <f t="shared" si="665"/>
        <v>-0.54105206811824214</v>
      </c>
      <c r="C273">
        <f t="shared" si="652"/>
        <v>-1.5607214391213762E-2</v>
      </c>
      <c r="D273">
        <f t="shared" si="717"/>
        <v>0.99196169034524073</v>
      </c>
      <c r="E273">
        <f t="shared" si="653"/>
        <v>-0.51503807491005416</v>
      </c>
      <c r="F273">
        <f t="shared" si="722"/>
        <v>0.27732454405983847</v>
      </c>
      <c r="G273">
        <f t="shared" si="666"/>
        <v>8.3146391857420038E-2</v>
      </c>
      <c r="H273">
        <f t="shared" si="667"/>
        <v>8.3146391857420038E-2</v>
      </c>
      <c r="I273">
        <f t="shared" si="718"/>
        <v>8.3146391857420038E-2</v>
      </c>
      <c r="J273">
        <f t="shared" si="719"/>
        <v>-0.16032085242789645</v>
      </c>
      <c r="K273">
        <f t="shared" si="668"/>
        <v>2.3095445743077522E-2</v>
      </c>
      <c r="L273">
        <f t="shared" si="720"/>
        <v>-6.8651528646958866</v>
      </c>
      <c r="N273">
        <f t="shared" si="721"/>
        <v>1.1162309266956516</v>
      </c>
      <c r="O273" s="53">
        <f t="shared" si="669"/>
        <v>-3.4590708520010773</v>
      </c>
      <c r="P273">
        <f t="shared" si="670"/>
        <v>0.10842409245708788</v>
      </c>
      <c r="Q273">
        <f t="shared" si="671"/>
        <v>0.10842409245708787</v>
      </c>
      <c r="R273">
        <f t="shared" si="672"/>
        <v>0.10842409245708788</v>
      </c>
      <c r="S273">
        <f t="shared" si="673"/>
        <v>1.0967478472972312</v>
      </c>
      <c r="T273" s="53">
        <f t="shared" si="674"/>
        <v>-3.2566188002923941</v>
      </c>
      <c r="U273">
        <f t="shared" si="675"/>
        <v>0.14126565875354027</v>
      </c>
      <c r="V273">
        <f t="shared" si="676"/>
        <v>0.14126565875354025</v>
      </c>
      <c r="W273">
        <f t="shared" si="677"/>
        <v>0.14126565875354027</v>
      </c>
      <c r="X273">
        <f t="shared" si="678"/>
        <v>1.0636461096958569</v>
      </c>
      <c r="Y273" s="53">
        <f t="shared" si="679"/>
        <v>-2.9935868662037852</v>
      </c>
      <c r="Z273">
        <f t="shared" si="680"/>
        <v>0.18378785475873313</v>
      </c>
      <c r="AA273">
        <f t="shared" si="681"/>
        <v>0.1837878547587331</v>
      </c>
      <c r="AB273">
        <f t="shared" si="682"/>
        <v>0.18378785475873313</v>
      </c>
      <c r="AC273">
        <f t="shared" si="683"/>
        <v>1.0075359112641671</v>
      </c>
      <c r="AD273" s="53">
        <f t="shared" si="684"/>
        <v>-2.6530216399298787</v>
      </c>
      <c r="AE273">
        <f t="shared" si="685"/>
        <v>0.23852296322431038</v>
      </c>
      <c r="AF273">
        <f t="shared" si="686"/>
        <v>0.23852296322431038</v>
      </c>
      <c r="AG273">
        <f t="shared" si="687"/>
        <v>0.23852296322431038</v>
      </c>
      <c r="AH273">
        <f t="shared" si="688"/>
        <v>0.91279547034511588</v>
      </c>
      <c r="AI273" s="53">
        <f t="shared" si="689"/>
        <v>-2.2146417736259436</v>
      </c>
      <c r="AJ273">
        <f t="shared" si="690"/>
        <v>0.30828203155194689</v>
      </c>
      <c r="AK273">
        <f t="shared" si="691"/>
        <v>0.30828203155194689</v>
      </c>
      <c r="AL273">
        <f t="shared" si="692"/>
        <v>0.30828203155194689</v>
      </c>
      <c r="AM273">
        <f t="shared" si="693"/>
        <v>0.75387977031154407</v>
      </c>
      <c r="AN273" s="53">
        <f t="shared" si="694"/>
        <v>-1.6559332608586976</v>
      </c>
      <c r="AO273">
        <f t="shared" si="695"/>
        <v>0.39570476126379456</v>
      </c>
      <c r="AP273">
        <f t="shared" si="696"/>
        <v>0.39570476126379456</v>
      </c>
      <c r="AQ273">
        <f t="shared" si="697"/>
        <v>0.39570476126379456</v>
      </c>
      <c r="AR273">
        <f t="shared" si="698"/>
        <v>0.4902418450870592</v>
      </c>
      <c r="AS273" s="53">
        <f t="shared" si="699"/>
        <v>-0.95575442432442748</v>
      </c>
      <c r="AT273">
        <f t="shared" si="700"/>
        <v>0.50219326036201417</v>
      </c>
      <c r="AU273">
        <f t="shared" si="701"/>
        <v>0.50219326036201406</v>
      </c>
      <c r="AV273">
        <f t="shared" si="702"/>
        <v>0.50219326036201417</v>
      </c>
      <c r="AW273">
        <f t="shared" si="703"/>
        <v>6.0774099084966143E-2</v>
      </c>
      <c r="AX273" s="53">
        <f t="shared" si="704"/>
        <v>-0.10287561753549523</v>
      </c>
      <c r="AY273">
        <f t="shared" si="705"/>
        <v>0.62584641640613381</v>
      </c>
      <c r="AZ273">
        <f t="shared" si="706"/>
        <v>0.62584641640613381</v>
      </c>
      <c r="BA273">
        <f t="shared" si="707"/>
        <v>0.62584641640613381</v>
      </c>
      <c r="BB273">
        <f t="shared" si="708"/>
        <v>0</v>
      </c>
      <c r="BC273" s="53">
        <f t="shared" si="709"/>
        <v>0</v>
      </c>
      <c r="EW273">
        <f t="shared" si="724"/>
        <v>0.25132741228718342</v>
      </c>
      <c r="EX273">
        <f t="shared" si="725"/>
        <v>4.8429158056431554</v>
      </c>
      <c r="EY273">
        <f t="shared" si="726"/>
        <v>1.2434494358242736</v>
      </c>
      <c r="EZ273">
        <f t="shared" si="727"/>
        <v>1.8970384305946284</v>
      </c>
    </row>
    <row r="274" spans="1:159" x14ac:dyDescent="0.2">
      <c r="A274">
        <f t="shared" si="723"/>
        <v>-29</v>
      </c>
      <c r="B274">
        <f t="shared" si="665"/>
        <v>-0.50614548307835561</v>
      </c>
      <c r="C274">
        <f t="shared" si="652"/>
        <v>-1.4691200613525366E-2</v>
      </c>
      <c r="D274">
        <f t="shared" si="717"/>
        <v>0.99287756460959398</v>
      </c>
      <c r="E274">
        <f t="shared" si="653"/>
        <v>-0.48480962024633706</v>
      </c>
      <c r="F274">
        <f t="shared" si="722"/>
        <v>0.25861758435589027</v>
      </c>
      <c r="G274">
        <f t="shared" si="666"/>
        <v>7.7555246134662928E-2</v>
      </c>
      <c r="H274">
        <f t="shared" si="667"/>
        <v>7.7555246134662928E-2</v>
      </c>
      <c r="I274">
        <f t="shared" si="718"/>
        <v>7.7555246134662928E-2</v>
      </c>
      <c r="J274">
        <f t="shared" si="719"/>
        <v>-0.16905060208419001</v>
      </c>
      <c r="K274">
        <f t="shared" si="668"/>
        <v>2.0085375342887395E-2</v>
      </c>
      <c r="L274">
        <f t="shared" si="720"/>
        <v>-7.4416969904946235</v>
      </c>
      <c r="N274">
        <f t="shared" si="721"/>
        <v>1.0411704263902901</v>
      </c>
      <c r="O274" s="53">
        <f t="shared" si="669"/>
        <v>-3.4651216128035269</v>
      </c>
      <c r="P274">
        <f t="shared" si="670"/>
        <v>0.10114919952111188</v>
      </c>
      <c r="Q274">
        <f t="shared" si="671"/>
        <v>0.1011491995211119</v>
      </c>
      <c r="R274">
        <f t="shared" si="672"/>
        <v>0.10114919952111188</v>
      </c>
      <c r="S274">
        <f t="shared" si="673"/>
        <v>1.0231597453723085</v>
      </c>
      <c r="T274" s="53">
        <f t="shared" si="674"/>
        <v>-3.2643725895691129</v>
      </c>
      <c r="U274">
        <f t="shared" si="675"/>
        <v>0.13182273218499646</v>
      </c>
      <c r="V274">
        <f t="shared" si="676"/>
        <v>0.13182273218499649</v>
      </c>
      <c r="W274">
        <f t="shared" si="677"/>
        <v>0.13182273218499646</v>
      </c>
      <c r="X274">
        <f t="shared" si="678"/>
        <v>0.99254650773032593</v>
      </c>
      <c r="Y274" s="53">
        <f t="shared" si="679"/>
        <v>-3.0033870048065094</v>
      </c>
      <c r="Z274">
        <f t="shared" si="680"/>
        <v>0.17158092644352207</v>
      </c>
      <c r="AA274">
        <f t="shared" si="681"/>
        <v>0.1715809264435221</v>
      </c>
      <c r="AB274">
        <f t="shared" si="682"/>
        <v>0.17158092644352207</v>
      </c>
      <c r="AC274">
        <f t="shared" si="683"/>
        <v>0.94061680684375992</v>
      </c>
      <c r="AD274" s="53">
        <f t="shared" si="684"/>
        <v>-2.6651046265956899</v>
      </c>
      <c r="AE274">
        <f t="shared" si="685"/>
        <v>0.2228526214037119</v>
      </c>
      <c r="AF274">
        <f t="shared" si="686"/>
        <v>0.2228526214037119</v>
      </c>
      <c r="AG274">
        <f t="shared" si="687"/>
        <v>0.2228526214037119</v>
      </c>
      <c r="AH274">
        <f t="shared" si="688"/>
        <v>0.85282716859653196</v>
      </c>
      <c r="AI274" s="53">
        <f t="shared" si="689"/>
        <v>-2.2288596906900846</v>
      </c>
      <c r="AJ274">
        <f t="shared" si="690"/>
        <v>0.28840239096339498</v>
      </c>
      <c r="AK274">
        <f t="shared" si="691"/>
        <v>0.28840239096339498</v>
      </c>
      <c r="AL274">
        <f t="shared" si="692"/>
        <v>0.28840239096339498</v>
      </c>
      <c r="AM274">
        <f t="shared" si="693"/>
        <v>0.70526565289014687</v>
      </c>
      <c r="AN274" s="53">
        <f t="shared" si="694"/>
        <v>-1.6711298352134076</v>
      </c>
      <c r="AO274">
        <f t="shared" si="695"/>
        <v>0.37098614767202387</v>
      </c>
      <c r="AP274">
        <f t="shared" si="696"/>
        <v>0.37098614767202381</v>
      </c>
      <c r="AQ274">
        <f t="shared" si="697"/>
        <v>0.37098614767202387</v>
      </c>
      <c r="AR274">
        <f t="shared" si="698"/>
        <v>0.45961775379101127</v>
      </c>
      <c r="AS274" s="53">
        <f t="shared" si="699"/>
        <v>-0.96846639332460549</v>
      </c>
      <c r="AT274">
        <f t="shared" si="700"/>
        <v>0.47248280660295916</v>
      </c>
      <c r="AU274">
        <f t="shared" si="701"/>
        <v>0.47248280660295922</v>
      </c>
      <c r="AV274">
        <f t="shared" si="702"/>
        <v>0.47248280660295916</v>
      </c>
      <c r="AW274">
        <f t="shared" si="703"/>
        <v>5.717861861334593E-2</v>
      </c>
      <c r="AX274" s="53">
        <f t="shared" si="704"/>
        <v>-0.10488262640724376</v>
      </c>
      <c r="AY274">
        <f t="shared" si="705"/>
        <v>0.59212275072488241</v>
      </c>
      <c r="AZ274">
        <f t="shared" si="706"/>
        <v>0.5921227507248823</v>
      </c>
      <c r="BA274">
        <f t="shared" si="707"/>
        <v>0.59212275072488241</v>
      </c>
      <c r="BB274">
        <f t="shared" si="708"/>
        <v>0</v>
      </c>
      <c r="BC274" s="53">
        <f t="shared" si="709"/>
        <v>0</v>
      </c>
      <c r="EW274">
        <f t="shared" si="724"/>
        <v>0.28274333882308134</v>
      </c>
      <c r="EX274">
        <f t="shared" si="725"/>
        <v>4.8014684283847151</v>
      </c>
      <c r="EY274">
        <f t="shared" si="726"/>
        <v>1.394955530196146</v>
      </c>
      <c r="EZ274">
        <f t="shared" si="727"/>
        <v>1.0321225810046171</v>
      </c>
    </row>
    <row r="275" spans="1:159" x14ac:dyDescent="0.2">
      <c r="A275">
        <f t="shared" si="723"/>
        <v>-27</v>
      </c>
      <c r="B275">
        <f t="shared" si="665"/>
        <v>-0.47123889803846897</v>
      </c>
      <c r="C275">
        <f t="shared" si="652"/>
        <v>-1.3757287870895356E-2</v>
      </c>
      <c r="D275">
        <f t="shared" si="717"/>
        <v>0.99375432200443137</v>
      </c>
      <c r="E275">
        <f t="shared" si="653"/>
        <v>-0.45399049973954675</v>
      </c>
      <c r="F275">
        <f t="shared" si="722"/>
        <v>0.24007875908011603</v>
      </c>
      <c r="G275">
        <f t="shared" si="666"/>
        <v>7.2010741684982754E-2</v>
      </c>
      <c r="H275">
        <f t="shared" si="667"/>
        <v>7.2010741684982754E-2</v>
      </c>
      <c r="I275">
        <f t="shared" si="718"/>
        <v>7.2010741684982754E-2</v>
      </c>
      <c r="J275">
        <f t="shared" si="719"/>
        <v>-0.17834853082999683</v>
      </c>
      <c r="K275">
        <f t="shared" si="668"/>
        <v>1.7309423320426381E-2</v>
      </c>
      <c r="L275">
        <f t="shared" si="720"/>
        <v>-8.0957683352087457</v>
      </c>
      <c r="N275">
        <f t="shared" si="721"/>
        <v>0.96673607991200194</v>
      </c>
      <c r="O275" s="53">
        <f t="shared" si="669"/>
        <v>-3.4707036884671143</v>
      </c>
      <c r="P275">
        <f t="shared" si="670"/>
        <v>9.3931684272571841E-2</v>
      </c>
      <c r="Q275">
        <f t="shared" si="671"/>
        <v>9.3931684272571828E-2</v>
      </c>
      <c r="R275">
        <f t="shared" si="672"/>
        <v>9.3931684272571841E-2</v>
      </c>
      <c r="S275">
        <f t="shared" si="673"/>
        <v>0.95015203894576583</v>
      </c>
      <c r="T275" s="53">
        <f t="shared" si="674"/>
        <v>-3.2715279607246148</v>
      </c>
      <c r="U275">
        <f t="shared" si="675"/>
        <v>0.12244696279740386</v>
      </c>
      <c r="V275">
        <f t="shared" si="676"/>
        <v>0.12244696279740387</v>
      </c>
      <c r="W275">
        <f t="shared" si="677"/>
        <v>0.12244696279740386</v>
      </c>
      <c r="X275">
        <f t="shared" si="678"/>
        <v>0.92195255926110198</v>
      </c>
      <c r="Y275" s="53">
        <f t="shared" si="679"/>
        <v>-3.012435481955988</v>
      </c>
      <c r="Z275">
        <f t="shared" si="680"/>
        <v>0.1594446912421961</v>
      </c>
      <c r="AA275">
        <f t="shared" si="681"/>
        <v>0.1594446912421961</v>
      </c>
      <c r="AB275">
        <f t="shared" si="682"/>
        <v>0.1594446912421961</v>
      </c>
      <c r="AC275">
        <f t="shared" si="683"/>
        <v>0.87408524626302275</v>
      </c>
      <c r="AD275" s="53">
        <f t="shared" si="684"/>
        <v>-2.6762706725110204</v>
      </c>
      <c r="AE275">
        <f t="shared" si="685"/>
        <v>0.20723778182144376</v>
      </c>
      <c r="AF275">
        <f t="shared" si="686"/>
        <v>0.20723778182144376</v>
      </c>
      <c r="AG275">
        <f t="shared" si="687"/>
        <v>0.20723778182144376</v>
      </c>
      <c r="AH275">
        <f t="shared" si="688"/>
        <v>0.79307126648887494</v>
      </c>
      <c r="AI275" s="53">
        <f t="shared" si="689"/>
        <v>-2.2420181964074457</v>
      </c>
      <c r="AJ275">
        <f t="shared" si="690"/>
        <v>0.2685170280539248</v>
      </c>
      <c r="AK275">
        <f t="shared" si="691"/>
        <v>0.2685170280539248</v>
      </c>
      <c r="AL275">
        <f t="shared" si="692"/>
        <v>0.2685170280539248</v>
      </c>
      <c r="AM275">
        <f t="shared" si="693"/>
        <v>0.65663754197727597</v>
      </c>
      <c r="AN275" s="53">
        <f t="shared" si="694"/>
        <v>-1.685229252907527</v>
      </c>
      <c r="AO275">
        <f t="shared" si="695"/>
        <v>0.34609927441190291</v>
      </c>
      <c r="AP275">
        <f t="shared" si="696"/>
        <v>0.34609927441190291</v>
      </c>
      <c r="AQ275">
        <f t="shared" si="697"/>
        <v>0.34609927441190291</v>
      </c>
      <c r="AR275">
        <f t="shared" si="698"/>
        <v>0.42878520422419852</v>
      </c>
      <c r="AS275" s="53">
        <f t="shared" si="699"/>
        <v>-0.98030973056012227</v>
      </c>
      <c r="AT275">
        <f t="shared" si="700"/>
        <v>0.4422400951766523</v>
      </c>
      <c r="AU275">
        <f t="shared" si="701"/>
        <v>0.4422400951766523</v>
      </c>
      <c r="AV275">
        <f t="shared" si="702"/>
        <v>0.4422400951766523</v>
      </c>
      <c r="AW275">
        <f t="shared" si="703"/>
        <v>5.3518725727694449E-2</v>
      </c>
      <c r="AX275" s="53">
        <f t="shared" si="704"/>
        <v>-0.10676527118903799</v>
      </c>
      <c r="AY275">
        <f t="shared" si="705"/>
        <v>0.55715317873368153</v>
      </c>
      <c r="AZ275">
        <f t="shared" si="706"/>
        <v>0.55715317873368153</v>
      </c>
      <c r="BA275">
        <f t="shared" si="707"/>
        <v>0.55715317873368153</v>
      </c>
      <c r="BB275">
        <f t="shared" si="708"/>
        <v>0</v>
      </c>
      <c r="BC275" s="53">
        <f t="shared" si="709"/>
        <v>0</v>
      </c>
      <c r="EW275">
        <f t="shared" si="724"/>
        <v>0.31415926535897926</v>
      </c>
      <c r="EX275">
        <f t="shared" si="725"/>
        <v>4.7552825814757682</v>
      </c>
      <c r="EY275">
        <f t="shared" si="726"/>
        <v>1.5450849718747368</v>
      </c>
      <c r="EZ275">
        <f t="shared" si="727"/>
        <v>0.15168028076405113</v>
      </c>
    </row>
    <row r="276" spans="1:159" x14ac:dyDescent="0.2">
      <c r="A276">
        <f t="shared" si="723"/>
        <v>-25</v>
      </c>
      <c r="B276">
        <f t="shared" si="665"/>
        <v>-0.43633231299858238</v>
      </c>
      <c r="C276">
        <f t="shared" si="652"/>
        <v>-1.2806613992142408E-2</v>
      </c>
      <c r="D276">
        <f t="shared" si="717"/>
        <v>0.99458769105585665</v>
      </c>
      <c r="E276">
        <f t="shared" si="653"/>
        <v>-0.42261826174069944</v>
      </c>
      <c r="F276">
        <f t="shared" si="722"/>
        <v>0.22169466264293988</v>
      </c>
      <c r="G276">
        <f t="shared" si="666"/>
        <v>6.6509215322493959E-2</v>
      </c>
      <c r="H276">
        <f t="shared" si="667"/>
        <v>6.6509215322493959E-2</v>
      </c>
      <c r="I276">
        <f t="shared" si="718"/>
        <v>6.6509215322493959E-2</v>
      </c>
      <c r="J276">
        <f t="shared" si="719"/>
        <v>-0.18830677966649312</v>
      </c>
      <c r="K276">
        <f t="shared" si="668"/>
        <v>1.4760275938107682E-2</v>
      </c>
      <c r="L276">
        <f t="shared" si="720"/>
        <v>-8.846091047101929</v>
      </c>
      <c r="N276">
        <f t="shared" si="721"/>
        <v>0.89287870940370662</v>
      </c>
      <c r="O276" s="53">
        <f t="shared" si="669"/>
        <v>-3.4758313813149391</v>
      </c>
      <c r="P276">
        <f t="shared" si="670"/>
        <v>8.6767091610187155E-2</v>
      </c>
      <c r="Q276">
        <f t="shared" si="671"/>
        <v>8.6767091610187169E-2</v>
      </c>
      <c r="R276">
        <f t="shared" si="672"/>
        <v>8.6767091610187155E-2</v>
      </c>
      <c r="S276">
        <f t="shared" si="673"/>
        <v>0.87767966310050061</v>
      </c>
      <c r="T276" s="53">
        <f t="shared" si="674"/>
        <v>-3.2781027281740465</v>
      </c>
      <c r="U276">
        <f t="shared" si="675"/>
        <v>0.11313324740273654</v>
      </c>
      <c r="V276">
        <f t="shared" si="676"/>
        <v>0.11313324740273656</v>
      </c>
      <c r="W276">
        <f t="shared" si="677"/>
        <v>0.11313324740273654</v>
      </c>
      <c r="X276">
        <f t="shared" si="678"/>
        <v>0.85182584032769426</v>
      </c>
      <c r="Y276" s="53">
        <f t="shared" si="679"/>
        <v>-3.0207537149149024</v>
      </c>
      <c r="Z276">
        <f t="shared" si="680"/>
        <v>0.14737401600692018</v>
      </c>
      <c r="AA276">
        <f t="shared" si="681"/>
        <v>0.14737401600692016</v>
      </c>
      <c r="AB276">
        <f t="shared" si="682"/>
        <v>0.14737401600692018</v>
      </c>
      <c r="AC276">
        <f t="shared" si="683"/>
        <v>0.80791308930133199</v>
      </c>
      <c r="AD276" s="53">
        <f t="shared" si="684"/>
        <v>-2.6865439012866497</v>
      </c>
      <c r="AE276">
        <f t="shared" si="685"/>
        <v>0.19167493316056461</v>
      </c>
      <c r="AF276">
        <f t="shared" si="686"/>
        <v>0.19167493316056461</v>
      </c>
      <c r="AG276">
        <f t="shared" si="687"/>
        <v>0.19167493316056461</v>
      </c>
      <c r="AH276">
        <f t="shared" si="688"/>
        <v>0.73351432668196226</v>
      </c>
      <c r="AI276" s="53">
        <f t="shared" si="689"/>
        <v>-2.2541411875323933</v>
      </c>
      <c r="AJ276">
        <f t="shared" si="690"/>
        <v>0.24862769141653168</v>
      </c>
      <c r="AK276">
        <f t="shared" si="691"/>
        <v>0.24862769141653168</v>
      </c>
      <c r="AL276">
        <f t="shared" si="692"/>
        <v>0.24862769141653168</v>
      </c>
      <c r="AM276">
        <f t="shared" si="693"/>
        <v>0.60799971362132699</v>
      </c>
      <c r="AN276" s="53">
        <f t="shared" si="694"/>
        <v>-1.6982491471879384</v>
      </c>
      <c r="AO276">
        <f t="shared" si="695"/>
        <v>0.32105786396981711</v>
      </c>
      <c r="AP276">
        <f t="shared" si="696"/>
        <v>0.32105786396981717</v>
      </c>
      <c r="AQ276">
        <f t="shared" si="697"/>
        <v>0.32105786396981711</v>
      </c>
      <c r="AR276">
        <f t="shared" si="698"/>
        <v>0.39776119728654574</v>
      </c>
      <c r="AS276" s="53">
        <f t="shared" si="699"/>
        <v>-0.99128854271311995</v>
      </c>
      <c r="AT276">
        <f t="shared" si="700"/>
        <v>0.4114999070123096</v>
      </c>
      <c r="AU276">
        <f t="shared" si="701"/>
        <v>0.41149990701230965</v>
      </c>
      <c r="AV276">
        <f t="shared" si="702"/>
        <v>0.4114999070123096</v>
      </c>
      <c r="AW276">
        <f t="shared" si="703"/>
        <v>4.9798629524006988E-2</v>
      </c>
      <c r="AX276" s="53">
        <f t="shared" si="704"/>
        <v>-0.10852160781151382</v>
      </c>
      <c r="AY276">
        <f t="shared" si="705"/>
        <v>0.52099584402380472</v>
      </c>
      <c r="AZ276">
        <f t="shared" si="706"/>
        <v>0.52099584402380472</v>
      </c>
      <c r="BA276">
        <f t="shared" si="707"/>
        <v>0.52099584402380472</v>
      </c>
      <c r="BB276">
        <f t="shared" si="708"/>
        <v>0</v>
      </c>
      <c r="BC276" s="53">
        <f t="shared" si="709"/>
        <v>0</v>
      </c>
      <c r="EW276">
        <f t="shared" si="724"/>
        <v>0.34557519189487718</v>
      </c>
      <c r="EX276">
        <f t="shared" si="725"/>
        <v>4.7044038447711269</v>
      </c>
      <c r="EY276">
        <f t="shared" si="726"/>
        <v>1.6936896012264566</v>
      </c>
      <c r="EZ276">
        <f t="shared" si="727"/>
        <v>-0.72324660338689239</v>
      </c>
    </row>
    <row r="277" spans="1:159" x14ac:dyDescent="0.2">
      <c r="A277">
        <f t="shared" si="723"/>
        <v>-23</v>
      </c>
      <c r="B277">
        <f t="shared" si="665"/>
        <v>-0.4014257279586958</v>
      </c>
      <c r="C277">
        <f t="shared" si="652"/>
        <v>-1.1840337226947689E-2</v>
      </c>
      <c r="D277">
        <f t="shared" si="717"/>
        <v>0.99537361167362115</v>
      </c>
      <c r="E277">
        <f t="shared" si="653"/>
        <v>-0.39073112848927377</v>
      </c>
      <c r="F277">
        <f t="shared" si="722"/>
        <v>0.20345229942369936</v>
      </c>
      <c r="G277">
        <f t="shared" si="666"/>
        <v>6.1047104134369819E-2</v>
      </c>
      <c r="H277">
        <f t="shared" si="667"/>
        <v>6.1047104134369819E-2</v>
      </c>
      <c r="I277">
        <f t="shared" si="718"/>
        <v>6.1047104134369819E-2</v>
      </c>
      <c r="J277">
        <f t="shared" si="719"/>
        <v>-0.19904046280525078</v>
      </c>
      <c r="K277">
        <f t="shared" si="668"/>
        <v>1.2431286729132036E-2</v>
      </c>
      <c r="L277">
        <f t="shared" si="720"/>
        <v>-9.7178910090229795</v>
      </c>
      <c r="N277">
        <f t="shared" si="721"/>
        <v>0.8195504831628172</v>
      </c>
      <c r="O277" s="53">
        <f t="shared" si="669"/>
        <v>-3.4805176790548749</v>
      </c>
      <c r="P277">
        <f t="shared" si="670"/>
        <v>7.9651077438967655E-2</v>
      </c>
      <c r="Q277">
        <f t="shared" si="671"/>
        <v>7.9651077438967655E-2</v>
      </c>
      <c r="R277">
        <f t="shared" si="672"/>
        <v>7.9651077438967655E-2</v>
      </c>
      <c r="S277">
        <f t="shared" si="673"/>
        <v>0.80569867578709076</v>
      </c>
      <c r="T277" s="53">
        <f t="shared" si="674"/>
        <v>-3.2841130819136652</v>
      </c>
      <c r="U277">
        <f t="shared" si="675"/>
        <v>0.10387658614303263</v>
      </c>
      <c r="V277">
        <f t="shared" si="676"/>
        <v>0.10387658614303265</v>
      </c>
      <c r="W277">
        <f t="shared" si="677"/>
        <v>0.10387658614303263</v>
      </c>
      <c r="X277">
        <f t="shared" si="678"/>
        <v>0.78212870498332754</v>
      </c>
      <c r="Y277" s="53">
        <f t="shared" si="679"/>
        <v>-3.0283611949558944</v>
      </c>
      <c r="Z277">
        <f t="shared" si="680"/>
        <v>0.13536381989039037</v>
      </c>
      <c r="AA277">
        <f t="shared" si="681"/>
        <v>0.13536381989039037</v>
      </c>
      <c r="AB277">
        <f t="shared" si="682"/>
        <v>0.13536381989039037</v>
      </c>
      <c r="AC277">
        <f t="shared" si="683"/>
        <v>0.74207248245266544</v>
      </c>
      <c r="AD277" s="53">
        <f t="shared" si="684"/>
        <v>-2.6959463200263327</v>
      </c>
      <c r="AE277">
        <f t="shared" si="685"/>
        <v>0.17616048443143945</v>
      </c>
      <c r="AF277">
        <f t="shared" si="686"/>
        <v>0.17616048443143942</v>
      </c>
      <c r="AG277">
        <f t="shared" si="687"/>
        <v>0.17616048443143945</v>
      </c>
      <c r="AH277">
        <f t="shared" si="688"/>
        <v>0.67414260693886385</v>
      </c>
      <c r="AI277" s="53">
        <f t="shared" si="689"/>
        <v>-2.2652505577447637</v>
      </c>
      <c r="AJ277">
        <f t="shared" si="690"/>
        <v>0.22873582056216799</v>
      </c>
      <c r="AK277">
        <f t="shared" si="691"/>
        <v>0.22873582056216796</v>
      </c>
      <c r="AL277">
        <f t="shared" si="692"/>
        <v>0.22873582056216799</v>
      </c>
      <c r="AM277">
        <f t="shared" si="693"/>
        <v>0.55935568803455549</v>
      </c>
      <c r="AN277" s="53">
        <f t="shared" si="694"/>
        <v>-1.710205807719914</v>
      </c>
      <c r="AO277">
        <f t="shared" si="695"/>
        <v>0.29587518013607472</v>
      </c>
      <c r="AP277">
        <f t="shared" si="696"/>
        <v>0.29587518013607472</v>
      </c>
      <c r="AQ277">
        <f t="shared" si="697"/>
        <v>0.29587518013607472</v>
      </c>
      <c r="AR277">
        <f t="shared" si="698"/>
        <v>0.36656216559567267</v>
      </c>
      <c r="AS277" s="53">
        <f t="shared" si="699"/>
        <v>-1.0014067434806042</v>
      </c>
      <c r="AT277">
        <f t="shared" si="700"/>
        <v>0.3802974396171433</v>
      </c>
      <c r="AU277">
        <f t="shared" si="701"/>
        <v>0.3802974396171433</v>
      </c>
      <c r="AV277">
        <f t="shared" si="702"/>
        <v>0.3802974396171433</v>
      </c>
      <c r="AW277">
        <f t="shared" si="703"/>
        <v>4.6022589511437957E-2</v>
      </c>
      <c r="AX277" s="53">
        <f t="shared" si="704"/>
        <v>-0.11014982800050939</v>
      </c>
      <c r="AY277">
        <f t="shared" si="705"/>
        <v>0.48371414306722887</v>
      </c>
      <c r="AZ277">
        <f t="shared" si="706"/>
        <v>0.48371414306722899</v>
      </c>
      <c r="BA277">
        <f t="shared" si="707"/>
        <v>0.48371414306722887</v>
      </c>
      <c r="BB277">
        <f t="shared" si="708"/>
        <v>0</v>
      </c>
      <c r="BC277" s="53">
        <f t="shared" si="709"/>
        <v>0</v>
      </c>
      <c r="EW277">
        <f t="shared" si="724"/>
        <v>0.3769911184307751</v>
      </c>
      <c r="EX277">
        <f t="shared" si="725"/>
        <v>4.6488824294412572</v>
      </c>
      <c r="EY277">
        <f t="shared" si="726"/>
        <v>1.8406227634233894</v>
      </c>
      <c r="EZ277">
        <f t="shared" si="727"/>
        <v>-1.5727285283413748</v>
      </c>
    </row>
    <row r="278" spans="1:159" x14ac:dyDescent="0.2">
      <c r="A278">
        <f t="shared" si="723"/>
        <v>-21</v>
      </c>
      <c r="B278">
        <f t="shared" si="665"/>
        <v>-0.36651914291880922</v>
      </c>
      <c r="C278">
        <f t="shared" si="652"/>
        <v>-1.0859634834706068E-2</v>
      </c>
      <c r="D278">
        <f t="shared" si="717"/>
        <v>0.9961082549314757</v>
      </c>
      <c r="E278">
        <f t="shared" si="653"/>
        <v>-0.35836794954530027</v>
      </c>
      <c r="F278">
        <f t="shared" si="722"/>
        <v>0.18533904493153439</v>
      </c>
      <c r="G278">
        <f t="shared" si="666"/>
        <v>5.5620936308324473E-2</v>
      </c>
      <c r="H278">
        <f t="shared" si="667"/>
        <v>5.5620936308324473E-2</v>
      </c>
      <c r="I278">
        <f t="shared" si="718"/>
        <v>5.5620936308324473E-2</v>
      </c>
      <c r="J278">
        <f t="shared" si="719"/>
        <v>-0.21069605698732793</v>
      </c>
      <c r="K278">
        <f t="shared" si="668"/>
        <v>1.0316442064715426E-2</v>
      </c>
      <c r="L278">
        <f t="shared" si="720"/>
        <v>-10.745992391861932</v>
      </c>
      <c r="N278">
        <f t="shared" si="721"/>
        <v>0.74670479250123045</v>
      </c>
      <c r="O278" s="53">
        <f t="shared" si="669"/>
        <v>-3.4847743253464665</v>
      </c>
      <c r="P278">
        <f t="shared" si="670"/>
        <v>7.2579398829339267E-2</v>
      </c>
      <c r="Q278">
        <f t="shared" si="671"/>
        <v>7.2579398829339267E-2</v>
      </c>
      <c r="R278">
        <f t="shared" si="672"/>
        <v>7.2579398829339267E-2</v>
      </c>
      <c r="S278">
        <f t="shared" si="673"/>
        <v>0.7341661582799015</v>
      </c>
      <c r="T278" s="53">
        <f t="shared" si="674"/>
        <v>-3.2895736719734785</v>
      </c>
      <c r="U278">
        <f t="shared" si="675"/>
        <v>9.4672074015877836E-2</v>
      </c>
      <c r="V278">
        <f t="shared" si="676"/>
        <v>9.4672074015877836E-2</v>
      </c>
      <c r="W278">
        <f t="shared" si="677"/>
        <v>9.4672074015877836E-2</v>
      </c>
      <c r="X278">
        <f t="shared" si="678"/>
        <v>0.71282422148690283</v>
      </c>
      <c r="Y278" s="53">
        <f t="shared" si="679"/>
        <v>-3.035275581811959</v>
      </c>
      <c r="Z278">
        <f t="shared" si="680"/>
        <v>0.12340907166190861</v>
      </c>
      <c r="AA278">
        <f t="shared" si="681"/>
        <v>0.12340907166190862</v>
      </c>
      <c r="AB278">
        <f t="shared" si="682"/>
        <v>0.12340907166190861</v>
      </c>
      <c r="AC278">
        <f t="shared" si="683"/>
        <v>0.67653584421218582</v>
      </c>
      <c r="AD278" s="53">
        <f t="shared" si="684"/>
        <v>-2.7044979119888506</v>
      </c>
      <c r="AE278">
        <f t="shared" si="685"/>
        <v>0.16069077546402671</v>
      </c>
      <c r="AF278">
        <f t="shared" si="686"/>
        <v>0.16069077546402671</v>
      </c>
      <c r="AG278">
        <f t="shared" si="687"/>
        <v>0.16069077546402671</v>
      </c>
      <c r="AH278">
        <f t="shared" si="688"/>
        <v>0.61494210027849605</v>
      </c>
      <c r="AI278" s="53">
        <f t="shared" si="689"/>
        <v>-2.2753662656492128</v>
      </c>
      <c r="AJ278">
        <f t="shared" si="690"/>
        <v>0.20884257597407169</v>
      </c>
      <c r="AK278">
        <f t="shared" si="691"/>
        <v>0.20884257597407169</v>
      </c>
      <c r="AL278">
        <f t="shared" si="692"/>
        <v>0.20884257597407169</v>
      </c>
      <c r="AM278">
        <f t="shared" si="693"/>
        <v>0.51070830308861093</v>
      </c>
      <c r="AN278" s="53">
        <f t="shared" si="694"/>
        <v>-1.7211141977509645</v>
      </c>
      <c r="AO278">
        <f t="shared" si="695"/>
        <v>0.27056406360833396</v>
      </c>
      <c r="AP278">
        <f t="shared" si="696"/>
        <v>0.27056406360833396</v>
      </c>
      <c r="AQ278">
        <f t="shared" si="697"/>
        <v>0.27056406360833396</v>
      </c>
      <c r="AR278">
        <f t="shared" si="698"/>
        <v>0.33520401759628354</v>
      </c>
      <c r="AS278" s="53">
        <f t="shared" si="699"/>
        <v>-1.0106680297429953</v>
      </c>
      <c r="AT278">
        <f t="shared" si="700"/>
        <v>0.34866827487622876</v>
      </c>
      <c r="AU278">
        <f t="shared" si="701"/>
        <v>0.3486682748762287</v>
      </c>
      <c r="AV278">
        <f t="shared" si="702"/>
        <v>0.34866827487622876</v>
      </c>
      <c r="AW278">
        <f t="shared" si="703"/>
        <v>4.2194911715535716E-2</v>
      </c>
      <c r="AX278" s="53">
        <f t="shared" si="704"/>
        <v>-0.11164826000953973</v>
      </c>
      <c r="AY278">
        <f t="shared" si="705"/>
        <v>0.44537657630259514</v>
      </c>
      <c r="AZ278">
        <f t="shared" si="706"/>
        <v>0.44537657630259514</v>
      </c>
      <c r="BA278">
        <f t="shared" si="707"/>
        <v>0.44537657630259514</v>
      </c>
      <c r="BB278">
        <f t="shared" si="708"/>
        <v>0</v>
      </c>
      <c r="BC278" s="53">
        <f t="shared" si="709"/>
        <v>0</v>
      </c>
      <c r="EW278">
        <f t="shared" si="724"/>
        <v>0.40840704496667302</v>
      </c>
      <c r="EX278">
        <f t="shared" si="725"/>
        <v>4.5887731284199056</v>
      </c>
      <c r="EY278">
        <f t="shared" si="726"/>
        <v>1.9857394531739025</v>
      </c>
      <c r="EZ278">
        <f t="shared" si="727"/>
        <v>-2.3785135141532998</v>
      </c>
    </row>
    <row r="279" spans="1:159" x14ac:dyDescent="0.2">
      <c r="A279">
        <f t="shared" si="723"/>
        <v>-19</v>
      </c>
      <c r="B279">
        <f t="shared" si="665"/>
        <v>-0.33161255787892263</v>
      </c>
      <c r="C279">
        <f t="shared" si="652"/>
        <v>-9.8657016502168692E-3</v>
      </c>
      <c r="D279">
        <f t="shared" si="717"/>
        <v>0.99678804172131397</v>
      </c>
      <c r="E279">
        <f t="shared" si="653"/>
        <v>-0.3255681544571567</v>
      </c>
      <c r="F279">
        <f t="shared" si="722"/>
        <v>0.16734260908141957</v>
      </c>
      <c r="G279">
        <f t="shared" si="666"/>
        <v>5.022732238844986E-2</v>
      </c>
      <c r="H279">
        <f t="shared" si="667"/>
        <v>5.022732238844986E-2</v>
      </c>
      <c r="I279">
        <f t="shared" si="718"/>
        <v>5.022732238844986E-2</v>
      </c>
      <c r="J279">
        <f t="shared" si="719"/>
        <v>-0.22346400209217107</v>
      </c>
      <c r="K279">
        <f t="shared" si="668"/>
        <v>8.4103302520434509E-3</v>
      </c>
      <c r="L279">
        <f t="shared" si="720"/>
        <v>-11.979869870412768</v>
      </c>
      <c r="N279">
        <f t="shared" si="721"/>
        <v>0.67429613435591718</v>
      </c>
      <c r="O279" s="53">
        <f t="shared" si="669"/>
        <v>-3.4886118827475321</v>
      </c>
      <c r="P279">
        <f t="shared" si="670"/>
        <v>6.5547904565940174E-2</v>
      </c>
      <c r="Q279">
        <f t="shared" si="671"/>
        <v>6.5547904565940174E-2</v>
      </c>
      <c r="R279">
        <f t="shared" si="672"/>
        <v>6.5547904565940174E-2</v>
      </c>
      <c r="S279">
        <f t="shared" si="673"/>
        <v>0.66304011957482323</v>
      </c>
      <c r="T279" s="53">
        <f t="shared" si="674"/>
        <v>-3.2944976838710276</v>
      </c>
      <c r="U279">
        <f t="shared" si="675"/>
        <v>8.5514892579401702E-2</v>
      </c>
      <c r="V279">
        <f t="shared" si="676"/>
        <v>8.5514892579401702E-2</v>
      </c>
      <c r="W279">
        <f t="shared" si="677"/>
        <v>8.5514892579401702E-2</v>
      </c>
      <c r="X279">
        <f t="shared" si="678"/>
        <v>0.64387610984654953</v>
      </c>
      <c r="Y279" s="53">
        <f t="shared" si="679"/>
        <v>-3.0415127883032742</v>
      </c>
      <c r="Z279">
        <f t="shared" si="680"/>
        <v>0.11150478669109495</v>
      </c>
      <c r="AA279">
        <f t="shared" si="681"/>
        <v>0.11150478669109495</v>
      </c>
      <c r="AB279">
        <f t="shared" si="682"/>
        <v>0.11150478669109495</v>
      </c>
      <c r="AC279">
        <f t="shared" si="683"/>
        <v>0.61127584854075068</v>
      </c>
      <c r="AD279" s="53">
        <f t="shared" si="684"/>
        <v>-2.7122167200514822</v>
      </c>
      <c r="AE279">
        <f t="shared" si="685"/>
        <v>0.14526208623342768</v>
      </c>
      <c r="AF279">
        <f t="shared" si="686"/>
        <v>0.14526208623342765</v>
      </c>
      <c r="AG279">
        <f t="shared" si="687"/>
        <v>0.14526208623342768</v>
      </c>
      <c r="AH279">
        <f t="shared" si="688"/>
        <v>0.55589857066323867</v>
      </c>
      <c r="AI279" s="53">
        <f t="shared" si="689"/>
        <v>-2.2845063967113481</v>
      </c>
      <c r="AJ279">
        <f t="shared" si="690"/>
        <v>0.18894886743422093</v>
      </c>
      <c r="AK279">
        <f t="shared" si="691"/>
        <v>0.18894886743422096</v>
      </c>
      <c r="AL279">
        <f t="shared" si="692"/>
        <v>0.18894886743422093</v>
      </c>
      <c r="AM279">
        <f t="shared" si="693"/>
        <v>0.4620597835846762</v>
      </c>
      <c r="AN279" s="53">
        <f t="shared" si="694"/>
        <v>-1.7309879705810465</v>
      </c>
      <c r="AO279">
        <f t="shared" si="695"/>
        <v>0.24513696729511802</v>
      </c>
      <c r="AP279">
        <f t="shared" si="696"/>
        <v>0.24513696729511802</v>
      </c>
      <c r="AQ279">
        <f t="shared" si="697"/>
        <v>0.24513696729511802</v>
      </c>
      <c r="AR279">
        <f t="shared" si="698"/>
        <v>0.30370218129796483</v>
      </c>
      <c r="AS279" s="53">
        <f t="shared" si="699"/>
        <v>-1.0190758601577852</v>
      </c>
      <c r="AT279">
        <f t="shared" si="700"/>
        <v>0.31664834713578083</v>
      </c>
      <c r="AU279">
        <f t="shared" si="701"/>
        <v>0.31664834713578083</v>
      </c>
      <c r="AV279">
        <f t="shared" si="702"/>
        <v>0.31664834713578083</v>
      </c>
      <c r="AW279">
        <f t="shared" si="703"/>
        <v>3.8319944815764201E-2</v>
      </c>
      <c r="AX279" s="53">
        <f t="shared" si="704"/>
        <v>-0.1130153692765969</v>
      </c>
      <c r="AY279">
        <f t="shared" si="705"/>
        <v>0.40605655355677372</v>
      </c>
      <c r="AZ279">
        <f t="shared" si="706"/>
        <v>0.40605655355677372</v>
      </c>
      <c r="BA279">
        <f t="shared" si="707"/>
        <v>0.40605655355677372</v>
      </c>
      <c r="BB279">
        <f t="shared" si="708"/>
        <v>0</v>
      </c>
      <c r="BC279" s="53">
        <f t="shared" si="709"/>
        <v>0</v>
      </c>
      <c r="EW279">
        <f t="shared" si="724"/>
        <v>0.43982297150257094</v>
      </c>
      <c r="EX279">
        <f t="shared" si="725"/>
        <v>4.5241352623300983</v>
      </c>
      <c r="EY279">
        <f t="shared" si="726"/>
        <v>2.1288964578253626</v>
      </c>
      <c r="EZ279">
        <f t="shared" si="727"/>
        <v>-3.1244958425622982</v>
      </c>
    </row>
    <row r="280" spans="1:159" x14ac:dyDescent="0.2">
      <c r="A280">
        <f t="shared" si="723"/>
        <v>-17</v>
      </c>
      <c r="B280">
        <f t="shared" si="665"/>
        <v>-0.29670597283903605</v>
      </c>
      <c r="C280">
        <f t="shared" si="652"/>
        <v>-8.8597486279617197E-3</v>
      </c>
      <c r="D280">
        <f t="shared" si="717"/>
        <v>0.99740966019022792</v>
      </c>
      <c r="E280">
        <f t="shared" si="653"/>
        <v>-0.29237170472273677</v>
      </c>
      <c r="F280">
        <f t="shared" si="722"/>
        <v>0.14945100134912781</v>
      </c>
      <c r="G280">
        <f t="shared" si="666"/>
        <v>4.4862946914547189E-2</v>
      </c>
      <c r="H280">
        <f t="shared" si="667"/>
        <v>4.4862946914547189E-2</v>
      </c>
      <c r="I280">
        <f t="shared" si="718"/>
        <v>4.4862946914547189E-2</v>
      </c>
      <c r="J280">
        <f t="shared" si="719"/>
        <v>-0.23759833625578508</v>
      </c>
      <c r="K280">
        <f t="shared" si="668"/>
        <v>6.7081139403762343E-3</v>
      </c>
      <c r="L280">
        <f t="shared" si="720"/>
        <v>-13.492267051247079</v>
      </c>
      <c r="N280">
        <f t="shared" si="721"/>
        <v>0.60227999904789475</v>
      </c>
      <c r="O280" s="53">
        <f t="shared" si="669"/>
        <v>-3.4920397886210952</v>
      </c>
      <c r="P280">
        <f t="shared" si="670"/>
        <v>5.8552526048392325E-2</v>
      </c>
      <c r="Q280">
        <f t="shared" si="671"/>
        <v>5.8552526048392332E-2</v>
      </c>
      <c r="R280">
        <f t="shared" si="672"/>
        <v>5.8552526048392325E-2</v>
      </c>
      <c r="S280">
        <f t="shared" si="673"/>
        <v>0.59227940434738091</v>
      </c>
      <c r="T280" s="53">
        <f t="shared" si="674"/>
        <v>-3.2988969057259836</v>
      </c>
      <c r="U280">
        <f t="shared" si="675"/>
        <v>7.6400301826942227E-2</v>
      </c>
      <c r="V280">
        <f t="shared" si="676"/>
        <v>7.6400301826942213E-2</v>
      </c>
      <c r="W280">
        <f t="shared" si="677"/>
        <v>7.6400301826942227E-2</v>
      </c>
      <c r="X280">
        <f t="shared" si="678"/>
        <v>0.57524868064072154</v>
      </c>
      <c r="Y280" s="53">
        <f t="shared" si="679"/>
        <v>-3.0470870558079408</v>
      </c>
      <c r="Z280">
        <f t="shared" si="680"/>
        <v>9.9646023650332566E-2</v>
      </c>
      <c r="AA280">
        <f t="shared" si="681"/>
        <v>9.9646023650332552E-2</v>
      </c>
      <c r="AB280">
        <f t="shared" si="682"/>
        <v>9.9646023650332566E-2</v>
      </c>
      <c r="AC280">
        <f t="shared" si="683"/>
        <v>0.54626540678754032</v>
      </c>
      <c r="AD280" s="53">
        <f t="shared" si="684"/>
        <v>-2.719118921502953</v>
      </c>
      <c r="AE280">
        <f t="shared" si="685"/>
        <v>0.12987064515663124</v>
      </c>
      <c r="AF280">
        <f t="shared" si="686"/>
        <v>0.12987064515663127</v>
      </c>
      <c r="AG280">
        <f t="shared" si="687"/>
        <v>0.12987064515663124</v>
      </c>
      <c r="AH280">
        <f t="shared" si="688"/>
        <v>0.49699758474947886</v>
      </c>
      <c r="AI280" s="53">
        <f t="shared" si="689"/>
        <v>-2.2926872193253565</v>
      </c>
      <c r="AJ280">
        <f t="shared" si="690"/>
        <v>0.16905538079029755</v>
      </c>
      <c r="AK280">
        <f t="shared" si="691"/>
        <v>0.16905538079029758</v>
      </c>
      <c r="AL280">
        <f t="shared" si="692"/>
        <v>0.16905538079029755</v>
      </c>
      <c r="AM280">
        <f t="shared" si="693"/>
        <v>0.41341180671000316</v>
      </c>
      <c r="AN280" s="53">
        <f t="shared" si="694"/>
        <v>-1.739839485163948</v>
      </c>
      <c r="AO280">
        <f t="shared" si="695"/>
        <v>0.21960599131209915</v>
      </c>
      <c r="AP280">
        <f t="shared" si="696"/>
        <v>0.21960599131209915</v>
      </c>
      <c r="AQ280">
        <f t="shared" si="697"/>
        <v>0.21960599131209915</v>
      </c>
      <c r="AR280">
        <f t="shared" si="698"/>
        <v>0.27207164763237685</v>
      </c>
      <c r="AS280" s="53">
        <f t="shared" si="699"/>
        <v>-1.0266334360348905</v>
      </c>
      <c r="AT280">
        <f t="shared" si="700"/>
        <v>0.28427391155768605</v>
      </c>
      <c r="AU280">
        <f t="shared" si="701"/>
        <v>0.284273911557686</v>
      </c>
      <c r="AV280">
        <f t="shared" si="702"/>
        <v>0.28427391155768605</v>
      </c>
      <c r="AW280">
        <f t="shared" si="703"/>
        <v>3.4402076315847525E-2</v>
      </c>
      <c r="AX280" s="53">
        <f t="shared" si="704"/>
        <v>-0.11424975900972018</v>
      </c>
      <c r="AY280">
        <f t="shared" si="705"/>
        <v>0.36583215392506896</v>
      </c>
      <c r="AZ280">
        <f t="shared" si="706"/>
        <v>0.36583215392506901</v>
      </c>
      <c r="BA280">
        <f t="shared" si="707"/>
        <v>0.36583215392506896</v>
      </c>
      <c r="BB280">
        <f t="shared" si="708"/>
        <v>0</v>
      </c>
      <c r="BC280" s="53">
        <f t="shared" si="709"/>
        <v>0</v>
      </c>
      <c r="EW280">
        <f t="shared" si="724"/>
        <v>0.47123889803846886</v>
      </c>
      <c r="EX280">
        <f t="shared" si="725"/>
        <v>4.4550326209418394</v>
      </c>
      <c r="EY280">
        <f t="shared" si="726"/>
        <v>2.2699524986977333</v>
      </c>
      <c r="EZ280">
        <f t="shared" si="727"/>
        <v>-3.7970751695199634</v>
      </c>
    </row>
    <row r="281" spans="1:159" x14ac:dyDescent="0.2">
      <c r="A281">
        <f t="shared" si="723"/>
        <v>-15</v>
      </c>
      <c r="B281">
        <f t="shared" si="665"/>
        <v>-0.26179938779914941</v>
      </c>
      <c r="C281">
        <f t="shared" si="652"/>
        <v>-7.8430013667430531E-3</v>
      </c>
      <c r="D281">
        <f t="shared" si="717"/>
        <v>0.99797008187552183</v>
      </c>
      <c r="E281">
        <f t="shared" si="653"/>
        <v>-0.25881904510252074</v>
      </c>
      <c r="F281">
        <f t="shared" si="722"/>
        <v>0.13165249758739583</v>
      </c>
      <c r="G281">
        <f t="shared" si="666"/>
        <v>3.9524560402928441E-2</v>
      </c>
      <c r="H281">
        <f t="shared" si="667"/>
        <v>3.9524560402928441E-2</v>
      </c>
      <c r="I281">
        <f t="shared" si="718"/>
        <v>3.9524560402928441E-2</v>
      </c>
      <c r="J281">
        <f t="shared" si="719"/>
        <v>-0.2534486777250165</v>
      </c>
      <c r="K281">
        <f t="shared" si="668"/>
        <v>5.2055056355714618E-3</v>
      </c>
      <c r="L281">
        <f t="shared" si="720"/>
        <v>-15.394709581221621</v>
      </c>
      <c r="N281">
        <f t="shared" si="721"/>
        <v>0.53061276262539292</v>
      </c>
      <c r="O281" s="53">
        <f t="shared" si="669"/>
        <v>-3.4950664045124968</v>
      </c>
      <c r="P281">
        <f t="shared" si="670"/>
        <v>5.1589268507995195E-2</v>
      </c>
      <c r="Q281">
        <f t="shared" si="671"/>
        <v>5.1589268507995202E-2</v>
      </c>
      <c r="R281">
        <f t="shared" si="672"/>
        <v>5.1589268507995195E-2</v>
      </c>
      <c r="S281">
        <f t="shared" si="673"/>
        <v>0.52184360410649488</v>
      </c>
      <c r="T281" s="53">
        <f t="shared" si="674"/>
        <v>-3.3027817876146419</v>
      </c>
      <c r="U281">
        <f t="shared" si="675"/>
        <v>6.732363222004728E-2</v>
      </c>
      <c r="V281">
        <f t="shared" si="676"/>
        <v>6.732363222004728E-2</v>
      </c>
      <c r="W281">
        <f t="shared" si="677"/>
        <v>6.732363222004728E-2</v>
      </c>
      <c r="X281">
        <f t="shared" si="678"/>
        <v>0.50690677503143144</v>
      </c>
      <c r="Y281" s="53">
        <f t="shared" si="679"/>
        <v>-3.0520110211646285</v>
      </c>
      <c r="Z281">
        <f t="shared" si="680"/>
        <v>8.782788098005842E-2</v>
      </c>
      <c r="AA281">
        <f t="shared" si="681"/>
        <v>8.7827880980058448E-2</v>
      </c>
      <c r="AB281">
        <f t="shared" si="682"/>
        <v>8.782788098005842E-2</v>
      </c>
      <c r="AC281">
        <f t="shared" si="683"/>
        <v>0.48147764831255341</v>
      </c>
      <c r="AD281" s="53">
        <f t="shared" si="684"/>
        <v>-2.7252188946364622</v>
      </c>
      <c r="AE281">
        <f t="shared" si="685"/>
        <v>0.11451263648626464</v>
      </c>
      <c r="AF281">
        <f t="shared" si="686"/>
        <v>0.11451263648626463</v>
      </c>
      <c r="AG281">
        <f t="shared" si="687"/>
        <v>0.11451263648626464</v>
      </c>
      <c r="AH281">
        <f t="shared" si="688"/>
        <v>0.43822454018249407</v>
      </c>
      <c r="AI281" s="53">
        <f t="shared" si="689"/>
        <v>-2.299923235194183</v>
      </c>
      <c r="AJ281">
        <f t="shared" si="690"/>
        <v>0.14916260332410367</v>
      </c>
      <c r="AK281">
        <f t="shared" si="691"/>
        <v>0.14916260332410367</v>
      </c>
      <c r="AL281">
        <f t="shared" si="692"/>
        <v>0.14916260332410367</v>
      </c>
      <c r="AM281">
        <f t="shared" si="693"/>
        <v>0.36476556407439836</v>
      </c>
      <c r="AN281" s="53">
        <f t="shared" si="694"/>
        <v>-1.7476798206901611</v>
      </c>
      <c r="AO281">
        <f t="shared" si="695"/>
        <v>0.19398291767235731</v>
      </c>
      <c r="AP281">
        <f t="shared" si="696"/>
        <v>0.19398291767235731</v>
      </c>
      <c r="AQ281">
        <f t="shared" si="697"/>
        <v>0.19398291767235731</v>
      </c>
      <c r="AR281">
        <f t="shared" si="698"/>
        <v>0.24032701343128518</v>
      </c>
      <c r="AS281" s="53">
        <f t="shared" si="699"/>
        <v>-1.0333436843625041</v>
      </c>
      <c r="AT281">
        <f t="shared" si="700"/>
        <v>0.25158151273053359</v>
      </c>
      <c r="AU281">
        <f t="shared" si="701"/>
        <v>0.25158151273053359</v>
      </c>
      <c r="AV281">
        <f t="shared" si="702"/>
        <v>0.25158151273053359</v>
      </c>
      <c r="AW281">
        <f t="shared" si="703"/>
        <v>3.0445728745164012E-2</v>
      </c>
      <c r="AX281" s="53">
        <f t="shared" si="704"/>
        <v>-0.11535017070564373</v>
      </c>
      <c r="AY281">
        <f t="shared" si="705"/>
        <v>0.32478584091031765</v>
      </c>
      <c r="AZ281">
        <f t="shared" si="706"/>
        <v>0.32478584091031759</v>
      </c>
      <c r="BA281">
        <f t="shared" si="707"/>
        <v>0.32478584091031765</v>
      </c>
      <c r="BB281">
        <f t="shared" si="708"/>
        <v>0</v>
      </c>
      <c r="BC281" s="53">
        <f t="shared" si="709"/>
        <v>0</v>
      </c>
      <c r="EW281">
        <f t="shared" si="724"/>
        <v>0.50265482457436683</v>
      </c>
      <c r="EX281">
        <f t="shared" si="725"/>
        <v>4.3815334002193183</v>
      </c>
      <c r="EY281">
        <f t="shared" si="726"/>
        <v>2.4087683705085761</v>
      </c>
      <c r="EZ281">
        <f t="shared" si="727"/>
        <v>-4.3853992250955676</v>
      </c>
      <c r="FA281">
        <f>rarxiko*SIN(EY281)</f>
        <v>3.9469321803815172</v>
      </c>
      <c r="FB281" cm="1">
        <f t="array" ref="FB281">xsel+Rs*COS(EW281)</f>
        <v>268.39734060656514</v>
      </c>
      <c r="FC281">
        <f t="shared" ref="FC281:FC344" si="728">ysel+Rs*SIN(EW281)</f>
        <v>136.7993420144912</v>
      </c>
    </row>
    <row r="282" spans="1:159" x14ac:dyDescent="0.2">
      <c r="A282">
        <f t="shared" si="723"/>
        <v>-13</v>
      </c>
      <c r="B282">
        <f t="shared" si="665"/>
        <v>-0.22689280275926285</v>
      </c>
      <c r="C282">
        <f t="shared" si="652"/>
        <v>-6.8166986164807574E-3</v>
      </c>
      <c r="D282">
        <f t="shared" si="717"/>
        <v>0.99846657645907833</v>
      </c>
      <c r="E282">
        <f t="shared" si="653"/>
        <v>-0.224951054343865</v>
      </c>
      <c r="F282">
        <f t="shared" si="722"/>
        <v>0.11393560830164549</v>
      </c>
      <c r="G282">
        <f t="shared" si="666"/>
        <v>3.4208971629167431E-2</v>
      </c>
      <c r="H282">
        <f t="shared" si="667"/>
        <v>3.4208971629167438E-2</v>
      </c>
      <c r="I282">
        <f t="shared" si="718"/>
        <v>3.4208971629167431E-2</v>
      </c>
      <c r="J282">
        <f t="shared" si="719"/>
        <v>-0.27151522870359923</v>
      </c>
      <c r="K282">
        <f t="shared" si="668"/>
        <v>3.8987461451813906E-3</v>
      </c>
      <c r="L282">
        <f t="shared" si="720"/>
        <v>-17.867337981422143</v>
      </c>
      <c r="N282">
        <f t="shared" si="721"/>
        <v>0.45925158326065224</v>
      </c>
      <c r="O282" s="53">
        <f t="shared" si="669"/>
        <v>-3.4976990594380184</v>
      </c>
      <c r="P282">
        <f t="shared" si="670"/>
        <v>4.4654202505783516E-2</v>
      </c>
      <c r="Q282">
        <f t="shared" si="671"/>
        <v>4.4654202505783516E-2</v>
      </c>
      <c r="R282">
        <f t="shared" si="672"/>
        <v>4.4654202505783516E-2</v>
      </c>
      <c r="S282">
        <f t="shared" si="673"/>
        <v>0.4516929711943472</v>
      </c>
      <c r="T282" s="53">
        <f t="shared" si="674"/>
        <v>-3.3061614936696788</v>
      </c>
      <c r="U282">
        <f t="shared" si="675"/>
        <v>5.8280276867289593E-2</v>
      </c>
      <c r="V282">
        <f t="shared" si="676"/>
        <v>5.82802768672896E-2</v>
      </c>
      <c r="W282">
        <f t="shared" si="677"/>
        <v>5.8280276867289593E-2</v>
      </c>
      <c r="X282">
        <f t="shared" si="678"/>
        <v>0.43881570587541374</v>
      </c>
      <c r="Y282" s="53">
        <f t="shared" si="679"/>
        <v>-3.0562957755242364</v>
      </c>
      <c r="Z282">
        <f t="shared" si="680"/>
        <v>7.6045493155027816E-2</v>
      </c>
      <c r="AA282">
        <f t="shared" si="681"/>
        <v>7.6045493155027816E-2</v>
      </c>
      <c r="AB282">
        <f t="shared" si="682"/>
        <v>7.6045493155027816E-2</v>
      </c>
      <c r="AC282">
        <f t="shared" si="683"/>
        <v>0.41688590001806419</v>
      </c>
      <c r="AD282" s="53">
        <f t="shared" si="684"/>
        <v>-2.7305292775601568</v>
      </c>
      <c r="AE282">
        <f t="shared" si="685"/>
        <v>9.9184206916522535E-2</v>
      </c>
      <c r="AF282">
        <f t="shared" si="686"/>
        <v>9.9184206916522535E-2</v>
      </c>
      <c r="AG282">
        <f t="shared" si="687"/>
        <v>9.9184206916522535E-2</v>
      </c>
      <c r="AH282">
        <f t="shared" si="688"/>
        <v>0.37956469087646766</v>
      </c>
      <c r="AI282" s="53">
        <f t="shared" si="689"/>
        <v>-2.3062272241887678</v>
      </c>
      <c r="AJ282">
        <f t="shared" si="690"/>
        <v>0.12927084787551876</v>
      </c>
      <c r="AK282">
        <f t="shared" si="691"/>
        <v>0.12927084787551874</v>
      </c>
      <c r="AL282">
        <f t="shared" si="692"/>
        <v>0.12927084787551876</v>
      </c>
      <c r="AM282">
        <f t="shared" si="693"/>
        <v>0.31612182070349848</v>
      </c>
      <c r="AN282" s="53">
        <f t="shared" si="694"/>
        <v>-1.7545187900235897</v>
      </c>
      <c r="AO282">
        <f t="shared" si="695"/>
        <v>0.16827924467929581</v>
      </c>
      <c r="AP282">
        <f t="shared" si="696"/>
        <v>0.16827924467929581</v>
      </c>
      <c r="AQ282">
        <f t="shared" si="697"/>
        <v>0.16827924467929581</v>
      </c>
      <c r="AR282">
        <f t="shared" si="698"/>
        <v>0.20848252403624259</v>
      </c>
      <c r="AS282" s="53">
        <f t="shared" si="699"/>
        <v>-1.039209242864898</v>
      </c>
      <c r="AT282">
        <f t="shared" si="700"/>
        <v>0.21860795351999596</v>
      </c>
      <c r="AU282">
        <f t="shared" si="701"/>
        <v>0.21860795351999593</v>
      </c>
      <c r="AV282">
        <f t="shared" si="702"/>
        <v>0.21860795351999596</v>
      </c>
      <c r="AW282">
        <f t="shared" si="703"/>
        <v>2.6455355889102219E-2</v>
      </c>
      <c r="AX282" s="53">
        <f t="shared" si="704"/>
        <v>-0.11631548460520899</v>
      </c>
      <c r="AY282">
        <f t="shared" si="705"/>
        <v>0.28300413431851168</v>
      </c>
      <c r="AZ282">
        <f t="shared" si="706"/>
        <v>0.28300413431851174</v>
      </c>
      <c r="BA282">
        <f t="shared" si="707"/>
        <v>0.28300413431851168</v>
      </c>
      <c r="BB282">
        <f t="shared" si="708"/>
        <v>0</v>
      </c>
      <c r="BC282" s="53">
        <f t="shared" si="709"/>
        <v>0</v>
      </c>
      <c r="EW282">
        <f t="shared" si="724"/>
        <v>0.53407075111026481</v>
      </c>
      <c r="EX282">
        <f t="shared" si="725"/>
        <v>4.3037101350197187</v>
      </c>
      <c r="EY282">
        <f t="shared" si="726"/>
        <v>2.5452070787518566</v>
      </c>
      <c r="EZ282">
        <f t="shared" si="727"/>
        <v>-4.8814893561555071</v>
      </c>
      <c r="FA282">
        <f>rarxiko*SIN(EY282)</f>
        <v>3.3137684991170544</v>
      </c>
      <c r="FB282" cm="1">
        <f t="array" ref="FB282">xsel+Rs*COS(EW282)</f>
        <v>268.37788479026523</v>
      </c>
      <c r="FC282">
        <f t="shared" si="728"/>
        <v>136.83345169155203</v>
      </c>
    </row>
    <row r="283" spans="1:159" x14ac:dyDescent="0.2">
      <c r="A283">
        <f t="shared" si="723"/>
        <v>-11</v>
      </c>
      <c r="B283">
        <f t="shared" ref="B283:B288" si="729">RADIANS(A283)</f>
        <v>-0.19198621771937624</v>
      </c>
      <c r="C283">
        <f t="shared" si="652"/>
        <v>-5.7820907689862065E-3</v>
      </c>
      <c r="D283">
        <f t="shared" si="717"/>
        <v>0.9988967250691938</v>
      </c>
      <c r="E283">
        <f t="shared" si="653"/>
        <v>-0.1908089953765448</v>
      </c>
      <c r="F283">
        <f t="shared" si="722"/>
        <v>9.6289048197538613E-2</v>
      </c>
      <c r="G283">
        <f t="shared" ref="G283:G288" si="730">2*EXP(Vl*(xronoslin-LN(F283)/Vl))/(1+EXP(2*Vl*(xronoslin-LN(F283)/Vl)))</f>
        <v>2.891304017547941E-2</v>
      </c>
      <c r="H283">
        <f t="shared" ref="H283:H288" si="731">2*EXP(Vl*(LN(F283)/Vl-xronoslin))/(1+EXP(2*Vl*(LN(F283)/Vl-xronoslin)))</f>
        <v>2.891304017547941E-2</v>
      </c>
      <c r="I283">
        <f t="shared" si="718"/>
        <v>2.891304017547941E-2</v>
      </c>
      <c r="J283">
        <f t="shared" si="719"/>
        <v>-0.29255008656594911</v>
      </c>
      <c r="K283">
        <f t="shared" ref="K283:K288" si="732">2*EXP(Vl*(xronoslin-$J283-LN(F283)/Vl))/(1+EXP(2*Vl*(xronoslin-$J283-LN(F283)/Vl)))</f>
        <v>2.7845857972081372E-3</v>
      </c>
      <c r="L283">
        <f t="shared" si="720"/>
        <v>-21.22128531587753</v>
      </c>
      <c r="N283">
        <f t="shared" si="721"/>
        <v>0.38815430119934619</v>
      </c>
      <c r="O283" s="53">
        <f t="shared" ref="O283:O288" si="733">Al*(SIGN(SIN($B283))*SQRT(1-(Vl*SIN($B283)*N283/Al-COS($B283))^2)-SIN($B283))/(Vl*SIN($B283))</f>
        <v>-3.4999440874708343</v>
      </c>
      <c r="P283">
        <f t="shared" ref="P283:P288" si="734">2*EXP(Vl*(R$197-LN($F283)/Vl))/(1+EXP(2*Vl*(R$197-LN($F283)/Vl)))</f>
        <v>3.774345567874117E-2</v>
      </c>
      <c r="Q283">
        <f t="shared" ref="Q283:Q288" si="735">2*EXP(Vl*(LN($F283)/Vl-R$197))/(1+EXP(2*Vl*(LN($F283)/Vl-R$197)))</f>
        <v>3.7743455678741177E-2</v>
      </c>
      <c r="R283">
        <f t="shared" ref="R283:R288" si="736">IF(OR($J283&lt;0, R$197&lt;$J283),P283,P283)</f>
        <v>3.774345567874117E-2</v>
      </c>
      <c r="S283">
        <f t="shared" ref="S283:S288" si="737">IF(R$197&lt;=0,0,IF(OR($J283&lt;0,R$197&lt;$J283),-1/(Vl*$C283)*(SIGN(COS($B283))*SQRT(1-R283^2)-COS($B283)),2*$L283+1/(Vl*$C283)*(SIGN(COS($B283))*SQRT(1-R283^2)-COS($B283))))</f>
        <v>0.38178833529643053</v>
      </c>
      <c r="T283" s="53">
        <f t="shared" ref="T283:T288" si="738">IF(R$197&lt;0,0,Al*(SIGN(SIN($B283))*SQRT(1-(Vl*SIN($B283)*S283/Al-COS($B283))^2)-SIN($B283))/(Vl*SIN($B283)))</f>
        <v>-3.3090439473644371</v>
      </c>
      <c r="U283">
        <f t="shared" ref="U283:U288" si="739">2*EXP(Vl*(W$197-LN($F283)/Vl))/(1+EXP(2*Vl*(W$197-LN($F283)/Vl)))</f>
        <v>4.9265683835424921E-2</v>
      </c>
      <c r="V283">
        <f t="shared" ref="V283:V288" si="740">2*EXP(Vl*(LN($F283)/Vl-W$197))/(1+EXP(2*Vl*(LN($F283)/Vl-W$197)))</f>
        <v>4.9265683835424921E-2</v>
      </c>
      <c r="W283">
        <f t="shared" ref="W283:W288" si="741">IF(OR($J283&lt;0, W$197&lt;$J283),U283,U283)</f>
        <v>4.9265683835424921E-2</v>
      </c>
      <c r="X283">
        <f t="shared" ref="X283:X288" si="742">IF(W$197&lt;=0,0,IF(OR($J283&lt;0,W$197&lt;$J283),-1/(Vl*$C283)*(SIGN(COS($B283))*SQRT(1-W283^2)-COS($B283)),2*$L283+1/(Vl*$C283)*(SIGN(COS($B283))*SQRT(1-W283^2)-COS($B283))))</f>
        <v>0.3709411998317132</v>
      </c>
      <c r="Y283" s="53">
        <f t="shared" ref="Y283:Y288" si="743">IF(W$197&lt;0,0,Al*(SIGN(SIN($B283))*SQRT(1-(Vl*SIN($B283)*X283/Al-COS($B283))^2)-SIN($B283))/(Vl*SIN($B283)))</f>
        <v>-3.0599509155996829</v>
      </c>
      <c r="Z283">
        <f t="shared" ref="Z283:Z288" si="744">2*EXP(Vl*(AB$197-LN($F283)/Vl))/(1+EXP(2*Vl*(AB$197-LN($F283)/Vl)))</f>
        <v>6.4294026784578073E-2</v>
      </c>
      <c r="AA283">
        <f t="shared" ref="AA283:AA288" si="745">2*EXP(Vl*(LN($F283)/Vl-AB$197))/(1+EXP(2*Vl*(LN($F283)/Vl-AB$197)))</f>
        <v>6.4294026784578073E-2</v>
      </c>
      <c r="AB283">
        <f t="shared" ref="AB283:AB288" si="746">IF(OR($J283&lt;0, AB$197&lt;$J283),Z283,Z283)</f>
        <v>6.4294026784578073E-2</v>
      </c>
      <c r="AC283">
        <f t="shared" ref="AC283:AC288" si="747">IF(AB$197&lt;=0,0,IF(OR($J283&lt;0,AB$197&lt;$J283),-1/(Vl*$C283)*(SIGN(COS($B283))*SQRT(1-AB283^2)-COS($B283)),2*$L283+1/(Vl*$C283)*(SIGN(COS($B283))*SQRT(1-AB283^2)-COS($B283))))</f>
        <v>0.3524636649700294</v>
      </c>
      <c r="AD283" s="53">
        <f t="shared" ref="AD283:AD288" si="748">IF(AB$197&lt;=0,0,Al*(SIGN(SIN($B283))*SQRT(1-(Vl*SIN($B283)*AC283/Al-COS($B283))^2)-SIN($B283))/(Vl*SIN($B283)))</f>
        <v>-2.7350610195918192</v>
      </c>
      <c r="AE283">
        <f t="shared" ref="AE283:AE288" si="749">2*EXP(Vl*(AG$197-LN($F283)/Vl))/(1+EXP(2*Vl*(AG$197-LN($F283)/Vl)))</f>
        <v>8.3881471507180588E-2</v>
      </c>
      <c r="AF283">
        <f t="shared" ref="AF283:AF288" si="750">2*EXP(Vl*(LN($F283)/Vl-AG$197))/(1+EXP(2*Vl*(LN($F283)/Vl-AG$197)))</f>
        <v>8.3881471507180602E-2</v>
      </c>
      <c r="AG283">
        <f t="shared" ref="AG283:AG288" si="751">IF(OR($J283&lt;0, AG$197&lt;$J283),AE283,AE283)</f>
        <v>8.3881471507180588E-2</v>
      </c>
      <c r="AH283">
        <f t="shared" ref="AH283:AH288" si="752">IF(AG$197&lt;=0,0,IF(OR($J283&lt;0,AG$197&lt;$J283),-1/(Vl*$C283)*(SIGN(COS($B283))*SQRT(1-AG283^2)-COS($B283)),2*$L283+1/(Vl*$C283)*(SIGN(COS($B283))*SQRT(1-AG283^2)-COS($B283))))</f>
        <v>0.32100316968489329</v>
      </c>
      <c r="AI283" s="53">
        <f t="shared" ref="AI283:AI288" si="753">IF(AG$197&lt;=0,0,Al*(SIGN(SIN($B283))*SQRT(1-(Vl*SIN($B283)*AH283/Al-COS($B283))^2)-SIN($B283))/(Vl*SIN($B283)))</f>
        <v>-2.3116102838375032</v>
      </c>
      <c r="AJ283">
        <f t="shared" ref="AJ283:AJ288" si="754">2*EXP(Vl*(AL$197-LN($F283)/Vl))/(1+EXP(2*Vl*(AL$197-LN($F283)/Vl)))</f>
        <v>0.10938027586985108</v>
      </c>
      <c r="AK283">
        <f t="shared" ref="AK283:AK288" si="755">2*EXP(Vl*(LN($F283)/Vl-AL$197))/(1+EXP(2*Vl*(LN($F283)/Vl-AL$197)))</f>
        <v>0.10938027586985109</v>
      </c>
      <c r="AL283">
        <f t="shared" ref="AL283:AL288" si="756">IF(OR($J283&lt;0, AL$197&lt;$J283),AJ283,AJ283)</f>
        <v>0.10938027586985108</v>
      </c>
      <c r="AM283">
        <f t="shared" ref="AM283:AM288" si="757">IF(AL$197&lt;=0,0,IF(OR($J283&lt;0,AL$197&lt;$J283),-1/(Vl*$C283)*(SIGN(COS($B283))*SQRT(1-AL283^2)-COS($B283)),2*$L283+1/(Vl*$C283)*(SIGN(COS($B283))*SQRT(1-AL283^2)-COS($B283))))</f>
        <v>0.26748097135035792</v>
      </c>
      <c r="AN283" s="53">
        <f t="shared" ref="AN283:AN288" si="758">IF(AL$197&lt;=0,0,Al*(SIGN(SIN($B283))*SQRT(1-(Vl*SIN($B283)*AM283/Al-COS($B283))^2)-SIN($B283))/(Vl*SIN($B283)))</f>
        <v>-1.760364951884239</v>
      </c>
      <c r="AO283">
        <f t="shared" ref="AO283:AO288" si="759">2*EXP(Vl*(AQ$197-LN($F283)/Vl))/(1+EXP(2*Vl*(AQ$197-LN($F283)/Vl)))</f>
        <v>0.14250622103741561</v>
      </c>
      <c r="AP283">
        <f t="shared" ref="AP283:AP288" si="760">2*EXP(Vl*(LN($F283)/Vl-AQ$197))/(1+EXP(2*Vl*(LN($F283)/Vl-AQ$197)))</f>
        <v>0.14250622103741561</v>
      </c>
      <c r="AQ283">
        <f t="shared" ref="AQ283:AQ288" si="761">IF(OR($J283&lt;0, AQ$197&lt;$J283),AO283,AO283)</f>
        <v>0.14250622103741561</v>
      </c>
      <c r="AR283">
        <f t="shared" ref="AR283:AR288" si="762">IF(AQ$197&lt;=0,0,IF(OR($J283&lt;0,AQ$197&lt;$J283),-1/(Vl*$C283)*(SIGN(COS($B283))*SQRT(1-AQ283^2)-COS($B283)),2*$L283+1/(Vl*$C283)*(SIGN(COS($B283))*SQRT(1-AQ283^2)-COS($B283))))</f>
        <v>0.17655211555868316</v>
      </c>
      <c r="AS283" s="53">
        <f t="shared" ref="AS283:AS288" si="763">IF(AQ$197&lt;=0,0,Al*(SIGN(SIN($B283))*SQRT(1-(Vl*SIN($B283)*AR283/Al-COS($B283))^2)-SIN($B283))/(Vl*SIN($B283)))</f>
        <v>-1.0442324469855639</v>
      </c>
      <c r="AT283">
        <f t="shared" ref="AT283:AT288" si="764">2*EXP(Vl*(AV$197-LN($F283)/Vl))/(1+EXP(2*Vl*(AV$197-LN($F283)/Vl)))</f>
        <v>0.18539026413923756</v>
      </c>
      <c r="AU283">
        <f t="shared" ref="AU283:AU288" si="765">2*EXP(Vl*(LN($F283)/Vl-AV$197))/(1+EXP(2*Vl*(LN($F283)/Vl-AV$197)))</f>
        <v>0.18539026413923754</v>
      </c>
      <c r="AV283">
        <f t="shared" ref="AV283:AV288" si="766">IF(OR($J283&lt;0, AV$197&lt;$J283),AT283,AT283)</f>
        <v>0.18539026413923756</v>
      </c>
      <c r="AW283">
        <f t="shared" ref="AW283:AW288" si="767">IF(AV$197&lt;=0,0,IF(OR($J283&lt;0,AV$197&lt;$J283),-1/(Vl*$C283)*(SIGN(COS($B283))*SQRT(1-AV283^2)-COS($B283)),2*$L283+1/(Vl*$C283)*(SIGN(COS($B283))*SQRT(1-AV283^2)-COS($B283))))</f>
        <v>2.2435439046042865E-2</v>
      </c>
      <c r="AX283" s="53">
        <f t="shared" ref="AX283:AX288" si="768">IF(AV$197&lt;=0,0,Al*(SIGN(SIN($B283))*SQRT(1-(Vl*SIN($B283)*AW283/Al-COS($B283))^2)-SIN($B283))/(Vl*SIN($B283)))</f>
        <v>-0.11714472008922616</v>
      </c>
      <c r="AY283">
        <f t="shared" ref="AY283:AY288" si="769">2*EXP(Vl*(BA$197-LN($F283)/Vl))/(1+EXP(2*Vl*(BA$197-LN($F283)/Vl)))</f>
        <v>0.24057724111061496</v>
      </c>
      <c r="AZ283">
        <f t="shared" ref="AZ283:AZ288" si="770">2*EXP(Vl*(LN($F283)/Vl-BA$197))/(1+EXP(2*Vl*(LN($F283)/Vl-BA$197)))</f>
        <v>0.24057724111061496</v>
      </c>
      <c r="BA283">
        <f t="shared" ref="BA283:BA288" si="771">IF(OR($J283&lt;0, BA$197&lt;$J283),AY283,AY283)</f>
        <v>0.24057724111061496</v>
      </c>
      <c r="BB283">
        <f t="shared" ref="BB283:BB288" si="772">IF(BA$197&lt;=0,0,IF(OR($J283&lt;0,BA$197&lt;$J283),-1/(Vl*$C283)*(SIGN(COS($B283))*SQRT(1-BA283^2)-COS($B283)),2*$L283+1/(Vl*$C283)*(SIGN(COS($B283))*SQRT(1-BA283^2)-COS($B283))))</f>
        <v>0</v>
      </c>
      <c r="BC283" s="53">
        <f t="shared" ref="BC283:BC288" si="773">IF(BA$197&lt;=0,0,Al*(SIGN(SIN($B283))*SQRT(1-(Vl*SIN($B283)*BB283/Al-COS($B283))^2)-SIN($B283))/(Vl*SIN($B283)))</f>
        <v>0</v>
      </c>
      <c r="EW283">
        <f t="shared" si="724"/>
        <v>0.56548667764616278</v>
      </c>
      <c r="EX283">
        <f t="shared" ref="EX283:EX346" si="774">Rg*COS(EW283)</f>
        <v>4.2216396275100756</v>
      </c>
      <c r="EY283">
        <f t="shared" ref="EY283:EY346" si="775">Rg*SIN(EW283)</f>
        <v>2.6791339748949832</v>
      </c>
      <c r="EZ283">
        <f t="shared" ref="EZ283:EZ346" si="776">rarxiko*COS(EY283)</f>
        <v>-5.2802537606121387</v>
      </c>
      <c r="FA283">
        <f>rarxiko*SIN(EY283)</f>
        <v>2.6322842216488271</v>
      </c>
      <c r="FB283" cm="1">
        <f t="array" ref="FB283">xsel+Rs*COS(EW283)</f>
        <v>268.35736716338783</v>
      </c>
      <c r="FC283">
        <f t="shared" si="728"/>
        <v>136.86693341558779</v>
      </c>
    </row>
    <row r="284" spans="1:159" x14ac:dyDescent="0.2">
      <c r="A284">
        <f t="shared" si="723"/>
        <v>-9</v>
      </c>
      <c r="B284">
        <f t="shared" si="729"/>
        <v>-0.15707963267948966</v>
      </c>
      <c r="C284">
        <f t="shared" ref="C284:C288" si="777">SIN($B284)/(Al)</f>
        <v>-4.7404383345524504E-3</v>
      </c>
      <c r="D284">
        <f t="shared" si="717"/>
        <v>0.99925843206507814</v>
      </c>
      <c r="E284">
        <f t="shared" ref="E284:E288" si="778">SIN($B284)</f>
        <v>-0.15643446504023087</v>
      </c>
      <c r="F284">
        <f t="shared" si="722"/>
        <v>7.8701706824618439E-2</v>
      </c>
      <c r="G284">
        <f t="shared" si="730"/>
        <v>2.3633669207322679E-2</v>
      </c>
      <c r="H284">
        <f t="shared" si="731"/>
        <v>2.3633669207322676E-2</v>
      </c>
      <c r="I284">
        <f t="shared" si="718"/>
        <v>2.3633669207322679E-2</v>
      </c>
      <c r="J284">
        <f t="shared" si="719"/>
        <v>-0.31776130450756962</v>
      </c>
      <c r="K284">
        <f t="shared" si="732"/>
        <v>1.8602682956023596E-3</v>
      </c>
      <c r="L284">
        <f t="shared" si="720"/>
        <v>-26.044224998034554</v>
      </c>
      <c r="N284">
        <f t="shared" si="721"/>
        <v>0.31727934178726558</v>
      </c>
      <c r="O284" s="53">
        <f t="shared" si="733"/>
        <v>-3.5018068599517171</v>
      </c>
      <c r="P284">
        <f t="shared" si="734"/>
        <v>3.0853204702169287E-2</v>
      </c>
      <c r="Q284">
        <f t="shared" si="735"/>
        <v>3.0853204702169283E-2</v>
      </c>
      <c r="R284">
        <f t="shared" si="736"/>
        <v>3.0853204702169287E-2</v>
      </c>
      <c r="S284">
        <f t="shared" si="737"/>
        <v>0.31209102213806811</v>
      </c>
      <c r="T284" s="53">
        <f t="shared" si="738"/>
        <v>-3.3114358703581384</v>
      </c>
      <c r="U284">
        <f t="shared" si="739"/>
        <v>4.027534857867679E-2</v>
      </c>
      <c r="V284">
        <f t="shared" si="740"/>
        <v>4.027534857867679E-2</v>
      </c>
      <c r="W284">
        <f t="shared" si="741"/>
        <v>4.027534857867679E-2</v>
      </c>
      <c r="X284">
        <f t="shared" si="742"/>
        <v>0.30324934035874196</v>
      </c>
      <c r="Y284" s="53">
        <f t="shared" si="743"/>
        <v>-3.0629845877038182</v>
      </c>
      <c r="Z284">
        <f t="shared" si="744"/>
        <v>5.256867657558939E-2</v>
      </c>
      <c r="AA284">
        <f t="shared" si="745"/>
        <v>5.256867657558939E-2</v>
      </c>
      <c r="AB284">
        <f t="shared" si="746"/>
        <v>5.256867657558939E-2</v>
      </c>
      <c r="AC284">
        <f t="shared" si="747"/>
        <v>0.28818460026679649</v>
      </c>
      <c r="AD284" s="53">
        <f t="shared" si="748"/>
        <v>-2.7388234255569075</v>
      </c>
      <c r="AE284">
        <f t="shared" si="749"/>
        <v>6.8600519023578041E-2</v>
      </c>
      <c r="AF284">
        <f t="shared" si="750"/>
        <v>6.8600519023578041E-2</v>
      </c>
      <c r="AG284">
        <f t="shared" si="751"/>
        <v>6.8600519023578041E-2</v>
      </c>
      <c r="AH284">
        <f t="shared" si="752"/>
        <v>0.26252500883597729</v>
      </c>
      <c r="AI284" s="53">
        <f t="shared" si="753"/>
        <v>-2.3160818635811093</v>
      </c>
      <c r="AJ284">
        <f t="shared" si="754"/>
        <v>8.9490919390829565E-2</v>
      </c>
      <c r="AK284">
        <f t="shared" si="755"/>
        <v>8.9490919390829579E-2</v>
      </c>
      <c r="AL284">
        <f t="shared" si="756"/>
        <v>8.9490919390829565E-2</v>
      </c>
      <c r="AM284">
        <f t="shared" si="757"/>
        <v>0.21884309447324526</v>
      </c>
      <c r="AN284" s="53">
        <f t="shared" si="758"/>
        <v>-1.7652256216861166</v>
      </c>
      <c r="AO284">
        <f t="shared" si="759"/>
        <v>0.1166748797017807</v>
      </c>
      <c r="AP284">
        <f t="shared" si="760"/>
        <v>0.11667487970178068</v>
      </c>
      <c r="AQ284">
        <f t="shared" si="761"/>
        <v>0.1166748797017807</v>
      </c>
      <c r="AR284">
        <f t="shared" si="762"/>
        <v>0.1445494568163169</v>
      </c>
      <c r="AS284" s="53">
        <f t="shared" si="763"/>
        <v>-1.0484153187018646</v>
      </c>
      <c r="AT284">
        <f t="shared" si="764"/>
        <v>0.15196567141808123</v>
      </c>
      <c r="AU284">
        <f t="shared" si="765"/>
        <v>0.15196567141808123</v>
      </c>
      <c r="AV284">
        <f t="shared" si="766"/>
        <v>0.15196567141808123</v>
      </c>
      <c r="AW284">
        <f t="shared" si="767"/>
        <v>1.8390483308394063E-2</v>
      </c>
      <c r="AX284" s="53">
        <f t="shared" si="768"/>
        <v>-0.1178370360177792</v>
      </c>
      <c r="AY284">
        <f t="shared" si="769"/>
        <v>0.19759864810039082</v>
      </c>
      <c r="AZ284">
        <f t="shared" si="770"/>
        <v>0.19759864810039079</v>
      </c>
      <c r="BA284">
        <f t="shared" si="771"/>
        <v>0.19759864810039082</v>
      </c>
      <c r="BB284">
        <f t="shared" si="772"/>
        <v>0</v>
      </c>
      <c r="BC284" s="53">
        <f t="shared" si="773"/>
        <v>0</v>
      </c>
      <c r="EW284">
        <f t="shared" si="724"/>
        <v>0.59690260418206076</v>
      </c>
      <c r="EX284">
        <f t="shared" si="774"/>
        <v>4.1354028713728095</v>
      </c>
      <c r="EY284">
        <f t="shared" si="775"/>
        <v>2.8104168892606527</v>
      </c>
      <c r="EZ284">
        <f t="shared" si="776"/>
        <v>-5.5793980796587963</v>
      </c>
      <c r="FA284">
        <f t="shared" ref="FA284:FA347" si="779">rarxiko*SIN(EY284)</f>
        <v>1.9184152492877382</v>
      </c>
      <c r="FB284" cm="1">
        <f t="array" ref="FB284">xsel+Rs*COS(EW284)</f>
        <v>268.33580797435354</v>
      </c>
      <c r="FC284">
        <f t="shared" si="728"/>
        <v>136.89975414417921</v>
      </c>
    </row>
    <row r="285" spans="1:159" x14ac:dyDescent="0.2">
      <c r="A285">
        <f t="shared" si="723"/>
        <v>-7</v>
      </c>
      <c r="B285">
        <f t="shared" si="729"/>
        <v>-0.12217304763960307</v>
      </c>
      <c r="C285">
        <f t="shared" si="777"/>
        <v>-3.6930104062165904E-3</v>
      </c>
      <c r="D285">
        <f t="shared" si="717"/>
        <v>0.99954993524660596</v>
      </c>
      <c r="E285">
        <f t="shared" si="778"/>
        <v>-0.12186934340514748</v>
      </c>
      <c r="F285">
        <f t="shared" si="722"/>
        <v>6.1162620150484306E-2</v>
      </c>
      <c r="G285">
        <f t="shared" si="730"/>
        <v>1.8367798445464024E-2</v>
      </c>
      <c r="H285">
        <f t="shared" si="731"/>
        <v>1.8367798445464028E-2</v>
      </c>
      <c r="I285">
        <f t="shared" si="718"/>
        <v>1.8367798445464024E-2</v>
      </c>
      <c r="J285">
        <f t="shared" si="719"/>
        <v>-0.34927738224023896</v>
      </c>
      <c r="K285">
        <f t="shared" si="732"/>
        <v>1.1235170947243005E-3</v>
      </c>
      <c r="L285">
        <f t="shared" si="720"/>
        <v>-33.595429015395197</v>
      </c>
      <c r="N285">
        <f t="shared" si="721"/>
        <v>0.24658562112109045</v>
      </c>
      <c r="O285" s="53">
        <f t="shared" si="733"/>
        <v>-3.5032918126041581</v>
      </c>
      <c r="P285">
        <f t="shared" si="734"/>
        <v>2.3979667437264318E-2</v>
      </c>
      <c r="Q285">
        <f t="shared" si="735"/>
        <v>2.3979667437264315E-2</v>
      </c>
      <c r="R285">
        <f t="shared" si="736"/>
        <v>2.3979667437264318E-2</v>
      </c>
      <c r="S285">
        <f t="shared" si="737"/>
        <v>0.24256277405441273</v>
      </c>
      <c r="T285" s="53">
        <f t="shared" si="738"/>
        <v>-3.3133428152240429</v>
      </c>
      <c r="U285">
        <f t="shared" si="739"/>
        <v>3.1304806471344454E-2</v>
      </c>
      <c r="V285">
        <f t="shared" si="740"/>
        <v>3.1304806471344454E-2</v>
      </c>
      <c r="W285">
        <f t="shared" si="741"/>
        <v>3.1304806471344454E-2</v>
      </c>
      <c r="X285">
        <f t="shared" si="742"/>
        <v>0.23570651148924643</v>
      </c>
      <c r="Y285" s="53">
        <f t="shared" si="743"/>
        <v>-3.0654035249044522</v>
      </c>
      <c r="Z285">
        <f t="shared" si="744"/>
        <v>4.0864661183207286E-2</v>
      </c>
      <c r="AA285">
        <f t="shared" si="745"/>
        <v>4.0864661183207279E-2</v>
      </c>
      <c r="AB285">
        <f t="shared" si="746"/>
        <v>4.0864661183207286E-2</v>
      </c>
      <c r="AC285">
        <f t="shared" si="747"/>
        <v>0.22402249429252952</v>
      </c>
      <c r="AD285" s="53">
        <f t="shared" si="748"/>
        <v>-2.7418241932645717</v>
      </c>
      <c r="AE285">
        <f t="shared" si="749"/>
        <v>5.3337416783598442E-2</v>
      </c>
      <c r="AF285">
        <f t="shared" si="750"/>
        <v>5.3337416783598435E-2</v>
      </c>
      <c r="AG285">
        <f t="shared" si="751"/>
        <v>5.3337416783598442E-2</v>
      </c>
      <c r="AH285">
        <f t="shared" si="752"/>
        <v>0.2041151584813799</v>
      </c>
      <c r="AI285" s="53">
        <f t="shared" si="753"/>
        <v>-2.3196497939115783</v>
      </c>
      <c r="AJ285">
        <f t="shared" si="754"/>
        <v>6.9602702436530536E-2</v>
      </c>
      <c r="AK285">
        <f t="shared" si="755"/>
        <v>6.9602702436530536E-2</v>
      </c>
      <c r="AL285">
        <f t="shared" si="756"/>
        <v>6.9602702436530536E-2</v>
      </c>
      <c r="AM285">
        <f t="shared" si="757"/>
        <v>0.170208004215365</v>
      </c>
      <c r="AN285" s="53">
        <f t="shared" si="758"/>
        <v>-1.7691068809552584</v>
      </c>
      <c r="AO285">
        <f t="shared" si="759"/>
        <v>9.0796071491818842E-2</v>
      </c>
      <c r="AP285">
        <f t="shared" si="760"/>
        <v>9.0796071491818856E-2</v>
      </c>
      <c r="AQ285">
        <f t="shared" si="761"/>
        <v>9.0796071491818842E-2</v>
      </c>
      <c r="AR285">
        <f t="shared" si="762"/>
        <v>0.1124879909775289</v>
      </c>
      <c r="AS285" s="53">
        <f t="shared" si="763"/>
        <v>-1.051759557088652</v>
      </c>
      <c r="AT285">
        <f t="shared" si="764"/>
        <v>0.11837156824793632</v>
      </c>
      <c r="AU285">
        <f t="shared" si="765"/>
        <v>0.11837156824793631</v>
      </c>
      <c r="AV285">
        <f t="shared" si="766"/>
        <v>0.11837156824793632</v>
      </c>
      <c r="AW285">
        <f t="shared" si="767"/>
        <v>1.4325013864895335E-2</v>
      </c>
      <c r="AX285" s="53">
        <f t="shared" si="768"/>
        <v>-0.11839173101579228</v>
      </c>
      <c r="AY285">
        <f t="shared" si="769"/>
        <v>0.15416468004925041</v>
      </c>
      <c r="AZ285">
        <f t="shared" si="770"/>
        <v>0.15416468004925041</v>
      </c>
      <c r="BA285">
        <f t="shared" si="771"/>
        <v>0.15416468004925041</v>
      </c>
      <c r="BB285">
        <f t="shared" si="772"/>
        <v>0</v>
      </c>
      <c r="BC285" s="53">
        <f t="shared" si="773"/>
        <v>0</v>
      </c>
      <c r="EW285">
        <f t="shared" ref="EW285:EW348" si="780">EW284+PI()/100</f>
        <v>0.62831853071795873</v>
      </c>
      <c r="EX285">
        <f t="shared" si="774"/>
        <v>4.0450849718747364</v>
      </c>
      <c r="EY285">
        <f t="shared" si="775"/>
        <v>2.9389262614623664</v>
      </c>
      <c r="EZ285">
        <f t="shared" si="776"/>
        <v>-5.7792468485895512</v>
      </c>
      <c r="FA285">
        <f t="shared" si="779"/>
        <v>1.187562993305092</v>
      </c>
      <c r="FB285" cm="1">
        <f t="array" ref="FB285">xsel+Rs*COS(EW285)</f>
        <v>268.31322849947901</v>
      </c>
      <c r="FC285">
        <f t="shared" si="728"/>
        <v>136.93188148722965</v>
      </c>
    </row>
    <row r="286" spans="1:159" x14ac:dyDescent="0.2">
      <c r="A286">
        <f t="shared" si="723"/>
        <v>-5</v>
      </c>
      <c r="B286">
        <f t="shared" si="729"/>
        <v>-8.7266462599716474E-2</v>
      </c>
      <c r="C286">
        <f t="shared" si="777"/>
        <v>-2.6410831135653991E-3</v>
      </c>
      <c r="D286">
        <f t="shared" si="717"/>
        <v>0.99976981443957891</v>
      </c>
      <c r="E286">
        <f t="shared" si="778"/>
        <v>-8.7155742747658166E-2</v>
      </c>
      <c r="F286">
        <f t="shared" si="722"/>
        <v>4.3660942908512058E-2</v>
      </c>
      <c r="G286">
        <f t="shared" si="730"/>
        <v>1.3112397301146599E-2</v>
      </c>
      <c r="H286">
        <f t="shared" si="731"/>
        <v>1.31123973011466E-2</v>
      </c>
      <c r="I286">
        <f t="shared" si="718"/>
        <v>1.3112397301146599E-2</v>
      </c>
      <c r="J286">
        <f t="shared" si="719"/>
        <v>-0.39141266643395561</v>
      </c>
      <c r="K286">
        <f t="shared" si="732"/>
        <v>5.7252419333442218E-4</v>
      </c>
      <c r="L286">
        <f t="shared" si="720"/>
        <v>-47.148965748890539</v>
      </c>
      <c r="N286">
        <f t="shared" si="721"/>
        <v>0.1760324538887903</v>
      </c>
      <c r="O286" s="53">
        <f t="shared" si="733"/>
        <v>-3.5044024677889025</v>
      </c>
      <c r="P286">
        <f t="shared" si="734"/>
        <v>1.7119095233876745E-2</v>
      </c>
      <c r="Q286">
        <f t="shared" si="735"/>
        <v>1.7119095233876742E-2</v>
      </c>
      <c r="R286">
        <f t="shared" si="736"/>
        <v>1.7119095233876745E-2</v>
      </c>
      <c r="S286">
        <f t="shared" si="737"/>
        <v>0.17316567213012662</v>
      </c>
      <c r="T286" s="53">
        <f t="shared" si="738"/>
        <v>-3.3147691923274532</v>
      </c>
      <c r="U286">
        <f t="shared" si="739"/>
        <v>2.2349625428477293E-2</v>
      </c>
      <c r="V286">
        <f t="shared" si="740"/>
        <v>2.2349625428477297E-2</v>
      </c>
      <c r="W286">
        <f t="shared" si="741"/>
        <v>2.2349625428477293E-2</v>
      </c>
      <c r="X286">
        <f t="shared" si="742"/>
        <v>0.16827934226840977</v>
      </c>
      <c r="Y286" s="53">
        <f t="shared" si="743"/>
        <v>-3.0672130775777591</v>
      </c>
      <c r="Z286">
        <f t="shared" si="744"/>
        <v>2.9177218971372008E-2</v>
      </c>
      <c r="AA286">
        <f t="shared" si="745"/>
        <v>2.9177218971372008E-2</v>
      </c>
      <c r="AB286">
        <f t="shared" si="746"/>
        <v>2.9177218971372008E-2</v>
      </c>
      <c r="AC286">
        <f t="shared" si="747"/>
        <v>0.15995124347616216</v>
      </c>
      <c r="AD286" s="53">
        <f t="shared" si="748"/>
        <v>-2.7440694443925442</v>
      </c>
      <c r="AE286">
        <f t="shared" si="749"/>
        <v>3.8088215096888228E-2</v>
      </c>
      <c r="AF286">
        <f t="shared" si="750"/>
        <v>3.8088215096888228E-2</v>
      </c>
      <c r="AG286">
        <f t="shared" si="751"/>
        <v>3.8088215096888228E-2</v>
      </c>
      <c r="AH286">
        <f t="shared" si="752"/>
        <v>0.14575850368450782</v>
      </c>
      <c r="AI286" s="53">
        <f t="shared" si="753"/>
        <v>-2.3223203104980668</v>
      </c>
      <c r="AJ286">
        <f t="shared" si="754"/>
        <v>4.9715461491226833E-2</v>
      </c>
      <c r="AK286">
        <f t="shared" si="755"/>
        <v>4.9715461491226833E-2</v>
      </c>
      <c r="AL286">
        <f t="shared" si="756"/>
        <v>4.9715461491226833E-2</v>
      </c>
      <c r="AM286">
        <f t="shared" si="757"/>
        <v>0.12157530071169095</v>
      </c>
      <c r="AN286" s="53">
        <f t="shared" si="758"/>
        <v>-1.772013585265817</v>
      </c>
      <c r="AO286">
        <f t="shared" si="759"/>
        <v>6.4880498499155406E-2</v>
      </c>
      <c r="AP286">
        <f t="shared" si="760"/>
        <v>6.4880498499155406E-2</v>
      </c>
      <c r="AQ286">
        <f t="shared" si="761"/>
        <v>6.4880498499155406E-2</v>
      </c>
      <c r="AR286">
        <f t="shared" si="762"/>
        <v>8.0380976950616648E-2</v>
      </c>
      <c r="AS286" s="53">
        <f t="shared" si="763"/>
        <v>-1.0542665305614041</v>
      </c>
      <c r="AT286">
        <f t="shared" si="764"/>
        <v>8.4645483177991976E-2</v>
      </c>
      <c r="AU286">
        <f t="shared" si="765"/>
        <v>8.4645483177991948E-2</v>
      </c>
      <c r="AV286">
        <f t="shared" si="766"/>
        <v>8.4645483177991976E-2</v>
      </c>
      <c r="AW286">
        <f t="shared" si="767"/>
        <v>1.024357232123275E-2</v>
      </c>
      <c r="AX286" s="53">
        <f t="shared" si="768"/>
        <v>-0.11880824370751904</v>
      </c>
      <c r="AY286">
        <f t="shared" si="769"/>
        <v>0.11037402732434179</v>
      </c>
      <c r="AZ286">
        <f t="shared" si="770"/>
        <v>0.1103740273243418</v>
      </c>
      <c r="BA286">
        <f t="shared" si="771"/>
        <v>0.11037402732434179</v>
      </c>
      <c r="BB286">
        <f t="shared" si="772"/>
        <v>0</v>
      </c>
      <c r="BC286" s="53">
        <f t="shared" si="773"/>
        <v>0</v>
      </c>
      <c r="EW286">
        <f t="shared" si="780"/>
        <v>0.65973445725385671</v>
      </c>
      <c r="EX286">
        <f t="shared" si="774"/>
        <v>3.9507750618784514</v>
      </c>
      <c r="EY286">
        <f t="shared" si="775"/>
        <v>3.064535268264883</v>
      </c>
      <c r="EZ286">
        <f t="shared" si="776"/>
        <v>-5.8824920359966617</v>
      </c>
      <c r="FA286">
        <f t="shared" si="779"/>
        <v>0.45418877841252364</v>
      </c>
      <c r="FB286" cm="1">
        <f t="array" ref="FB286">xsel+Rs*COS(EW286)</f>
        <v>268.28965102197992</v>
      </c>
      <c r="FC286">
        <f t="shared" si="728"/>
        <v>136.96328373893027</v>
      </c>
    </row>
    <row r="287" spans="1:159" x14ac:dyDescent="0.2">
      <c r="A287">
        <f t="shared" si="723"/>
        <v>-3</v>
      </c>
      <c r="B287">
        <f t="shared" si="729"/>
        <v>-5.235987755982989E-2</v>
      </c>
      <c r="C287">
        <f t="shared" si="777"/>
        <v>-1.585938067967995E-3</v>
      </c>
      <c r="D287">
        <f t="shared" si="717"/>
        <v>0.99991699841467085</v>
      </c>
      <c r="E287">
        <f t="shared" si="778"/>
        <v>-5.2335956242943835E-2</v>
      </c>
      <c r="F287">
        <f t="shared" si="722"/>
        <v>2.6185921569186931E-2</v>
      </c>
      <c r="G287">
        <f t="shared" si="730"/>
        <v>7.8644581431614874E-3</v>
      </c>
      <c r="H287">
        <f t="shared" si="731"/>
        <v>7.8644581431614891E-3</v>
      </c>
      <c r="I287">
        <f t="shared" si="718"/>
        <v>7.8644581431614874E-3</v>
      </c>
      <c r="J287">
        <f t="shared" si="719"/>
        <v>-0.45531666966550033</v>
      </c>
      <c r="K287">
        <f t="shared" si="732"/>
        <v>2.0594126633815044E-4</v>
      </c>
      <c r="L287">
        <f t="shared" si="720"/>
        <v>-78.709688836878854</v>
      </c>
      <c r="N287">
        <f t="shared" si="721"/>
        <v>0.10557946298083799</v>
      </c>
      <c r="O287" s="53">
        <f t="shared" si="733"/>
        <v>-3.5051414520843136</v>
      </c>
      <c r="P287">
        <f t="shared" si="734"/>
        <v>1.0267765359191151E-2</v>
      </c>
      <c r="Q287">
        <f t="shared" si="735"/>
        <v>1.0267765359191151E-2</v>
      </c>
      <c r="R287">
        <f t="shared" si="736"/>
        <v>1.0267765359191151E-2</v>
      </c>
      <c r="S287">
        <f t="shared" si="737"/>
        <v>0.10386205961284196</v>
      </c>
      <c r="T287" s="53">
        <f t="shared" si="738"/>
        <v>-3.3157182910719745</v>
      </c>
      <c r="U287">
        <f t="shared" si="739"/>
        <v>1.3405398599013163E-2</v>
      </c>
      <c r="V287">
        <f t="shared" si="740"/>
        <v>1.3405398599013163E-2</v>
      </c>
      <c r="W287">
        <f t="shared" si="741"/>
        <v>1.3405398599013163E-2</v>
      </c>
      <c r="X287">
        <f t="shared" si="742"/>
        <v>0.10093465173753746</v>
      </c>
      <c r="Y287" s="53">
        <f t="shared" si="743"/>
        <v>-3.068417237582131</v>
      </c>
      <c r="Z287">
        <f t="shared" si="744"/>
        <v>1.7501603702744468E-2</v>
      </c>
      <c r="AA287">
        <f t="shared" si="745"/>
        <v>1.7501603702744464E-2</v>
      </c>
      <c r="AB287">
        <f t="shared" si="746"/>
        <v>1.7501603702744468E-2</v>
      </c>
      <c r="AC287">
        <f t="shared" si="747"/>
        <v>9.5944828663341239E-2</v>
      </c>
      <c r="AD287" s="53">
        <f t="shared" si="748"/>
        <v>-2.745563748970417</v>
      </c>
      <c r="AE287">
        <f t="shared" si="749"/>
        <v>2.2848951376774139E-2</v>
      </c>
      <c r="AF287">
        <f t="shared" si="750"/>
        <v>2.2848951376774139E-2</v>
      </c>
      <c r="AG287">
        <f t="shared" si="751"/>
        <v>2.2848951376774139E-2</v>
      </c>
      <c r="AH287">
        <f t="shared" si="752"/>
        <v>8.7439880156287383E-2</v>
      </c>
      <c r="AI287" s="53">
        <f t="shared" si="753"/>
        <v>-2.3240980733842553</v>
      </c>
      <c r="AJ287">
        <f t="shared" si="754"/>
        <v>2.9828965542507475E-2</v>
      </c>
      <c r="AK287">
        <f t="shared" si="755"/>
        <v>2.9828965542507475E-2</v>
      </c>
      <c r="AL287">
        <f t="shared" si="756"/>
        <v>2.9828965542507475E-2</v>
      </c>
      <c r="AM287">
        <f t="shared" si="757"/>
        <v>7.2944419039315117E-2</v>
      </c>
      <c r="AN287" s="53">
        <f t="shared" si="758"/>
        <v>-1.7739493706453839</v>
      </c>
      <c r="AO287">
        <f t="shared" si="759"/>
        <v>3.8938747322521408E-2</v>
      </c>
      <c r="AP287">
        <f t="shared" si="760"/>
        <v>3.8938747322521401E-2</v>
      </c>
      <c r="AQ287">
        <f t="shared" si="761"/>
        <v>3.8938747322521408E-2</v>
      </c>
      <c r="AR287">
        <f t="shared" si="762"/>
        <v>4.8241530558812917E-2</v>
      </c>
      <c r="AS287" s="53">
        <f t="shared" si="763"/>
        <v>-1.0559372707401562</v>
      </c>
      <c r="AT287">
        <f t="shared" si="764"/>
        <v>5.0825050136912235E-2</v>
      </c>
      <c r="AU287">
        <f t="shared" si="765"/>
        <v>5.0825050136912221E-2</v>
      </c>
      <c r="AV287">
        <f t="shared" si="766"/>
        <v>5.0825050136912235E-2</v>
      </c>
      <c r="AW287">
        <f t="shared" si="767"/>
        <v>6.1507130358445048E-3</v>
      </c>
      <c r="AX287" s="53">
        <f t="shared" si="768"/>
        <v>-0.1190861529012994</v>
      </c>
      <c r="AY287">
        <f t="shared" si="769"/>
        <v>6.6327247838969802E-2</v>
      </c>
      <c r="AZ287">
        <f t="shared" si="770"/>
        <v>6.6327247838969802E-2</v>
      </c>
      <c r="BA287">
        <f t="shared" si="771"/>
        <v>6.6327247838969802E-2</v>
      </c>
      <c r="BB287">
        <f t="shared" si="772"/>
        <v>0</v>
      </c>
      <c r="BC287" s="53">
        <f t="shared" si="773"/>
        <v>0</v>
      </c>
      <c r="EW287">
        <f t="shared" si="780"/>
        <v>0.69115038378975469</v>
      </c>
      <c r="EX287">
        <f t="shared" si="774"/>
        <v>3.8525662138789456</v>
      </c>
      <c r="EY287">
        <f t="shared" si="775"/>
        <v>3.1871199487434492</v>
      </c>
      <c r="EZ287">
        <f t="shared" si="776"/>
        <v>-5.8938864890014395</v>
      </c>
      <c r="FA287">
        <f t="shared" si="779"/>
        <v>-0.26851825778945904</v>
      </c>
      <c r="FB287" cm="1">
        <f t="array" ref="FB287">xsel+Rs*COS(EW287)</f>
        <v>268.26509880998003</v>
      </c>
      <c r="FC287">
        <f t="shared" si="728"/>
        <v>136.99392990904991</v>
      </c>
    </row>
    <row r="288" spans="1:159" x14ac:dyDescent="0.2">
      <c r="A288">
        <f t="shared" si="723"/>
        <v>-1</v>
      </c>
      <c r="B288">
        <f t="shared" si="729"/>
        <v>-1.7453292519943295E-2</v>
      </c>
      <c r="C288">
        <f t="shared" si="777"/>
        <v>-5.2886080112980337E-4</v>
      </c>
      <c r="D288">
        <f t="shared" si="717"/>
        <v>0.99999077010634996</v>
      </c>
      <c r="E288">
        <f t="shared" si="778"/>
        <v>-1.7452406437283512E-2</v>
      </c>
      <c r="F288">
        <f t="shared" si="722"/>
        <v>8.7268677907587893E-3</v>
      </c>
      <c r="G288">
        <f t="shared" si="730"/>
        <v>2.6209896665574748E-3</v>
      </c>
      <c r="H288">
        <f t="shared" si="731"/>
        <v>2.6209896665574748E-3</v>
      </c>
      <c r="I288">
        <f t="shared" si="718"/>
        <v>2.6209896665574748E-3</v>
      </c>
      <c r="J288">
        <f t="shared" si="719"/>
        <v>-0.59266859504558655</v>
      </c>
      <c r="K288">
        <f t="shared" si="732"/>
        <v>2.2873069580202232E-5</v>
      </c>
      <c r="L288">
        <f t="shared" si="720"/>
        <v>-236.32109172688266</v>
      </c>
      <c r="N288">
        <f t="shared" si="721"/>
        <v>3.5186490465857929E-2</v>
      </c>
      <c r="O288" s="53">
        <f t="shared" si="733"/>
        <v>-3.505510509351176</v>
      </c>
      <c r="P288">
        <f t="shared" si="734"/>
        <v>3.4219735236966078E-3</v>
      </c>
      <c r="Q288">
        <f t="shared" si="735"/>
        <v>3.4219735236966082E-3</v>
      </c>
      <c r="R288">
        <f t="shared" si="736"/>
        <v>3.4219735236966078E-3</v>
      </c>
      <c r="S288">
        <f t="shared" si="737"/>
        <v>3.4614466310675121E-2</v>
      </c>
      <c r="T288" s="53">
        <f t="shared" si="738"/>
        <v>-3.3161922956891989</v>
      </c>
      <c r="U288">
        <f t="shared" si="739"/>
        <v>4.467737115518438E-3</v>
      </c>
      <c r="V288">
        <f t="shared" si="740"/>
        <v>4.4677371155184388E-3</v>
      </c>
      <c r="W288">
        <f t="shared" si="741"/>
        <v>4.467737115518438E-3</v>
      </c>
      <c r="X288">
        <f t="shared" si="742"/>
        <v>3.3639394343924524E-2</v>
      </c>
      <c r="Y288" s="53">
        <f t="shared" si="743"/>
        <v>-3.0690186562387787</v>
      </c>
      <c r="Z288">
        <f t="shared" si="744"/>
        <v>5.8330801756683879E-3</v>
      </c>
      <c r="AA288">
        <f t="shared" si="745"/>
        <v>5.833080175668387E-3</v>
      </c>
      <c r="AB288">
        <f t="shared" si="746"/>
        <v>5.8330801756683879E-3</v>
      </c>
      <c r="AC288">
        <f t="shared" si="747"/>
        <v>3.1977291197947955E-2</v>
      </c>
      <c r="AD288" s="53">
        <f t="shared" si="748"/>
        <v>-2.7463101436101529</v>
      </c>
      <c r="AE288">
        <f t="shared" si="749"/>
        <v>7.6156540015035763E-3</v>
      </c>
      <c r="AF288">
        <f t="shared" si="750"/>
        <v>7.6156540015035754E-3</v>
      </c>
      <c r="AG288">
        <f t="shared" si="751"/>
        <v>7.6156540015035763E-3</v>
      </c>
      <c r="AH288">
        <f t="shared" si="752"/>
        <v>2.9144089031590457E-2</v>
      </c>
      <c r="AI288" s="53">
        <f t="shared" si="753"/>
        <v>-2.3249861813275929</v>
      </c>
      <c r="AJ288">
        <f t="shared" si="754"/>
        <v>9.9429356700323577E-3</v>
      </c>
      <c r="AK288">
        <f t="shared" si="755"/>
        <v>9.9429356700323577E-3</v>
      </c>
      <c r="AL288">
        <f t="shared" si="756"/>
        <v>9.9429356700323577E-3</v>
      </c>
      <c r="AM288">
        <f t="shared" si="757"/>
        <v>2.4314677120186451E-2</v>
      </c>
      <c r="AN288" s="53">
        <f t="shared" si="758"/>
        <v>-1.7749166584106086</v>
      </c>
      <c r="AO288">
        <f t="shared" si="759"/>
        <v>1.2981322165452995E-2</v>
      </c>
      <c r="AP288">
        <f t="shared" si="760"/>
        <v>1.2981322165452997E-2</v>
      </c>
      <c r="AQ288">
        <f t="shared" si="761"/>
        <v>1.2981322165452995E-2</v>
      </c>
      <c r="AR288">
        <f t="shared" si="762"/>
        <v>1.6082665545224348E-2</v>
      </c>
      <c r="AS288" s="53">
        <f t="shared" si="763"/>
        <v>-1.056772467886919</v>
      </c>
      <c r="AT288">
        <f t="shared" si="764"/>
        <v>1.6947978253223375E-2</v>
      </c>
      <c r="AU288">
        <f t="shared" si="765"/>
        <v>1.6947978253223372E-2</v>
      </c>
      <c r="AV288">
        <f t="shared" si="766"/>
        <v>1.6947978253223375E-2</v>
      </c>
      <c r="AW288">
        <f t="shared" si="767"/>
        <v>2.0509994676192285E-3</v>
      </c>
      <c r="AX288" s="53">
        <f t="shared" si="768"/>
        <v>-0.1192251777264587</v>
      </c>
      <c r="AY288">
        <f t="shared" si="769"/>
        <v>2.2126248469827768E-2</v>
      </c>
      <c r="AZ288">
        <f t="shared" si="770"/>
        <v>2.2126248469827768E-2</v>
      </c>
      <c r="BA288">
        <f t="shared" si="771"/>
        <v>2.2126248469827768E-2</v>
      </c>
      <c r="BB288">
        <f t="shared" si="772"/>
        <v>0</v>
      </c>
      <c r="BC288" s="53">
        <f t="shared" si="773"/>
        <v>0</v>
      </c>
      <c r="EW288">
        <f t="shared" si="780"/>
        <v>0.72256631032565266</v>
      </c>
      <c r="EX288">
        <f t="shared" si="774"/>
        <v>3.7505553481522966</v>
      </c>
      <c r="EY288">
        <f t="shared" si="775"/>
        <v>3.3065593266182605</v>
      </c>
      <c r="EZ288">
        <f t="shared" si="776"/>
        <v>-5.8199005901046981</v>
      </c>
      <c r="FA288">
        <f t="shared" si="779"/>
        <v>-0.96889479372065312</v>
      </c>
      <c r="FB288" cm="1">
        <f t="array" ref="FB288">xsel+Rs*COS(EW288)</f>
        <v>268.23959609354841</v>
      </c>
      <c r="FC288">
        <f t="shared" si="728"/>
        <v>137.02378975351863</v>
      </c>
    </row>
    <row r="289" spans="1:159" x14ac:dyDescent="0.2">
      <c r="O289" s="53"/>
      <c r="T289" s="53"/>
      <c r="Y289" s="53"/>
      <c r="AD289" s="53"/>
      <c r="AI289" s="53"/>
      <c r="AN289" s="53"/>
      <c r="AS289" s="53"/>
      <c r="AW289" t="s">
        <v>362</v>
      </c>
      <c r="AX289" s="53"/>
      <c r="BC289" s="53"/>
      <c r="EW289">
        <f t="shared" si="780"/>
        <v>0.75398223686155064</v>
      </c>
      <c r="EX289">
        <f t="shared" si="774"/>
        <v>3.6448431371070567</v>
      </c>
      <c r="EY289">
        <f t="shared" si="775"/>
        <v>3.4227355296434441</v>
      </c>
      <c r="EZ289">
        <f t="shared" si="776"/>
        <v>-5.6683599258187174</v>
      </c>
      <c r="FA289">
        <f t="shared" si="779"/>
        <v>-1.6369776270225656</v>
      </c>
      <c r="FB289" cm="1">
        <f t="array" ref="FB289">xsel+Rs*COS(EW289)</f>
        <v>268.21316804078708</v>
      </c>
      <c r="FC289">
        <f t="shared" si="728"/>
        <v>137.05283380427491</v>
      </c>
    </row>
    <row r="290" spans="1:159" x14ac:dyDescent="0.2">
      <c r="O290" s="53"/>
      <c r="T290" s="53"/>
      <c r="Y290" s="53"/>
      <c r="AD290" s="53"/>
      <c r="AI290" s="53"/>
      <c r="AN290" s="53"/>
      <c r="AS290" s="53"/>
      <c r="AX290" s="53"/>
      <c r="BC290" s="53"/>
      <c r="EW290">
        <f t="shared" si="780"/>
        <v>0.78539816339744861</v>
      </c>
      <c r="EX290">
        <f t="shared" si="774"/>
        <v>3.5355339059327369</v>
      </c>
      <c r="EY290">
        <f t="shared" si="775"/>
        <v>3.5355339059327386</v>
      </c>
      <c r="EZ290">
        <f t="shared" si="776"/>
        <v>-5.4480804242685714</v>
      </c>
      <c r="FA290">
        <f t="shared" si="779"/>
        <v>-2.2646014419101625</v>
      </c>
      <c r="FB290" cm="1">
        <f t="array" ref="FB290">xsel+Rs*COS(EW290)</f>
        <v>268.18584073299348</v>
      </c>
      <c r="FC290">
        <f t="shared" si="728"/>
        <v>137.08103339834724</v>
      </c>
    </row>
    <row r="291" spans="1:159" x14ac:dyDescent="0.2">
      <c r="A291">
        <v>0</v>
      </c>
      <c r="B291" t="s">
        <v>108</v>
      </c>
      <c r="C291" t="s">
        <v>63</v>
      </c>
      <c r="D291" t="s">
        <v>60</v>
      </c>
      <c r="E291" s="5" t="s">
        <v>56</v>
      </c>
      <c r="G291" t="s">
        <v>112</v>
      </c>
      <c r="H291" t="s">
        <v>113</v>
      </c>
      <c r="I291" t="s">
        <v>45</v>
      </c>
      <c r="J291" s="5" t="s">
        <v>109</v>
      </c>
      <c r="K291" s="5"/>
      <c r="L291" s="5" t="s">
        <v>9</v>
      </c>
      <c r="M291">
        <f>M$197</f>
        <v>0.25</v>
      </c>
      <c r="N291">
        <v>0</v>
      </c>
      <c r="O291" s="53">
        <f>Al/Vl*(EXP(-Vl*(xronoslin))-1)</f>
        <v>-3.505556621137417</v>
      </c>
      <c r="Q291">
        <f>xronoslin</f>
        <v>0.23699999999999999</v>
      </c>
      <c r="R291">
        <f>xronoslin-R$197</f>
        <v>3.3333333333333326E-2</v>
      </c>
      <c r="S291">
        <v>0</v>
      </c>
      <c r="T291" s="53">
        <f>IF(R$197&lt;=0,0,Al/Vl*(EXP(-Vl*(xronoslin-Q$196*dtlin))-1))</f>
        <v>-3.316251520755622</v>
      </c>
      <c r="X291">
        <v>0</v>
      </c>
      <c r="Y291" s="53">
        <f>IF(W$197&lt;=0,0,Al/Vl*(EXP(-Vl*(xronoslin-V$196*dtlin))-1))</f>
        <v>-3.0690938025988754</v>
      </c>
      <c r="AC291">
        <v>0</v>
      </c>
      <c r="AD291" s="53">
        <f>IF(AB$197&lt;=0,0,Al/Vl*(EXP(-Vl*(xronoslin-AA$196*dtlin))-1))</f>
        <v>-2.7464034074576555</v>
      </c>
      <c r="AH291">
        <v>0</v>
      </c>
      <c r="AI291" s="53">
        <f>IF(AG$197&lt;=0,0,Al/Vl*(EXP(-Vl*(xronoslin-AF$196*dtlin))-1))</f>
        <v>-2.3250971585855962</v>
      </c>
      <c r="AM291">
        <v>0</v>
      </c>
      <c r="AN291" s="53">
        <f>IF(AL$197&lt;=0,0,Al/Vl*(EXP(-Vl*(xronoslin-AK$196*dtlin))-1))</f>
        <v>-1.775037541034951</v>
      </c>
      <c r="AR291">
        <v>0</v>
      </c>
      <c r="AS291" s="53">
        <f>IF(AQ$197&lt;=0,0,Al/Vl*(EXP(-Vl*(xronoslin-AP$196*dtlin))-1))</f>
        <v>-1.0568768594167586</v>
      </c>
      <c r="AW291">
        <v>0</v>
      </c>
      <c r="AX291" s="53">
        <f>IF(AV$197&lt;=0,0,Al/Vl*(EXP(-Vl*(xronoslin-AU$196*dtlin))-1))</f>
        <v>-0.11924255912235623</v>
      </c>
      <c r="BB291">
        <v>0</v>
      </c>
      <c r="BC291" s="53">
        <f>IF(BA$197&lt;=0,0,Al/Vl*(EXP(-Vl*(xronoslin-AZ$196*dtlin))-1))</f>
        <v>0</v>
      </c>
      <c r="EW291">
        <f t="shared" si="780"/>
        <v>0.81681408993334659</v>
      </c>
      <c r="EX291">
        <f t="shared" si="774"/>
        <v>3.4227355296434419</v>
      </c>
      <c r="EY291">
        <f t="shared" si="775"/>
        <v>3.6448431371070589</v>
      </c>
      <c r="EZ291">
        <f t="shared" si="776"/>
        <v>-5.1685154259219441</v>
      </c>
      <c r="FA291">
        <f t="shared" si="779"/>
        <v>-2.8454258542451796</v>
      </c>
      <c r="FB291" cm="1">
        <f t="array" ref="FB291">xsel+Rs*COS(EW291)</f>
        <v>268.15764113892118</v>
      </c>
      <c r="FC291">
        <f t="shared" si="728"/>
        <v>137.10836070614081</v>
      </c>
    </row>
    <row r="292" spans="1:159" x14ac:dyDescent="0.2">
      <c r="A292">
        <v>1</v>
      </c>
      <c r="B292">
        <f t="shared" ref="B292:B333" si="781">RADIANS(A292)</f>
        <v>1.7453292519943295E-2</v>
      </c>
      <c r="C292">
        <f t="shared" ref="C292:C323" si="782">SIN($B292)/(Al)</f>
        <v>5.2886080112980337E-4</v>
      </c>
      <c r="D292">
        <f t="shared" ref="D292:D323" si="783">1-$C292^2*Al</f>
        <v>0.99999077010634996</v>
      </c>
      <c r="E292">
        <f t="shared" ref="E292:E323" si="784">SIN($B292)</f>
        <v>1.7452406437283512E-2</v>
      </c>
      <c r="F292">
        <f t="shared" ref="F292:F323" si="785">IF(ABS($B292)&gt;PI()/2,ABS(TAN($B292/2)),ABS(TAN($B292/2)))</f>
        <v>8.7268677907587893E-3</v>
      </c>
      <c r="G292">
        <f t="shared" ref="G292:G333" si="786">2*EXP(Vl*(xronoslin-LN(F292)/Vl))/(1+EXP(2*Vl*(xronoslin-LN(F292)/Vl)))</f>
        <v>2.6209896665574748E-3</v>
      </c>
      <c r="H292">
        <f t="shared" ref="H292:H333" si="787">2*EXP(Vl*(LN(F292)/Vl-xronoslin))/(1+EXP(2*Vl*(LN(F292)/Vl-xronoslin)))</f>
        <v>2.6209896665574748E-3</v>
      </c>
      <c r="I292">
        <f t="shared" ref="I292:I323" si="788">IF(OR($J292&lt;0, xronoslin&lt;$J292),$G292,$H292)</f>
        <v>2.6209896665574748E-3</v>
      </c>
      <c r="J292">
        <f t="shared" ref="J292:J323" si="789">(LN($F292))/Vl</f>
        <v>-0.59266859504558655</v>
      </c>
      <c r="K292">
        <f t="shared" ref="K292:K323" si="790">IF($B292&lt;0,2*ABS(TAN($B292/2))*EXP(Vl*($J292-xronoslin))/(TAN($B292/2)^2+EXP(2*Vl*($J292-xronoslin))),2*ABS(_xlfn.COT($B292/2))*EXP(Vl*($J292-xronoslin))/(_xlfn.COT($B292/2)^2+EXP(2*Vl*($J292-xronoslin))))</f>
        <v>2.2873069580202249E-5</v>
      </c>
      <c r="L292">
        <f t="shared" ref="L292:L323" si="791">Al*1/Vl*_xlfn.COT($B292)</f>
        <v>236.32109172688266</v>
      </c>
      <c r="M292">
        <f t="shared" ref="M292:M323" si="792">(SIN($E292)^2-SIN($B292)^2)/(Vl*$C292^2)</f>
        <v>-1.3820050740226126E-2</v>
      </c>
      <c r="N292">
        <f t="shared" ref="N292:N323" si="793">IF(OR($J292&lt;0,xronoslin&lt;$J292),-1/(Vl*$C292)*(SIGN(COS($B292))*SQRT(1-$I292^2)-COS($B292)),2*$L292+1/(Vl*$C292)*(SIGN(COS($B292))*SQRT(1-$I292^2)-COS($B292)))</f>
        <v>-3.5186490465857929E-2</v>
      </c>
      <c r="O292" s="53">
        <f t="shared" ref="O292:O323" si="794">Al*(SIGN(SIN($B292))*SQRT(1-(Vl*SIN($B292)*N292/Al-COS($B292))^2)-SIN($B292))/(Vl*SIN($B292))</f>
        <v>-3.505510509351176</v>
      </c>
      <c r="P292">
        <f t="shared" ref="P292:P323" si="795">2*EXP(Vl*(R$197-LN($F292)/Vl))/(1+EXP(2*Vl*(R$197-LN($F292)/Vl)))</f>
        <v>3.4219735236966078E-3</v>
      </c>
      <c r="Q292">
        <f t="shared" ref="Q292:Q323" si="796">2*EXP(Vl*(LN($F292)/Vl-R$197))/(1+EXP(2*Vl*(LN($F292)/Vl-R$197)))</f>
        <v>3.4219735236966082E-3</v>
      </c>
      <c r="R292">
        <f t="shared" ref="R292:R323" si="797">IF(OR($J292&lt;0, R$197&lt;$J292),P292,P292)</f>
        <v>3.4219735236966078E-3</v>
      </c>
      <c r="S292">
        <f t="shared" ref="S292:S323" si="798">IF(R$197&lt;=0,0,IF(OR($J292&lt;0,R$197&lt;$J292),-1/(Vl*$C292)*(SIGN(COS($B292))*SQRT(1-R292^2)-COS($B292)),2*$L292+1/(Vl*$C292)*(SIGN(COS($B292))*SQRT(1-R292^2)-COS($B292))))</f>
        <v>-3.4614466310675121E-2</v>
      </c>
      <c r="T292" s="53">
        <f t="shared" ref="T292:T323" si="799">IF(R$197&lt;0,0,Al*(SIGN(SIN($B292))*SQRT(1-(Vl*SIN($B292)*S292/Al-COS($B292))^2)-SIN($B292))/(Vl*SIN($B292)))</f>
        <v>-3.3161922956891989</v>
      </c>
      <c r="U292">
        <f t="shared" ref="U292:U323" si="800">2*EXP(Vl*(W$197-LN($F292)/Vl))/(1+EXP(2*Vl*(W$197-LN($F292)/Vl)))</f>
        <v>4.467737115518438E-3</v>
      </c>
      <c r="V292">
        <f t="shared" ref="V292:V323" si="801">2*EXP(Vl*(LN($F292)/Vl-W$197))/(1+EXP(2*Vl*(LN($F292)/Vl-W$197)))</f>
        <v>4.4677371155184388E-3</v>
      </c>
      <c r="W292">
        <f t="shared" ref="W292:W323" si="802">IF(OR($J292&lt;0, W$197&lt;$J292),U292,U292)</f>
        <v>4.467737115518438E-3</v>
      </c>
      <c r="X292">
        <f t="shared" ref="X292:X323" si="803">IF(W$197&lt;=0,0,IF(OR($J292&lt;0,W$197&lt;$J292),-1/(Vl*$C292)*(SIGN(COS($B292))*SQRT(1-W292^2)-COS($B292)),2*$L292+1/(Vl*$C292)*(SIGN(COS($B292))*SQRT(1-W292^2)-COS($B292))))</f>
        <v>-3.3639394343924524E-2</v>
      </c>
      <c r="Y292" s="53">
        <f t="shared" ref="Y292:Y323" si="804">IF(W$197&lt;0,0,Al*(SIGN(SIN($B292))*SQRT(1-(Vl*SIN($B292)*X292/Al-COS($B292))^2)-SIN($B292))/(Vl*SIN($B292)))</f>
        <v>-3.0690186562387787</v>
      </c>
      <c r="Z292">
        <f t="shared" ref="Z292:Z323" si="805">2*EXP(Vl*(AB$197-LN($F292)/Vl))/(1+EXP(2*Vl*(AB$197-LN($F292)/Vl)))</f>
        <v>5.8330801756683879E-3</v>
      </c>
      <c r="AA292">
        <f t="shared" ref="AA292:AA323" si="806">2*EXP(Vl*(LN($F292)/Vl-AB$197))/(1+EXP(2*Vl*(LN($F292)/Vl-AB$197)))</f>
        <v>5.833080175668387E-3</v>
      </c>
      <c r="AB292">
        <f t="shared" ref="AB292:AB323" si="807">IF(OR($J292&lt;0, AB$197&lt;$J292),Z292,Z292)</f>
        <v>5.8330801756683879E-3</v>
      </c>
      <c r="AC292">
        <f t="shared" ref="AC292:AC323" si="808">IF(AB$197&lt;=0,0,IF(OR($J292&lt;0,AB$197&lt;$J292),-1/(Vl*$C292)*(SIGN(COS($B292))*SQRT(1-AB292^2)-COS($B292)),2*$L292+1/(Vl*$C292)*(SIGN(COS($B292))*SQRT(1-AB292^2)-COS($B292))))</f>
        <v>-3.1977291197947955E-2</v>
      </c>
      <c r="AD292" s="53">
        <f t="shared" ref="AD292:AD323" si="809">IF(AB$197&lt;=0,0,Al*(SIGN(SIN($B292))*SQRT(1-(Vl*SIN($B292)*AC292/Al-COS($B292))^2)-SIN($B292))/(Vl*SIN($B292)))</f>
        <v>-2.7463101436101529</v>
      </c>
      <c r="AE292">
        <f t="shared" ref="AE292:AE323" si="810">2*EXP(Vl*(AG$197-LN($F292)/Vl))/(1+EXP(2*Vl*(AG$197-LN($F292)/Vl)))</f>
        <v>7.6156540015035763E-3</v>
      </c>
      <c r="AF292">
        <f t="shared" ref="AF292:AF323" si="811">2*EXP(Vl*(LN($F292)/Vl-AG$197))/(1+EXP(2*Vl*(LN($F292)/Vl-AG$197)))</f>
        <v>7.6156540015035754E-3</v>
      </c>
      <c r="AG292">
        <f t="shared" ref="AG292:AG323" si="812">IF(OR($J292&lt;0, AG$197&lt;$J292),AE292,AE292)</f>
        <v>7.6156540015035763E-3</v>
      </c>
      <c r="AH292">
        <f t="shared" ref="AH292:AH323" si="813">IF(AG$197&lt;=0,0,IF(OR($J292&lt;0,AG$197&lt;$J292),-1/(Vl*$C292)*(SIGN(COS($B292))*SQRT(1-AG292^2)-COS($B292)),2*$L292+1/(Vl*$C292)*(SIGN(COS($B292))*SQRT(1-AG292^2)-COS($B292))))</f>
        <v>-2.9144089031590457E-2</v>
      </c>
      <c r="AI292" s="53">
        <f t="shared" ref="AI292:AI323" si="814">IF(AG$197&lt;=0,0,Al*(SIGN(SIN($B292))*SQRT(1-(Vl*SIN($B292)*AH292/Al-COS($B292))^2)-SIN($B292))/(Vl*SIN($B292)))</f>
        <v>-2.3249861813275929</v>
      </c>
      <c r="AJ292">
        <f t="shared" ref="AJ292:AJ323" si="815">2*EXP(Vl*(AL$197-LN($F292)/Vl))/(1+EXP(2*Vl*(AL$197-LN($F292)/Vl)))</f>
        <v>9.9429356700323577E-3</v>
      </c>
      <c r="AK292">
        <f t="shared" ref="AK292:AK323" si="816">2*EXP(Vl*(LN($F292)/Vl-AL$197))/(1+EXP(2*Vl*(LN($F292)/Vl-AL$197)))</f>
        <v>9.9429356700323577E-3</v>
      </c>
      <c r="AL292">
        <f t="shared" ref="AL292:AL323" si="817">IF(OR($J292&lt;0, AL$197&lt;$J292),AJ292,AJ292)</f>
        <v>9.9429356700323577E-3</v>
      </c>
      <c r="AM292">
        <f t="shared" ref="AM292:AM323" si="818">IF(AL$197&lt;=0,0,IF(OR($J292&lt;0,AL$197&lt;$J292),-1/(Vl*$C292)*(SIGN(COS($B292))*SQRT(1-AL292^2)-COS($B292)),2*$L292+1/(Vl*$C292)*(SIGN(COS($B292))*SQRT(1-AL292^2)-COS($B292))))</f>
        <v>-2.4314677120186451E-2</v>
      </c>
      <c r="AN292" s="53">
        <f t="shared" ref="AN292:AN323" si="819">IF(AL$197&lt;=0,0,Al*(SIGN(SIN($B292))*SQRT(1-(Vl*SIN($B292)*AM292/Al-COS($B292))^2)-SIN($B292))/(Vl*SIN($B292)))</f>
        <v>-1.7749166584106086</v>
      </c>
      <c r="AO292">
        <f t="shared" ref="AO292:AO323" si="820">2*EXP(Vl*(AQ$197-LN($F292)/Vl))/(1+EXP(2*Vl*(AQ$197-LN($F292)/Vl)))</f>
        <v>1.2981322165452995E-2</v>
      </c>
      <c r="AP292">
        <f t="shared" ref="AP292:AP323" si="821">2*EXP(Vl*(LN($F292)/Vl-AQ$197))/(1+EXP(2*Vl*(LN($F292)/Vl-AQ$197)))</f>
        <v>1.2981322165452997E-2</v>
      </c>
      <c r="AQ292">
        <f t="shared" ref="AQ292:AQ323" si="822">IF(OR($J292&lt;0, AQ$197&lt;$J292),AO292,AO292)</f>
        <v>1.2981322165452995E-2</v>
      </c>
      <c r="AR292">
        <f t="shared" ref="AR292:AR323" si="823">IF(AQ$197&lt;=0,0,IF(OR($J292&lt;0,AQ$197&lt;$J292),-1/(Vl*$C292)*(SIGN(COS($B292))*SQRT(1-AQ292^2)-COS($B292)),2*$L292+1/(Vl*$C292)*(SIGN(COS($B292))*SQRT(1-AQ292^2)-COS($B292))))</f>
        <v>-1.6082665545224348E-2</v>
      </c>
      <c r="AS292" s="53">
        <f t="shared" ref="AS292:AS323" si="824">IF(AQ$197&lt;=0,0,Al*(SIGN(SIN($B292))*SQRT(1-(Vl*SIN($B292)*AR292/Al-COS($B292))^2)-SIN($B292))/(Vl*SIN($B292)))</f>
        <v>-1.056772467886919</v>
      </c>
      <c r="AT292">
        <f t="shared" ref="AT292:AT323" si="825">2*EXP(Vl*(AV$197-LN($F292)/Vl))/(1+EXP(2*Vl*(AV$197-LN($F292)/Vl)))</f>
        <v>1.6947978253223375E-2</v>
      </c>
      <c r="AU292">
        <f t="shared" ref="AU292:AU323" si="826">2*EXP(Vl*(LN($F292)/Vl-AV$197))/(1+EXP(2*Vl*(LN($F292)/Vl-AV$197)))</f>
        <v>1.6947978253223372E-2</v>
      </c>
      <c r="AV292">
        <f t="shared" ref="AV292:AV323" si="827">IF(OR($J292&lt;0, AV$197&lt;$J292),AT292,AT292)</f>
        <v>1.6947978253223375E-2</v>
      </c>
      <c r="AW292">
        <f t="shared" ref="AW292:AW323" si="828">IF(AV$197&lt;=0,0,IF(OR($J292&lt;0,AV$197&lt;$J292),-1/(Vl*$C292)*(SIGN(COS($B292))*SQRT(1-AV292^2)-COS($B292)),2*$L292+1/(Vl*$C292)*(SIGN(COS($B292))*SQRT(1-AV292^2)-COS($B292))))</f>
        <v>-2.0509994676192285E-3</v>
      </c>
      <c r="AX292" s="53">
        <f t="shared" ref="AX292:AX323" si="829">IF(AV$197&lt;=0,0,Al*(SIGN(SIN($B292))*SQRT(1-(Vl*SIN($B292)*AW292/Al-COS($B292))^2)-SIN($B292))/(Vl*SIN($B292)))</f>
        <v>-0.1192251777264587</v>
      </c>
      <c r="AY292">
        <f t="shared" ref="AY292:AY323" si="830">2*EXP(Vl*(BA$197-LN($F292)/Vl))/(1+EXP(2*Vl*(BA$197-LN($F292)/Vl)))</f>
        <v>2.2126248469827768E-2</v>
      </c>
      <c r="AZ292">
        <f t="shared" ref="AZ292:AZ323" si="831">2*EXP(Vl*(LN($F292)/Vl-BA$197))/(1+EXP(2*Vl*(LN($F292)/Vl-BA$197)))</f>
        <v>2.2126248469827768E-2</v>
      </c>
      <c r="BA292">
        <f t="shared" ref="BA292:BA323" si="832">IF(OR($J292&lt;0, BA$197&lt;$J292),AY292,AY292)</f>
        <v>2.2126248469827768E-2</v>
      </c>
      <c r="BB292">
        <f t="shared" ref="BB292:BB323" si="833">IF(BA$197&lt;=0,0,IF(OR($J292&lt;0,BA$197&lt;$J292),-1/(Vl*$C292)*(SIGN(COS($B292))*SQRT(1-BA292^2)-COS($B292)),2*$L292+1/(Vl*$C292)*(SIGN(COS($B292))*SQRT(1-BA292^2)-COS($B292))))</f>
        <v>0</v>
      </c>
      <c r="BC292" s="53">
        <f t="shared" ref="BC292:BC323" si="834">IF(BA$197&lt;=0,0,Al*(SIGN(SIN($B292))*SQRT(1-(Vl*SIN($B292)*BB292/Al-COS($B292))^2)-SIN($B292))/(Vl*SIN($B292)))</f>
        <v>0</v>
      </c>
      <c r="EW292">
        <f t="shared" si="780"/>
        <v>0.84823001646924456</v>
      </c>
      <c r="EX292">
        <f t="shared" si="774"/>
        <v>3.3065593266182578</v>
      </c>
      <c r="EY292">
        <f t="shared" si="775"/>
        <v>3.7505553481522993</v>
      </c>
      <c r="EZ292">
        <f t="shared" si="776"/>
        <v>-4.8394267102616846</v>
      </c>
      <c r="FA292">
        <f t="shared" si="779"/>
        <v>-3.3748998675524846</v>
      </c>
      <c r="FB292" cm="1">
        <f t="array" ref="FB292">xsel+Rs*COS(EW292)</f>
        <v>268.1285970881649</v>
      </c>
      <c r="FC292">
        <f t="shared" si="728"/>
        <v>137.13478875890212</v>
      </c>
    </row>
    <row r="293" spans="1:159" x14ac:dyDescent="0.2">
      <c r="A293">
        <f>A292+2</f>
        <v>3</v>
      </c>
      <c r="B293">
        <f t="shared" si="781"/>
        <v>5.235987755982989E-2</v>
      </c>
      <c r="C293">
        <f t="shared" si="782"/>
        <v>1.585938067967995E-3</v>
      </c>
      <c r="D293">
        <f t="shared" si="783"/>
        <v>0.99991699841467085</v>
      </c>
      <c r="E293">
        <f t="shared" si="784"/>
        <v>5.2335956242943835E-2</v>
      </c>
      <c r="F293">
        <f t="shared" si="785"/>
        <v>2.6185921569186931E-2</v>
      </c>
      <c r="G293">
        <f t="shared" si="786"/>
        <v>7.8644581431614874E-3</v>
      </c>
      <c r="H293">
        <f t="shared" si="787"/>
        <v>7.8644581431614891E-3</v>
      </c>
      <c r="I293">
        <f t="shared" si="788"/>
        <v>7.8644581431614874E-3</v>
      </c>
      <c r="J293">
        <f t="shared" si="789"/>
        <v>-0.45531666966550033</v>
      </c>
      <c r="K293">
        <f t="shared" si="790"/>
        <v>2.0594126633815025E-4</v>
      </c>
      <c r="L293">
        <f t="shared" si="791"/>
        <v>78.709688836878854</v>
      </c>
      <c r="M293">
        <f t="shared" si="792"/>
        <v>-0.12423911814563408</v>
      </c>
      <c r="N293">
        <f t="shared" si="793"/>
        <v>-0.10557946298083799</v>
      </c>
      <c r="O293" s="53">
        <f t="shared" si="794"/>
        <v>-3.5051414520843136</v>
      </c>
      <c r="P293">
        <f t="shared" si="795"/>
        <v>1.0267765359191151E-2</v>
      </c>
      <c r="Q293">
        <f t="shared" si="796"/>
        <v>1.0267765359191151E-2</v>
      </c>
      <c r="R293">
        <f t="shared" si="797"/>
        <v>1.0267765359191151E-2</v>
      </c>
      <c r="S293">
        <f t="shared" si="798"/>
        <v>-0.10386205961284196</v>
      </c>
      <c r="T293" s="53">
        <f t="shared" si="799"/>
        <v>-3.3157182910719745</v>
      </c>
      <c r="U293">
        <f t="shared" si="800"/>
        <v>1.3405398599013163E-2</v>
      </c>
      <c r="V293">
        <f t="shared" si="801"/>
        <v>1.3405398599013163E-2</v>
      </c>
      <c r="W293">
        <f t="shared" si="802"/>
        <v>1.3405398599013163E-2</v>
      </c>
      <c r="X293">
        <f t="shared" si="803"/>
        <v>-0.10093465173753746</v>
      </c>
      <c r="Y293" s="53">
        <f t="shared" si="804"/>
        <v>-3.068417237582131</v>
      </c>
      <c r="Z293">
        <f t="shared" si="805"/>
        <v>1.7501603702744468E-2</v>
      </c>
      <c r="AA293">
        <f t="shared" si="806"/>
        <v>1.7501603702744464E-2</v>
      </c>
      <c r="AB293">
        <f t="shared" si="807"/>
        <v>1.7501603702744468E-2</v>
      </c>
      <c r="AC293">
        <f t="shared" si="808"/>
        <v>-9.5944828663341239E-2</v>
      </c>
      <c r="AD293" s="53">
        <f t="shared" si="809"/>
        <v>-2.745563748970417</v>
      </c>
      <c r="AE293">
        <f t="shared" si="810"/>
        <v>2.2848951376774139E-2</v>
      </c>
      <c r="AF293">
        <f t="shared" si="811"/>
        <v>2.2848951376774139E-2</v>
      </c>
      <c r="AG293">
        <f t="shared" si="812"/>
        <v>2.2848951376774139E-2</v>
      </c>
      <c r="AH293">
        <f t="shared" si="813"/>
        <v>-8.7439880156287383E-2</v>
      </c>
      <c r="AI293" s="53">
        <f t="shared" si="814"/>
        <v>-2.3240980733842553</v>
      </c>
      <c r="AJ293">
        <f t="shared" si="815"/>
        <v>2.9828965542507475E-2</v>
      </c>
      <c r="AK293">
        <f t="shared" si="816"/>
        <v>2.9828965542507475E-2</v>
      </c>
      <c r="AL293">
        <f t="shared" si="817"/>
        <v>2.9828965542507475E-2</v>
      </c>
      <c r="AM293">
        <f t="shared" si="818"/>
        <v>-7.2944419039315117E-2</v>
      </c>
      <c r="AN293" s="53">
        <f t="shared" si="819"/>
        <v>-1.7739493706453839</v>
      </c>
      <c r="AO293">
        <f t="shared" si="820"/>
        <v>3.8938747322521408E-2</v>
      </c>
      <c r="AP293">
        <f t="shared" si="821"/>
        <v>3.8938747322521401E-2</v>
      </c>
      <c r="AQ293">
        <f t="shared" si="822"/>
        <v>3.8938747322521408E-2</v>
      </c>
      <c r="AR293">
        <f t="shared" si="823"/>
        <v>-4.8241530558812917E-2</v>
      </c>
      <c r="AS293" s="53">
        <f t="shared" si="824"/>
        <v>-1.0559372707401562</v>
      </c>
      <c r="AT293">
        <f t="shared" si="825"/>
        <v>5.0825050136912235E-2</v>
      </c>
      <c r="AU293">
        <f t="shared" si="826"/>
        <v>5.0825050136912221E-2</v>
      </c>
      <c r="AV293">
        <f t="shared" si="827"/>
        <v>5.0825050136912235E-2</v>
      </c>
      <c r="AW293">
        <f t="shared" si="828"/>
        <v>-6.1507130358445048E-3</v>
      </c>
      <c r="AX293" s="53">
        <f t="shared" si="829"/>
        <v>-0.1190861529012994</v>
      </c>
      <c r="AY293">
        <f t="shared" si="830"/>
        <v>6.6327247838969802E-2</v>
      </c>
      <c r="AZ293">
        <f t="shared" si="831"/>
        <v>6.6327247838969802E-2</v>
      </c>
      <c r="BA293">
        <f t="shared" si="832"/>
        <v>6.6327247838969802E-2</v>
      </c>
      <c r="BB293">
        <f t="shared" si="833"/>
        <v>0</v>
      </c>
      <c r="BC293" s="53">
        <f t="shared" si="834"/>
        <v>0</v>
      </c>
      <c r="EW293">
        <f t="shared" si="780"/>
        <v>0.87964594300514254</v>
      </c>
      <c r="EX293">
        <f t="shared" si="774"/>
        <v>3.187119948743447</v>
      </c>
      <c r="EY293">
        <f t="shared" si="775"/>
        <v>3.8525662138789474</v>
      </c>
      <c r="EZ293">
        <f t="shared" si="776"/>
        <v>-4.4705888116041903</v>
      </c>
      <c r="FA293">
        <f t="shared" si="779"/>
        <v>-3.8501734607104958</v>
      </c>
      <c r="FB293" cm="1">
        <f t="array" ref="FB293">xsel+Rs*COS(EW293)</f>
        <v>268.09873724369618</v>
      </c>
      <c r="FC293">
        <f t="shared" si="728"/>
        <v>137.16029147533379</v>
      </c>
    </row>
    <row r="294" spans="1:159" x14ac:dyDescent="0.2">
      <c r="A294">
        <f t="shared" ref="A294:A357" si="835">A293+2</f>
        <v>5</v>
      </c>
      <c r="B294">
        <f t="shared" si="781"/>
        <v>8.7266462599716474E-2</v>
      </c>
      <c r="C294">
        <f t="shared" si="782"/>
        <v>2.6410831135653991E-3</v>
      </c>
      <c r="D294">
        <f t="shared" si="783"/>
        <v>0.99976981443957891</v>
      </c>
      <c r="E294">
        <f t="shared" si="784"/>
        <v>8.7155742747658166E-2</v>
      </c>
      <c r="F294">
        <f t="shared" si="785"/>
        <v>4.3660942908512058E-2</v>
      </c>
      <c r="G294">
        <f t="shared" si="786"/>
        <v>1.3112397301146599E-2</v>
      </c>
      <c r="H294">
        <f t="shared" si="787"/>
        <v>1.31123973011466E-2</v>
      </c>
      <c r="I294">
        <f t="shared" si="788"/>
        <v>1.3112397301146599E-2</v>
      </c>
      <c r="J294">
        <f t="shared" si="789"/>
        <v>-0.39141266643395561</v>
      </c>
      <c r="K294">
        <f t="shared" si="790"/>
        <v>5.7252419333442229E-4</v>
      </c>
      <c r="L294">
        <f t="shared" si="791"/>
        <v>47.148965748890539</v>
      </c>
      <c r="M294">
        <f t="shared" si="792"/>
        <v>-0.34432520127439026</v>
      </c>
      <c r="N294">
        <f t="shared" si="793"/>
        <v>-0.1760324538887903</v>
      </c>
      <c r="O294" s="53">
        <f t="shared" si="794"/>
        <v>-3.5044024677889025</v>
      </c>
      <c r="P294">
        <f t="shared" si="795"/>
        <v>1.7119095233876745E-2</v>
      </c>
      <c r="Q294">
        <f t="shared" si="796"/>
        <v>1.7119095233876742E-2</v>
      </c>
      <c r="R294">
        <f t="shared" si="797"/>
        <v>1.7119095233876745E-2</v>
      </c>
      <c r="S294">
        <f t="shared" si="798"/>
        <v>-0.17316567213012662</v>
      </c>
      <c r="T294" s="53">
        <f t="shared" si="799"/>
        <v>-3.3147691923274532</v>
      </c>
      <c r="U294">
        <f t="shared" si="800"/>
        <v>2.2349625428477293E-2</v>
      </c>
      <c r="V294">
        <f t="shared" si="801"/>
        <v>2.2349625428477297E-2</v>
      </c>
      <c r="W294">
        <f t="shared" si="802"/>
        <v>2.2349625428477293E-2</v>
      </c>
      <c r="X294">
        <f t="shared" si="803"/>
        <v>-0.16827934226840977</v>
      </c>
      <c r="Y294" s="53">
        <f t="shared" si="804"/>
        <v>-3.0672130775777591</v>
      </c>
      <c r="Z294">
        <f t="shared" si="805"/>
        <v>2.9177218971372008E-2</v>
      </c>
      <c r="AA294">
        <f t="shared" si="806"/>
        <v>2.9177218971372008E-2</v>
      </c>
      <c r="AB294">
        <f t="shared" si="807"/>
        <v>2.9177218971372008E-2</v>
      </c>
      <c r="AC294">
        <f t="shared" si="808"/>
        <v>-0.15995124347616216</v>
      </c>
      <c r="AD294" s="53">
        <f t="shared" si="809"/>
        <v>-2.7440694443925442</v>
      </c>
      <c r="AE294">
        <f t="shared" si="810"/>
        <v>3.8088215096888228E-2</v>
      </c>
      <c r="AF294">
        <f t="shared" si="811"/>
        <v>3.8088215096888228E-2</v>
      </c>
      <c r="AG294">
        <f t="shared" si="812"/>
        <v>3.8088215096888228E-2</v>
      </c>
      <c r="AH294">
        <f t="shared" si="813"/>
        <v>-0.14575850368450782</v>
      </c>
      <c r="AI294" s="53">
        <f t="shared" si="814"/>
        <v>-2.3223203104980668</v>
      </c>
      <c r="AJ294">
        <f t="shared" si="815"/>
        <v>4.9715461491226833E-2</v>
      </c>
      <c r="AK294">
        <f t="shared" si="816"/>
        <v>4.9715461491226833E-2</v>
      </c>
      <c r="AL294">
        <f t="shared" si="817"/>
        <v>4.9715461491226833E-2</v>
      </c>
      <c r="AM294">
        <f t="shared" si="818"/>
        <v>-0.12157530071169095</v>
      </c>
      <c r="AN294" s="53">
        <f t="shared" si="819"/>
        <v>-1.772013585265817</v>
      </c>
      <c r="AO294">
        <f t="shared" si="820"/>
        <v>6.4880498499155406E-2</v>
      </c>
      <c r="AP294">
        <f t="shared" si="821"/>
        <v>6.4880498499155406E-2</v>
      </c>
      <c r="AQ294">
        <f t="shared" si="822"/>
        <v>6.4880498499155406E-2</v>
      </c>
      <c r="AR294">
        <f t="shared" si="823"/>
        <v>-8.0380976950616648E-2</v>
      </c>
      <c r="AS294" s="53">
        <f t="shared" si="824"/>
        <v>-1.0542665305614041</v>
      </c>
      <c r="AT294">
        <f t="shared" si="825"/>
        <v>8.4645483177991976E-2</v>
      </c>
      <c r="AU294">
        <f t="shared" si="826"/>
        <v>8.4645483177991948E-2</v>
      </c>
      <c r="AV294">
        <f t="shared" si="827"/>
        <v>8.4645483177991976E-2</v>
      </c>
      <c r="AW294">
        <f t="shared" si="828"/>
        <v>-1.024357232123275E-2</v>
      </c>
      <c r="AX294" s="53">
        <f t="shared" si="829"/>
        <v>-0.11880824370751904</v>
      </c>
      <c r="AY294">
        <f t="shared" si="830"/>
        <v>0.11037402732434179</v>
      </c>
      <c r="AZ294">
        <f t="shared" si="831"/>
        <v>0.1103740273243418</v>
      </c>
      <c r="BA294">
        <f t="shared" si="832"/>
        <v>0.11037402732434179</v>
      </c>
      <c r="BB294">
        <f t="shared" si="833"/>
        <v>0</v>
      </c>
      <c r="BC294" s="53">
        <f t="shared" si="834"/>
        <v>0</v>
      </c>
      <c r="EW294">
        <f t="shared" si="780"/>
        <v>0.91106186954104051</v>
      </c>
      <c r="EX294">
        <f t="shared" si="774"/>
        <v>3.0645352682648808</v>
      </c>
      <c r="EY294">
        <f t="shared" si="775"/>
        <v>3.9507750618784532</v>
      </c>
      <c r="EZ294">
        <f t="shared" si="776"/>
        <v>-4.0715332043959256</v>
      </c>
      <c r="FA294">
        <f t="shared" si="779"/>
        <v>-4.2699669044972062</v>
      </c>
      <c r="FB294" cm="1">
        <f t="array" ref="FB294">xsel+Rs*COS(EW294)</f>
        <v>268.06809107357657</v>
      </c>
      <c r="FC294">
        <f t="shared" si="728"/>
        <v>137.18484368733365</v>
      </c>
    </row>
    <row r="295" spans="1:159" x14ac:dyDescent="0.2">
      <c r="A295">
        <f t="shared" si="835"/>
        <v>7</v>
      </c>
      <c r="B295">
        <f t="shared" si="781"/>
        <v>0.12217304763960307</v>
      </c>
      <c r="C295">
        <f t="shared" si="782"/>
        <v>3.6930104062165904E-3</v>
      </c>
      <c r="D295">
        <f t="shared" si="783"/>
        <v>0.99954993524660596</v>
      </c>
      <c r="E295">
        <f t="shared" si="784"/>
        <v>0.12186934340514748</v>
      </c>
      <c r="F295">
        <f t="shared" si="785"/>
        <v>6.1162620150484306E-2</v>
      </c>
      <c r="G295">
        <f t="shared" si="786"/>
        <v>1.8367798445464024E-2</v>
      </c>
      <c r="H295">
        <f t="shared" si="787"/>
        <v>1.8367798445464028E-2</v>
      </c>
      <c r="I295">
        <f t="shared" si="788"/>
        <v>1.8367798445464024E-2</v>
      </c>
      <c r="J295">
        <f t="shared" si="789"/>
        <v>-0.34927738224023896</v>
      </c>
      <c r="K295">
        <f t="shared" si="790"/>
        <v>1.1235170947243003E-3</v>
      </c>
      <c r="L295">
        <f t="shared" si="791"/>
        <v>33.595429015395197</v>
      </c>
      <c r="M295">
        <f t="shared" si="792"/>
        <v>-0.6725825798392967</v>
      </c>
      <c r="N295">
        <f t="shared" si="793"/>
        <v>-0.24658562112109045</v>
      </c>
      <c r="O295" s="53">
        <f t="shared" si="794"/>
        <v>-3.5032918126041581</v>
      </c>
      <c r="P295">
        <f t="shared" si="795"/>
        <v>2.3979667437264318E-2</v>
      </c>
      <c r="Q295">
        <f t="shared" si="796"/>
        <v>2.3979667437264315E-2</v>
      </c>
      <c r="R295">
        <f t="shared" si="797"/>
        <v>2.3979667437264318E-2</v>
      </c>
      <c r="S295">
        <f t="shared" si="798"/>
        <v>-0.24256277405441273</v>
      </c>
      <c r="T295" s="53">
        <f t="shared" si="799"/>
        <v>-3.3133428152240429</v>
      </c>
      <c r="U295">
        <f t="shared" si="800"/>
        <v>3.1304806471344454E-2</v>
      </c>
      <c r="V295">
        <f t="shared" si="801"/>
        <v>3.1304806471344454E-2</v>
      </c>
      <c r="W295">
        <f t="shared" si="802"/>
        <v>3.1304806471344454E-2</v>
      </c>
      <c r="X295">
        <f t="shared" si="803"/>
        <v>-0.23570651148924643</v>
      </c>
      <c r="Y295" s="53">
        <f t="shared" si="804"/>
        <v>-3.0654035249044522</v>
      </c>
      <c r="Z295">
        <f t="shared" si="805"/>
        <v>4.0864661183207286E-2</v>
      </c>
      <c r="AA295">
        <f t="shared" si="806"/>
        <v>4.0864661183207279E-2</v>
      </c>
      <c r="AB295">
        <f t="shared" si="807"/>
        <v>4.0864661183207286E-2</v>
      </c>
      <c r="AC295">
        <f t="shared" si="808"/>
        <v>-0.22402249429252952</v>
      </c>
      <c r="AD295" s="53">
        <f t="shared" si="809"/>
        <v>-2.7418241932645717</v>
      </c>
      <c r="AE295">
        <f t="shared" si="810"/>
        <v>5.3337416783598442E-2</v>
      </c>
      <c r="AF295">
        <f t="shared" si="811"/>
        <v>5.3337416783598435E-2</v>
      </c>
      <c r="AG295">
        <f t="shared" si="812"/>
        <v>5.3337416783598442E-2</v>
      </c>
      <c r="AH295">
        <f t="shared" si="813"/>
        <v>-0.2041151584813799</v>
      </c>
      <c r="AI295" s="53">
        <f t="shared" si="814"/>
        <v>-2.3196497939115783</v>
      </c>
      <c r="AJ295">
        <f t="shared" si="815"/>
        <v>6.9602702436530536E-2</v>
      </c>
      <c r="AK295">
        <f t="shared" si="816"/>
        <v>6.9602702436530536E-2</v>
      </c>
      <c r="AL295">
        <f t="shared" si="817"/>
        <v>6.9602702436530536E-2</v>
      </c>
      <c r="AM295">
        <f t="shared" si="818"/>
        <v>-0.170208004215365</v>
      </c>
      <c r="AN295" s="53">
        <f t="shared" si="819"/>
        <v>-1.7691068809552584</v>
      </c>
      <c r="AO295">
        <f t="shared" si="820"/>
        <v>9.0796071491818842E-2</v>
      </c>
      <c r="AP295">
        <f t="shared" si="821"/>
        <v>9.0796071491818856E-2</v>
      </c>
      <c r="AQ295">
        <f t="shared" si="822"/>
        <v>9.0796071491818842E-2</v>
      </c>
      <c r="AR295">
        <f t="shared" si="823"/>
        <v>-0.1124879909775289</v>
      </c>
      <c r="AS295" s="53">
        <f t="shared" si="824"/>
        <v>-1.051759557088652</v>
      </c>
      <c r="AT295">
        <f t="shared" si="825"/>
        <v>0.11837156824793632</v>
      </c>
      <c r="AU295">
        <f t="shared" si="826"/>
        <v>0.11837156824793631</v>
      </c>
      <c r="AV295">
        <f t="shared" si="827"/>
        <v>0.11837156824793632</v>
      </c>
      <c r="AW295">
        <f t="shared" si="828"/>
        <v>-1.4325013864895335E-2</v>
      </c>
      <c r="AX295" s="53">
        <f t="shared" si="829"/>
        <v>-0.11839173101579228</v>
      </c>
      <c r="AY295">
        <f t="shared" si="830"/>
        <v>0.15416468004925041</v>
      </c>
      <c r="AZ295">
        <f t="shared" si="831"/>
        <v>0.15416468004925041</v>
      </c>
      <c r="BA295">
        <f t="shared" si="832"/>
        <v>0.15416468004925041</v>
      </c>
      <c r="BB295">
        <f t="shared" si="833"/>
        <v>0</v>
      </c>
      <c r="BC295" s="53">
        <f t="shared" si="834"/>
        <v>0</v>
      </c>
      <c r="EW295">
        <f t="shared" si="780"/>
        <v>0.94247779607693849</v>
      </c>
      <c r="EX295">
        <f t="shared" si="774"/>
        <v>2.9389262614623632</v>
      </c>
      <c r="EY295">
        <f t="shared" si="775"/>
        <v>4.0450849718747381</v>
      </c>
      <c r="EZ295">
        <f t="shared" si="776"/>
        <v>-3.6513362820454636</v>
      </c>
      <c r="FA295">
        <f t="shared" si="779"/>
        <v>-4.6344086306041694</v>
      </c>
      <c r="FB295" cm="1">
        <f t="array" ref="FB295">xsel+Rs*COS(EW295)</f>
        <v>268.03668882187588</v>
      </c>
      <c r="FC295">
        <f t="shared" si="728"/>
        <v>137.20842116483274</v>
      </c>
    </row>
    <row r="296" spans="1:159" x14ac:dyDescent="0.2">
      <c r="A296">
        <f t="shared" si="835"/>
        <v>9</v>
      </c>
      <c r="B296">
        <f t="shared" si="781"/>
        <v>0.15707963267948966</v>
      </c>
      <c r="C296">
        <f t="shared" si="782"/>
        <v>4.7404383345524504E-3</v>
      </c>
      <c r="D296">
        <f t="shared" si="783"/>
        <v>0.99925843206507814</v>
      </c>
      <c r="E296">
        <f t="shared" si="784"/>
        <v>0.15643446504023087</v>
      </c>
      <c r="F296">
        <f t="shared" si="785"/>
        <v>7.8701706824618439E-2</v>
      </c>
      <c r="G296">
        <f t="shared" si="786"/>
        <v>2.3633669207322679E-2</v>
      </c>
      <c r="H296">
        <f t="shared" si="787"/>
        <v>2.3633669207322676E-2</v>
      </c>
      <c r="I296">
        <f t="shared" si="788"/>
        <v>2.3633669207322679E-2</v>
      </c>
      <c r="J296">
        <f t="shared" si="789"/>
        <v>-0.31776130450756962</v>
      </c>
      <c r="K296">
        <f t="shared" si="790"/>
        <v>1.860268295602359E-3</v>
      </c>
      <c r="L296">
        <f t="shared" si="791"/>
        <v>26.044224998034554</v>
      </c>
      <c r="M296">
        <f t="shared" si="792"/>
        <v>-1.1067884726496564</v>
      </c>
      <c r="N296">
        <f t="shared" si="793"/>
        <v>-0.31727934178726558</v>
      </c>
      <c r="O296" s="53">
        <f t="shared" si="794"/>
        <v>-3.5018068599517171</v>
      </c>
      <c r="P296">
        <f t="shared" si="795"/>
        <v>3.0853204702169287E-2</v>
      </c>
      <c r="Q296">
        <f t="shared" si="796"/>
        <v>3.0853204702169283E-2</v>
      </c>
      <c r="R296">
        <f t="shared" si="797"/>
        <v>3.0853204702169287E-2</v>
      </c>
      <c r="S296">
        <f t="shared" si="798"/>
        <v>-0.31209102213806811</v>
      </c>
      <c r="T296" s="53">
        <f t="shared" si="799"/>
        <v>-3.3114358703581384</v>
      </c>
      <c r="U296">
        <f t="shared" si="800"/>
        <v>4.027534857867679E-2</v>
      </c>
      <c r="V296">
        <f t="shared" si="801"/>
        <v>4.027534857867679E-2</v>
      </c>
      <c r="W296">
        <f t="shared" si="802"/>
        <v>4.027534857867679E-2</v>
      </c>
      <c r="X296">
        <f t="shared" si="803"/>
        <v>-0.30324934035874196</v>
      </c>
      <c r="Y296" s="53">
        <f t="shared" si="804"/>
        <v>-3.0629845877038182</v>
      </c>
      <c r="Z296">
        <f t="shared" si="805"/>
        <v>5.256867657558939E-2</v>
      </c>
      <c r="AA296">
        <f t="shared" si="806"/>
        <v>5.256867657558939E-2</v>
      </c>
      <c r="AB296">
        <f t="shared" si="807"/>
        <v>5.256867657558939E-2</v>
      </c>
      <c r="AC296">
        <f t="shared" si="808"/>
        <v>-0.28818460026679649</v>
      </c>
      <c r="AD296" s="53">
        <f t="shared" si="809"/>
        <v>-2.7388234255569075</v>
      </c>
      <c r="AE296">
        <f t="shared" si="810"/>
        <v>6.8600519023578041E-2</v>
      </c>
      <c r="AF296">
        <f t="shared" si="811"/>
        <v>6.8600519023578041E-2</v>
      </c>
      <c r="AG296">
        <f t="shared" si="812"/>
        <v>6.8600519023578041E-2</v>
      </c>
      <c r="AH296">
        <f t="shared" si="813"/>
        <v>-0.26252500883597729</v>
      </c>
      <c r="AI296" s="53">
        <f t="shared" si="814"/>
        <v>-2.3160818635811093</v>
      </c>
      <c r="AJ296">
        <f t="shared" si="815"/>
        <v>8.9490919390829565E-2</v>
      </c>
      <c r="AK296">
        <f t="shared" si="816"/>
        <v>8.9490919390829579E-2</v>
      </c>
      <c r="AL296">
        <f t="shared" si="817"/>
        <v>8.9490919390829565E-2</v>
      </c>
      <c r="AM296">
        <f t="shared" si="818"/>
        <v>-0.21884309447324526</v>
      </c>
      <c r="AN296" s="53">
        <f t="shared" si="819"/>
        <v>-1.7652256216861166</v>
      </c>
      <c r="AO296">
        <f t="shared" si="820"/>
        <v>0.1166748797017807</v>
      </c>
      <c r="AP296">
        <f t="shared" si="821"/>
        <v>0.11667487970178068</v>
      </c>
      <c r="AQ296">
        <f t="shared" si="822"/>
        <v>0.1166748797017807</v>
      </c>
      <c r="AR296">
        <f t="shared" si="823"/>
        <v>-0.1445494568163169</v>
      </c>
      <c r="AS296" s="53">
        <f t="shared" si="824"/>
        <v>-1.0484153187018646</v>
      </c>
      <c r="AT296">
        <f t="shared" si="825"/>
        <v>0.15196567141808123</v>
      </c>
      <c r="AU296">
        <f t="shared" si="826"/>
        <v>0.15196567141808123</v>
      </c>
      <c r="AV296">
        <f t="shared" si="827"/>
        <v>0.15196567141808123</v>
      </c>
      <c r="AW296">
        <f t="shared" si="828"/>
        <v>-1.8390483308394063E-2</v>
      </c>
      <c r="AX296" s="53">
        <f t="shared" si="829"/>
        <v>-0.1178370360177792</v>
      </c>
      <c r="AY296">
        <f t="shared" si="830"/>
        <v>0.19759864810039082</v>
      </c>
      <c r="AZ296">
        <f t="shared" si="831"/>
        <v>0.19759864810039079</v>
      </c>
      <c r="BA296">
        <f t="shared" si="832"/>
        <v>0.19759864810039082</v>
      </c>
      <c r="BB296">
        <f t="shared" si="833"/>
        <v>0</v>
      </c>
      <c r="BC296" s="53">
        <f t="shared" si="834"/>
        <v>0</v>
      </c>
      <c r="EW296">
        <f t="shared" si="780"/>
        <v>0.97389372261283647</v>
      </c>
      <c r="EX296">
        <f t="shared" si="774"/>
        <v>2.8104168892606509</v>
      </c>
      <c r="EY296">
        <f t="shared" si="775"/>
        <v>4.1354028713728113</v>
      </c>
      <c r="EZ296">
        <f t="shared" si="776"/>
        <v>-3.2184526217801497</v>
      </c>
      <c r="FA296">
        <f t="shared" si="779"/>
        <v>-4.9448521435283066</v>
      </c>
      <c r="FB296" cm="1">
        <f t="array" ref="FB296">xsel+Rs*COS(EW296)</f>
        <v>268.00456147882551</v>
      </c>
      <c r="FC296">
        <f t="shared" si="728"/>
        <v>137.23100063970725</v>
      </c>
    </row>
    <row r="297" spans="1:159" x14ac:dyDescent="0.2">
      <c r="A297">
        <f t="shared" si="835"/>
        <v>11</v>
      </c>
      <c r="B297">
        <f t="shared" si="781"/>
        <v>0.19198621771937624</v>
      </c>
      <c r="C297">
        <f t="shared" si="782"/>
        <v>5.7820907689862065E-3</v>
      </c>
      <c r="D297">
        <f t="shared" si="783"/>
        <v>0.9988967250691938</v>
      </c>
      <c r="E297">
        <f t="shared" si="784"/>
        <v>0.1908089953765448</v>
      </c>
      <c r="F297">
        <f t="shared" si="785"/>
        <v>9.6289048197538613E-2</v>
      </c>
      <c r="G297">
        <f t="shared" si="786"/>
        <v>2.891304017547941E-2</v>
      </c>
      <c r="H297">
        <f t="shared" si="787"/>
        <v>2.891304017547941E-2</v>
      </c>
      <c r="I297">
        <f t="shared" si="788"/>
        <v>2.891304017547941E-2</v>
      </c>
      <c r="J297">
        <f t="shared" si="789"/>
        <v>-0.29255008656594911</v>
      </c>
      <c r="K297">
        <f t="shared" si="790"/>
        <v>2.7845857972081376E-3</v>
      </c>
      <c r="L297">
        <f t="shared" si="791"/>
        <v>21.22128531587753</v>
      </c>
      <c r="M297">
        <f t="shared" si="792"/>
        <v>-1.6440175573551175</v>
      </c>
      <c r="N297">
        <f t="shared" si="793"/>
        <v>-0.38815430119934619</v>
      </c>
      <c r="O297" s="53">
        <f t="shared" si="794"/>
        <v>-3.4999440874708343</v>
      </c>
      <c r="P297">
        <f t="shared" si="795"/>
        <v>3.774345567874117E-2</v>
      </c>
      <c r="Q297">
        <f t="shared" si="796"/>
        <v>3.7743455678741177E-2</v>
      </c>
      <c r="R297">
        <f t="shared" si="797"/>
        <v>3.774345567874117E-2</v>
      </c>
      <c r="S297">
        <f t="shared" si="798"/>
        <v>-0.38178833529643053</v>
      </c>
      <c r="T297" s="53">
        <f t="shared" si="799"/>
        <v>-3.3090439473644371</v>
      </c>
      <c r="U297">
        <f t="shared" si="800"/>
        <v>4.9265683835424921E-2</v>
      </c>
      <c r="V297">
        <f t="shared" si="801"/>
        <v>4.9265683835424921E-2</v>
      </c>
      <c r="W297">
        <f t="shared" si="802"/>
        <v>4.9265683835424921E-2</v>
      </c>
      <c r="X297">
        <f t="shared" si="803"/>
        <v>-0.3709411998317132</v>
      </c>
      <c r="Y297" s="53">
        <f t="shared" si="804"/>
        <v>-3.0599509155996829</v>
      </c>
      <c r="Z297">
        <f t="shared" si="805"/>
        <v>6.4294026784578073E-2</v>
      </c>
      <c r="AA297">
        <f t="shared" si="806"/>
        <v>6.4294026784578073E-2</v>
      </c>
      <c r="AB297">
        <f t="shared" si="807"/>
        <v>6.4294026784578073E-2</v>
      </c>
      <c r="AC297">
        <f t="shared" si="808"/>
        <v>-0.3524636649700294</v>
      </c>
      <c r="AD297" s="53">
        <f t="shared" si="809"/>
        <v>-2.7350610195918192</v>
      </c>
      <c r="AE297">
        <f t="shared" si="810"/>
        <v>8.3881471507180588E-2</v>
      </c>
      <c r="AF297">
        <f t="shared" si="811"/>
        <v>8.3881471507180602E-2</v>
      </c>
      <c r="AG297">
        <f t="shared" si="812"/>
        <v>8.3881471507180588E-2</v>
      </c>
      <c r="AH297">
        <f t="shared" si="813"/>
        <v>-0.32100316968489329</v>
      </c>
      <c r="AI297" s="53">
        <f t="shared" si="814"/>
        <v>-2.3116102838375032</v>
      </c>
      <c r="AJ297">
        <f t="shared" si="815"/>
        <v>0.10938027586985108</v>
      </c>
      <c r="AK297">
        <f t="shared" si="816"/>
        <v>0.10938027586985109</v>
      </c>
      <c r="AL297">
        <f t="shared" si="817"/>
        <v>0.10938027586985108</v>
      </c>
      <c r="AM297">
        <f t="shared" si="818"/>
        <v>-0.26748097135035792</v>
      </c>
      <c r="AN297" s="53">
        <f t="shared" si="819"/>
        <v>-1.760364951884239</v>
      </c>
      <c r="AO297">
        <f t="shared" si="820"/>
        <v>0.14250622103741561</v>
      </c>
      <c r="AP297">
        <f t="shared" si="821"/>
        <v>0.14250622103741561</v>
      </c>
      <c r="AQ297">
        <f t="shared" si="822"/>
        <v>0.14250622103741561</v>
      </c>
      <c r="AR297">
        <f t="shared" si="823"/>
        <v>-0.17655211555868316</v>
      </c>
      <c r="AS297" s="53">
        <f t="shared" si="824"/>
        <v>-1.0442324469855639</v>
      </c>
      <c r="AT297">
        <f t="shared" si="825"/>
        <v>0.18539026413923756</v>
      </c>
      <c r="AU297">
        <f t="shared" si="826"/>
        <v>0.18539026413923754</v>
      </c>
      <c r="AV297">
        <f t="shared" si="827"/>
        <v>0.18539026413923756</v>
      </c>
      <c r="AW297">
        <f t="shared" si="828"/>
        <v>-2.2435439046042865E-2</v>
      </c>
      <c r="AX297" s="53">
        <f t="shared" si="829"/>
        <v>-0.11714472008922616</v>
      </c>
      <c r="AY297">
        <f t="shared" si="830"/>
        <v>0.24057724111061496</v>
      </c>
      <c r="AZ297">
        <f t="shared" si="831"/>
        <v>0.24057724111061496</v>
      </c>
      <c r="BA297">
        <f t="shared" si="832"/>
        <v>0.24057724111061496</v>
      </c>
      <c r="BB297">
        <f t="shared" si="833"/>
        <v>0</v>
      </c>
      <c r="BC297" s="53">
        <f t="shared" si="834"/>
        <v>0</v>
      </c>
      <c r="EW297">
        <f t="shared" si="780"/>
        <v>1.0053096491487343</v>
      </c>
      <c r="EX297">
        <f t="shared" si="774"/>
        <v>2.679133974894981</v>
      </c>
      <c r="EY297">
        <f t="shared" si="775"/>
        <v>4.2216396275100765</v>
      </c>
      <c r="EZ297">
        <f t="shared" si="776"/>
        <v>-2.7805929143644175</v>
      </c>
      <c r="FA297">
        <f t="shared" si="779"/>
        <v>-5.2036816817121316</v>
      </c>
      <c r="FB297" cm="1">
        <f t="array" ref="FB297">xsel+Rs*COS(EW297)</f>
        <v>267.97174075023406</v>
      </c>
      <c r="FC297">
        <f t="shared" si="728"/>
        <v>137.25255982874157</v>
      </c>
    </row>
    <row r="298" spans="1:159" x14ac:dyDescent="0.2">
      <c r="A298">
        <f t="shared" si="835"/>
        <v>13</v>
      </c>
      <c r="B298">
        <f t="shared" si="781"/>
        <v>0.22689280275926285</v>
      </c>
      <c r="C298">
        <f t="shared" si="782"/>
        <v>6.8166986164807574E-3</v>
      </c>
      <c r="D298">
        <f t="shared" si="783"/>
        <v>0.99846657645907833</v>
      </c>
      <c r="E298">
        <f t="shared" si="784"/>
        <v>0.224951054343865</v>
      </c>
      <c r="F298">
        <f t="shared" si="785"/>
        <v>0.11393560830164549</v>
      </c>
      <c r="G298">
        <f t="shared" si="786"/>
        <v>3.4208971629167431E-2</v>
      </c>
      <c r="H298">
        <f t="shared" si="787"/>
        <v>3.4208971629167438E-2</v>
      </c>
      <c r="I298">
        <f t="shared" si="788"/>
        <v>3.4208971629167431E-2</v>
      </c>
      <c r="J298">
        <f t="shared" si="789"/>
        <v>-0.27151522870359923</v>
      </c>
      <c r="K298">
        <f t="shared" si="790"/>
        <v>3.8987461451813902E-3</v>
      </c>
      <c r="L298">
        <f t="shared" si="791"/>
        <v>17.867337981422143</v>
      </c>
      <c r="M298">
        <f t="shared" si="792"/>
        <v>-2.2806739439955135</v>
      </c>
      <c r="N298">
        <f t="shared" si="793"/>
        <v>-0.45925158326065224</v>
      </c>
      <c r="O298" s="53">
        <f t="shared" si="794"/>
        <v>-3.4976990594380184</v>
      </c>
      <c r="P298">
        <f t="shared" si="795"/>
        <v>4.4654202505783516E-2</v>
      </c>
      <c r="Q298">
        <f t="shared" si="796"/>
        <v>4.4654202505783516E-2</v>
      </c>
      <c r="R298">
        <f t="shared" si="797"/>
        <v>4.4654202505783516E-2</v>
      </c>
      <c r="S298">
        <f t="shared" si="798"/>
        <v>-0.4516929711943472</v>
      </c>
      <c r="T298" s="53">
        <f t="shared" si="799"/>
        <v>-3.3061614936696788</v>
      </c>
      <c r="U298">
        <f t="shared" si="800"/>
        <v>5.8280276867289593E-2</v>
      </c>
      <c r="V298">
        <f t="shared" si="801"/>
        <v>5.82802768672896E-2</v>
      </c>
      <c r="W298">
        <f t="shared" si="802"/>
        <v>5.8280276867289593E-2</v>
      </c>
      <c r="X298">
        <f t="shared" si="803"/>
        <v>-0.43881570587541374</v>
      </c>
      <c r="Y298" s="53">
        <f t="shared" si="804"/>
        <v>-3.0562957755242364</v>
      </c>
      <c r="Z298">
        <f t="shared" si="805"/>
        <v>7.6045493155027816E-2</v>
      </c>
      <c r="AA298">
        <f t="shared" si="806"/>
        <v>7.6045493155027816E-2</v>
      </c>
      <c r="AB298">
        <f t="shared" si="807"/>
        <v>7.6045493155027816E-2</v>
      </c>
      <c r="AC298">
        <f t="shared" si="808"/>
        <v>-0.41688590001806419</v>
      </c>
      <c r="AD298" s="53">
        <f t="shared" si="809"/>
        <v>-2.7305292775601568</v>
      </c>
      <c r="AE298">
        <f t="shared" si="810"/>
        <v>9.9184206916522535E-2</v>
      </c>
      <c r="AF298">
        <f t="shared" si="811"/>
        <v>9.9184206916522535E-2</v>
      </c>
      <c r="AG298">
        <f t="shared" si="812"/>
        <v>9.9184206916522535E-2</v>
      </c>
      <c r="AH298">
        <f t="shared" si="813"/>
        <v>-0.37956469087646766</v>
      </c>
      <c r="AI298" s="53">
        <f t="shared" si="814"/>
        <v>-2.3062272241887678</v>
      </c>
      <c r="AJ298">
        <f t="shared" si="815"/>
        <v>0.12927084787551876</v>
      </c>
      <c r="AK298">
        <f t="shared" si="816"/>
        <v>0.12927084787551874</v>
      </c>
      <c r="AL298">
        <f t="shared" si="817"/>
        <v>0.12927084787551876</v>
      </c>
      <c r="AM298">
        <f t="shared" si="818"/>
        <v>-0.31612182070349848</v>
      </c>
      <c r="AN298" s="53">
        <f t="shared" si="819"/>
        <v>-1.7545187900235897</v>
      </c>
      <c r="AO298">
        <f t="shared" si="820"/>
        <v>0.16827924467929581</v>
      </c>
      <c r="AP298">
        <f t="shared" si="821"/>
        <v>0.16827924467929581</v>
      </c>
      <c r="AQ298">
        <f t="shared" si="822"/>
        <v>0.16827924467929581</v>
      </c>
      <c r="AR298">
        <f t="shared" si="823"/>
        <v>-0.20848252403624259</v>
      </c>
      <c r="AS298" s="53">
        <f t="shared" si="824"/>
        <v>-1.039209242864898</v>
      </c>
      <c r="AT298">
        <f t="shared" si="825"/>
        <v>0.21860795351999596</v>
      </c>
      <c r="AU298">
        <f t="shared" si="826"/>
        <v>0.21860795351999593</v>
      </c>
      <c r="AV298">
        <f t="shared" si="827"/>
        <v>0.21860795351999596</v>
      </c>
      <c r="AW298">
        <f t="shared" si="828"/>
        <v>-2.6455355889102219E-2</v>
      </c>
      <c r="AX298" s="53">
        <f t="shared" si="829"/>
        <v>-0.11631548460520899</v>
      </c>
      <c r="AY298">
        <f t="shared" si="830"/>
        <v>0.28300413431851168</v>
      </c>
      <c r="AZ298">
        <f t="shared" si="831"/>
        <v>0.28300413431851174</v>
      </c>
      <c r="BA298">
        <f t="shared" si="832"/>
        <v>0.28300413431851168</v>
      </c>
      <c r="BB298">
        <f t="shared" si="833"/>
        <v>0</v>
      </c>
      <c r="BC298" s="53">
        <f t="shared" si="834"/>
        <v>0</v>
      </c>
      <c r="EW298">
        <f t="shared" si="780"/>
        <v>1.0367255756846323</v>
      </c>
      <c r="EX298">
        <f t="shared" si="774"/>
        <v>2.5452070787518544</v>
      </c>
      <c r="EY298">
        <f t="shared" si="775"/>
        <v>4.3037101350197196</v>
      </c>
      <c r="EZ298">
        <f t="shared" si="776"/>
        <v>-2.3446442000051344</v>
      </c>
      <c r="FA298">
        <f t="shared" si="779"/>
        <v>-5.4141152163010249</v>
      </c>
      <c r="FB298" cm="1">
        <f t="array" ref="FB298">xsel+Rs*COS(EW298)</f>
        <v>267.9382590261983</v>
      </c>
      <c r="FC298">
        <f t="shared" si="728"/>
        <v>137.27307745561899</v>
      </c>
    </row>
    <row r="299" spans="1:159" x14ac:dyDescent="0.2">
      <c r="A299">
        <f t="shared" si="835"/>
        <v>15</v>
      </c>
      <c r="B299">
        <f t="shared" si="781"/>
        <v>0.26179938779914941</v>
      </c>
      <c r="C299">
        <f t="shared" si="782"/>
        <v>7.8430013667430531E-3</v>
      </c>
      <c r="D299">
        <f t="shared" si="783"/>
        <v>0.99797008187552183</v>
      </c>
      <c r="E299">
        <f t="shared" si="784"/>
        <v>0.25881904510252074</v>
      </c>
      <c r="F299">
        <f t="shared" si="785"/>
        <v>0.13165249758739583</v>
      </c>
      <c r="G299">
        <f t="shared" si="786"/>
        <v>3.9524560402928441E-2</v>
      </c>
      <c r="H299">
        <f t="shared" si="787"/>
        <v>3.9524560402928441E-2</v>
      </c>
      <c r="I299">
        <f t="shared" si="788"/>
        <v>3.9524560402928441E-2</v>
      </c>
      <c r="J299">
        <f t="shared" si="789"/>
        <v>-0.2534486777250165</v>
      </c>
      <c r="K299">
        <f t="shared" si="790"/>
        <v>5.2055056355714618E-3</v>
      </c>
      <c r="L299">
        <f t="shared" si="791"/>
        <v>15.394709581221621</v>
      </c>
      <c r="M299">
        <f t="shared" si="792"/>
        <v>-3.0125300108116981</v>
      </c>
      <c r="N299">
        <f t="shared" si="793"/>
        <v>-0.53061276262539292</v>
      </c>
      <c r="O299" s="53">
        <f t="shared" si="794"/>
        <v>-3.4950664045124968</v>
      </c>
      <c r="P299">
        <f t="shared" si="795"/>
        <v>5.1589268507995195E-2</v>
      </c>
      <c r="Q299">
        <f t="shared" si="796"/>
        <v>5.1589268507995202E-2</v>
      </c>
      <c r="R299">
        <f t="shared" si="797"/>
        <v>5.1589268507995195E-2</v>
      </c>
      <c r="S299">
        <f t="shared" si="798"/>
        <v>-0.52184360410649488</v>
      </c>
      <c r="T299" s="53">
        <f t="shared" si="799"/>
        <v>-3.3027817876146419</v>
      </c>
      <c r="U299">
        <f t="shared" si="800"/>
        <v>6.732363222004728E-2</v>
      </c>
      <c r="V299">
        <f t="shared" si="801"/>
        <v>6.732363222004728E-2</v>
      </c>
      <c r="W299">
        <f t="shared" si="802"/>
        <v>6.732363222004728E-2</v>
      </c>
      <c r="X299">
        <f t="shared" si="803"/>
        <v>-0.50690677503143144</v>
      </c>
      <c r="Y299" s="53">
        <f t="shared" si="804"/>
        <v>-3.0520110211646285</v>
      </c>
      <c r="Z299">
        <f t="shared" si="805"/>
        <v>8.782788098005842E-2</v>
      </c>
      <c r="AA299">
        <f t="shared" si="806"/>
        <v>8.7827880980058448E-2</v>
      </c>
      <c r="AB299">
        <f t="shared" si="807"/>
        <v>8.782788098005842E-2</v>
      </c>
      <c r="AC299">
        <f t="shared" si="808"/>
        <v>-0.48147764831255341</v>
      </c>
      <c r="AD299" s="53">
        <f t="shared" si="809"/>
        <v>-2.7252188946364622</v>
      </c>
      <c r="AE299">
        <f t="shared" si="810"/>
        <v>0.11451263648626464</v>
      </c>
      <c r="AF299">
        <f t="shared" si="811"/>
        <v>0.11451263648626463</v>
      </c>
      <c r="AG299">
        <f t="shared" si="812"/>
        <v>0.11451263648626464</v>
      </c>
      <c r="AH299">
        <f t="shared" si="813"/>
        <v>-0.43822454018249407</v>
      </c>
      <c r="AI299" s="53">
        <f t="shared" si="814"/>
        <v>-2.299923235194183</v>
      </c>
      <c r="AJ299">
        <f t="shared" si="815"/>
        <v>0.14916260332410367</v>
      </c>
      <c r="AK299">
        <f t="shared" si="816"/>
        <v>0.14916260332410367</v>
      </c>
      <c r="AL299">
        <f t="shared" si="817"/>
        <v>0.14916260332410367</v>
      </c>
      <c r="AM299">
        <f t="shared" si="818"/>
        <v>-0.36476556407439836</v>
      </c>
      <c r="AN299" s="53">
        <f t="shared" si="819"/>
        <v>-1.7476798206901611</v>
      </c>
      <c r="AO299">
        <f t="shared" si="820"/>
        <v>0.19398291767235731</v>
      </c>
      <c r="AP299">
        <f t="shared" si="821"/>
        <v>0.19398291767235731</v>
      </c>
      <c r="AQ299">
        <f t="shared" si="822"/>
        <v>0.19398291767235731</v>
      </c>
      <c r="AR299">
        <f t="shared" si="823"/>
        <v>-0.24032701343128518</v>
      </c>
      <c r="AS299" s="53">
        <f t="shared" si="824"/>
        <v>-1.0333436843625041</v>
      </c>
      <c r="AT299">
        <f t="shared" si="825"/>
        <v>0.25158151273053359</v>
      </c>
      <c r="AU299">
        <f t="shared" si="826"/>
        <v>0.25158151273053359</v>
      </c>
      <c r="AV299">
        <f t="shared" si="827"/>
        <v>0.25158151273053359</v>
      </c>
      <c r="AW299">
        <f t="shared" si="828"/>
        <v>-3.0445728745164012E-2</v>
      </c>
      <c r="AX299" s="53">
        <f t="shared" si="829"/>
        <v>-0.11535017070564373</v>
      </c>
      <c r="AY299">
        <f t="shared" si="830"/>
        <v>0.32478584091031765</v>
      </c>
      <c r="AZ299">
        <f t="shared" si="831"/>
        <v>0.32478584091031759</v>
      </c>
      <c r="BA299">
        <f t="shared" si="832"/>
        <v>0.32478584091031765</v>
      </c>
      <c r="BB299">
        <f t="shared" si="833"/>
        <v>0</v>
      </c>
      <c r="BC299" s="53">
        <f t="shared" si="834"/>
        <v>0</v>
      </c>
      <c r="EW299">
        <f t="shared" si="780"/>
        <v>1.0681415022205303</v>
      </c>
      <c r="EX299">
        <f t="shared" si="774"/>
        <v>2.4087683705085738</v>
      </c>
      <c r="EY299">
        <f t="shared" si="775"/>
        <v>4.38153340021932</v>
      </c>
      <c r="EZ299">
        <f t="shared" si="776"/>
        <v>-1.9166287160738329</v>
      </c>
      <c r="FA299">
        <f t="shared" si="779"/>
        <v>-5.5800120398365785</v>
      </c>
      <c r="FB299" cm="1">
        <f t="array" ref="FB299">xsel+Rs*COS(EW299)</f>
        <v>267.90414934913747</v>
      </c>
      <c r="FC299">
        <f t="shared" si="728"/>
        <v>137.29253327191887</v>
      </c>
    </row>
    <row r="300" spans="1:159" x14ac:dyDescent="0.2">
      <c r="A300">
        <f t="shared" si="835"/>
        <v>17</v>
      </c>
      <c r="B300">
        <f t="shared" si="781"/>
        <v>0.29670597283903605</v>
      </c>
      <c r="C300">
        <f t="shared" si="782"/>
        <v>8.8597486279617197E-3</v>
      </c>
      <c r="D300">
        <f t="shared" si="783"/>
        <v>0.99740966019022792</v>
      </c>
      <c r="E300">
        <f t="shared" si="784"/>
        <v>0.29237170472273677</v>
      </c>
      <c r="F300">
        <f t="shared" si="785"/>
        <v>0.14945100134912781</v>
      </c>
      <c r="G300">
        <f t="shared" si="786"/>
        <v>4.4862946914547189E-2</v>
      </c>
      <c r="H300">
        <f t="shared" si="787"/>
        <v>4.4862946914547189E-2</v>
      </c>
      <c r="I300">
        <f t="shared" si="788"/>
        <v>4.4862946914547189E-2</v>
      </c>
      <c r="J300">
        <f t="shared" si="789"/>
        <v>-0.23759833625578508</v>
      </c>
      <c r="K300">
        <f t="shared" si="790"/>
        <v>6.7081139403762351E-3</v>
      </c>
      <c r="L300">
        <f t="shared" si="791"/>
        <v>13.492267051247079</v>
      </c>
      <c r="M300">
        <f t="shared" si="792"/>
        <v>-3.8347713932172227</v>
      </c>
      <c r="N300">
        <f t="shared" si="793"/>
        <v>-0.60227999904789475</v>
      </c>
      <c r="O300" s="53">
        <f t="shared" si="794"/>
        <v>-3.4920397886210952</v>
      </c>
      <c r="P300">
        <f t="shared" si="795"/>
        <v>5.8552526048392325E-2</v>
      </c>
      <c r="Q300">
        <f t="shared" si="796"/>
        <v>5.8552526048392332E-2</v>
      </c>
      <c r="R300">
        <f t="shared" si="797"/>
        <v>5.8552526048392325E-2</v>
      </c>
      <c r="S300">
        <f t="shared" si="798"/>
        <v>-0.59227940434738091</v>
      </c>
      <c r="T300" s="53">
        <f t="shared" si="799"/>
        <v>-3.2988969057259836</v>
      </c>
      <c r="U300">
        <f t="shared" si="800"/>
        <v>7.6400301826942227E-2</v>
      </c>
      <c r="V300">
        <f t="shared" si="801"/>
        <v>7.6400301826942213E-2</v>
      </c>
      <c r="W300">
        <f t="shared" si="802"/>
        <v>7.6400301826942227E-2</v>
      </c>
      <c r="X300">
        <f t="shared" si="803"/>
        <v>-0.57524868064072154</v>
      </c>
      <c r="Y300" s="53">
        <f t="shared" si="804"/>
        <v>-3.0470870558079408</v>
      </c>
      <c r="Z300">
        <f t="shared" si="805"/>
        <v>9.9646023650332566E-2</v>
      </c>
      <c r="AA300">
        <f t="shared" si="806"/>
        <v>9.9646023650332552E-2</v>
      </c>
      <c r="AB300">
        <f t="shared" si="807"/>
        <v>9.9646023650332566E-2</v>
      </c>
      <c r="AC300">
        <f t="shared" si="808"/>
        <v>-0.54626540678754032</v>
      </c>
      <c r="AD300" s="53">
        <f t="shared" si="809"/>
        <v>-2.719118921502953</v>
      </c>
      <c r="AE300">
        <f t="shared" si="810"/>
        <v>0.12987064515663124</v>
      </c>
      <c r="AF300">
        <f t="shared" si="811"/>
        <v>0.12987064515663127</v>
      </c>
      <c r="AG300">
        <f t="shared" si="812"/>
        <v>0.12987064515663124</v>
      </c>
      <c r="AH300">
        <f t="shared" si="813"/>
        <v>-0.49699758474947886</v>
      </c>
      <c r="AI300" s="53">
        <f t="shared" si="814"/>
        <v>-2.2926872193253565</v>
      </c>
      <c r="AJ300">
        <f t="shared" si="815"/>
        <v>0.16905538079029755</v>
      </c>
      <c r="AK300">
        <f t="shared" si="816"/>
        <v>0.16905538079029758</v>
      </c>
      <c r="AL300">
        <f t="shared" si="817"/>
        <v>0.16905538079029755</v>
      </c>
      <c r="AM300">
        <f t="shared" si="818"/>
        <v>-0.41341180671000316</v>
      </c>
      <c r="AN300" s="53">
        <f t="shared" si="819"/>
        <v>-1.739839485163948</v>
      </c>
      <c r="AO300">
        <f t="shared" si="820"/>
        <v>0.21960599131209915</v>
      </c>
      <c r="AP300">
        <f t="shared" si="821"/>
        <v>0.21960599131209915</v>
      </c>
      <c r="AQ300">
        <f t="shared" si="822"/>
        <v>0.21960599131209915</v>
      </c>
      <c r="AR300">
        <f t="shared" si="823"/>
        <v>-0.27207164763237685</v>
      </c>
      <c r="AS300" s="53">
        <f t="shared" si="824"/>
        <v>-1.0266334360348905</v>
      </c>
      <c r="AT300">
        <f t="shared" si="825"/>
        <v>0.28427391155768605</v>
      </c>
      <c r="AU300">
        <f t="shared" si="826"/>
        <v>0.284273911557686</v>
      </c>
      <c r="AV300">
        <f t="shared" si="827"/>
        <v>0.28427391155768605</v>
      </c>
      <c r="AW300">
        <f t="shared" si="828"/>
        <v>-3.4402076315847525E-2</v>
      </c>
      <c r="AX300" s="53">
        <f t="shared" si="829"/>
        <v>-0.11424975900972018</v>
      </c>
      <c r="AY300">
        <f t="shared" si="830"/>
        <v>0.36583215392506896</v>
      </c>
      <c r="AZ300">
        <f t="shared" si="831"/>
        <v>0.36583215392506901</v>
      </c>
      <c r="BA300">
        <f t="shared" si="832"/>
        <v>0.36583215392506896</v>
      </c>
      <c r="BB300">
        <f t="shared" si="833"/>
        <v>0</v>
      </c>
      <c r="BC300" s="53">
        <f t="shared" si="834"/>
        <v>0</v>
      </c>
      <c r="EW300">
        <f t="shared" si="780"/>
        <v>1.0995574287564283</v>
      </c>
      <c r="EX300">
        <f t="shared" si="774"/>
        <v>2.2699524986977311</v>
      </c>
      <c r="EY300">
        <f t="shared" si="775"/>
        <v>4.4550326209418403</v>
      </c>
      <c r="EZ300">
        <f t="shared" si="776"/>
        <v>-1.5016967258106066</v>
      </c>
      <c r="FA300">
        <f t="shared" si="779"/>
        <v>-5.7056907507934316</v>
      </c>
      <c r="FB300" cm="1">
        <f t="array" ref="FB300">xsel+Rs*COS(EW300)</f>
        <v>267.86944538118473</v>
      </c>
      <c r="FC300">
        <f t="shared" si="728"/>
        <v>137.31090807709953</v>
      </c>
    </row>
    <row r="301" spans="1:159" x14ac:dyDescent="0.2">
      <c r="A301">
        <f t="shared" si="835"/>
        <v>19</v>
      </c>
      <c r="B301">
        <f t="shared" si="781"/>
        <v>0.33161255787892263</v>
      </c>
      <c r="C301">
        <f t="shared" si="782"/>
        <v>9.8657016502168692E-3</v>
      </c>
      <c r="D301">
        <f t="shared" si="783"/>
        <v>0.99678804172131397</v>
      </c>
      <c r="E301">
        <f t="shared" si="784"/>
        <v>0.3255681544571567</v>
      </c>
      <c r="F301">
        <f t="shared" si="785"/>
        <v>0.16734260908141957</v>
      </c>
      <c r="G301">
        <f t="shared" si="786"/>
        <v>5.022732238844986E-2</v>
      </c>
      <c r="H301">
        <f t="shared" si="787"/>
        <v>5.022732238844986E-2</v>
      </c>
      <c r="I301">
        <f t="shared" si="788"/>
        <v>5.022732238844986E-2</v>
      </c>
      <c r="J301">
        <f t="shared" si="789"/>
        <v>-0.22346400209217107</v>
      </c>
      <c r="K301">
        <f t="shared" si="790"/>
        <v>8.4103302520434544E-3</v>
      </c>
      <c r="L301">
        <f t="shared" si="791"/>
        <v>11.979869870412768</v>
      </c>
      <c r="M301">
        <f t="shared" si="792"/>
        <v>-4.7420473179026938</v>
      </c>
      <c r="N301">
        <f t="shared" si="793"/>
        <v>-0.67429613435591718</v>
      </c>
      <c r="O301" s="53">
        <f t="shared" si="794"/>
        <v>-3.4886118827475321</v>
      </c>
      <c r="P301">
        <f t="shared" si="795"/>
        <v>6.5547904565940174E-2</v>
      </c>
      <c r="Q301">
        <f t="shared" si="796"/>
        <v>6.5547904565940174E-2</v>
      </c>
      <c r="R301">
        <f t="shared" si="797"/>
        <v>6.5547904565940174E-2</v>
      </c>
      <c r="S301">
        <f t="shared" si="798"/>
        <v>-0.66304011957482323</v>
      </c>
      <c r="T301" s="53">
        <f t="shared" si="799"/>
        <v>-3.2944976838710276</v>
      </c>
      <c r="U301">
        <f t="shared" si="800"/>
        <v>8.5514892579401702E-2</v>
      </c>
      <c r="V301">
        <f t="shared" si="801"/>
        <v>8.5514892579401702E-2</v>
      </c>
      <c r="W301">
        <f t="shared" si="802"/>
        <v>8.5514892579401702E-2</v>
      </c>
      <c r="X301">
        <f t="shared" si="803"/>
        <v>-0.64387610984654953</v>
      </c>
      <c r="Y301" s="53">
        <f t="shared" si="804"/>
        <v>-3.0415127883032742</v>
      </c>
      <c r="Z301">
        <f t="shared" si="805"/>
        <v>0.11150478669109495</v>
      </c>
      <c r="AA301">
        <f t="shared" si="806"/>
        <v>0.11150478669109495</v>
      </c>
      <c r="AB301">
        <f t="shared" si="807"/>
        <v>0.11150478669109495</v>
      </c>
      <c r="AC301">
        <f t="shared" si="808"/>
        <v>-0.61127584854075068</v>
      </c>
      <c r="AD301" s="53">
        <f t="shared" si="809"/>
        <v>-2.7122167200514822</v>
      </c>
      <c r="AE301">
        <f t="shared" si="810"/>
        <v>0.14526208623342768</v>
      </c>
      <c r="AF301">
        <f t="shared" si="811"/>
        <v>0.14526208623342765</v>
      </c>
      <c r="AG301">
        <f t="shared" si="812"/>
        <v>0.14526208623342768</v>
      </c>
      <c r="AH301">
        <f t="shared" si="813"/>
        <v>-0.55589857066323867</v>
      </c>
      <c r="AI301" s="53">
        <f t="shared" si="814"/>
        <v>-2.2845063967113481</v>
      </c>
      <c r="AJ301">
        <f t="shared" si="815"/>
        <v>0.18894886743422093</v>
      </c>
      <c r="AK301">
        <f t="shared" si="816"/>
        <v>0.18894886743422096</v>
      </c>
      <c r="AL301">
        <f t="shared" si="817"/>
        <v>0.18894886743422093</v>
      </c>
      <c r="AM301">
        <f t="shared" si="818"/>
        <v>-0.4620597835846762</v>
      </c>
      <c r="AN301" s="53">
        <f t="shared" si="819"/>
        <v>-1.7309879705810465</v>
      </c>
      <c r="AO301">
        <f t="shared" si="820"/>
        <v>0.24513696729511802</v>
      </c>
      <c r="AP301">
        <f t="shared" si="821"/>
        <v>0.24513696729511802</v>
      </c>
      <c r="AQ301">
        <f t="shared" si="822"/>
        <v>0.24513696729511802</v>
      </c>
      <c r="AR301">
        <f t="shared" si="823"/>
        <v>-0.30370218129796483</v>
      </c>
      <c r="AS301" s="53">
        <f t="shared" si="824"/>
        <v>-1.0190758601577852</v>
      </c>
      <c r="AT301">
        <f t="shared" si="825"/>
        <v>0.31664834713578083</v>
      </c>
      <c r="AU301">
        <f t="shared" si="826"/>
        <v>0.31664834713578083</v>
      </c>
      <c r="AV301">
        <f t="shared" si="827"/>
        <v>0.31664834713578083</v>
      </c>
      <c r="AW301">
        <f t="shared" si="828"/>
        <v>-3.8319944815764201E-2</v>
      </c>
      <c r="AX301" s="53">
        <f t="shared" si="829"/>
        <v>-0.1130153692765969</v>
      </c>
      <c r="AY301">
        <f t="shared" si="830"/>
        <v>0.40605655355677372</v>
      </c>
      <c r="AZ301">
        <f t="shared" si="831"/>
        <v>0.40605655355677372</v>
      </c>
      <c r="BA301">
        <f t="shared" si="832"/>
        <v>0.40605655355677372</v>
      </c>
      <c r="BB301">
        <f t="shared" si="833"/>
        <v>0</v>
      </c>
      <c r="BC301" s="53">
        <f t="shared" si="834"/>
        <v>0</v>
      </c>
      <c r="EW301">
        <f t="shared" si="780"/>
        <v>1.1309733552923262</v>
      </c>
      <c r="EX301">
        <f t="shared" si="774"/>
        <v>2.1288964578253604</v>
      </c>
      <c r="EY301">
        <f t="shared" si="775"/>
        <v>4.5241352623300992</v>
      </c>
      <c r="EZ301">
        <f t="shared" si="776"/>
        <v>-1.104148134554394</v>
      </c>
      <c r="FA301">
        <f t="shared" si="779"/>
        <v>-5.7957619772520044</v>
      </c>
      <c r="FB301" cm="1">
        <f t="array" ref="FB301">xsel+Rs*COS(EW301)</f>
        <v>267.83418137096663</v>
      </c>
      <c r="FC301">
        <f t="shared" si="728"/>
        <v>137.32818373744658</v>
      </c>
    </row>
    <row r="302" spans="1:159" x14ac:dyDescent="0.2">
      <c r="A302">
        <f t="shared" si="835"/>
        <v>21</v>
      </c>
      <c r="B302">
        <f t="shared" si="781"/>
        <v>0.36651914291880922</v>
      </c>
      <c r="C302">
        <f t="shared" si="782"/>
        <v>1.0859634834706068E-2</v>
      </c>
      <c r="D302">
        <f t="shared" si="783"/>
        <v>0.9961082549314757</v>
      </c>
      <c r="E302">
        <f t="shared" si="784"/>
        <v>0.35836794954530027</v>
      </c>
      <c r="F302">
        <f t="shared" si="785"/>
        <v>0.18533904493153439</v>
      </c>
      <c r="G302">
        <f t="shared" si="786"/>
        <v>5.5620936308324473E-2</v>
      </c>
      <c r="H302">
        <f t="shared" si="787"/>
        <v>5.5620936308324473E-2</v>
      </c>
      <c r="I302">
        <f t="shared" si="788"/>
        <v>5.5620936308324473E-2</v>
      </c>
      <c r="J302">
        <f t="shared" si="789"/>
        <v>-0.21069605698732793</v>
      </c>
      <c r="K302">
        <f t="shared" si="790"/>
        <v>1.0316442064715431E-2</v>
      </c>
      <c r="L302">
        <f t="shared" si="791"/>
        <v>10.745992391861932</v>
      </c>
      <c r="M302">
        <f t="shared" si="792"/>
        <v>-5.7285253959567299</v>
      </c>
      <c r="N302">
        <f t="shared" si="793"/>
        <v>-0.74670479250123045</v>
      </c>
      <c r="O302" s="53">
        <f t="shared" si="794"/>
        <v>-3.4847743253464665</v>
      </c>
      <c r="P302">
        <f t="shared" si="795"/>
        <v>7.2579398829339267E-2</v>
      </c>
      <c r="Q302">
        <f t="shared" si="796"/>
        <v>7.2579398829339267E-2</v>
      </c>
      <c r="R302">
        <f t="shared" si="797"/>
        <v>7.2579398829339267E-2</v>
      </c>
      <c r="S302">
        <f t="shared" si="798"/>
        <v>-0.7341661582799015</v>
      </c>
      <c r="T302" s="53">
        <f t="shared" si="799"/>
        <v>-3.2895736719734785</v>
      </c>
      <c r="U302">
        <f t="shared" si="800"/>
        <v>9.4672074015877836E-2</v>
      </c>
      <c r="V302">
        <f t="shared" si="801"/>
        <v>9.4672074015877836E-2</v>
      </c>
      <c r="W302">
        <f t="shared" si="802"/>
        <v>9.4672074015877836E-2</v>
      </c>
      <c r="X302">
        <f t="shared" si="803"/>
        <v>-0.71282422148690283</v>
      </c>
      <c r="Y302" s="53">
        <f t="shared" si="804"/>
        <v>-3.035275581811959</v>
      </c>
      <c r="Z302">
        <f t="shared" si="805"/>
        <v>0.12340907166190861</v>
      </c>
      <c r="AA302">
        <f t="shared" si="806"/>
        <v>0.12340907166190862</v>
      </c>
      <c r="AB302">
        <f t="shared" si="807"/>
        <v>0.12340907166190861</v>
      </c>
      <c r="AC302">
        <f t="shared" si="808"/>
        <v>-0.67653584421218582</v>
      </c>
      <c r="AD302" s="53">
        <f t="shared" si="809"/>
        <v>-2.7044979119888506</v>
      </c>
      <c r="AE302">
        <f t="shared" si="810"/>
        <v>0.16069077546402671</v>
      </c>
      <c r="AF302">
        <f t="shared" si="811"/>
        <v>0.16069077546402671</v>
      </c>
      <c r="AG302">
        <f t="shared" si="812"/>
        <v>0.16069077546402671</v>
      </c>
      <c r="AH302">
        <f t="shared" si="813"/>
        <v>-0.61494210027849605</v>
      </c>
      <c r="AI302" s="53">
        <f t="shared" si="814"/>
        <v>-2.2753662656492128</v>
      </c>
      <c r="AJ302">
        <f t="shared" si="815"/>
        <v>0.20884257597407169</v>
      </c>
      <c r="AK302">
        <f t="shared" si="816"/>
        <v>0.20884257597407169</v>
      </c>
      <c r="AL302">
        <f t="shared" si="817"/>
        <v>0.20884257597407169</v>
      </c>
      <c r="AM302">
        <f t="shared" si="818"/>
        <v>-0.51070830308861093</v>
      </c>
      <c r="AN302" s="53">
        <f t="shared" si="819"/>
        <v>-1.7211141977509645</v>
      </c>
      <c r="AO302">
        <f t="shared" si="820"/>
        <v>0.27056406360833396</v>
      </c>
      <c r="AP302">
        <f t="shared" si="821"/>
        <v>0.27056406360833396</v>
      </c>
      <c r="AQ302">
        <f t="shared" si="822"/>
        <v>0.27056406360833396</v>
      </c>
      <c r="AR302">
        <f t="shared" si="823"/>
        <v>-0.33520401759628354</v>
      </c>
      <c r="AS302" s="53">
        <f t="shared" si="824"/>
        <v>-1.0106680297429953</v>
      </c>
      <c r="AT302">
        <f t="shared" si="825"/>
        <v>0.34866827487622876</v>
      </c>
      <c r="AU302">
        <f t="shared" si="826"/>
        <v>0.3486682748762287</v>
      </c>
      <c r="AV302">
        <f t="shared" si="827"/>
        <v>0.34866827487622876</v>
      </c>
      <c r="AW302">
        <f t="shared" si="828"/>
        <v>-4.2194911715535716E-2</v>
      </c>
      <c r="AX302" s="53">
        <f t="shared" si="829"/>
        <v>-0.11164826000953973</v>
      </c>
      <c r="AY302">
        <f t="shared" si="830"/>
        <v>0.44537657630259514</v>
      </c>
      <c r="AZ302">
        <f t="shared" si="831"/>
        <v>0.44537657630259514</v>
      </c>
      <c r="BA302">
        <f t="shared" si="832"/>
        <v>0.44537657630259514</v>
      </c>
      <c r="BB302">
        <f t="shared" si="833"/>
        <v>0</v>
      </c>
      <c r="BC302" s="53">
        <f t="shared" si="834"/>
        <v>0</v>
      </c>
      <c r="EW302">
        <f t="shared" si="780"/>
        <v>1.1623892818282242</v>
      </c>
      <c r="EX302">
        <f t="shared" si="774"/>
        <v>1.9857394531738999</v>
      </c>
      <c r="EY302">
        <f t="shared" si="775"/>
        <v>4.5887731284199074</v>
      </c>
      <c r="EZ302">
        <f t="shared" si="776"/>
        <v>-0.72747746905839705</v>
      </c>
      <c r="FA302">
        <f t="shared" si="779"/>
        <v>-5.8549787815168379</v>
      </c>
      <c r="FB302" cm="1">
        <f t="array" ref="FB302">xsel+Rs*COS(EW302)</f>
        <v>267.79839211980379</v>
      </c>
      <c r="FC302">
        <f t="shared" si="728"/>
        <v>137.34434320396903</v>
      </c>
    </row>
    <row r="303" spans="1:159" x14ac:dyDescent="0.2">
      <c r="A303">
        <f t="shared" si="835"/>
        <v>23</v>
      </c>
      <c r="B303">
        <f t="shared" si="781"/>
        <v>0.4014257279586958</v>
      </c>
      <c r="C303">
        <f t="shared" si="782"/>
        <v>1.1840337226947689E-2</v>
      </c>
      <c r="D303">
        <f t="shared" si="783"/>
        <v>0.99537361167362115</v>
      </c>
      <c r="E303">
        <f t="shared" si="784"/>
        <v>0.39073112848927377</v>
      </c>
      <c r="F303">
        <f t="shared" si="785"/>
        <v>0.20345229942369936</v>
      </c>
      <c r="G303">
        <f t="shared" si="786"/>
        <v>6.1047104134369819E-2</v>
      </c>
      <c r="H303">
        <f t="shared" si="787"/>
        <v>6.1047104134369819E-2</v>
      </c>
      <c r="I303">
        <f t="shared" si="788"/>
        <v>6.1047104134369819E-2</v>
      </c>
      <c r="J303">
        <f t="shared" si="789"/>
        <v>-0.19904046280525078</v>
      </c>
      <c r="K303">
        <f t="shared" si="790"/>
        <v>1.2431286729132034E-2</v>
      </c>
      <c r="L303">
        <f t="shared" si="791"/>
        <v>9.7178910090229795</v>
      </c>
      <c r="M303">
        <f t="shared" si="792"/>
        <v>-6.7879499331604887</v>
      </c>
      <c r="N303">
        <f t="shared" si="793"/>
        <v>-0.8195504831628172</v>
      </c>
      <c r="O303" s="53">
        <f t="shared" si="794"/>
        <v>-3.4805176790548749</v>
      </c>
      <c r="P303">
        <f t="shared" si="795"/>
        <v>7.9651077438967655E-2</v>
      </c>
      <c r="Q303">
        <f t="shared" si="796"/>
        <v>7.9651077438967655E-2</v>
      </c>
      <c r="R303">
        <f t="shared" si="797"/>
        <v>7.9651077438967655E-2</v>
      </c>
      <c r="S303">
        <f t="shared" si="798"/>
        <v>-0.80569867578709076</v>
      </c>
      <c r="T303" s="53">
        <f t="shared" si="799"/>
        <v>-3.2841130819136652</v>
      </c>
      <c r="U303">
        <f t="shared" si="800"/>
        <v>0.10387658614303263</v>
      </c>
      <c r="V303">
        <f t="shared" si="801"/>
        <v>0.10387658614303265</v>
      </c>
      <c r="W303">
        <f t="shared" si="802"/>
        <v>0.10387658614303263</v>
      </c>
      <c r="X303">
        <f t="shared" si="803"/>
        <v>-0.78212870498332754</v>
      </c>
      <c r="Y303" s="53">
        <f t="shared" si="804"/>
        <v>-3.0283611949558944</v>
      </c>
      <c r="Z303">
        <f t="shared" si="805"/>
        <v>0.13536381989039037</v>
      </c>
      <c r="AA303">
        <f t="shared" si="806"/>
        <v>0.13536381989039037</v>
      </c>
      <c r="AB303">
        <f t="shared" si="807"/>
        <v>0.13536381989039037</v>
      </c>
      <c r="AC303">
        <f t="shared" si="808"/>
        <v>-0.74207248245266544</v>
      </c>
      <c r="AD303" s="53">
        <f t="shared" si="809"/>
        <v>-2.6959463200263327</v>
      </c>
      <c r="AE303">
        <f t="shared" si="810"/>
        <v>0.17616048443143945</v>
      </c>
      <c r="AF303">
        <f t="shared" si="811"/>
        <v>0.17616048443143942</v>
      </c>
      <c r="AG303">
        <f t="shared" si="812"/>
        <v>0.17616048443143945</v>
      </c>
      <c r="AH303">
        <f t="shared" si="813"/>
        <v>-0.67414260693886385</v>
      </c>
      <c r="AI303" s="53">
        <f t="shared" si="814"/>
        <v>-2.2652505577447637</v>
      </c>
      <c r="AJ303">
        <f t="shared" si="815"/>
        <v>0.22873582056216799</v>
      </c>
      <c r="AK303">
        <f t="shared" si="816"/>
        <v>0.22873582056216796</v>
      </c>
      <c r="AL303">
        <f t="shared" si="817"/>
        <v>0.22873582056216799</v>
      </c>
      <c r="AM303">
        <f t="shared" si="818"/>
        <v>-0.55935568803455549</v>
      </c>
      <c r="AN303" s="53">
        <f t="shared" si="819"/>
        <v>-1.710205807719914</v>
      </c>
      <c r="AO303">
        <f t="shared" si="820"/>
        <v>0.29587518013607472</v>
      </c>
      <c r="AP303">
        <f t="shared" si="821"/>
        <v>0.29587518013607472</v>
      </c>
      <c r="AQ303">
        <f t="shared" si="822"/>
        <v>0.29587518013607472</v>
      </c>
      <c r="AR303">
        <f t="shared" si="823"/>
        <v>-0.36656216559567267</v>
      </c>
      <c r="AS303" s="53">
        <f t="shared" si="824"/>
        <v>-1.0014067434806042</v>
      </c>
      <c r="AT303">
        <f t="shared" si="825"/>
        <v>0.3802974396171433</v>
      </c>
      <c r="AU303">
        <f t="shared" si="826"/>
        <v>0.3802974396171433</v>
      </c>
      <c r="AV303">
        <f t="shared" si="827"/>
        <v>0.3802974396171433</v>
      </c>
      <c r="AW303">
        <f t="shared" si="828"/>
        <v>-4.6022589511437957E-2</v>
      </c>
      <c r="AX303" s="53">
        <f t="shared" si="829"/>
        <v>-0.11014982800050939</v>
      </c>
      <c r="AY303">
        <f t="shared" si="830"/>
        <v>0.48371414306722887</v>
      </c>
      <c r="AZ303">
        <f t="shared" si="831"/>
        <v>0.48371414306722899</v>
      </c>
      <c r="BA303">
        <f t="shared" si="832"/>
        <v>0.48371414306722887</v>
      </c>
      <c r="BB303">
        <f t="shared" si="833"/>
        <v>0</v>
      </c>
      <c r="BC303" s="53">
        <f t="shared" si="834"/>
        <v>0</v>
      </c>
      <c r="EW303">
        <f t="shared" si="780"/>
        <v>1.1938052083641222</v>
      </c>
      <c r="EX303">
        <f t="shared" si="774"/>
        <v>1.8406227634233863</v>
      </c>
      <c r="EY303">
        <f t="shared" si="775"/>
        <v>4.6488824294412581</v>
      </c>
      <c r="EZ303">
        <f t="shared" si="776"/>
        <v>-0.37443684300680968</v>
      </c>
      <c r="FA303">
        <f t="shared" si="779"/>
        <v>-5.8881064061885882</v>
      </c>
      <c r="FB303" cm="1">
        <f t="array" ref="FB303">xsel+Rs*COS(EW303)</f>
        <v>267.76211294736618</v>
      </c>
      <c r="FC303">
        <f t="shared" si="728"/>
        <v>137.35937052922438</v>
      </c>
    </row>
    <row r="304" spans="1:159" x14ac:dyDescent="0.2">
      <c r="A304">
        <f t="shared" si="835"/>
        <v>25</v>
      </c>
      <c r="B304">
        <f t="shared" si="781"/>
        <v>0.43633231299858238</v>
      </c>
      <c r="C304">
        <f t="shared" si="782"/>
        <v>1.2806613992142408E-2</v>
      </c>
      <c r="D304">
        <f t="shared" si="783"/>
        <v>0.99458769105585665</v>
      </c>
      <c r="E304">
        <f t="shared" si="784"/>
        <v>0.42261826174069944</v>
      </c>
      <c r="F304">
        <f t="shared" si="785"/>
        <v>0.22169466264293988</v>
      </c>
      <c r="G304">
        <f t="shared" si="786"/>
        <v>6.6509215322493959E-2</v>
      </c>
      <c r="H304">
        <f t="shared" si="787"/>
        <v>6.6509215322493959E-2</v>
      </c>
      <c r="I304">
        <f t="shared" si="788"/>
        <v>6.6509215322493959E-2</v>
      </c>
      <c r="J304">
        <f t="shared" si="789"/>
        <v>-0.18830677966649312</v>
      </c>
      <c r="K304">
        <f t="shared" si="790"/>
        <v>1.476027593810768E-2</v>
      </c>
      <c r="L304">
        <f t="shared" si="791"/>
        <v>8.846091047101929</v>
      </c>
      <c r="M304">
        <f t="shared" si="792"/>
        <v>-7.9137027830193949</v>
      </c>
      <c r="N304">
        <f t="shared" si="793"/>
        <v>-0.89287870940370662</v>
      </c>
      <c r="O304" s="53">
        <f t="shared" si="794"/>
        <v>-3.4758313813149391</v>
      </c>
      <c r="P304">
        <f t="shared" si="795"/>
        <v>8.6767091610187155E-2</v>
      </c>
      <c r="Q304">
        <f t="shared" si="796"/>
        <v>8.6767091610187169E-2</v>
      </c>
      <c r="R304">
        <f t="shared" si="797"/>
        <v>8.6767091610187155E-2</v>
      </c>
      <c r="S304">
        <f t="shared" si="798"/>
        <v>-0.87767966310050061</v>
      </c>
      <c r="T304" s="53">
        <f t="shared" si="799"/>
        <v>-3.2781027281740465</v>
      </c>
      <c r="U304">
        <f t="shared" si="800"/>
        <v>0.11313324740273654</v>
      </c>
      <c r="V304">
        <f t="shared" si="801"/>
        <v>0.11313324740273656</v>
      </c>
      <c r="W304">
        <f t="shared" si="802"/>
        <v>0.11313324740273654</v>
      </c>
      <c r="X304">
        <f t="shared" si="803"/>
        <v>-0.85182584032769426</v>
      </c>
      <c r="Y304" s="53">
        <f t="shared" si="804"/>
        <v>-3.0207537149149024</v>
      </c>
      <c r="Z304">
        <f t="shared" si="805"/>
        <v>0.14737401600692018</v>
      </c>
      <c r="AA304">
        <f t="shared" si="806"/>
        <v>0.14737401600692016</v>
      </c>
      <c r="AB304">
        <f t="shared" si="807"/>
        <v>0.14737401600692018</v>
      </c>
      <c r="AC304">
        <f t="shared" si="808"/>
        <v>-0.80791308930133199</v>
      </c>
      <c r="AD304" s="53">
        <f t="shared" si="809"/>
        <v>-2.6865439012866497</v>
      </c>
      <c r="AE304">
        <f t="shared" si="810"/>
        <v>0.19167493316056461</v>
      </c>
      <c r="AF304">
        <f t="shared" si="811"/>
        <v>0.19167493316056461</v>
      </c>
      <c r="AG304">
        <f t="shared" si="812"/>
        <v>0.19167493316056461</v>
      </c>
      <c r="AH304">
        <f t="shared" si="813"/>
        <v>-0.73351432668196226</v>
      </c>
      <c r="AI304" s="53">
        <f t="shared" si="814"/>
        <v>-2.2541411875323933</v>
      </c>
      <c r="AJ304">
        <f t="shared" si="815"/>
        <v>0.24862769141653168</v>
      </c>
      <c r="AK304">
        <f t="shared" si="816"/>
        <v>0.24862769141653168</v>
      </c>
      <c r="AL304">
        <f t="shared" si="817"/>
        <v>0.24862769141653168</v>
      </c>
      <c r="AM304">
        <f t="shared" si="818"/>
        <v>-0.60799971362132699</v>
      </c>
      <c r="AN304" s="53">
        <f t="shared" si="819"/>
        <v>-1.6982491471879384</v>
      </c>
      <c r="AO304">
        <f t="shared" si="820"/>
        <v>0.32105786396981711</v>
      </c>
      <c r="AP304">
        <f t="shared" si="821"/>
        <v>0.32105786396981717</v>
      </c>
      <c r="AQ304">
        <f t="shared" si="822"/>
        <v>0.32105786396981711</v>
      </c>
      <c r="AR304">
        <f t="shared" si="823"/>
        <v>-0.39776119728654574</v>
      </c>
      <c r="AS304" s="53">
        <f t="shared" si="824"/>
        <v>-0.99128854271311995</v>
      </c>
      <c r="AT304">
        <f t="shared" si="825"/>
        <v>0.4114999070123096</v>
      </c>
      <c r="AU304">
        <f t="shared" si="826"/>
        <v>0.41149990701230965</v>
      </c>
      <c r="AV304">
        <f t="shared" si="827"/>
        <v>0.4114999070123096</v>
      </c>
      <c r="AW304">
        <f t="shared" si="828"/>
        <v>-4.9798629524006988E-2</v>
      </c>
      <c r="AX304" s="53">
        <f t="shared" si="829"/>
        <v>-0.10852160781151382</v>
      </c>
      <c r="AY304">
        <f t="shared" si="830"/>
        <v>0.52099584402380472</v>
      </c>
      <c r="AZ304">
        <f t="shared" si="831"/>
        <v>0.52099584402380472</v>
      </c>
      <c r="BA304">
        <f t="shared" si="832"/>
        <v>0.52099584402380472</v>
      </c>
      <c r="BB304">
        <f t="shared" si="833"/>
        <v>0</v>
      </c>
      <c r="BC304" s="53">
        <f t="shared" si="834"/>
        <v>0</v>
      </c>
      <c r="EW304">
        <f t="shared" si="780"/>
        <v>1.2252211349000202</v>
      </c>
      <c r="EX304">
        <f t="shared" si="774"/>
        <v>1.6936896012264533</v>
      </c>
      <c r="EY304">
        <f t="shared" si="775"/>
        <v>4.7044038447711287</v>
      </c>
      <c r="EZ304">
        <f t="shared" si="776"/>
        <v>-4.711179945612521E-2</v>
      </c>
      <c r="FA304">
        <f t="shared" si="779"/>
        <v>-5.8998119019467063</v>
      </c>
      <c r="FB304" cm="1">
        <f t="array" ref="FB304">xsel+Rs*COS(EW304)</f>
        <v>267.72537965681693</v>
      </c>
      <c r="FC304">
        <f t="shared" si="728"/>
        <v>137.37325088305684</v>
      </c>
    </row>
    <row r="305" spans="1:159" x14ac:dyDescent="0.2">
      <c r="A305">
        <f t="shared" si="835"/>
        <v>27</v>
      </c>
      <c r="B305">
        <f t="shared" si="781"/>
        <v>0.47123889803846897</v>
      </c>
      <c r="C305">
        <f t="shared" si="782"/>
        <v>1.3757287870895356E-2</v>
      </c>
      <c r="D305">
        <f t="shared" si="783"/>
        <v>0.99375432200443137</v>
      </c>
      <c r="E305">
        <f t="shared" si="784"/>
        <v>0.45399049973954675</v>
      </c>
      <c r="F305">
        <f t="shared" si="785"/>
        <v>0.24007875908011603</v>
      </c>
      <c r="G305">
        <f t="shared" si="786"/>
        <v>7.2010741684982754E-2</v>
      </c>
      <c r="H305">
        <f t="shared" si="787"/>
        <v>7.2010741684982754E-2</v>
      </c>
      <c r="I305">
        <f t="shared" si="788"/>
        <v>7.2010741684982754E-2</v>
      </c>
      <c r="J305">
        <f t="shared" si="789"/>
        <v>-0.17834853082999683</v>
      </c>
      <c r="K305">
        <f t="shared" si="790"/>
        <v>1.7309423320426381E-2</v>
      </c>
      <c r="L305">
        <f t="shared" si="791"/>
        <v>8.0957683352087457</v>
      </c>
      <c r="M305">
        <f t="shared" si="792"/>
        <v>-9.0988657586771975</v>
      </c>
      <c r="N305">
        <f t="shared" si="793"/>
        <v>-0.96673607991200194</v>
      </c>
      <c r="O305" s="53">
        <f t="shared" si="794"/>
        <v>-3.4707036884671143</v>
      </c>
      <c r="P305">
        <f t="shared" si="795"/>
        <v>9.3931684272571841E-2</v>
      </c>
      <c r="Q305">
        <f t="shared" si="796"/>
        <v>9.3931684272571828E-2</v>
      </c>
      <c r="R305">
        <f t="shared" si="797"/>
        <v>9.3931684272571841E-2</v>
      </c>
      <c r="S305">
        <f t="shared" si="798"/>
        <v>-0.95015203894576583</v>
      </c>
      <c r="T305" s="53">
        <f t="shared" si="799"/>
        <v>-3.2715279607246148</v>
      </c>
      <c r="U305">
        <f t="shared" si="800"/>
        <v>0.12244696279740386</v>
      </c>
      <c r="V305">
        <f t="shared" si="801"/>
        <v>0.12244696279740387</v>
      </c>
      <c r="W305">
        <f t="shared" si="802"/>
        <v>0.12244696279740386</v>
      </c>
      <c r="X305">
        <f t="shared" si="803"/>
        <v>-0.92195255926110198</v>
      </c>
      <c r="Y305" s="53">
        <f t="shared" si="804"/>
        <v>-3.012435481955988</v>
      </c>
      <c r="Z305">
        <f t="shared" si="805"/>
        <v>0.1594446912421961</v>
      </c>
      <c r="AA305">
        <f t="shared" si="806"/>
        <v>0.1594446912421961</v>
      </c>
      <c r="AB305">
        <f t="shared" si="807"/>
        <v>0.1594446912421961</v>
      </c>
      <c r="AC305">
        <f t="shared" si="808"/>
        <v>-0.87408524626302275</v>
      </c>
      <c r="AD305" s="53">
        <f t="shared" si="809"/>
        <v>-2.6762706725110204</v>
      </c>
      <c r="AE305">
        <f t="shared" si="810"/>
        <v>0.20723778182144376</v>
      </c>
      <c r="AF305">
        <f t="shared" si="811"/>
        <v>0.20723778182144376</v>
      </c>
      <c r="AG305">
        <f t="shared" si="812"/>
        <v>0.20723778182144376</v>
      </c>
      <c r="AH305">
        <f t="shared" si="813"/>
        <v>-0.79307126648887494</v>
      </c>
      <c r="AI305" s="53">
        <f t="shared" si="814"/>
        <v>-2.2420181964074457</v>
      </c>
      <c r="AJ305">
        <f t="shared" si="815"/>
        <v>0.2685170280539248</v>
      </c>
      <c r="AK305">
        <f t="shared" si="816"/>
        <v>0.2685170280539248</v>
      </c>
      <c r="AL305">
        <f t="shared" si="817"/>
        <v>0.2685170280539248</v>
      </c>
      <c r="AM305">
        <f t="shared" si="818"/>
        <v>-0.65663754197727597</v>
      </c>
      <c r="AN305" s="53">
        <f t="shared" si="819"/>
        <v>-1.685229252907527</v>
      </c>
      <c r="AO305">
        <f t="shared" si="820"/>
        <v>0.34609927441190291</v>
      </c>
      <c r="AP305">
        <f t="shared" si="821"/>
        <v>0.34609927441190291</v>
      </c>
      <c r="AQ305">
        <f t="shared" si="822"/>
        <v>0.34609927441190291</v>
      </c>
      <c r="AR305">
        <f t="shared" si="823"/>
        <v>-0.42878520422419852</v>
      </c>
      <c r="AS305" s="53">
        <f t="shared" si="824"/>
        <v>-0.98030973056012227</v>
      </c>
      <c r="AT305">
        <f t="shared" si="825"/>
        <v>0.4422400951766523</v>
      </c>
      <c r="AU305">
        <f t="shared" si="826"/>
        <v>0.4422400951766523</v>
      </c>
      <c r="AV305">
        <f t="shared" si="827"/>
        <v>0.4422400951766523</v>
      </c>
      <c r="AW305">
        <f t="shared" si="828"/>
        <v>-5.3518725727694449E-2</v>
      </c>
      <c r="AX305" s="53">
        <f t="shared" si="829"/>
        <v>-0.10676527118903799</v>
      </c>
      <c r="AY305">
        <f t="shared" si="830"/>
        <v>0.55715317873368153</v>
      </c>
      <c r="AZ305">
        <f t="shared" si="831"/>
        <v>0.55715317873368153</v>
      </c>
      <c r="BA305">
        <f t="shared" si="832"/>
        <v>0.55715317873368153</v>
      </c>
      <c r="BB305">
        <f t="shared" si="833"/>
        <v>0</v>
      </c>
      <c r="BC305" s="53">
        <f t="shared" si="834"/>
        <v>0</v>
      </c>
      <c r="EW305">
        <f t="shared" si="780"/>
        <v>1.2566370614359181</v>
      </c>
      <c r="EX305">
        <f t="shared" si="774"/>
        <v>1.545084971874733</v>
      </c>
      <c r="EY305">
        <f t="shared" si="775"/>
        <v>4.7552825814757691</v>
      </c>
      <c r="EZ305">
        <f t="shared" si="776"/>
        <v>0.25299465061597326</v>
      </c>
      <c r="FA305">
        <f t="shared" si="779"/>
        <v>-5.8945732421236148</v>
      </c>
      <c r="FB305" cm="1">
        <f t="array" ref="FB305">xsel+Rs*COS(EW305)</f>
        <v>267.68822849947901</v>
      </c>
      <c r="FC305">
        <f t="shared" si="728"/>
        <v>137.38597056723299</v>
      </c>
    </row>
    <row r="306" spans="1:159" x14ac:dyDescent="0.2">
      <c r="A306">
        <f t="shared" si="835"/>
        <v>29</v>
      </c>
      <c r="B306">
        <f t="shared" si="781"/>
        <v>0.50614548307835561</v>
      </c>
      <c r="C306">
        <f t="shared" si="782"/>
        <v>1.4691200613525366E-2</v>
      </c>
      <c r="D306">
        <f t="shared" si="783"/>
        <v>0.99287756460959398</v>
      </c>
      <c r="E306">
        <f t="shared" si="784"/>
        <v>0.48480962024633706</v>
      </c>
      <c r="F306">
        <f t="shared" si="785"/>
        <v>0.25861758435589027</v>
      </c>
      <c r="G306">
        <f t="shared" si="786"/>
        <v>7.7555246134662928E-2</v>
      </c>
      <c r="H306">
        <f t="shared" si="787"/>
        <v>7.7555246134662928E-2</v>
      </c>
      <c r="I306">
        <f t="shared" si="788"/>
        <v>7.7555246134662928E-2</v>
      </c>
      <c r="J306">
        <f t="shared" si="789"/>
        <v>-0.16905060208419001</v>
      </c>
      <c r="K306">
        <f t="shared" si="790"/>
        <v>2.0085375342887388E-2</v>
      </c>
      <c r="L306">
        <f t="shared" si="791"/>
        <v>7.4416969904946235</v>
      </c>
      <c r="M306">
        <f t="shared" si="792"/>
        <v>-10.336283632946722</v>
      </c>
      <c r="N306">
        <f t="shared" si="793"/>
        <v>-1.0411704263902901</v>
      </c>
      <c r="O306" s="53">
        <f t="shared" si="794"/>
        <v>-3.4651216128035269</v>
      </c>
      <c r="P306">
        <f t="shared" si="795"/>
        <v>0.10114919952111188</v>
      </c>
      <c r="Q306">
        <f t="shared" si="796"/>
        <v>0.1011491995211119</v>
      </c>
      <c r="R306">
        <f t="shared" si="797"/>
        <v>0.10114919952111188</v>
      </c>
      <c r="S306">
        <f t="shared" si="798"/>
        <v>-1.0231597453723085</v>
      </c>
      <c r="T306" s="53">
        <f t="shared" si="799"/>
        <v>-3.2643725895691129</v>
      </c>
      <c r="U306">
        <f t="shared" si="800"/>
        <v>0.13182273218499646</v>
      </c>
      <c r="V306">
        <f t="shared" si="801"/>
        <v>0.13182273218499649</v>
      </c>
      <c r="W306">
        <f t="shared" si="802"/>
        <v>0.13182273218499646</v>
      </c>
      <c r="X306">
        <f t="shared" si="803"/>
        <v>-0.99254650773032593</v>
      </c>
      <c r="Y306" s="53">
        <f t="shared" si="804"/>
        <v>-3.0033870048065094</v>
      </c>
      <c r="Z306">
        <f t="shared" si="805"/>
        <v>0.17158092644352207</v>
      </c>
      <c r="AA306">
        <f t="shared" si="806"/>
        <v>0.1715809264435221</v>
      </c>
      <c r="AB306">
        <f t="shared" si="807"/>
        <v>0.17158092644352207</v>
      </c>
      <c r="AC306">
        <f t="shared" si="808"/>
        <v>-0.94061680684375992</v>
      </c>
      <c r="AD306" s="53">
        <f t="shared" si="809"/>
        <v>-2.6651046265956899</v>
      </c>
      <c r="AE306">
        <f t="shared" si="810"/>
        <v>0.2228526214037119</v>
      </c>
      <c r="AF306">
        <f t="shared" si="811"/>
        <v>0.2228526214037119</v>
      </c>
      <c r="AG306">
        <f t="shared" si="812"/>
        <v>0.2228526214037119</v>
      </c>
      <c r="AH306">
        <f t="shared" si="813"/>
        <v>-0.85282716859653196</v>
      </c>
      <c r="AI306" s="53">
        <f t="shared" si="814"/>
        <v>-2.2288596906900846</v>
      </c>
      <c r="AJ306">
        <f t="shared" si="815"/>
        <v>0.28840239096339498</v>
      </c>
      <c r="AK306">
        <f t="shared" si="816"/>
        <v>0.28840239096339498</v>
      </c>
      <c r="AL306">
        <f t="shared" si="817"/>
        <v>0.28840239096339498</v>
      </c>
      <c r="AM306">
        <f t="shared" si="818"/>
        <v>-0.70526565289014687</v>
      </c>
      <c r="AN306" s="53">
        <f t="shared" si="819"/>
        <v>-1.6711298352134076</v>
      </c>
      <c r="AO306">
        <f t="shared" si="820"/>
        <v>0.37098614767202387</v>
      </c>
      <c r="AP306">
        <f t="shared" si="821"/>
        <v>0.37098614767202381</v>
      </c>
      <c r="AQ306">
        <f t="shared" si="822"/>
        <v>0.37098614767202387</v>
      </c>
      <c r="AR306">
        <f t="shared" si="823"/>
        <v>-0.45961775379101127</v>
      </c>
      <c r="AS306" s="53">
        <f t="shared" si="824"/>
        <v>-0.96846639332460549</v>
      </c>
      <c r="AT306">
        <f t="shared" si="825"/>
        <v>0.47248280660295916</v>
      </c>
      <c r="AU306">
        <f t="shared" si="826"/>
        <v>0.47248280660295922</v>
      </c>
      <c r="AV306">
        <f t="shared" si="827"/>
        <v>0.47248280660295916</v>
      </c>
      <c r="AW306">
        <f t="shared" si="828"/>
        <v>-5.717861861334593E-2</v>
      </c>
      <c r="AX306" s="53">
        <f t="shared" si="829"/>
        <v>-0.10488262640724376</v>
      </c>
      <c r="AY306">
        <f t="shared" si="830"/>
        <v>0.59212275072488241</v>
      </c>
      <c r="AZ306">
        <f t="shared" si="831"/>
        <v>0.5921227507248823</v>
      </c>
      <c r="BA306">
        <f t="shared" si="832"/>
        <v>0.59212275072488241</v>
      </c>
      <c r="BB306">
        <f t="shared" si="833"/>
        <v>0</v>
      </c>
      <c r="BC306" s="53">
        <f t="shared" si="834"/>
        <v>0</v>
      </c>
      <c r="EW306">
        <f t="shared" si="780"/>
        <v>1.2880529879718161</v>
      </c>
      <c r="EX306">
        <f t="shared" si="774"/>
        <v>1.394955530196142</v>
      </c>
      <c r="EY306">
        <f t="shared" si="775"/>
        <v>4.801468428384716</v>
      </c>
      <c r="EZ306">
        <f t="shared" si="776"/>
        <v>0.52487394129343712</v>
      </c>
      <c r="FA306">
        <f t="shared" si="779"/>
        <v>-5.876606788424005</v>
      </c>
      <c r="FB306" cm="1">
        <f t="array" ref="FB306">xsel+Rs*COS(EW306)</f>
        <v>267.65069613905933</v>
      </c>
      <c r="FC306">
        <f t="shared" si="728"/>
        <v>137.39751702896024</v>
      </c>
    </row>
    <row r="307" spans="1:159" x14ac:dyDescent="0.2">
      <c r="A307">
        <f t="shared" si="835"/>
        <v>31</v>
      </c>
      <c r="B307">
        <f t="shared" si="781"/>
        <v>0.54105206811824214</v>
      </c>
      <c r="C307">
        <f t="shared" si="782"/>
        <v>1.5607214391213762E-2</v>
      </c>
      <c r="D307">
        <f t="shared" si="783"/>
        <v>0.99196169034524073</v>
      </c>
      <c r="E307">
        <f t="shared" si="784"/>
        <v>0.51503807491005416</v>
      </c>
      <c r="F307">
        <f t="shared" si="785"/>
        <v>0.27732454405983847</v>
      </c>
      <c r="G307">
        <f t="shared" si="786"/>
        <v>8.3146391857420038E-2</v>
      </c>
      <c r="H307">
        <f t="shared" si="787"/>
        <v>8.3146391857420038E-2</v>
      </c>
      <c r="I307">
        <f t="shared" si="788"/>
        <v>8.3146391857420038E-2</v>
      </c>
      <c r="J307">
        <f t="shared" si="789"/>
        <v>-0.16032085242789645</v>
      </c>
      <c r="K307">
        <f t="shared" si="790"/>
        <v>2.3095445743077519E-2</v>
      </c>
      <c r="L307">
        <f t="shared" si="791"/>
        <v>6.8651528646958866</v>
      </c>
      <c r="M307">
        <f t="shared" si="792"/>
        <v>-11.61862678996167</v>
      </c>
      <c r="N307">
        <f t="shared" si="793"/>
        <v>-1.1162309266956516</v>
      </c>
      <c r="O307" s="53">
        <f t="shared" si="794"/>
        <v>-3.4590708520010773</v>
      </c>
      <c r="P307">
        <f t="shared" si="795"/>
        <v>0.10842409245708788</v>
      </c>
      <c r="Q307">
        <f t="shared" si="796"/>
        <v>0.10842409245708787</v>
      </c>
      <c r="R307">
        <f t="shared" si="797"/>
        <v>0.10842409245708788</v>
      </c>
      <c r="S307">
        <f t="shared" si="798"/>
        <v>-1.0967478472972312</v>
      </c>
      <c r="T307" s="53">
        <f t="shared" si="799"/>
        <v>-3.2566188002923941</v>
      </c>
      <c r="U307">
        <f t="shared" si="800"/>
        <v>0.14126565875354027</v>
      </c>
      <c r="V307">
        <f t="shared" si="801"/>
        <v>0.14126565875354025</v>
      </c>
      <c r="W307">
        <f t="shared" si="802"/>
        <v>0.14126565875354027</v>
      </c>
      <c r="X307">
        <f t="shared" si="803"/>
        <v>-1.0636461096958569</v>
      </c>
      <c r="Y307" s="53">
        <f t="shared" si="804"/>
        <v>-2.9935868662037852</v>
      </c>
      <c r="Z307">
        <f t="shared" si="805"/>
        <v>0.18378785475873313</v>
      </c>
      <c r="AA307">
        <f t="shared" si="806"/>
        <v>0.1837878547587331</v>
      </c>
      <c r="AB307">
        <f t="shared" si="807"/>
        <v>0.18378785475873313</v>
      </c>
      <c r="AC307">
        <f t="shared" si="808"/>
        <v>-1.0075359112641671</v>
      </c>
      <c r="AD307" s="53">
        <f t="shared" si="809"/>
        <v>-2.6530216399298787</v>
      </c>
      <c r="AE307">
        <f t="shared" si="810"/>
        <v>0.23852296322431038</v>
      </c>
      <c r="AF307">
        <f t="shared" si="811"/>
        <v>0.23852296322431038</v>
      </c>
      <c r="AG307">
        <f t="shared" si="812"/>
        <v>0.23852296322431038</v>
      </c>
      <c r="AH307">
        <f t="shared" si="813"/>
        <v>-0.91279547034511588</v>
      </c>
      <c r="AI307" s="53">
        <f t="shared" si="814"/>
        <v>-2.2146417736259436</v>
      </c>
      <c r="AJ307">
        <f t="shared" si="815"/>
        <v>0.30828203155194689</v>
      </c>
      <c r="AK307">
        <f t="shared" si="816"/>
        <v>0.30828203155194689</v>
      </c>
      <c r="AL307">
        <f t="shared" si="817"/>
        <v>0.30828203155194689</v>
      </c>
      <c r="AM307">
        <f t="shared" si="818"/>
        <v>-0.75387977031154407</v>
      </c>
      <c r="AN307" s="53">
        <f t="shared" si="819"/>
        <v>-1.6559332608586976</v>
      </c>
      <c r="AO307">
        <f t="shared" si="820"/>
        <v>0.39570476126379456</v>
      </c>
      <c r="AP307">
        <f t="shared" si="821"/>
        <v>0.39570476126379456</v>
      </c>
      <c r="AQ307">
        <f t="shared" si="822"/>
        <v>0.39570476126379456</v>
      </c>
      <c r="AR307">
        <f t="shared" si="823"/>
        <v>-0.4902418450870592</v>
      </c>
      <c r="AS307" s="53">
        <f t="shared" si="824"/>
        <v>-0.95575442432442748</v>
      </c>
      <c r="AT307">
        <f t="shared" si="825"/>
        <v>0.50219326036201417</v>
      </c>
      <c r="AU307">
        <f t="shared" si="826"/>
        <v>0.50219326036201406</v>
      </c>
      <c r="AV307">
        <f t="shared" si="827"/>
        <v>0.50219326036201417</v>
      </c>
      <c r="AW307">
        <f t="shared" si="828"/>
        <v>-6.0774099084966143E-2</v>
      </c>
      <c r="AX307" s="53">
        <f t="shared" si="829"/>
        <v>-0.10287561753549523</v>
      </c>
      <c r="AY307">
        <f t="shared" si="830"/>
        <v>0.62584641640613381</v>
      </c>
      <c r="AZ307">
        <f t="shared" si="831"/>
        <v>0.62584641640613381</v>
      </c>
      <c r="BA307">
        <f t="shared" si="832"/>
        <v>0.62584641640613381</v>
      </c>
      <c r="BB307">
        <f t="shared" si="833"/>
        <v>0</v>
      </c>
      <c r="BC307" s="53">
        <f t="shared" si="834"/>
        <v>0</v>
      </c>
      <c r="EW307">
        <f t="shared" si="780"/>
        <v>1.3194689145077141</v>
      </c>
      <c r="EX307">
        <f t="shared" si="774"/>
        <v>1.2434494358242694</v>
      </c>
      <c r="EY307">
        <f t="shared" si="775"/>
        <v>4.8429158056431563</v>
      </c>
      <c r="EZ307">
        <f t="shared" si="776"/>
        <v>0.7679233762952884</v>
      </c>
      <c r="FA307">
        <f t="shared" si="779"/>
        <v>-5.8498114232972718</v>
      </c>
      <c r="FB307" cm="1">
        <f t="array" ref="FB307">xsel+Rs*COS(EW307)</f>
        <v>267.61281961546638</v>
      </c>
      <c r="FC307">
        <f t="shared" si="728"/>
        <v>137.40787887327485</v>
      </c>
    </row>
    <row r="308" spans="1:159" x14ac:dyDescent="0.2">
      <c r="A308">
        <f t="shared" si="835"/>
        <v>33</v>
      </c>
      <c r="B308">
        <f t="shared" si="781"/>
        <v>0.57595865315812877</v>
      </c>
      <c r="C308">
        <f t="shared" si="782"/>
        <v>1.6504213182273547E-2</v>
      </c>
      <c r="D308">
        <f t="shared" si="783"/>
        <v>0.99101116125872424</v>
      </c>
      <c r="E308">
        <f t="shared" si="784"/>
        <v>0.54463903501502708</v>
      </c>
      <c r="F308">
        <f t="shared" si="785"/>
        <v>0.29621349496208027</v>
      </c>
      <c r="G308">
        <f t="shared" si="786"/>
        <v>8.8787951961122852E-2</v>
      </c>
      <c r="H308">
        <f t="shared" si="787"/>
        <v>8.8787951961122866E-2</v>
      </c>
      <c r="I308">
        <f t="shared" si="788"/>
        <v>8.8787951961122852E-2</v>
      </c>
      <c r="J308">
        <f t="shared" si="789"/>
        <v>-0.15208435223526975</v>
      </c>
      <c r="K308">
        <f t="shared" si="790"/>
        <v>2.6347653739184299E-2</v>
      </c>
      <c r="L308">
        <f t="shared" si="791"/>
        <v>6.3519429757351533</v>
      </c>
      <c r="M308">
        <f t="shared" si="792"/>
        <v>-12.938452645510521</v>
      </c>
      <c r="N308">
        <f t="shared" si="793"/>
        <v>-1.1919682343753883</v>
      </c>
      <c r="O308" s="53">
        <f t="shared" si="794"/>
        <v>-3.4525357102718019</v>
      </c>
      <c r="P308">
        <f t="shared" si="795"/>
        <v>0.11576093945808663</v>
      </c>
      <c r="Q308">
        <f t="shared" si="796"/>
        <v>0.11576093945808662</v>
      </c>
      <c r="R308">
        <f t="shared" si="797"/>
        <v>0.11576093945808663</v>
      </c>
      <c r="S308">
        <f t="shared" si="798"/>
        <v>-1.1709626363901553</v>
      </c>
      <c r="T308" s="53">
        <f t="shared" si="799"/>
        <v>-3.2482470598596853</v>
      </c>
      <c r="U308">
        <f t="shared" si="800"/>
        <v>0.15078095768314306</v>
      </c>
      <c r="V308">
        <f t="shared" si="801"/>
        <v>0.15078095768314306</v>
      </c>
      <c r="W308">
        <f t="shared" si="802"/>
        <v>0.15078095768314306</v>
      </c>
      <c r="X308">
        <f t="shared" si="803"/>
        <v>-1.135290632351732</v>
      </c>
      <c r="Y308" s="53">
        <f t="shared" si="804"/>
        <v>-2.9830116178675952</v>
      </c>
      <c r="Z308">
        <f t="shared" si="805"/>
        <v>0.19607066392853251</v>
      </c>
      <c r="AA308">
        <f t="shared" si="806"/>
        <v>0.19607066392853253</v>
      </c>
      <c r="AB308">
        <f t="shared" si="807"/>
        <v>0.19607066392853251</v>
      </c>
      <c r="AC308">
        <f t="shared" si="808"/>
        <v>-1.0748709990262151</v>
      </c>
      <c r="AD308" s="53">
        <f t="shared" si="809"/>
        <v>-2.6399953699464787</v>
      </c>
      <c r="AE308">
        <f t="shared" si="810"/>
        <v>0.25425222711676349</v>
      </c>
      <c r="AF308">
        <f t="shared" si="811"/>
        <v>0.25425222711676349</v>
      </c>
      <c r="AG308">
        <f t="shared" si="812"/>
        <v>0.25425222711676349</v>
      </c>
      <c r="AH308">
        <f t="shared" si="813"/>
        <v>-0.97298925898001565</v>
      </c>
      <c r="AI308" s="53">
        <f t="shared" si="814"/>
        <v>-2.1993384711165391</v>
      </c>
      <c r="AJ308">
        <f t="shared" si="815"/>
        <v>0.32815386018595405</v>
      </c>
      <c r="AK308">
        <f t="shared" si="816"/>
        <v>0.32815386018595399</v>
      </c>
      <c r="AL308">
        <f t="shared" si="817"/>
        <v>0.32815386018595405</v>
      </c>
      <c r="AM308">
        <f t="shared" si="818"/>
        <v>-0.80247478420469553</v>
      </c>
      <c r="AN308" s="53">
        <f t="shared" si="819"/>
        <v>-1.6396205353611641</v>
      </c>
      <c r="AO308">
        <f t="shared" si="820"/>
        <v>0.42024089811838666</v>
      </c>
      <c r="AP308">
        <f t="shared" si="821"/>
        <v>0.42024089811838666</v>
      </c>
      <c r="AQ308">
        <f t="shared" si="822"/>
        <v>0.42024089811838666</v>
      </c>
      <c r="AR308">
        <f t="shared" si="823"/>
        <v>-0.52063986447021526</v>
      </c>
      <c r="AS308" s="53">
        <f t="shared" si="824"/>
        <v>-0.94216955030497063</v>
      </c>
      <c r="AT308">
        <f t="shared" si="825"/>
        <v>0.53133712459546911</v>
      </c>
      <c r="AU308">
        <f t="shared" si="826"/>
        <v>0.53133712459546911</v>
      </c>
      <c r="AV308">
        <f t="shared" si="827"/>
        <v>0.53133712459546911</v>
      </c>
      <c r="AW308">
        <f t="shared" si="828"/>
        <v>-6.4301012391939735E-2</v>
      </c>
      <c r="AX308" s="53">
        <f t="shared" si="829"/>
        <v>-0.10074632362544901</v>
      </c>
      <c r="AY308">
        <f t="shared" si="830"/>
        <v>0.6582713888365147</v>
      </c>
      <c r="AZ308">
        <f t="shared" si="831"/>
        <v>0.6582713888365147</v>
      </c>
      <c r="BA308">
        <f t="shared" si="832"/>
        <v>0.6582713888365147</v>
      </c>
      <c r="BB308">
        <f t="shared" si="833"/>
        <v>0</v>
      </c>
      <c r="BC308" s="53">
        <f t="shared" si="834"/>
        <v>0</v>
      </c>
      <c r="EW308">
        <f t="shared" si="780"/>
        <v>1.3508848410436121</v>
      </c>
      <c r="EX308">
        <f t="shared" si="774"/>
        <v>1.0907162069827079</v>
      </c>
      <c r="EY308">
        <f t="shared" si="775"/>
        <v>4.8795838096937381</v>
      </c>
      <c r="EZ308">
        <f t="shared" si="776"/>
        <v>0.98186002591731036</v>
      </c>
      <c r="FA308">
        <f t="shared" si="779"/>
        <v>-5.8177272959039303</v>
      </c>
      <c r="FB308" cm="1">
        <f t="array" ref="FB308">xsel+Rs*COS(EW308)</f>
        <v>267.574636308256</v>
      </c>
      <c r="FC308">
        <f t="shared" si="728"/>
        <v>137.41704587428748</v>
      </c>
    </row>
    <row r="309" spans="1:159" x14ac:dyDescent="0.2">
      <c r="A309">
        <f t="shared" si="835"/>
        <v>35</v>
      </c>
      <c r="B309">
        <f t="shared" si="781"/>
        <v>0.6108652381980153</v>
      </c>
      <c r="C309">
        <f t="shared" si="782"/>
        <v>1.738110413184988E-2</v>
      </c>
      <c r="D309">
        <f t="shared" si="783"/>
        <v>0.99003060823220712</v>
      </c>
      <c r="E309">
        <f t="shared" si="784"/>
        <v>0.57357643635104605</v>
      </c>
      <c r="F309">
        <f t="shared" si="785"/>
        <v>0.31529878887898349</v>
      </c>
      <c r="G309">
        <f t="shared" si="786"/>
        <v>9.4483819652585815E-2</v>
      </c>
      <c r="H309">
        <f t="shared" si="787"/>
        <v>9.4483819652585815E-2</v>
      </c>
      <c r="I309">
        <f t="shared" si="788"/>
        <v>9.4483819652585815E-2</v>
      </c>
      <c r="J309">
        <f t="shared" si="789"/>
        <v>-0.1442793192011082</v>
      </c>
      <c r="K309">
        <f t="shared" si="790"/>
        <v>2.9850766287667245E-2</v>
      </c>
      <c r="L309">
        <f t="shared" si="791"/>
        <v>5.8911105278112226</v>
      </c>
      <c r="M309">
        <f t="shared" si="792"/>
        <v>-14.288265023582888</v>
      </c>
      <c r="N309">
        <f t="shared" si="793"/>
        <v>-1.2684346152915946</v>
      </c>
      <c r="O309" s="53">
        <f t="shared" si="794"/>
        <v>-3.4454990104782168</v>
      </c>
      <c r="P309">
        <f t="shared" si="795"/>
        <v>0.1231644489185431</v>
      </c>
      <c r="Q309">
        <f t="shared" si="796"/>
        <v>0.12316444891854311</v>
      </c>
      <c r="R309">
        <f t="shared" si="797"/>
        <v>0.1231644489185431</v>
      </c>
      <c r="S309">
        <f t="shared" si="798"/>
        <v>-1.2458517397175743</v>
      </c>
      <c r="T309" s="53">
        <f t="shared" si="799"/>
        <v>-3.2392360118189276</v>
      </c>
      <c r="U309">
        <f t="shared" si="800"/>
        <v>0.16037396500120835</v>
      </c>
      <c r="V309">
        <f t="shared" si="801"/>
        <v>0.16037396500120837</v>
      </c>
      <c r="W309">
        <f t="shared" si="802"/>
        <v>0.16037396500120835</v>
      </c>
      <c r="X309">
        <f t="shared" si="803"/>
        <v>-1.2075202528000102</v>
      </c>
      <c r="Y309" s="53">
        <f t="shared" si="804"/>
        <v>-2.971635664047573</v>
      </c>
      <c r="Z309">
        <f t="shared" si="805"/>
        <v>0.20843459811858547</v>
      </c>
      <c r="AA309">
        <f t="shared" si="806"/>
        <v>0.20843459811858545</v>
      </c>
      <c r="AB309">
        <f t="shared" si="807"/>
        <v>0.20843459811858547</v>
      </c>
      <c r="AC309">
        <f t="shared" si="808"/>
        <v>-1.1426508189568532</v>
      </c>
      <c r="AD309" s="53">
        <f t="shared" si="809"/>
        <v>-2.6259971422310202</v>
      </c>
      <c r="AE309">
        <f t="shared" si="810"/>
        <v>0.27004372813476712</v>
      </c>
      <c r="AF309">
        <f t="shared" si="811"/>
        <v>0.27004372813476718</v>
      </c>
      <c r="AG309">
        <f t="shared" si="812"/>
        <v>0.27004372813476712</v>
      </c>
      <c r="AH309">
        <f t="shared" si="813"/>
        <v>-1.0334212207682347</v>
      </c>
      <c r="AI309" s="53">
        <f t="shared" si="814"/>
        <v>-2.1829216509616951</v>
      </c>
      <c r="AJ309">
        <f t="shared" si="815"/>
        <v>0.34801541214342646</v>
      </c>
      <c r="AK309">
        <f t="shared" si="816"/>
        <v>0.34801541214342652</v>
      </c>
      <c r="AL309">
        <f t="shared" si="817"/>
        <v>0.34801541214342646</v>
      </c>
      <c r="AM309">
        <f t="shared" si="818"/>
        <v>-0.85104466728335726</v>
      </c>
      <c r="AN309" s="53">
        <f t="shared" si="819"/>
        <v>-1.6221712850961227</v>
      </c>
      <c r="AO309">
        <f t="shared" si="820"/>
        <v>0.44457981044309103</v>
      </c>
      <c r="AP309">
        <f t="shared" si="821"/>
        <v>0.44457981044309103</v>
      </c>
      <c r="AQ309">
        <f t="shared" si="822"/>
        <v>0.44457981044309103</v>
      </c>
      <c r="AR309">
        <f t="shared" si="823"/>
        <v>-0.55079354078021825</v>
      </c>
      <c r="AS309" s="53">
        <f t="shared" si="824"/>
        <v>-0.92770736060127512</v>
      </c>
      <c r="AT309">
        <f t="shared" si="825"/>
        <v>0.55988054930776532</v>
      </c>
      <c r="AU309">
        <f t="shared" si="826"/>
        <v>0.55988054930776521</v>
      </c>
      <c r="AV309">
        <f t="shared" si="827"/>
        <v>0.55988054930776532</v>
      </c>
      <c r="AW309">
        <f t="shared" si="828"/>
        <v>-6.7755262097399405E-2</v>
      </c>
      <c r="AX309" s="53">
        <f t="shared" si="829"/>
        <v>-9.8496957812533967E-2</v>
      </c>
      <c r="AY309">
        <f t="shared" si="830"/>
        <v>0.6893502974674045</v>
      </c>
      <c r="AZ309">
        <f t="shared" si="831"/>
        <v>0.6893502974674045</v>
      </c>
      <c r="BA309">
        <f t="shared" si="832"/>
        <v>0.6893502974674045</v>
      </c>
      <c r="BB309">
        <f t="shared" si="833"/>
        <v>0</v>
      </c>
      <c r="BC309" s="53">
        <f t="shared" si="834"/>
        <v>0</v>
      </c>
      <c r="EW309">
        <f t="shared" si="780"/>
        <v>1.38230076757951</v>
      </c>
      <c r="EX309">
        <f t="shared" si="774"/>
        <v>0.93690657292861812</v>
      </c>
      <c r="EY309">
        <f t="shared" si="775"/>
        <v>4.9114362536434442</v>
      </c>
      <c r="EZ309">
        <f t="shared" si="776"/>
        <v>1.1666394802935878</v>
      </c>
      <c r="FA309">
        <f t="shared" si="779"/>
        <v>-5.7835069225358682</v>
      </c>
      <c r="FB309" cm="1">
        <f t="array" ref="FB309">xsel+Rs*COS(EW309)</f>
        <v>267.53618389974247</v>
      </c>
      <c r="FC309">
        <f t="shared" si="728"/>
        <v>137.42500898527493</v>
      </c>
    </row>
    <row r="310" spans="1:159" x14ac:dyDescent="0.2">
      <c r="A310">
        <f t="shared" si="835"/>
        <v>37</v>
      </c>
      <c r="B310">
        <f t="shared" si="781"/>
        <v>0.64577182323790194</v>
      </c>
      <c r="C310">
        <f t="shared" si="782"/>
        <v>1.82368188833954E-2</v>
      </c>
      <c r="D310">
        <f t="shared" si="783"/>
        <v>0.98902480842146967</v>
      </c>
      <c r="E310">
        <f t="shared" si="784"/>
        <v>0.60181502315204827</v>
      </c>
      <c r="F310">
        <f t="shared" si="785"/>
        <v>0.33459531950207316</v>
      </c>
      <c r="G310">
        <f t="shared" si="786"/>
        <v>0.10023801899820377</v>
      </c>
      <c r="H310">
        <f t="shared" si="787"/>
        <v>0.10023801899820378</v>
      </c>
      <c r="I310">
        <f t="shared" si="788"/>
        <v>0.10023801899820377</v>
      </c>
      <c r="J310">
        <f t="shared" si="789"/>
        <v>-0.13685418485816836</v>
      </c>
      <c r="K310">
        <f t="shared" si="790"/>
        <v>3.361434468464327E-2</v>
      </c>
      <c r="L310">
        <f t="shared" si="791"/>
        <v>5.4740598891841916</v>
      </c>
      <c r="M310">
        <f t="shared" si="792"/>
        <v>-15.660570761298677</v>
      </c>
      <c r="N310">
        <f t="shared" si="793"/>
        <v>-1.3456840920814577</v>
      </c>
      <c r="O310" s="53">
        <f t="shared" si="794"/>
        <v>-3.4379419963596956</v>
      </c>
      <c r="P310">
        <f t="shared" si="795"/>
        <v>0.13063947250422775</v>
      </c>
      <c r="Q310">
        <f t="shared" si="796"/>
        <v>0.13063947250422775</v>
      </c>
      <c r="R310">
        <f t="shared" si="797"/>
        <v>0.13063947250422775</v>
      </c>
      <c r="S310">
        <f t="shared" si="798"/>
        <v>-1.321464233585949</v>
      </c>
      <c r="T310" s="53">
        <f t="shared" si="799"/>
        <v>-3.2295623599466232</v>
      </c>
      <c r="U310">
        <f t="shared" si="800"/>
        <v>0.17005014663370649</v>
      </c>
      <c r="V310">
        <f t="shared" si="801"/>
        <v>0.17005014663370652</v>
      </c>
      <c r="W310">
        <f t="shared" si="802"/>
        <v>0.17005014663370649</v>
      </c>
      <c r="X310">
        <f t="shared" si="803"/>
        <v>-1.2803761262014373</v>
      </c>
      <c r="Y310" s="53">
        <f t="shared" si="804"/>
        <v>-2.9594311326923846</v>
      </c>
      <c r="Z310">
        <f t="shared" si="805"/>
        <v>0.22088495921177173</v>
      </c>
      <c r="AA310">
        <f t="shared" si="806"/>
        <v>0.22088495921177176</v>
      </c>
      <c r="AB310">
        <f t="shared" si="807"/>
        <v>0.22088495921177173</v>
      </c>
      <c r="AC310">
        <f t="shared" si="808"/>
        <v>-1.2109044362922252</v>
      </c>
      <c r="AD310" s="53">
        <f t="shared" si="809"/>
        <v>-2.6109958264645092</v>
      </c>
      <c r="AE310">
        <f t="shared" si="810"/>
        <v>0.28590066158529781</v>
      </c>
      <c r="AF310">
        <f t="shared" si="811"/>
        <v>0.28590066158529781</v>
      </c>
      <c r="AG310">
        <f t="shared" si="812"/>
        <v>0.28590066158529781</v>
      </c>
      <c r="AH310">
        <f t="shared" si="813"/>
        <v>-1.0941035837220965</v>
      </c>
      <c r="AI310" s="53">
        <f t="shared" si="814"/>
        <v>-2.1653609353876266</v>
      </c>
      <c r="AJ310">
        <f t="shared" si="815"/>
        <v>0.36786381128330087</v>
      </c>
      <c r="AK310">
        <f t="shared" si="816"/>
        <v>0.36786381128330081</v>
      </c>
      <c r="AL310">
        <f t="shared" si="817"/>
        <v>0.36786381128330087</v>
      </c>
      <c r="AM310">
        <f t="shared" si="818"/>
        <v>-0.8995823861678871</v>
      </c>
      <c r="AN310" s="53">
        <f t="shared" si="819"/>
        <v>-1.6035637394096143</v>
      </c>
      <c r="AO310">
        <f t="shared" si="820"/>
        <v>0.46870618336490028</v>
      </c>
      <c r="AP310">
        <f t="shared" si="821"/>
        <v>0.46870618336490022</v>
      </c>
      <c r="AQ310">
        <f t="shared" si="822"/>
        <v>0.46870618336490028</v>
      </c>
      <c r="AR310">
        <f t="shared" si="823"/>
        <v>-0.5806839002964167</v>
      </c>
      <c r="AS310" s="53">
        <f t="shared" si="824"/>
        <v>-0.91236333923033697</v>
      </c>
      <c r="AT310">
        <f t="shared" si="825"/>
        <v>0.58779019946017952</v>
      </c>
      <c r="AU310">
        <f t="shared" si="826"/>
        <v>0.58779019946017963</v>
      </c>
      <c r="AV310">
        <f t="shared" si="827"/>
        <v>0.58779019946017952</v>
      </c>
      <c r="AW310">
        <f t="shared" si="828"/>
        <v>-7.1132814083197646E-2</v>
      </c>
      <c r="AX310" s="53">
        <f t="shared" si="829"/>
        <v>-9.612986632662078E-2</v>
      </c>
      <c r="AY310">
        <f t="shared" si="830"/>
        <v>0.71904120551367801</v>
      </c>
      <c r="AZ310">
        <f t="shared" si="831"/>
        <v>0.71904120551367789</v>
      </c>
      <c r="BA310">
        <f t="shared" si="832"/>
        <v>0.71904120551367801</v>
      </c>
      <c r="BB310">
        <f t="shared" si="833"/>
        <v>0</v>
      </c>
      <c r="BC310" s="53">
        <f t="shared" si="834"/>
        <v>0</v>
      </c>
      <c r="EW310">
        <f t="shared" si="780"/>
        <v>1.413716694115408</v>
      </c>
      <c r="EX310">
        <f t="shared" si="774"/>
        <v>0.7821723252011491</v>
      </c>
      <c r="EY310">
        <f t="shared" si="775"/>
        <v>4.9384417029756893</v>
      </c>
      <c r="EZ310">
        <f t="shared" si="776"/>
        <v>1.3223813139563263</v>
      </c>
      <c r="FA310">
        <f t="shared" si="779"/>
        <v>-5.7498963173694833</v>
      </c>
      <c r="FB310" cm="1">
        <f t="array" ref="FB310">xsel+Rs*COS(EW310)</f>
        <v>267.49750033781061</v>
      </c>
      <c r="FC310">
        <f t="shared" si="728"/>
        <v>137.43176034760796</v>
      </c>
    </row>
    <row r="311" spans="1:159" x14ac:dyDescent="0.2">
      <c r="A311">
        <f t="shared" si="835"/>
        <v>39</v>
      </c>
      <c r="B311">
        <f t="shared" si="781"/>
        <v>0.68067840827778847</v>
      </c>
      <c r="C311">
        <f t="shared" si="782"/>
        <v>1.9070314880298103E-2</v>
      </c>
      <c r="D311">
        <f t="shared" si="783"/>
        <v>0.9879986619820873</v>
      </c>
      <c r="E311">
        <f t="shared" si="784"/>
        <v>0.62932039104983739</v>
      </c>
      <c r="F311">
        <f t="shared" si="785"/>
        <v>0.35411857253069801</v>
      </c>
      <c r="G311">
        <f t="shared" si="786"/>
        <v>0.1060547163283533</v>
      </c>
      <c r="H311">
        <f t="shared" si="787"/>
        <v>0.10605471632835331</v>
      </c>
      <c r="I311">
        <f t="shared" si="788"/>
        <v>0.1060547163283533</v>
      </c>
      <c r="J311">
        <f t="shared" si="789"/>
        <v>-0.12976543391001497</v>
      </c>
      <c r="K311">
        <f t="shared" si="790"/>
        <v>3.7648795832057318E-2</v>
      </c>
      <c r="L311">
        <f t="shared" si="791"/>
        <v>5.093950770707087</v>
      </c>
      <c r="M311">
        <f t="shared" si="792"/>
        <v>-17.047932910207322</v>
      </c>
      <c r="N311">
        <f t="shared" si="793"/>
        <v>-1.4237725972600679</v>
      </c>
      <c r="O311" s="53">
        <f t="shared" si="794"/>
        <v>-3.4298442239021436</v>
      </c>
      <c r="P311">
        <f t="shared" si="795"/>
        <v>0.13819101696623812</v>
      </c>
      <c r="Q311">
        <f t="shared" si="796"/>
        <v>0.13819101696623814</v>
      </c>
      <c r="R311">
        <f t="shared" si="797"/>
        <v>0.13819101696623812</v>
      </c>
      <c r="S311">
        <f t="shared" si="798"/>
        <v>-1.3978507630443997</v>
      </c>
      <c r="T311" s="53">
        <f t="shared" si="799"/>
        <v>-3.2192007392533517</v>
      </c>
      <c r="U311">
        <f t="shared" si="800"/>
        <v>0.17981510765187744</v>
      </c>
      <c r="V311">
        <f t="shared" si="801"/>
        <v>0.17981510765187741</v>
      </c>
      <c r="W311">
        <f t="shared" si="802"/>
        <v>0.17981510765187744</v>
      </c>
      <c r="X311">
        <f t="shared" si="803"/>
        <v>-1.3539004553976075</v>
      </c>
      <c r="Y311" s="53">
        <f t="shared" si="804"/>
        <v>-2.9463677331722531</v>
      </c>
      <c r="Z311">
        <f t="shared" si="805"/>
        <v>0.23342710746834477</v>
      </c>
      <c r="AA311">
        <f t="shared" si="806"/>
        <v>0.23342710746834475</v>
      </c>
      <c r="AB311">
        <f t="shared" si="807"/>
        <v>0.23342710746834477</v>
      </c>
      <c r="AC311">
        <f t="shared" si="808"/>
        <v>-1.2796612362966941</v>
      </c>
      <c r="AD311" s="53">
        <f t="shared" si="809"/>
        <v>-2.5949577004002284</v>
      </c>
      <c r="AE311">
        <f t="shared" si="810"/>
        <v>0.30182608618673695</v>
      </c>
      <c r="AF311">
        <f t="shared" si="811"/>
        <v>0.30182608618673695</v>
      </c>
      <c r="AG311">
        <f t="shared" si="812"/>
        <v>0.30182608618673695</v>
      </c>
      <c r="AH311">
        <f t="shared" si="813"/>
        <v>-1.1550480531476499</v>
      </c>
      <c r="AI311" s="53">
        <f t="shared" si="814"/>
        <v>-2.1466236066285465</v>
      </c>
      <c r="AJ311">
        <f t="shared" si="815"/>
        <v>0.38769573122861262</v>
      </c>
      <c r="AK311">
        <f t="shared" si="816"/>
        <v>0.38769573122861262</v>
      </c>
      <c r="AL311">
        <f t="shared" si="817"/>
        <v>0.38769573122861262</v>
      </c>
      <c r="AM311">
        <f t="shared" si="818"/>
        <v>-0.94807980646171142</v>
      </c>
      <c r="AN311" s="53">
        <f t="shared" si="819"/>
        <v>-1.5837747130676112</v>
      </c>
      <c r="AO311">
        <f t="shared" si="820"/>
        <v>0.49260409841288122</v>
      </c>
      <c r="AP311">
        <f t="shared" si="821"/>
        <v>0.49260409841288122</v>
      </c>
      <c r="AQ311">
        <f t="shared" si="822"/>
        <v>0.49260409841288122</v>
      </c>
      <c r="AR311">
        <f t="shared" si="823"/>
        <v>-0.61029122149578374</v>
      </c>
      <c r="AS311" s="53">
        <f t="shared" si="824"/>
        <v>-0.89613290010617641</v>
      </c>
      <c r="AT311">
        <f t="shared" si="825"/>
        <v>0.61503328836665538</v>
      </c>
      <c r="AU311">
        <f t="shared" si="826"/>
        <v>0.61503328836665527</v>
      </c>
      <c r="AV311">
        <f t="shared" si="827"/>
        <v>0.61503328836665538</v>
      </c>
      <c r="AW311">
        <f t="shared" si="828"/>
        <v>-7.4429700591369177E-2</v>
      </c>
      <c r="AX311" s="53">
        <f t="shared" si="829"/>
        <v>-9.3647527406208214E-2</v>
      </c>
      <c r="AY311">
        <f t="shared" si="830"/>
        <v>0.74730758708709921</v>
      </c>
      <c r="AZ311">
        <f t="shared" si="831"/>
        <v>0.7473075870870991</v>
      </c>
      <c r="BA311">
        <f t="shared" si="832"/>
        <v>0.74730758708709921</v>
      </c>
      <c r="BB311">
        <f t="shared" si="833"/>
        <v>0</v>
      </c>
      <c r="BC311" s="53">
        <f t="shared" si="834"/>
        <v>0</v>
      </c>
      <c r="EW311">
        <f t="shared" si="780"/>
        <v>1.445132620651306</v>
      </c>
      <c r="EX311">
        <f t="shared" si="774"/>
        <v>0.62666616782151574</v>
      </c>
      <c r="EY311">
        <f t="shared" si="775"/>
        <v>4.9605735065723895</v>
      </c>
      <c r="EZ311">
        <f t="shared" si="776"/>
        <v>1.4493026525298796</v>
      </c>
      <c r="FA311">
        <f t="shared" si="779"/>
        <v>-5.7192238827807618</v>
      </c>
      <c r="FB311" cm="1">
        <f t="array" ref="FB311">xsel+Rs*COS(EW311)</f>
        <v>267.45862379846568</v>
      </c>
      <c r="FC311">
        <f t="shared" si="728"/>
        <v>137.43729329850714</v>
      </c>
    </row>
    <row r="312" spans="1:159" x14ac:dyDescent="0.2">
      <c r="A312">
        <f t="shared" si="835"/>
        <v>41</v>
      </c>
      <c r="B312">
        <f t="shared" si="781"/>
        <v>0.71558499331767511</v>
      </c>
      <c r="C312">
        <f t="shared" si="782"/>
        <v>1.9880576636075977E-2</v>
      </c>
      <c r="D312">
        <f t="shared" si="783"/>
        <v>0.98695716819636459</v>
      </c>
      <c r="E312">
        <f t="shared" si="784"/>
        <v>0.65605902899050728</v>
      </c>
      <c r="F312">
        <f t="shared" si="785"/>
        <v>0.37388467948480469</v>
      </c>
      <c r="G312">
        <f t="shared" si="786"/>
        <v>0.11193823235062199</v>
      </c>
      <c r="H312">
        <f t="shared" si="787"/>
        <v>0.11193823235062196</v>
      </c>
      <c r="I312">
        <f t="shared" si="788"/>
        <v>0.11193823235062199</v>
      </c>
      <c r="J312">
        <f t="shared" si="789"/>
        <v>-0.12297598409234892</v>
      </c>
      <c r="K312">
        <f t="shared" si="790"/>
        <v>4.19654285145711E-2</v>
      </c>
      <c r="L312">
        <f t="shared" si="791"/>
        <v>4.7452696797866647</v>
      </c>
      <c r="M312">
        <f t="shared" si="792"/>
        <v>-18.443020005824504</v>
      </c>
      <c r="N312">
        <f t="shared" si="793"/>
        <v>-1.5027581358391491</v>
      </c>
      <c r="O312" s="53">
        <f t="shared" si="794"/>
        <v>-3.4211834407540831</v>
      </c>
      <c r="P312">
        <f t="shared" si="795"/>
        <v>0.14582425656228792</v>
      </c>
      <c r="Q312">
        <f t="shared" si="796"/>
        <v>0.1458242565622879</v>
      </c>
      <c r="R312">
        <f t="shared" si="797"/>
        <v>0.14582425656228792</v>
      </c>
      <c r="S312">
        <f t="shared" si="798"/>
        <v>-1.4750636675304112</v>
      </c>
      <c r="T312" s="53">
        <f t="shared" si="799"/>
        <v>-3.208123573125703</v>
      </c>
      <c r="U312">
        <f t="shared" si="800"/>
        <v>0.18967460170947126</v>
      </c>
      <c r="V312">
        <f t="shared" si="801"/>
        <v>0.18967460170947129</v>
      </c>
      <c r="W312">
        <f t="shared" si="802"/>
        <v>0.18967460170947126</v>
      </c>
      <c r="X312">
        <f t="shared" si="803"/>
        <v>-1.4281365619677493</v>
      </c>
      <c r="Y312" s="53">
        <f t="shared" si="804"/>
        <v>-2.9324125993579013</v>
      </c>
      <c r="Z312">
        <f t="shared" si="805"/>
        <v>0.24606646144708672</v>
      </c>
      <c r="AA312">
        <f t="shared" si="806"/>
        <v>0.24606646144708672</v>
      </c>
      <c r="AB312">
        <f t="shared" si="807"/>
        <v>0.24606646144708672</v>
      </c>
      <c r="AC312">
        <f t="shared" si="808"/>
        <v>-1.3489509238306139</v>
      </c>
      <c r="AD312" s="53">
        <f t="shared" si="809"/>
        <v>-2.5778463009935662</v>
      </c>
      <c r="AE312">
        <f t="shared" si="810"/>
        <v>0.3178229051253868</v>
      </c>
      <c r="AF312">
        <f t="shared" si="811"/>
        <v>0.3178229051253868</v>
      </c>
      <c r="AG312">
        <f t="shared" si="812"/>
        <v>0.3178229051253868</v>
      </c>
      <c r="AH312">
        <f t="shared" si="813"/>
        <v>-1.2162657391504801</v>
      </c>
      <c r="AI312" s="53">
        <f t="shared" si="814"/>
        <v>-2.126674505326883</v>
      </c>
      <c r="AJ312">
        <f t="shared" si="815"/>
        <v>0.40750735385085268</v>
      </c>
      <c r="AK312">
        <f t="shared" si="816"/>
        <v>0.40750735385085263</v>
      </c>
      <c r="AL312">
        <f t="shared" si="817"/>
        <v>0.40750735385085268</v>
      </c>
      <c r="AM312">
        <f t="shared" si="818"/>
        <v>-0.99652759122803281</v>
      </c>
      <c r="AN312" s="53">
        <f t="shared" si="819"/>
        <v>-1.5627795894047662</v>
      </c>
      <c r="AO312">
        <f t="shared" si="820"/>
        <v>0.51625699690835525</v>
      </c>
      <c r="AP312">
        <f t="shared" si="821"/>
        <v>0.51625699690835525</v>
      </c>
      <c r="AQ312">
        <f t="shared" si="822"/>
        <v>0.51625699690835525</v>
      </c>
      <c r="AR312">
        <f t="shared" si="823"/>
        <v>-0.63959498969671269</v>
      </c>
      <c r="AS312" s="53">
        <f t="shared" si="824"/>
        <v>-0.87901142558198264</v>
      </c>
      <c r="AT312">
        <f t="shared" si="825"/>
        <v>0.64157761138746106</v>
      </c>
      <c r="AU312">
        <f t="shared" si="826"/>
        <v>0.64157761138746094</v>
      </c>
      <c r="AV312">
        <f t="shared" si="827"/>
        <v>0.64157761138746106</v>
      </c>
      <c r="AW312">
        <f t="shared" si="828"/>
        <v>-7.7642024301661755E-2</v>
      </c>
      <c r="AX312" s="53">
        <f t="shared" si="829"/>
        <v>-9.1052550110441346E-2</v>
      </c>
      <c r="AY312">
        <f t="shared" si="830"/>
        <v>0.77411826663112904</v>
      </c>
      <c r="AZ312">
        <f t="shared" si="831"/>
        <v>0.77411826663112893</v>
      </c>
      <c r="BA312">
        <f t="shared" si="832"/>
        <v>0.77411826663112904</v>
      </c>
      <c r="BB312">
        <f t="shared" si="833"/>
        <v>0</v>
      </c>
      <c r="BC312" s="53">
        <f t="shared" si="834"/>
        <v>0</v>
      </c>
      <c r="EW312">
        <f t="shared" si="780"/>
        <v>1.476548547187204</v>
      </c>
      <c r="EX312">
        <f t="shared" si="774"/>
        <v>0.47054156659256596</v>
      </c>
      <c r="EY312">
        <f t="shared" si="775"/>
        <v>4.9778098230154004</v>
      </c>
      <c r="EZ312">
        <f t="shared" si="776"/>
        <v>1.5476608423666964</v>
      </c>
      <c r="FA312">
        <f t="shared" si="779"/>
        <v>-5.6933949377330935</v>
      </c>
      <c r="FB312" cm="1">
        <f t="array" ref="FB312">xsel+Rs*COS(EW312)</f>
        <v>267.41959264815847</v>
      </c>
      <c r="FC312">
        <f t="shared" si="728"/>
        <v>137.4416023776179</v>
      </c>
    </row>
    <row r="313" spans="1:159" x14ac:dyDescent="0.2">
      <c r="A313">
        <f t="shared" si="835"/>
        <v>43</v>
      </c>
      <c r="B313">
        <f t="shared" si="781"/>
        <v>0.75049157835756175</v>
      </c>
      <c r="C313">
        <f t="shared" si="782"/>
        <v>2.0666616971590862E-2</v>
      </c>
      <c r="D313">
        <f t="shared" si="783"/>
        <v>0.98590540111733527</v>
      </c>
      <c r="E313">
        <f t="shared" si="784"/>
        <v>0.68199836006249848</v>
      </c>
      <c r="F313">
        <f t="shared" si="785"/>
        <v>0.39391047561494241</v>
      </c>
      <c r="G313">
        <f t="shared" si="786"/>
        <v>0.11789305504243729</v>
      </c>
      <c r="H313">
        <f t="shared" si="787"/>
        <v>0.1178930550424373</v>
      </c>
      <c r="I313">
        <f t="shared" si="788"/>
        <v>0.11789305504243729</v>
      </c>
      <c r="J313">
        <f t="shared" si="789"/>
        <v>-0.11645395184422794</v>
      </c>
      <c r="K313">
        <f t="shared" si="790"/>
        <v>4.65765150568445E-2</v>
      </c>
      <c r="L313">
        <f t="shared" si="791"/>
        <v>4.4235209288518149</v>
      </c>
      <c r="M313">
        <f t="shared" si="792"/>
        <v>-19.838650986069236</v>
      </c>
      <c r="N313">
        <f t="shared" si="793"/>
        <v>-1.582700958409148</v>
      </c>
      <c r="O313" s="53">
        <f t="shared" si="794"/>
        <v>-3.4119354524467065</v>
      </c>
      <c r="P313">
        <f t="shared" si="795"/>
        <v>0.15354454613537008</v>
      </c>
      <c r="Q313">
        <f t="shared" si="796"/>
        <v>0.15354454613537008</v>
      </c>
      <c r="R313">
        <f t="shared" si="797"/>
        <v>0.15354454613537008</v>
      </c>
      <c r="S313">
        <f t="shared" si="798"/>
        <v>-1.5531571131651101</v>
      </c>
      <c r="T313" s="53">
        <f t="shared" si="799"/>
        <v>-3.1963009152245494</v>
      </c>
      <c r="U313">
        <f t="shared" si="800"/>
        <v>0.19963454066040523</v>
      </c>
      <c r="V313">
        <f t="shared" si="801"/>
        <v>0.19963454066040523</v>
      </c>
      <c r="W313">
        <f t="shared" si="802"/>
        <v>0.19963454066040523</v>
      </c>
      <c r="X313">
        <f t="shared" si="803"/>
        <v>-1.5031289586439416</v>
      </c>
      <c r="Y313" s="53">
        <f t="shared" si="804"/>
        <v>-2.9175301167165459</v>
      </c>
      <c r="Z313">
        <f t="shared" si="805"/>
        <v>0.25880849706361159</v>
      </c>
      <c r="AA313">
        <f t="shared" si="806"/>
        <v>0.25880849706361159</v>
      </c>
      <c r="AB313">
        <f t="shared" si="807"/>
        <v>0.25880849706361159</v>
      </c>
      <c r="AC313">
        <f t="shared" si="808"/>
        <v>-1.4188035181878904</v>
      </c>
      <c r="AD313" s="53">
        <f t="shared" si="809"/>
        <v>-2.5596222617169277</v>
      </c>
      <c r="AE313">
        <f t="shared" si="810"/>
        <v>0.33389384475897688</v>
      </c>
      <c r="AF313">
        <f t="shared" si="811"/>
        <v>0.33389384475897693</v>
      </c>
      <c r="AG313">
        <f t="shared" si="812"/>
        <v>0.33389384475897688</v>
      </c>
      <c r="AH313">
        <f t="shared" si="813"/>
        <v>-1.2777670751368837</v>
      </c>
      <c r="AI313" s="53">
        <f t="shared" si="814"/>
        <v>-2.1054759215189867</v>
      </c>
      <c r="AJ313">
        <f t="shared" si="815"/>
        <v>0.4272943248331238</v>
      </c>
      <c r="AK313">
        <f t="shared" si="816"/>
        <v>0.42729432483312374</v>
      </c>
      <c r="AL313">
        <f t="shared" si="817"/>
        <v>0.4272943248331238</v>
      </c>
      <c r="AM313">
        <f t="shared" si="818"/>
        <v>-1.0449150923229913</v>
      </c>
      <c r="AN313" s="53">
        <f t="shared" si="819"/>
        <v>-1.5405523045904219</v>
      </c>
      <c r="AO313">
        <f t="shared" si="820"/>
        <v>0.53964764334882986</v>
      </c>
      <c r="AP313">
        <f t="shared" si="821"/>
        <v>0.53964764334882998</v>
      </c>
      <c r="AQ313">
        <f t="shared" si="822"/>
        <v>0.53964764334882986</v>
      </c>
      <c r="AR313">
        <f t="shared" si="823"/>
        <v>-0.66857385169507222</v>
      </c>
      <c r="AS313" s="53">
        <f t="shared" si="824"/>
        <v>-0.86099430853480674</v>
      </c>
      <c r="AT313">
        <f t="shared" si="825"/>
        <v>0.66739157991292863</v>
      </c>
      <c r="AU313">
        <f t="shared" si="826"/>
        <v>0.66739157991292863</v>
      </c>
      <c r="AV313">
        <f t="shared" si="827"/>
        <v>0.66739157991292863</v>
      </c>
      <c r="AW313">
        <f t="shared" si="828"/>
        <v>-8.0765962444144815E-2</v>
      </c>
      <c r="AX313" s="53">
        <f t="shared" si="829"/>
        <v>-8.8347673022928605E-2</v>
      </c>
      <c r="AY313">
        <f t="shared" si="830"/>
        <v>0.79944732352964176</v>
      </c>
      <c r="AZ313">
        <f t="shared" si="831"/>
        <v>0.79944732352964187</v>
      </c>
      <c r="BA313">
        <f t="shared" si="832"/>
        <v>0.79944732352964176</v>
      </c>
      <c r="BB313">
        <f t="shared" si="833"/>
        <v>0</v>
      </c>
      <c r="BC313" s="53">
        <f t="shared" si="834"/>
        <v>0</v>
      </c>
      <c r="EW313">
        <f t="shared" si="780"/>
        <v>1.5079644737231019</v>
      </c>
      <c r="EX313">
        <f t="shared" si="774"/>
        <v>0.31395259764656097</v>
      </c>
      <c r="EY313">
        <f t="shared" si="775"/>
        <v>4.990133642141358</v>
      </c>
      <c r="EZ313">
        <f t="shared" si="776"/>
        <v>1.6177059105697769</v>
      </c>
      <c r="FA313">
        <f t="shared" si="779"/>
        <v>-5.6738899872052171</v>
      </c>
      <c r="FB313" cm="1">
        <f t="array" ref="FB313">xsel+Rs*COS(EW313)</f>
        <v>267.38044540592193</v>
      </c>
      <c r="FC313">
        <f t="shared" si="728"/>
        <v>137.44468333239939</v>
      </c>
    </row>
    <row r="314" spans="1:159" x14ac:dyDescent="0.2">
      <c r="A314">
        <f t="shared" si="835"/>
        <v>45</v>
      </c>
      <c r="B314">
        <f t="shared" si="781"/>
        <v>0.78539816339744828</v>
      </c>
      <c r="C314">
        <f t="shared" si="782"/>
        <v>2.1427478217774167E-2</v>
      </c>
      <c r="D314">
        <f t="shared" si="783"/>
        <v>0.98484848484848486</v>
      </c>
      <c r="E314">
        <f t="shared" si="784"/>
        <v>0.70710678118654746</v>
      </c>
      <c r="F314">
        <f t="shared" si="785"/>
        <v>0.41421356237309503</v>
      </c>
      <c r="G314">
        <f t="shared" si="786"/>
        <v>0.12392385339978113</v>
      </c>
      <c r="H314">
        <f t="shared" si="787"/>
        <v>0.12392385339978114</v>
      </c>
      <c r="I314">
        <f t="shared" si="788"/>
        <v>0.12392385339978113</v>
      </c>
      <c r="J314">
        <f t="shared" si="789"/>
        <v>-0.11017169837744288</v>
      </c>
      <c r="K314">
        <f t="shared" si="790"/>
        <v>5.1495358752442599E-2</v>
      </c>
      <c r="L314">
        <f t="shared" si="791"/>
        <v>4.125</v>
      </c>
      <c r="M314">
        <f t="shared" si="792"/>
        <v>-21.227835449936592</v>
      </c>
      <c r="N314">
        <f t="shared" si="793"/>
        <v>-1.6636637457141727</v>
      </c>
      <c r="O314" s="53">
        <f t="shared" si="794"/>
        <v>-3.4020739740095398</v>
      </c>
      <c r="P314">
        <f t="shared" si="795"/>
        <v>0.16135743490218235</v>
      </c>
      <c r="Q314">
        <f t="shared" si="796"/>
        <v>0.16135743490218238</v>
      </c>
      <c r="R314">
        <f t="shared" si="797"/>
        <v>0.16135743490218235</v>
      </c>
      <c r="S314">
        <f t="shared" si="798"/>
        <v>-1.6321872322280431</v>
      </c>
      <c r="T314" s="53">
        <f t="shared" si="799"/>
        <v>-3.1837002745828462</v>
      </c>
      <c r="U314">
        <f t="shared" si="800"/>
        <v>0.20970100434034528</v>
      </c>
      <c r="V314">
        <f t="shared" si="801"/>
        <v>0.2097010043403453</v>
      </c>
      <c r="W314">
        <f t="shared" si="802"/>
        <v>0.20970100434034528</v>
      </c>
      <c r="X314">
        <f t="shared" si="803"/>
        <v>-1.5789234229605891</v>
      </c>
      <c r="Y314" s="53">
        <f t="shared" si="804"/>
        <v>-2.9016817319268209</v>
      </c>
      <c r="Z314">
        <f t="shared" si="805"/>
        <v>0.27165874564237191</v>
      </c>
      <c r="AA314">
        <f t="shared" si="806"/>
        <v>0.27165874564237191</v>
      </c>
      <c r="AB314">
        <f t="shared" si="807"/>
        <v>0.27165874564237191</v>
      </c>
      <c r="AC314">
        <f t="shared" si="808"/>
        <v>-1.4892493424169646</v>
      </c>
      <c r="AD314" s="53">
        <f t="shared" si="809"/>
        <v>-2.5402431349980885</v>
      </c>
      <c r="AE314">
        <f t="shared" si="810"/>
        <v>0.35004143068807481</v>
      </c>
      <c r="AF314">
        <f t="shared" si="811"/>
        <v>0.35004143068807481</v>
      </c>
      <c r="AG314">
        <f t="shared" si="812"/>
        <v>0.35004143068807481</v>
      </c>
      <c r="AH314">
        <f t="shared" si="813"/>
        <v>-1.3395617262423534</v>
      </c>
      <c r="AI314" s="53">
        <f t="shared" si="814"/>
        <v>-2.082987477979827</v>
      </c>
      <c r="AJ314">
        <f t="shared" si="815"/>
        <v>0.44705170608008088</v>
      </c>
      <c r="AK314">
        <f t="shared" si="816"/>
        <v>0.44705170608008088</v>
      </c>
      <c r="AL314">
        <f t="shared" si="817"/>
        <v>0.44705170608008088</v>
      </c>
      <c r="AM314">
        <f t="shared" si="818"/>
        <v>-1.0932302340178577</v>
      </c>
      <c r="AN314" s="53">
        <f t="shared" si="819"/>
        <v>-1.5170653334905162</v>
      </c>
      <c r="AO314">
        <f t="shared" si="820"/>
        <v>0.56275808889037882</v>
      </c>
      <c r="AP314">
        <f t="shared" si="821"/>
        <v>0.56275808889037882</v>
      </c>
      <c r="AQ314">
        <f t="shared" si="822"/>
        <v>0.56275808889037882</v>
      </c>
      <c r="AR314">
        <f t="shared" si="823"/>
        <v>-0.69720557052223109</v>
      </c>
      <c r="AS314" s="53">
        <f t="shared" si="824"/>
        <v>-0.84207699821875748</v>
      </c>
      <c r="AT314">
        <f t="shared" si="825"/>
        <v>0.69244425562556267</v>
      </c>
      <c r="AU314">
        <f t="shared" si="826"/>
        <v>0.69244425562556267</v>
      </c>
      <c r="AV314">
        <f t="shared" si="827"/>
        <v>0.69244425562556267</v>
      </c>
      <c r="AW314">
        <f t="shared" si="828"/>
        <v>-8.379777094552876E-2</v>
      </c>
      <c r="AX314" s="53">
        <f t="shared" si="829"/>
        <v>-8.5535762841320861E-2</v>
      </c>
      <c r="AY314">
        <f t="shared" si="830"/>
        <v>0.82327396502132455</v>
      </c>
      <c r="AZ314">
        <f t="shared" si="831"/>
        <v>0.82327396502132477</v>
      </c>
      <c r="BA314">
        <f t="shared" si="832"/>
        <v>0.82327396502132455</v>
      </c>
      <c r="BB314">
        <f t="shared" si="833"/>
        <v>0</v>
      </c>
      <c r="BC314" s="53">
        <f t="shared" si="834"/>
        <v>0</v>
      </c>
      <c r="EW314">
        <f t="shared" si="780"/>
        <v>1.5393804002589999</v>
      </c>
      <c r="EX314">
        <f t="shared" si="774"/>
        <v>0.15705379539063533</v>
      </c>
      <c r="EY314">
        <f t="shared" si="775"/>
        <v>4.9975328018286582</v>
      </c>
      <c r="EZ314">
        <f t="shared" si="776"/>
        <v>1.6596432630384912</v>
      </c>
      <c r="FA314">
        <f t="shared" si="779"/>
        <v>-5.6617651169446228</v>
      </c>
      <c r="FB314" cm="1">
        <f t="array" ref="FB314">xsel+Rs*COS(EW314)</f>
        <v>267.34122070535796</v>
      </c>
      <c r="FC314">
        <f t="shared" si="728"/>
        <v>137.44653312232123</v>
      </c>
    </row>
    <row r="315" spans="1:159" x14ac:dyDescent="0.2">
      <c r="A315">
        <f t="shared" si="835"/>
        <v>47</v>
      </c>
      <c r="B315">
        <f t="shared" si="781"/>
        <v>0.82030474843733492</v>
      </c>
      <c r="C315">
        <f t="shared" si="782"/>
        <v>2.2162233382399105E-2</v>
      </c>
      <c r="D315">
        <f t="shared" si="783"/>
        <v>0.98379156857963446</v>
      </c>
      <c r="E315">
        <f t="shared" si="784"/>
        <v>0.73135370161917046</v>
      </c>
      <c r="F315">
        <f t="shared" si="785"/>
        <v>0.43481237496093361</v>
      </c>
      <c r="G315">
        <f t="shared" si="786"/>
        <v>0.13003549212544224</v>
      </c>
      <c r="H315">
        <f t="shared" si="787"/>
        <v>0.13003549212544221</v>
      </c>
      <c r="I315">
        <f t="shared" si="788"/>
        <v>0.13003549212544224</v>
      </c>
      <c r="J315">
        <f t="shared" si="789"/>
        <v>-0.10410508285855007</v>
      </c>
      <c r="K315">
        <f t="shared" si="790"/>
        <v>5.6736367473503413E-2</v>
      </c>
      <c r="L315">
        <f t="shared" si="791"/>
        <v>3.8466247303178545</v>
      </c>
      <c r="M315">
        <f t="shared" si="792"/>
        <v>-22.603809057426972</v>
      </c>
      <c r="N315">
        <f t="shared" si="793"/>
        <v>-1.7457118058401266</v>
      </c>
      <c r="O315" s="53">
        <f t="shared" si="794"/>
        <v>-3.3915704653850764</v>
      </c>
      <c r="P315">
        <f t="shared" si="795"/>
        <v>0.16926868100597872</v>
      </c>
      <c r="Q315">
        <f t="shared" si="796"/>
        <v>0.16926868100597869</v>
      </c>
      <c r="R315">
        <f t="shared" si="797"/>
        <v>0.16926868100597872</v>
      </c>
      <c r="S315">
        <f t="shared" si="798"/>
        <v>-1.7122122703643901</v>
      </c>
      <c r="T315" s="53">
        <f t="shared" si="799"/>
        <v>-3.1702864221459204</v>
      </c>
      <c r="U315">
        <f t="shared" si="800"/>
        <v>0.21988025048796275</v>
      </c>
      <c r="V315">
        <f t="shared" si="801"/>
        <v>0.21988025048796273</v>
      </c>
      <c r="W315">
        <f t="shared" si="802"/>
        <v>0.21988025048796275</v>
      </c>
      <c r="X315">
        <f t="shared" si="803"/>
        <v>-1.6555670719555613</v>
      </c>
      <c r="Y315" s="53">
        <f t="shared" si="804"/>
        <v>-2.8848257433376037</v>
      </c>
      <c r="Z315">
        <f t="shared" si="805"/>
        <v>0.28462279079627423</v>
      </c>
      <c r="AA315">
        <f t="shared" si="806"/>
        <v>0.28462279079627423</v>
      </c>
      <c r="AB315">
        <f t="shared" si="807"/>
        <v>0.28462279079627423</v>
      </c>
      <c r="AC315">
        <f t="shared" si="808"/>
        <v>-1.5603190062146823</v>
      </c>
      <c r="AD315" s="53">
        <f t="shared" si="809"/>
        <v>-2.5196631986201532</v>
      </c>
      <c r="AE315">
        <f t="shared" si="810"/>
        <v>0.36626796088539004</v>
      </c>
      <c r="AF315">
        <f t="shared" si="811"/>
        <v>0.36626796088538999</v>
      </c>
      <c r="AG315">
        <f t="shared" si="812"/>
        <v>0.36626796088539004</v>
      </c>
      <c r="AH315">
        <f t="shared" si="813"/>
        <v>-1.4016584865010235</v>
      </c>
      <c r="AI315" s="53">
        <f t="shared" si="814"/>
        <v>-2.0591660057133834</v>
      </c>
      <c r="AJ315">
        <f t="shared" si="815"/>
        <v>0.46677392473325674</v>
      </c>
      <c r="AK315">
        <f t="shared" si="816"/>
        <v>0.46677392473325674</v>
      </c>
      <c r="AL315">
        <f t="shared" si="817"/>
        <v>0.46677392473325674</v>
      </c>
      <c r="AM315">
        <f t="shared" si="818"/>
        <v>-1.1414593883199788</v>
      </c>
      <c r="AN315" s="53">
        <f t="shared" si="819"/>
        <v>-1.4922896776732277</v>
      </c>
      <c r="AO315">
        <f t="shared" si="820"/>
        <v>0.58556963505384618</v>
      </c>
      <c r="AP315">
        <f t="shared" si="821"/>
        <v>0.58556963505384618</v>
      </c>
      <c r="AQ315">
        <f t="shared" si="822"/>
        <v>0.58556963505384618</v>
      </c>
      <c r="AR315">
        <f t="shared" si="823"/>
        <v>-0.72546698048037839</v>
      </c>
      <c r="AS315" s="53">
        <f t="shared" si="824"/>
        <v>-0.82225505012224809</v>
      </c>
      <c r="AT315">
        <f t="shared" si="825"/>
        <v>0.71670538502468106</v>
      </c>
      <c r="AU315">
        <f t="shared" si="826"/>
        <v>0.71670538502468106</v>
      </c>
      <c r="AV315">
        <f t="shared" si="827"/>
        <v>0.71670538502468106</v>
      </c>
      <c r="AW315">
        <f t="shared" si="828"/>
        <v>-8.6733788607240264E-2</v>
      </c>
      <c r="AX315" s="53">
        <f t="shared" si="829"/>
        <v>-8.2619812846360385E-2</v>
      </c>
      <c r="AY315">
        <f t="shared" si="830"/>
        <v>0.84558237073773024</v>
      </c>
      <c r="AZ315">
        <f t="shared" si="831"/>
        <v>0.84558237073773035</v>
      </c>
      <c r="BA315">
        <f t="shared" si="832"/>
        <v>0.84558237073773024</v>
      </c>
      <c r="BB315">
        <f t="shared" si="833"/>
        <v>0</v>
      </c>
      <c r="BC315" s="53">
        <f t="shared" si="834"/>
        <v>0</v>
      </c>
      <c r="EW315">
        <f t="shared" si="780"/>
        <v>1.5707963267948979</v>
      </c>
      <c r="EX315">
        <f t="shared" si="774"/>
        <v>-6.3550510340237842E-15</v>
      </c>
      <c r="EY315">
        <f t="shared" si="775"/>
        <v>5</v>
      </c>
      <c r="EZ315">
        <f t="shared" si="776"/>
        <v>1.6736068942330349</v>
      </c>
      <c r="FA315">
        <f t="shared" si="779"/>
        <v>-5.6576532205125174</v>
      </c>
      <c r="FB315" cm="1">
        <f t="array" ref="FB315">xsel+Rs*COS(EW315)</f>
        <v>267.30195725651032</v>
      </c>
      <c r="FC315">
        <f t="shared" si="728"/>
        <v>137.44714992186405</v>
      </c>
    </row>
    <row r="316" spans="1:159" x14ac:dyDescent="0.2">
      <c r="A316">
        <f t="shared" si="835"/>
        <v>49</v>
      </c>
      <c r="B316">
        <f t="shared" si="781"/>
        <v>0.85521133347722145</v>
      </c>
      <c r="C316">
        <f t="shared" si="782"/>
        <v>2.2869987279477939E-2</v>
      </c>
      <c r="D316">
        <f t="shared" si="783"/>
        <v>0.98273980150060503</v>
      </c>
      <c r="E316">
        <f t="shared" si="784"/>
        <v>0.75470958022277201</v>
      </c>
      <c r="F316">
        <f t="shared" si="785"/>
        <v>0.45572625553258467</v>
      </c>
      <c r="G316">
        <f t="shared" si="786"/>
        <v>0.13623304734774042</v>
      </c>
      <c r="H316">
        <f t="shared" si="787"/>
        <v>0.13623304734774042</v>
      </c>
      <c r="I316">
        <f t="shared" si="788"/>
        <v>0.13623304734774042</v>
      </c>
      <c r="J316">
        <f t="shared" si="789"/>
        <v>-9.8232870818067974E-2</v>
      </c>
      <c r="K316">
        <f t="shared" si="790"/>
        <v>6.2315133882551665E-2</v>
      </c>
      <c r="L316">
        <f t="shared" si="791"/>
        <v>3.5858077934919357</v>
      </c>
      <c r="M316">
        <f t="shared" si="792"/>
        <v>-23.960063977853189</v>
      </c>
      <c r="N316">
        <f t="shared" si="793"/>
        <v>-1.8289132852368064</v>
      </c>
      <c r="O316" s="53">
        <f t="shared" si="794"/>
        <v>-3.3803939488305543</v>
      </c>
      <c r="P316">
        <f t="shared" si="795"/>
        <v>0.17728426689068658</v>
      </c>
      <c r="Q316">
        <f t="shared" si="796"/>
        <v>0.17728426689068652</v>
      </c>
      <c r="R316">
        <f t="shared" si="797"/>
        <v>0.17728426689068658</v>
      </c>
      <c r="S316">
        <f t="shared" si="798"/>
        <v>-1.7932927420995695</v>
      </c>
      <c r="T316" s="53">
        <f t="shared" si="799"/>
        <v>-3.1560211767707766</v>
      </c>
      <c r="U316">
        <f t="shared" si="800"/>
        <v>0.23017872477218793</v>
      </c>
      <c r="V316">
        <f t="shared" si="801"/>
        <v>0.23017872477218795</v>
      </c>
      <c r="W316">
        <f t="shared" si="802"/>
        <v>0.23017872477218793</v>
      </c>
      <c r="X316">
        <f t="shared" si="803"/>
        <v>-1.7331084376694315</v>
      </c>
      <c r="Y316" s="53">
        <f t="shared" si="804"/>
        <v>-2.8669170703981135</v>
      </c>
      <c r="Z316">
        <f t="shared" si="805"/>
        <v>0.29770626394161731</v>
      </c>
      <c r="AA316">
        <f t="shared" si="806"/>
        <v>0.29770626394161731</v>
      </c>
      <c r="AB316">
        <f t="shared" si="807"/>
        <v>0.29770626394161731</v>
      </c>
      <c r="AC316">
        <f t="shared" si="808"/>
        <v>-1.6320433813389159</v>
      </c>
      <c r="AD316" s="53">
        <f t="shared" si="809"/>
        <v>-2.4978332448136094</v>
      </c>
      <c r="AE316">
        <f t="shared" si="810"/>
        <v>0.38257547553850824</v>
      </c>
      <c r="AF316">
        <f t="shared" si="811"/>
        <v>0.38257547553850824</v>
      </c>
      <c r="AG316">
        <f t="shared" si="812"/>
        <v>0.38257547553850824</v>
      </c>
      <c r="AH316">
        <f t="shared" si="813"/>
        <v>-1.464065163437845</v>
      </c>
      <c r="AI316" s="53">
        <f t="shared" si="814"/>
        <v>-2.0339654113963634</v>
      </c>
      <c r="AJ316">
        <f t="shared" si="815"/>
        <v>0.48645471854150624</v>
      </c>
      <c r="AK316">
        <f t="shared" si="816"/>
        <v>0.48645471854150618</v>
      </c>
      <c r="AL316">
        <f t="shared" si="817"/>
        <v>0.48645471854150624</v>
      </c>
      <c r="AM316">
        <f t="shared" si="818"/>
        <v>-1.1895872413804387</v>
      </c>
      <c r="AN316" s="53">
        <f t="shared" si="819"/>
        <v>-1.4661948561837441</v>
      </c>
      <c r="AO316">
        <f t="shared" si="820"/>
        <v>0.60806279780299943</v>
      </c>
      <c r="AP316">
        <f t="shared" si="821"/>
        <v>0.60806279780299954</v>
      </c>
      <c r="AQ316">
        <f t="shared" si="822"/>
        <v>0.60806279780299943</v>
      </c>
      <c r="AR316">
        <f t="shared" si="823"/>
        <v>-0.7533339426386565</v>
      </c>
      <c r="AS316" s="53">
        <f t="shared" si="824"/>
        <v>-0.80152418007335313</v>
      </c>
      <c r="AT316">
        <f t="shared" si="825"/>
        <v>0.74014543419347778</v>
      </c>
      <c r="AU316">
        <f t="shared" si="826"/>
        <v>0.74014543419347767</v>
      </c>
      <c r="AV316">
        <f t="shared" si="827"/>
        <v>0.74014543419347778</v>
      </c>
      <c r="AW316">
        <f t="shared" si="828"/>
        <v>-8.9570441312842045E-2</v>
      </c>
      <c r="AX316" s="53">
        <f t="shared" si="829"/>
        <v>-7.960294124410798E-2</v>
      </c>
      <c r="AY316">
        <f t="shared" si="830"/>
        <v>0.86636151229878677</v>
      </c>
      <c r="AZ316">
        <f t="shared" si="831"/>
        <v>0.86636151229878677</v>
      </c>
      <c r="BA316">
        <f t="shared" si="832"/>
        <v>0.86636151229878677</v>
      </c>
      <c r="BB316">
        <f t="shared" si="833"/>
        <v>0</v>
      </c>
      <c r="BC316" s="53">
        <f t="shared" si="834"/>
        <v>0</v>
      </c>
      <c r="EW316">
        <f t="shared" si="780"/>
        <v>1.6022122533307959</v>
      </c>
      <c r="EX316">
        <f t="shared" si="774"/>
        <v>-0.15705379539064807</v>
      </c>
      <c r="EY316">
        <f t="shared" si="775"/>
        <v>4.9975328018286573</v>
      </c>
      <c r="EZ316">
        <f t="shared" si="776"/>
        <v>1.6596432630384863</v>
      </c>
      <c r="FA316">
        <f t="shared" si="779"/>
        <v>-5.6617651169446237</v>
      </c>
      <c r="FB316" cm="1">
        <f t="array" ref="FB316">xsel+Rs*COS(EW316)</f>
        <v>267.26269380766269</v>
      </c>
      <c r="FC316">
        <f t="shared" si="728"/>
        <v>137.44653312232123</v>
      </c>
    </row>
    <row r="317" spans="1:159" x14ac:dyDescent="0.2">
      <c r="A317">
        <f t="shared" si="835"/>
        <v>51</v>
      </c>
      <c r="B317">
        <f t="shared" si="781"/>
        <v>0.89011791851710809</v>
      </c>
      <c r="C317">
        <f t="shared" si="782"/>
        <v>2.3549877619908208E-2</v>
      </c>
      <c r="D317">
        <f t="shared" si="783"/>
        <v>0.98169830771488242</v>
      </c>
      <c r="E317">
        <f t="shared" si="784"/>
        <v>0.7771459614569709</v>
      </c>
      <c r="F317">
        <f t="shared" si="785"/>
        <v>0.47697553269816018</v>
      </c>
      <c r="G317">
        <f t="shared" si="786"/>
        <v>0.14252182346891898</v>
      </c>
      <c r="H317">
        <f t="shared" si="787"/>
        <v>0.14252182346891895</v>
      </c>
      <c r="I317">
        <f t="shared" si="788"/>
        <v>0.14252182346891898</v>
      </c>
      <c r="J317">
        <f t="shared" si="789"/>
        <v>-9.2536260442902626E-2</v>
      </c>
      <c r="K317">
        <f t="shared" si="790"/>
        <v>6.8248522671750189E-2</v>
      </c>
      <c r="L317">
        <f t="shared" si="791"/>
        <v>3.3403591369294046</v>
      </c>
      <c r="M317">
        <f t="shared" si="792"/>
        <v>-25.290374393891753</v>
      </c>
      <c r="N317">
        <f t="shared" si="793"/>
        <v>-1.9133393949056672</v>
      </c>
      <c r="O317" s="53">
        <f t="shared" si="794"/>
        <v>-3.3685108062491795</v>
      </c>
      <c r="P317">
        <f t="shared" si="795"/>
        <v>0.18541041555512081</v>
      </c>
      <c r="Q317">
        <f t="shared" si="796"/>
        <v>0.18541041555512083</v>
      </c>
      <c r="R317">
        <f t="shared" si="797"/>
        <v>0.18541041555512081</v>
      </c>
      <c r="S317">
        <f t="shared" si="798"/>
        <v>-1.8754915952563336</v>
      </c>
      <c r="T317" s="53">
        <f t="shared" si="799"/>
        <v>-3.1408631684439139</v>
      </c>
      <c r="U317">
        <f t="shared" si="800"/>
        <v>0.24060307088034696</v>
      </c>
      <c r="V317">
        <f t="shared" si="801"/>
        <v>0.24060307088034694</v>
      </c>
      <c r="W317">
        <f t="shared" si="802"/>
        <v>0.24060307088034696</v>
      </c>
      <c r="X317">
        <f t="shared" si="803"/>
        <v>-1.8115975431031226</v>
      </c>
      <c r="Y317" s="53">
        <f t="shared" si="804"/>
        <v>-2.8479069999659483</v>
      </c>
      <c r="Z317">
        <f t="shared" si="805"/>
        <v>0.31091483822577942</v>
      </c>
      <c r="AA317">
        <f t="shared" si="806"/>
        <v>0.31091483822577948</v>
      </c>
      <c r="AB317">
        <f t="shared" si="807"/>
        <v>0.31091483822577942</v>
      </c>
      <c r="AC317">
        <f t="shared" si="808"/>
        <v>-1.7044535683197894</v>
      </c>
      <c r="AD317" s="53">
        <f t="shared" si="809"/>
        <v>-2.4747003506562621</v>
      </c>
      <c r="AE317">
        <f t="shared" si="810"/>
        <v>0.39896572322324542</v>
      </c>
      <c r="AF317">
        <f t="shared" si="811"/>
        <v>0.39896572322324542</v>
      </c>
      <c r="AG317">
        <f t="shared" si="812"/>
        <v>0.39896572322324542</v>
      </c>
      <c r="AH317">
        <f t="shared" si="813"/>
        <v>-1.5267884486185386</v>
      </c>
      <c r="AI317" s="53">
        <f t="shared" si="814"/>
        <v>-2.007336536613388</v>
      </c>
      <c r="AJ317">
        <f t="shared" si="815"/>
        <v>0.50608707732825842</v>
      </c>
      <c r="AK317">
        <f t="shared" si="816"/>
        <v>0.50608707732825853</v>
      </c>
      <c r="AL317">
        <f t="shared" si="817"/>
        <v>0.50608707732825842</v>
      </c>
      <c r="AM317">
        <f t="shared" si="818"/>
        <v>-1.2375966503567659</v>
      </c>
      <c r="AN317" s="53">
        <f t="shared" si="819"/>
        <v>-1.4387488998009115</v>
      </c>
      <c r="AO317">
        <f t="shared" si="820"/>
        <v>0.63021727216769163</v>
      </c>
      <c r="AP317">
        <f t="shared" si="821"/>
        <v>0.63021727216769163</v>
      </c>
      <c r="AQ317">
        <f t="shared" si="822"/>
        <v>0.63021727216769163</v>
      </c>
      <c r="AR317">
        <f t="shared" si="823"/>
        <v>-0.78078130100450649</v>
      </c>
      <c r="AS317" s="53">
        <f t="shared" si="824"/>
        <v>-0.77988032284439079</v>
      </c>
      <c r="AT317">
        <f t="shared" si="825"/>
        <v>0.7627356237839813</v>
      </c>
      <c r="AU317">
        <f t="shared" si="826"/>
        <v>0.7627356237839813</v>
      </c>
      <c r="AV317">
        <f t="shared" si="827"/>
        <v>0.7627356237839813</v>
      </c>
      <c r="AW317">
        <f t="shared" si="828"/>
        <v>-9.2304246261820364E-2</v>
      </c>
      <c r="AX317" s="53">
        <f t="shared" si="829"/>
        <v>-7.6488389374938986E-2</v>
      </c>
      <c r="AY317">
        <f t="shared" si="830"/>
        <v>0.88560495144923146</v>
      </c>
      <c r="AZ317">
        <f t="shared" si="831"/>
        <v>0.88560495144923157</v>
      </c>
      <c r="BA317">
        <f t="shared" si="832"/>
        <v>0.88560495144923146</v>
      </c>
      <c r="BB317">
        <f t="shared" si="833"/>
        <v>0</v>
      </c>
      <c r="BC317" s="53">
        <f t="shared" si="834"/>
        <v>0</v>
      </c>
      <c r="EW317">
        <f t="shared" si="780"/>
        <v>1.6336281798666938</v>
      </c>
      <c r="EX317">
        <f t="shared" si="774"/>
        <v>-0.31395259764657368</v>
      </c>
      <c r="EY317">
        <f t="shared" si="775"/>
        <v>4.9901336421413571</v>
      </c>
      <c r="EZ317">
        <f t="shared" si="776"/>
        <v>1.6177059105697718</v>
      </c>
      <c r="FA317">
        <f t="shared" si="779"/>
        <v>-5.673889987205218</v>
      </c>
      <c r="FB317" cm="1">
        <f t="array" ref="FB317">xsel+Rs*COS(EW317)</f>
        <v>267.22346910709865</v>
      </c>
      <c r="FC317">
        <f t="shared" si="728"/>
        <v>137.44468333239939</v>
      </c>
    </row>
    <row r="318" spans="1:159" x14ac:dyDescent="0.2">
      <c r="A318">
        <f t="shared" si="835"/>
        <v>53</v>
      </c>
      <c r="B318">
        <f t="shared" si="781"/>
        <v>0.92502450355699462</v>
      </c>
      <c r="C318">
        <f t="shared" si="782"/>
        <v>2.4201076062039178E-2</v>
      </c>
      <c r="D318">
        <f t="shared" si="783"/>
        <v>0.98067216127550005</v>
      </c>
      <c r="E318">
        <f t="shared" si="784"/>
        <v>0.79863551004729283</v>
      </c>
      <c r="F318">
        <f t="shared" si="785"/>
        <v>0.49858160805343149</v>
      </c>
      <c r="G318">
        <f t="shared" si="786"/>
        <v>0.14890737125150594</v>
      </c>
      <c r="H318">
        <f t="shared" si="787"/>
        <v>0.14890737125150591</v>
      </c>
      <c r="I318">
        <f t="shared" si="788"/>
        <v>0.14890737125150594</v>
      </c>
      <c r="J318">
        <f t="shared" si="789"/>
        <v>-8.6998499468782686E-2</v>
      </c>
      <c r="K318">
        <f t="shared" si="790"/>
        <v>7.4554765246839308E-2</v>
      </c>
      <c r="L318">
        <f t="shared" si="791"/>
        <v>3.1084104566740267</v>
      </c>
      <c r="M318">
        <f t="shared" si="792"/>
        <v>-26.588817161231805</v>
      </c>
      <c r="N318">
        <f t="shared" si="793"/>
        <v>-1.9990646532071823</v>
      </c>
      <c r="O318" s="53">
        <f t="shared" si="794"/>
        <v>-3.3558845541114359</v>
      </c>
      <c r="P318">
        <f t="shared" si="795"/>
        <v>0.1936536077478076</v>
      </c>
      <c r="Q318">
        <f t="shared" si="796"/>
        <v>0.1936536077478076</v>
      </c>
      <c r="R318">
        <f t="shared" si="797"/>
        <v>0.1936536077478076</v>
      </c>
      <c r="S318">
        <f t="shared" si="798"/>
        <v>-1.9588743848864574</v>
      </c>
      <c r="T318" s="53">
        <f t="shared" si="799"/>
        <v>-3.1247675761845319</v>
      </c>
      <c r="U318">
        <f t="shared" si="800"/>
        <v>0.2511601406082008</v>
      </c>
      <c r="V318">
        <f t="shared" si="801"/>
        <v>0.2511601406082008</v>
      </c>
      <c r="W318">
        <f t="shared" si="802"/>
        <v>0.2511601406082008</v>
      </c>
      <c r="X318">
        <f t="shared" si="803"/>
        <v>-1.891085978189885</v>
      </c>
      <c r="Y318" s="53">
        <f t="shared" si="804"/>
        <v>-2.827742907152377</v>
      </c>
      <c r="Z318">
        <f t="shared" si="805"/>
        <v>0.32425422061004844</v>
      </c>
      <c r="AA318">
        <f t="shared" si="806"/>
        <v>0.32425422061004844</v>
      </c>
      <c r="AB318">
        <f t="shared" si="807"/>
        <v>0.32425422061004844</v>
      </c>
      <c r="AC318">
        <f t="shared" si="808"/>
        <v>-1.7775808530572867</v>
      </c>
      <c r="AD318" s="53">
        <f t="shared" si="809"/>
        <v>-2.4502076282743235</v>
      </c>
      <c r="AE318">
        <f t="shared" si="810"/>
        <v>0.41544012298219507</v>
      </c>
      <c r="AF318">
        <f t="shared" si="811"/>
        <v>0.41544012298219501</v>
      </c>
      <c r="AG318">
        <f t="shared" si="812"/>
        <v>0.41544012298219507</v>
      </c>
      <c r="AH318">
        <f t="shared" si="813"/>
        <v>-1.5898337725292688</v>
      </c>
      <c r="AI318" s="53">
        <f t="shared" si="814"/>
        <v>-1.9792270087638903</v>
      </c>
      <c r="AJ318">
        <f t="shared" si="815"/>
        <v>0.5256631802904278</v>
      </c>
      <c r="AK318">
        <f t="shared" si="816"/>
        <v>0.5256631802904278</v>
      </c>
      <c r="AL318">
        <f t="shared" si="817"/>
        <v>0.5256631802904278</v>
      </c>
      <c r="AM318">
        <f t="shared" si="818"/>
        <v>-1.2854684900822955</v>
      </c>
      <c r="AN318" s="53">
        <f t="shared" si="819"/>
        <v>-1.4099183495865206</v>
      </c>
      <c r="AO318">
        <f t="shared" si="820"/>
        <v>0.6520118976123197</v>
      </c>
      <c r="AP318">
        <f t="shared" si="821"/>
        <v>0.65201189761231948</v>
      </c>
      <c r="AQ318">
        <f t="shared" si="822"/>
        <v>0.6520118976123197</v>
      </c>
      <c r="AR318">
        <f t="shared" si="823"/>
        <v>-0.80778283961837405</v>
      </c>
      <c r="AS318" s="53">
        <f t="shared" si="824"/>
        <v>-0.75731969551222222</v>
      </c>
      <c r="AT318">
        <f t="shared" si="825"/>
        <v>0.78444796419084739</v>
      </c>
      <c r="AU318">
        <f t="shared" si="826"/>
        <v>0.78444796419084717</v>
      </c>
      <c r="AV318">
        <f t="shared" si="827"/>
        <v>0.78444796419084739</v>
      </c>
      <c r="AW318">
        <f t="shared" si="828"/>
        <v>-9.4931816226223875E-2</v>
      </c>
      <c r="AX318" s="53">
        <f t="shared" si="829"/>
        <v>-7.327951978290051E-2</v>
      </c>
      <c r="AY318">
        <f t="shared" si="830"/>
        <v>0.90331062020830888</v>
      </c>
      <c r="AZ318">
        <f t="shared" si="831"/>
        <v>0.90331062020830888</v>
      </c>
      <c r="BA318">
        <f t="shared" si="832"/>
        <v>0.90331062020830888</v>
      </c>
      <c r="BB318">
        <f t="shared" si="833"/>
        <v>0</v>
      </c>
      <c r="BC318" s="53">
        <f t="shared" si="834"/>
        <v>0</v>
      </c>
      <c r="EW318">
        <f t="shared" si="780"/>
        <v>1.6650441064025918</v>
      </c>
      <c r="EX318">
        <f t="shared" si="774"/>
        <v>-0.47054156659257856</v>
      </c>
      <c r="EY318">
        <f t="shared" si="775"/>
        <v>4.9778098230153995</v>
      </c>
      <c r="EZ318">
        <f t="shared" si="776"/>
        <v>1.5476608423666915</v>
      </c>
      <c r="FA318">
        <f t="shared" si="779"/>
        <v>-5.6933949377330944</v>
      </c>
      <c r="FB318" cm="1">
        <f t="array" ref="FB318">xsel+Rs*COS(EW318)</f>
        <v>267.18432186486217</v>
      </c>
      <c r="FC318">
        <f t="shared" si="728"/>
        <v>137.4416023776179</v>
      </c>
    </row>
    <row r="319" spans="1:159" x14ac:dyDescent="0.2">
      <c r="A319">
        <f t="shared" si="835"/>
        <v>55</v>
      </c>
      <c r="B319">
        <f t="shared" si="781"/>
        <v>0.95993108859688125</v>
      </c>
      <c r="C319">
        <f t="shared" si="782"/>
        <v>2.4822789220878539E-2</v>
      </c>
      <c r="D319">
        <f t="shared" si="783"/>
        <v>0.9796663614647626</v>
      </c>
      <c r="E319">
        <f t="shared" si="784"/>
        <v>0.8191520442889918</v>
      </c>
      <c r="F319">
        <f t="shared" si="785"/>
        <v>0.52056705055174624</v>
      </c>
      <c r="G319">
        <f t="shared" si="786"/>
        <v>0.15539550726097187</v>
      </c>
      <c r="H319">
        <f t="shared" si="787"/>
        <v>0.15539550726097187</v>
      </c>
      <c r="I319">
        <f t="shared" si="788"/>
        <v>0.15539550726097187</v>
      </c>
      <c r="J319">
        <f t="shared" si="789"/>
        <v>-8.1604572464974753E-2</v>
      </c>
      <c r="K319">
        <f t="shared" si="790"/>
        <v>8.1253562248238806E-2</v>
      </c>
      <c r="L319">
        <f t="shared" si="791"/>
        <v>2.8883560951150531</v>
      </c>
      <c r="M319">
        <f t="shared" si="792"/>
        <v>-27.849787806892714</v>
      </c>
      <c r="N319">
        <f t="shared" si="793"/>
        <v>-2.086167146876333</v>
      </c>
      <c r="O319" s="53">
        <f t="shared" si="794"/>
        <v>-3.3424755933034525</v>
      </c>
      <c r="P319">
        <f t="shared" si="795"/>
        <v>0.20202060016416373</v>
      </c>
      <c r="Q319">
        <f t="shared" si="796"/>
        <v>0.20202060016416371</v>
      </c>
      <c r="R319">
        <f t="shared" si="797"/>
        <v>0.20202060016416373</v>
      </c>
      <c r="S319">
        <f t="shared" si="798"/>
        <v>-2.0435094573416199</v>
      </c>
      <c r="T319" s="53">
        <f t="shared" si="799"/>
        <v>-3.1076858377671579</v>
      </c>
      <c r="U319">
        <f t="shared" si="800"/>
        <v>0.26185700387612831</v>
      </c>
      <c r="V319">
        <f t="shared" si="801"/>
        <v>0.26185700387612837</v>
      </c>
      <c r="W319">
        <f t="shared" si="802"/>
        <v>0.26185700387612831</v>
      </c>
      <c r="X319">
        <f t="shared" si="803"/>
        <v>-1.9716269752111777</v>
      </c>
      <c r="Y319" s="53">
        <f t="shared" si="804"/>
        <v>-2.8063679480876029</v>
      </c>
      <c r="Z319">
        <f t="shared" si="805"/>
        <v>0.33773014180946836</v>
      </c>
      <c r="AA319">
        <f t="shared" si="806"/>
        <v>0.33773014180946842</v>
      </c>
      <c r="AB319">
        <f t="shared" si="807"/>
        <v>0.33773014180946836</v>
      </c>
      <c r="AC319">
        <f t="shared" si="808"/>
        <v>-1.8514566516708875</v>
      </c>
      <c r="AD319" s="53">
        <f t="shared" si="809"/>
        <v>-2.4242939532083181</v>
      </c>
      <c r="AE319">
        <f t="shared" si="810"/>
        <v>0.43199972183578655</v>
      </c>
      <c r="AF319">
        <f t="shared" si="811"/>
        <v>0.43199972183578655</v>
      </c>
      <c r="AG319">
        <f t="shared" si="812"/>
        <v>0.43199972183578655</v>
      </c>
      <c r="AH319">
        <f t="shared" si="813"/>
        <v>-1.6532051419771485</v>
      </c>
      <c r="AI319" s="53">
        <f t="shared" si="814"/>
        <v>-1.9495810835772742</v>
      </c>
      <c r="AJ319">
        <f t="shared" si="815"/>
        <v>0.54517432885866945</v>
      </c>
      <c r="AK319">
        <f t="shared" si="816"/>
        <v>0.54517432885866968</v>
      </c>
      <c r="AL319">
        <f t="shared" si="817"/>
        <v>0.54517432885866945</v>
      </c>
      <c r="AM319">
        <f t="shared" si="818"/>
        <v>-1.3331814888811309</v>
      </c>
      <c r="AN319" s="53">
        <f t="shared" si="819"/>
        <v>-1.3796682606475517</v>
      </c>
      <c r="AO319">
        <f t="shared" si="820"/>
        <v>0.67342462437950001</v>
      </c>
      <c r="AP319">
        <f t="shared" si="821"/>
        <v>0.67342462437950001</v>
      </c>
      <c r="AQ319">
        <f t="shared" si="822"/>
        <v>0.67342462437950001</v>
      </c>
      <c r="AR319">
        <f t="shared" si="823"/>
        <v>-0.83431124085661379</v>
      </c>
      <c r="AS319" s="53">
        <f t="shared" si="824"/>
        <v>-0.73383886583402125</v>
      </c>
      <c r="AT319">
        <f t="shared" si="825"/>
        <v>0.80525529088027603</v>
      </c>
      <c r="AU319">
        <f t="shared" si="826"/>
        <v>0.80525529088027603</v>
      </c>
      <c r="AV319">
        <f t="shared" si="827"/>
        <v>0.80525529088027603</v>
      </c>
      <c r="AW319">
        <f t="shared" si="828"/>
        <v>-9.7449863826077496E-2</v>
      </c>
      <c r="AX319" s="53">
        <f t="shared" si="829"/>
        <v>-6.9979814139032953E-2</v>
      </c>
      <c r="AY319">
        <f t="shared" si="830"/>
        <v>0.91948058643948716</v>
      </c>
      <c r="AZ319">
        <f t="shared" si="831"/>
        <v>0.91948058643948705</v>
      </c>
      <c r="BA319">
        <f t="shared" si="832"/>
        <v>0.91948058643948716</v>
      </c>
      <c r="BB319">
        <f t="shared" si="833"/>
        <v>0</v>
      </c>
      <c r="BC319" s="53">
        <f t="shared" si="834"/>
        <v>0</v>
      </c>
      <c r="EW319">
        <f t="shared" si="780"/>
        <v>1.6964600329384898</v>
      </c>
      <c r="EX319">
        <f t="shared" si="774"/>
        <v>-0.6266661678215284</v>
      </c>
      <c r="EY319">
        <f t="shared" si="775"/>
        <v>4.9605735065723886</v>
      </c>
      <c r="EZ319">
        <f t="shared" si="776"/>
        <v>1.4493026525298744</v>
      </c>
      <c r="FA319">
        <f t="shared" si="779"/>
        <v>-5.7192238827807635</v>
      </c>
      <c r="FB319" cm="1">
        <f t="array" ref="FB319">xsel+Rs*COS(EW319)</f>
        <v>267.14529071455496</v>
      </c>
      <c r="FC319">
        <f t="shared" si="728"/>
        <v>137.43729329850714</v>
      </c>
    </row>
    <row r="320" spans="1:159" x14ac:dyDescent="0.2">
      <c r="A320">
        <f t="shared" si="835"/>
        <v>57</v>
      </c>
      <c r="B320">
        <f t="shared" si="781"/>
        <v>0.99483767363676789</v>
      </c>
      <c r="C320">
        <f t="shared" si="782"/>
        <v>2.5414259634709821E-2</v>
      </c>
      <c r="D320">
        <f t="shared" si="783"/>
        <v>0.97868580843824549</v>
      </c>
      <c r="E320">
        <f t="shared" si="784"/>
        <v>0.83867056794542405</v>
      </c>
      <c r="F320">
        <f t="shared" si="785"/>
        <v>0.54295569963843693</v>
      </c>
      <c r="G320">
        <f t="shared" si="786"/>
        <v>0.16199233479402714</v>
      </c>
      <c r="H320">
        <f t="shared" si="787"/>
        <v>0.16199233479402717</v>
      </c>
      <c r="I320">
        <f t="shared" si="788"/>
        <v>0.16199233479402714</v>
      </c>
      <c r="J320">
        <f t="shared" si="789"/>
        <v>-7.6340943354499397E-2</v>
      </c>
      <c r="K320">
        <f t="shared" si="790"/>
        <v>8.8366194253926084E-2</v>
      </c>
      <c r="L320">
        <f t="shared" si="791"/>
        <v>2.6788063219397307</v>
      </c>
      <c r="M320">
        <f t="shared" si="792"/>
        <v>-29.06801212211878</v>
      </c>
      <c r="N320">
        <f t="shared" si="793"/>
        <v>-2.1747288119826282</v>
      </c>
      <c r="O320" s="53">
        <f t="shared" si="794"/>
        <v>-3.3282409308670928</v>
      </c>
      <c r="P320">
        <f t="shared" si="795"/>
        <v>0.21051844470836559</v>
      </c>
      <c r="Q320">
        <f t="shared" si="796"/>
        <v>0.21051844470836562</v>
      </c>
      <c r="R320">
        <f t="shared" si="797"/>
        <v>0.21051844470836559</v>
      </c>
      <c r="S320">
        <f t="shared" si="798"/>
        <v>-2.1294681451139761</v>
      </c>
      <c r="T320" s="53">
        <f t="shared" si="799"/>
        <v>-3.0895653280174278</v>
      </c>
      <c r="U320">
        <f t="shared" si="800"/>
        <v>0.27270095857539167</v>
      </c>
      <c r="V320">
        <f t="shared" si="801"/>
        <v>0.27270095857539173</v>
      </c>
      <c r="W320">
        <f t="shared" si="802"/>
        <v>0.27270095857539167</v>
      </c>
      <c r="X320">
        <f t="shared" si="803"/>
        <v>-2.0532754829331599</v>
      </c>
      <c r="Y320" s="53">
        <f t="shared" si="804"/>
        <v>-2.7837207216782964</v>
      </c>
      <c r="Z320">
        <f t="shared" si="805"/>
        <v>0.35134834374467755</v>
      </c>
      <c r="AA320">
        <f t="shared" si="806"/>
        <v>0.35134834374467755</v>
      </c>
      <c r="AB320">
        <f t="shared" si="807"/>
        <v>0.35134834374467755</v>
      </c>
      <c r="AC320">
        <f t="shared" si="808"/>
        <v>-1.9261124417098014</v>
      </c>
      <c r="AD320" s="53">
        <f t="shared" si="809"/>
        <v>-2.3968936691705776</v>
      </c>
      <c r="AE320">
        <f t="shared" si="810"/>
        <v>0.44864514720083254</v>
      </c>
      <c r="AF320">
        <f t="shared" si="811"/>
        <v>0.44864514720083265</v>
      </c>
      <c r="AG320">
        <f t="shared" si="812"/>
        <v>0.44864514720083254</v>
      </c>
      <c r="AH320">
        <f t="shared" si="813"/>
        <v>-1.7169049580023799</v>
      </c>
      <c r="AI320" s="53">
        <f t="shared" si="814"/>
        <v>-1.9183394792460806</v>
      </c>
      <c r="AJ320">
        <f t="shared" si="815"/>
        <v>0.56461087484571515</v>
      </c>
      <c r="AK320">
        <f t="shared" si="816"/>
        <v>0.56461087484571504</v>
      </c>
      <c r="AL320">
        <f t="shared" si="817"/>
        <v>0.56461087484571515</v>
      </c>
      <c r="AM320">
        <f t="shared" si="818"/>
        <v>-1.3807120528604806</v>
      </c>
      <c r="AN320" s="53">
        <f t="shared" si="819"/>
        <v>-1.3479622121541601</v>
      </c>
      <c r="AO320">
        <f t="shared" si="820"/>
        <v>0.69443248107100097</v>
      </c>
      <c r="AP320">
        <f t="shared" si="821"/>
        <v>0.69443248107100097</v>
      </c>
      <c r="AQ320">
        <f t="shared" si="822"/>
        <v>0.69443248107100097</v>
      </c>
      <c r="AR320">
        <f t="shared" si="823"/>
        <v>-0.86033804526723812</v>
      </c>
      <c r="AS320" s="53">
        <f t="shared" si="824"/>
        <v>-0.70943482589902118</v>
      </c>
      <c r="AT320">
        <f t="shared" si="825"/>
        <v>0.82513129983560829</v>
      </c>
      <c r="AU320">
        <f t="shared" si="826"/>
        <v>0.82513129983560818</v>
      </c>
      <c r="AV320">
        <f t="shared" si="827"/>
        <v>0.82513129983560829</v>
      </c>
      <c r="AW320">
        <f t="shared" si="828"/>
        <v>-9.9855205818907028E-2</v>
      </c>
      <c r="AX320" s="53">
        <f t="shared" si="829"/>
        <v>-6.6592871012285698E-2</v>
      </c>
      <c r="AY320">
        <f t="shared" si="830"/>
        <v>0.93412080813377918</v>
      </c>
      <c r="AZ320">
        <f t="shared" si="831"/>
        <v>0.93412080813377929</v>
      </c>
      <c r="BA320">
        <f t="shared" si="832"/>
        <v>0.93412080813377918</v>
      </c>
      <c r="BB320">
        <f t="shared" si="833"/>
        <v>0</v>
      </c>
      <c r="BC320" s="53">
        <f t="shared" si="834"/>
        <v>0</v>
      </c>
      <c r="EW320">
        <f t="shared" si="780"/>
        <v>1.7278759594743878</v>
      </c>
      <c r="EX320">
        <f t="shared" si="774"/>
        <v>-0.78217232520116164</v>
      </c>
      <c r="EY320">
        <f t="shared" si="775"/>
        <v>4.9384417029756875</v>
      </c>
      <c r="EZ320">
        <f t="shared" si="776"/>
        <v>1.3223813139563161</v>
      </c>
      <c r="FA320">
        <f t="shared" si="779"/>
        <v>-5.7498963173694859</v>
      </c>
      <c r="FB320" cm="1">
        <f t="array" ref="FB320">xsel+Rs*COS(EW320)</f>
        <v>267.10641417521003</v>
      </c>
      <c r="FC320">
        <f t="shared" si="728"/>
        <v>137.43176034760796</v>
      </c>
    </row>
    <row r="321" spans="1:159" x14ac:dyDescent="0.2">
      <c r="A321">
        <f t="shared" si="835"/>
        <v>59</v>
      </c>
      <c r="B321">
        <f t="shared" si="781"/>
        <v>1.0297442586766545</v>
      </c>
      <c r="C321">
        <f t="shared" si="782"/>
        <v>2.5974766687942796E-2</v>
      </c>
      <c r="D321">
        <f t="shared" si="783"/>
        <v>0.97773527935172888</v>
      </c>
      <c r="E321">
        <f t="shared" si="784"/>
        <v>0.85716730070211233</v>
      </c>
      <c r="F321">
        <f t="shared" si="785"/>
        <v>0.56577277818777016</v>
      </c>
      <c r="G321">
        <f t="shared" si="786"/>
        <v>0.16870426643397879</v>
      </c>
      <c r="H321">
        <f t="shared" si="787"/>
        <v>0.16870426643397882</v>
      </c>
      <c r="I321">
        <f t="shared" si="788"/>
        <v>0.16870426643397879</v>
      </c>
      <c r="J321">
        <f t="shared" si="789"/>
        <v>-7.1195341668429696E-2</v>
      </c>
      <c r="K321">
        <f t="shared" si="790"/>
        <v>9.5915640929382609E-2</v>
      </c>
      <c r="L321">
        <f t="shared" si="791"/>
        <v>2.4785500534886862</v>
      </c>
      <c r="M321">
        <f t="shared" si="792"/>
        <v>-30.238553667499581</v>
      </c>
      <c r="N321">
        <f t="shared" si="793"/>
        <v>-2.2648357367332363</v>
      </c>
      <c r="O321" s="53">
        <f t="shared" si="794"/>
        <v>-3.3131338701673072</v>
      </c>
      <c r="P321">
        <f t="shared" si="795"/>
        <v>0.21915450888193563</v>
      </c>
      <c r="Q321">
        <f t="shared" si="796"/>
        <v>0.21915450888193563</v>
      </c>
      <c r="R321">
        <f t="shared" si="797"/>
        <v>0.21915450888193563</v>
      </c>
      <c r="S321">
        <f t="shared" si="798"/>
        <v>-2.2168249730738903</v>
      </c>
      <c r="T321" s="53">
        <f t="shared" si="799"/>
        <v>-3.0703490020005417</v>
      </c>
      <c r="U321">
        <f t="shared" si="800"/>
        <v>0.28369954012388277</v>
      </c>
      <c r="V321">
        <f t="shared" si="801"/>
        <v>0.28369954012388282</v>
      </c>
      <c r="W321">
        <f t="shared" si="802"/>
        <v>0.28369954012388277</v>
      </c>
      <c r="X321">
        <f t="shared" si="803"/>
        <v>-2.1360882385557796</v>
      </c>
      <c r="Y321" s="53">
        <f t="shared" si="804"/>
        <v>-2.7597348970819966</v>
      </c>
      <c r="Z321">
        <f t="shared" si="805"/>
        <v>0.36511456410644522</v>
      </c>
      <c r="AA321">
        <f t="shared" si="806"/>
        <v>0.36511456410644527</v>
      </c>
      <c r="AB321">
        <f t="shared" si="807"/>
        <v>0.36511456410644522</v>
      </c>
      <c r="AC321">
        <f t="shared" si="808"/>
        <v>-2.0015796775348491</v>
      </c>
      <c r="AD321" s="53">
        <f t="shared" si="809"/>
        <v>-2.3679362672777753</v>
      </c>
      <c r="AE321">
        <f t="shared" si="810"/>
        <v>0.46537655363373137</v>
      </c>
      <c r="AF321">
        <f t="shared" si="811"/>
        <v>0.46537655363373126</v>
      </c>
      <c r="AG321">
        <f t="shared" si="812"/>
        <v>0.46537655363373137</v>
      </c>
      <c r="AH321">
        <f t="shared" si="813"/>
        <v>-1.7809338120716243</v>
      </c>
      <c r="AI321" s="53">
        <f t="shared" si="814"/>
        <v>-1.8854392022809106</v>
      </c>
      <c r="AJ321">
        <f t="shared" si="815"/>
        <v>0.58396214360946641</v>
      </c>
      <c r="AK321">
        <f t="shared" si="816"/>
        <v>0.58396214360946641</v>
      </c>
      <c r="AL321">
        <f t="shared" si="817"/>
        <v>0.58396214360946641</v>
      </c>
      <c r="AM321">
        <f t="shared" si="818"/>
        <v>-1.4280340780119705</v>
      </c>
      <c r="AN321" s="53">
        <f t="shared" si="819"/>
        <v>-1.3147623247924334</v>
      </c>
      <c r="AO321">
        <f t="shared" si="820"/>
        <v>0.71501154376263687</v>
      </c>
      <c r="AP321">
        <f t="shared" si="821"/>
        <v>0.71501154376263687</v>
      </c>
      <c r="AQ321">
        <f t="shared" si="822"/>
        <v>0.71501154376263687</v>
      </c>
      <c r="AR321">
        <f t="shared" si="823"/>
        <v>-0.88583361330611932</v>
      </c>
      <c r="AS321" s="53">
        <f t="shared" si="824"/>
        <v>-0.68410507131457032</v>
      </c>
      <c r="AT321">
        <f t="shared" si="825"/>
        <v>0.84405058307633851</v>
      </c>
      <c r="AU321">
        <f t="shared" si="826"/>
        <v>0.8440505830763384</v>
      </c>
      <c r="AV321">
        <f t="shared" si="827"/>
        <v>0.84405058307633851</v>
      </c>
      <c r="AW321">
        <f t="shared" si="828"/>
        <v>-0.10214476739816801</v>
      </c>
      <c r="AX321" s="53">
        <f t="shared" si="829"/>
        <v>-6.3122403481791711E-2</v>
      </c>
      <c r="AY321">
        <f t="shared" si="830"/>
        <v>0.94724087954680292</v>
      </c>
      <c r="AZ321">
        <f t="shared" si="831"/>
        <v>0.94724087954680292</v>
      </c>
      <c r="BA321">
        <f t="shared" si="832"/>
        <v>0.94724087954680292</v>
      </c>
      <c r="BB321">
        <f t="shared" si="833"/>
        <v>0</v>
      </c>
      <c r="BC321" s="53">
        <f t="shared" si="834"/>
        <v>0</v>
      </c>
      <c r="EW321">
        <f t="shared" si="780"/>
        <v>1.7592918860102857</v>
      </c>
      <c r="EX321">
        <f t="shared" si="774"/>
        <v>-0.93690657292863067</v>
      </c>
      <c r="EY321">
        <f t="shared" si="775"/>
        <v>4.9114362536434424</v>
      </c>
      <c r="EZ321">
        <f t="shared" si="776"/>
        <v>1.1666394802935773</v>
      </c>
      <c r="FA321">
        <f t="shared" si="779"/>
        <v>-5.78350692253587</v>
      </c>
      <c r="FB321" cm="1">
        <f t="array" ref="FB321">xsel+Rs*COS(EW321)</f>
        <v>267.06773061327817</v>
      </c>
      <c r="FC321">
        <f t="shared" si="728"/>
        <v>137.4250089852749</v>
      </c>
    </row>
    <row r="322" spans="1:159" x14ac:dyDescent="0.2">
      <c r="A322">
        <f t="shared" si="835"/>
        <v>61</v>
      </c>
      <c r="B322">
        <f t="shared" si="781"/>
        <v>1.064650843716541</v>
      </c>
      <c r="C322">
        <f t="shared" si="782"/>
        <v>2.6503627489072597E-2</v>
      </c>
      <c r="D322">
        <f t="shared" si="783"/>
        <v>0.97681940508737564</v>
      </c>
      <c r="E322">
        <f t="shared" si="784"/>
        <v>0.87461970713939574</v>
      </c>
      <c r="F322">
        <f t="shared" si="785"/>
        <v>0.58904501642055096</v>
      </c>
      <c r="G322">
        <f t="shared" si="786"/>
        <v>0.17553804838778267</v>
      </c>
      <c r="H322">
        <f t="shared" si="787"/>
        <v>0.1755380483877827</v>
      </c>
      <c r="I322">
        <f t="shared" si="788"/>
        <v>0.17553804838778267</v>
      </c>
      <c r="J322">
        <f t="shared" si="789"/>
        <v>-6.615658371165653E-2</v>
      </c>
      <c r="K322">
        <f t="shared" si="790"/>
        <v>0.10392670876809429</v>
      </c>
      <c r="L322">
        <f t="shared" si="791"/>
        <v>2.2865248372426721</v>
      </c>
      <c r="M322">
        <f t="shared" si="792"/>
        <v>-31.356817558255884</v>
      </c>
      <c r="N322">
        <f t="shared" si="793"/>
        <v>-2.3565784881951557</v>
      </c>
      <c r="O322" s="53">
        <f t="shared" si="794"/>
        <v>-3.2971036655258019</v>
      </c>
      <c r="P322">
        <f t="shared" si="795"/>
        <v>0.227936497359569</v>
      </c>
      <c r="Q322">
        <f t="shared" si="796"/>
        <v>0.227936497359569</v>
      </c>
      <c r="R322">
        <f t="shared" si="797"/>
        <v>0.227936497359569</v>
      </c>
      <c r="S322">
        <f t="shared" si="798"/>
        <v>-2.3056578767170146</v>
      </c>
      <c r="T322" s="53">
        <f t="shared" si="799"/>
        <v>-3.0499749989244545</v>
      </c>
      <c r="U322">
        <f t="shared" si="800"/>
        <v>0.29486053058110151</v>
      </c>
      <c r="V322">
        <f t="shared" si="801"/>
        <v>0.29486053058110145</v>
      </c>
      <c r="W322">
        <f t="shared" si="802"/>
        <v>0.29486053058110151</v>
      </c>
      <c r="X322">
        <f t="shared" si="803"/>
        <v>-2.2201238363430997</v>
      </c>
      <c r="Y322" s="53">
        <f t="shared" si="804"/>
        <v>-2.7343388032323506</v>
      </c>
      <c r="Z322">
        <f t="shared" si="805"/>
        <v>0.37903451757078416</v>
      </c>
      <c r="AA322">
        <f t="shared" si="806"/>
        <v>0.37903451757078416</v>
      </c>
      <c r="AB322">
        <f t="shared" si="807"/>
        <v>0.37903451757078416</v>
      </c>
      <c r="AC322">
        <f t="shared" si="808"/>
        <v>-2.0778896873385913</v>
      </c>
      <c r="AD322" s="53">
        <f t="shared" si="809"/>
        <v>-2.3373460376930524</v>
      </c>
      <c r="AE322">
        <f t="shared" si="810"/>
        <v>0.48219356325175866</v>
      </c>
      <c r="AF322">
        <f t="shared" si="811"/>
        <v>0.48219356325175855</v>
      </c>
      <c r="AG322">
        <f t="shared" si="812"/>
        <v>0.48219356325175866</v>
      </c>
      <c r="AH322">
        <f t="shared" si="813"/>
        <v>-1.8452902580782498</v>
      </c>
      <c r="AI322" s="53">
        <f t="shared" si="814"/>
        <v>-1.8508133653093044</v>
      </c>
      <c r="AJ322">
        <f t="shared" si="815"/>
        <v>0.60321635196113688</v>
      </c>
      <c r="AK322">
        <f t="shared" si="816"/>
        <v>0.60321635196113677</v>
      </c>
      <c r="AL322">
        <f t="shared" si="817"/>
        <v>0.60321635196113688</v>
      </c>
      <c r="AM322">
        <f t="shared" si="818"/>
        <v>-1.4751187494623799</v>
      </c>
      <c r="AN322" s="53">
        <f t="shared" si="819"/>
        <v>-1.2800292869823104</v>
      </c>
      <c r="AO322">
        <f t="shared" si="820"/>
        <v>0.73513690698709444</v>
      </c>
      <c r="AP322">
        <f t="shared" si="821"/>
        <v>0.73513690698709455</v>
      </c>
      <c r="AQ322">
        <f t="shared" si="822"/>
        <v>0.73513690698709444</v>
      </c>
      <c r="AR322">
        <f t="shared" si="823"/>
        <v>-0.91076708938736373</v>
      </c>
      <c r="AS322" s="53">
        <f t="shared" si="824"/>
        <v>-0.65784768617904255</v>
      </c>
      <c r="AT322">
        <f t="shared" si="825"/>
        <v>0.86198866420241771</v>
      </c>
      <c r="AU322">
        <f t="shared" si="826"/>
        <v>0.86198866420241793</v>
      </c>
      <c r="AV322">
        <f t="shared" si="827"/>
        <v>0.86198866420241771</v>
      </c>
      <c r="AW322">
        <f t="shared" si="828"/>
        <v>-0.10431558649471592</v>
      </c>
      <c r="AX322" s="53">
        <f t="shared" si="829"/>
        <v>-5.9572236584339633E-2</v>
      </c>
      <c r="AY322">
        <f t="shared" si="830"/>
        <v>0.95885377214329992</v>
      </c>
      <c r="AZ322">
        <f t="shared" si="831"/>
        <v>0.95885377214330003</v>
      </c>
      <c r="BA322">
        <f t="shared" si="832"/>
        <v>0.95885377214329992</v>
      </c>
      <c r="BB322">
        <f t="shared" si="833"/>
        <v>0</v>
      </c>
      <c r="BC322" s="53">
        <f t="shared" si="834"/>
        <v>0</v>
      </c>
      <c r="EW322">
        <f t="shared" si="780"/>
        <v>1.7907078125461837</v>
      </c>
      <c r="EX322">
        <f t="shared" si="774"/>
        <v>-1.0907162069827205</v>
      </c>
      <c r="EY322">
        <f t="shared" si="775"/>
        <v>4.8795838096937354</v>
      </c>
      <c r="EZ322">
        <f t="shared" si="776"/>
        <v>0.98186002591729482</v>
      </c>
      <c r="FA322">
        <f t="shared" si="779"/>
        <v>-5.817727295903933</v>
      </c>
      <c r="FB322" cm="1">
        <f t="array" ref="FB322">xsel+Rs*COS(EW322)</f>
        <v>267.02927820476464</v>
      </c>
      <c r="FC322">
        <f t="shared" si="728"/>
        <v>137.41704587428748</v>
      </c>
    </row>
    <row r="323" spans="1:159" x14ac:dyDescent="0.2">
      <c r="A323">
        <f t="shared" si="835"/>
        <v>63</v>
      </c>
      <c r="B323">
        <f t="shared" si="781"/>
        <v>1.0995574287564276</v>
      </c>
      <c r="C323">
        <f t="shared" si="782"/>
        <v>2.7000197702677812E-2</v>
      </c>
      <c r="D323">
        <f t="shared" si="783"/>
        <v>0.97594264769253825</v>
      </c>
      <c r="E323">
        <f t="shared" si="784"/>
        <v>0.89100652418836779</v>
      </c>
      <c r="F323">
        <f t="shared" si="785"/>
        <v>0.612800788139932</v>
      </c>
      <c r="G323">
        <f t="shared" si="786"/>
        <v>0.18250078677383469</v>
      </c>
      <c r="H323">
        <f t="shared" si="787"/>
        <v>0.18250078677383469</v>
      </c>
      <c r="I323">
        <f t="shared" si="788"/>
        <v>0.18250078677383469</v>
      </c>
      <c r="J323">
        <f t="shared" si="789"/>
        <v>-6.121442180343134E-2</v>
      </c>
      <c r="K323">
        <f t="shared" si="790"/>
        <v>0.11242616738731903</v>
      </c>
      <c r="L323">
        <f t="shared" si="791"/>
        <v>2.1017924791645193</v>
      </c>
      <c r="M323">
        <f t="shared" si="792"/>
        <v>-32.418550936452974</v>
      </c>
      <c r="N323">
        <f t="shared" si="793"/>
        <v>-2.4500524652058435</v>
      </c>
      <c r="O323" s="53">
        <f t="shared" si="794"/>
        <v>-3.2800951367860947</v>
      </c>
      <c r="P323">
        <f t="shared" si="795"/>
        <v>0.23687247480960918</v>
      </c>
      <c r="Q323">
        <f t="shared" si="796"/>
        <v>0.23687247480960916</v>
      </c>
      <c r="R323">
        <f t="shared" si="797"/>
        <v>0.23687247480960918</v>
      </c>
      <c r="S323">
        <f t="shared" si="798"/>
        <v>-2.3960484330014213</v>
      </c>
      <c r="T323" s="53">
        <f t="shared" si="799"/>
        <v>-3.0283762020096407</v>
      </c>
      <c r="U323">
        <f t="shared" si="800"/>
        <v>0.30619196713629515</v>
      </c>
      <c r="V323">
        <f t="shared" si="801"/>
        <v>0.30619196713629515</v>
      </c>
      <c r="W323">
        <f t="shared" si="802"/>
        <v>0.30619196713629515</v>
      </c>
      <c r="X323">
        <f t="shared" si="803"/>
        <v>-2.3054427915339351</v>
      </c>
      <c r="Y323" s="53">
        <f t="shared" si="804"/>
        <v>-2.7074549763114892</v>
      </c>
      <c r="Z323">
        <f t="shared" si="805"/>
        <v>0.39311387312976898</v>
      </c>
      <c r="AA323">
        <f t="shared" si="806"/>
        <v>0.39311387312976903</v>
      </c>
      <c r="AB323">
        <f t="shared" si="807"/>
        <v>0.39311387312976898</v>
      </c>
      <c r="AC323">
        <f t="shared" si="808"/>
        <v>-2.1550735488715298</v>
      </c>
      <c r="AD323" s="53">
        <f t="shared" si="809"/>
        <v>-2.3050416914596292</v>
      </c>
      <c r="AE323">
        <f t="shared" si="810"/>
        <v>0.49909519911583172</v>
      </c>
      <c r="AF323">
        <f t="shared" si="811"/>
        <v>0.49909519911583172</v>
      </c>
      <c r="AG323">
        <f t="shared" si="812"/>
        <v>0.49909519911583172</v>
      </c>
      <c r="AH323">
        <f t="shared" si="813"/>
        <v>-1.9099705574070822</v>
      </c>
      <c r="AI323" s="53">
        <f t="shared" si="814"/>
        <v>-1.8143909971891954</v>
      </c>
      <c r="AJ323">
        <f t="shared" si="815"/>
        <v>0.62236052055695246</v>
      </c>
      <c r="AK323">
        <f t="shared" si="816"/>
        <v>0.62236052055695246</v>
      </c>
      <c r="AL323">
        <f t="shared" si="817"/>
        <v>0.62236052055695246</v>
      </c>
      <c r="AM323">
        <f t="shared" si="818"/>
        <v>-1.5219343272343433</v>
      </c>
      <c r="AN323" s="53">
        <f t="shared" si="819"/>
        <v>-1.2437223913585072</v>
      </c>
      <c r="AO323">
        <f t="shared" si="820"/>
        <v>0.75478265695849378</v>
      </c>
      <c r="AP323">
        <f t="shared" si="821"/>
        <v>0.75478265695849378</v>
      </c>
      <c r="AQ323">
        <f t="shared" si="822"/>
        <v>0.75478265695849378</v>
      </c>
      <c r="AR323">
        <f t="shared" si="823"/>
        <v>-0.93510636871101382</v>
      </c>
      <c r="AS323" s="53">
        <f t="shared" si="824"/>
        <v>-0.6306614340844422</v>
      </c>
      <c r="AT323">
        <f t="shared" si="825"/>
        <v>0.87892203391081425</v>
      </c>
      <c r="AU323">
        <f t="shared" si="826"/>
        <v>0.87892203391081436</v>
      </c>
      <c r="AV323">
        <f t="shared" si="827"/>
        <v>0.87892203391081425</v>
      </c>
      <c r="AW323">
        <f t="shared" si="828"/>
        <v>-0.1063648180749214</v>
      </c>
      <c r="AX323" s="53">
        <f t="shared" si="829"/>
        <v>-5.594630459110967E-2</v>
      </c>
      <c r="AY323">
        <f t="shared" si="830"/>
        <v>0.96897557309070848</v>
      </c>
      <c r="AZ323">
        <f t="shared" si="831"/>
        <v>0.96897557309070859</v>
      </c>
      <c r="BA323">
        <f t="shared" si="832"/>
        <v>0.96897557309070848</v>
      </c>
      <c r="BB323">
        <f t="shared" si="833"/>
        <v>0</v>
      </c>
      <c r="BC323" s="53">
        <f t="shared" si="834"/>
        <v>0</v>
      </c>
      <c r="EW323">
        <f t="shared" si="780"/>
        <v>1.8221237390820817</v>
      </c>
      <c r="EX323">
        <f t="shared" si="774"/>
        <v>-1.2434494358242818</v>
      </c>
      <c r="EY323">
        <f t="shared" si="775"/>
        <v>4.8429158056431536</v>
      </c>
      <c r="EZ323">
        <f t="shared" si="776"/>
        <v>0.76792337629527263</v>
      </c>
      <c r="FA323">
        <f t="shared" si="779"/>
        <v>-5.8498114232972735</v>
      </c>
      <c r="FB323" cm="1">
        <f t="array" ref="FB323">xsel+Rs*COS(EW323)</f>
        <v>266.99109489755426</v>
      </c>
      <c r="FC323">
        <f t="shared" si="728"/>
        <v>137.40787887327485</v>
      </c>
    </row>
    <row r="324" spans="1:159" x14ac:dyDescent="0.2">
      <c r="A324">
        <f t="shared" si="835"/>
        <v>65</v>
      </c>
      <c r="B324">
        <f t="shared" si="781"/>
        <v>1.1344640137963142</v>
      </c>
      <c r="C324">
        <f t="shared" ref="C324:C355" si="836">SIN($B324)/(Al)</f>
        <v>2.7463872334443938E-2</v>
      </c>
      <c r="D324">
        <f t="shared" ref="D324:D355" si="837">1-$C324^2*Al</f>
        <v>0.97510927864111308</v>
      </c>
      <c r="E324">
        <f t="shared" ref="E324:E355" si="838">SIN($B324)</f>
        <v>0.90630778703664994</v>
      </c>
      <c r="F324">
        <f t="shared" ref="F324:F355" si="839">IF(ABS($B324)&gt;PI()/2,ABS(TAN($B324/2)),ABS(TAN($B324/2)))</f>
        <v>0.63707026080749318</v>
      </c>
      <c r="G324">
        <f t="shared" si="786"/>
        <v>0.18959997604520248</v>
      </c>
      <c r="H324">
        <f t="shared" si="787"/>
        <v>0.18959997604520248</v>
      </c>
      <c r="I324">
        <f t="shared" ref="I324:I355" si="840">IF(OR($J324&lt;0, xronoslin&lt;$J324),$G324,$H324)</f>
        <v>0.18959997604520248</v>
      </c>
      <c r="J324">
        <f t="shared" ref="J324:J355" si="841">(LN($F324))/Vl</f>
        <v>-5.6359416243964393E-2</v>
      </c>
      <c r="K324">
        <f t="shared" ref="K324:K355" si="842">IF($B324&lt;0,2*ABS(TAN($B324/2))*EXP(Vl*($J324-xronoslin))/(TAN($B324/2)^2+EXP(2*Vl*($J324-xronoslin))),2*ABS(_xlfn.COT($B324/2))*EXP(Vl*($J324-xronoslin))/(_xlfn.COT($B324/2)^2+EXP(2*Vl*($J324-xronoslin))))</f>
        <v>0.12144289408913107</v>
      </c>
      <c r="L324">
        <f t="shared" ref="L324:L355" si="843">Al*1/Vl*_xlfn.COT($B324)</f>
        <v>1.9235190898893693</v>
      </c>
      <c r="M324">
        <f t="shared" ref="M324:M355" si="844">(SIN($E324)^2-SIN($B324)^2)/(Vl*$C324^2)</f>
        <v>-33.419840564537694</v>
      </c>
      <c r="N324">
        <f t="shared" ref="N324:N355" si="845">IF(OR($J324&lt;0,xronoslin&lt;$J324),-1/(Vl*$C324)*(SIGN(COS($B324))*SQRT(1-$I324^2)-COS($B324)),2*$L324+1/(Vl*$C324)*(SIGN(COS($B324))*SQRT(1-$I324^2)-COS($B324)))</f>
        <v>-2.545358279951905</v>
      </c>
      <c r="O324" s="53">
        <f t="shared" ref="O324:O355" si="846">Al*(SIGN(SIN($B324))*SQRT(1-(Vl*SIN($B324)*N324/Al-COS($B324))^2)-SIN($B324))/(Vl*SIN($B324))</f>
        <v>-3.2620482386081124</v>
      </c>
      <c r="P324">
        <f t="shared" ref="P324:P355" si="847">2*EXP(Vl*(R$197-LN($F324)/Vl))/(1+EXP(2*Vl*(R$197-LN($F324)/Vl)))</f>
        <v>0.24597089001134942</v>
      </c>
      <c r="Q324">
        <f t="shared" ref="Q324:Q355" si="848">2*EXP(Vl*(LN($F324)/Vl-R$197))/(1+EXP(2*Vl*(LN($F324)/Vl-R$197)))</f>
        <v>0.24597089001134939</v>
      </c>
      <c r="R324">
        <f t="shared" ref="R324:R355" si="849">IF(OR($J324&lt;0, R$197&lt;$J324),P324,P324)</f>
        <v>0.24597089001134942</v>
      </c>
      <c r="S324">
        <f t="shared" ref="S324:S355" si="850">IF(R$197&lt;=0,0,IF(OR($J324&lt;0,R$197&lt;$J324),-1/(Vl*$C324)*(SIGN(COS($B324))*SQRT(1-R324^2)-COS($B324)),2*$L324+1/(Vl*$C324)*(SIGN(COS($B324))*SQRT(1-R324^2)-COS($B324))))</f>
        <v>-2.4880821043026073</v>
      </c>
      <c r="T324" s="53">
        <f t="shared" ref="T324:T355" si="851">IF(R$197&lt;0,0,Al*(SIGN(SIN($B324))*SQRT(1-(Vl*SIN($B324)*S324/Al-COS($B324))^2)-SIN($B324))/(Vl*SIN($B324)))</f>
        <v>-3.0054797489224456</v>
      </c>
      <c r="U324">
        <f t="shared" ref="U324:U355" si="852">2*EXP(Vl*(W$197-LN($F324)/Vl))/(1+EXP(2*Vl*(W$197-LN($F324)/Vl)))</f>
        <v>0.31770214974043431</v>
      </c>
      <c r="V324">
        <f t="shared" ref="V324:V355" si="853">2*EXP(Vl*(LN($F324)/Vl-W$197))/(1+EXP(2*Vl*(LN($F324)/Vl-W$197)))</f>
        <v>0.31770214974043437</v>
      </c>
      <c r="W324">
        <f t="shared" ref="W324:W355" si="854">IF(OR($J324&lt;0, W$197&lt;$J324),U324,U324)</f>
        <v>0.31770214974043431</v>
      </c>
      <c r="X324">
        <f t="shared" ref="X324:X355" si="855">IF(W$197&lt;=0,0,IF(OR($J324&lt;0,W$197&lt;$J324),-1/(Vl*$C324)*(SIGN(COS($B324))*SQRT(1-W324^2)-COS($B324)),2*$L324+1/(Vl*$C324)*(SIGN(COS($B324))*SQRT(1-W324^2)-COS($B324))))</f>
        <v>-2.3921075978060737</v>
      </c>
      <c r="Y324" s="53">
        <f t="shared" ref="Y324:Y355" si="856">IF(W$197&lt;0,0,Al*(SIGN(SIN($B324))*SQRT(1-(Vl*SIN($B324)*X324/Al-COS($B324))^2)-SIN($B324))/(Vl*SIN($B324)))</f>
        <v>-2.6789996605741466</v>
      </c>
      <c r="Z324">
        <f t="shared" ref="Z324:Z355" si="857">2*EXP(Vl*(AB$197-LN($F324)/Vl))/(1+EXP(2*Vl*(AB$197-LN($F324)/Vl)))</f>
        <v>0.40735822691894236</v>
      </c>
      <c r="AA324">
        <f t="shared" ref="AA324:AA355" si="858">2*EXP(Vl*(LN($F324)/Vl-AB$197))/(1+EXP(2*Vl*(LN($F324)/Vl-AB$197)))</f>
        <v>0.40735822691894247</v>
      </c>
      <c r="AB324">
        <f t="shared" ref="AB324:AB355" si="859">IF(OR($J324&lt;0, AB$197&lt;$J324),Z324,Z324)</f>
        <v>0.40735822691894236</v>
      </c>
      <c r="AC324">
        <f t="shared" ref="AC324:AC355" si="860">IF(AB$197&lt;=0,0,IF(OR($J324&lt;0,AB$197&lt;$J324),-1/(Vl*$C324)*(SIGN(COS($B324))*SQRT(1-AB324^2)-COS($B324)),2*$L324+1/(Vl*$C324)*(SIGN(COS($B324))*SQRT(1-AB324^2)-COS($B324))))</f>
        <v>-2.2331619404803451</v>
      </c>
      <c r="AD324" s="53">
        <f t="shared" ref="AD324:AD355" si="861">IF(AB$197&lt;=0,0,Al*(SIGN(SIN($B324))*SQRT(1-(Vl*SIN($B324)*AC324/Al-COS($B324))^2)-SIN($B324))/(Vl*SIN($B324)))</f>
        <v>-2.2709359501534472</v>
      </c>
      <c r="AE324">
        <f t="shared" ref="AE324:AE355" si="862">2*EXP(Vl*(AG$197-LN($F324)/Vl))/(1+EXP(2*Vl*(AG$197-LN($F324)/Vl)))</f>
        <v>0.51607981078136278</v>
      </c>
      <c r="AF324">
        <f t="shared" ref="AF324:AF355" si="863">2*EXP(Vl*(LN($F324)/Vl-AG$197))/(1+EXP(2*Vl*(LN($F324)/Vl-AG$197)))</f>
        <v>0.51607981078136289</v>
      </c>
      <c r="AG324">
        <f t="shared" ref="AG324:AG355" si="864">IF(OR($J324&lt;0, AG$197&lt;$J324),AE324,AE324)</f>
        <v>0.51607981078136278</v>
      </c>
      <c r="AH324">
        <f t="shared" ref="AH324:AH355" si="865">IF(AG$197&lt;=0,0,IF(OR($J324&lt;0,AG$197&lt;$J324),-1/(Vl*$C324)*(SIGN(COS($B324))*SQRT(1-AG324^2)-COS($B324)),2*$L324+1/(Vl*$C324)*(SIGN(COS($B324))*SQRT(1-AG324^2)-COS($B324))))</f>
        <v>-1.9749683940274827</v>
      </c>
      <c r="AI324" s="53">
        <f t="shared" ref="AI324:AI355" si="866">IF(AG$197&lt;=0,0,Al*(SIGN(SIN($B324))*SQRT(1-(Vl*SIN($B324)*AH324/Al-COS($B324))^2)-SIN($B324))/(Vl*SIN($B324)))</f>
        <v>-1.7760968459912021</v>
      </c>
      <c r="AJ324">
        <f t="shared" ref="AJ324:AJ355" si="867">2*EXP(Vl*(AL$197-LN($F324)/Vl))/(1+EXP(2*Vl*(AL$197-LN($F324)/Vl)))</f>
        <v>0.64138038052584312</v>
      </c>
      <c r="AK324">
        <f t="shared" ref="AK324:AK355" si="868">2*EXP(Vl*(LN($F324)/Vl-AL$197))/(1+EXP(2*Vl*(LN($F324)/Vl-AL$197)))</f>
        <v>0.64138038052584312</v>
      </c>
      <c r="AL324">
        <f t="shared" ref="AL324:AL355" si="869">IF(OR($J324&lt;0, AL$197&lt;$J324),AJ324,AJ324)</f>
        <v>0.64138038052584312</v>
      </c>
      <c r="AM324">
        <f t="shared" ref="AM324:AM355" si="870">IF(AL$197&lt;=0,0,IF(OR($J324&lt;0,AL$197&lt;$J324),-1/(Vl*$C324)*(SIGN(COS($B324))*SQRT(1-AL324^2)-COS($B324)),2*$L324+1/(Vl*$C324)*(SIGN(COS($B324))*SQRT(1-AL324^2)-COS($B324))))</f>
        <v>-1.5684459179116255</v>
      </c>
      <c r="AN324" s="53">
        <f t="shared" ref="AN324:AN355" si="871">IF(AL$197&lt;=0,0,Al*(SIGN(SIN($B324))*SQRT(1-(Vl*SIN($B324)*AM324/Al-COS($B324))^2)-SIN($B324))/(Vl*SIN($B324)))</f>
        <v>-1.2057995831970991</v>
      </c>
      <c r="AO324">
        <f t="shared" ref="AO324:AO355" si="872">2*EXP(Vl*(AQ$197-LN($F324)/Vl))/(1+EXP(2*Vl*(AQ$197-LN($F324)/Vl)))</f>
        <v>0.77392184745488024</v>
      </c>
      <c r="AP324">
        <f t="shared" ref="AP324:AP355" si="873">2*EXP(Vl*(LN($F324)/Vl-AQ$197))/(1+EXP(2*Vl*(LN($F324)/Vl-AQ$197)))</f>
        <v>0.77392184745488035</v>
      </c>
      <c r="AQ324">
        <f t="shared" ref="AQ324:AQ355" si="874">IF(OR($J324&lt;0, AQ$197&lt;$J324),AO324,AO324)</f>
        <v>0.77392184745488024</v>
      </c>
      <c r="AR324">
        <f t="shared" ref="AR324:AR355" si="875">IF(AQ$197&lt;=0,0,IF(OR($J324&lt;0,AQ$197&lt;$J324),-1/(Vl*$C324)*(SIGN(COS($B324))*SQRT(1-AQ324^2)-COS($B324)),2*$L324+1/(Vl*$C324)*(SIGN(COS($B324))*SQRT(1-AQ324^2)-COS($B324))))</f>
        <v>-0.95881806738366759</v>
      </c>
      <c r="AS324" s="53">
        <f t="shared" ref="AS324:AS355" si="876">IF(AQ$197&lt;=0,0,Al*(SIGN(SIN($B324))*SQRT(1-(Vl*SIN($B324)*AR324/Al-COS($B324))^2)-SIN($B324))/(Vl*SIN($B324)))</f>
        <v>-0.60254585537696181</v>
      </c>
      <c r="AT324">
        <f t="shared" ref="AT324:AT355" si="877">2*EXP(Vl*(AV$197-LN($F324)/Vl))/(1+EXP(2*Vl*(AV$197-LN($F324)/Vl)))</f>
        <v>0.89482818542638176</v>
      </c>
      <c r="AU324">
        <f t="shared" ref="AU324:AU355" si="878">2*EXP(Vl*(LN($F324)/Vl-AV$197))/(1+EXP(2*Vl*(LN($F324)/Vl-AV$197)))</f>
        <v>0.89482818542638165</v>
      </c>
      <c r="AV324">
        <f t="shared" ref="AV324:AV355" si="879">IF(OR($J324&lt;0, AV$197&lt;$J324),AT324,AT324)</f>
        <v>0.89482818542638176</v>
      </c>
      <c r="AW324">
        <f t="shared" ref="AW324:AW355" si="880">IF(AV$197&lt;=0,0,IF(OR($J324&lt;0,AV$197&lt;$J324),-1/(Vl*$C324)*(SIGN(COS($B324))*SQRT(1-AV324^2)-COS($B324)),2*$L324+1/(Vl*$C324)*(SIGN(COS($B324))*SQRT(1-AV324^2)-COS($B324))))</f>
        <v>-0.10828973842843226</v>
      </c>
      <c r="AX324" s="53">
        <f t="shared" ref="AX324:AX355" si="881">IF(AV$197&lt;=0,0,Al*(SIGN(SIN($B324))*SQRT(1-(Vl*SIN($B324)*AW324/Al-COS($B324))^2)-SIN($B324))/(Vl*SIN($B324)))</f>
        <v>-5.22486481079317E-2</v>
      </c>
      <c r="AY324">
        <f t="shared" ref="AY324:AY355" si="882">2*EXP(Vl*(BA$197-LN($F324)/Vl))/(1+EXP(2*Vl*(BA$197-LN($F324)/Vl)))</f>
        <v>0.97762522381245875</v>
      </c>
      <c r="AZ324">
        <f t="shared" ref="AZ324:AZ355" si="883">2*EXP(Vl*(LN($F324)/Vl-BA$197))/(1+EXP(2*Vl*(LN($F324)/Vl-BA$197)))</f>
        <v>0.97762522381245887</v>
      </c>
      <c r="BA324">
        <f t="shared" ref="BA324:BA355" si="884">IF(OR($J324&lt;0, BA$197&lt;$J324),AY324,AY324)</f>
        <v>0.97762522381245875</v>
      </c>
      <c r="BB324">
        <f t="shared" ref="BB324:BB355" si="885">IF(BA$197&lt;=0,0,IF(OR($J324&lt;0,BA$197&lt;$J324),-1/(Vl*$C324)*(SIGN(COS($B324))*SQRT(1-BA324^2)-COS($B324)),2*$L324+1/(Vl*$C324)*(SIGN(COS($B324))*SQRT(1-BA324^2)-COS($B324))))</f>
        <v>0</v>
      </c>
      <c r="BC324" s="53">
        <f t="shared" ref="BC324:BC355" si="886">IF(BA$197&lt;=0,0,Al*(SIGN(SIN($B324))*SQRT(1-(Vl*SIN($B324)*BB324/Al-COS($B324))^2)-SIN($B324))/(Vl*SIN($B324)))</f>
        <v>0</v>
      </c>
      <c r="EW324">
        <f t="shared" si="780"/>
        <v>1.8535396656179797</v>
      </c>
      <c r="EX324">
        <f t="shared" si="774"/>
        <v>-1.394955530196154</v>
      </c>
      <c r="EY324">
        <f t="shared" si="775"/>
        <v>4.8014684283847133</v>
      </c>
      <c r="EZ324">
        <f t="shared" si="776"/>
        <v>0.52487394129342146</v>
      </c>
      <c r="FA324">
        <f t="shared" si="779"/>
        <v>-5.8766067884240059</v>
      </c>
      <c r="FB324" cm="1">
        <f t="array" ref="FB324">xsel+Rs*COS(EW324)</f>
        <v>266.95321837396131</v>
      </c>
      <c r="FC324">
        <f t="shared" si="728"/>
        <v>137.39751702896024</v>
      </c>
    </row>
    <row r="325" spans="1:159" x14ac:dyDescent="0.2">
      <c r="A325">
        <f t="shared" si="835"/>
        <v>67</v>
      </c>
      <c r="B325">
        <f t="shared" si="781"/>
        <v>1.1693705988362009</v>
      </c>
      <c r="C325">
        <f t="shared" si="836"/>
        <v>2.7894086468255769E-2</v>
      </c>
      <c r="D325">
        <f t="shared" si="837"/>
        <v>0.97432335802334857</v>
      </c>
      <c r="E325">
        <f t="shared" si="838"/>
        <v>0.92050485345244037</v>
      </c>
      <c r="F325">
        <f t="shared" si="839"/>
        <v>0.66188556119569153</v>
      </c>
      <c r="G325">
        <f t="shared" si="786"/>
        <v>0.19684352974994318</v>
      </c>
      <c r="H325">
        <f t="shared" si="787"/>
        <v>0.19684352974994315</v>
      </c>
      <c r="I325">
        <f t="shared" si="840"/>
        <v>0.19684352974994318</v>
      </c>
      <c r="J325">
        <f t="shared" si="841"/>
        <v>-5.1582825784128351E-2</v>
      </c>
      <c r="K325">
        <f t="shared" si="842"/>
        <v>0.13100802604131809</v>
      </c>
      <c r="L325">
        <f t="shared" si="843"/>
        <v>1.7509586168646194</v>
      </c>
      <c r="M325">
        <f t="shared" si="844"/>
        <v>-34.357107991554606</v>
      </c>
      <c r="N325">
        <f t="shared" si="845"/>
        <v>-2.6426021709228751</v>
      </c>
      <c r="O325" s="53">
        <f t="shared" si="846"/>
        <v>-3.2428975785156271</v>
      </c>
      <c r="P325">
        <f t="shared" si="847"/>
        <v>0.25524060131335291</v>
      </c>
      <c r="Q325">
        <f t="shared" si="848"/>
        <v>0.25524060131335291</v>
      </c>
      <c r="R325">
        <f t="shared" si="849"/>
        <v>0.25524060131335291</v>
      </c>
      <c r="S325">
        <f t="shared" si="850"/>
        <v>-2.5818484959333494</v>
      </c>
      <c r="T325" s="53">
        <f t="shared" si="851"/>
        <v>-2.9812064866157906</v>
      </c>
      <c r="U325">
        <f t="shared" si="852"/>
        <v>0.32939964760046064</v>
      </c>
      <c r="V325">
        <f t="shared" si="853"/>
        <v>0.32939964760046064</v>
      </c>
      <c r="W325">
        <f t="shared" si="854"/>
        <v>0.32939964760046064</v>
      </c>
      <c r="X325">
        <f t="shared" si="855"/>
        <v>-2.4801827761740838</v>
      </c>
      <c r="Y325" s="53">
        <f t="shared" si="856"/>
        <v>-2.6488822573768176</v>
      </c>
      <c r="Z325">
        <f t="shared" si="857"/>
        <v>0.42177306982462615</v>
      </c>
      <c r="AA325">
        <f t="shared" si="858"/>
        <v>0.42177306982462615</v>
      </c>
      <c r="AB325">
        <f t="shared" si="859"/>
        <v>0.42177306982462615</v>
      </c>
      <c r="AC325">
        <f t="shared" si="860"/>
        <v>-2.3121849635292486</v>
      </c>
      <c r="AD325" s="53">
        <f t="shared" si="861"/>
        <v>-2.234935100829456</v>
      </c>
      <c r="AE325">
        <f t="shared" si="862"/>
        <v>0.53314499114002656</v>
      </c>
      <c r="AF325">
        <f t="shared" si="863"/>
        <v>0.53314499114002656</v>
      </c>
      <c r="AG325">
        <f t="shared" si="864"/>
        <v>0.53314499114002656</v>
      </c>
      <c r="AH325">
        <f t="shared" si="865"/>
        <v>-2.0402745562579172</v>
      </c>
      <c r="AI325" s="53">
        <f t="shared" si="866"/>
        <v>-1.7358511756301829</v>
      </c>
      <c r="AJ325">
        <f t="shared" si="867"/>
        <v>0.66026027410647892</v>
      </c>
      <c r="AK325">
        <f t="shared" si="868"/>
        <v>0.66026027410647881</v>
      </c>
      <c r="AL325">
        <f t="shared" si="869"/>
        <v>0.66026027410647892</v>
      </c>
      <c r="AM325">
        <f t="shared" si="870"/>
        <v>-1.6146152316547047</v>
      </c>
      <c r="AN325" s="53">
        <f t="shared" si="871"/>
        <v>-1.1662175226733402</v>
      </c>
      <c r="AO325">
        <f t="shared" si="872"/>
        <v>0.79252647881966576</v>
      </c>
      <c r="AP325">
        <f t="shared" si="873"/>
        <v>0.79252647881966565</v>
      </c>
      <c r="AQ325">
        <f t="shared" si="874"/>
        <v>0.79252647881966576</v>
      </c>
      <c r="AR325">
        <f t="shared" si="875"/>
        <v>-0.98186749640318949</v>
      </c>
      <c r="AS325" s="53">
        <f t="shared" si="876"/>
        <v>-0.5735013708838318</v>
      </c>
      <c r="AT325">
        <f t="shared" si="877"/>
        <v>0.90968564978419175</v>
      </c>
      <c r="AU325">
        <f t="shared" si="878"/>
        <v>0.90968564978419164</v>
      </c>
      <c r="AV325">
        <f t="shared" si="879"/>
        <v>0.90968564978419175</v>
      </c>
      <c r="AW325">
        <f t="shared" si="880"/>
        <v>-0.11008774943794346</v>
      </c>
      <c r="AX325" s="53">
        <f t="shared" si="881"/>
        <v>-4.8483410993586273E-2</v>
      </c>
      <c r="AY325">
        <f t="shared" si="882"/>
        <v>0.98482426086842323</v>
      </c>
      <c r="AZ325">
        <f t="shared" si="883"/>
        <v>0.98482426086842312</v>
      </c>
      <c r="BA325">
        <f t="shared" si="884"/>
        <v>0.98482426086842323</v>
      </c>
      <c r="BB325">
        <f t="shared" si="885"/>
        <v>0</v>
      </c>
      <c r="BC325" s="53">
        <f t="shared" si="886"/>
        <v>0</v>
      </c>
      <c r="EW325">
        <f t="shared" si="780"/>
        <v>1.8849555921538776</v>
      </c>
      <c r="EX325">
        <f t="shared" si="774"/>
        <v>-1.5450849718747452</v>
      </c>
      <c r="EY325">
        <f t="shared" si="775"/>
        <v>4.7552825814757655</v>
      </c>
      <c r="EZ325">
        <f t="shared" si="776"/>
        <v>0.25299465061595233</v>
      </c>
      <c r="FA325">
        <f t="shared" si="779"/>
        <v>-5.8945732421236166</v>
      </c>
      <c r="FB325" cm="1">
        <f t="array" ref="FB325">xsel+Rs*COS(EW325)</f>
        <v>266.91568601354163</v>
      </c>
      <c r="FC325">
        <f t="shared" si="728"/>
        <v>137.38597056723299</v>
      </c>
    </row>
    <row r="326" spans="1:159" x14ac:dyDescent="0.2">
      <c r="A326">
        <f t="shared" si="835"/>
        <v>69</v>
      </c>
      <c r="B326">
        <f t="shared" si="781"/>
        <v>1.2042771838760873</v>
      </c>
      <c r="C326">
        <f t="shared" si="836"/>
        <v>2.829031595446066E-2</v>
      </c>
      <c r="D326">
        <f t="shared" si="837"/>
        <v>0.97358871476549402</v>
      </c>
      <c r="E326">
        <f t="shared" si="838"/>
        <v>0.93358042649720174</v>
      </c>
      <c r="F326">
        <f t="shared" si="839"/>
        <v>0.68728095860161309</v>
      </c>
      <c r="G326">
        <f t="shared" si="786"/>
        <v>0.20423981384836634</v>
      </c>
      <c r="H326">
        <f t="shared" si="787"/>
        <v>0.20423981384836637</v>
      </c>
      <c r="I326">
        <f t="shared" si="840"/>
        <v>0.20423981384836634</v>
      </c>
      <c r="J326">
        <f t="shared" si="841"/>
        <v>-4.6876513234670167E-2</v>
      </c>
      <c r="K326">
        <f t="shared" si="842"/>
        <v>0.14115511894414695</v>
      </c>
      <c r="L326">
        <f t="shared" si="843"/>
        <v>1.5834391445210907</v>
      </c>
      <c r="M326">
        <f t="shared" si="844"/>
        <v>-35.227102750393605</v>
      </c>
      <c r="N326">
        <f t="shared" si="845"/>
        <v>-2.7418964501917165</v>
      </c>
      <c r="O326" s="53">
        <f t="shared" si="846"/>
        <v>-3.2225718768167235</v>
      </c>
      <c r="P326">
        <f t="shared" si="847"/>
        <v>0.26469090346539287</v>
      </c>
      <c r="Q326">
        <f t="shared" si="848"/>
        <v>0.26469090346539287</v>
      </c>
      <c r="R326">
        <f t="shared" si="849"/>
        <v>0.26469090346539287</v>
      </c>
      <c r="S326">
        <f t="shared" si="850"/>
        <v>-2.6774416275582262</v>
      </c>
      <c r="T326" s="53">
        <f t="shared" si="851"/>
        <v>-2.955470363553601</v>
      </c>
      <c r="U326">
        <f t="shared" si="852"/>
        <v>0.34129330419114018</v>
      </c>
      <c r="V326">
        <f t="shared" si="853"/>
        <v>0.34129330419114018</v>
      </c>
      <c r="W326">
        <f t="shared" si="854"/>
        <v>0.34129330419114018</v>
      </c>
      <c r="X326">
        <f t="shared" si="855"/>
        <v>-2.5697349127255849</v>
      </c>
      <c r="Y326" s="53">
        <f t="shared" si="856"/>
        <v>-2.6170047166470076</v>
      </c>
      <c r="Z326">
        <f t="shared" si="857"/>
        <v>0.43636374904144087</v>
      </c>
      <c r="AA326">
        <f t="shared" si="858"/>
        <v>0.43636374904144093</v>
      </c>
      <c r="AB326">
        <f t="shared" si="859"/>
        <v>0.43636374904144087</v>
      </c>
      <c r="AC326">
        <f t="shared" si="860"/>
        <v>-2.3921719316560313</v>
      </c>
      <c r="AD326" s="53">
        <f t="shared" si="861"/>
        <v>-2.1969385135895001</v>
      </c>
      <c r="AE326">
        <f t="shared" si="862"/>
        <v>0.55028748358417923</v>
      </c>
      <c r="AF326">
        <f t="shared" si="863"/>
        <v>0.55028748358417923</v>
      </c>
      <c r="AG326">
        <f t="shared" si="864"/>
        <v>0.55028748358417923</v>
      </c>
      <c r="AH326">
        <f t="shared" si="865"/>
        <v>-2.1058765814966054</v>
      </c>
      <c r="AI326" s="53">
        <f t="shared" si="866"/>
        <v>-1.693569557202961</v>
      </c>
      <c r="AJ326">
        <f t="shared" si="867"/>
        <v>0.67898304909640339</v>
      </c>
      <c r="AK326">
        <f t="shared" si="868"/>
        <v>0.67898304909640328</v>
      </c>
      <c r="AL326">
        <f t="shared" si="869"/>
        <v>0.67898304909640339</v>
      </c>
      <c r="AM326">
        <f t="shared" si="870"/>
        <v>-1.6604003240843315</v>
      </c>
      <c r="AN326" s="53">
        <f t="shared" si="871"/>
        <v>-1.1249316630584272</v>
      </c>
      <c r="AO326">
        <f t="shared" si="872"/>
        <v>0.81056748059013362</v>
      </c>
      <c r="AP326">
        <f t="shared" si="873"/>
        <v>0.8105674805901335</v>
      </c>
      <c r="AQ326">
        <f t="shared" si="874"/>
        <v>0.81056748059013362</v>
      </c>
      <c r="AR326">
        <f t="shared" si="875"/>
        <v>-1.0042186401370323</v>
      </c>
      <c r="AS326" s="53">
        <f t="shared" si="876"/>
        <v>-0.54352939228870711</v>
      </c>
      <c r="AT326">
        <f t="shared" si="877"/>
        <v>0.92347403089560964</v>
      </c>
      <c r="AU326">
        <f t="shared" si="878"/>
        <v>0.92347403089560953</v>
      </c>
      <c r="AV326">
        <f t="shared" si="879"/>
        <v>0.92347403089560964</v>
      </c>
      <c r="AW326">
        <f t="shared" si="880"/>
        <v>-0.11175638282279333</v>
      </c>
      <c r="AX326" s="53">
        <f t="shared" si="881"/>
        <v>-4.4654837090987755E-2</v>
      </c>
      <c r="AY326">
        <f t="shared" si="882"/>
        <v>0.99059656118029926</v>
      </c>
      <c r="AZ326">
        <f t="shared" si="883"/>
        <v>0.99059656118029926</v>
      </c>
      <c r="BA326">
        <f t="shared" si="884"/>
        <v>0.99059656118029926</v>
      </c>
      <c r="BB326">
        <f t="shared" si="885"/>
        <v>0</v>
      </c>
      <c r="BC326" s="53">
        <f t="shared" si="886"/>
        <v>0</v>
      </c>
      <c r="EW326">
        <f t="shared" si="780"/>
        <v>1.9163715186897756</v>
      </c>
      <c r="EX326">
        <f t="shared" si="774"/>
        <v>-1.6936896012264651</v>
      </c>
      <c r="EY326">
        <f t="shared" si="775"/>
        <v>4.7044038447711243</v>
      </c>
      <c r="EZ326">
        <f t="shared" si="776"/>
        <v>-4.7111799456151411E-2</v>
      </c>
      <c r="FA326">
        <f t="shared" si="779"/>
        <v>-5.8998119019467063</v>
      </c>
      <c r="FB326" cm="1">
        <f t="array" ref="FB326">xsel+Rs*COS(EW326)</f>
        <v>266.87853485620371</v>
      </c>
      <c r="FC326">
        <f t="shared" si="728"/>
        <v>137.37325088305684</v>
      </c>
    </row>
    <row r="327" spans="1:159" x14ac:dyDescent="0.2">
      <c r="A327">
        <f t="shared" si="835"/>
        <v>71</v>
      </c>
      <c r="B327">
        <f t="shared" si="781"/>
        <v>1.2391837689159739</v>
      </c>
      <c r="C327">
        <f t="shared" si="836"/>
        <v>2.8652078048464143E-2</v>
      </c>
      <c r="D327">
        <f t="shared" si="837"/>
        <v>0.97290892797565576</v>
      </c>
      <c r="E327">
        <f t="shared" si="838"/>
        <v>0.94551857559931674</v>
      </c>
      <c r="F327">
        <f t="shared" si="839"/>
        <v>0.71329306789700531</v>
      </c>
      <c r="G327">
        <f t="shared" si="786"/>
        <v>0.21179768282656319</v>
      </c>
      <c r="H327">
        <f t="shared" si="787"/>
        <v>0.21179768282656317</v>
      </c>
      <c r="I327">
        <f t="shared" si="840"/>
        <v>0.21179768282656319</v>
      </c>
      <c r="J327">
        <f t="shared" si="841"/>
        <v>-4.2232863512611414E-2</v>
      </c>
      <c r="K327">
        <f t="shared" si="842"/>
        <v>0.15192031038515888</v>
      </c>
      <c r="L327">
        <f t="shared" si="843"/>
        <v>1.4203514048198695</v>
      </c>
      <c r="M327">
        <f t="shared" si="844"/>
        <v>-36.026894042306374</v>
      </c>
      <c r="N327">
        <f t="shared" si="845"/>
        <v>-2.8433599882348779</v>
      </c>
      <c r="O327" s="53">
        <f t="shared" si="846"/>
        <v>-3.2009933604627463</v>
      </c>
      <c r="P327">
        <f t="shared" si="847"/>
        <v>0.2743315558404017</v>
      </c>
      <c r="Q327">
        <f t="shared" si="848"/>
        <v>0.27433155584040175</v>
      </c>
      <c r="R327">
        <f t="shared" si="849"/>
        <v>0.2743315558404017</v>
      </c>
      <c r="S327">
        <f t="shared" si="850"/>
        <v>-2.7749602186685616</v>
      </c>
      <c r="T327" s="53">
        <f t="shared" si="851"/>
        <v>-2.9281777512944345</v>
      </c>
      <c r="U327">
        <f t="shared" si="852"/>
        <v>0.35339224036363748</v>
      </c>
      <c r="V327">
        <f t="shared" si="853"/>
        <v>0.35339224036363748</v>
      </c>
      <c r="W327">
        <f t="shared" si="854"/>
        <v>0.35339224036363748</v>
      </c>
      <c r="X327">
        <f t="shared" si="855"/>
        <v>-2.6608326820269497</v>
      </c>
      <c r="Y327" s="53">
        <f t="shared" si="856"/>
        <v>-2.5832608643346706</v>
      </c>
      <c r="Z327">
        <f t="shared" si="857"/>
        <v>0.45113542261946415</v>
      </c>
      <c r="AA327">
        <f t="shared" si="858"/>
        <v>0.45113542261946415</v>
      </c>
      <c r="AB327">
        <f t="shared" si="859"/>
        <v>0.45113542261946415</v>
      </c>
      <c r="AC327">
        <f t="shared" si="860"/>
        <v>-2.4731511215968913</v>
      </c>
      <c r="AD327" s="53">
        <f t="shared" si="861"/>
        <v>-2.1568381189647838</v>
      </c>
      <c r="AE327">
        <f t="shared" si="862"/>
        <v>0.56750307842718517</v>
      </c>
      <c r="AF327">
        <f t="shared" si="863"/>
        <v>0.56750307842718528</v>
      </c>
      <c r="AG327">
        <f t="shared" si="864"/>
        <v>0.56750307842718517</v>
      </c>
      <c r="AH327">
        <f t="shared" si="865"/>
        <v>-2.1717583598359713</v>
      </c>
      <c r="AI327" s="53">
        <f t="shared" si="866"/>
        <v>-1.6491626564255206</v>
      </c>
      <c r="AJ327">
        <f t="shared" si="867"/>
        <v>0.69752994695566217</v>
      </c>
      <c r="AK327">
        <f t="shared" si="868"/>
        <v>0.69752994695566228</v>
      </c>
      <c r="AL327">
        <f t="shared" si="869"/>
        <v>0.69752994695566217</v>
      </c>
      <c r="AM327">
        <f t="shared" si="870"/>
        <v>-1.7057553226476321</v>
      </c>
      <c r="AN327" s="53">
        <f t="shared" si="871"/>
        <v>-1.0818963472046823</v>
      </c>
      <c r="AO327">
        <f t="shared" si="872"/>
        <v>0.82801469831025731</v>
      </c>
      <c r="AP327">
        <f t="shared" si="873"/>
        <v>0.82801469831025731</v>
      </c>
      <c r="AQ327">
        <f t="shared" si="874"/>
        <v>0.82801469831025731</v>
      </c>
      <c r="AR327">
        <f t="shared" si="875"/>
        <v>-1.0258341399845243</v>
      </c>
      <c r="AS327" s="53">
        <f t="shared" si="876"/>
        <v>-0.51263243930468616</v>
      </c>
      <c r="AT327">
        <f t="shared" si="877"/>
        <v>0.93617404032559537</v>
      </c>
      <c r="AU327">
        <f t="shared" si="878"/>
        <v>0.93617404032559548</v>
      </c>
      <c r="AV327">
        <f t="shared" si="879"/>
        <v>0.93617404032559537</v>
      </c>
      <c r="AW327">
        <f t="shared" si="880"/>
        <v>-0.11329330434763013</v>
      </c>
      <c r="AX327" s="53">
        <f t="shared" si="881"/>
        <v>-4.0767266766460017E-2</v>
      </c>
      <c r="AY327">
        <f t="shared" si="882"/>
        <v>0.99496809336892256</v>
      </c>
      <c r="AZ327">
        <f t="shared" si="883"/>
        <v>0.99496809336892289</v>
      </c>
      <c r="BA327">
        <f t="shared" si="884"/>
        <v>0.99496809336892256</v>
      </c>
      <c r="BB327">
        <f t="shared" si="885"/>
        <v>0</v>
      </c>
      <c r="BC327" s="53">
        <f t="shared" si="886"/>
        <v>0</v>
      </c>
      <c r="EW327">
        <f t="shared" si="780"/>
        <v>1.9477874452256736</v>
      </c>
      <c r="EX327">
        <f t="shared" si="774"/>
        <v>-1.8406227634233983</v>
      </c>
      <c r="EY327">
        <f t="shared" si="775"/>
        <v>4.6488824294412536</v>
      </c>
      <c r="EZ327">
        <f t="shared" si="776"/>
        <v>-0.37443684300683577</v>
      </c>
      <c r="FA327">
        <f t="shared" si="779"/>
        <v>-5.8881064061885873</v>
      </c>
      <c r="FB327" cm="1">
        <f t="array" ref="FB327">xsel+Rs*COS(EW327)</f>
        <v>266.84180156565446</v>
      </c>
      <c r="FC327">
        <f t="shared" si="728"/>
        <v>137.35937052922438</v>
      </c>
    </row>
    <row r="328" spans="1:159" x14ac:dyDescent="0.2">
      <c r="A328">
        <f t="shared" si="835"/>
        <v>73</v>
      </c>
      <c r="B328">
        <f t="shared" si="781"/>
        <v>1.2740903539558606</v>
      </c>
      <c r="C328">
        <f t="shared" si="836"/>
        <v>2.897893199887986E-2</v>
      </c>
      <c r="D328">
        <f t="shared" si="837"/>
        <v>0.9722873095067418</v>
      </c>
      <c r="E328">
        <f t="shared" si="838"/>
        <v>0.95630475596303544</v>
      </c>
      <c r="F328">
        <f t="shared" si="839"/>
        <v>0.73996107502848762</v>
      </c>
      <c r="G328">
        <f t="shared" si="786"/>
        <v>0.21952651886610355</v>
      </c>
      <c r="H328">
        <f t="shared" si="787"/>
        <v>0.21952651886610353</v>
      </c>
      <c r="I328">
        <f t="shared" si="840"/>
        <v>0.21952651886610355</v>
      </c>
      <c r="J328">
        <f t="shared" si="841"/>
        <v>-3.7644711935034221E-2</v>
      </c>
      <c r="K328">
        <f t="shared" si="842"/>
        <v>0.1633424851901219</v>
      </c>
      <c r="L328">
        <f t="shared" si="843"/>
        <v>1.2611390610169741</v>
      </c>
      <c r="M328">
        <f t="shared" si="844"/>
        <v>-36.753861354644592</v>
      </c>
      <c r="N328">
        <f t="shared" si="845"/>
        <v>-2.9471187397810521</v>
      </c>
      <c r="O328" s="53">
        <f t="shared" si="846"/>
        <v>-3.1780770816770061</v>
      </c>
      <c r="P328">
        <f t="shared" si="847"/>
        <v>0.28417281204062633</v>
      </c>
      <c r="Q328">
        <f t="shared" si="848"/>
        <v>0.28417281204062639</v>
      </c>
      <c r="R328">
        <f t="shared" si="849"/>
        <v>0.28417281204062633</v>
      </c>
      <c r="S328">
        <f t="shared" si="850"/>
        <v>-2.8745079880591025</v>
      </c>
      <c r="T328" s="53">
        <f t="shared" si="851"/>
        <v>-2.8992266862543006</v>
      </c>
      <c r="U328">
        <f t="shared" si="852"/>
        <v>0.36570585503780889</v>
      </c>
      <c r="V328">
        <f t="shared" si="853"/>
        <v>0.36570585503780895</v>
      </c>
      <c r="W328">
        <f t="shared" si="854"/>
        <v>0.36570585503780889</v>
      </c>
      <c r="X328">
        <f t="shared" si="855"/>
        <v>-2.7535468523358602</v>
      </c>
      <c r="Y328" s="53">
        <f t="shared" si="856"/>
        <v>-2.5475356586125013</v>
      </c>
      <c r="Z328">
        <f t="shared" si="857"/>
        <v>0.46609300588890329</v>
      </c>
      <c r="AA328">
        <f t="shared" si="858"/>
        <v>0.46609300588890329</v>
      </c>
      <c r="AB328">
        <f t="shared" si="859"/>
        <v>0.46609300588890329</v>
      </c>
      <c r="AC328">
        <f t="shared" si="860"/>
        <v>-2.5551494794833114</v>
      </c>
      <c r="AD328" s="53">
        <f t="shared" si="861"/>
        <v>-2.1145178421908395</v>
      </c>
      <c r="AE328">
        <f t="shared" si="862"/>
        <v>0.58478649740709254</v>
      </c>
      <c r="AF328">
        <f t="shared" si="863"/>
        <v>0.58478649740709254</v>
      </c>
      <c r="AG328">
        <f t="shared" si="864"/>
        <v>0.58478649740709254</v>
      </c>
      <c r="AH328">
        <f t="shared" si="865"/>
        <v>-2.2378996920736558</v>
      </c>
      <c r="AI328" s="53">
        <f t="shared" si="866"/>
        <v>-1.6025360189701927</v>
      </c>
      <c r="AJ328">
        <f t="shared" si="867"/>
        <v>0.71588048445917829</v>
      </c>
      <c r="AK328">
        <f t="shared" si="868"/>
        <v>0.71588048445917829</v>
      </c>
      <c r="AL328">
        <f t="shared" si="869"/>
        <v>0.71588048445917829</v>
      </c>
      <c r="AM328">
        <f t="shared" si="870"/>
        <v>-1.7506301372081847</v>
      </c>
      <c r="AN328" s="53">
        <f t="shared" si="871"/>
        <v>-1.0370649249304229</v>
      </c>
      <c r="AO328">
        <f t="shared" si="872"/>
        <v>0.84483688513589139</v>
      </c>
      <c r="AP328">
        <f t="shared" si="873"/>
        <v>0.84483688513589128</v>
      </c>
      <c r="AQ328">
        <f t="shared" si="874"/>
        <v>0.84483688513589139</v>
      </c>
      <c r="AR328">
        <f t="shared" si="875"/>
        <v>-1.0466752839764715</v>
      </c>
      <c r="AS328" s="53">
        <f t="shared" si="876"/>
        <v>-0.48081426375311498</v>
      </c>
      <c r="AT328">
        <f t="shared" si="877"/>
        <v>0.94776753170400063</v>
      </c>
      <c r="AU328">
        <f t="shared" si="878"/>
        <v>0.94776753170400063</v>
      </c>
      <c r="AV328">
        <f t="shared" si="879"/>
        <v>0.94776753170400063</v>
      </c>
      <c r="AW328">
        <f t="shared" si="880"/>
        <v>-0.11469631798677059</v>
      </c>
      <c r="AX328" s="53">
        <f t="shared" si="881"/>
        <v>-3.6825133252688526E-2</v>
      </c>
      <c r="AY328">
        <f t="shared" si="882"/>
        <v>0.99796667672317063</v>
      </c>
      <c r="AZ328">
        <f t="shared" si="883"/>
        <v>0.99796667672317063</v>
      </c>
      <c r="BA328">
        <f t="shared" si="884"/>
        <v>0.99796667672317063</v>
      </c>
      <c r="BB328">
        <f t="shared" si="885"/>
        <v>0</v>
      </c>
      <c r="BC328" s="53">
        <f t="shared" si="886"/>
        <v>0</v>
      </c>
      <c r="EW328">
        <f t="shared" si="780"/>
        <v>1.9792033717615716</v>
      </c>
      <c r="EX328">
        <f t="shared" si="774"/>
        <v>-1.9857394531739114</v>
      </c>
      <c r="EY328">
        <f t="shared" si="775"/>
        <v>4.588773128419902</v>
      </c>
      <c r="EZ328">
        <f t="shared" si="776"/>
        <v>-0.72747746905842825</v>
      </c>
      <c r="FA328">
        <f t="shared" si="779"/>
        <v>-5.8549787815168344</v>
      </c>
      <c r="FB328" cm="1">
        <f t="array" ref="FB328">xsel+Rs*COS(EW328)</f>
        <v>266.80552239321685</v>
      </c>
      <c r="FC328">
        <f t="shared" si="728"/>
        <v>137.34434320396903</v>
      </c>
    </row>
    <row r="329" spans="1:159" x14ac:dyDescent="0.2">
      <c r="A329">
        <f t="shared" si="835"/>
        <v>75</v>
      </c>
      <c r="B329">
        <f t="shared" si="781"/>
        <v>1.3089969389957472</v>
      </c>
      <c r="C329">
        <f t="shared" si="836"/>
        <v>2.9270479584517221E-2</v>
      </c>
      <c r="D329">
        <f t="shared" si="837"/>
        <v>0.97172688782144789</v>
      </c>
      <c r="E329">
        <f t="shared" si="838"/>
        <v>0.96592582628906831</v>
      </c>
      <c r="F329">
        <f t="shared" si="839"/>
        <v>0.76732698797896037</v>
      </c>
      <c r="G329">
        <f t="shared" si="786"/>
        <v>0.22743627435131328</v>
      </c>
      <c r="H329">
        <f t="shared" si="787"/>
        <v>0.22743627435131325</v>
      </c>
      <c r="I329">
        <f t="shared" si="840"/>
        <v>0.22743627435131328</v>
      </c>
      <c r="J329">
        <f t="shared" si="841"/>
        <v>-3.310528097013072E-2</v>
      </c>
      <c r="K329">
        <f t="shared" si="842"/>
        <v>0.17546343888288246</v>
      </c>
      <c r="L329">
        <f t="shared" si="843"/>
        <v>1.1052904187783812</v>
      </c>
      <c r="M329">
        <f t="shared" si="844"/>
        <v>-37.405684440303709</v>
      </c>
      <c r="N329">
        <f t="shared" si="845"/>
        <v>-3.0533063144665755</v>
      </c>
      <c r="O329" s="53">
        <f t="shared" si="846"/>
        <v>-3.1537301507368505</v>
      </c>
      <c r="P329">
        <f t="shared" si="847"/>
        <v>0.29422545085233692</v>
      </c>
      <c r="Q329">
        <f t="shared" si="848"/>
        <v>0.29422545085233698</v>
      </c>
      <c r="R329">
        <f t="shared" si="849"/>
        <v>0.29422545085233692</v>
      </c>
      <c r="S329">
        <f t="shared" si="850"/>
        <v>-2.976193966945794</v>
      </c>
      <c r="T329" s="53">
        <f t="shared" si="851"/>
        <v>-2.8685060211314011</v>
      </c>
      <c r="U329">
        <f t="shared" si="852"/>
        <v>0.37824382285387753</v>
      </c>
      <c r="V329">
        <f t="shared" si="853"/>
        <v>0.37824382285387753</v>
      </c>
      <c r="W329">
        <f t="shared" si="854"/>
        <v>0.37824382285387753</v>
      </c>
      <c r="X329">
        <f t="shared" si="855"/>
        <v>-2.8479502679198268</v>
      </c>
      <c r="Y329" s="53">
        <f t="shared" si="856"/>
        <v>-2.5097043667250345</v>
      </c>
      <c r="Z329">
        <f t="shared" si="857"/>
        <v>0.4812411084747209</v>
      </c>
      <c r="AA329">
        <f t="shared" si="858"/>
        <v>0.4812411084747209</v>
      </c>
      <c r="AB329">
        <f t="shared" si="859"/>
        <v>0.4812411084747209</v>
      </c>
      <c r="AC329">
        <f t="shared" si="860"/>
        <v>-2.6381922755525089</v>
      </c>
      <c r="AD329" s="53">
        <f t="shared" si="861"/>
        <v>-2.0698529913681529</v>
      </c>
      <c r="AE329">
        <f t="shared" si="862"/>
        <v>0.60213126498827385</v>
      </c>
      <c r="AF329">
        <f t="shared" si="863"/>
        <v>0.60213126498827385</v>
      </c>
      <c r="AG329">
        <f t="shared" si="864"/>
        <v>0.60213126498827385</v>
      </c>
      <c r="AH329">
        <f t="shared" si="865"/>
        <v>-2.3042757972011199</v>
      </c>
      <c r="AI329" s="53">
        <f t="shared" si="866"/>
        <v>-1.5535898559944752</v>
      </c>
      <c r="AJ329">
        <f t="shared" si="867"/>
        <v>0.73401232885853118</v>
      </c>
      <c r="AK329">
        <f t="shared" si="868"/>
        <v>0.73401232885853118</v>
      </c>
      <c r="AL329">
        <f t="shared" si="869"/>
        <v>0.73401232885853118</v>
      </c>
      <c r="AM329">
        <f t="shared" si="870"/>
        <v>-1.7949701547638472</v>
      </c>
      <c r="AN329" s="53">
        <f t="shared" si="871"/>
        <v>-0.99038989419739909</v>
      </c>
      <c r="AO329">
        <f t="shared" si="872"/>
        <v>0.86100169889246536</v>
      </c>
      <c r="AP329">
        <f t="shared" si="873"/>
        <v>0.86100169889246536</v>
      </c>
      <c r="AQ329">
        <f t="shared" si="874"/>
        <v>0.86100169889246536</v>
      </c>
      <c r="AR329">
        <f t="shared" si="875"/>
        <v>-1.0667020031299181</v>
      </c>
      <c r="AS329" s="53">
        <f t="shared" si="876"/>
        <v>-0.44807998060656623</v>
      </c>
      <c r="AT329">
        <f t="shared" si="877"/>
        <v>0.95823753468903994</v>
      </c>
      <c r="AU329">
        <f t="shared" si="878"/>
        <v>0.95823753468904005</v>
      </c>
      <c r="AV329">
        <f t="shared" si="879"/>
        <v>0.95823753468903994</v>
      </c>
      <c r="AW329">
        <f t="shared" si="880"/>
        <v>-0.11596337003437113</v>
      </c>
      <c r="AX329" s="53">
        <f t="shared" si="881"/>
        <v>-3.2832958791419738E-2</v>
      </c>
      <c r="AY329">
        <f t="shared" si="882"/>
        <v>0.99962174908013279</v>
      </c>
      <c r="AZ329">
        <f t="shared" si="883"/>
        <v>0.99962174908013279</v>
      </c>
      <c r="BA329">
        <f t="shared" si="884"/>
        <v>0.99962174908013279</v>
      </c>
      <c r="BB329">
        <f t="shared" si="885"/>
        <v>0</v>
      </c>
      <c r="BC329" s="53">
        <f t="shared" si="886"/>
        <v>0</v>
      </c>
      <c r="EW329">
        <f t="shared" si="780"/>
        <v>2.0106192982974695</v>
      </c>
      <c r="EX329">
        <f t="shared" si="774"/>
        <v>-2.1288964578253715</v>
      </c>
      <c r="EY329">
        <f t="shared" si="775"/>
        <v>4.524135262330093</v>
      </c>
      <c r="EZ329">
        <f t="shared" si="776"/>
        <v>-1.1041481345544302</v>
      </c>
      <c r="FA329">
        <f t="shared" si="779"/>
        <v>-5.7957619772519964</v>
      </c>
      <c r="FB329" cm="1">
        <f t="array" ref="FB329">xsel+Rs*COS(EW329)</f>
        <v>266.76973314205395</v>
      </c>
      <c r="FC329">
        <f t="shared" si="728"/>
        <v>137.32818373744658</v>
      </c>
    </row>
    <row r="330" spans="1:159" x14ac:dyDescent="0.2">
      <c r="A330">
        <f t="shared" si="835"/>
        <v>77</v>
      </c>
      <c r="B330">
        <f t="shared" si="781"/>
        <v>1.3439035240356338</v>
      </c>
      <c r="C330">
        <f t="shared" si="836"/>
        <v>2.9526365599552584E-2</v>
      </c>
      <c r="D330">
        <f t="shared" si="837"/>
        <v>0.9712303932378914</v>
      </c>
      <c r="E330">
        <f t="shared" si="838"/>
        <v>0.97437006478523525</v>
      </c>
      <c r="F330">
        <f t="shared" si="839"/>
        <v>0.79543591666782854</v>
      </c>
      <c r="G330">
        <f t="shared" si="786"/>
        <v>0.23553751801764042</v>
      </c>
      <c r="H330">
        <f t="shared" si="787"/>
        <v>0.23553751801764039</v>
      </c>
      <c r="I330">
        <f t="shared" si="840"/>
        <v>0.23553751801764042</v>
      </c>
      <c r="J330">
        <f t="shared" si="841"/>
        <v>-2.8608123968654506E-2</v>
      </c>
      <c r="K330">
        <f t="shared" si="842"/>
        <v>0.18832803377799245</v>
      </c>
      <c r="L330">
        <f t="shared" si="843"/>
        <v>0.95233128839294756</v>
      </c>
      <c r="M330">
        <f t="shared" si="844"/>
        <v>-37.98033306369426</v>
      </c>
      <c r="N330">
        <f t="shared" si="845"/>
        <v>-3.1620645963720433</v>
      </c>
      <c r="O330" s="53">
        <f t="shared" si="846"/>
        <v>-3.1278508705910237</v>
      </c>
      <c r="P330">
        <f t="shared" si="847"/>
        <v>0.30450080847376748</v>
      </c>
      <c r="Q330">
        <f t="shared" si="848"/>
        <v>0.30450080847376748</v>
      </c>
      <c r="R330">
        <f t="shared" si="849"/>
        <v>0.30450080847376748</v>
      </c>
      <c r="S330">
        <f t="shared" si="850"/>
        <v>-3.0801328249627367</v>
      </c>
      <c r="T330" s="53">
        <f t="shared" si="851"/>
        <v>-2.835894473927473</v>
      </c>
      <c r="U330">
        <f t="shared" si="852"/>
        <v>0.39101608802448379</v>
      </c>
      <c r="V330">
        <f t="shared" si="853"/>
        <v>0.39101608802448384</v>
      </c>
      <c r="W330">
        <f t="shared" si="854"/>
        <v>0.39101608802448379</v>
      </c>
      <c r="X330">
        <f t="shared" si="855"/>
        <v>-2.944117802765791</v>
      </c>
      <c r="Y330" s="53">
        <f t="shared" si="856"/>
        <v>-2.4696316534195737</v>
      </c>
      <c r="Z330">
        <f t="shared" si="857"/>
        <v>0.49658396041064895</v>
      </c>
      <c r="AA330">
        <f t="shared" si="858"/>
        <v>0.49658396041064901</v>
      </c>
      <c r="AB330">
        <f t="shared" si="859"/>
        <v>0.49658396041064895</v>
      </c>
      <c r="AC330">
        <f t="shared" si="860"/>
        <v>-2.72230269910008</v>
      </c>
      <c r="AD330" s="53">
        <f t="shared" si="861"/>
        <v>-2.0227095964607407</v>
      </c>
      <c r="AE330">
        <f t="shared" si="862"/>
        <v>0.61952956505648238</v>
      </c>
      <c r="AF330">
        <f t="shared" si="863"/>
        <v>0.61952956505648227</v>
      </c>
      <c r="AG330">
        <f t="shared" si="864"/>
        <v>0.61952956505648238</v>
      </c>
      <c r="AH330">
        <f t="shared" si="865"/>
        <v>-2.3708567639947913</v>
      </c>
      <c r="AI330" s="53">
        <f t="shared" si="866"/>
        <v>-1.5022188327427011</v>
      </c>
      <c r="AJ330">
        <f t="shared" si="867"/>
        <v>0.75190116659731743</v>
      </c>
      <c r="AK330">
        <f t="shared" si="868"/>
        <v>0.75190116659731732</v>
      </c>
      <c r="AL330">
        <f t="shared" si="869"/>
        <v>0.75190116659731743</v>
      </c>
      <c r="AM330">
        <f t="shared" si="870"/>
        <v>-1.8387159184003643</v>
      </c>
      <c r="AN330" s="53">
        <f t="shared" si="871"/>
        <v>-0.94182306927443615</v>
      </c>
      <c r="AO330">
        <f t="shared" si="872"/>
        <v>0.87647570529805052</v>
      </c>
      <c r="AP330">
        <f t="shared" si="873"/>
        <v>0.87647570529805052</v>
      </c>
      <c r="AQ330">
        <f t="shared" si="874"/>
        <v>0.87647570529805052</v>
      </c>
      <c r="AR330">
        <f t="shared" si="875"/>
        <v>-1.0858728754412221</v>
      </c>
      <c r="AS330" s="53">
        <f t="shared" si="876"/>
        <v>-0.41443620599493974</v>
      </c>
      <c r="AT330">
        <f t="shared" si="877"/>
        <v>0.96756828839667675</v>
      </c>
      <c r="AU330">
        <f t="shared" si="878"/>
        <v>0.96756828839667686</v>
      </c>
      <c r="AV330">
        <f t="shared" si="879"/>
        <v>0.96756828839667675</v>
      </c>
      <c r="AW330">
        <f t="shared" si="880"/>
        <v>-0.11709255314996277</v>
      </c>
      <c r="AX330" s="53">
        <f t="shared" si="881"/>
        <v>-2.8795350572462467E-2</v>
      </c>
      <c r="AY330">
        <f t="shared" si="882"/>
        <v>0.99996414466677763</v>
      </c>
      <c r="AZ330">
        <f t="shared" si="883"/>
        <v>0.99996414466677774</v>
      </c>
      <c r="BA330">
        <f t="shared" si="884"/>
        <v>0.99996414466677763</v>
      </c>
      <c r="BB330">
        <f t="shared" si="885"/>
        <v>0</v>
      </c>
      <c r="BC330" s="53">
        <f t="shared" si="886"/>
        <v>0</v>
      </c>
      <c r="EW330">
        <f t="shared" si="780"/>
        <v>2.0420352248333673</v>
      </c>
      <c r="EX330">
        <f t="shared" si="774"/>
        <v>-2.2699524986977417</v>
      </c>
      <c r="EY330">
        <f t="shared" si="775"/>
        <v>4.4550326209418358</v>
      </c>
      <c r="EZ330">
        <f t="shared" si="776"/>
        <v>-1.501696725810632</v>
      </c>
      <c r="FA330">
        <f t="shared" si="779"/>
        <v>-5.7056907507934245</v>
      </c>
      <c r="FB330" cm="1">
        <f t="array" ref="FB330">xsel+Rs*COS(EW330)</f>
        <v>266.73446913183591</v>
      </c>
      <c r="FC330">
        <f t="shared" si="728"/>
        <v>137.3109080770995</v>
      </c>
    </row>
    <row r="331" spans="1:159" x14ac:dyDescent="0.2">
      <c r="A331">
        <f t="shared" si="835"/>
        <v>79</v>
      </c>
      <c r="B331">
        <f t="shared" si="781"/>
        <v>1.3788101090755203</v>
      </c>
      <c r="C331">
        <f t="shared" si="836"/>
        <v>2.9746278286292848E-2</v>
      </c>
      <c r="D331">
        <f t="shared" si="837"/>
        <v>0.97080024462777592</v>
      </c>
      <c r="E331">
        <f t="shared" si="838"/>
        <v>0.98162718344766398</v>
      </c>
      <c r="F331">
        <f t="shared" si="839"/>
        <v>0.82433638581749569</v>
      </c>
      <c r="G331">
        <f t="shared" si="786"/>
        <v>0.24384148506680153</v>
      </c>
      <c r="H331">
        <f t="shared" si="787"/>
        <v>0.24384148506680148</v>
      </c>
      <c r="I331">
        <f t="shared" si="840"/>
        <v>0.24384148506680153</v>
      </c>
      <c r="J331">
        <f t="shared" si="841"/>
        <v>-2.4147074645322772E-2</v>
      </c>
      <c r="K331">
        <f t="shared" si="842"/>
        <v>0.20198434012883107</v>
      </c>
      <c r="L331">
        <f t="shared" si="843"/>
        <v>0.80181877519308919</v>
      </c>
      <c r="M331">
        <f t="shared" si="844"/>
        <v>-38.476056889166088</v>
      </c>
      <c r="N331">
        <f t="shared" si="845"/>
        <v>-3.2735444168124777</v>
      </c>
      <c r="O331" s="53">
        <f t="shared" si="846"/>
        <v>-3.1003277589890814</v>
      </c>
      <c r="P331">
        <f t="shared" si="847"/>
        <v>0.31501081188874708</v>
      </c>
      <c r="Q331">
        <f t="shared" si="848"/>
        <v>0.31501081188874713</v>
      </c>
      <c r="R331">
        <f t="shared" si="849"/>
        <v>0.31501081188874708</v>
      </c>
      <c r="S331">
        <f t="shared" si="850"/>
        <v>-3.1864452077482111</v>
      </c>
      <c r="T331" s="53">
        <f t="shared" si="851"/>
        <v>-2.8012595607048416</v>
      </c>
      <c r="U331">
        <f t="shared" si="852"/>
        <v>0.40403285346518053</v>
      </c>
      <c r="V331">
        <f t="shared" si="853"/>
        <v>0.40403285346518059</v>
      </c>
      <c r="W331">
        <f t="shared" si="854"/>
        <v>0.40403285346518053</v>
      </c>
      <c r="X331">
        <f t="shared" si="855"/>
        <v>-3.0421262787392469</v>
      </c>
      <c r="Y331" s="53">
        <f t="shared" si="856"/>
        <v>-2.4271705708165876</v>
      </c>
      <c r="Z331">
        <f t="shared" si="857"/>
        <v>0.5121253256272793</v>
      </c>
      <c r="AA331">
        <f t="shared" si="858"/>
        <v>0.51212532562727919</v>
      </c>
      <c r="AB331">
        <f t="shared" si="859"/>
        <v>0.5121253256272793</v>
      </c>
      <c r="AC331">
        <f t="shared" si="860"/>
        <v>-2.8075013842165824</v>
      </c>
      <c r="AD331" s="53">
        <f t="shared" si="861"/>
        <v>-1.9729436961057261</v>
      </c>
      <c r="AE331">
        <f t="shared" si="862"/>
        <v>0.63697208147840811</v>
      </c>
      <c r="AF331">
        <f t="shared" si="863"/>
        <v>0.63697208147840811</v>
      </c>
      <c r="AG331">
        <f t="shared" si="864"/>
        <v>0.63697208147840811</v>
      </c>
      <c r="AH331">
        <f t="shared" si="865"/>
        <v>-2.4376069408588155</v>
      </c>
      <c r="AI331" s="53">
        <f t="shared" si="866"/>
        <v>-1.4483118638074877</v>
      </c>
      <c r="AJ331">
        <f t="shared" si="867"/>
        <v>0.76952056572788374</v>
      </c>
      <c r="AK331">
        <f t="shared" si="868"/>
        <v>0.76952056572788374</v>
      </c>
      <c r="AL331">
        <f t="shared" si="869"/>
        <v>0.76952056572788374</v>
      </c>
      <c r="AM331">
        <f t="shared" si="870"/>
        <v>-1.8818027908421675</v>
      </c>
      <c r="AN331" s="53">
        <f t="shared" si="871"/>
        <v>-0.89131577939919737</v>
      </c>
      <c r="AO331">
        <f t="shared" si="872"/>
        <v>0.89122438811737958</v>
      </c>
      <c r="AP331">
        <f t="shared" si="873"/>
        <v>0.8912243881173797</v>
      </c>
      <c r="AQ331">
        <f t="shared" si="874"/>
        <v>0.89122438811737958</v>
      </c>
      <c r="AR331">
        <f t="shared" si="875"/>
        <v>-1.1041451384659571</v>
      </c>
      <c r="AS331" s="53">
        <f t="shared" si="876"/>
        <v>-0.37989120210351746</v>
      </c>
      <c r="AT331">
        <f t="shared" si="877"/>
        <v>0.97574527420540691</v>
      </c>
      <c r="AU331">
        <f t="shared" si="878"/>
        <v>0.9757452742054068</v>
      </c>
      <c r="AV331">
        <f t="shared" si="879"/>
        <v>0.97574527420540691</v>
      </c>
      <c r="AW331">
        <f t="shared" si="880"/>
        <v>-0.11808211032840014</v>
      </c>
      <c r="AX331" s="53">
        <f t="shared" si="881"/>
        <v>-2.4716996466106918E-2</v>
      </c>
      <c r="AY331">
        <f t="shared" si="882"/>
        <v>0.99902588273694448</v>
      </c>
      <c r="AZ331">
        <f t="shared" si="883"/>
        <v>0.9990258827369447</v>
      </c>
      <c r="BA331">
        <f t="shared" si="884"/>
        <v>0.99902588273694448</v>
      </c>
      <c r="BB331">
        <f t="shared" si="885"/>
        <v>0</v>
      </c>
      <c r="BC331" s="53">
        <f t="shared" si="886"/>
        <v>0</v>
      </c>
      <c r="EW331">
        <f t="shared" si="780"/>
        <v>2.0734511513692651</v>
      </c>
      <c r="EX331">
        <f t="shared" si="774"/>
        <v>-2.4087683705085832</v>
      </c>
      <c r="EY331">
        <f t="shared" si="775"/>
        <v>4.3815334002193138</v>
      </c>
      <c r="EZ331">
        <f t="shared" si="776"/>
        <v>-1.9166287160738675</v>
      </c>
      <c r="FA331">
        <f t="shared" si="779"/>
        <v>-5.5800120398365669</v>
      </c>
      <c r="FB331" cm="1">
        <f t="array" ref="FB331">xsel+Rs*COS(EW331)</f>
        <v>266.69976516388317</v>
      </c>
      <c r="FC331">
        <f t="shared" si="728"/>
        <v>137.29253327191887</v>
      </c>
    </row>
    <row r="332" spans="1:159" x14ac:dyDescent="0.2">
      <c r="A332">
        <f t="shared" si="835"/>
        <v>81</v>
      </c>
      <c r="B332">
        <f t="shared" si="781"/>
        <v>1.4137166941154069</v>
      </c>
      <c r="C332">
        <f t="shared" si="836"/>
        <v>2.9929949715004175E-2</v>
      </c>
      <c r="D332">
        <f t="shared" si="837"/>
        <v>0.97043853763189158</v>
      </c>
      <c r="E332">
        <f t="shared" si="838"/>
        <v>0.98768834059513777</v>
      </c>
      <c r="F332">
        <f t="shared" si="839"/>
        <v>0.8540806854634666</v>
      </c>
      <c r="G332">
        <f t="shared" si="786"/>
        <v>0.25236013159589105</v>
      </c>
      <c r="H332">
        <f t="shared" si="787"/>
        <v>0.25236013159589105</v>
      </c>
      <c r="I332">
        <f t="shared" si="840"/>
        <v>0.25236013159589105</v>
      </c>
      <c r="J332">
        <f t="shared" si="841"/>
        <v>-1.9716201273881653E-2</v>
      </c>
      <c r="K332">
        <f t="shared" si="842"/>
        <v>0.21648375198785727</v>
      </c>
      <c r="L332">
        <f t="shared" si="843"/>
        <v>0.65333581633871241</v>
      </c>
      <c r="M332">
        <f t="shared" si="844"/>
        <v>-38.891375854579287</v>
      </c>
      <c r="N332">
        <f t="shared" si="845"/>
        <v>-3.3879062850419968</v>
      </c>
      <c r="O332" s="53">
        <f t="shared" si="846"/>
        <v>-3.0710384414320404</v>
      </c>
      <c r="P332">
        <f t="shared" si="847"/>
        <v>0.32576801319021448</v>
      </c>
      <c r="Q332">
        <f t="shared" si="848"/>
        <v>0.32576801319021448</v>
      </c>
      <c r="R332">
        <f t="shared" si="849"/>
        <v>0.32576801319021448</v>
      </c>
      <c r="S332">
        <f t="shared" si="850"/>
        <v>-3.2952580841390984</v>
      </c>
      <c r="T332" s="53">
        <f t="shared" si="851"/>
        <v>-2.7644563961341047</v>
      </c>
      <c r="U332">
        <f t="shared" si="852"/>
        <v>0.41730456408418565</v>
      </c>
      <c r="V332">
        <f t="shared" si="853"/>
        <v>0.4173045640841857</v>
      </c>
      <c r="W332">
        <f t="shared" si="854"/>
        <v>0.41730456408418565</v>
      </c>
      <c r="X332">
        <f t="shared" si="855"/>
        <v>-3.1420543397660401</v>
      </c>
      <c r="Y332" s="53">
        <f t="shared" si="856"/>
        <v>-2.3821614383844634</v>
      </c>
      <c r="Z332">
        <f t="shared" si="857"/>
        <v>0.52786840081769026</v>
      </c>
      <c r="AA332">
        <f t="shared" si="858"/>
        <v>0.52786840081769038</v>
      </c>
      <c r="AB332">
        <f t="shared" si="859"/>
        <v>0.52786840081769026</v>
      </c>
      <c r="AC332">
        <f t="shared" si="860"/>
        <v>-2.8938058553629133</v>
      </c>
      <c r="AD332" s="53">
        <f t="shared" si="861"/>
        <v>-1.920400569312247</v>
      </c>
      <c r="AE332">
        <f t="shared" si="862"/>
        <v>0.654447820868992</v>
      </c>
      <c r="AF332">
        <f t="shared" si="863"/>
        <v>0.654447820868992</v>
      </c>
      <c r="AG332">
        <f t="shared" si="864"/>
        <v>0.654447820868992</v>
      </c>
      <c r="AH332">
        <f t="shared" si="865"/>
        <v>-2.5044842575792838</v>
      </c>
      <c r="AI332" s="53">
        <f t="shared" si="866"/>
        <v>-1.3917519194790406</v>
      </c>
      <c r="AJ332">
        <f t="shared" si="867"/>
        <v>0.78684183230422056</v>
      </c>
      <c r="AK332">
        <f t="shared" si="868"/>
        <v>0.78684183230422056</v>
      </c>
      <c r="AL332">
        <f t="shared" si="869"/>
        <v>0.78684183230422056</v>
      </c>
      <c r="AM332">
        <f t="shared" si="870"/>
        <v>-1.9241606032723533</v>
      </c>
      <c r="AN332" s="53">
        <f t="shared" si="871"/>
        <v>-0.83881910178348418</v>
      </c>
      <c r="AO332">
        <f t="shared" si="872"/>
        <v>0.9052121670642238</v>
      </c>
      <c r="AP332">
        <f t="shared" si="873"/>
        <v>0.90521216706422403</v>
      </c>
      <c r="AQ332">
        <f t="shared" si="874"/>
        <v>0.9052121670642238</v>
      </c>
      <c r="AR332">
        <f t="shared" si="875"/>
        <v>-1.1214747114983106</v>
      </c>
      <c r="AS332" s="53">
        <f t="shared" si="876"/>
        <v>-0.3444550288100211</v>
      </c>
      <c r="AT332">
        <f t="shared" si="877"/>
        <v>0.98275524784188095</v>
      </c>
      <c r="AU332">
        <f t="shared" si="878"/>
        <v>0.98275524784188095</v>
      </c>
      <c r="AV332">
        <f t="shared" si="879"/>
        <v>0.98275524784188095</v>
      </c>
      <c r="AW332">
        <f t="shared" si="880"/>
        <v>-0.1189304387827884</v>
      </c>
      <c r="AX332" s="53">
        <f t="shared" si="881"/>
        <v>-2.0602660546668955E-2</v>
      </c>
      <c r="AY332">
        <f t="shared" si="882"/>
        <v>0.99683996763607241</v>
      </c>
      <c r="AZ332">
        <f t="shared" si="883"/>
        <v>0.99683996763607252</v>
      </c>
      <c r="BA332">
        <f t="shared" si="884"/>
        <v>0.99683996763607241</v>
      </c>
      <c r="BB332">
        <f t="shared" si="885"/>
        <v>0</v>
      </c>
      <c r="BC332" s="53">
        <f t="shared" si="886"/>
        <v>0</v>
      </c>
      <c r="EW332">
        <f t="shared" si="780"/>
        <v>2.1048670779051628</v>
      </c>
      <c r="EX332">
        <f t="shared" si="774"/>
        <v>-2.5452070787518624</v>
      </c>
      <c r="EY332">
        <f t="shared" si="775"/>
        <v>4.3037101350197151</v>
      </c>
      <c r="EZ332">
        <f t="shared" si="776"/>
        <v>-2.3446442000051584</v>
      </c>
      <c r="FA332">
        <f t="shared" si="779"/>
        <v>-5.4141152163010142</v>
      </c>
      <c r="FB332" cm="1">
        <f t="array" ref="FB332">xsel+Rs*COS(EW332)</f>
        <v>266.66565548682235</v>
      </c>
      <c r="FC332">
        <f t="shared" si="728"/>
        <v>137.27307745561899</v>
      </c>
    </row>
    <row r="333" spans="1:159" x14ac:dyDescent="0.2">
      <c r="A333">
        <f t="shared" si="835"/>
        <v>83</v>
      </c>
      <c r="B333">
        <f t="shared" si="781"/>
        <v>1.4486232791552935</v>
      </c>
      <c r="C333">
        <f t="shared" si="836"/>
        <v>3.007715611034309E-2</v>
      </c>
      <c r="D333">
        <f t="shared" si="837"/>
        <v>0.97014703445036365</v>
      </c>
      <c r="E333">
        <f t="shared" si="838"/>
        <v>0.99254615164132198</v>
      </c>
      <c r="F333">
        <f t="shared" si="839"/>
        <v>0.8847252645559438</v>
      </c>
      <c r="G333">
        <f t="shared" si="786"/>
        <v>0.26110619370735172</v>
      </c>
      <c r="H333">
        <f t="shared" si="787"/>
        <v>0.26110619370735172</v>
      </c>
      <c r="I333">
        <f t="shared" si="840"/>
        <v>0.26110619370735172</v>
      </c>
      <c r="J333">
        <f t="shared" si="841"/>
        <v>-1.5309764712412282E-2</v>
      </c>
      <c r="K333">
        <f t="shared" si="842"/>
        <v>0.23188106380959272</v>
      </c>
      <c r="L333">
        <f t="shared" si="843"/>
        <v>0.5064863137244815</v>
      </c>
      <c r="M333">
        <f t="shared" si="844"/>
        <v>-39.225071335975045</v>
      </c>
      <c r="N333">
        <f t="shared" si="845"/>
        <v>-3.5053211817984873</v>
      </c>
      <c r="O333" s="53">
        <f t="shared" si="846"/>
        <v>-3.0398483954506923</v>
      </c>
      <c r="P333">
        <f t="shared" si="847"/>
        <v>0.3367856245690542</v>
      </c>
      <c r="Q333">
        <f t="shared" si="848"/>
        <v>0.33678562456905425</v>
      </c>
      <c r="R333">
        <f t="shared" si="849"/>
        <v>0.3367856245690542</v>
      </c>
      <c r="S333">
        <f t="shared" si="850"/>
        <v>-3.4067051000952846</v>
      </c>
      <c r="T333" s="53">
        <f t="shared" si="851"/>
        <v>-2.7253263434652077</v>
      </c>
      <c r="U333">
        <f t="shared" si="852"/>
        <v>0.43084188287327158</v>
      </c>
      <c r="V333">
        <f t="shared" si="853"/>
        <v>0.43084188287327158</v>
      </c>
      <c r="W333">
        <f t="shared" si="854"/>
        <v>0.43084188287327158</v>
      </c>
      <c r="X333">
        <f t="shared" si="855"/>
        <v>-3.2439822718110465</v>
      </c>
      <c r="Y333" s="53">
        <f t="shared" si="856"/>
        <v>-2.3344306003672042</v>
      </c>
      <c r="Z333">
        <f t="shared" si="857"/>
        <v>0.54381569737104096</v>
      </c>
      <c r="AA333">
        <f t="shared" si="858"/>
        <v>0.54381569737104085</v>
      </c>
      <c r="AB333">
        <f t="shared" si="859"/>
        <v>0.54381569737104096</v>
      </c>
      <c r="AC333">
        <f t="shared" si="860"/>
        <v>-2.9812298801232688</v>
      </c>
      <c r="AD333" s="53">
        <f t="shared" si="861"/>
        <v>-1.8649139093471738</v>
      </c>
      <c r="AE333">
        <f t="shared" si="862"/>
        <v>0.67194391578103241</v>
      </c>
      <c r="AF333">
        <f t="shared" si="863"/>
        <v>0.6719439157810323</v>
      </c>
      <c r="AG333">
        <f t="shared" si="864"/>
        <v>0.67194391578103241</v>
      </c>
      <c r="AH333">
        <f t="shared" si="865"/>
        <v>-2.5714394721571785</v>
      </c>
      <c r="AI333" s="53">
        <f t="shared" si="866"/>
        <v>-1.3324158486099327</v>
      </c>
      <c r="AJ333">
        <f t="shared" si="867"/>
        <v>0.80383386117984479</v>
      </c>
      <c r="AK333">
        <f t="shared" si="868"/>
        <v>0.80383386117984479</v>
      </c>
      <c r="AL333">
        <f t="shared" si="869"/>
        <v>0.80383386117984479</v>
      </c>
      <c r="AM333">
        <f t="shared" si="870"/>
        <v>-1.9657132904704857</v>
      </c>
      <c r="AN333" s="53">
        <f t="shared" si="871"/>
        <v>-0.78428413315222734</v>
      </c>
      <c r="AO333">
        <f t="shared" si="872"/>
        <v>0.91840242431941865</v>
      </c>
      <c r="AP333">
        <f t="shared" si="873"/>
        <v>0.91840242431941865</v>
      </c>
      <c r="AQ333">
        <f t="shared" si="874"/>
        <v>0.91840242431941865</v>
      </c>
      <c r="AR333">
        <f t="shared" si="875"/>
        <v>-1.1378162284244837</v>
      </c>
      <c r="AS333" s="53">
        <f t="shared" si="876"/>
        <v>-0.30813970181345701</v>
      </c>
      <c r="AT333">
        <f t="shared" si="877"/>
        <v>0.98858627064901439</v>
      </c>
      <c r="AU333">
        <f t="shared" si="878"/>
        <v>0.9885862706490145</v>
      </c>
      <c r="AV333">
        <f t="shared" si="879"/>
        <v>0.98858627064901439</v>
      </c>
      <c r="AW333">
        <f t="shared" si="880"/>
        <v>-0.1196360937284428</v>
      </c>
      <c r="AX333" s="53">
        <f t="shared" si="881"/>
        <v>-1.6457178405515256E-2</v>
      </c>
      <c r="AY333">
        <f t="shared" si="882"/>
        <v>0.99344020074092632</v>
      </c>
      <c r="AZ333">
        <f t="shared" si="883"/>
        <v>0.99344020074092632</v>
      </c>
      <c r="BA333">
        <f t="shared" si="884"/>
        <v>0.99344020074092632</v>
      </c>
      <c r="BB333">
        <f t="shared" si="885"/>
        <v>0</v>
      </c>
      <c r="BC333" s="53">
        <f t="shared" si="886"/>
        <v>0</v>
      </c>
      <c r="EW333">
        <f t="shared" si="780"/>
        <v>2.1362830044410606</v>
      </c>
      <c r="EX333">
        <f t="shared" si="774"/>
        <v>-2.6791339748949876</v>
      </c>
      <c r="EY333">
        <f t="shared" si="775"/>
        <v>4.221639627510072</v>
      </c>
      <c r="EZ333">
        <f t="shared" si="776"/>
        <v>-2.7805929143644406</v>
      </c>
      <c r="FA333">
        <f t="shared" si="779"/>
        <v>-5.2036816817121192</v>
      </c>
      <c r="FB333" cm="1">
        <f t="array" ref="FB333">xsel+Rs*COS(EW333)</f>
        <v>266.63217376278658</v>
      </c>
      <c r="FC333">
        <f t="shared" si="728"/>
        <v>137.25255982874157</v>
      </c>
    </row>
    <row r="334" spans="1:159" x14ac:dyDescent="0.2">
      <c r="A334">
        <f t="shared" si="835"/>
        <v>85</v>
      </c>
      <c r="B334">
        <f t="shared" ref="B334:B365" si="887">RADIANS(A334)</f>
        <v>1.4835298641951802</v>
      </c>
      <c r="C334">
        <f t="shared" si="836"/>
        <v>3.0187718123992291E-2</v>
      </c>
      <c r="D334">
        <f t="shared" si="837"/>
        <v>0.96992715525739082</v>
      </c>
      <c r="E334">
        <f t="shared" si="838"/>
        <v>0.99619469809174555</v>
      </c>
      <c r="F334">
        <f t="shared" si="839"/>
        <v>0.91633117401742337</v>
      </c>
      <c r="G334">
        <f t="shared" ref="G334:G365" si="888">2*EXP(Vl*(xronoslin-LN(F334)/Vl))/(1+EXP(2*Vl*(xronoslin-LN(F334)/Vl)))</f>
        <v>0.27009325168305631</v>
      </c>
      <c r="H334">
        <f t="shared" ref="H334:H365" si="889">2*EXP(Vl*(LN(F334)/Vl-xronoslin))/(1+EXP(2*Vl*(LN(F334)/Vl-xronoslin)))</f>
        <v>0.27009325168305637</v>
      </c>
      <c r="I334">
        <f t="shared" si="840"/>
        <v>0.27009325168305631</v>
      </c>
      <c r="J334">
        <f t="shared" si="841"/>
        <v>-1.0922179495254198E-2</v>
      </c>
      <c r="K334">
        <f t="shared" si="842"/>
        <v>0.24823448909339033</v>
      </c>
      <c r="L334">
        <f t="shared" si="843"/>
        <v>0.36089073704443636</v>
      </c>
      <c r="M334">
        <f t="shared" si="844"/>
        <v>-39.476178369773258</v>
      </c>
      <c r="N334">
        <f t="shared" si="845"/>
        <v>-3.6259714208333995</v>
      </c>
      <c r="O334" s="53">
        <f t="shared" si="846"/>
        <v>-3.0066095233925849</v>
      </c>
      <c r="P334">
        <f t="shared" si="847"/>
        <v>0.34807755356877745</v>
      </c>
      <c r="Q334">
        <f t="shared" si="848"/>
        <v>0.34807755356877745</v>
      </c>
      <c r="R334">
        <f t="shared" si="849"/>
        <v>0.34807755356877745</v>
      </c>
      <c r="S334">
        <f t="shared" si="850"/>
        <v>-3.5209269353131454</v>
      </c>
      <c r="T334" s="53">
        <f t="shared" si="851"/>
        <v>-2.6836954927369288</v>
      </c>
      <c r="U334">
        <f t="shared" si="852"/>
        <v>0.4446556581520818</v>
      </c>
      <c r="V334">
        <f t="shared" si="853"/>
        <v>0.44465565815208175</v>
      </c>
      <c r="W334">
        <f t="shared" si="854"/>
        <v>0.4446556581520818</v>
      </c>
      <c r="X334">
        <f t="shared" si="855"/>
        <v>-3.3479917562474117</v>
      </c>
      <c r="Y334" s="53">
        <f t="shared" si="856"/>
        <v>-2.283789046568069</v>
      </c>
      <c r="Z334">
        <f t="shared" si="857"/>
        <v>0.55996890370380559</v>
      </c>
      <c r="AA334">
        <f t="shared" si="858"/>
        <v>0.55996890370380559</v>
      </c>
      <c r="AB334">
        <f t="shared" si="859"/>
        <v>0.55996890370380559</v>
      </c>
      <c r="AC334">
        <f t="shared" si="860"/>
        <v>-3.0697827144968191</v>
      </c>
      <c r="AD334" s="53">
        <f t="shared" si="861"/>
        <v>-1.8063049374757179</v>
      </c>
      <c r="AE334">
        <f t="shared" si="862"/>
        <v>0.68944540640556551</v>
      </c>
      <c r="AF334">
        <f t="shared" si="863"/>
        <v>0.68944540640556551</v>
      </c>
      <c r="AG334">
        <f t="shared" si="864"/>
        <v>0.68944540640556551</v>
      </c>
      <c r="AH334">
        <f t="shared" si="865"/>
        <v>-2.638415335404936</v>
      </c>
      <c r="AI334" s="53">
        <f t="shared" si="866"/>
        <v>-1.2701742246062024</v>
      </c>
      <c r="AJ334">
        <f t="shared" si="867"/>
        <v>0.82046298182460664</v>
      </c>
      <c r="AK334">
        <f t="shared" si="868"/>
        <v>0.82046298182460631</v>
      </c>
      <c r="AL334">
        <f t="shared" si="869"/>
        <v>0.82046298182460664</v>
      </c>
      <c r="AM334">
        <f t="shared" si="870"/>
        <v>-2.0063785137695715</v>
      </c>
      <c r="AN334" s="53">
        <f t="shared" si="871"/>
        <v>-0.72766230435728396</v>
      </c>
      <c r="AO334">
        <f t="shared" si="872"/>
        <v>0.93075754057856863</v>
      </c>
      <c r="AP334">
        <f t="shared" si="873"/>
        <v>0.93075754057856863</v>
      </c>
      <c r="AQ334">
        <f t="shared" si="874"/>
        <v>0.93075754057856863</v>
      </c>
      <c r="AR334">
        <f t="shared" si="875"/>
        <v>-1.1531230823824841</v>
      </c>
      <c r="AS334" s="53">
        <f t="shared" si="876"/>
        <v>-0.27095935689972467</v>
      </c>
      <c r="AT334">
        <f t="shared" si="877"/>
        <v>0.99322773993471902</v>
      </c>
      <c r="AU334">
        <f t="shared" si="878"/>
        <v>0.99322773993471902</v>
      </c>
      <c r="AV334">
        <f t="shared" si="879"/>
        <v>0.99322773993471902</v>
      </c>
      <c r="AW334">
        <f t="shared" si="880"/>
        <v>-0.12019779205562879</v>
      </c>
      <c r="AX334" s="53">
        <f t="shared" si="881"/>
        <v>-1.2285452252635127E-2</v>
      </c>
      <c r="AY334">
        <f t="shared" si="882"/>
        <v>0.98886100455352177</v>
      </c>
      <c r="AZ334">
        <f t="shared" si="883"/>
        <v>0.98886100455352177</v>
      </c>
      <c r="BA334">
        <f t="shared" si="884"/>
        <v>0.98886100455352177</v>
      </c>
      <c r="BB334">
        <f t="shared" si="885"/>
        <v>0</v>
      </c>
      <c r="BC334" s="53">
        <f t="shared" si="886"/>
        <v>0</v>
      </c>
      <c r="EW334">
        <f t="shared" si="780"/>
        <v>2.1676989309769583</v>
      </c>
      <c r="EX334">
        <f t="shared" si="774"/>
        <v>-2.8104168892606567</v>
      </c>
      <c r="EY334">
        <f t="shared" si="775"/>
        <v>4.1354028713728059</v>
      </c>
      <c r="EZ334">
        <f t="shared" si="776"/>
        <v>-3.2184526217801759</v>
      </c>
      <c r="FA334">
        <f t="shared" si="779"/>
        <v>-4.9448521435282888</v>
      </c>
      <c r="FB334" cm="1">
        <f t="array" ref="FB334">xsel+Rs*COS(EW334)</f>
        <v>266.59935303419513</v>
      </c>
      <c r="FC334">
        <f t="shared" si="728"/>
        <v>137.23100063970725</v>
      </c>
    </row>
    <row r="335" spans="1:159" x14ac:dyDescent="0.2">
      <c r="A335">
        <f t="shared" si="835"/>
        <v>87</v>
      </c>
      <c r="B335">
        <f t="shared" si="887"/>
        <v>1.5184364492350666</v>
      </c>
      <c r="C335">
        <f t="shared" si="836"/>
        <v>3.0261501053168903E-2</v>
      </c>
      <c r="D335">
        <f t="shared" si="837"/>
        <v>0.96977997128229887</v>
      </c>
      <c r="E335">
        <f t="shared" si="838"/>
        <v>0.99862953475457383</v>
      </c>
      <c r="F335">
        <f t="shared" si="839"/>
        <v>0.94896456671487961</v>
      </c>
      <c r="G335">
        <f t="shared" si="888"/>
        <v>0.2793357996165442</v>
      </c>
      <c r="H335">
        <f t="shared" si="889"/>
        <v>0.27933579961654426</v>
      </c>
      <c r="I335">
        <f t="shared" si="840"/>
        <v>0.2793357996165442</v>
      </c>
      <c r="J335">
        <f t="shared" si="841"/>
        <v>-6.5479773208454257E-3</v>
      </c>
      <c r="K335">
        <f t="shared" si="842"/>
        <v>0.26560559621057311</v>
      </c>
      <c r="L335">
        <f t="shared" si="843"/>
        <v>0.21618208954254553</v>
      </c>
      <c r="M335">
        <f t="shared" si="844"/>
        <v>-39.643979157251863</v>
      </c>
      <c r="N335">
        <f t="shared" si="845"/>
        <v>-3.7500515837166857</v>
      </c>
      <c r="O335" s="53">
        <f t="shared" si="846"/>
        <v>-2.9711585269442038</v>
      </c>
      <c r="P335">
        <f t="shared" si="847"/>
        <v>0.35965843805823455</v>
      </c>
      <c r="Q335">
        <f t="shared" si="848"/>
        <v>0.35965843805823455</v>
      </c>
      <c r="R335">
        <f t="shared" si="849"/>
        <v>0.35965843805823455</v>
      </c>
      <c r="S335">
        <f t="shared" si="850"/>
        <v>-3.6380716569868539</v>
      </c>
      <c r="T335" s="53">
        <f t="shared" si="851"/>
        <v>-2.6393729427601729</v>
      </c>
      <c r="U335">
        <f t="shared" si="852"/>
        <v>0.45875687996696762</v>
      </c>
      <c r="V335">
        <f t="shared" si="853"/>
        <v>0.45875687996696768</v>
      </c>
      <c r="W335">
        <f t="shared" si="854"/>
        <v>0.45875687996696762</v>
      </c>
      <c r="X335">
        <f t="shared" si="855"/>
        <v>-3.4541655415658195</v>
      </c>
      <c r="Y335" s="53">
        <f t="shared" si="856"/>
        <v>-2.2300308808172637</v>
      </c>
      <c r="Z335">
        <f t="shared" si="857"/>
        <v>0.57632872490331943</v>
      </c>
      <c r="AA335">
        <f t="shared" si="858"/>
        <v>0.57632872490331943</v>
      </c>
      <c r="AB335">
        <f t="shared" si="859"/>
        <v>0.57632872490331943</v>
      </c>
      <c r="AC335">
        <f t="shared" si="860"/>
        <v>-3.1594682238141196</v>
      </c>
      <c r="AD335" s="53">
        <f t="shared" si="861"/>
        <v>-1.7443814547949874</v>
      </c>
      <c r="AE335">
        <f t="shared" si="862"/>
        <v>0.70693499875302834</v>
      </c>
      <c r="AF335">
        <f t="shared" si="863"/>
        <v>0.70693499875302834</v>
      </c>
      <c r="AG335">
        <f t="shared" si="864"/>
        <v>0.70693499875302834</v>
      </c>
      <c r="AH335">
        <f t="shared" si="865"/>
        <v>-2.7053456655381134</v>
      </c>
      <c r="AI335" s="53">
        <f t="shared" si="866"/>
        <v>-1.2048912225514012</v>
      </c>
      <c r="AJ335">
        <f t="shared" si="867"/>
        <v>0.83669279999487201</v>
      </c>
      <c r="AK335">
        <f t="shared" si="868"/>
        <v>0.83669279999487201</v>
      </c>
      <c r="AL335">
        <f t="shared" si="869"/>
        <v>0.83669279999487201</v>
      </c>
      <c r="AM335">
        <f t="shared" si="870"/>
        <v>-2.0460672738727901</v>
      </c>
      <c r="AN335" s="53">
        <f t="shared" si="871"/>
        <v>-0.66890574295695848</v>
      </c>
      <c r="AO335">
        <f t="shared" si="872"/>
        <v>0.94223894158560939</v>
      </c>
      <c r="AP335">
        <f t="shared" si="873"/>
        <v>0.94223894158560939</v>
      </c>
      <c r="AQ335">
        <f t="shared" si="874"/>
        <v>0.94223894158560939</v>
      </c>
      <c r="AR335">
        <f t="shared" si="875"/>
        <v>-1.1673474834129383</v>
      </c>
      <c r="AS335" s="53">
        <f t="shared" si="876"/>
        <v>-0.2329304198670086</v>
      </c>
      <c r="AT335">
        <f t="shared" si="877"/>
        <v>0.9966704182961984</v>
      </c>
      <c r="AU335">
        <f t="shared" si="878"/>
        <v>0.9966704182961984</v>
      </c>
      <c r="AV335">
        <f t="shared" si="879"/>
        <v>0.9966704182961984</v>
      </c>
      <c r="AW335">
        <f t="shared" si="880"/>
        <v>-0.12061441587830635</v>
      </c>
      <c r="AX335" s="53">
        <f t="shared" si="881"/>
        <v>-8.0924458065269964E-3</v>
      </c>
      <c r="AY335">
        <f t="shared" si="882"/>
        <v>0.98313725907782845</v>
      </c>
      <c r="AZ335">
        <f t="shared" si="883"/>
        <v>0.98313725907782856</v>
      </c>
      <c r="BA335">
        <f t="shared" si="884"/>
        <v>0.98313725907782845</v>
      </c>
      <c r="BB335">
        <f t="shared" si="885"/>
        <v>0</v>
      </c>
      <c r="BC335" s="53">
        <f t="shared" si="886"/>
        <v>0</v>
      </c>
      <c r="EW335">
        <f t="shared" si="780"/>
        <v>2.1991148575128561</v>
      </c>
      <c r="EX335">
        <f t="shared" si="774"/>
        <v>-2.938926261462369</v>
      </c>
      <c r="EY335">
        <f t="shared" si="775"/>
        <v>4.0450849718747346</v>
      </c>
      <c r="EZ335">
        <f t="shared" si="776"/>
        <v>-3.6513362820454804</v>
      </c>
      <c r="FA335">
        <f t="shared" si="779"/>
        <v>-4.6344086306041561</v>
      </c>
      <c r="FB335" cm="1">
        <f t="array" ref="FB335">xsel+Rs*COS(EW335)</f>
        <v>266.56722569114476</v>
      </c>
      <c r="FC335">
        <f t="shared" si="728"/>
        <v>137.20842116483274</v>
      </c>
    </row>
    <row r="336" spans="1:159" x14ac:dyDescent="0.2">
      <c r="A336">
        <f t="shared" si="835"/>
        <v>89</v>
      </c>
      <c r="B336">
        <f t="shared" si="887"/>
        <v>1.5533430342749532</v>
      </c>
      <c r="C336">
        <f t="shared" si="836"/>
        <v>3.0298415004739128E-2</v>
      </c>
      <c r="D336">
        <f t="shared" si="837"/>
        <v>0.96970619959061977</v>
      </c>
      <c r="E336">
        <f t="shared" si="838"/>
        <v>0.99984769515639127</v>
      </c>
      <c r="F336">
        <f t="shared" si="839"/>
        <v>0.98269726311568995</v>
      </c>
      <c r="G336">
        <f t="shared" si="888"/>
        <v>0.28884932089961268</v>
      </c>
      <c r="H336">
        <f t="shared" si="889"/>
        <v>0.28884932089961274</v>
      </c>
      <c r="I336">
        <f t="shared" si="840"/>
        <v>0.28884932089961268</v>
      </c>
      <c r="J336">
        <f t="shared" si="841"/>
        <v>-2.1817723354481482E-3</v>
      </c>
      <c r="K336">
        <f t="shared" si="842"/>
        <v>0.28405912860197269</v>
      </c>
      <c r="L336">
        <f t="shared" si="843"/>
        <v>7.20021428288979E-2</v>
      </c>
      <c r="M336">
        <f t="shared" si="844"/>
        <v>-39.727998032774245</v>
      </c>
      <c r="N336">
        <f t="shared" si="845"/>
        <v>-3.8777695332357487</v>
      </c>
      <c r="O336" s="53">
        <f t="shared" si="846"/>
        <v>-2.9333150518994442</v>
      </c>
      <c r="P336">
        <f t="shared" si="847"/>
        <v>0.37154368018352252</v>
      </c>
      <c r="Q336">
        <f t="shared" si="848"/>
        <v>0.37154368018352252</v>
      </c>
      <c r="R336">
        <f t="shared" si="849"/>
        <v>0.37154368018352252</v>
      </c>
      <c r="S336">
        <f t="shared" si="850"/>
        <v>-3.7582950632438621</v>
      </c>
      <c r="T336" s="53">
        <f t="shared" si="851"/>
        <v>-2.5921488585896024</v>
      </c>
      <c r="U336">
        <f t="shared" si="852"/>
        <v>0.47315662321930202</v>
      </c>
      <c r="V336">
        <f t="shared" si="853"/>
        <v>0.47315662321930196</v>
      </c>
      <c r="W336">
        <f t="shared" si="854"/>
        <v>0.47315662321930202</v>
      </c>
      <c r="X336">
        <f t="shared" si="855"/>
        <v>-3.5625870151646217</v>
      </c>
      <c r="Y336" s="53">
        <f t="shared" si="856"/>
        <v>-2.1729316197510111</v>
      </c>
      <c r="Z336">
        <f t="shared" si="857"/>
        <v>0.59289469612196621</v>
      </c>
      <c r="AA336">
        <f t="shared" si="858"/>
        <v>0.59289469612196621</v>
      </c>
      <c r="AB336">
        <f t="shared" si="859"/>
        <v>0.59289469612196621</v>
      </c>
      <c r="AC336">
        <f t="shared" si="860"/>
        <v>-3.2502838597529897</v>
      </c>
      <c r="AD336" s="53">
        <f t="shared" si="861"/>
        <v>-1.6789368312285122</v>
      </c>
      <c r="AE336">
        <f t="shared" si="862"/>
        <v>0.72439279718088989</v>
      </c>
      <c r="AF336">
        <f t="shared" si="863"/>
        <v>0.72439279718088978</v>
      </c>
      <c r="AG336">
        <f t="shared" si="864"/>
        <v>0.72439279718088989</v>
      </c>
      <c r="AH336">
        <f t="shared" si="865"/>
        <v>-2.7721543245944065</v>
      </c>
      <c r="AI336" s="53">
        <f t="shared" si="866"/>
        <v>-1.136424537110341</v>
      </c>
      <c r="AJ336">
        <f t="shared" si="867"/>
        <v>0.85248403635209469</v>
      </c>
      <c r="AK336">
        <f t="shared" si="868"/>
        <v>0.85248403635209469</v>
      </c>
      <c r="AL336">
        <f t="shared" si="869"/>
        <v>0.85248403635209469</v>
      </c>
      <c r="AM336">
        <f t="shared" si="870"/>
        <v>-2.0846835162077322</v>
      </c>
      <c r="AN336" s="53">
        <f t="shared" si="871"/>
        <v>-0.60796768899151488</v>
      </c>
      <c r="AO336">
        <f t="shared" si="872"/>
        <v>0.95280715614432865</v>
      </c>
      <c r="AP336">
        <f t="shared" si="873"/>
        <v>0.95280715614432876</v>
      </c>
      <c r="AQ336">
        <f t="shared" si="874"/>
        <v>0.95280715614432865</v>
      </c>
      <c r="AR336">
        <f t="shared" si="875"/>
        <v>-1.1804405303300278</v>
      </c>
      <c r="AS336" s="53">
        <f t="shared" si="876"/>
        <v>-0.19407178149708809</v>
      </c>
      <c r="AT336">
        <f t="shared" si="877"/>
        <v>0.99890646181190013</v>
      </c>
      <c r="AU336">
        <f t="shared" si="878"/>
        <v>0.99890646181190013</v>
      </c>
      <c r="AV336">
        <f t="shared" si="879"/>
        <v>0.99890646181190013</v>
      </c>
      <c r="AW336">
        <f t="shared" si="880"/>
        <v>-0.120885015945865</v>
      </c>
      <c r="AX336" s="53">
        <f t="shared" si="881"/>
        <v>-3.8831789729921536E-3</v>
      </c>
      <c r="AY336">
        <f t="shared" si="882"/>
        <v>0.97630415047462682</v>
      </c>
      <c r="AZ336">
        <f t="shared" si="883"/>
        <v>0.97630415047462704</v>
      </c>
      <c r="BA336">
        <f t="shared" si="884"/>
        <v>0.97630415047462682</v>
      </c>
      <c r="BB336">
        <f t="shared" si="885"/>
        <v>0</v>
      </c>
      <c r="BC336" s="53">
        <f t="shared" si="886"/>
        <v>0</v>
      </c>
      <c r="EW336">
        <f t="shared" si="780"/>
        <v>2.2305307840487538</v>
      </c>
      <c r="EX336">
        <f t="shared" si="774"/>
        <v>-3.0645352682648852</v>
      </c>
      <c r="EY336">
        <f t="shared" si="775"/>
        <v>3.9507750618784501</v>
      </c>
      <c r="EZ336">
        <f t="shared" si="776"/>
        <v>-4.0715332043959389</v>
      </c>
      <c r="FA336">
        <f t="shared" si="779"/>
        <v>-4.2699669044971937</v>
      </c>
      <c r="FB336" cm="1">
        <f t="array" ref="FB336">xsel+Rs*COS(EW336)</f>
        <v>266.53582343944407</v>
      </c>
      <c r="FC336">
        <f t="shared" si="728"/>
        <v>137.18484368733365</v>
      </c>
    </row>
    <row r="337" spans="1:159" x14ac:dyDescent="0.2">
      <c r="A337">
        <f t="shared" si="835"/>
        <v>91</v>
      </c>
      <c r="B337">
        <f t="shared" si="887"/>
        <v>1.5882496193148399</v>
      </c>
      <c r="C337">
        <f t="shared" si="836"/>
        <v>3.0298415004739128E-2</v>
      </c>
      <c r="D337">
        <f t="shared" si="837"/>
        <v>0.96970619959061977</v>
      </c>
      <c r="E337">
        <f t="shared" si="838"/>
        <v>0.99984769515639127</v>
      </c>
      <c r="F337">
        <f t="shared" si="839"/>
        <v>1.0176073929721252</v>
      </c>
      <c r="G337">
        <f t="shared" si="888"/>
        <v>0.2986503699487188</v>
      </c>
      <c r="H337">
        <f t="shared" si="889"/>
        <v>0.2986503699487188</v>
      </c>
      <c r="I337">
        <f t="shared" si="840"/>
        <v>0.2986503699487188</v>
      </c>
      <c r="J337">
        <f t="shared" si="841"/>
        <v>2.1817723354481265E-3</v>
      </c>
      <c r="K337">
        <f t="shared" si="842"/>
        <v>0.30366266629358823</v>
      </c>
      <c r="L337">
        <f t="shared" si="843"/>
        <v>-7.2002142828897386E-2</v>
      </c>
      <c r="M337">
        <f t="shared" si="844"/>
        <v>-39.727998032774245</v>
      </c>
      <c r="N337">
        <f t="shared" si="845"/>
        <v>-4.0093475105631784</v>
      </c>
      <c r="O337" s="53">
        <f t="shared" si="846"/>
        <v>-2.8928795660515347</v>
      </c>
      <c r="P337">
        <f t="shared" si="847"/>
        <v>0.38374947831464451</v>
      </c>
      <c r="Q337">
        <f t="shared" si="848"/>
        <v>0.38374947831464451</v>
      </c>
      <c r="R337">
        <f t="shared" si="849"/>
        <v>0.38374947831464451</v>
      </c>
      <c r="S337">
        <f t="shared" si="850"/>
        <v>-3.8817610062966086</v>
      </c>
      <c r="T337" s="53">
        <f t="shared" si="851"/>
        <v>-2.541792271746639</v>
      </c>
      <c r="U337">
        <f t="shared" si="852"/>
        <v>0.48786597458089104</v>
      </c>
      <c r="V337">
        <f t="shared" si="853"/>
        <v>0.48786597458089115</v>
      </c>
      <c r="W337">
        <f t="shared" si="854"/>
        <v>0.48786597458089104</v>
      </c>
      <c r="X337">
        <f t="shared" si="855"/>
        <v>-3.6733396530665186</v>
      </c>
      <c r="Y337" s="53">
        <f t="shared" si="856"/>
        <v>-2.1122463027167373</v>
      </c>
      <c r="Z337">
        <f t="shared" si="857"/>
        <v>0.60966496561518646</v>
      </c>
      <c r="AA337">
        <f t="shared" si="858"/>
        <v>0.60966496561518635</v>
      </c>
      <c r="AB337">
        <f t="shared" si="859"/>
        <v>0.60966496561518646</v>
      </c>
      <c r="AC337">
        <f t="shared" si="860"/>
        <v>-3.3422194709400195</v>
      </c>
      <c r="AD337" s="53">
        <f t="shared" si="861"/>
        <v>-1.6097489319167944</v>
      </c>
      <c r="AE337">
        <f t="shared" si="862"/>
        <v>0.74179600905193832</v>
      </c>
      <c r="AF337">
        <f t="shared" si="863"/>
        <v>0.74179600905193821</v>
      </c>
      <c r="AG337">
        <f t="shared" si="864"/>
        <v>0.74179600905193832</v>
      </c>
      <c r="AH337">
        <f t="shared" si="865"/>
        <v>-2.8387540882004387</v>
      </c>
      <c r="AI337" s="53">
        <f t="shared" si="866"/>
        <v>-1.0646253527787248</v>
      </c>
      <c r="AJ337">
        <f t="shared" si="867"/>
        <v>0.86779436343023597</v>
      </c>
      <c r="AK337">
        <f t="shared" si="868"/>
        <v>0.86779436343023586</v>
      </c>
      <c r="AL337">
        <f t="shared" si="869"/>
        <v>0.86779436343023597</v>
      </c>
      <c r="AM337">
        <f t="shared" si="870"/>
        <v>-2.122123732242895</v>
      </c>
      <c r="AN337" s="53">
        <f t="shared" si="871"/>
        <v>-0.54480296950145801</v>
      </c>
      <c r="AO337">
        <f t="shared" si="872"/>
        <v>0.96242188662775985</v>
      </c>
      <c r="AP337">
        <f t="shared" si="873"/>
        <v>0.96242188662776007</v>
      </c>
      <c r="AQ337">
        <f t="shared" si="874"/>
        <v>0.96242188662775985</v>
      </c>
      <c r="AR337">
        <f t="shared" si="875"/>
        <v>-1.1923522980761574</v>
      </c>
      <c r="AS337" s="53">
        <f t="shared" si="876"/>
        <v>-0.15440497680644952</v>
      </c>
      <c r="AT337">
        <f t="shared" si="877"/>
        <v>0.99992944699075914</v>
      </c>
      <c r="AU337">
        <f t="shared" si="878"/>
        <v>0.99992944699075936</v>
      </c>
      <c r="AV337">
        <f t="shared" si="879"/>
        <v>0.99992944699075914</v>
      </c>
      <c r="AW337">
        <f t="shared" si="880"/>
        <v>-0.12100881490449403</v>
      </c>
      <c r="AX337" s="53">
        <f t="shared" si="881"/>
        <v>3.3727768579265674E-4</v>
      </c>
      <c r="AY337">
        <f t="shared" si="882"/>
        <v>0.96839703187371606</v>
      </c>
      <c r="AZ337">
        <f t="shared" si="883"/>
        <v>0.96839703187371606</v>
      </c>
      <c r="BA337">
        <f t="shared" si="884"/>
        <v>0.96839703187371606</v>
      </c>
      <c r="BB337">
        <f t="shared" si="885"/>
        <v>0</v>
      </c>
      <c r="BC337" s="53">
        <f t="shared" si="886"/>
        <v>0</v>
      </c>
      <c r="EW337">
        <f t="shared" si="780"/>
        <v>2.2619467105846516</v>
      </c>
      <c r="EX337">
        <f t="shared" si="774"/>
        <v>-3.1871199487434505</v>
      </c>
      <c r="EY337">
        <f t="shared" si="775"/>
        <v>3.8525662138789447</v>
      </c>
      <c r="EZ337">
        <f t="shared" si="776"/>
        <v>-4.470588811604201</v>
      </c>
      <c r="FA337">
        <f t="shared" si="779"/>
        <v>-3.8501734607104843</v>
      </c>
      <c r="FB337" cm="1">
        <f t="array" ref="FB337">xsel+Rs*COS(EW337)</f>
        <v>266.50517726932446</v>
      </c>
      <c r="FC337">
        <f t="shared" si="728"/>
        <v>137.16029147533379</v>
      </c>
    </row>
    <row r="338" spans="1:159" x14ac:dyDescent="0.2">
      <c r="A338">
        <f t="shared" si="835"/>
        <v>93</v>
      </c>
      <c r="B338">
        <f t="shared" si="887"/>
        <v>1.6231562043547265</v>
      </c>
      <c r="C338">
        <f t="shared" si="836"/>
        <v>3.0261501053168903E-2</v>
      </c>
      <c r="D338">
        <f t="shared" si="837"/>
        <v>0.96977997128229887</v>
      </c>
      <c r="E338">
        <f t="shared" si="838"/>
        <v>0.99862953475457383</v>
      </c>
      <c r="F338">
        <f t="shared" si="839"/>
        <v>1.0537801252809622</v>
      </c>
      <c r="G338">
        <f t="shared" si="888"/>
        <v>0.30875666052713535</v>
      </c>
      <c r="H338">
        <f t="shared" si="889"/>
        <v>0.30875666052713535</v>
      </c>
      <c r="I338">
        <f t="shared" si="840"/>
        <v>0.30875666052713535</v>
      </c>
      <c r="J338">
        <f t="shared" si="841"/>
        <v>6.5479773208454075E-3</v>
      </c>
      <c r="K338">
        <f t="shared" si="842"/>
        <v>0.32448607259345624</v>
      </c>
      <c r="L338">
        <f t="shared" si="843"/>
        <v>-0.21618208954254503</v>
      </c>
      <c r="M338">
        <f t="shared" si="844"/>
        <v>-39.643979157251863</v>
      </c>
      <c r="N338">
        <f t="shared" si="845"/>
        <v>-4.1450233209717195</v>
      </c>
      <c r="O338" s="53">
        <f t="shared" si="846"/>
        <v>-2.8496309263350179</v>
      </c>
      <c r="P338">
        <f t="shared" si="847"/>
        <v>0.39629285568702971</v>
      </c>
      <c r="Q338">
        <f t="shared" si="848"/>
        <v>0.39629285568702965</v>
      </c>
      <c r="R338">
        <f t="shared" si="849"/>
        <v>0.39629285568702971</v>
      </c>
      <c r="S338">
        <f t="shared" si="850"/>
        <v>-4.0086416821615689</v>
      </c>
      <c r="T338" s="53">
        <f t="shared" si="851"/>
        <v>-2.488048585268662</v>
      </c>
      <c r="U338">
        <f t="shared" si="852"/>
        <v>0.50289593962577894</v>
      </c>
      <c r="V338">
        <f t="shared" si="853"/>
        <v>0.50289593962577894</v>
      </c>
      <c r="W338">
        <f t="shared" si="854"/>
        <v>0.50289593962577894</v>
      </c>
      <c r="X338">
        <f t="shared" si="855"/>
        <v>-3.7865063206764491</v>
      </c>
      <c r="Y338" s="53">
        <f t="shared" si="856"/>
        <v>-2.0477073917194337</v>
      </c>
      <c r="Z338">
        <f t="shared" si="857"/>
        <v>0.62663604269474882</v>
      </c>
      <c r="AA338">
        <f t="shared" si="858"/>
        <v>0.62663604269474882</v>
      </c>
      <c r="AB338">
        <f t="shared" si="859"/>
        <v>0.62663604269474882</v>
      </c>
      <c r="AC338">
        <f t="shared" si="860"/>
        <v>-3.4352559212154636</v>
      </c>
      <c r="AD338" s="53">
        <f t="shared" si="861"/>
        <v>-1.5365789828396117</v>
      </c>
      <c r="AE338">
        <f t="shared" si="862"/>
        <v>0.75911861926004265</v>
      </c>
      <c r="AF338">
        <f t="shared" si="863"/>
        <v>0.75911861926004276</v>
      </c>
      <c r="AG338">
        <f t="shared" si="864"/>
        <v>0.75911861926004265</v>
      </c>
      <c r="AH338">
        <f t="shared" si="865"/>
        <v>-2.9050454000253816</v>
      </c>
      <c r="AI338" s="53">
        <f t="shared" si="866"/>
        <v>-0.98933838028108256</v>
      </c>
      <c r="AJ338">
        <f t="shared" si="867"/>
        <v>0.88257824270774876</v>
      </c>
      <c r="AK338">
        <f t="shared" si="868"/>
        <v>0.88257824270774876</v>
      </c>
      <c r="AL338">
        <f t="shared" si="869"/>
        <v>0.88257824270774876</v>
      </c>
      <c r="AM338">
        <f t="shared" si="870"/>
        <v>-2.1582765610598651</v>
      </c>
      <c r="AN338" s="53">
        <f t="shared" si="871"/>
        <v>-0.47936853761370424</v>
      </c>
      <c r="AO338">
        <f t="shared" si="872"/>
        <v>0.9710420930229785</v>
      </c>
      <c r="AP338">
        <f t="shared" si="873"/>
        <v>0.97104209302297839</v>
      </c>
      <c r="AQ338">
        <f t="shared" si="874"/>
        <v>0.9710420930229785</v>
      </c>
      <c r="AR338">
        <f t="shared" si="875"/>
        <v>-1.2030319418457329</v>
      </c>
      <c r="AS338" s="53">
        <f t="shared" si="876"/>
        <v>-0.11395436764325033</v>
      </c>
      <c r="AT338">
        <f t="shared" si="877"/>
        <v>0.99973439636632067</v>
      </c>
      <c r="AU338">
        <f t="shared" si="878"/>
        <v>0.999734396366321</v>
      </c>
      <c r="AV338">
        <f t="shared" si="879"/>
        <v>0.99973439636632067</v>
      </c>
      <c r="AW338">
        <f t="shared" si="880"/>
        <v>-0.12098521039412034</v>
      </c>
      <c r="AX338" s="53">
        <f t="shared" si="881"/>
        <v>4.5638086896516248E-3</v>
      </c>
      <c r="AY338">
        <f t="shared" si="882"/>
        <v>0.95945129612293523</v>
      </c>
      <c r="AZ338">
        <f t="shared" si="883"/>
        <v>0.95945129612293545</v>
      </c>
      <c r="BA338">
        <f t="shared" si="884"/>
        <v>0.95945129612293523</v>
      </c>
      <c r="BB338">
        <f t="shared" si="885"/>
        <v>0</v>
      </c>
      <c r="BC338" s="53">
        <f t="shared" si="886"/>
        <v>0</v>
      </c>
      <c r="EW338">
        <f t="shared" si="780"/>
        <v>2.2933626371205493</v>
      </c>
      <c r="EX338">
        <f t="shared" si="774"/>
        <v>-3.3065593266182605</v>
      </c>
      <c r="EY338">
        <f t="shared" si="775"/>
        <v>3.7505553481522966</v>
      </c>
      <c r="EZ338">
        <f t="shared" si="776"/>
        <v>-4.8394267102616926</v>
      </c>
      <c r="FA338">
        <f t="shared" si="779"/>
        <v>-3.3748998675524713</v>
      </c>
      <c r="FB338" cm="1">
        <f t="array" ref="FB338">xsel+Rs*COS(EW338)</f>
        <v>266.47531742485575</v>
      </c>
      <c r="FC338">
        <f t="shared" si="728"/>
        <v>137.13478875890212</v>
      </c>
    </row>
    <row r="339" spans="1:159" x14ac:dyDescent="0.2">
      <c r="A339">
        <f t="shared" si="835"/>
        <v>95</v>
      </c>
      <c r="B339">
        <f t="shared" si="887"/>
        <v>1.6580627893946132</v>
      </c>
      <c r="C339">
        <f t="shared" si="836"/>
        <v>3.0187718123992291E-2</v>
      </c>
      <c r="D339">
        <f t="shared" si="837"/>
        <v>0.96992715525739082</v>
      </c>
      <c r="E339">
        <f t="shared" si="838"/>
        <v>0.99619469809174555</v>
      </c>
      <c r="F339">
        <f t="shared" si="839"/>
        <v>1.0913085010692714</v>
      </c>
      <c r="G339">
        <f t="shared" si="888"/>
        <v>0.31918716096245797</v>
      </c>
      <c r="H339">
        <f t="shared" si="889"/>
        <v>0.31918716096245797</v>
      </c>
      <c r="I339">
        <f t="shared" si="840"/>
        <v>0.31918716096245797</v>
      </c>
      <c r="J339">
        <f t="shared" si="841"/>
        <v>1.0922179495254191E-2</v>
      </c>
      <c r="K339">
        <f t="shared" si="842"/>
        <v>0.3466006532459539</v>
      </c>
      <c r="L339">
        <f t="shared" si="843"/>
        <v>-0.36089073704443675</v>
      </c>
      <c r="M339">
        <f t="shared" si="844"/>
        <v>-39.476178369773258</v>
      </c>
      <c r="N339">
        <f t="shared" si="845"/>
        <v>-4.2850516121185525</v>
      </c>
      <c r="O339" s="53">
        <f t="shared" si="846"/>
        <v>-2.8033235832390622</v>
      </c>
      <c r="P339">
        <f t="shared" si="847"/>
        <v>0.40919168403312506</v>
      </c>
      <c r="Q339">
        <f t="shared" si="848"/>
        <v>0.40919168403312506</v>
      </c>
      <c r="R339">
        <f t="shared" si="849"/>
        <v>0.40919168403312506</v>
      </c>
      <c r="S339">
        <f t="shared" si="850"/>
        <v>-4.1391178697011206</v>
      </c>
      <c r="T339" s="53">
        <f t="shared" si="851"/>
        <v>-2.4306367396153417</v>
      </c>
      <c r="U339">
        <f t="shared" si="852"/>
        <v>0.51825732584433637</v>
      </c>
      <c r="V339">
        <f t="shared" si="853"/>
        <v>0.51825732584433648</v>
      </c>
      <c r="W339">
        <f t="shared" si="854"/>
        <v>0.51825732584433637</v>
      </c>
      <c r="X339">
        <f t="shared" si="855"/>
        <v>-3.9021683919475012</v>
      </c>
      <c r="Y339" s="53">
        <f t="shared" si="856"/>
        <v>-1.979022438381816</v>
      </c>
      <c r="Z339">
        <f t="shared" si="857"/>
        <v>0.64380250516281867</v>
      </c>
      <c r="AA339">
        <f t="shared" si="858"/>
        <v>0.64380250516281845</v>
      </c>
      <c r="AB339">
        <f t="shared" si="859"/>
        <v>0.64380250516281867</v>
      </c>
      <c r="AC339">
        <f t="shared" si="860"/>
        <v>-3.5293634857694647</v>
      </c>
      <c r="AD339" s="53">
        <f t="shared" si="861"/>
        <v>-1.459170379662019</v>
      </c>
      <c r="AE339">
        <f t="shared" si="862"/>
        <v>0.77633103236148526</v>
      </c>
      <c r="AF339">
        <f t="shared" si="863"/>
        <v>0.77633103236148515</v>
      </c>
      <c r="AG339">
        <f t="shared" si="864"/>
        <v>0.77633103236148526</v>
      </c>
      <c r="AH339">
        <f t="shared" si="865"/>
        <v>-2.9709150022654405</v>
      </c>
      <c r="AI339" s="53">
        <f t="shared" si="866"/>
        <v>-0.91040197551201774</v>
      </c>
      <c r="AJ339">
        <f t="shared" si="867"/>
        <v>0.89678676394973322</v>
      </c>
      <c r="AK339">
        <f t="shared" si="868"/>
        <v>0.896786763949733</v>
      </c>
      <c r="AL339">
        <f t="shared" si="869"/>
        <v>0.89678676394973322</v>
      </c>
      <c r="AM339">
        <f t="shared" si="870"/>
        <v>-2.1930223964770308</v>
      </c>
      <c r="AN339" s="53">
        <f t="shared" si="871"/>
        <v>-0.41162408224143765</v>
      </c>
      <c r="AO339">
        <f t="shared" si="872"/>
        <v>0.97862609155390412</v>
      </c>
      <c r="AP339">
        <f t="shared" si="873"/>
        <v>0.97862609155390434</v>
      </c>
      <c r="AQ339">
        <f t="shared" si="874"/>
        <v>0.97862609155390412</v>
      </c>
      <c r="AR339">
        <f t="shared" si="875"/>
        <v>-1.2124278192697662</v>
      </c>
      <c r="AS339" s="53">
        <f t="shared" si="876"/>
        <v>-7.2747327512800747E-2</v>
      </c>
      <c r="AT339">
        <f t="shared" si="877"/>
        <v>0.99831780262173708</v>
      </c>
      <c r="AU339">
        <f t="shared" si="878"/>
        <v>0.99831780262173708</v>
      </c>
      <c r="AV339">
        <f t="shared" si="879"/>
        <v>0.99831780262173708</v>
      </c>
      <c r="AW339">
        <f t="shared" si="880"/>
        <v>-0.12081377796883652</v>
      </c>
      <c r="AX339" s="53">
        <f t="shared" si="881"/>
        <v>8.7912595830825554E-3</v>
      </c>
      <c r="AY339">
        <f t="shared" si="882"/>
        <v>0.94950226016931827</v>
      </c>
      <c r="AZ339">
        <f t="shared" si="883"/>
        <v>0.94950226016931816</v>
      </c>
      <c r="BA339">
        <f t="shared" si="884"/>
        <v>0.94950226016931827</v>
      </c>
      <c r="BB339">
        <f t="shared" si="885"/>
        <v>0</v>
      </c>
      <c r="BC339" s="53">
        <f t="shared" si="886"/>
        <v>0</v>
      </c>
      <c r="EW339">
        <f t="shared" si="780"/>
        <v>2.3247785636564471</v>
      </c>
      <c r="EX339">
        <f t="shared" si="774"/>
        <v>-3.4227355296434436</v>
      </c>
      <c r="EY339">
        <f t="shared" si="775"/>
        <v>3.6448431371070571</v>
      </c>
      <c r="EZ339">
        <f t="shared" si="776"/>
        <v>-5.1685154259219495</v>
      </c>
      <c r="FA339">
        <f t="shared" si="779"/>
        <v>-2.8454258542451702</v>
      </c>
      <c r="FB339" cm="1">
        <f t="array" ref="FB339">xsel+Rs*COS(EW339)</f>
        <v>266.44627337409946</v>
      </c>
      <c r="FC339">
        <f t="shared" si="728"/>
        <v>137.10836070614081</v>
      </c>
    </row>
    <row r="340" spans="1:159" x14ac:dyDescent="0.2">
      <c r="A340">
        <f t="shared" si="835"/>
        <v>97</v>
      </c>
      <c r="B340">
        <f t="shared" si="887"/>
        <v>1.6929693744344996</v>
      </c>
      <c r="C340">
        <f t="shared" si="836"/>
        <v>3.0077156110343093E-2</v>
      </c>
      <c r="D340">
        <f t="shared" si="837"/>
        <v>0.97014703445036365</v>
      </c>
      <c r="E340">
        <f t="shared" si="838"/>
        <v>0.99254615164132209</v>
      </c>
      <c r="F340">
        <f t="shared" si="839"/>
        <v>1.1302943863617527</v>
      </c>
      <c r="G340">
        <f t="shared" si="888"/>
        <v>0.32996219646479719</v>
      </c>
      <c r="H340">
        <f t="shared" si="889"/>
        <v>0.32996219646479719</v>
      </c>
      <c r="I340">
        <f t="shared" si="840"/>
        <v>0.32996219646479719</v>
      </c>
      <c r="J340">
        <f t="shared" si="841"/>
        <v>1.5309764712412261E-2</v>
      </c>
      <c r="K340">
        <f t="shared" si="842"/>
        <v>0.3700779345089249</v>
      </c>
      <c r="L340">
        <f t="shared" si="843"/>
        <v>-0.50648631372448094</v>
      </c>
      <c r="M340">
        <f t="shared" si="844"/>
        <v>-39.225071335975066</v>
      </c>
      <c r="N340">
        <f t="shared" si="845"/>
        <v>-4.4297052476554901</v>
      </c>
      <c r="O340" s="53">
        <f t="shared" si="846"/>
        <v>-2.7536843607559045</v>
      </c>
      <c r="P340">
        <f t="shared" si="847"/>
        <v>0.42246469997966601</v>
      </c>
      <c r="Q340">
        <f t="shared" si="848"/>
        <v>0.42246469997966607</v>
      </c>
      <c r="R340">
        <f t="shared" si="849"/>
        <v>0.42246469997966601</v>
      </c>
      <c r="S340">
        <f t="shared" si="850"/>
        <v>-4.2733790964877052</v>
      </c>
      <c r="T340" s="53">
        <f t="shared" si="851"/>
        <v>-2.3692459884264694</v>
      </c>
      <c r="U340">
        <f t="shared" si="852"/>
        <v>0.53396059627783532</v>
      </c>
      <c r="V340">
        <f t="shared" si="853"/>
        <v>0.53396059627783543</v>
      </c>
      <c r="W340">
        <f t="shared" si="854"/>
        <v>0.53396059627783532</v>
      </c>
      <c r="X340">
        <f t="shared" si="855"/>
        <v>-4.0204046473366022</v>
      </c>
      <c r="Y340" s="53">
        <f t="shared" si="856"/>
        <v>-1.9058714929741396</v>
      </c>
      <c r="Z340">
        <f t="shared" si="857"/>
        <v>0.66115665999528317</v>
      </c>
      <c r="AA340">
        <f t="shared" si="858"/>
        <v>0.66115665999528328</v>
      </c>
      <c r="AB340">
        <f t="shared" si="859"/>
        <v>0.66115665999528317</v>
      </c>
      <c r="AC340">
        <f t="shared" si="860"/>
        <v>-3.6244999909879416</v>
      </c>
      <c r="AD340" s="53">
        <f t="shared" si="861"/>
        <v>-1.3772474466596882</v>
      </c>
      <c r="AE340">
        <f t="shared" si="862"/>
        <v>0.79339968011840212</v>
      </c>
      <c r="AF340">
        <f t="shared" si="863"/>
        <v>0.79339968011840212</v>
      </c>
      <c r="AG340">
        <f t="shared" si="864"/>
        <v>0.79339968011840212</v>
      </c>
      <c r="AH340">
        <f t="shared" si="865"/>
        <v>-3.0362344337651166</v>
      </c>
      <c r="AI340" s="53">
        <f t="shared" si="866"/>
        <v>-0.82764836040481082</v>
      </c>
      <c r="AJ340">
        <f t="shared" si="867"/>
        <v>0.91036748945491264</v>
      </c>
      <c r="AK340">
        <f t="shared" si="868"/>
        <v>0.91036748945491253</v>
      </c>
      <c r="AL340">
        <f t="shared" si="869"/>
        <v>0.91036748945491264</v>
      </c>
      <c r="AM340">
        <f t="shared" si="870"/>
        <v>-2.2262330061676696</v>
      </c>
      <c r="AN340" s="53">
        <f t="shared" si="871"/>
        <v>-0.34153271458296808</v>
      </c>
      <c r="AO340">
        <f t="shared" si="872"/>
        <v>0.9851316689147116</v>
      </c>
      <c r="AP340">
        <f t="shared" si="873"/>
        <v>0.98513166891471171</v>
      </c>
      <c r="AQ340">
        <f t="shared" si="874"/>
        <v>0.9851316689147116</v>
      </c>
      <c r="AR340">
        <f t="shared" si="875"/>
        <v>-1.220487631940536</v>
      </c>
      <c r="AS340" s="53">
        <f t="shared" si="876"/>
        <v>-3.0814427315739312E-2</v>
      </c>
      <c r="AT340">
        <f t="shared" si="877"/>
        <v>0.99567765113053053</v>
      </c>
      <c r="AU340">
        <f t="shared" si="878"/>
        <v>0.99567765113053075</v>
      </c>
      <c r="AV340">
        <f t="shared" si="879"/>
        <v>0.99567765113053053</v>
      </c>
      <c r="AW340">
        <f t="shared" si="880"/>
        <v>-0.12049427382373265</v>
      </c>
      <c r="AX340" s="53">
        <f t="shared" si="881"/>
        <v>1.3014443078162054E-2</v>
      </c>
      <c r="AY340">
        <f t="shared" si="882"/>
        <v>0.9385850606981716</v>
      </c>
      <c r="AZ340">
        <f t="shared" si="883"/>
        <v>0.93858506069817171</v>
      </c>
      <c r="BA340">
        <f t="shared" si="884"/>
        <v>0.9385850606981716</v>
      </c>
      <c r="BB340">
        <f t="shared" si="885"/>
        <v>0</v>
      </c>
      <c r="BC340" s="53">
        <f t="shared" si="886"/>
        <v>0</v>
      </c>
      <c r="EW340">
        <f t="shared" si="780"/>
        <v>2.3561944901923448</v>
      </c>
      <c r="EX340">
        <f t="shared" si="774"/>
        <v>-3.5355339059327373</v>
      </c>
      <c r="EY340">
        <f t="shared" si="775"/>
        <v>3.5355339059327378</v>
      </c>
      <c r="EZ340">
        <f t="shared" si="776"/>
        <v>-5.4480804242685732</v>
      </c>
      <c r="FA340">
        <f t="shared" si="779"/>
        <v>-2.2646014419101577</v>
      </c>
      <c r="FB340" cm="1">
        <f t="array" ref="FB340">xsel+Rs*COS(EW340)</f>
        <v>266.41807378002716</v>
      </c>
      <c r="FC340">
        <f t="shared" si="728"/>
        <v>137.08103339834724</v>
      </c>
    </row>
    <row r="341" spans="1:159" x14ac:dyDescent="0.2">
      <c r="A341">
        <f t="shared" si="835"/>
        <v>99</v>
      </c>
      <c r="B341">
        <f t="shared" si="887"/>
        <v>1.7278759594743862</v>
      </c>
      <c r="C341">
        <f t="shared" si="836"/>
        <v>2.9929949715004175E-2</v>
      </c>
      <c r="D341">
        <f t="shared" si="837"/>
        <v>0.97043853763189158</v>
      </c>
      <c r="E341">
        <f t="shared" si="838"/>
        <v>0.98768834059513777</v>
      </c>
      <c r="F341">
        <f t="shared" si="839"/>
        <v>1.1708495661125391</v>
      </c>
      <c r="G341">
        <f t="shared" si="888"/>
        <v>0.3411035586036637</v>
      </c>
      <c r="H341">
        <f t="shared" si="889"/>
        <v>0.34110355860366359</v>
      </c>
      <c r="I341">
        <f t="shared" si="840"/>
        <v>0.34110355860366359</v>
      </c>
      <c r="J341">
        <f t="shared" si="841"/>
        <v>1.9716201273881632E-2</v>
      </c>
      <c r="K341">
        <f t="shared" si="842"/>
        <v>0.39498794085626665</v>
      </c>
      <c r="L341">
        <f t="shared" si="843"/>
        <v>-0.65333581633871185</v>
      </c>
      <c r="M341">
        <f t="shared" si="844"/>
        <v>-38.891375854579287</v>
      </c>
      <c r="N341">
        <f t="shared" si="845"/>
        <v>-4.579276776943793</v>
      </c>
      <c r="O341" s="53">
        <f t="shared" si="846"/>
        <v>-2.7004087383553754</v>
      </c>
      <c r="P341">
        <f t="shared" si="847"/>
        <v>0.43613151131937106</v>
      </c>
      <c r="Q341">
        <f t="shared" si="848"/>
        <v>0.43613151131937111</v>
      </c>
      <c r="R341">
        <f t="shared" si="849"/>
        <v>0.43613151131937106</v>
      </c>
      <c r="S341">
        <f t="shared" si="850"/>
        <v>-4.4116237022442277</v>
      </c>
      <c r="T341" s="53">
        <f t="shared" si="851"/>
        <v>-2.3035322249441728</v>
      </c>
      <c r="U341">
        <f t="shared" si="852"/>
        <v>0.55001568738432027</v>
      </c>
      <c r="V341">
        <f t="shared" si="853"/>
        <v>0.55001568738432027</v>
      </c>
      <c r="W341">
        <f t="shared" si="854"/>
        <v>0.55001568738432027</v>
      </c>
      <c r="X341">
        <f t="shared" si="855"/>
        <v>-4.1412899024432139</v>
      </c>
      <c r="Y341" s="53">
        <f t="shared" si="856"/>
        <v>-1.8279042287841192</v>
      </c>
      <c r="Z341">
        <f t="shared" si="857"/>
        <v>0.67868815014906902</v>
      </c>
      <c r="AA341">
        <f t="shared" si="858"/>
        <v>0.67868815014906902</v>
      </c>
      <c r="AB341">
        <f t="shared" si="859"/>
        <v>0.67868815014906902</v>
      </c>
      <c r="AC341">
        <f t="shared" si="860"/>
        <v>-3.7206086589469924</v>
      </c>
      <c r="AD341" s="53">
        <f t="shared" si="861"/>
        <v>-1.2905141563400444</v>
      </c>
      <c r="AE341">
        <f t="shared" si="862"/>
        <v>0.81028659241976919</v>
      </c>
      <c r="AF341">
        <f t="shared" si="863"/>
        <v>0.81028659241976919</v>
      </c>
      <c r="AG341">
        <f t="shared" si="864"/>
        <v>0.81028659241976919</v>
      </c>
      <c r="AH341">
        <f t="shared" si="865"/>
        <v>-3.1008583879892098</v>
      </c>
      <c r="AI341" s="53">
        <f t="shared" si="866"/>
        <v>-0.74090396853571749</v>
      </c>
      <c r="AJ341">
        <f t="shared" si="867"/>
        <v>0.92326430637413448</v>
      </c>
      <c r="AK341">
        <f t="shared" si="868"/>
        <v>0.92326430637413448</v>
      </c>
      <c r="AL341">
        <f t="shared" si="869"/>
        <v>0.92326430637413448</v>
      </c>
      <c r="AM341">
        <f t="shared" si="870"/>
        <v>-2.2577711705162931</v>
      </c>
      <c r="AN341" s="53">
        <f t="shared" si="871"/>
        <v>-0.26906173763427166</v>
      </c>
      <c r="AO341">
        <f t="shared" si="872"/>
        <v>0.99051621311861204</v>
      </c>
      <c r="AP341">
        <f t="shared" si="873"/>
        <v>0.99051621311861215</v>
      </c>
      <c r="AQ341">
        <f t="shared" si="874"/>
        <v>0.99051621311861204</v>
      </c>
      <c r="AR341">
        <f t="shared" si="875"/>
        <v>-1.2271585875212634</v>
      </c>
      <c r="AS341" s="53">
        <f t="shared" si="876"/>
        <v>1.1810379529541245E-2</v>
      </c>
      <c r="AT341">
        <f t="shared" si="877"/>
        <v>0.99181344079740996</v>
      </c>
      <c r="AU341">
        <f t="shared" si="878"/>
        <v>0.99181344079740996</v>
      </c>
      <c r="AV341">
        <f t="shared" si="879"/>
        <v>0.99181344079740996</v>
      </c>
      <c r="AW341">
        <f t="shared" si="880"/>
        <v>-0.12002663731762066</v>
      </c>
      <c r="AX341" s="53">
        <f t="shared" si="881"/>
        <v>1.7228145392624225E-2</v>
      </c>
      <c r="AY341">
        <f t="shared" si="882"/>
        <v>0.92673456059988268</v>
      </c>
      <c r="AZ341">
        <f t="shared" si="883"/>
        <v>0.92673456059988257</v>
      </c>
      <c r="BA341">
        <f t="shared" si="884"/>
        <v>0.92673456059988268</v>
      </c>
      <c r="BB341">
        <f t="shared" si="885"/>
        <v>0</v>
      </c>
      <c r="BC341" s="53">
        <f t="shared" si="886"/>
        <v>0</v>
      </c>
      <c r="EW341">
        <f t="shared" si="780"/>
        <v>2.3876104167282426</v>
      </c>
      <c r="EX341">
        <f t="shared" si="774"/>
        <v>-3.6448431371070567</v>
      </c>
      <c r="EY341">
        <f t="shared" si="775"/>
        <v>3.4227355296434441</v>
      </c>
      <c r="EZ341">
        <f t="shared" si="776"/>
        <v>-5.6683599258187174</v>
      </c>
      <c r="FA341">
        <f t="shared" si="779"/>
        <v>-1.6369776270225656</v>
      </c>
      <c r="FB341" cm="1">
        <f t="array" ref="FB341">xsel+Rs*COS(EW341)</f>
        <v>266.39074647223356</v>
      </c>
      <c r="FC341">
        <f t="shared" si="728"/>
        <v>137.05283380427491</v>
      </c>
    </row>
    <row r="342" spans="1:159" x14ac:dyDescent="0.2">
      <c r="A342">
        <f t="shared" si="835"/>
        <v>101</v>
      </c>
      <c r="B342">
        <f t="shared" si="887"/>
        <v>1.7627825445142729</v>
      </c>
      <c r="C342">
        <f t="shared" si="836"/>
        <v>2.9746278286292848E-2</v>
      </c>
      <c r="D342">
        <f t="shared" si="837"/>
        <v>0.97080024462777592</v>
      </c>
      <c r="E342">
        <f t="shared" si="838"/>
        <v>0.98162718344766398</v>
      </c>
      <c r="F342">
        <f t="shared" si="839"/>
        <v>1.2130970040929328</v>
      </c>
      <c r="G342">
        <f t="shared" si="888"/>
        <v>0.35263462178036409</v>
      </c>
      <c r="H342">
        <f t="shared" si="889"/>
        <v>0.35263462178036409</v>
      </c>
      <c r="I342">
        <f t="shared" si="840"/>
        <v>0.35263462178036409</v>
      </c>
      <c r="J342">
        <f t="shared" si="841"/>
        <v>2.4147074645322765E-2</v>
      </c>
      <c r="K342">
        <f t="shared" si="842"/>
        <v>0.42139682168162229</v>
      </c>
      <c r="L342">
        <f t="shared" si="843"/>
        <v>-0.80181877519308875</v>
      </c>
      <c r="M342">
        <f t="shared" si="844"/>
        <v>-38.476056889166088</v>
      </c>
      <c r="N342">
        <f t="shared" si="845"/>
        <v>-4.7340799986829438</v>
      </c>
      <c r="O342" s="53">
        <f t="shared" si="846"/>
        <v>-2.6431565472391467</v>
      </c>
      <c r="P342">
        <f t="shared" si="847"/>
        <v>0.45021258940963033</v>
      </c>
      <c r="Q342">
        <f t="shared" si="848"/>
        <v>0.45021258940963033</v>
      </c>
      <c r="R342">
        <f t="shared" si="849"/>
        <v>0.45021258940963033</v>
      </c>
      <c r="S342">
        <f t="shared" si="850"/>
        <v>-4.5540587619541189</v>
      </c>
      <c r="T342" s="53">
        <f t="shared" si="851"/>
        <v>-2.233113790418745</v>
      </c>
      <c r="U342">
        <f t="shared" si="852"/>
        <v>0.56643178337678202</v>
      </c>
      <c r="V342">
        <f t="shared" si="853"/>
        <v>0.56643178337678202</v>
      </c>
      <c r="W342">
        <f t="shared" si="854"/>
        <v>0.56643178337678202</v>
      </c>
      <c r="X342">
        <f t="shared" si="855"/>
        <v>-4.2648933089104499</v>
      </c>
      <c r="Y342" s="53">
        <f t="shared" si="856"/>
        <v>-1.7447367535983698</v>
      </c>
      <c r="Z342">
        <f t="shared" si="857"/>
        <v>0.69638349937492849</v>
      </c>
      <c r="AA342">
        <f t="shared" si="858"/>
        <v>0.69638349937492861</v>
      </c>
      <c r="AB342">
        <f t="shared" si="859"/>
        <v>0.69638349937492849</v>
      </c>
      <c r="AC342">
        <f t="shared" si="860"/>
        <v>-3.8176156120496261</v>
      </c>
      <c r="AD342" s="53">
        <f t="shared" si="861"/>
        <v>-1.1986528252686341</v>
      </c>
      <c r="AE342">
        <f t="shared" si="862"/>
        <v>0.82694892982378609</v>
      </c>
      <c r="AF342">
        <f t="shared" si="863"/>
        <v>0.82694892982378621</v>
      </c>
      <c r="AG342">
        <f t="shared" si="864"/>
        <v>0.82694892982378609</v>
      </c>
      <c r="AH342">
        <f t="shared" si="865"/>
        <v>-3.1646229241250685</v>
      </c>
      <c r="AI342" s="53">
        <f t="shared" si="866"/>
        <v>-0.64998994216679018</v>
      </c>
      <c r="AJ342">
        <f t="shared" si="867"/>
        <v>0.9354172908649484</v>
      </c>
      <c r="AK342">
        <f t="shared" si="868"/>
        <v>0.93541729086494829</v>
      </c>
      <c r="AL342">
        <f t="shared" si="869"/>
        <v>0.9354172908649484</v>
      </c>
      <c r="AM342">
        <f t="shared" si="870"/>
        <v>-2.2874903504192279</v>
      </c>
      <c r="AN342" s="53">
        <f t="shared" si="871"/>
        <v>-0.19418350481516033</v>
      </c>
      <c r="AO342">
        <f t="shared" si="872"/>
        <v>0.99473686191821165</v>
      </c>
      <c r="AP342">
        <f t="shared" si="873"/>
        <v>0.99473686191821153</v>
      </c>
      <c r="AQ342">
        <f t="shared" si="874"/>
        <v>0.99473686191821165</v>
      </c>
      <c r="AR342">
        <f t="shared" si="875"/>
        <v>-1.2323875836252502</v>
      </c>
      <c r="AS342" s="53">
        <f t="shared" si="876"/>
        <v>5.508957433419763E-2</v>
      </c>
      <c r="AT342">
        <f t="shared" si="877"/>
        <v>0.98672620308338044</v>
      </c>
      <c r="AU342">
        <f t="shared" si="878"/>
        <v>0.98672620308338033</v>
      </c>
      <c r="AV342">
        <f t="shared" si="879"/>
        <v>0.98672620308338044</v>
      </c>
      <c r="AW342">
        <f t="shared" si="880"/>
        <v>-0.11941099327516912</v>
      </c>
      <c r="AX342" s="53">
        <f t="shared" si="881"/>
        <v>2.1427132777086359E-2</v>
      </c>
      <c r="AY342">
        <f t="shared" si="882"/>
        <v>0.91398526579064809</v>
      </c>
      <c r="AZ342">
        <f t="shared" si="883"/>
        <v>0.91398526579064809</v>
      </c>
      <c r="BA342">
        <f t="shared" si="884"/>
        <v>0.91398526579064809</v>
      </c>
      <c r="BB342">
        <f t="shared" si="885"/>
        <v>0</v>
      </c>
      <c r="BC342" s="53">
        <f t="shared" si="886"/>
        <v>0</v>
      </c>
      <c r="EW342">
        <f t="shared" si="780"/>
        <v>2.4190263432641403</v>
      </c>
      <c r="EX342">
        <f t="shared" si="774"/>
        <v>-3.7505553481522962</v>
      </c>
      <c r="EY342">
        <f t="shared" si="775"/>
        <v>3.3065593266182609</v>
      </c>
      <c r="EZ342">
        <f t="shared" si="776"/>
        <v>-5.8199005901046981</v>
      </c>
      <c r="FA342">
        <f t="shared" si="779"/>
        <v>-0.96889479372065579</v>
      </c>
      <c r="FB342" cm="1">
        <f t="array" ref="FB342">xsel+Rs*COS(EW342)</f>
        <v>266.36431841947223</v>
      </c>
      <c r="FC342">
        <f t="shared" si="728"/>
        <v>137.02378975351863</v>
      </c>
    </row>
    <row r="343" spans="1:159" x14ac:dyDescent="0.2">
      <c r="A343">
        <f t="shared" si="835"/>
        <v>103</v>
      </c>
      <c r="B343">
        <f t="shared" si="887"/>
        <v>1.7976891295541595</v>
      </c>
      <c r="C343">
        <f t="shared" si="836"/>
        <v>2.9526365599552584E-2</v>
      </c>
      <c r="D343">
        <f t="shared" si="837"/>
        <v>0.9712303932378914</v>
      </c>
      <c r="E343">
        <f t="shared" si="838"/>
        <v>0.97437006478523525</v>
      </c>
      <c r="F343">
        <f t="shared" si="839"/>
        <v>1.2571722989189547</v>
      </c>
      <c r="G343">
        <f t="shared" si="888"/>
        <v>0.36458046620920936</v>
      </c>
      <c r="H343">
        <f t="shared" si="889"/>
        <v>0.36458046620920936</v>
      </c>
      <c r="I343">
        <f t="shared" si="840"/>
        <v>0.36458046620920936</v>
      </c>
      <c r="J343">
        <f t="shared" si="841"/>
        <v>2.860812396865451E-2</v>
      </c>
      <c r="K343">
        <f t="shared" si="842"/>
        <v>0.4493636392149809</v>
      </c>
      <c r="L343">
        <f t="shared" si="843"/>
        <v>-0.95233128839294812</v>
      </c>
      <c r="M343">
        <f t="shared" si="844"/>
        <v>-37.98033306369426</v>
      </c>
      <c r="N343">
        <f t="shared" si="845"/>
        <v>-4.894451611919485</v>
      </c>
      <c r="O343" s="53">
        <f t="shared" si="846"/>
        <v>-2.581546975871567</v>
      </c>
      <c r="P343">
        <f t="shared" si="847"/>
        <v>0.46472924285089379</v>
      </c>
      <c r="Q343">
        <f t="shared" si="848"/>
        <v>0.46472924285089379</v>
      </c>
      <c r="R343">
        <f t="shared" si="849"/>
        <v>0.46472924285089379</v>
      </c>
      <c r="S343">
        <f t="shared" si="850"/>
        <v>-4.7008998196089662</v>
      </c>
      <c r="T343" s="53">
        <f t="shared" si="851"/>
        <v>-2.1575666848329633</v>
      </c>
      <c r="U343">
        <f t="shared" si="852"/>
        <v>0.58321703761109833</v>
      </c>
      <c r="V343">
        <f t="shared" si="853"/>
        <v>0.58321703761109844</v>
      </c>
      <c r="W343">
        <f t="shared" si="854"/>
        <v>0.58321703761109833</v>
      </c>
      <c r="X343">
        <f t="shared" si="855"/>
        <v>-4.3912762566425307</v>
      </c>
      <c r="Y343" s="53">
        <f t="shared" si="856"/>
        <v>-1.6559480790791279</v>
      </c>
      <c r="Z343">
        <f t="shared" si="857"/>
        <v>0.7142255858258999</v>
      </c>
      <c r="AA343">
        <f t="shared" si="858"/>
        <v>0.71422558582590001</v>
      </c>
      <c r="AB343">
        <f t="shared" si="859"/>
        <v>0.7142255858258999</v>
      </c>
      <c r="AC343">
        <f t="shared" si="860"/>
        <v>-3.9154269873161391</v>
      </c>
      <c r="AD343" s="53">
        <f t="shared" si="861"/>
        <v>-1.1013228079249175</v>
      </c>
      <c r="AE343">
        <f t="shared" si="862"/>
        <v>0.84333847639933168</v>
      </c>
      <c r="AF343">
        <f t="shared" si="863"/>
        <v>0.84333847639933157</v>
      </c>
      <c r="AG343">
        <f t="shared" si="864"/>
        <v>0.84333847639933168</v>
      </c>
      <c r="AH343">
        <f t="shared" si="865"/>
        <v>-3.2273435262546819</v>
      </c>
      <c r="AI343" s="53">
        <f t="shared" si="866"/>
        <v>-0.55472281182097638</v>
      </c>
      <c r="AJ343">
        <f t="shared" si="867"/>
        <v>0.94676258851170136</v>
      </c>
      <c r="AK343">
        <f t="shared" si="868"/>
        <v>0.94676258851170125</v>
      </c>
      <c r="AL343">
        <f t="shared" si="869"/>
        <v>0.94676258851170136</v>
      </c>
      <c r="AM343">
        <f t="shared" si="870"/>
        <v>-2.3152343948612386</v>
      </c>
      <c r="AN343" s="53">
        <f t="shared" si="871"/>
        <v>-0.11687637350951272</v>
      </c>
      <c r="AO343">
        <f t="shared" si="872"/>
        <v>0.99775066968130155</v>
      </c>
      <c r="AP343">
        <f t="shared" si="873"/>
        <v>0.99775066968130155</v>
      </c>
      <c r="AQ343">
        <f t="shared" si="874"/>
        <v>0.99775066968130155</v>
      </c>
      <c r="AR343">
        <f t="shared" si="875"/>
        <v>-1.2361214145597101</v>
      </c>
      <c r="AS343" s="53">
        <f t="shared" si="876"/>
        <v>9.8981894746049418E-2</v>
      </c>
      <c r="AT343">
        <f t="shared" si="877"/>
        <v>0.98041851909990507</v>
      </c>
      <c r="AU343">
        <f t="shared" si="878"/>
        <v>0.98041851909990485</v>
      </c>
      <c r="AV343">
        <f t="shared" si="879"/>
        <v>0.98041851909990507</v>
      </c>
      <c r="AW343">
        <f t="shared" si="880"/>
        <v>-0.1186476540556602</v>
      </c>
      <c r="AX343" s="53">
        <f t="shared" si="881"/>
        <v>2.5606158224403514E-2</v>
      </c>
      <c r="AY343">
        <f t="shared" si="882"/>
        <v>0.90037125188090861</v>
      </c>
      <c r="AZ343">
        <f t="shared" si="883"/>
        <v>0.9003712518809085</v>
      </c>
      <c r="BA343">
        <f t="shared" si="884"/>
        <v>0.90037125188090861</v>
      </c>
      <c r="BB343">
        <f t="shared" si="885"/>
        <v>0</v>
      </c>
      <c r="BC343" s="53">
        <f t="shared" si="886"/>
        <v>0</v>
      </c>
      <c r="EW343">
        <f t="shared" si="780"/>
        <v>2.4504422698000381</v>
      </c>
      <c r="EX343">
        <f t="shared" si="774"/>
        <v>-3.8525662138789443</v>
      </c>
      <c r="EY343">
        <f t="shared" si="775"/>
        <v>3.1871199487434509</v>
      </c>
      <c r="EZ343">
        <f t="shared" si="776"/>
        <v>-5.8938864890014395</v>
      </c>
      <c r="FA343">
        <f t="shared" si="779"/>
        <v>-0.26851825778946953</v>
      </c>
      <c r="FB343" cm="1">
        <f t="array" ref="FB343">xsel+Rs*COS(EW343)</f>
        <v>266.33881570304061</v>
      </c>
      <c r="FC343">
        <f t="shared" si="728"/>
        <v>136.99392990904991</v>
      </c>
    </row>
    <row r="344" spans="1:159" x14ac:dyDescent="0.2">
      <c r="A344">
        <f t="shared" si="835"/>
        <v>105</v>
      </c>
      <c r="B344">
        <f t="shared" si="887"/>
        <v>1.8325957145940461</v>
      </c>
      <c r="C344">
        <f t="shared" si="836"/>
        <v>2.9270479584517221E-2</v>
      </c>
      <c r="D344">
        <f t="shared" si="837"/>
        <v>0.97172688782144789</v>
      </c>
      <c r="E344">
        <f t="shared" si="838"/>
        <v>0.96592582628906831</v>
      </c>
      <c r="F344">
        <f t="shared" si="839"/>
        <v>1.3032253728412058</v>
      </c>
      <c r="G344">
        <f t="shared" si="888"/>
        <v>0.37696800645592221</v>
      </c>
      <c r="H344">
        <f t="shared" si="889"/>
        <v>0.37696800645592216</v>
      </c>
      <c r="I344">
        <f t="shared" si="840"/>
        <v>0.37696800645592216</v>
      </c>
      <c r="J344">
        <f t="shared" si="841"/>
        <v>3.3105280970130727E-2</v>
      </c>
      <c r="K344">
        <f t="shared" si="842"/>
        <v>0.47893608731665466</v>
      </c>
      <c r="L344">
        <f t="shared" si="843"/>
        <v>-1.1052904187783814</v>
      </c>
      <c r="M344">
        <f t="shared" si="844"/>
        <v>-37.405684440303709</v>
      </c>
      <c r="N344">
        <f t="shared" si="845"/>
        <v>-5.0607529416606383</v>
      </c>
      <c r="O344" s="53">
        <f t="shared" si="846"/>
        <v>-2.5151527588254767</v>
      </c>
      <c r="P344">
        <f t="shared" si="847"/>
        <v>0.47970356618348359</v>
      </c>
      <c r="Q344">
        <f t="shared" si="848"/>
        <v>0.47970356618348359</v>
      </c>
      <c r="R344">
        <f t="shared" si="849"/>
        <v>0.47970356618348359</v>
      </c>
      <c r="S344">
        <f t="shared" si="850"/>
        <v>-4.8523703692587166</v>
      </c>
      <c r="T344" s="53">
        <f t="shared" si="851"/>
        <v>-2.0764190876239286</v>
      </c>
      <c r="U344">
        <f t="shared" si="852"/>
        <v>0.60037822958263598</v>
      </c>
      <c r="V344">
        <f t="shared" si="853"/>
        <v>0.60037822958263598</v>
      </c>
      <c r="W344">
        <f t="shared" si="854"/>
        <v>0.60037822958263598</v>
      </c>
      <c r="X344">
        <f t="shared" si="855"/>
        <v>-4.5204897911938797</v>
      </c>
      <c r="Y344" s="53">
        <f t="shared" si="856"/>
        <v>-1.561076218664823</v>
      </c>
      <c r="Z344">
        <f t="shared" si="857"/>
        <v>0.732193034070593</v>
      </c>
      <c r="AA344">
        <f t="shared" si="858"/>
        <v>0.73219303407059289</v>
      </c>
      <c r="AB344">
        <f t="shared" si="859"/>
        <v>0.732193034070593</v>
      </c>
      <c r="AC344">
        <f t="shared" si="860"/>
        <v>-4.0139256033649122</v>
      </c>
      <c r="AD344" s="53">
        <f t="shared" si="861"/>
        <v>-0.99815921850367173</v>
      </c>
      <c r="AE344">
        <f t="shared" si="862"/>
        <v>0.85940109217716931</v>
      </c>
      <c r="AF344">
        <f t="shared" si="863"/>
        <v>0.85940109217716909</v>
      </c>
      <c r="AG344">
        <f t="shared" si="864"/>
        <v>0.85940109217716931</v>
      </c>
      <c r="AH344">
        <f t="shared" si="865"/>
        <v>-3.2888130079586961</v>
      </c>
      <c r="AI344" s="53">
        <f t="shared" si="866"/>
        <v>-0.45491539438358719</v>
      </c>
      <c r="AJ344">
        <f t="shared" si="867"/>
        <v>0.95723231617145743</v>
      </c>
      <c r="AK344">
        <f t="shared" si="868"/>
        <v>0.95723231617145743</v>
      </c>
      <c r="AL344">
        <f t="shared" si="869"/>
        <v>0.95723231617145743</v>
      </c>
      <c r="AM344">
        <f t="shared" si="870"/>
        <v>-2.3408373008873427</v>
      </c>
      <c r="AN344" s="53">
        <f t="shared" si="871"/>
        <v>-3.7125758789280996E-2</v>
      </c>
      <c r="AO344">
        <f t="shared" si="872"/>
        <v>0.99951479350675676</v>
      </c>
      <c r="AP344">
        <f t="shared" si="873"/>
        <v>0.99951479350675676</v>
      </c>
      <c r="AQ344">
        <f t="shared" si="874"/>
        <v>0.99951479350675676</v>
      </c>
      <c r="AR344">
        <f t="shared" si="875"/>
        <v>-1.2383070019061551</v>
      </c>
      <c r="AS344" s="53">
        <f t="shared" si="876"/>
        <v>0.14344216295082296</v>
      </c>
      <c r="AT344">
        <f t="shared" si="877"/>
        <v>0.97289453465798748</v>
      </c>
      <c r="AU344">
        <f t="shared" si="878"/>
        <v>0.97289453465798748</v>
      </c>
      <c r="AV344">
        <f t="shared" si="879"/>
        <v>0.97289453465798748</v>
      </c>
      <c r="AW344">
        <f t="shared" si="880"/>
        <v>-0.11773712137416117</v>
      </c>
      <c r="AX344" s="53">
        <f t="shared" si="881"/>
        <v>2.9759968353086447E-2</v>
      </c>
      <c r="AY344">
        <f t="shared" si="882"/>
        <v>0.88592610016287421</v>
      </c>
      <c r="AZ344">
        <f t="shared" si="883"/>
        <v>0.8859261001628741</v>
      </c>
      <c r="BA344">
        <f t="shared" si="884"/>
        <v>0.88592610016287421</v>
      </c>
      <c r="BB344">
        <f t="shared" si="885"/>
        <v>0</v>
      </c>
      <c r="BC344" s="53">
        <f t="shared" si="886"/>
        <v>0</v>
      </c>
      <c r="EW344">
        <f t="shared" si="780"/>
        <v>2.4818581963359359</v>
      </c>
      <c r="EX344">
        <f t="shared" si="774"/>
        <v>-3.9507750618784492</v>
      </c>
      <c r="EY344">
        <f t="shared" si="775"/>
        <v>3.0645352682648856</v>
      </c>
      <c r="EZ344">
        <f t="shared" si="776"/>
        <v>-5.8824920359966617</v>
      </c>
      <c r="FA344">
        <f t="shared" si="779"/>
        <v>0.45418877841250804</v>
      </c>
      <c r="FB344" cm="1">
        <f t="array" ref="FB344">xsel+Rs*COS(EW344)</f>
        <v>266.31426349104072</v>
      </c>
      <c r="FC344">
        <f t="shared" si="728"/>
        <v>136.96328373893027</v>
      </c>
    </row>
    <row r="345" spans="1:159" x14ac:dyDescent="0.2">
      <c r="A345">
        <f t="shared" si="835"/>
        <v>107</v>
      </c>
      <c r="B345">
        <f t="shared" si="887"/>
        <v>1.8675022996339325</v>
      </c>
      <c r="C345">
        <f t="shared" si="836"/>
        <v>2.8978931998879864E-2</v>
      </c>
      <c r="D345">
        <f t="shared" si="837"/>
        <v>0.9722873095067418</v>
      </c>
      <c r="E345">
        <f t="shared" si="838"/>
        <v>0.95630475596303555</v>
      </c>
      <c r="F345">
        <f t="shared" si="839"/>
        <v>1.3514224379458082</v>
      </c>
      <c r="G345">
        <f t="shared" si="888"/>
        <v>0.38982612392165927</v>
      </c>
      <c r="H345">
        <f t="shared" si="889"/>
        <v>0.38982612392165922</v>
      </c>
      <c r="I345">
        <f t="shared" si="840"/>
        <v>0.38982612392165922</v>
      </c>
      <c r="J345">
        <f t="shared" si="841"/>
        <v>3.76447119350342E-2</v>
      </c>
      <c r="K345">
        <f t="shared" si="842"/>
        <v>0.51014486469399334</v>
      </c>
      <c r="L345">
        <f t="shared" si="843"/>
        <v>-1.2611390610169735</v>
      </c>
      <c r="M345">
        <f t="shared" si="844"/>
        <v>-36.753861354644599</v>
      </c>
      <c r="N345">
        <f t="shared" si="845"/>
        <v>-5.2333717174573451</v>
      </c>
      <c r="O345" s="53">
        <f t="shared" si="846"/>
        <v>-2.4434933974761086</v>
      </c>
      <c r="P345">
        <f t="shared" si="847"/>
        <v>0.49515835552215498</v>
      </c>
      <c r="Q345">
        <f t="shared" si="848"/>
        <v>0.49515835552215504</v>
      </c>
      <c r="R345">
        <f t="shared" si="849"/>
        <v>0.49515835552215498</v>
      </c>
      <c r="S345">
        <f t="shared" si="850"/>
        <v>-5.0087010016255817</v>
      </c>
      <c r="T345" s="53">
        <f t="shared" si="851"/>
        <v>-1.9891450815833456</v>
      </c>
      <c r="U345">
        <f t="shared" si="852"/>
        <v>0.6179203436442523</v>
      </c>
      <c r="V345">
        <f t="shared" si="853"/>
        <v>0.6179203436442523</v>
      </c>
      <c r="W345">
        <f t="shared" si="854"/>
        <v>0.6179203436442523</v>
      </c>
      <c r="X345">
        <f t="shared" si="855"/>
        <v>-4.6525714417670869</v>
      </c>
      <c r="Y345" s="53">
        <f t="shared" si="856"/>
        <v>-1.459613885752687</v>
      </c>
      <c r="Z345">
        <f t="shared" si="857"/>
        <v>0.75025951386801637</v>
      </c>
      <c r="AA345">
        <f t="shared" si="858"/>
        <v>0.75025951386801637</v>
      </c>
      <c r="AB345">
        <f t="shared" si="859"/>
        <v>0.75025951386801637</v>
      </c>
      <c r="AC345">
        <f t="shared" si="860"/>
        <v>-4.1129671162544783</v>
      </c>
      <c r="AD345" s="53">
        <f t="shared" si="861"/>
        <v>-0.88877172087891099</v>
      </c>
      <c r="AE345">
        <f t="shared" si="862"/>
        <v>0.87507612540663882</v>
      </c>
      <c r="AF345">
        <f t="shared" si="863"/>
        <v>0.87507612540663882</v>
      </c>
      <c r="AG345">
        <f t="shared" si="864"/>
        <v>0.87507612540663882</v>
      </c>
      <c r="AH345">
        <f t="shared" si="865"/>
        <v>-3.3487992631014074</v>
      </c>
      <c r="AI345" s="53">
        <f t="shared" si="866"/>
        <v>-0.35037795112470199</v>
      </c>
      <c r="AJ345">
        <f t="shared" si="867"/>
        <v>0.96675449119886325</v>
      </c>
      <c r="AK345">
        <f t="shared" si="868"/>
        <v>0.96675449119886314</v>
      </c>
      <c r="AL345">
        <f t="shared" si="869"/>
        <v>0.96675449119886325</v>
      </c>
      <c r="AM345">
        <f t="shared" si="870"/>
        <v>-2.3641230405277254</v>
      </c>
      <c r="AN345" s="53">
        <f t="shared" si="871"/>
        <v>4.5074708223510548E-2</v>
      </c>
      <c r="AO345">
        <f t="shared" si="872"/>
        <v>0.9999866992360934</v>
      </c>
      <c r="AP345">
        <f t="shared" si="873"/>
        <v>0.99998669923609351</v>
      </c>
      <c r="AQ345">
        <f t="shared" si="874"/>
        <v>0.9999866992360934</v>
      </c>
      <c r="AR345">
        <f t="shared" si="875"/>
        <v>-1.2388916497500622</v>
      </c>
      <c r="AS345" s="53">
        <f t="shared" si="876"/>
        <v>0.18842112295040025</v>
      </c>
      <c r="AT345">
        <f t="shared" si="877"/>
        <v>0.96415997315977942</v>
      </c>
      <c r="AU345">
        <f t="shared" si="878"/>
        <v>0.9641599731597793</v>
      </c>
      <c r="AV345">
        <f t="shared" si="879"/>
        <v>0.96415997315977942</v>
      </c>
      <c r="AW345">
        <f t="shared" si="880"/>
        <v>-0.11668008786165834</v>
      </c>
      <c r="AX345" s="53">
        <f t="shared" si="881"/>
        <v>3.3883310455710983E-2</v>
      </c>
      <c r="AY345">
        <f t="shared" si="882"/>
        <v>0.87068284237499183</v>
      </c>
      <c r="AZ345">
        <f t="shared" si="883"/>
        <v>0.87068284237499172</v>
      </c>
      <c r="BA345">
        <f t="shared" si="884"/>
        <v>0.87068284237499183</v>
      </c>
      <c r="BB345">
        <f t="shared" si="885"/>
        <v>0</v>
      </c>
      <c r="BC345" s="53">
        <f t="shared" si="886"/>
        <v>0</v>
      </c>
      <c r="EW345">
        <f t="shared" si="780"/>
        <v>2.5132741228718336</v>
      </c>
      <c r="EX345">
        <f t="shared" si="774"/>
        <v>-4.0450849718747346</v>
      </c>
      <c r="EY345">
        <f t="shared" si="775"/>
        <v>2.9389262614623695</v>
      </c>
      <c r="EZ345">
        <f t="shared" si="776"/>
        <v>-5.7792468485895547</v>
      </c>
      <c r="FA345">
        <f t="shared" si="779"/>
        <v>1.187562993305074</v>
      </c>
      <c r="FB345" cm="1">
        <f t="array" ref="FB345">xsel+Rs*COS(EW345)</f>
        <v>266.29068601354163</v>
      </c>
      <c r="FC345">
        <f t="shared" ref="FC345:FC408" si="890">ysel+Rs*SIN(EW345)</f>
        <v>136.93188148722965</v>
      </c>
    </row>
    <row r="346" spans="1:159" x14ac:dyDescent="0.2">
      <c r="A346">
        <f t="shared" si="835"/>
        <v>109</v>
      </c>
      <c r="B346">
        <f t="shared" si="887"/>
        <v>1.9024088846738192</v>
      </c>
      <c r="C346">
        <f t="shared" si="836"/>
        <v>2.8652078048464147E-2</v>
      </c>
      <c r="D346">
        <f t="shared" si="837"/>
        <v>0.97290892797565576</v>
      </c>
      <c r="E346">
        <f t="shared" si="838"/>
        <v>0.94551857559931685</v>
      </c>
      <c r="F346">
        <f t="shared" si="839"/>
        <v>1.4019482944763357</v>
      </c>
      <c r="G346">
        <f t="shared" si="888"/>
        <v>0.40318580073220178</v>
      </c>
      <c r="H346">
        <f t="shared" si="889"/>
        <v>0.40318580073220167</v>
      </c>
      <c r="I346">
        <f t="shared" si="840"/>
        <v>0.40318580073220167</v>
      </c>
      <c r="J346">
        <f t="shared" si="841"/>
        <v>4.2232863512611386E-2</v>
      </c>
      <c r="K346">
        <f t="shared" si="842"/>
        <v>0.54299638055515742</v>
      </c>
      <c r="L346">
        <f t="shared" si="843"/>
        <v>-1.4203514048198691</v>
      </c>
      <c r="M346">
        <f t="shared" si="844"/>
        <v>-36.026894042306367</v>
      </c>
      <c r="N346">
        <f t="shared" si="845"/>
        <v>-5.4127238708515453</v>
      </c>
      <c r="O346" s="53">
        <f t="shared" si="846"/>
        <v>-2.3660272299873628</v>
      </c>
      <c r="P346">
        <f t="shared" si="847"/>
        <v>0.51111698070444567</v>
      </c>
      <c r="Q346">
        <f t="shared" si="848"/>
        <v>0.51111698070444556</v>
      </c>
      <c r="R346">
        <f t="shared" si="849"/>
        <v>0.51111698070444567</v>
      </c>
      <c r="S346">
        <f t="shared" si="850"/>
        <v>-5.1701281108395971</v>
      </c>
      <c r="T346" s="53">
        <f t="shared" si="851"/>
        <v>-1.8951574566428209</v>
      </c>
      <c r="U346">
        <f t="shared" si="852"/>
        <v>0.63584605259972782</v>
      </c>
      <c r="V346">
        <f t="shared" si="853"/>
        <v>0.63584605259972771</v>
      </c>
      <c r="W346">
        <f t="shared" si="854"/>
        <v>0.63584605259972782</v>
      </c>
      <c r="X346">
        <f t="shared" si="855"/>
        <v>-4.7875413329796181</v>
      </c>
      <c r="Y346" s="53">
        <f t="shared" si="856"/>
        <v>-1.3510037669684336</v>
      </c>
      <c r="Z346">
        <f t="shared" si="857"/>
        <v>0.76839293276998899</v>
      </c>
      <c r="AA346">
        <f t="shared" si="858"/>
        <v>0.76839293276998888</v>
      </c>
      <c r="AB346">
        <f t="shared" si="859"/>
        <v>0.76839293276998899</v>
      </c>
      <c r="AC346">
        <f t="shared" si="860"/>
        <v>-4.2123755932820703</v>
      </c>
      <c r="AD346" s="53">
        <f t="shared" si="861"/>
        <v>-0.77274343997722017</v>
      </c>
      <c r="AE346">
        <f t="shared" si="862"/>
        <v>0.89029578601361259</v>
      </c>
      <c r="AF346">
        <f t="shared" si="863"/>
        <v>0.89029578601361259</v>
      </c>
      <c r="AG346">
        <f t="shared" si="864"/>
        <v>0.89029578601361259</v>
      </c>
      <c r="AH346">
        <f t="shared" si="865"/>
        <v>-3.4070428681381726</v>
      </c>
      <c r="AI346" s="53">
        <f t="shared" si="866"/>
        <v>-0.24091965289697545</v>
      </c>
      <c r="AJ346">
        <f t="shared" si="867"/>
        <v>0.97525299484979966</v>
      </c>
      <c r="AK346">
        <f t="shared" si="868"/>
        <v>0.97525299484979966</v>
      </c>
      <c r="AL346">
        <f t="shared" si="869"/>
        <v>0.97525299484979966</v>
      </c>
      <c r="AM346">
        <f t="shared" si="870"/>
        <v>-2.3849054713042031</v>
      </c>
      <c r="AN346" s="53">
        <f t="shared" si="871"/>
        <v>0.12972191406234096</v>
      </c>
      <c r="AO346">
        <f t="shared" si="872"/>
        <v>0.99912438785427993</v>
      </c>
      <c r="AP346">
        <f t="shared" si="873"/>
        <v>0.99912438785427993</v>
      </c>
      <c r="AQ346">
        <f t="shared" si="874"/>
        <v>0.99912438785427993</v>
      </c>
      <c r="AR346">
        <f t="shared" si="875"/>
        <v>-1.2378233251700324</v>
      </c>
      <c r="AS346" s="53">
        <f t="shared" si="876"/>
        <v>0.23386528964971764</v>
      </c>
      <c r="AT346">
        <f t="shared" si="877"/>
        <v>0.95422214622268042</v>
      </c>
      <c r="AU346">
        <f t="shared" si="878"/>
        <v>0.95422214622268053</v>
      </c>
      <c r="AV346">
        <f t="shared" si="879"/>
        <v>0.95422214622268042</v>
      </c>
      <c r="AW346">
        <f t="shared" si="880"/>
        <v>-0.11547743835072953</v>
      </c>
      <c r="AX346" s="53">
        <f t="shared" si="881"/>
        <v>3.7970939702182085E-2</v>
      </c>
      <c r="AY346">
        <f t="shared" si="882"/>
        <v>0.85467391369539492</v>
      </c>
      <c r="AZ346">
        <f t="shared" si="883"/>
        <v>0.85467391369539469</v>
      </c>
      <c r="BA346">
        <f t="shared" si="884"/>
        <v>0.85467391369539492</v>
      </c>
      <c r="BB346">
        <f t="shared" si="885"/>
        <v>0</v>
      </c>
      <c r="BC346" s="53">
        <f t="shared" si="886"/>
        <v>0</v>
      </c>
      <c r="EW346">
        <f t="shared" si="780"/>
        <v>2.5446900494077314</v>
      </c>
      <c r="EX346">
        <f t="shared" si="774"/>
        <v>-4.1354028713728059</v>
      </c>
      <c r="EY346">
        <f t="shared" si="775"/>
        <v>2.810416889260658</v>
      </c>
      <c r="EZ346">
        <f t="shared" si="776"/>
        <v>-5.579398079658807</v>
      </c>
      <c r="FA346">
        <f t="shared" si="779"/>
        <v>1.9184152492877085</v>
      </c>
      <c r="FB346" cm="1">
        <f t="array" ref="FB346">xsel+Rs*COS(EW346)</f>
        <v>266.2681065386671</v>
      </c>
      <c r="FC346">
        <f t="shared" si="890"/>
        <v>136.89975414417921</v>
      </c>
    </row>
    <row r="347" spans="1:159" x14ac:dyDescent="0.2">
      <c r="A347">
        <f t="shared" si="835"/>
        <v>111</v>
      </c>
      <c r="B347">
        <f t="shared" si="887"/>
        <v>1.9373154697137058</v>
      </c>
      <c r="C347">
        <f t="shared" si="836"/>
        <v>2.829031595446066E-2</v>
      </c>
      <c r="D347">
        <f t="shared" si="837"/>
        <v>0.97358871476549402</v>
      </c>
      <c r="E347">
        <f t="shared" si="838"/>
        <v>0.93358042649720174</v>
      </c>
      <c r="F347">
        <f t="shared" si="839"/>
        <v>1.4550090286724449</v>
      </c>
      <c r="G347">
        <f t="shared" si="888"/>
        <v>0.41708025119229963</v>
      </c>
      <c r="H347">
        <f t="shared" si="889"/>
        <v>0.41708025119229963</v>
      </c>
      <c r="I347">
        <f t="shared" si="840"/>
        <v>0.41708025119229963</v>
      </c>
      <c r="J347">
        <f t="shared" si="841"/>
        <v>4.6876513234670146E-2</v>
      </c>
      <c r="K347">
        <f t="shared" si="842"/>
        <v>0.57746343375519704</v>
      </c>
      <c r="L347">
        <f t="shared" si="843"/>
        <v>-1.5834391445210902</v>
      </c>
      <c r="M347">
        <f t="shared" si="844"/>
        <v>-35.227102750393605</v>
      </c>
      <c r="N347">
        <f t="shared" si="845"/>
        <v>-5.5992553001359031</v>
      </c>
      <c r="O347" s="53">
        <f t="shared" si="846"/>
        <v>-2.2821421300857887</v>
      </c>
      <c r="P347">
        <f t="shared" si="847"/>
        <v>0.52760320050787735</v>
      </c>
      <c r="Q347">
        <f t="shared" si="848"/>
        <v>0.52760320050787735</v>
      </c>
      <c r="R347">
        <f t="shared" si="849"/>
        <v>0.52760320050787735</v>
      </c>
      <c r="S347">
        <f t="shared" si="850"/>
        <v>-5.3368920252955903</v>
      </c>
      <c r="T347" s="53">
        <f t="shared" si="851"/>
        <v>-1.7937994517400935</v>
      </c>
      <c r="U347">
        <f t="shared" si="852"/>
        <v>0.65415508575743286</v>
      </c>
      <c r="V347">
        <f t="shared" si="853"/>
        <v>0.65415508575743286</v>
      </c>
      <c r="W347">
        <f t="shared" si="854"/>
        <v>0.65415508575743286</v>
      </c>
      <c r="X347">
        <f t="shared" si="855"/>
        <v>-4.9253974266850342</v>
      </c>
      <c r="Y347" s="53">
        <f t="shared" si="856"/>
        <v>-1.2346333511684882</v>
      </c>
      <c r="Z347">
        <f t="shared" si="857"/>
        <v>0.78655450834238994</v>
      </c>
      <c r="AA347">
        <f t="shared" si="858"/>
        <v>0.78655450834238982</v>
      </c>
      <c r="AB347">
        <f t="shared" si="859"/>
        <v>0.78655450834238994</v>
      </c>
      <c r="AC347">
        <f t="shared" si="860"/>
        <v>-4.3119384268455452</v>
      </c>
      <c r="AD347" s="53">
        <f t="shared" si="861"/>
        <v>-0.6496300641864593</v>
      </c>
      <c r="AE347">
        <f t="shared" si="862"/>
        <v>0.90498448324430703</v>
      </c>
      <c r="AF347">
        <f t="shared" si="863"/>
        <v>0.90498448324430703</v>
      </c>
      <c r="AG347">
        <f t="shared" si="864"/>
        <v>0.90498448324430703</v>
      </c>
      <c r="AH347">
        <f t="shared" si="865"/>
        <v>-3.4632545473668936</v>
      </c>
      <c r="AI347" s="53">
        <f t="shared" si="866"/>
        <v>-0.12635040599637537</v>
      </c>
      <c r="AJ347">
        <f t="shared" si="867"/>
        <v>0.98264757755117416</v>
      </c>
      <c r="AK347">
        <f t="shared" si="868"/>
        <v>0.98264757755117416</v>
      </c>
      <c r="AL347">
        <f t="shared" si="869"/>
        <v>0.98264757755117416</v>
      </c>
      <c r="AM347">
        <f t="shared" si="870"/>
        <v>-2.4029883491170878</v>
      </c>
      <c r="AN347" s="53">
        <f t="shared" si="871"/>
        <v>0.21680188696441449</v>
      </c>
      <c r="AO347">
        <f t="shared" si="872"/>
        <v>0.99688664257584836</v>
      </c>
      <c r="AP347">
        <f t="shared" si="873"/>
        <v>0.99688664257584847</v>
      </c>
      <c r="AQ347">
        <f t="shared" si="874"/>
        <v>0.99688664257584836</v>
      </c>
      <c r="AR347">
        <f t="shared" si="875"/>
        <v>-1.235050964355795</v>
      </c>
      <c r="AS347" s="53">
        <f t="shared" si="876"/>
        <v>0.27971681272732851</v>
      </c>
      <c r="AT347">
        <f t="shared" si="877"/>
        <v>0.9430899619289278</v>
      </c>
      <c r="AU347">
        <f t="shared" si="878"/>
        <v>0.94308996192892791</v>
      </c>
      <c r="AV347">
        <f t="shared" si="879"/>
        <v>0.9430899619289278</v>
      </c>
      <c r="AW347">
        <f t="shared" si="880"/>
        <v>-0.11413025087391568</v>
      </c>
      <c r="AX347" s="53">
        <f t="shared" si="881"/>
        <v>4.2017626486717655E-2</v>
      </c>
      <c r="AY347">
        <f t="shared" si="882"/>
        <v>0.83793111341724169</v>
      </c>
      <c r="AZ347">
        <f t="shared" si="883"/>
        <v>0.8379311134172418</v>
      </c>
      <c r="BA347">
        <f t="shared" si="884"/>
        <v>0.83793111341724169</v>
      </c>
      <c r="BB347">
        <f t="shared" si="885"/>
        <v>0</v>
      </c>
      <c r="BC347" s="53">
        <f t="shared" si="886"/>
        <v>0</v>
      </c>
      <c r="EW347">
        <f t="shared" si="780"/>
        <v>2.5761059759436291</v>
      </c>
      <c r="EX347">
        <f t="shared" ref="EX347:EX410" si="891">Rg*COS(EW347)</f>
        <v>-4.221639627510072</v>
      </c>
      <c r="EY347">
        <f t="shared" ref="EY347:EY410" si="892">Rg*SIN(EW347)</f>
        <v>2.6791339748949889</v>
      </c>
      <c r="EZ347">
        <f t="shared" ref="EZ347:EZ410" si="893">rarxiko*COS(EY347)</f>
        <v>-5.2802537606121538</v>
      </c>
      <c r="FA347">
        <f t="shared" si="779"/>
        <v>2.6322842216487965</v>
      </c>
      <c r="FB347" cm="1">
        <f t="array" ref="FB347">xsel+Rs*COS(EW347)</f>
        <v>266.24654734963281</v>
      </c>
      <c r="FC347">
        <f t="shared" si="890"/>
        <v>136.86693341558779</v>
      </c>
    </row>
    <row r="348" spans="1:159" x14ac:dyDescent="0.2">
      <c r="A348">
        <f t="shared" si="835"/>
        <v>113</v>
      </c>
      <c r="B348">
        <f t="shared" si="887"/>
        <v>1.9722220547535925</v>
      </c>
      <c r="C348">
        <f t="shared" si="836"/>
        <v>2.7894086468255766E-2</v>
      </c>
      <c r="D348">
        <f t="shared" si="837"/>
        <v>0.97432335802334857</v>
      </c>
      <c r="E348">
        <f t="shared" si="838"/>
        <v>0.92050485345244026</v>
      </c>
      <c r="F348">
        <f t="shared" si="839"/>
        <v>1.5108351936149012</v>
      </c>
      <c r="G348">
        <f t="shared" si="888"/>
        <v>0.43154504515417791</v>
      </c>
      <c r="H348">
        <f t="shared" si="889"/>
        <v>0.43154504515417796</v>
      </c>
      <c r="I348">
        <f t="shared" si="840"/>
        <v>0.43154504515417796</v>
      </c>
      <c r="J348">
        <f t="shared" si="841"/>
        <v>5.1582825784128365E-2</v>
      </c>
      <c r="K348">
        <f t="shared" si="842"/>
        <v>0.61347349198912404</v>
      </c>
      <c r="L348">
        <f t="shared" si="843"/>
        <v>-1.7509586168646196</v>
      </c>
      <c r="M348">
        <f t="shared" si="844"/>
        <v>-34.357107991554585</v>
      </c>
      <c r="N348">
        <f t="shared" si="845"/>
        <v>-5.7934435265620898</v>
      </c>
      <c r="O348" s="53">
        <f t="shared" si="846"/>
        <v>-2.1911445677505506</v>
      </c>
      <c r="P348">
        <f t="shared" si="847"/>
        <v>0.54464090359274098</v>
      </c>
      <c r="Q348">
        <f t="shared" si="848"/>
        <v>0.54464090359274098</v>
      </c>
      <c r="R348">
        <f t="shared" si="849"/>
        <v>0.54464090359274098</v>
      </c>
      <c r="S348">
        <f t="shared" si="850"/>
        <v>-5.5092343871983127</v>
      </c>
      <c r="T348" s="53">
        <f t="shared" si="851"/>
        <v>-1.6843352724933411</v>
      </c>
      <c r="U348">
        <f t="shared" si="852"/>
        <v>0.67284345673878643</v>
      </c>
      <c r="V348">
        <f t="shared" si="853"/>
        <v>0.67284345673878643</v>
      </c>
      <c r="W348">
        <f t="shared" si="854"/>
        <v>0.67284345673878643</v>
      </c>
      <c r="X348">
        <f t="shared" si="855"/>
        <v>-5.0661097078315054</v>
      </c>
      <c r="Y348" s="53">
        <f t="shared" si="856"/>
        <v>-1.1098293046605916</v>
      </c>
      <c r="Z348">
        <f t="shared" si="857"/>
        <v>0.80469770462124823</v>
      </c>
      <c r="AA348">
        <f t="shared" si="858"/>
        <v>0.80469770462124812</v>
      </c>
      <c r="AB348">
        <f t="shared" si="859"/>
        <v>0.80469770462124823</v>
      </c>
      <c r="AC348">
        <f t="shared" si="860"/>
        <v>-4.4114005040326436</v>
      </c>
      <c r="AD348" s="53">
        <f t="shared" si="861"/>
        <v>-0.51895922888075152</v>
      </c>
      <c r="AE348">
        <f t="shared" si="862"/>
        <v>0.91905813254211821</v>
      </c>
      <c r="AF348">
        <f t="shared" si="863"/>
        <v>0.91905813254211821</v>
      </c>
      <c r="AG348">
        <f t="shared" si="864"/>
        <v>0.91905813254211821</v>
      </c>
      <c r="AH348">
        <f t="shared" si="865"/>
        <v>-3.5171125204383857</v>
      </c>
      <c r="AI348" s="53">
        <f t="shared" si="866"/>
        <v>-6.4830986308175948E-3</v>
      </c>
      <c r="AJ348">
        <f t="shared" si="867"/>
        <v>0.98885391463312899</v>
      </c>
      <c r="AK348">
        <f t="shared" si="868"/>
        <v>0.98885391463312899</v>
      </c>
      <c r="AL348">
        <f t="shared" si="869"/>
        <v>0.98885391463312899</v>
      </c>
      <c r="AM348">
        <f t="shared" si="870"/>
        <v>-2.4181654645339856</v>
      </c>
      <c r="AN348" s="53">
        <f t="shared" si="871"/>
        <v>0.30628831158564662</v>
      </c>
      <c r="AO348">
        <f t="shared" si="872"/>
        <v>0.99323329667695648</v>
      </c>
      <c r="AP348">
        <f t="shared" si="873"/>
        <v>0.99323329667695659</v>
      </c>
      <c r="AQ348">
        <f t="shared" si="874"/>
        <v>0.99323329667695648</v>
      </c>
      <c r="AR348">
        <f t="shared" si="875"/>
        <v>-1.230524804426621</v>
      </c>
      <c r="AS348" s="53">
        <f t="shared" si="876"/>
        <v>0.32591335849662606</v>
      </c>
      <c r="AT348">
        <f t="shared" si="877"/>
        <v>0.93077393059735003</v>
      </c>
      <c r="AU348">
        <f t="shared" si="878"/>
        <v>0.93077393059734992</v>
      </c>
      <c r="AV348">
        <f t="shared" si="879"/>
        <v>0.93077393059735003</v>
      </c>
      <c r="AW348">
        <f t="shared" si="880"/>
        <v>-0.11263979736217758</v>
      </c>
      <c r="AX348" s="53">
        <f t="shared" si="881"/>
        <v>4.6018163906336639E-2</v>
      </c>
      <c r="AY348">
        <f t="shared" si="882"/>
        <v>0.82048557276539247</v>
      </c>
      <c r="AZ348">
        <f t="shared" si="883"/>
        <v>0.82048557276539247</v>
      </c>
      <c r="BA348">
        <f t="shared" si="884"/>
        <v>0.82048557276539247</v>
      </c>
      <c r="BB348">
        <f t="shared" si="885"/>
        <v>0</v>
      </c>
      <c r="BC348" s="53">
        <f t="shared" si="886"/>
        <v>0</v>
      </c>
      <c r="EW348">
        <f t="shared" si="780"/>
        <v>2.6075219024795269</v>
      </c>
      <c r="EX348">
        <f t="shared" si="891"/>
        <v>-4.3037101350197142</v>
      </c>
      <c r="EY348">
        <f t="shared" si="892"/>
        <v>2.5452070787518632</v>
      </c>
      <c r="EZ348">
        <f t="shared" si="893"/>
        <v>-4.8814893561555293</v>
      </c>
      <c r="FA348">
        <f t="shared" ref="FA348:FA411" si="894">rarxiko*SIN(EY348)</f>
        <v>3.3137684991170215</v>
      </c>
      <c r="FB348" cm="1">
        <f t="array" ref="FB348">xsel+Rs*COS(EW348)</f>
        <v>266.22602972275541</v>
      </c>
      <c r="FC348">
        <f t="shared" si="890"/>
        <v>136.83345169155203</v>
      </c>
    </row>
    <row r="349" spans="1:159" x14ac:dyDescent="0.2">
      <c r="A349">
        <f t="shared" si="835"/>
        <v>115</v>
      </c>
      <c r="B349">
        <f t="shared" si="887"/>
        <v>2.0071286397934789</v>
      </c>
      <c r="C349">
        <f t="shared" si="836"/>
        <v>2.7463872334443942E-2</v>
      </c>
      <c r="D349">
        <f t="shared" si="837"/>
        <v>0.97510927864111308</v>
      </c>
      <c r="E349">
        <f t="shared" si="838"/>
        <v>0.90630778703665005</v>
      </c>
      <c r="F349">
        <f t="shared" si="839"/>
        <v>1.5696855771174902</v>
      </c>
      <c r="G349">
        <f t="shared" si="888"/>
        <v>0.44661821513187544</v>
      </c>
      <c r="H349">
        <f t="shared" si="889"/>
        <v>0.4466182151318755</v>
      </c>
      <c r="I349">
        <f t="shared" si="840"/>
        <v>0.4466182151318755</v>
      </c>
      <c r="J349">
        <f t="shared" si="841"/>
        <v>5.6359416243964393E-2</v>
      </c>
      <c r="K349">
        <f t="shared" si="842"/>
        <v>0.65089422803804509</v>
      </c>
      <c r="L349">
        <f t="shared" si="843"/>
        <v>-1.9235190898893684</v>
      </c>
      <c r="M349">
        <f t="shared" si="844"/>
        <v>-33.419840564537687</v>
      </c>
      <c r="N349">
        <f t="shared" si="845"/>
        <v>-5.9957991323386839</v>
      </c>
      <c r="O349" s="53">
        <f t="shared" si="846"/>
        <v>-2.0922467082703249</v>
      </c>
      <c r="P349">
        <f t="shared" si="847"/>
        <v>0.56225375279247358</v>
      </c>
      <c r="Q349">
        <f t="shared" si="848"/>
        <v>0.56225375279247369</v>
      </c>
      <c r="R349">
        <f t="shared" si="849"/>
        <v>0.56225375279247358</v>
      </c>
      <c r="S349">
        <f t="shared" si="850"/>
        <v>-5.6873945544344151</v>
      </c>
      <c r="T349" s="53">
        <f t="shared" si="851"/>
        <v>-1.5659392002993291</v>
      </c>
      <c r="U349">
        <f t="shared" si="852"/>
        <v>0.69190252120411522</v>
      </c>
      <c r="V349">
        <f t="shared" si="853"/>
        <v>0.69190252120411533</v>
      </c>
      <c r="W349">
        <f t="shared" si="854"/>
        <v>0.69190252120411522</v>
      </c>
      <c r="X349">
        <f t="shared" si="855"/>
        <v>-5.2096130896998289</v>
      </c>
      <c r="Y349" s="53">
        <f t="shared" si="856"/>
        <v>-0.9758513986192211</v>
      </c>
      <c r="Z349">
        <f t="shared" si="857"/>
        <v>0.82276701646810002</v>
      </c>
      <c r="AA349">
        <f t="shared" si="858"/>
        <v>0.82276701646810013</v>
      </c>
      <c r="AB349">
        <f t="shared" si="859"/>
        <v>0.82276701646810002</v>
      </c>
      <c r="AC349">
        <f t="shared" si="860"/>
        <v>-4.5104575423850042</v>
      </c>
      <c r="AD349" s="53">
        <f t="shared" si="861"/>
        <v>-0.38023029651110501</v>
      </c>
      <c r="AE349">
        <f t="shared" si="862"/>
        <v>0.93242343933659155</v>
      </c>
      <c r="AF349">
        <f t="shared" si="863"/>
        <v>0.93242343933659144</v>
      </c>
      <c r="AG349">
        <f t="shared" si="864"/>
        <v>0.93242343933659155</v>
      </c>
      <c r="AH349">
        <f t="shared" si="865"/>
        <v>-3.5682597615125924</v>
      </c>
      <c r="AI349" s="53">
        <f t="shared" si="866"/>
        <v>0.11886366560911205</v>
      </c>
      <c r="AJ349">
        <f t="shared" si="867"/>
        <v>0.99378372202320819</v>
      </c>
      <c r="AK349">
        <f t="shared" si="868"/>
        <v>0.99378372202320819</v>
      </c>
      <c r="AL349">
        <f t="shared" si="869"/>
        <v>0.99378372202320819</v>
      </c>
      <c r="AM349">
        <f t="shared" si="870"/>
        <v>-2.4302209257108935</v>
      </c>
      <c r="AN349" s="53">
        <f t="shared" si="871"/>
        <v>0.39814093730716277</v>
      </c>
      <c r="AO349">
        <f t="shared" si="872"/>
        <v>0.98812552185900415</v>
      </c>
      <c r="AP349">
        <f t="shared" si="873"/>
        <v>0.98812552185900415</v>
      </c>
      <c r="AQ349">
        <f t="shared" si="874"/>
        <v>0.98812552185900415</v>
      </c>
      <c r="AR349">
        <f t="shared" si="875"/>
        <v>-1.224196740687779</v>
      </c>
      <c r="AS349" s="53">
        <f t="shared" si="876"/>
        <v>0.37238801317787051</v>
      </c>
      <c r="AT349">
        <f t="shared" si="877"/>
        <v>0.91728616797833284</v>
      </c>
      <c r="AU349">
        <f t="shared" si="878"/>
        <v>0.91728616797833307</v>
      </c>
      <c r="AV349">
        <f t="shared" si="879"/>
        <v>0.91728616797833284</v>
      </c>
      <c r="AW349">
        <f t="shared" si="880"/>
        <v>-0.11100754403155154</v>
      </c>
      <c r="AX349" s="53">
        <f t="shared" si="881"/>
        <v>4.9967375357672206E-2</v>
      </c>
      <c r="AY349">
        <f t="shared" si="882"/>
        <v>0.80236772932515088</v>
      </c>
      <c r="AZ349">
        <f t="shared" si="883"/>
        <v>0.80236772932515099</v>
      </c>
      <c r="BA349">
        <f t="shared" si="884"/>
        <v>0.80236772932515088</v>
      </c>
      <c r="BB349">
        <f t="shared" si="885"/>
        <v>0</v>
      </c>
      <c r="BC349" s="53">
        <f t="shared" si="886"/>
        <v>0</v>
      </c>
      <c r="EW349">
        <f t="shared" ref="EW349:EW412" si="895">EW348+PI()/100</f>
        <v>2.6389378290154246</v>
      </c>
      <c r="EX349">
        <f t="shared" si="891"/>
        <v>-4.3815334002193138</v>
      </c>
      <c r="EY349">
        <f t="shared" si="892"/>
        <v>2.4087683705085841</v>
      </c>
      <c r="EZ349">
        <f t="shared" si="893"/>
        <v>-4.3853992250955987</v>
      </c>
      <c r="FA349">
        <f t="shared" si="894"/>
        <v>3.9469321803814825</v>
      </c>
      <c r="FB349" cm="1">
        <f t="array" ref="FB349">xsel+Rs*COS(EW349)</f>
        <v>266.2065739064555</v>
      </c>
      <c r="FC349">
        <f t="shared" si="890"/>
        <v>136.7993420144912</v>
      </c>
    </row>
    <row r="350" spans="1:159" x14ac:dyDescent="0.2">
      <c r="A350">
        <f t="shared" si="835"/>
        <v>117</v>
      </c>
      <c r="B350">
        <f t="shared" si="887"/>
        <v>2.0420352248333655</v>
      </c>
      <c r="C350">
        <f t="shared" si="836"/>
        <v>2.7000197702677815E-2</v>
      </c>
      <c r="D350">
        <f t="shared" si="837"/>
        <v>0.97594264769253825</v>
      </c>
      <c r="E350">
        <f t="shared" si="838"/>
        <v>0.8910065241883679</v>
      </c>
      <c r="F350">
        <f t="shared" si="839"/>
        <v>1.6318516871287894</v>
      </c>
      <c r="G350">
        <f t="shared" si="888"/>
        <v>0.46234033549854475</v>
      </c>
      <c r="H350">
        <f t="shared" si="889"/>
        <v>0.4623403354985447</v>
      </c>
      <c r="I350">
        <f t="shared" si="840"/>
        <v>0.4623403354985447</v>
      </c>
      <c r="J350">
        <f t="shared" si="841"/>
        <v>6.121442180343132E-2</v>
      </c>
      <c r="K350">
        <f t="shared" si="842"/>
        <v>0.68951607967387429</v>
      </c>
      <c r="L350">
        <f t="shared" si="843"/>
        <v>-2.1017924791645184</v>
      </c>
      <c r="M350">
        <f t="shared" si="844"/>
        <v>-32.418550936452988</v>
      </c>
      <c r="N350">
        <f t="shared" si="845"/>
        <v>-6.2068668238459956</v>
      </c>
      <c r="O350" s="53">
        <f t="shared" si="846"/>
        <v>-1.9845511568574055</v>
      </c>
      <c r="P350">
        <f t="shared" si="847"/>
        <v>0.58046470386691007</v>
      </c>
      <c r="Q350">
        <f t="shared" si="848"/>
        <v>0.58046470386691007</v>
      </c>
      <c r="R350">
        <f t="shared" si="849"/>
        <v>0.58046470386691007</v>
      </c>
      <c r="S350">
        <f t="shared" si="850"/>
        <v>-5.8716047325922665</v>
      </c>
      <c r="T350" s="53">
        <f t="shared" si="851"/>
        <v>-1.4376830854217177</v>
      </c>
      <c r="U350">
        <f t="shared" si="852"/>
        <v>0.71131782855949777</v>
      </c>
      <c r="V350">
        <f t="shared" si="853"/>
        <v>0.71131782855949799</v>
      </c>
      <c r="W350">
        <f t="shared" si="854"/>
        <v>0.71131782855949777</v>
      </c>
      <c r="X350">
        <f t="shared" si="855"/>
        <v>-5.3557987679412147</v>
      </c>
      <c r="Y350" s="53">
        <f t="shared" si="856"/>
        <v>-0.8318860180561245</v>
      </c>
      <c r="Z350">
        <f t="shared" si="857"/>
        <v>0.84069658494039945</v>
      </c>
      <c r="AA350">
        <f t="shared" si="858"/>
        <v>0.84069658494039945</v>
      </c>
      <c r="AB350">
        <f t="shared" si="859"/>
        <v>0.84069658494039945</v>
      </c>
      <c r="AC350">
        <f t="shared" si="860"/>
        <v>-4.6087484992767234</v>
      </c>
      <c r="AD350" s="53">
        <f t="shared" si="861"/>
        <v>-0.2329146799311165</v>
      </c>
      <c r="AE350">
        <f t="shared" si="862"/>
        <v>0.94497717072950016</v>
      </c>
      <c r="AF350">
        <f t="shared" si="863"/>
        <v>0.94497717072950016</v>
      </c>
      <c r="AG350">
        <f t="shared" si="864"/>
        <v>0.94497717072950016</v>
      </c>
      <c r="AH350">
        <f t="shared" si="865"/>
        <v>-3.616301212098632</v>
      </c>
      <c r="AI350" s="53">
        <f t="shared" si="866"/>
        <v>0.24986227478521195</v>
      </c>
      <c r="AJ350">
        <f t="shared" si="867"/>
        <v>0.99734494226356307</v>
      </c>
      <c r="AK350">
        <f t="shared" si="868"/>
        <v>0.99734494226356307</v>
      </c>
      <c r="AL350">
        <f t="shared" si="869"/>
        <v>0.99734494226356307</v>
      </c>
      <c r="AM350">
        <f t="shared" si="870"/>
        <v>-2.4389296132828324</v>
      </c>
      <c r="AN350" s="53">
        <f t="shared" si="871"/>
        <v>0.49230388628158439</v>
      </c>
      <c r="AO350">
        <f t="shared" si="872"/>
        <v>0.98152613661368526</v>
      </c>
      <c r="AP350">
        <f t="shared" si="873"/>
        <v>0.98152613661368537</v>
      </c>
      <c r="AQ350">
        <f t="shared" si="874"/>
        <v>0.98152613661368526</v>
      </c>
      <c r="AR350">
        <f t="shared" si="875"/>
        <v>-1.2160207086663966</v>
      </c>
      <c r="AS350" s="53">
        <f t="shared" si="876"/>
        <v>0.41906921118738621</v>
      </c>
      <c r="AT350">
        <f t="shared" si="877"/>
        <v>0.90264039577807853</v>
      </c>
      <c r="AU350">
        <f t="shared" si="878"/>
        <v>0.90264039577807864</v>
      </c>
      <c r="AV350">
        <f t="shared" si="879"/>
        <v>0.90264039577807853</v>
      </c>
      <c r="AW350">
        <f t="shared" si="880"/>
        <v>-0.10923515144660927</v>
      </c>
      <c r="AX350" s="53">
        <f t="shared" si="881"/>
        <v>5.3860122237905005E-2</v>
      </c>
      <c r="AY350">
        <f t="shared" si="882"/>
        <v>0.78360730756900199</v>
      </c>
      <c r="AZ350">
        <f t="shared" si="883"/>
        <v>0.78360730756900188</v>
      </c>
      <c r="BA350">
        <f t="shared" si="884"/>
        <v>0.78360730756900199</v>
      </c>
      <c r="BB350">
        <f t="shared" si="885"/>
        <v>0</v>
      </c>
      <c r="BC350" s="53">
        <f t="shared" si="886"/>
        <v>0</v>
      </c>
      <c r="EW350">
        <f t="shared" si="895"/>
        <v>2.6703537555513224</v>
      </c>
      <c r="EX350">
        <f t="shared" si="891"/>
        <v>-4.4550326209418349</v>
      </c>
      <c r="EY350">
        <f t="shared" si="892"/>
        <v>2.2699524986977422</v>
      </c>
      <c r="EZ350">
        <f t="shared" si="893"/>
        <v>-3.7970751695200033</v>
      </c>
      <c r="FA350">
        <f t="shared" si="894"/>
        <v>4.5157745910324891</v>
      </c>
      <c r="FB350" cm="1">
        <f t="array" ref="FB350">xsel+Rs*COS(EW350)</f>
        <v>266.18819910127485</v>
      </c>
      <c r="FC350">
        <f t="shared" si="890"/>
        <v>136.76463804653849</v>
      </c>
    </row>
    <row r="351" spans="1:159" x14ac:dyDescent="0.2">
      <c r="A351">
        <f t="shared" si="835"/>
        <v>119</v>
      </c>
      <c r="B351">
        <f t="shared" si="887"/>
        <v>2.0769418098732522</v>
      </c>
      <c r="C351">
        <f t="shared" si="836"/>
        <v>2.65036274890726E-2</v>
      </c>
      <c r="D351">
        <f t="shared" si="837"/>
        <v>0.97681940508737564</v>
      </c>
      <c r="E351">
        <f t="shared" si="838"/>
        <v>0.87461970713939585</v>
      </c>
      <c r="F351">
        <f t="shared" si="839"/>
        <v>1.6976631193260889</v>
      </c>
      <c r="G351">
        <f t="shared" si="888"/>
        <v>0.47875455725485361</v>
      </c>
      <c r="H351">
        <f t="shared" si="889"/>
        <v>0.47875455725485372</v>
      </c>
      <c r="I351">
        <f t="shared" si="840"/>
        <v>0.47875455725485372</v>
      </c>
      <c r="J351">
        <f t="shared" si="841"/>
        <v>6.6156583711656516E-2</v>
      </c>
      <c r="K351">
        <f t="shared" si="842"/>
        <v>0.72903183716924247</v>
      </c>
      <c r="L351">
        <f t="shared" si="843"/>
        <v>-2.2865248372426716</v>
      </c>
      <c r="M351">
        <f t="shared" si="844"/>
        <v>-31.356817558255873</v>
      </c>
      <c r="N351">
        <f t="shared" si="845"/>
        <v>-6.4272258983979178</v>
      </c>
      <c r="O351" s="53">
        <f t="shared" si="846"/>
        <v>-1.8670328714803139</v>
      </c>
      <c r="P351">
        <f t="shared" si="847"/>
        <v>0.59929536142140438</v>
      </c>
      <c r="Q351">
        <f t="shared" si="848"/>
        <v>0.59929536142140438</v>
      </c>
      <c r="R351">
        <f t="shared" si="849"/>
        <v>0.59929536142140438</v>
      </c>
      <c r="S351">
        <f t="shared" si="850"/>
        <v>-6.0620834598572131</v>
      </c>
      <c r="T351" s="53">
        <f t="shared" si="851"/>
        <v>-1.2985219939775563</v>
      </c>
      <c r="U351">
        <f t="shared" si="852"/>
        <v>0.73106772452290536</v>
      </c>
      <c r="V351">
        <f t="shared" si="853"/>
        <v>0.73106772452290536</v>
      </c>
      <c r="W351">
        <f t="shared" si="854"/>
        <v>0.73106772452290536</v>
      </c>
      <c r="X351">
        <f t="shared" si="855"/>
        <v>-5.5045036987342364</v>
      </c>
      <c r="Y351" s="53">
        <f t="shared" si="856"/>
        <v>-0.67703931601285916</v>
      </c>
      <c r="Z351">
        <f t="shared" si="857"/>
        <v>0.85840862689991326</v>
      </c>
      <c r="AA351">
        <f t="shared" si="858"/>
        <v>0.85840862689991304</v>
      </c>
      <c r="AB351">
        <f t="shared" si="859"/>
        <v>0.85840862689991326</v>
      </c>
      <c r="AC351">
        <f t="shared" si="860"/>
        <v>-4.7058469629344755</v>
      </c>
      <c r="AD351" s="53">
        <f t="shared" si="861"/>
        <v>-7.6456893712786994E-2</v>
      </c>
      <c r="AE351">
        <f t="shared" si="862"/>
        <v>0.95660543015253729</v>
      </c>
      <c r="AF351">
        <f t="shared" si="863"/>
        <v>0.95660543015253752</v>
      </c>
      <c r="AG351">
        <f t="shared" si="864"/>
        <v>0.95660543015253729</v>
      </c>
      <c r="AH351">
        <f t="shared" si="865"/>
        <v>-3.6608010052668281</v>
      </c>
      <c r="AI351" s="53">
        <f t="shared" si="866"/>
        <v>0.38667217839776841</v>
      </c>
      <c r="AJ351">
        <f t="shared" si="867"/>
        <v>0.99944201198558513</v>
      </c>
      <c r="AK351">
        <f t="shared" si="868"/>
        <v>0.99944201198558513</v>
      </c>
      <c r="AL351">
        <f t="shared" si="869"/>
        <v>0.99944201198558513</v>
      </c>
      <c r="AM351">
        <f t="shared" si="870"/>
        <v>-2.444057834452281</v>
      </c>
      <c r="AN351" s="53">
        <f t="shared" si="871"/>
        <v>0.58870387127975832</v>
      </c>
      <c r="AO351">
        <f t="shared" si="872"/>
        <v>0.97339993370285305</v>
      </c>
      <c r="AP351">
        <f t="shared" si="873"/>
        <v>0.97339993370285316</v>
      </c>
      <c r="AQ351">
        <f t="shared" si="874"/>
        <v>0.97339993370285305</v>
      </c>
      <c r="AR351">
        <f t="shared" si="875"/>
        <v>-1.2059530898289723</v>
      </c>
      <c r="AS351" s="53">
        <f t="shared" si="876"/>
        <v>0.46588069220045497</v>
      </c>
      <c r="AT351">
        <f t="shared" si="877"/>
        <v>0.88685193942395746</v>
      </c>
      <c r="AU351">
        <f t="shared" si="878"/>
        <v>0.88685193942395746</v>
      </c>
      <c r="AV351">
        <f t="shared" si="879"/>
        <v>0.88685193942395746</v>
      </c>
      <c r="AW351">
        <f t="shared" si="880"/>
        <v>-0.10732447425000054</v>
      </c>
      <c r="AX351" s="53">
        <f t="shared" si="881"/>
        <v>5.7691311734615072E-2</v>
      </c>
      <c r="AY351">
        <f t="shared" si="882"/>
        <v>0.76423330498558406</v>
      </c>
      <c r="AZ351">
        <f t="shared" si="883"/>
        <v>0.76423330498558395</v>
      </c>
      <c r="BA351">
        <f t="shared" si="884"/>
        <v>0.76423330498558406</v>
      </c>
      <c r="BB351">
        <f t="shared" si="885"/>
        <v>0</v>
      </c>
      <c r="BC351" s="53">
        <f t="shared" si="886"/>
        <v>0</v>
      </c>
      <c r="EW351">
        <f t="shared" si="895"/>
        <v>2.7017696820872201</v>
      </c>
      <c r="EX351">
        <f t="shared" si="891"/>
        <v>-4.524135262330093</v>
      </c>
      <c r="EY351">
        <f t="shared" si="892"/>
        <v>2.1288964578253724</v>
      </c>
      <c r="EZ351">
        <f t="shared" si="893"/>
        <v>-3.124495842562347</v>
      </c>
      <c r="FA351">
        <f t="shared" si="894"/>
        <v>5.0047503164304423</v>
      </c>
      <c r="FB351" cm="1">
        <f t="array" ref="FB351">xsel+Rs*COS(EW351)</f>
        <v>266.17092344092782</v>
      </c>
      <c r="FC351">
        <f t="shared" si="890"/>
        <v>136.72937403632039</v>
      </c>
    </row>
    <row r="352" spans="1:159" x14ac:dyDescent="0.2">
      <c r="A352">
        <f t="shared" si="835"/>
        <v>121</v>
      </c>
      <c r="B352">
        <f t="shared" si="887"/>
        <v>2.1118483949131388</v>
      </c>
      <c r="C352">
        <f t="shared" si="836"/>
        <v>2.5974766687942796E-2</v>
      </c>
      <c r="D352">
        <f t="shared" si="837"/>
        <v>0.97773527935172888</v>
      </c>
      <c r="E352">
        <f t="shared" si="838"/>
        <v>0.85716730070211233</v>
      </c>
      <c r="F352">
        <f t="shared" si="839"/>
        <v>1.7674940162428909</v>
      </c>
      <c r="G352">
        <f t="shared" si="888"/>
        <v>0.49590657512624087</v>
      </c>
      <c r="H352">
        <f t="shared" si="889"/>
        <v>0.49590657512624081</v>
      </c>
      <c r="I352">
        <f t="shared" si="840"/>
        <v>0.49590657512624081</v>
      </c>
      <c r="J352">
        <f t="shared" si="841"/>
        <v>7.1195341668429724E-2</v>
      </c>
      <c r="K352">
        <f t="shared" si="842"/>
        <v>0.76901369089949667</v>
      </c>
      <c r="L352">
        <f t="shared" si="843"/>
        <v>-2.4785500534886871</v>
      </c>
      <c r="M352">
        <f t="shared" si="844"/>
        <v>-30.238553667499581</v>
      </c>
      <c r="N352">
        <f t="shared" si="845"/>
        <v>-6.6574898025263121</v>
      </c>
      <c r="O352" s="53">
        <f t="shared" si="846"/>
        <v>-1.7385176636810995</v>
      </c>
      <c r="P352">
        <f t="shared" si="847"/>
        <v>0.61876512381906623</v>
      </c>
      <c r="Q352">
        <f t="shared" si="848"/>
        <v>0.61876512381906623</v>
      </c>
      <c r="R352">
        <f t="shared" si="849"/>
        <v>0.61876512381906623</v>
      </c>
      <c r="S352">
        <f t="shared" si="850"/>
        <v>-6.2590269574979756</v>
      </c>
      <c r="T352" s="53">
        <f t="shared" si="851"/>
        <v>-1.1472777587724692</v>
      </c>
      <c r="U352">
        <f t="shared" si="852"/>
        <v>0.75112165306250345</v>
      </c>
      <c r="V352">
        <f t="shared" si="853"/>
        <v>0.75112165306250345</v>
      </c>
      <c r="W352">
        <f t="shared" si="854"/>
        <v>0.75112165306250345</v>
      </c>
      <c r="X352">
        <f t="shared" si="855"/>
        <v>-5.6554978133935991</v>
      </c>
      <c r="Y352" s="53">
        <f t="shared" si="856"/>
        <v>-0.51033012593349936</v>
      </c>
      <c r="Z352">
        <f t="shared" si="857"/>
        <v>0.87581166319449133</v>
      </c>
      <c r="AA352">
        <f t="shared" si="858"/>
        <v>0.87581166319449133</v>
      </c>
      <c r="AB352">
        <f t="shared" si="859"/>
        <v>0.87581166319449133</v>
      </c>
      <c r="AC352">
        <f t="shared" si="860"/>
        <v>-4.8012514392250321</v>
      </c>
      <c r="AD352" s="53">
        <f t="shared" si="861"/>
        <v>8.9723435807767551E-2</v>
      </c>
      <c r="AE352">
        <f t="shared" si="862"/>
        <v>0.96718295505307494</v>
      </c>
      <c r="AF352">
        <f t="shared" si="863"/>
        <v>0.96718295505307506</v>
      </c>
      <c r="AG352">
        <f t="shared" si="864"/>
        <v>0.96718295505307494</v>
      </c>
      <c r="AH352">
        <f t="shared" si="865"/>
        <v>-3.7012797779860551</v>
      </c>
      <c r="AI352" s="53">
        <f t="shared" si="866"/>
        <v>0.52943523840211559</v>
      </c>
      <c r="AJ352">
        <f t="shared" si="867"/>
        <v>0.99997622260331387</v>
      </c>
      <c r="AK352">
        <f t="shared" si="868"/>
        <v>0.99997622260331376</v>
      </c>
      <c r="AL352">
        <f t="shared" si="869"/>
        <v>0.99997622260331387</v>
      </c>
      <c r="AM352">
        <f t="shared" si="870"/>
        <v>-2.4453642050369142</v>
      </c>
      <c r="AN352" s="53">
        <f t="shared" si="871"/>
        <v>0.68724833805481234</v>
      </c>
      <c r="AO352">
        <f t="shared" si="872"/>
        <v>0.96371402547028873</v>
      </c>
      <c r="AP352">
        <f t="shared" si="873"/>
        <v>0.96371402547028884</v>
      </c>
      <c r="AQ352">
        <f t="shared" si="874"/>
        <v>0.96371402547028873</v>
      </c>
      <c r="AR352">
        <f t="shared" si="875"/>
        <v>-1.1939531393908973</v>
      </c>
      <c r="AS352" s="53">
        <f t="shared" si="876"/>
        <v>0.51274149084866572</v>
      </c>
      <c r="AT352">
        <f t="shared" si="877"/>
        <v>0.86993772298915251</v>
      </c>
      <c r="AU352">
        <f t="shared" si="878"/>
        <v>0.8699377229891524</v>
      </c>
      <c r="AV352">
        <f t="shared" si="879"/>
        <v>0.86993772298915251</v>
      </c>
      <c r="AW352">
        <f t="shared" si="880"/>
        <v>-0.10527756054826741</v>
      </c>
      <c r="AX352" s="53">
        <f t="shared" si="881"/>
        <v>6.1455904688491693E-2</v>
      </c>
      <c r="AY352">
        <f t="shared" si="882"/>
        <v>0.74427398333591976</v>
      </c>
      <c r="AZ352">
        <f t="shared" si="883"/>
        <v>0.74427398333591965</v>
      </c>
      <c r="BA352">
        <f t="shared" si="884"/>
        <v>0.74427398333591976</v>
      </c>
      <c r="BB352">
        <f t="shared" si="885"/>
        <v>0</v>
      </c>
      <c r="BC352" s="53">
        <f t="shared" si="886"/>
        <v>0</v>
      </c>
      <c r="EW352">
        <f t="shared" si="895"/>
        <v>2.7331856086231179</v>
      </c>
      <c r="EX352">
        <f t="shared" si="891"/>
        <v>-4.5887731284199011</v>
      </c>
      <c r="EY352">
        <f t="shared" si="892"/>
        <v>1.9857394531739134</v>
      </c>
      <c r="EZ352">
        <f t="shared" si="893"/>
        <v>-2.3785135141533584</v>
      </c>
      <c r="FA352">
        <f t="shared" si="894"/>
        <v>5.3993215743267085</v>
      </c>
      <c r="FB352" cm="1">
        <f t="array" ref="FB352">xsel+Rs*COS(EW352)</f>
        <v>266.15476397440534</v>
      </c>
      <c r="FC352">
        <f t="shared" si="890"/>
        <v>136.69358478515753</v>
      </c>
    </row>
    <row r="353" spans="1:159" x14ac:dyDescent="0.2">
      <c r="A353">
        <f t="shared" si="835"/>
        <v>123</v>
      </c>
      <c r="B353">
        <f t="shared" si="887"/>
        <v>2.1467549799530254</v>
      </c>
      <c r="C353">
        <f t="shared" si="836"/>
        <v>2.5414259634709817E-2</v>
      </c>
      <c r="D353">
        <f t="shared" si="837"/>
        <v>0.97868580843824549</v>
      </c>
      <c r="E353">
        <f t="shared" si="838"/>
        <v>0.83867056794542394</v>
      </c>
      <c r="F353">
        <f t="shared" si="839"/>
        <v>1.8417708860334581</v>
      </c>
      <c r="G353">
        <f t="shared" si="888"/>
        <v>0.51384449439712787</v>
      </c>
      <c r="H353">
        <f t="shared" si="889"/>
        <v>0.51384449439712787</v>
      </c>
      <c r="I353">
        <f t="shared" si="840"/>
        <v>0.51384449439712787</v>
      </c>
      <c r="J353">
        <f t="shared" si="841"/>
        <v>7.634094335449941E-2</v>
      </c>
      <c r="K353">
        <f t="shared" si="842"/>
        <v>0.80888886434453311</v>
      </c>
      <c r="L353">
        <f t="shared" si="843"/>
        <v>-2.6788063219397311</v>
      </c>
      <c r="M353">
        <f t="shared" si="844"/>
        <v>-29.068012122118741</v>
      </c>
      <c r="N353">
        <f t="shared" si="845"/>
        <v>-6.8983043442453242</v>
      </c>
      <c r="O353" s="53">
        <f t="shared" si="846"/>
        <v>-1.5976565824519477</v>
      </c>
      <c r="P353">
        <f t="shared" si="847"/>
        <v>0.63889005486093109</v>
      </c>
      <c r="Q353">
        <f t="shared" si="848"/>
        <v>0.6388900548609312</v>
      </c>
      <c r="R353">
        <f t="shared" si="849"/>
        <v>0.63889005486093109</v>
      </c>
      <c r="S353">
        <f t="shared" si="850"/>
        <v>-6.4625977165145301</v>
      </c>
      <c r="T353" s="53">
        <f t="shared" si="851"/>
        <v>-0.98262017050675865</v>
      </c>
      <c r="U353">
        <f t="shared" si="852"/>
        <v>0.77143809663791818</v>
      </c>
      <c r="V353">
        <f t="shared" si="853"/>
        <v>0.77143809663791818</v>
      </c>
      <c r="W353">
        <f t="shared" si="854"/>
        <v>0.77143809663791818</v>
      </c>
      <c r="X353">
        <f t="shared" si="855"/>
        <v>-5.8084685096159987</v>
      </c>
      <c r="Y353" s="53">
        <f t="shared" si="856"/>
        <v>-0.33068281485407819</v>
      </c>
      <c r="Z353">
        <f t="shared" si="857"/>
        <v>0.89279853234084638</v>
      </c>
      <c r="AA353">
        <f t="shared" si="858"/>
        <v>0.8927985323408465</v>
      </c>
      <c r="AB353">
        <f t="shared" si="859"/>
        <v>0.89279853234084638</v>
      </c>
      <c r="AC353">
        <f t="shared" si="860"/>
        <v>-4.8943744625464891</v>
      </c>
      <c r="AD353" s="53">
        <f t="shared" si="861"/>
        <v>0.26622831617676096</v>
      </c>
      <c r="AE353">
        <f t="shared" si="862"/>
        <v>0.97657246363648753</v>
      </c>
      <c r="AF353">
        <f t="shared" si="863"/>
        <v>0.97657246363648764</v>
      </c>
      <c r="AG353">
        <f t="shared" si="864"/>
        <v>0.97657246363648753</v>
      </c>
      <c r="AH353">
        <f t="shared" si="865"/>
        <v>-3.7372121711940225</v>
      </c>
      <c r="AI353" s="53">
        <f t="shared" si="866"/>
        <v>0.67827027854237831</v>
      </c>
      <c r="AJ353">
        <f t="shared" si="867"/>
        <v>0.99884618639693812</v>
      </c>
      <c r="AK353">
        <f t="shared" si="868"/>
        <v>0.99884618639693812</v>
      </c>
      <c r="AL353">
        <f t="shared" si="869"/>
        <v>0.99884618639693812</v>
      </c>
      <c r="AM353">
        <f t="shared" si="870"/>
        <v>-2.4426007892406156</v>
      </c>
      <c r="AN353" s="53">
        <f t="shared" si="871"/>
        <v>0.78782355237663748</v>
      </c>
      <c r="AO353">
        <f t="shared" si="872"/>
        <v>0.95243820526878298</v>
      </c>
      <c r="AP353">
        <f t="shared" si="873"/>
        <v>0.95243820526878298</v>
      </c>
      <c r="AQ353">
        <f t="shared" si="874"/>
        <v>0.95243820526878298</v>
      </c>
      <c r="AR353">
        <f t="shared" si="875"/>
        <v>-1.1799834340914153</v>
      </c>
      <c r="AS353" s="53">
        <f t="shared" si="876"/>
        <v>0.55956596296031569</v>
      </c>
      <c r="AT353">
        <f t="shared" si="877"/>
        <v>0.85191626120183894</v>
      </c>
      <c r="AU353">
        <f t="shared" si="878"/>
        <v>0.85191626120183905</v>
      </c>
      <c r="AV353">
        <f t="shared" si="879"/>
        <v>0.85191626120183894</v>
      </c>
      <c r="AW353">
        <f t="shared" si="880"/>
        <v>-0.1030966509448029</v>
      </c>
      <c r="AX353" s="53">
        <f t="shared" si="881"/>
        <v>6.5148923511844828E-2</v>
      </c>
      <c r="AY353">
        <f t="shared" si="882"/>
        <v>0.72375686458451383</v>
      </c>
      <c r="AZ353">
        <f t="shared" si="883"/>
        <v>0.72375686458451371</v>
      </c>
      <c r="BA353">
        <f t="shared" si="884"/>
        <v>0.72375686458451383</v>
      </c>
      <c r="BB353">
        <f t="shared" si="885"/>
        <v>0</v>
      </c>
      <c r="BC353" s="53">
        <f t="shared" si="886"/>
        <v>0</v>
      </c>
      <c r="EW353">
        <f t="shared" si="895"/>
        <v>2.7646015351590156</v>
      </c>
      <c r="EX353">
        <f t="shared" si="891"/>
        <v>-4.6488824294412527</v>
      </c>
      <c r="EY353">
        <f t="shared" si="892"/>
        <v>1.8406227634234009</v>
      </c>
      <c r="EZ353">
        <f t="shared" si="893"/>
        <v>-1.5727285283414405</v>
      </c>
      <c r="FA353">
        <f t="shared" si="894"/>
        <v>5.686521342274288</v>
      </c>
      <c r="FB353" cm="1">
        <f t="array" ref="FB353">xsel+Rs*COS(EW353)</f>
        <v>266.13973664915</v>
      </c>
      <c r="FC353">
        <f t="shared" si="890"/>
        <v>136.65730561271991</v>
      </c>
    </row>
    <row r="354" spans="1:159" x14ac:dyDescent="0.2">
      <c r="A354">
        <f t="shared" si="835"/>
        <v>125</v>
      </c>
      <c r="B354">
        <f t="shared" si="887"/>
        <v>2.1816615649929121</v>
      </c>
      <c r="C354">
        <f t="shared" si="836"/>
        <v>2.4822789220878536E-2</v>
      </c>
      <c r="D354">
        <f t="shared" si="837"/>
        <v>0.9796663614647626</v>
      </c>
      <c r="E354">
        <f t="shared" si="838"/>
        <v>0.81915204428899169</v>
      </c>
      <c r="F354">
        <f t="shared" si="839"/>
        <v>1.9209821269711662</v>
      </c>
      <c r="G354">
        <f t="shared" si="888"/>
        <v>0.5326185518856138</v>
      </c>
      <c r="H354">
        <f t="shared" si="889"/>
        <v>0.53261855188561369</v>
      </c>
      <c r="I354">
        <f t="shared" si="840"/>
        <v>0.53261855188561369</v>
      </c>
      <c r="J354">
        <f t="shared" si="841"/>
        <v>8.1604572464974767E-2</v>
      </c>
      <c r="K354">
        <f t="shared" si="842"/>
        <v>0.84791598101955812</v>
      </c>
      <c r="L354">
        <f t="shared" si="843"/>
        <v>-2.8883560951150535</v>
      </c>
      <c r="M354">
        <f t="shared" si="844"/>
        <v>-27.849787806892746</v>
      </c>
      <c r="N354">
        <f t="shared" si="845"/>
        <v>-7.1503439471681531</v>
      </c>
      <c r="O354" s="53">
        <f t="shared" si="846"/>
        <v>-1.4428953262148609</v>
      </c>
      <c r="P354">
        <f t="shared" si="847"/>
        <v>0.65968140187646873</v>
      </c>
      <c r="Q354">
        <f t="shared" si="848"/>
        <v>0.65968140187646884</v>
      </c>
      <c r="R354">
        <f t="shared" si="849"/>
        <v>0.65968140187646873</v>
      </c>
      <c r="S354">
        <f t="shared" si="850"/>
        <v>-6.6729095076021574</v>
      </c>
      <c r="T354" s="53">
        <f t="shared" si="851"/>
        <v>-0.80304554513152593</v>
      </c>
      <c r="U354">
        <f t="shared" si="852"/>
        <v>0.79196208294949622</v>
      </c>
      <c r="V354">
        <f t="shared" si="853"/>
        <v>0.79196208294949622</v>
      </c>
      <c r="W354">
        <f t="shared" si="854"/>
        <v>0.79196208294949622</v>
      </c>
      <c r="X354">
        <f t="shared" si="855"/>
        <v>-5.9630018787899433</v>
      </c>
      <c r="Y354" s="53">
        <f t="shared" si="856"/>
        <v>-0.13692035722473272</v>
      </c>
      <c r="Z354">
        <f t="shared" si="857"/>
        <v>0.90924418133988749</v>
      </c>
      <c r="AA354">
        <f t="shared" si="858"/>
        <v>0.9092441813398876</v>
      </c>
      <c r="AB354">
        <f t="shared" si="859"/>
        <v>0.90924418133988749</v>
      </c>
      <c r="AC354">
        <f t="shared" si="860"/>
        <v>-4.9845304849470482</v>
      </c>
      <c r="AD354" s="53">
        <f t="shared" si="861"/>
        <v>0.45367654018066084</v>
      </c>
      <c r="AE354">
        <f t="shared" si="862"/>
        <v>0.98462408372767463</v>
      </c>
      <c r="AF354">
        <f t="shared" si="863"/>
        <v>0.98462408372767463</v>
      </c>
      <c r="AG354">
        <f t="shared" si="864"/>
        <v>0.98462408372767463</v>
      </c>
      <c r="AH354">
        <f t="shared" si="865"/>
        <v>-3.7680246441267151</v>
      </c>
      <c r="AI354" s="53">
        <f t="shared" si="866"/>
        <v>0.83326675120127025</v>
      </c>
      <c r="AJ354">
        <f t="shared" si="867"/>
        <v>0.99594842026718133</v>
      </c>
      <c r="AK354">
        <f t="shared" si="868"/>
        <v>0.99594842026718122</v>
      </c>
      <c r="AL354">
        <f t="shared" si="869"/>
        <v>0.99594842026718133</v>
      </c>
      <c r="AM354">
        <f t="shared" si="870"/>
        <v>-2.4355145271794791</v>
      </c>
      <c r="AN354" s="53">
        <f t="shared" si="871"/>
        <v>0.89029265811457226</v>
      </c>
      <c r="AO354">
        <f t="shared" si="872"/>
        <v>0.93954532281873504</v>
      </c>
      <c r="AP354">
        <f t="shared" si="873"/>
        <v>0.93954532281873515</v>
      </c>
      <c r="AQ354">
        <f t="shared" si="874"/>
        <v>0.93954532281873504</v>
      </c>
      <c r="AR354">
        <f t="shared" si="875"/>
        <v>-1.164010337228452</v>
      </c>
      <c r="AS354" s="53">
        <f t="shared" si="876"/>
        <v>0.60626385223301249</v>
      </c>
      <c r="AT354">
        <f t="shared" si="877"/>
        <v>0.8328076484718594</v>
      </c>
      <c r="AU354">
        <f t="shared" si="878"/>
        <v>0.83280764847185962</v>
      </c>
      <c r="AV354">
        <f t="shared" si="879"/>
        <v>0.8328076484718594</v>
      </c>
      <c r="AW354">
        <f t="shared" si="880"/>
        <v>-0.10078417721190015</v>
      </c>
      <c r="AX354" s="53">
        <f t="shared" si="881"/>
        <v>6.8765460145097448E-2</v>
      </c>
      <c r="AY354">
        <f t="shared" si="882"/>
        <v>0.70270873107684129</v>
      </c>
      <c r="AZ354">
        <f t="shared" si="883"/>
        <v>0.70270873107684129</v>
      </c>
      <c r="BA354">
        <f t="shared" si="884"/>
        <v>0.70270873107684129</v>
      </c>
      <c r="BB354">
        <f t="shared" si="885"/>
        <v>0</v>
      </c>
      <c r="BC354" s="53">
        <f t="shared" si="886"/>
        <v>0</v>
      </c>
      <c r="EW354">
        <f t="shared" si="895"/>
        <v>2.7960174616949134</v>
      </c>
      <c r="EX354">
        <f t="shared" si="891"/>
        <v>-4.7044038447711225</v>
      </c>
      <c r="EY354">
        <f t="shared" si="892"/>
        <v>1.6936896012264691</v>
      </c>
      <c r="EZ354">
        <f t="shared" si="893"/>
        <v>-0.72324660338696523</v>
      </c>
      <c r="FA354">
        <f t="shared" si="894"/>
        <v>5.8555029118504605</v>
      </c>
      <c r="FB354" cm="1">
        <f t="array" ref="FB354">xsel+Rs*COS(EW354)</f>
        <v>266.12585629531753</v>
      </c>
      <c r="FC354">
        <f t="shared" si="890"/>
        <v>136.62057232217066</v>
      </c>
    </row>
    <row r="355" spans="1:159" x14ac:dyDescent="0.2">
      <c r="A355">
        <f t="shared" si="835"/>
        <v>127</v>
      </c>
      <c r="B355">
        <f t="shared" si="887"/>
        <v>2.2165681500327987</v>
      </c>
      <c r="C355">
        <f t="shared" si="836"/>
        <v>2.4201076062039174E-2</v>
      </c>
      <c r="D355">
        <f t="shared" si="837"/>
        <v>0.98067216127550005</v>
      </c>
      <c r="E355">
        <f t="shared" si="838"/>
        <v>0.79863551004729272</v>
      </c>
      <c r="F355">
        <f t="shared" si="839"/>
        <v>2.0056897082590202</v>
      </c>
      <c r="G355">
        <f t="shared" si="888"/>
        <v>0.55228062734631245</v>
      </c>
      <c r="H355">
        <f t="shared" si="889"/>
        <v>0.55228062734631256</v>
      </c>
      <c r="I355">
        <f t="shared" si="840"/>
        <v>0.55228062734631256</v>
      </c>
      <c r="J355">
        <f t="shared" si="841"/>
        <v>8.69984994687827E-2</v>
      </c>
      <c r="K355">
        <f t="shared" si="842"/>
        <v>0.88516569123698319</v>
      </c>
      <c r="L355">
        <f t="shared" si="843"/>
        <v>-3.1084104566740272</v>
      </c>
      <c r="M355">
        <f t="shared" si="844"/>
        <v>-26.588817161231788</v>
      </c>
      <c r="N355">
        <f t="shared" si="845"/>
        <v>-7.4143050911452875</v>
      </c>
      <c r="O355" s="53">
        <f t="shared" si="846"/>
        <v>-1.272437649412016</v>
      </c>
      <c r="P355">
        <f t="shared" si="847"/>
        <v>0.68114365652613784</v>
      </c>
      <c r="Q355">
        <f t="shared" si="848"/>
        <v>0.68114365652613784</v>
      </c>
      <c r="R355">
        <f t="shared" si="849"/>
        <v>0.68114365652613784</v>
      </c>
      <c r="S355">
        <f t="shared" si="850"/>
        <v>-6.8900077654869154</v>
      </c>
      <c r="T355" s="53">
        <f t="shared" si="851"/>
        <v>-0.60685242476391399</v>
      </c>
      <c r="U355">
        <f t="shared" si="852"/>
        <v>0.81262217479515941</v>
      </c>
      <c r="V355">
        <f t="shared" si="853"/>
        <v>0.81262217479515941</v>
      </c>
      <c r="W355">
        <f t="shared" si="854"/>
        <v>0.81262217479515941</v>
      </c>
      <c r="X355">
        <f t="shared" si="855"/>
        <v>-6.1185600414141472</v>
      </c>
      <c r="Y355" s="53">
        <f t="shared" si="856"/>
        <v>7.2241956886607256E-2</v>
      </c>
      <c r="Z355">
        <f t="shared" si="857"/>
        <v>0.92500323289729891</v>
      </c>
      <c r="AA355">
        <f t="shared" si="858"/>
        <v>0.92500323289729891</v>
      </c>
      <c r="AB355">
        <f t="shared" si="859"/>
        <v>0.92500323289729891</v>
      </c>
      <c r="AC355">
        <f t="shared" si="860"/>
        <v>-5.0709225394840534</v>
      </c>
      <c r="AD355" s="53">
        <f t="shared" si="861"/>
        <v>0.6526968187595461</v>
      </c>
      <c r="AE355">
        <f t="shared" si="862"/>
        <v>0.99117490493597926</v>
      </c>
      <c r="AF355">
        <f t="shared" si="863"/>
        <v>0.99117490493597926</v>
      </c>
      <c r="AG355">
        <f t="shared" si="864"/>
        <v>0.99117490493597926</v>
      </c>
      <c r="AH355">
        <f t="shared" si="865"/>
        <v>-3.7930937605134627</v>
      </c>
      <c r="AI355" s="53">
        <f t="shared" si="866"/>
        <v>0.99447744800228133</v>
      </c>
      <c r="AJ355">
        <f t="shared" si="867"/>
        <v>0.99117805915443657</v>
      </c>
      <c r="AK355">
        <f t="shared" si="868"/>
        <v>0.99117805915443657</v>
      </c>
      <c r="AL355">
        <f t="shared" si="869"/>
        <v>0.99117805915443657</v>
      </c>
      <c r="AM355">
        <f t="shared" si="870"/>
        <v>-2.4238489794929157</v>
      </c>
      <c r="AN355" s="53">
        <f t="shared" si="871"/>
        <v>0.99449373972857302</v>
      </c>
      <c r="AO355">
        <f t="shared" si="872"/>
        <v>0.92501167081940106</v>
      </c>
      <c r="AP355">
        <f t="shared" si="873"/>
        <v>0.92501167081940117</v>
      </c>
      <c r="AQ355">
        <f t="shared" si="874"/>
        <v>0.92501167081940106</v>
      </c>
      <c r="AR355">
        <f t="shared" si="875"/>
        <v>-1.1460044776344185</v>
      </c>
      <c r="AS355" s="53">
        <f t="shared" si="876"/>
        <v>0.65274040113001863</v>
      </c>
      <c r="AT355">
        <f t="shared" si="877"/>
        <v>0.81263354487617212</v>
      </c>
      <c r="AU355">
        <f t="shared" si="878"/>
        <v>0.81263354487617201</v>
      </c>
      <c r="AV355">
        <f t="shared" si="879"/>
        <v>0.81263354487617212</v>
      </c>
      <c r="AW355">
        <f t="shared" si="880"/>
        <v>-9.8342760594738912E-2</v>
      </c>
      <c r="AX355" s="53">
        <f t="shared" si="881"/>
        <v>7.2300684032579818E-2</v>
      </c>
      <c r="AY355">
        <f t="shared" si="882"/>
        <v>0.68115562955945785</v>
      </c>
      <c r="AZ355">
        <f t="shared" si="883"/>
        <v>0.68115562955945785</v>
      </c>
      <c r="BA355">
        <f t="shared" si="884"/>
        <v>0.68115562955945785</v>
      </c>
      <c r="BB355">
        <f t="shared" si="885"/>
        <v>0</v>
      </c>
      <c r="BC355" s="53">
        <f t="shared" si="886"/>
        <v>0</v>
      </c>
      <c r="EW355">
        <f t="shared" si="895"/>
        <v>2.8274333882308111</v>
      </c>
      <c r="EX355">
        <f t="shared" si="891"/>
        <v>-4.7552825814757638</v>
      </c>
      <c r="EY355">
        <f t="shared" si="892"/>
        <v>1.5450849718747504</v>
      </c>
      <c r="EZ355">
        <f t="shared" si="893"/>
        <v>0.15168028076397128</v>
      </c>
      <c r="FA355">
        <f t="shared" si="894"/>
        <v>5.8980499398044577</v>
      </c>
      <c r="FB355" cm="1">
        <f t="array" ref="FB355">xsel+Rs*COS(EW355)</f>
        <v>266.11313661114139</v>
      </c>
      <c r="FC355">
        <f t="shared" si="890"/>
        <v>136.58342116483274</v>
      </c>
    </row>
    <row r="356" spans="1:159" x14ac:dyDescent="0.2">
      <c r="A356">
        <f t="shared" si="835"/>
        <v>129</v>
      </c>
      <c r="B356">
        <f t="shared" si="887"/>
        <v>2.2514747350726849</v>
      </c>
      <c r="C356">
        <f t="shared" ref="C356:C382" si="896">SIN($B356)/(Al)</f>
        <v>2.3549877619908212E-2</v>
      </c>
      <c r="D356">
        <f t="shared" ref="D356:D382" si="897">1-$C356^2*Al</f>
        <v>0.98169830771488242</v>
      </c>
      <c r="E356">
        <f t="shared" ref="E356:E382" si="898">SIN($B356)</f>
        <v>0.77714596145697101</v>
      </c>
      <c r="F356">
        <f t="shared" ref="F356:F382" si="899">IF(ABS($B356)&gt;PI()/2,ABS(TAN($B356/2)),ABS(TAN($B356/2)))</f>
        <v>2.0965435990881738</v>
      </c>
      <c r="G356">
        <f t="shared" si="888"/>
        <v>0.57288345631134163</v>
      </c>
      <c r="H356">
        <f t="shared" si="889"/>
        <v>0.57288345631134152</v>
      </c>
      <c r="I356">
        <f t="shared" ref="I356:I382" si="900">IF(OR($J356&lt;0, xronoslin&lt;$J356),$G356,$H356)</f>
        <v>0.57288345631134152</v>
      </c>
      <c r="J356">
        <f t="shared" ref="J356:J382" si="901">(LN($F356))/Vl</f>
        <v>9.2536260442902585E-2</v>
      </c>
      <c r="K356">
        <f t="shared" ref="K356:K382" si="902">IF($B356&lt;0,2*ABS(TAN($B356/2))*EXP(Vl*($J356-xronoslin))/(TAN($B356/2)^2+EXP(2*Vl*($J356-xronoslin))),2*ABS(_xlfn.COT($B356/2))*EXP(Vl*($J356-xronoslin))/(_xlfn.COT($B356/2)^2+EXP(2*Vl*($J356-xronoslin))))</f>
        <v>0.9195107365630556</v>
      </c>
      <c r="L356">
        <f t="shared" ref="L356:L382" si="903">Al*1/Vl*_xlfn.COT($B356)</f>
        <v>-3.3403591369294032</v>
      </c>
      <c r="M356">
        <f t="shared" ref="M356:M382" si="904">(SIN($E356)^2-SIN($B356)^2)/(Vl*$C356^2)</f>
        <v>-25.290374393891756</v>
      </c>
      <c r="N356">
        <f t="shared" ref="N356:N382" si="905">IF(OR($J356&lt;0,xronoslin&lt;$J356),-1/(Vl*$C356)*(SIGN(COS($B356))*SQRT(1-$I356^2)-COS($B356)),2*$L356+1/(Vl*$C356)*(SIGN(COS($B356))*SQRT(1-$I356^2)-COS($B356)))</f>
        <v>-7.6908957447436137</v>
      </c>
      <c r="O356" s="53">
        <f t="shared" ref="O356:O382" si="906">Al*(SIGN(SIN($B356))*SQRT(1-(Vl*SIN($B356)*N356/Al-COS($B356))^2)-SIN($B356))/(Vl*SIN($B356))</f>
        <v>-1.0842015213539442</v>
      </c>
      <c r="P356">
        <f t="shared" ref="P356:P382" si="907">2*EXP(Vl*(R$197-LN($F356)/Vl))/(1+EXP(2*Vl*(R$197-LN($F356)/Vl)))</f>
        <v>0.70327202468833883</v>
      </c>
      <c r="Q356">
        <f t="shared" ref="Q356:Q382" si="908">2*EXP(Vl*(LN($F356)/Vl-R$197))/(1+EXP(2*Vl*(LN($F356)/Vl-R$197)))</f>
        <v>0.70327202468833883</v>
      </c>
      <c r="R356">
        <f t="shared" ref="R356:R382" si="909">IF(OR($J356&lt;0, R$197&lt;$J356),P356,P356)</f>
        <v>0.70327202468833883</v>
      </c>
      <c r="S356">
        <f t="shared" ref="S356:S382" si="910">IF(R$197&lt;=0,0,IF(OR($J356&lt;0,R$197&lt;$J356),-1/(Vl*$C356)*(SIGN(COS($B356))*SQRT(1-R356^2)-COS($B356)),2*$L356+1/(Vl*$C356)*(SIGN(COS($B356))*SQRT(1-R356^2)-COS($B356))))</f>
        <v>-7.1138439959418749</v>
      </c>
      <c r="T356" s="53">
        <f t="shared" ref="T356:T382" si="911">IF(R$197&lt;0,0,Al*(SIGN(SIN($B356))*SQRT(1-(Vl*SIN($B356)*S356/Al-COS($B356))^2)-SIN($B356))/(Vl*SIN($B356)))</f>
        <v>-0.39211422857980194</v>
      </c>
      <c r="U356">
        <f t="shared" ref="U356:U382" si="912">2*EXP(Vl*(W$197-LN($F356)/Vl))/(1+EXP(2*Vl*(W$197-LN($F356)/Vl)))</f>
        <v>0.83332684772957177</v>
      </c>
      <c r="V356">
        <f t="shared" ref="V356:V382" si="913">2*EXP(Vl*(LN($F356)/Vl-W$197))/(1+EXP(2*Vl*(LN($F356)/Vl-W$197)))</f>
        <v>0.83332684772957177</v>
      </c>
      <c r="W356">
        <f t="shared" ref="W356:W382" si="914">IF(OR($J356&lt;0, W$197&lt;$J356),U356,U356)</f>
        <v>0.83332684772957177</v>
      </c>
      <c r="X356">
        <f t="shared" ref="X356:X382" si="915">IF(W$197&lt;=0,0,IF(OR($J356&lt;0,W$197&lt;$J356),-1/(Vl*$C356)*(SIGN(COS($B356))*SQRT(1-W356^2)-COS($B356)),2*$L356+1/(Vl*$C356)*(SIGN(COS($B356))*SQRT(1-W356^2)-COS($B356))))</f>
        <v>-6.2744538730327344</v>
      </c>
      <c r="Y356" s="53">
        <f t="shared" ref="Y356:Y382" si="916">IF(W$197&lt;0,0,Al*(SIGN(SIN($B356))*SQRT(1-(Vl*SIN($B356)*X356/Al-COS($B356))^2)-SIN($B356))/(Vl*SIN($B356)))</f>
        <v>0.29820158293045312</v>
      </c>
      <c r="Z356">
        <f t="shared" ref="Z356:Z382" si="917">2*EXP(Vl*(AB$197-LN($F356)/Vl))/(1+EXP(2*Vl*(AB$197-LN($F356)/Vl)))</f>
        <v>0.93990733995498899</v>
      </c>
      <c r="AA356">
        <f t="shared" ref="AA356:AA382" si="918">2*EXP(Vl*(LN($F356)/Vl-AB$197))/(1+EXP(2*Vl*(LN($F356)/Vl-AB$197)))</f>
        <v>0.93990733995498887</v>
      </c>
      <c r="AB356">
        <f t="shared" ref="AB356:AB382" si="919">IF(OR($J356&lt;0, AB$197&lt;$J356),Z356,Z356)</f>
        <v>0.93990733995498899</v>
      </c>
      <c r="AC356">
        <f t="shared" ref="AC356:AC382" si="920">IF(AB$197&lt;=0,0,IF(OR($J356&lt;0,AB$197&lt;$J356),-1/(Vl*$C356)*(SIGN(COS($B356))*SQRT(1-AB356^2)-COS($B356)),2*$L356+1/(Vl*$C356)*(SIGN(COS($B356))*SQRT(1-AB356^2)-COS($B356))))</f>
        <v>-5.1526277376086025</v>
      </c>
      <c r="AD356" s="53">
        <f t="shared" ref="AD356:AD382" si="921">IF(AB$197&lt;=0,0,Al*(SIGN(SIN($B356))*SQRT(1-(Vl*SIN($B356)*AC356/Al-COS($B356))^2)-SIN($B356))/(Vl*SIN($B356)))</f>
        <v>0.86391838805366772</v>
      </c>
      <c r="AE356">
        <f t="shared" ref="AE356:AE382" si="922">2*EXP(Vl*(AG$197-LN($F356)/Vl))/(1+EXP(2*Vl*(AG$197-LN($F356)/Vl)))</f>
        <v>0.99604870446731586</v>
      </c>
      <c r="AF356">
        <f t="shared" ref="AF356:AF382" si="923">2*EXP(Vl*(LN($F356)/Vl-AG$197))/(1+EXP(2*Vl*(LN($F356)/Vl-AG$197)))</f>
        <v>0.99604870446731575</v>
      </c>
      <c r="AG356">
        <f t="shared" ref="AG356:AG382" si="924">IF(OR($J356&lt;0, AG$197&lt;$J356),AE356,AE356)</f>
        <v>0.99604870446731586</v>
      </c>
      <c r="AH356">
        <f t="shared" ref="AH356:AH382" si="925">IF(AG$197&lt;=0,0,IF(OR($J356&lt;0,AG$197&lt;$J356),-1/(Vl*$C356)*(SIGN(COS($B356))*SQRT(1-AG356^2)-COS($B356)),2*$L356+1/(Vl*$C356)*(SIGN(COS($B356))*SQRT(1-AG356^2)-COS($B356))))</f>
        <v>-3.8117451392965949</v>
      </c>
      <c r="AI356" s="53">
        <f t="shared" ref="AI356:AI382" si="926">IF(AG$197&lt;=0,0,Al*(SIGN(SIN($B356))*SQRT(1-(Vl*SIN($B356)*AH356/Al-COS($B356))^2)-SIN($B356))/(Vl*SIN($B356)))</f>
        <v>1.1619101940963612</v>
      </c>
      <c r="AJ356">
        <f t="shared" ref="AJ356:AJ382" si="927">2*EXP(Vl*(AL$197-LN($F356)/Vl))/(1+EXP(2*Vl*(AL$197-LN($F356)/Vl)))</f>
        <v>0.98442971032652571</v>
      </c>
      <c r="AK356">
        <f t="shared" ref="AK356:AK382" si="928">2*EXP(Vl*(LN($F356)/Vl-AL$197))/(1+EXP(2*Vl*(LN($F356)/Vl-AL$197)))</f>
        <v>0.98442971032652538</v>
      </c>
      <c r="AL356">
        <f t="shared" ref="AL356:AL382" si="929">IF(OR($J356&lt;0, AL$197&lt;$J356),AJ356,AJ356)</f>
        <v>0.98442971032652571</v>
      </c>
      <c r="AM356">
        <f t="shared" ref="AM356:AM382" si="930">IF(AL$197&lt;=0,0,IF(OR($J356&lt;0,AL$197&lt;$J356),-1/(Vl*$C356)*(SIGN(COS($B356))*SQRT(1-AL356^2)-COS($B356)),2*$L356+1/(Vl*$C356)*(SIGN(COS($B356))*SQRT(1-AL356^2)-COS($B356))))</f>
        <v>-2.4073464164380565</v>
      </c>
      <c r="AN356" s="53">
        <f t="shared" ref="AN356:AN382" si="931">IF(AL$197&lt;=0,0,Al*(SIGN(SIN($B356))*SQRT(1-(Vl*SIN($B356)*AM356/Al-COS($B356))^2)-SIN($B356))/(Vl*SIN($B356)))</f>
        <v>1.1002379301873979</v>
      </c>
      <c r="AO356">
        <f t="shared" ref="AO356:AO382" si="932">2*EXP(Vl*(AQ$197-LN($F356)/Vl))/(1+EXP(2*Vl*(AQ$197-LN($F356)/Vl)))</f>
        <v>0.90881737961848752</v>
      </c>
      <c r="AP356">
        <f t="shared" ref="AP356:AP382" si="933">2*EXP(Vl*(LN($F356)/Vl-AQ$197))/(1+EXP(2*Vl*(LN($F356)/Vl-AQ$197)))</f>
        <v>0.90881737961848741</v>
      </c>
      <c r="AQ356">
        <f t="shared" ref="AQ356:AQ382" si="934">IF(OR($J356&lt;0, AQ$197&lt;$J356),AO356,AO356)</f>
        <v>0.90881737961848752</v>
      </c>
      <c r="AR356">
        <f t="shared" ref="AR356:AR382" si="935">IF(AQ$197&lt;=0,0,IF(OR($J356&lt;0,AQ$197&lt;$J356),-1/(Vl*$C356)*(SIGN(COS($B356))*SQRT(1-AQ356^2)-COS($B356)),2*$L356+1/(Vl*$C356)*(SIGN(COS($B356))*SQRT(1-AQ356^2)-COS($B356))))</f>
        <v>-1.1259412386355838</v>
      </c>
      <c r="AS356" s="53">
        <f t="shared" ref="AS356:AS382" si="936">IF(AQ$197&lt;=0,0,Al*(SIGN(SIN($B356))*SQRT(1-(Vl*SIN($B356)*AR356/Al-COS($B356))^2)-SIN($B356))/(Vl*SIN($B356)))</f>
        <v>0.69889650960545902</v>
      </c>
      <c r="AT356">
        <f t="shared" ref="AT356:AT382" si="937">2*EXP(Vl*(AV$197-LN($F356)/Vl))/(1+EXP(2*Vl*(AV$197-LN($F356)/Vl)))</f>
        <v>0.79141715905329291</v>
      </c>
      <c r="AU356">
        <f t="shared" ref="AU356:AU382" si="938">2*EXP(Vl*(LN($F356)/Vl-AV$197))/(1+EXP(2*Vl*(LN($F356)/Vl-AV$197)))</f>
        <v>0.79141715905329291</v>
      </c>
      <c r="AV356">
        <f t="shared" ref="AV356:AV382" si="939">IF(OR($J356&lt;0, AV$197&lt;$J356),AT356,AT356)</f>
        <v>0.79141715905329291</v>
      </c>
      <c r="AW356">
        <f t="shared" ref="AW356:AW382" si="940">IF(AV$197&lt;=0,0,IF(OR($J356&lt;0,AV$197&lt;$J356),-1/(Vl*$C356)*(SIGN(COS($B356))*SQRT(1-AV356^2)-COS($B356)),2*$L356+1/(Vl*$C356)*(SIGN(COS($B356))*SQRT(1-AV356^2)-COS($B356))))</f>
        <v>-9.5775209741318174E-2</v>
      </c>
      <c r="AX356" s="53">
        <f t="shared" ref="AX356:AX382" si="941">IF(AV$197&lt;=0,0,Al*(SIGN(SIN($B356))*SQRT(1-(Vl*SIN($B356)*AW356/Al-COS($B356))^2)-SIN($B356))/(Vl*SIN($B356)))</f>
        <v>7.5749850098252428E-2</v>
      </c>
      <c r="AY356">
        <f t="shared" ref="AY356:AY382" si="942">2*EXP(Vl*(BA$197-LN($F356)/Vl))/(1+EXP(2*Vl*(BA$197-LN($F356)/Vl)))</f>
        <v>0.6591228786641159</v>
      </c>
      <c r="AZ356">
        <f t="shared" ref="AZ356:AZ382" si="943">2*EXP(Vl*(LN($F356)/Vl-BA$197))/(1+EXP(2*Vl*(LN($F356)/Vl-BA$197)))</f>
        <v>0.65912287866411601</v>
      </c>
      <c r="BA356">
        <f t="shared" ref="BA356:BA382" si="944">IF(OR($J356&lt;0, BA$197&lt;$J356),AY356,AY356)</f>
        <v>0.6591228786641159</v>
      </c>
      <c r="BB356">
        <f t="shared" ref="BB356:BB382" si="945">IF(BA$197&lt;=0,0,IF(OR($J356&lt;0,BA$197&lt;$J356),-1/(Vl*$C356)*(SIGN(COS($B356))*SQRT(1-BA356^2)-COS($B356)),2*$L356+1/(Vl*$C356)*(SIGN(COS($B356))*SQRT(1-BA356^2)-COS($B356))))</f>
        <v>0</v>
      </c>
      <c r="BC356" s="53">
        <f t="shared" ref="BC356:BC382" si="946">IF(BA$197&lt;=0,0,Al*(SIGN(SIN($B356))*SQRT(1-(Vl*SIN($B356)*BB356/Al-COS($B356))^2)-SIN($B356))/(Vl*SIN($B356)))</f>
        <v>0</v>
      </c>
      <c r="EW356">
        <f t="shared" si="895"/>
        <v>2.8588493147667089</v>
      </c>
      <c r="EX356">
        <f t="shared" si="891"/>
        <v>-4.8014684283847116</v>
      </c>
      <c r="EY356">
        <f t="shared" si="892"/>
        <v>1.3949555301961605</v>
      </c>
      <c r="EZ356">
        <f t="shared" si="893"/>
        <v>1.0321225810045331</v>
      </c>
      <c r="FA356">
        <f t="shared" si="894"/>
        <v>5.8090208277971032</v>
      </c>
      <c r="FB356" cm="1">
        <f t="array" ref="FB356">xsel+Rs*COS(EW356)</f>
        <v>266.10159014941416</v>
      </c>
      <c r="FC356">
        <f t="shared" si="890"/>
        <v>136.5458888044131</v>
      </c>
    </row>
    <row r="357" spans="1:159" x14ac:dyDescent="0.2">
      <c r="A357">
        <f t="shared" si="835"/>
        <v>131</v>
      </c>
      <c r="B357">
        <f t="shared" si="887"/>
        <v>2.2863813201125716</v>
      </c>
      <c r="C357">
        <f t="shared" si="896"/>
        <v>2.2869987279477942E-2</v>
      </c>
      <c r="D357">
        <f t="shared" si="897"/>
        <v>0.98273980150060503</v>
      </c>
      <c r="E357">
        <f t="shared" si="898"/>
        <v>0.75470958022277213</v>
      </c>
      <c r="F357">
        <f t="shared" si="899"/>
        <v>2.1942997311650374</v>
      </c>
      <c r="G357">
        <f t="shared" si="888"/>
        <v>0.59447942005219012</v>
      </c>
      <c r="H357">
        <f t="shared" si="889"/>
        <v>0.59447942005219001</v>
      </c>
      <c r="I357">
        <f t="shared" si="900"/>
        <v>0.59447942005219001</v>
      </c>
      <c r="J357">
        <f t="shared" si="901"/>
        <v>9.8232870818067933E-2</v>
      </c>
      <c r="K357">
        <f t="shared" si="902"/>
        <v>0.94963228807062383</v>
      </c>
      <c r="L357">
        <f t="shared" si="903"/>
        <v>-3.585807793491933</v>
      </c>
      <c r="M357">
        <f t="shared" si="904"/>
        <v>-23.960063977853203</v>
      </c>
      <c r="N357">
        <f t="shared" si="905"/>
        <v>-7.980819120621069</v>
      </c>
      <c r="O357" s="53">
        <f t="shared" si="906"/>
        <v>-0.87576655712857643</v>
      </c>
      <c r="P357">
        <f t="shared" si="907"/>
        <v>0.72604913364940604</v>
      </c>
      <c r="Q357">
        <f t="shared" si="908"/>
        <v>0.72604913364940593</v>
      </c>
      <c r="R357">
        <f t="shared" si="909"/>
        <v>0.72604913364940604</v>
      </c>
      <c r="S357">
        <f t="shared" si="910"/>
        <v>-7.3442424678552225</v>
      </c>
      <c r="T357" s="53">
        <f t="shared" si="911"/>
        <v>-0.15664878943266786</v>
      </c>
      <c r="U357">
        <f t="shared" si="912"/>
        <v>0.8539601491003167</v>
      </c>
      <c r="V357">
        <f t="shared" si="913"/>
        <v>0.8539601491003167</v>
      </c>
      <c r="W357">
        <f t="shared" si="914"/>
        <v>0.8539601491003167</v>
      </c>
      <c r="X357">
        <f t="shared" si="915"/>
        <v>-6.4298103193681007</v>
      </c>
      <c r="Y357" s="53">
        <f t="shared" si="916"/>
        <v>0.54247171011003237</v>
      </c>
      <c r="Z357">
        <f t="shared" si="917"/>
        <v>0.95376235537620757</v>
      </c>
      <c r="AA357">
        <f t="shared" si="918"/>
        <v>0.95376235537620768</v>
      </c>
      <c r="AB357">
        <f t="shared" si="919"/>
        <v>0.95376235537620757</v>
      </c>
      <c r="AC357">
        <f t="shared" si="920"/>
        <v>-5.2285817532116594</v>
      </c>
      <c r="AD357" s="53">
        <f t="shared" si="921"/>
        <v>1.0879584929418211</v>
      </c>
      <c r="AE357">
        <f t="shared" si="922"/>
        <v>0.99905590696421953</v>
      </c>
      <c r="AF357">
        <f t="shared" si="923"/>
        <v>0.99905590696421964</v>
      </c>
      <c r="AG357">
        <f t="shared" si="924"/>
        <v>0.99905590696421953</v>
      </c>
      <c r="AH357">
        <f t="shared" si="925"/>
        <v>-3.8232533009447782</v>
      </c>
      <c r="AI357" s="53">
        <f t="shared" si="926"/>
        <v>1.3355184884640714</v>
      </c>
      <c r="AJ357">
        <f t="shared" si="927"/>
        <v>0.97559845833160186</v>
      </c>
      <c r="AK357">
        <f t="shared" si="928"/>
        <v>0.97559845833160175</v>
      </c>
      <c r="AL357">
        <f t="shared" si="929"/>
        <v>0.97559845833160186</v>
      </c>
      <c r="AM357">
        <f t="shared" si="930"/>
        <v>-2.3857502754239928</v>
      </c>
      <c r="AN357" s="53">
        <f t="shared" si="931"/>
        <v>1.2073076135193197</v>
      </c>
      <c r="AO357">
        <f t="shared" si="932"/>
        <v>0.89094681621948635</v>
      </c>
      <c r="AP357">
        <f t="shared" si="933"/>
        <v>0.89094681621948646</v>
      </c>
      <c r="AQ357">
        <f t="shared" si="934"/>
        <v>0.89094681621948635</v>
      </c>
      <c r="AR357">
        <f t="shared" si="935"/>
        <v>-1.1038012523855023</v>
      </c>
      <c r="AS357" s="53">
        <f t="shared" si="936"/>
        <v>0.74462894497849563</v>
      </c>
      <c r="AT357">
        <f t="shared" si="937"/>
        <v>0.76918322796645011</v>
      </c>
      <c r="AU357">
        <f t="shared" si="938"/>
        <v>0.76918322796645</v>
      </c>
      <c r="AV357">
        <f t="shared" si="939"/>
        <v>0.76918322796645011</v>
      </c>
      <c r="AW357">
        <f t="shared" si="940"/>
        <v>-9.3084518253452306E-2</v>
      </c>
      <c r="AX357" s="53">
        <f t="shared" si="941"/>
        <v>7.9108306701299022E-2</v>
      </c>
      <c r="AY357">
        <f t="shared" si="942"/>
        <v>0.63663507950249276</v>
      </c>
      <c r="AZ357">
        <f t="shared" si="943"/>
        <v>0.63663507950249276</v>
      </c>
      <c r="BA357">
        <f t="shared" si="944"/>
        <v>0.63663507950249276</v>
      </c>
      <c r="BB357">
        <f t="shared" si="945"/>
        <v>0</v>
      </c>
      <c r="BC357" s="53">
        <f t="shared" si="946"/>
        <v>0</v>
      </c>
      <c r="EW357">
        <f t="shared" si="895"/>
        <v>2.8902652413026066</v>
      </c>
      <c r="EX357">
        <f t="shared" si="891"/>
        <v>-4.8429158056431518</v>
      </c>
      <c r="EY357">
        <f t="shared" si="892"/>
        <v>1.2434494358242891</v>
      </c>
      <c r="EZ357">
        <f t="shared" si="893"/>
        <v>1.8970384305945414</v>
      </c>
      <c r="FA357">
        <f t="shared" si="894"/>
        <v>5.5867025330553801</v>
      </c>
      <c r="FB357" cm="1">
        <f t="array" ref="FB357">xsel+Rs*COS(EW357)</f>
        <v>266.09122830509955</v>
      </c>
      <c r="FC357">
        <f t="shared" si="890"/>
        <v>136.50801228082014</v>
      </c>
    </row>
    <row r="358" spans="1:159" x14ac:dyDescent="0.2">
      <c r="A358">
        <f t="shared" ref="A358:A382" si="947">A357+2</f>
        <v>133</v>
      </c>
      <c r="B358">
        <f t="shared" si="887"/>
        <v>2.3212879051524582</v>
      </c>
      <c r="C358">
        <f t="shared" si="896"/>
        <v>2.2162233382399109E-2</v>
      </c>
      <c r="D358">
        <f t="shared" si="897"/>
        <v>0.98379156857963446</v>
      </c>
      <c r="E358">
        <f t="shared" si="898"/>
        <v>0.73135370161917057</v>
      </c>
      <c r="F358">
        <f t="shared" si="899"/>
        <v>2.2998425472362567</v>
      </c>
      <c r="G358">
        <f t="shared" si="888"/>
        <v>0.61711873890584823</v>
      </c>
      <c r="H358">
        <f t="shared" si="889"/>
        <v>0.61711873890584823</v>
      </c>
      <c r="I358">
        <f t="shared" si="900"/>
        <v>0.61711873890584823</v>
      </c>
      <c r="J358">
        <f t="shared" si="901"/>
        <v>0.10410508285855005</v>
      </c>
      <c r="K358">
        <f t="shared" si="902"/>
        <v>0.97405051375477936</v>
      </c>
      <c r="L358">
        <f t="shared" si="903"/>
        <v>-3.8466247303178536</v>
      </c>
      <c r="M358">
        <f t="shared" si="904"/>
        <v>-22.603809057426989</v>
      </c>
      <c r="N358">
        <f t="shared" si="905"/>
        <v>-8.2847494211338262</v>
      </c>
      <c r="O358" s="53">
        <f t="shared" si="906"/>
        <v>-0.64431098133393694</v>
      </c>
      <c r="P358">
        <f t="shared" si="907"/>
        <v>0.7494407565978316</v>
      </c>
      <c r="Q358">
        <f t="shared" si="908"/>
        <v>0.74944075659783149</v>
      </c>
      <c r="R358">
        <f t="shared" si="909"/>
        <v>0.7494407565978316</v>
      </c>
      <c r="S358">
        <f t="shared" si="910"/>
        <v>-7.5808569649848909</v>
      </c>
      <c r="T358" s="53">
        <f t="shared" si="911"/>
        <v>0.10201507372123358</v>
      </c>
      <c r="U358">
        <f t="shared" si="912"/>
        <v>0.87437652356373485</v>
      </c>
      <c r="V358">
        <f t="shared" si="913"/>
        <v>0.87437652356373485</v>
      </c>
      <c r="W358">
        <f t="shared" si="914"/>
        <v>0.87437652356373485</v>
      </c>
      <c r="X358">
        <f t="shared" si="915"/>
        <v>-6.583533435543103</v>
      </c>
      <c r="Y358" s="53">
        <f t="shared" si="916"/>
        <v>0.80668100703554668</v>
      </c>
      <c r="Z358">
        <f t="shared" si="917"/>
        <v>0.96634536844851526</v>
      </c>
      <c r="AA358">
        <f t="shared" si="918"/>
        <v>0.96634536844851548</v>
      </c>
      <c r="AB358">
        <f t="shared" si="919"/>
        <v>0.96634536844851526</v>
      </c>
      <c r="AC358">
        <f t="shared" si="920"/>
        <v>-5.2975625765576844</v>
      </c>
      <c r="AD358" s="53">
        <f t="shared" si="921"/>
        <v>1.3254060566385162</v>
      </c>
      <c r="AE358">
        <f t="shared" si="922"/>
        <v>0.99999384935129176</v>
      </c>
      <c r="AF358">
        <f t="shared" si="923"/>
        <v>0.99999384935129176</v>
      </c>
      <c r="AG358">
        <f t="shared" si="924"/>
        <v>0.99999384935129176</v>
      </c>
      <c r="AH358">
        <f t="shared" si="925"/>
        <v>-3.8268426809809206</v>
      </c>
      <c r="AI358" s="53">
        <f t="shared" si="926"/>
        <v>1.5151910859843152</v>
      </c>
      <c r="AJ358">
        <f t="shared" si="927"/>
        <v>0.96458102827110925</v>
      </c>
      <c r="AK358">
        <f t="shared" si="928"/>
        <v>0.96458102827110948</v>
      </c>
      <c r="AL358">
        <f t="shared" si="929"/>
        <v>0.96458102827110925</v>
      </c>
      <c r="AM358">
        <f t="shared" si="930"/>
        <v>-2.3588080057055283</v>
      </c>
      <c r="AN358" s="53">
        <f t="shared" si="931"/>
        <v>1.3154547796904581</v>
      </c>
      <c r="AO358">
        <f t="shared" si="932"/>
        <v>0.87138898338053228</v>
      </c>
      <c r="AP358">
        <f t="shared" si="933"/>
        <v>0.87138898338053228</v>
      </c>
      <c r="AQ358">
        <f t="shared" si="934"/>
        <v>0.87138898338053228</v>
      </c>
      <c r="AR358">
        <f t="shared" si="935"/>
        <v>-1.0795708943118445</v>
      </c>
      <c r="AS358" s="53">
        <f t="shared" si="936"/>
        <v>0.78983060588433007</v>
      </c>
      <c r="AT358">
        <f t="shared" si="937"/>
        <v>0.74595799350520908</v>
      </c>
      <c r="AU358">
        <f t="shared" si="938"/>
        <v>0.74595799350520919</v>
      </c>
      <c r="AV358">
        <f t="shared" si="939"/>
        <v>0.74595799350520908</v>
      </c>
      <c r="AW358">
        <f t="shared" si="940"/>
        <v>-9.0273861855151696E-2</v>
      </c>
      <c r="AX358" s="53">
        <f t="shared" si="941"/>
        <v>8.2371503550929384E-2</v>
      </c>
      <c r="AY358">
        <f t="shared" si="942"/>
        <v>0.61371612904314887</v>
      </c>
      <c r="AZ358">
        <f t="shared" si="943"/>
        <v>0.61371612904314876</v>
      </c>
      <c r="BA358">
        <f t="shared" si="944"/>
        <v>0.61371612904314887</v>
      </c>
      <c r="BB358">
        <f t="shared" si="945"/>
        <v>0</v>
      </c>
      <c r="BC358" s="53">
        <f t="shared" si="946"/>
        <v>0</v>
      </c>
      <c r="EW358">
        <f t="shared" si="895"/>
        <v>2.9216811678385044</v>
      </c>
      <c r="EX358">
        <f t="shared" si="891"/>
        <v>-4.8795838096937336</v>
      </c>
      <c r="EY358">
        <f t="shared" si="892"/>
        <v>1.090716206982729</v>
      </c>
      <c r="EZ358">
        <f t="shared" si="893"/>
        <v>2.7249164155627557</v>
      </c>
      <c r="FA358">
        <f t="shared" si="894"/>
        <v>5.2330517414025852</v>
      </c>
      <c r="FB358" cm="1">
        <f t="array" ref="FB358">xsel+Rs*COS(EW358)</f>
        <v>266.08206130408689</v>
      </c>
      <c r="FC358">
        <f t="shared" si="890"/>
        <v>136.46982897360974</v>
      </c>
    </row>
    <row r="359" spans="1:159" x14ac:dyDescent="0.2">
      <c r="A359">
        <f t="shared" si="947"/>
        <v>135</v>
      </c>
      <c r="B359">
        <f t="shared" si="887"/>
        <v>2.3561944901923448</v>
      </c>
      <c r="C359">
        <f t="shared" si="896"/>
        <v>2.142747821777417E-2</v>
      </c>
      <c r="D359">
        <f t="shared" si="897"/>
        <v>0.98484848484848486</v>
      </c>
      <c r="E359">
        <f t="shared" si="898"/>
        <v>0.70710678118654757</v>
      </c>
      <c r="F359">
        <f t="shared" si="899"/>
        <v>2.4142135623730949</v>
      </c>
      <c r="G359">
        <f t="shared" si="888"/>
        <v>0.6408468259605038</v>
      </c>
      <c r="H359">
        <f t="shared" si="889"/>
        <v>0.64084682596050369</v>
      </c>
      <c r="I359">
        <f t="shared" si="900"/>
        <v>0.64084682596050369</v>
      </c>
      <c r="J359">
        <f t="shared" si="901"/>
        <v>0.11017169837744287</v>
      </c>
      <c r="K359">
        <f t="shared" si="902"/>
        <v>0.99118705601234935</v>
      </c>
      <c r="L359">
        <f t="shared" si="903"/>
        <v>-4.1249999999999991</v>
      </c>
      <c r="M359">
        <f t="shared" si="904"/>
        <v>-21.227835449936617</v>
      </c>
      <c r="N359">
        <f t="shared" si="905"/>
        <v>-8.6032963118654369</v>
      </c>
      <c r="O359" s="53">
        <f t="shared" si="906"/>
        <v>-0.38653612520698366</v>
      </c>
      <c r="P359">
        <f t="shared" si="907"/>
        <v>0.77339027426236528</v>
      </c>
      <c r="Q359">
        <f t="shared" si="908"/>
        <v>0.77339027426236528</v>
      </c>
      <c r="R359">
        <f t="shared" si="909"/>
        <v>0.77339027426236528</v>
      </c>
      <c r="S359">
        <f t="shared" si="910"/>
        <v>-7.8231147634790776</v>
      </c>
      <c r="T359" s="53">
        <f t="shared" si="911"/>
        <v>0.38667343633579876</v>
      </c>
      <c r="U359">
        <f t="shared" si="912"/>
        <v>0.89439468739345851</v>
      </c>
      <c r="V359">
        <f t="shared" si="913"/>
        <v>0.89439468739345851</v>
      </c>
      <c r="W359">
        <f t="shared" si="914"/>
        <v>0.89439468739345851</v>
      </c>
      <c r="X359">
        <f t="shared" si="915"/>
        <v>-6.7342582632798109</v>
      </c>
      <c r="Y359" s="53">
        <f t="shared" si="916"/>
        <v>1.0925685252333792</v>
      </c>
      <c r="Z359">
        <f t="shared" si="917"/>
        <v>0.97740169239358121</v>
      </c>
      <c r="AA359">
        <f t="shared" si="918"/>
        <v>0.97740169239358121</v>
      </c>
      <c r="AB359">
        <f t="shared" si="919"/>
        <v>0.97740169239358121</v>
      </c>
      <c r="AC359">
        <f t="shared" si="920"/>
        <v>-5.3581739996348317</v>
      </c>
      <c r="AD359" s="53">
        <f t="shared" si="921"/>
        <v>1.576800758236351</v>
      </c>
      <c r="AE359">
        <f t="shared" si="922"/>
        <v>0.99864743229264985</v>
      </c>
      <c r="AF359">
        <f t="shared" si="923"/>
        <v>0.99864743229264985</v>
      </c>
      <c r="AG359">
        <f t="shared" si="924"/>
        <v>0.99864743229264985</v>
      </c>
      <c r="AH359">
        <f t="shared" si="925"/>
        <v>-3.8216901230229423</v>
      </c>
      <c r="AI359" s="53">
        <f t="shared" si="926"/>
        <v>1.7007405639564965</v>
      </c>
      <c r="AJ359">
        <f t="shared" si="927"/>
        <v>0.95127711205958987</v>
      </c>
      <c r="AK359">
        <f t="shared" si="928"/>
        <v>0.95127711205958998</v>
      </c>
      <c r="AL359">
        <f t="shared" si="929"/>
        <v>0.95127711205958987</v>
      </c>
      <c r="AM359">
        <f t="shared" si="930"/>
        <v>-2.3262743116485214</v>
      </c>
      <c r="AN359" s="53">
        <f t="shared" si="931"/>
        <v>1.4243995979803528</v>
      </c>
      <c r="AO359">
        <f t="shared" si="932"/>
        <v>0.85013791404713701</v>
      </c>
      <c r="AP359">
        <f t="shared" si="933"/>
        <v>0.85013791404713712</v>
      </c>
      <c r="AQ359">
        <f t="shared" si="934"/>
        <v>0.85013791404713701</v>
      </c>
      <c r="AR359">
        <f t="shared" si="935"/>
        <v>-1.0532427717823019</v>
      </c>
      <c r="AS359" s="53">
        <f t="shared" si="936"/>
        <v>0.83439084272376385</v>
      </c>
      <c r="AT359">
        <f t="shared" si="937"/>
        <v>0.72176917590585454</v>
      </c>
      <c r="AU359">
        <f t="shared" si="938"/>
        <v>0.72176917590585465</v>
      </c>
      <c r="AV359">
        <f t="shared" si="939"/>
        <v>0.72176917590585454</v>
      </c>
      <c r="AW359">
        <f t="shared" si="940"/>
        <v>-8.7346595176042111E-2</v>
      </c>
      <c r="AX359" s="53">
        <f t="shared" si="941"/>
        <v>8.5534999559260208E-2</v>
      </c>
      <c r="AY359">
        <f t="shared" si="942"/>
        <v>0.59038923596689996</v>
      </c>
      <c r="AZ359">
        <f t="shared" si="943"/>
        <v>0.59038923596689996</v>
      </c>
      <c r="BA359">
        <f t="shared" si="944"/>
        <v>0.59038923596689996</v>
      </c>
      <c r="BB359">
        <f t="shared" si="945"/>
        <v>0</v>
      </c>
      <c r="BC359" s="53">
        <f t="shared" si="946"/>
        <v>0</v>
      </c>
      <c r="EW359">
        <f t="shared" si="895"/>
        <v>2.9530970943744022</v>
      </c>
      <c r="EX359">
        <f t="shared" si="891"/>
        <v>-4.9114362536434406</v>
      </c>
      <c r="EY359">
        <f t="shared" si="892"/>
        <v>0.93690657292864032</v>
      </c>
      <c r="EZ359">
        <f t="shared" si="893"/>
        <v>3.4944715951507792</v>
      </c>
      <c r="FA359">
        <f t="shared" si="894"/>
        <v>4.7538056618549707</v>
      </c>
      <c r="FB359" cm="1">
        <f t="array" ref="FB359">xsel+Rs*COS(EW359)</f>
        <v>266.07409819309947</v>
      </c>
      <c r="FC359">
        <f t="shared" si="890"/>
        <v>136.4313765650962</v>
      </c>
    </row>
    <row r="360" spans="1:159" x14ac:dyDescent="0.2">
      <c r="A360">
        <f t="shared" si="947"/>
        <v>137</v>
      </c>
      <c r="B360">
        <f t="shared" si="887"/>
        <v>2.3911010752322315</v>
      </c>
      <c r="C360">
        <f t="shared" si="896"/>
        <v>2.0666616971590866E-2</v>
      </c>
      <c r="D360">
        <f t="shared" si="897"/>
        <v>0.98590540111733527</v>
      </c>
      <c r="E360">
        <f t="shared" si="898"/>
        <v>0.68199836006249859</v>
      </c>
      <c r="F360">
        <f t="shared" si="899"/>
        <v>2.5386478956643073</v>
      </c>
      <c r="G360">
        <f t="shared" si="888"/>
        <v>0.66570046110068593</v>
      </c>
      <c r="H360">
        <f t="shared" si="889"/>
        <v>0.66570046110068593</v>
      </c>
      <c r="I360">
        <f t="shared" si="900"/>
        <v>0.66570046110068593</v>
      </c>
      <c r="J360">
        <f t="shared" si="901"/>
        <v>0.11645395184422794</v>
      </c>
      <c r="K360">
        <f t="shared" si="902"/>
        <v>0.9994643911022576</v>
      </c>
      <c r="L360">
        <f t="shared" si="903"/>
        <v>-4.4235209288518149</v>
      </c>
      <c r="M360">
        <f t="shared" si="904"/>
        <v>-19.838650986069279</v>
      </c>
      <c r="N360">
        <f t="shared" si="905"/>
        <v>-8.9369535586146895</v>
      </c>
      <c r="O360" s="53">
        <f t="shared" si="906"/>
        <v>-9.8576238821626014E-2</v>
      </c>
      <c r="P360">
        <f t="shared" si="907"/>
        <v>0.79781151988032561</v>
      </c>
      <c r="Q360">
        <f t="shared" si="908"/>
        <v>0.79781151988032573</v>
      </c>
      <c r="R360">
        <f t="shared" si="909"/>
        <v>0.79781151988032561</v>
      </c>
      <c r="S360">
        <f t="shared" si="910"/>
        <v>-8.0701442562130445</v>
      </c>
      <c r="T360" s="53">
        <f t="shared" si="911"/>
        <v>0.7004845058641449</v>
      </c>
      <c r="U360">
        <f t="shared" si="912"/>
        <v>0.91379044153493105</v>
      </c>
      <c r="V360">
        <f t="shared" si="913"/>
        <v>0.91379044153493094</v>
      </c>
      <c r="W360">
        <f t="shared" si="914"/>
        <v>0.91379044153493105</v>
      </c>
      <c r="X360">
        <f t="shared" si="915"/>
        <v>-6.8802967174888909</v>
      </c>
      <c r="Y360" s="53">
        <f t="shared" si="916"/>
        <v>1.4019716058938356</v>
      </c>
      <c r="Z360">
        <f t="shared" si="917"/>
        <v>0.98664193026374858</v>
      </c>
      <c r="AA360">
        <f t="shared" si="918"/>
        <v>0.98664193026374858</v>
      </c>
      <c r="AB360">
        <f t="shared" si="919"/>
        <v>0.98664193026374858</v>
      </c>
      <c r="AC360">
        <f t="shared" si="920"/>
        <v>-5.4088295312260701</v>
      </c>
      <c r="AD360" s="53">
        <f t="shared" si="921"/>
        <v>1.8426066698532764</v>
      </c>
      <c r="AE360">
        <f t="shared" si="922"/>
        <v>0.99479024973362684</v>
      </c>
      <c r="AF360">
        <f t="shared" si="923"/>
        <v>0.99479024973362684</v>
      </c>
      <c r="AG360">
        <f t="shared" si="924"/>
        <v>0.99479024973362684</v>
      </c>
      <c r="AH360">
        <f t="shared" si="925"/>
        <v>-3.8069292013885012</v>
      </c>
      <c r="AI360" s="53">
        <f t="shared" si="926"/>
        <v>1.891890978704353</v>
      </c>
      <c r="AJ360">
        <f t="shared" si="927"/>
        <v>0.93559085840568079</v>
      </c>
      <c r="AK360">
        <f t="shared" si="928"/>
        <v>0.93559085840568068</v>
      </c>
      <c r="AL360">
        <f t="shared" si="929"/>
        <v>0.93559085840568079</v>
      </c>
      <c r="AM360">
        <f t="shared" si="930"/>
        <v>-2.2879147963627124</v>
      </c>
      <c r="AN360" s="53">
        <f t="shared" si="931"/>
        <v>1.5338292830642064</v>
      </c>
      <c r="AO360">
        <f t="shared" si="932"/>
        <v>0.82719305587934999</v>
      </c>
      <c r="AP360">
        <f t="shared" si="933"/>
        <v>0.82719305587934999</v>
      </c>
      <c r="AQ360">
        <f t="shared" si="934"/>
        <v>0.82719305587934999</v>
      </c>
      <c r="AR360">
        <f t="shared" si="935"/>
        <v>-1.0248162004984194</v>
      </c>
      <c r="AS360" s="53">
        <f t="shared" si="936"/>
        <v>0.87819583640879373</v>
      </c>
      <c r="AT360">
        <f t="shared" si="937"/>
        <v>0.69664594398178858</v>
      </c>
      <c r="AU360">
        <f t="shared" si="938"/>
        <v>0.69664594398178847</v>
      </c>
      <c r="AV360">
        <f t="shared" si="939"/>
        <v>0.69664594398178858</v>
      </c>
      <c r="AW360">
        <f t="shared" si="940"/>
        <v>-8.4306248148710433E-2</v>
      </c>
      <c r="AX360" s="53">
        <f t="shared" si="941"/>
        <v>8.85944706106533E-2</v>
      </c>
      <c r="AY360">
        <f t="shared" si="942"/>
        <v>0.56667693872070657</v>
      </c>
      <c r="AZ360">
        <f t="shared" si="943"/>
        <v>0.56667693872070646</v>
      </c>
      <c r="BA360">
        <f t="shared" si="944"/>
        <v>0.56667693872070657</v>
      </c>
      <c r="BB360">
        <f t="shared" si="945"/>
        <v>0</v>
      </c>
      <c r="BC360" s="53">
        <f t="shared" si="946"/>
        <v>0</v>
      </c>
      <c r="EW360">
        <f t="shared" si="895"/>
        <v>2.9845130209102999</v>
      </c>
      <c r="EX360">
        <f t="shared" si="891"/>
        <v>-4.9384417029756857</v>
      </c>
      <c r="EY360">
        <f t="shared" si="892"/>
        <v>0.78217232520117252</v>
      </c>
      <c r="EZ360">
        <f t="shared" si="893"/>
        <v>4.1853662502352789</v>
      </c>
      <c r="FA360">
        <f t="shared" si="894"/>
        <v>4.1584503545661677</v>
      </c>
      <c r="FB360" cm="1">
        <f t="array" ref="FB360">xsel+Rs*COS(EW360)</f>
        <v>266.06734683076638</v>
      </c>
      <c r="FC360">
        <f t="shared" si="890"/>
        <v>136.39269300316434</v>
      </c>
    </row>
    <row r="361" spans="1:159" x14ac:dyDescent="0.2">
      <c r="A361">
        <f t="shared" si="947"/>
        <v>139</v>
      </c>
      <c r="B361">
        <f t="shared" si="887"/>
        <v>2.4260076602721181</v>
      </c>
      <c r="C361">
        <f t="shared" si="896"/>
        <v>1.9880576636075977E-2</v>
      </c>
      <c r="D361">
        <f t="shared" si="897"/>
        <v>0.98695716819636459</v>
      </c>
      <c r="E361">
        <f t="shared" si="898"/>
        <v>0.65605902899050728</v>
      </c>
      <c r="F361">
        <f t="shared" si="899"/>
        <v>2.674621493926824</v>
      </c>
      <c r="G361">
        <f t="shared" si="888"/>
        <v>0.69170230972541913</v>
      </c>
      <c r="H361">
        <f t="shared" si="889"/>
        <v>0.69170230972541913</v>
      </c>
      <c r="I361">
        <f t="shared" si="900"/>
        <v>0.69170230972541913</v>
      </c>
      <c r="J361">
        <f t="shared" si="901"/>
        <v>0.12297598409234893</v>
      </c>
      <c r="K361">
        <f t="shared" si="902"/>
        <v>0.99744106124836152</v>
      </c>
      <c r="L361">
        <f t="shared" si="903"/>
        <v>-4.7452696797866647</v>
      </c>
      <c r="M361">
        <f t="shared" si="904"/>
        <v>-18.443020005824504</v>
      </c>
      <c r="N361">
        <f t="shared" si="905"/>
        <v>-9.2860254418054424</v>
      </c>
      <c r="O361" s="53">
        <f t="shared" si="906"/>
        <v>0.22410869530710972</v>
      </c>
      <c r="P361">
        <f t="shared" si="907"/>
        <v>0.82257956607908633</v>
      </c>
      <c r="Q361">
        <f t="shared" si="908"/>
        <v>0.82257956607908622</v>
      </c>
      <c r="R361">
        <f t="shared" si="909"/>
        <v>0.82257956607908633</v>
      </c>
      <c r="S361">
        <f t="shared" si="910"/>
        <v>-8.3206817588534285</v>
      </c>
      <c r="T361" s="53">
        <f t="shared" si="911"/>
        <v>1.0470052009608537</v>
      </c>
      <c r="U361">
        <f t="shared" si="912"/>
        <v>0.93228833860744353</v>
      </c>
      <c r="V361">
        <f t="shared" si="913"/>
        <v>0.93228833860744365</v>
      </c>
      <c r="W361">
        <f t="shared" si="914"/>
        <v>0.93228833860744353</v>
      </c>
      <c r="X361">
        <f t="shared" si="915"/>
        <v>-7.0195748437676855</v>
      </c>
      <c r="Y361" s="53">
        <f t="shared" si="916"/>
        <v>1.7368039335167034</v>
      </c>
      <c r="Z361">
        <f t="shared" si="917"/>
        <v>0.99373930236320174</v>
      </c>
      <c r="AA361">
        <f t="shared" si="918"/>
        <v>0.99373930236320185</v>
      </c>
      <c r="AB361">
        <f t="shared" si="919"/>
        <v>0.99373930236320174</v>
      </c>
      <c r="AC361">
        <f t="shared" si="920"/>
        <v>-5.4477377456735976</v>
      </c>
      <c r="AD361" s="53">
        <f t="shared" si="921"/>
        <v>2.1231795709079697</v>
      </c>
      <c r="AE361">
        <f t="shared" si="922"/>
        <v>0.98818629597898311</v>
      </c>
      <c r="AF361">
        <f t="shared" si="923"/>
        <v>0.98818629597898311</v>
      </c>
      <c r="AG361">
        <f t="shared" si="924"/>
        <v>0.98818629597898311</v>
      </c>
      <c r="AH361">
        <f t="shared" si="925"/>
        <v>-3.7816567538550565</v>
      </c>
      <c r="AI361" s="53">
        <f t="shared" si="926"/>
        <v>2.0882647990311951</v>
      </c>
      <c r="AJ361">
        <f t="shared" si="927"/>
        <v>0.91743252230070027</v>
      </c>
      <c r="AK361">
        <f t="shared" si="928"/>
        <v>0.91743252230070049</v>
      </c>
      <c r="AL361">
        <f t="shared" si="929"/>
        <v>0.91743252230070027</v>
      </c>
      <c r="AM361">
        <f t="shared" si="930"/>
        <v>-2.2435099953979938</v>
      </c>
      <c r="AN361" s="53">
        <f t="shared" si="931"/>
        <v>1.6433973350897157</v>
      </c>
      <c r="AO361">
        <f t="shared" si="932"/>
        <v>0.80255964019866088</v>
      </c>
      <c r="AP361">
        <f t="shared" si="933"/>
        <v>0.80255964019866122</v>
      </c>
      <c r="AQ361">
        <f t="shared" si="934"/>
        <v>0.80255964019866088</v>
      </c>
      <c r="AR361">
        <f t="shared" si="935"/>
        <v>-0.99429766158691191</v>
      </c>
      <c r="AS361" s="53">
        <f t="shared" si="936"/>
        <v>0.92112903645805577</v>
      </c>
      <c r="AT361">
        <f t="shared" si="937"/>
        <v>0.67061888216657628</v>
      </c>
      <c r="AU361">
        <f t="shared" si="938"/>
        <v>0.67061888216657628</v>
      </c>
      <c r="AV361">
        <f t="shared" si="939"/>
        <v>0.67061888216657628</v>
      </c>
      <c r="AW361">
        <f t="shared" si="940"/>
        <v>-8.1156522020350869E-2</v>
      </c>
      <c r="AX361" s="53">
        <f t="shared" si="941"/>
        <v>9.1545717225627363E-2</v>
      </c>
      <c r="AY361">
        <f t="shared" si="942"/>
        <v>0.54260112551330497</v>
      </c>
      <c r="AZ361">
        <f t="shared" si="943"/>
        <v>0.54260112551330497</v>
      </c>
      <c r="BA361">
        <f t="shared" si="944"/>
        <v>0.54260112551330497</v>
      </c>
      <c r="BB361">
        <f t="shared" si="945"/>
        <v>0</v>
      </c>
      <c r="BC361" s="53">
        <f t="shared" si="946"/>
        <v>0</v>
      </c>
      <c r="EW361">
        <f t="shared" si="895"/>
        <v>3.0159289474461977</v>
      </c>
      <c r="EX361">
        <f t="shared" si="891"/>
        <v>-4.9605735065723868</v>
      </c>
      <c r="EY361">
        <f t="shared" si="892"/>
        <v>0.62666616782154028</v>
      </c>
      <c r="EZ361">
        <f t="shared" si="893"/>
        <v>4.7789240318617674</v>
      </c>
      <c r="FA361">
        <f t="shared" si="894"/>
        <v>3.4600411988434572</v>
      </c>
      <c r="FB361" cm="1">
        <f t="array" ref="FB361">xsel+Rs*COS(EW361)</f>
        <v>266.0618138798672</v>
      </c>
      <c r="FC361">
        <f t="shared" si="890"/>
        <v>136.35381646381944</v>
      </c>
    </row>
    <row r="362" spans="1:159" x14ac:dyDescent="0.2">
      <c r="A362">
        <f t="shared" si="947"/>
        <v>141</v>
      </c>
      <c r="B362">
        <f t="shared" si="887"/>
        <v>2.4609142453120048</v>
      </c>
      <c r="C362">
        <f t="shared" si="896"/>
        <v>1.9070314880298103E-2</v>
      </c>
      <c r="D362">
        <f t="shared" si="897"/>
        <v>0.9879986619820873</v>
      </c>
      <c r="E362">
        <f t="shared" si="898"/>
        <v>0.62932039104983739</v>
      </c>
      <c r="F362">
        <f t="shared" si="899"/>
        <v>2.8239128856008011</v>
      </c>
      <c r="G362">
        <f t="shared" si="888"/>
        <v>0.71885312126105927</v>
      </c>
      <c r="H362">
        <f t="shared" si="889"/>
        <v>0.71885312126105938</v>
      </c>
      <c r="I362">
        <f t="shared" si="900"/>
        <v>0.71885312126105938</v>
      </c>
      <c r="J362">
        <f t="shared" si="901"/>
        <v>0.12976543391001497</v>
      </c>
      <c r="K362">
        <f t="shared" si="902"/>
        <v>0.98397255484321167</v>
      </c>
      <c r="L362">
        <f t="shared" si="903"/>
        <v>-5.093950770707087</v>
      </c>
      <c r="M362">
        <f t="shared" si="904"/>
        <v>-17.047932910207322</v>
      </c>
      <c r="N362">
        <f t="shared" si="905"/>
        <v>-9.6505220224019475</v>
      </c>
      <c r="O362" s="53">
        <f t="shared" si="906"/>
        <v>0.5868592808588069</v>
      </c>
      <c r="P362">
        <f t="shared" si="907"/>
        <v>0.84751891275752378</v>
      </c>
      <c r="Q362">
        <f t="shared" si="908"/>
        <v>0.84751891275752378</v>
      </c>
      <c r="R362">
        <f t="shared" si="909"/>
        <v>0.84751891275752378</v>
      </c>
      <c r="S362">
        <f t="shared" si="910"/>
        <v>-8.5729520261226799</v>
      </c>
      <c r="T362" s="53">
        <f t="shared" si="911"/>
        <v>1.4302236425911841</v>
      </c>
      <c r="U362">
        <f t="shared" si="912"/>
        <v>0.94955217241214596</v>
      </c>
      <c r="V362">
        <f t="shared" si="913"/>
        <v>0.94955217241214585</v>
      </c>
      <c r="W362">
        <f t="shared" si="914"/>
        <v>0.94955217241214596</v>
      </c>
      <c r="X362">
        <f t="shared" si="915"/>
        <v>-7.1495612100709316</v>
      </c>
      <c r="Y362" s="53">
        <f t="shared" si="916"/>
        <v>2.0990200173172422</v>
      </c>
      <c r="Z362">
        <f t="shared" si="917"/>
        <v>0.99832748812344152</v>
      </c>
      <c r="AA362">
        <f t="shared" si="918"/>
        <v>0.99832748812344163</v>
      </c>
      <c r="AB362">
        <f t="shared" si="919"/>
        <v>0.99832748812344152</v>
      </c>
      <c r="AC362">
        <f t="shared" si="920"/>
        <v>-5.4728904519123329</v>
      </c>
      <c r="AD362" s="53">
        <f t="shared" si="921"/>
        <v>2.4187270857207519</v>
      </c>
      <c r="AE362">
        <f t="shared" si="922"/>
        <v>0.97859235435923486</v>
      </c>
      <c r="AF362">
        <f t="shared" si="923"/>
        <v>0.97859235435923475</v>
      </c>
      <c r="AG362">
        <f t="shared" si="924"/>
        <v>0.97859235435923486</v>
      </c>
      <c r="AH362">
        <f t="shared" si="925"/>
        <v>-3.7449420227663519</v>
      </c>
      <c r="AI362" s="53">
        <f t="shared" si="926"/>
        <v>2.2893694041087707</v>
      </c>
      <c r="AJ362">
        <f t="shared" si="927"/>
        <v>0.89672026380799297</v>
      </c>
      <c r="AK362">
        <f t="shared" si="928"/>
        <v>0.89672026380799319</v>
      </c>
      <c r="AL362">
        <f t="shared" si="929"/>
        <v>0.89672026380799297</v>
      </c>
      <c r="AM362">
        <f t="shared" si="930"/>
        <v>-2.1928597755440862</v>
      </c>
      <c r="AN362" s="53">
        <f t="shared" si="931"/>
        <v>1.752723240521918</v>
      </c>
      <c r="AO362">
        <f t="shared" si="932"/>
        <v>0.77624902930959094</v>
      </c>
      <c r="AP362">
        <f t="shared" si="933"/>
        <v>0.77624902930959083</v>
      </c>
      <c r="AQ362">
        <f t="shared" si="934"/>
        <v>0.77624902930959094</v>
      </c>
      <c r="AR362">
        <f t="shared" si="935"/>
        <v>-0.96170123189920875</v>
      </c>
      <c r="AS362" s="53">
        <f t="shared" si="936"/>
        <v>0.96307165863546029</v>
      </c>
      <c r="AT362">
        <f t="shared" si="937"/>
        <v>0.64371995438396967</v>
      </c>
      <c r="AU362">
        <f t="shared" si="938"/>
        <v>0.64371995438396956</v>
      </c>
      <c r="AV362">
        <f t="shared" si="939"/>
        <v>0.64371995438396967</v>
      </c>
      <c r="AW362">
        <f t="shared" si="940"/>
        <v>-7.790128498040895E-2</v>
      </c>
      <c r="AX362" s="53">
        <f t="shared" si="941"/>
        <v>9.4384672097159672E-2</v>
      </c>
      <c r="AY362">
        <f t="shared" si="942"/>
        <v>0.51818305601801051</v>
      </c>
      <c r="AZ362">
        <f t="shared" si="943"/>
        <v>0.51818305601801051</v>
      </c>
      <c r="BA362">
        <f t="shared" si="944"/>
        <v>0.51818305601801051</v>
      </c>
      <c r="BB362">
        <f t="shared" si="945"/>
        <v>0</v>
      </c>
      <c r="BC362" s="53">
        <f t="shared" si="946"/>
        <v>0</v>
      </c>
      <c r="EW362">
        <f t="shared" si="895"/>
        <v>3.0473448739820954</v>
      </c>
      <c r="EX362">
        <f t="shared" si="891"/>
        <v>-4.9778098230153986</v>
      </c>
      <c r="EY362">
        <f t="shared" si="892"/>
        <v>0.47054156659259161</v>
      </c>
      <c r="EZ362">
        <f t="shared" si="893"/>
        <v>5.2588050473357209</v>
      </c>
      <c r="FA362">
        <f t="shared" si="894"/>
        <v>2.6748774689911228</v>
      </c>
      <c r="FB362" cm="1">
        <f t="array" ref="FB362">xsel+Rs*COS(EW362)</f>
        <v>266.05750480075648</v>
      </c>
      <c r="FC362">
        <f t="shared" si="890"/>
        <v>136.3147853135122</v>
      </c>
    </row>
    <row r="363" spans="1:159" x14ac:dyDescent="0.2">
      <c r="A363">
        <f t="shared" si="947"/>
        <v>143</v>
      </c>
      <c r="B363">
        <f t="shared" si="887"/>
        <v>2.4958208303518914</v>
      </c>
      <c r="C363">
        <f t="shared" si="896"/>
        <v>1.82368188833954E-2</v>
      </c>
      <c r="D363">
        <f t="shared" si="897"/>
        <v>0.98902480842146967</v>
      </c>
      <c r="E363">
        <f t="shared" si="898"/>
        <v>0.60181502315204816</v>
      </c>
      <c r="F363">
        <f t="shared" si="899"/>
        <v>2.9886849627428935</v>
      </c>
      <c r="G363">
        <f t="shared" si="888"/>
        <v>0.74712068043894697</v>
      </c>
      <c r="H363">
        <f t="shared" si="889"/>
        <v>0.74712068043894697</v>
      </c>
      <c r="I363">
        <f t="shared" si="900"/>
        <v>0.74712068043894697</v>
      </c>
      <c r="J363">
        <f t="shared" si="901"/>
        <v>0.13685418485816839</v>
      </c>
      <c r="K363">
        <f t="shared" si="902"/>
        <v>0.95837680931052949</v>
      </c>
      <c r="L363">
        <f t="shared" si="903"/>
        <v>-5.4740598891841925</v>
      </c>
      <c r="M363">
        <f t="shared" si="904"/>
        <v>-15.660570761298699</v>
      </c>
      <c r="N363">
        <f t="shared" si="905"/>
        <v>-10.030010814058295</v>
      </c>
      <c r="O363" s="53">
        <f t="shared" si="906"/>
        <v>0.99596356563040556</v>
      </c>
      <c r="P363">
        <f t="shared" si="907"/>
        <v>0.87238843079805783</v>
      </c>
      <c r="Q363">
        <f t="shared" si="908"/>
        <v>0.87238843079805772</v>
      </c>
      <c r="R363">
        <f t="shared" si="909"/>
        <v>0.87238843079805783</v>
      </c>
      <c r="S363">
        <f t="shared" si="910"/>
        <v>-8.8245159521483512</v>
      </c>
      <c r="T363" s="53">
        <f t="shared" si="911"/>
        <v>1.8545819954677414</v>
      </c>
      <c r="U363">
        <f t="shared" si="912"/>
        <v>0.96517435479420977</v>
      </c>
      <c r="V363">
        <f t="shared" si="913"/>
        <v>0.96517435479420977</v>
      </c>
      <c r="W363">
        <f t="shared" si="914"/>
        <v>0.96517435479420977</v>
      </c>
      <c r="X363">
        <f t="shared" si="915"/>
        <v>-7.2671869208222741</v>
      </c>
      <c r="Y363" s="53">
        <f t="shared" si="916"/>
        <v>2.4905613608207173</v>
      </c>
      <c r="Z363">
        <f t="shared" si="917"/>
        <v>0.99999931961460697</v>
      </c>
      <c r="AA363">
        <f t="shared" si="918"/>
        <v>0.99999931961460697</v>
      </c>
      <c r="AB363">
        <f t="shared" si="919"/>
        <v>0.99999931961460697</v>
      </c>
      <c r="AC363">
        <f t="shared" si="920"/>
        <v>-5.4820555312214125</v>
      </c>
      <c r="AD363" s="53">
        <f t="shared" si="921"/>
        <v>2.7292609185880625</v>
      </c>
      <c r="AE363">
        <f t="shared" si="922"/>
        <v>0.9657611708664493</v>
      </c>
      <c r="AF363">
        <f t="shared" si="923"/>
        <v>0.96576117086644908</v>
      </c>
      <c r="AG363">
        <f t="shared" si="924"/>
        <v>0.9657611708664493</v>
      </c>
      <c r="AH363">
        <f t="shared" si="925"/>
        <v>-3.6958388001119884</v>
      </c>
      <c r="AI363" s="53">
        <f t="shared" si="926"/>
        <v>2.4945835540277099</v>
      </c>
      <c r="AJ363">
        <f t="shared" si="927"/>
        <v>0.87338207893572861</v>
      </c>
      <c r="AK363">
        <f t="shared" si="928"/>
        <v>0.87338207893572872</v>
      </c>
      <c r="AL363">
        <f t="shared" si="929"/>
        <v>0.87338207893572861</v>
      </c>
      <c r="AM363">
        <f t="shared" si="930"/>
        <v>-2.1357880566300178</v>
      </c>
      <c r="AN363" s="53">
        <f t="shared" si="931"/>
        <v>1.8613927236985253</v>
      </c>
      <c r="AO363">
        <f t="shared" si="932"/>
        <v>0.74827903586436606</v>
      </c>
      <c r="AP363">
        <f t="shared" si="933"/>
        <v>0.74827903586436595</v>
      </c>
      <c r="AQ363">
        <f t="shared" si="934"/>
        <v>0.74827903586436606</v>
      </c>
      <c r="AR363">
        <f t="shared" si="935"/>
        <v>-0.92704897967493205</v>
      </c>
      <c r="AS363" s="53">
        <f t="shared" si="936"/>
        <v>1.0039032413547266</v>
      </c>
      <c r="AT363">
        <f t="shared" si="937"/>
        <v>0.61598246477121821</v>
      </c>
      <c r="AU363">
        <f t="shared" si="938"/>
        <v>0.6159824647712181</v>
      </c>
      <c r="AV363">
        <f t="shared" si="939"/>
        <v>0.61598246477121821</v>
      </c>
      <c r="AW363">
        <f t="shared" si="940"/>
        <v>-7.4544567407421047E-2</v>
      </c>
      <c r="AX363" s="53">
        <f t="shared" si="941"/>
        <v>9.7107407477116867E-2</v>
      </c>
      <c r="AY363">
        <f t="shared" si="942"/>
        <v>0.49344338456930331</v>
      </c>
      <c r="AZ363">
        <f t="shared" si="943"/>
        <v>0.49344338456930331</v>
      </c>
      <c r="BA363">
        <f t="shared" si="944"/>
        <v>0.49344338456930331</v>
      </c>
      <c r="BB363">
        <f t="shared" si="945"/>
        <v>0</v>
      </c>
      <c r="BC363" s="53">
        <f t="shared" si="946"/>
        <v>0</v>
      </c>
      <c r="EW363">
        <f t="shared" si="895"/>
        <v>3.0787608005179932</v>
      </c>
      <c r="EX363">
        <f t="shared" si="891"/>
        <v>-4.9901336421413571</v>
      </c>
      <c r="EY363">
        <f t="shared" si="892"/>
        <v>0.31395259764658789</v>
      </c>
      <c r="EZ363">
        <f t="shared" si="893"/>
        <v>5.611610122934878</v>
      </c>
      <c r="FA363">
        <f t="shared" si="894"/>
        <v>1.8220405671045883</v>
      </c>
      <c r="FB363" cm="1">
        <f t="array" ref="FB363">xsel+Rs*COS(EW363)</f>
        <v>266.05442384597501</v>
      </c>
      <c r="FC363">
        <f t="shared" si="890"/>
        <v>136.27563807127569</v>
      </c>
    </row>
    <row r="364" spans="1:159" x14ac:dyDescent="0.2">
      <c r="A364">
        <f t="shared" si="947"/>
        <v>145</v>
      </c>
      <c r="B364">
        <f t="shared" si="887"/>
        <v>2.530727415391778</v>
      </c>
      <c r="C364">
        <f t="shared" si="896"/>
        <v>1.7381104131849876E-2</v>
      </c>
      <c r="D364">
        <f t="shared" si="897"/>
        <v>0.99003060823220712</v>
      </c>
      <c r="E364">
        <f t="shared" si="898"/>
        <v>0.57357643635104594</v>
      </c>
      <c r="F364">
        <f t="shared" si="899"/>
        <v>3.1715948023632135</v>
      </c>
      <c r="G364">
        <f t="shared" si="888"/>
        <v>0.77642422497571739</v>
      </c>
      <c r="H364">
        <f t="shared" si="889"/>
        <v>0.77642422497571728</v>
      </c>
      <c r="I364">
        <f t="shared" si="900"/>
        <v>0.77642422497571728</v>
      </c>
      <c r="J364">
        <f t="shared" si="901"/>
        <v>0.14427931920110823</v>
      </c>
      <c r="K364">
        <f t="shared" si="902"/>
        <v>0.92057443726571575</v>
      </c>
      <c r="L364">
        <f t="shared" si="903"/>
        <v>-5.8911105278112235</v>
      </c>
      <c r="M364">
        <f t="shared" si="904"/>
        <v>-14.288265023582897</v>
      </c>
      <c r="N364">
        <f t="shared" si="905"/>
        <v>-10.423407592235236</v>
      </c>
      <c r="O364" s="53">
        <f t="shared" si="906"/>
        <v>1.4588240991906027</v>
      </c>
      <c r="P364">
        <f t="shared" si="907"/>
        <v>0.89686232404034327</v>
      </c>
      <c r="Q364">
        <f t="shared" si="908"/>
        <v>0.89686232404034327</v>
      </c>
      <c r="R364">
        <f t="shared" si="909"/>
        <v>0.89686232404034327</v>
      </c>
      <c r="S364">
        <f t="shared" si="910"/>
        <v>-9.0720779941279233</v>
      </c>
      <c r="T364" s="53">
        <f t="shared" si="911"/>
        <v>2.3249809479658907</v>
      </c>
      <c r="U364">
        <f t="shared" si="912"/>
        <v>0.97866440398387977</v>
      </c>
      <c r="V364">
        <f t="shared" si="913"/>
        <v>0.97866440398387955</v>
      </c>
      <c r="W364">
        <f t="shared" si="914"/>
        <v>0.97866440398387977</v>
      </c>
      <c r="X364">
        <f t="shared" si="915"/>
        <v>-7.3687589409919516</v>
      </c>
      <c r="Y364" s="53">
        <f t="shared" si="916"/>
        <v>2.9132784413457764</v>
      </c>
      <c r="Z364">
        <f t="shared" si="917"/>
        <v>0.99830676105535765</v>
      </c>
      <c r="AA364">
        <f t="shared" si="918"/>
        <v>0.99830676105535754</v>
      </c>
      <c r="AB364">
        <f t="shared" si="919"/>
        <v>0.99830676105535765</v>
      </c>
      <c r="AC364">
        <f t="shared" si="920"/>
        <v>-5.4727768248967843</v>
      </c>
      <c r="AD364" s="53">
        <f t="shared" si="921"/>
        <v>3.0545407348864688</v>
      </c>
      <c r="AE364">
        <f t="shared" si="922"/>
        <v>0.94944550794496974</v>
      </c>
      <c r="AF364">
        <f t="shared" si="923"/>
        <v>0.94944550794496974</v>
      </c>
      <c r="AG364">
        <f t="shared" si="924"/>
        <v>0.94944550794496974</v>
      </c>
      <c r="AH364">
        <f t="shared" si="925"/>
        <v>-3.6334009408422308</v>
      </c>
      <c r="AI364" s="53">
        <f t="shared" si="926"/>
        <v>2.7031443798294528</v>
      </c>
      <c r="AJ364">
        <f t="shared" si="927"/>
        <v>0.84735783745116788</v>
      </c>
      <c r="AK364">
        <f t="shared" si="928"/>
        <v>0.84735783745116777</v>
      </c>
      <c r="AL364">
        <f t="shared" si="929"/>
        <v>0.84735783745116788</v>
      </c>
      <c r="AM364">
        <f t="shared" si="930"/>
        <v>-2.0721477948406868</v>
      </c>
      <c r="AN364" s="53">
        <f t="shared" si="931"/>
        <v>1.9689586391007319</v>
      </c>
      <c r="AO364">
        <f t="shared" si="932"/>
        <v>0.71867420775547575</v>
      </c>
      <c r="AP364">
        <f t="shared" si="933"/>
        <v>0.71867420775547586</v>
      </c>
      <c r="AQ364">
        <f t="shared" si="934"/>
        <v>0.71867420775547575</v>
      </c>
      <c r="AR364">
        <f t="shared" si="935"/>
        <v>-0.89037131749761933</v>
      </c>
      <c r="AS364" s="53">
        <f t="shared" si="936"/>
        <v>1.0435022590031153</v>
      </c>
      <c r="AT364">
        <f t="shared" si="937"/>
        <v>0.58744101529416803</v>
      </c>
      <c r="AU364">
        <f t="shared" si="938"/>
        <v>0.58744101529416815</v>
      </c>
      <c r="AV364">
        <f t="shared" si="939"/>
        <v>0.58744101529416803</v>
      </c>
      <c r="AW364">
        <f t="shared" si="940"/>
        <v>-7.1090556739701272E-2</v>
      </c>
      <c r="AX364" s="53">
        <f t="shared" si="941"/>
        <v>9.9710142390465648E-2</v>
      </c>
      <c r="AY364">
        <f t="shared" si="942"/>
        <v>0.46840218465993883</v>
      </c>
      <c r="AZ364">
        <f t="shared" si="943"/>
        <v>0.46840218465993883</v>
      </c>
      <c r="BA364">
        <f t="shared" si="944"/>
        <v>0.46840218465993883</v>
      </c>
      <c r="BB364">
        <f t="shared" si="945"/>
        <v>0</v>
      </c>
      <c r="BC364" s="53">
        <f t="shared" si="946"/>
        <v>0</v>
      </c>
      <c r="EW364">
        <f t="shared" si="895"/>
        <v>3.1101767270538909</v>
      </c>
      <c r="EX364">
        <f t="shared" si="891"/>
        <v>-4.9975328018286564</v>
      </c>
      <c r="EY364">
        <f t="shared" si="892"/>
        <v>0.15705379539066339</v>
      </c>
      <c r="EZ364">
        <f t="shared" si="893"/>
        <v>5.8273850544367258</v>
      </c>
      <c r="FA364">
        <f t="shared" si="894"/>
        <v>0.92281278021464452</v>
      </c>
      <c r="FB364" cm="1">
        <f t="array" ref="FB364">xsel+Rs*COS(EW364)</f>
        <v>266.05257405605317</v>
      </c>
      <c r="FC364">
        <f t="shared" si="890"/>
        <v>136.23641337071172</v>
      </c>
    </row>
    <row r="365" spans="1:159" x14ac:dyDescent="0.2">
      <c r="A365">
        <f t="shared" si="947"/>
        <v>147</v>
      </c>
      <c r="B365">
        <f t="shared" si="887"/>
        <v>2.5656340004316642</v>
      </c>
      <c r="C365">
        <f t="shared" si="896"/>
        <v>1.6504213182273554E-2</v>
      </c>
      <c r="D365">
        <f t="shared" si="897"/>
        <v>0.99101116125872424</v>
      </c>
      <c r="E365">
        <f t="shared" si="898"/>
        <v>0.54463903501502731</v>
      </c>
      <c r="F365">
        <f t="shared" si="899"/>
        <v>3.3759434225912446</v>
      </c>
      <c r="G365">
        <f t="shared" si="888"/>
        <v>0.80661255958615863</v>
      </c>
      <c r="H365">
        <f t="shared" si="889"/>
        <v>0.80661255958615852</v>
      </c>
      <c r="I365">
        <f t="shared" si="900"/>
        <v>0.80661255958615852</v>
      </c>
      <c r="J365">
        <f t="shared" si="901"/>
        <v>0.1520843522352697</v>
      </c>
      <c r="K365">
        <f t="shared" si="902"/>
        <v>0.87117134043333677</v>
      </c>
      <c r="L365">
        <f t="shared" si="903"/>
        <v>-6.3519429757351507</v>
      </c>
      <c r="M365">
        <f t="shared" si="904"/>
        <v>-12.938452645510511</v>
      </c>
      <c r="N365">
        <f t="shared" si="905"/>
        <v>-10.828682577292861</v>
      </c>
      <c r="O365" s="53">
        <f t="shared" si="906"/>
        <v>1.9841412740937689</v>
      </c>
      <c r="P365">
        <f t="shared" si="907"/>
        <v>0.92050632479257666</v>
      </c>
      <c r="Q365">
        <f t="shared" si="908"/>
        <v>0.92050632479257677</v>
      </c>
      <c r="R365">
        <f t="shared" si="909"/>
        <v>0.92050632479257666</v>
      </c>
      <c r="S365">
        <f t="shared" si="910"/>
        <v>-9.3112453815494014</v>
      </c>
      <c r="T365" s="53">
        <f t="shared" si="911"/>
        <v>2.8467525657422121</v>
      </c>
      <c r="U365">
        <f t="shared" si="912"/>
        <v>0.9894370164444849</v>
      </c>
      <c r="V365">
        <f t="shared" si="913"/>
        <v>0.98943701644448512</v>
      </c>
      <c r="W365">
        <f t="shared" si="914"/>
        <v>0.9894370164444849</v>
      </c>
      <c r="X365">
        <f t="shared" si="915"/>
        <v>-7.4498702842305535</v>
      </c>
      <c r="Y365" s="53">
        <f t="shared" si="916"/>
        <v>3.3688214678661224</v>
      </c>
      <c r="Z365">
        <f t="shared" si="917"/>
        <v>0.99276271402975425</v>
      </c>
      <c r="AA365">
        <f t="shared" si="918"/>
        <v>0.99276271402975425</v>
      </c>
      <c r="AB365">
        <f t="shared" si="919"/>
        <v>0.99276271402975425</v>
      </c>
      <c r="AC365">
        <f t="shared" si="920"/>
        <v>-5.4423840305559104</v>
      </c>
      <c r="AD365" s="53">
        <f t="shared" si="921"/>
        <v>3.3940097148650867</v>
      </c>
      <c r="AE365">
        <f t="shared" si="922"/>
        <v>0.92940315537824569</v>
      </c>
      <c r="AF365">
        <f t="shared" si="923"/>
        <v>0.9294031553782458</v>
      </c>
      <c r="AG365">
        <f t="shared" si="924"/>
        <v>0.92940315537824569</v>
      </c>
      <c r="AH365">
        <f t="shared" si="925"/>
        <v>-3.5567015388615477</v>
      </c>
      <c r="AI365" s="53">
        <f t="shared" si="926"/>
        <v>2.914135591574857</v>
      </c>
      <c r="AJ365">
        <f t="shared" si="927"/>
        <v>0.81860139384989605</v>
      </c>
      <c r="AK365">
        <f t="shared" si="928"/>
        <v>0.81860139384989605</v>
      </c>
      <c r="AL365">
        <f t="shared" si="929"/>
        <v>0.81860139384989605</v>
      </c>
      <c r="AM365">
        <f t="shared" si="930"/>
        <v>-2.0018261449282089</v>
      </c>
      <c r="AN365" s="53">
        <f t="shared" si="931"/>
        <v>2.074942590485922</v>
      </c>
      <c r="AO365">
        <f t="shared" si="932"/>
        <v>0.68746607195871445</v>
      </c>
      <c r="AP365">
        <f t="shared" si="933"/>
        <v>0.68746607195871456</v>
      </c>
      <c r="AQ365">
        <f t="shared" si="934"/>
        <v>0.68746607195871445</v>
      </c>
      <c r="AR365">
        <f t="shared" si="935"/>
        <v>-0.85170730439383924</v>
      </c>
      <c r="AS365" s="53">
        <f t="shared" si="936"/>
        <v>1.0817467891857102</v>
      </c>
      <c r="AT365">
        <f t="shared" si="937"/>
        <v>0.55813146030497685</v>
      </c>
      <c r="AU365">
        <f t="shared" si="938"/>
        <v>0.55813146030497685</v>
      </c>
      <c r="AV365">
        <f t="shared" si="939"/>
        <v>0.55813146030497685</v>
      </c>
      <c r="AW365">
        <f t="shared" si="940"/>
        <v>-6.754359197604709E-2</v>
      </c>
      <c r="AX365" s="53">
        <f t="shared" si="941"/>
        <v>0.10218924965506047</v>
      </c>
      <c r="AY365">
        <f t="shared" si="942"/>
        <v>0.44307897456430961</v>
      </c>
      <c r="AZ365">
        <f t="shared" si="943"/>
        <v>0.44307897456430972</v>
      </c>
      <c r="BA365">
        <f t="shared" si="944"/>
        <v>0.44307897456430961</v>
      </c>
      <c r="BB365">
        <f t="shared" si="945"/>
        <v>0</v>
      </c>
      <c r="BC365" s="53">
        <f t="shared" si="946"/>
        <v>0</v>
      </c>
      <c r="EW365">
        <f t="shared" si="895"/>
        <v>3.1415926535897887</v>
      </c>
      <c r="EX365">
        <f t="shared" si="891"/>
        <v>-5</v>
      </c>
      <c r="EY365">
        <f t="shared" si="892"/>
        <v>2.2817034719957441E-14</v>
      </c>
      <c r="EZ365">
        <f t="shared" si="893"/>
        <v>5.9</v>
      </c>
      <c r="FA365">
        <f t="shared" si="894"/>
        <v>1.346205048477489E-13</v>
      </c>
      <c r="FB365" cm="1">
        <f t="array" ref="FB365">xsel+Rs*COS(EW365)</f>
        <v>266.05195725651032</v>
      </c>
      <c r="FC365">
        <f t="shared" si="890"/>
        <v>136.19714992186405</v>
      </c>
    </row>
    <row r="366" spans="1:159" x14ac:dyDescent="0.2">
      <c r="A366">
        <f t="shared" si="947"/>
        <v>149</v>
      </c>
      <c r="B366">
        <f t="shared" ref="B366:B382" si="948">RADIANS(A366)</f>
        <v>2.6005405854715509</v>
      </c>
      <c r="C366">
        <f t="shared" si="896"/>
        <v>1.5607214391213769E-2</v>
      </c>
      <c r="D366">
        <f t="shared" si="897"/>
        <v>0.99196169034524073</v>
      </c>
      <c r="E366">
        <f t="shared" si="898"/>
        <v>0.51503807491005438</v>
      </c>
      <c r="F366">
        <f t="shared" si="899"/>
        <v>3.6058835087608729</v>
      </c>
      <c r="G366">
        <f t="shared" ref="G366:G382" si="949">2*EXP(Vl*(xronoslin-LN(F366)/Vl))/(1+EXP(2*Vl*(xronoslin-LN(F366)/Vl)))</f>
        <v>0.83743346452226386</v>
      </c>
      <c r="H366">
        <f t="shared" ref="H366:H382" si="950">2*EXP(Vl*(LN(F366)/Vl-xronoslin))/(1+EXP(2*Vl*(LN(F366)/Vl-xronoslin)))</f>
        <v>0.83743346452226397</v>
      </c>
      <c r="I366">
        <f t="shared" si="900"/>
        <v>0.83743346452226397</v>
      </c>
      <c r="J366">
        <f t="shared" si="901"/>
        <v>0.16032085242789643</v>
      </c>
      <c r="K366">
        <f t="shared" si="902"/>
        <v>0.81145874762190973</v>
      </c>
      <c r="L366">
        <f t="shared" si="903"/>
        <v>-6.865152864695883</v>
      </c>
      <c r="M366">
        <f t="shared" si="904"/>
        <v>-11.618626789961702</v>
      </c>
      <c r="N366">
        <f t="shared" si="905"/>
        <v>-11.242449747579965</v>
      </c>
      <c r="O366" s="53">
        <f t="shared" si="906"/>
        <v>2.5821022695897065</v>
      </c>
      <c r="P366">
        <f t="shared" si="907"/>
        <v>0.94274839788960374</v>
      </c>
      <c r="Q366">
        <f t="shared" si="908"/>
        <v>0.94274839788960385</v>
      </c>
      <c r="R366">
        <f t="shared" si="909"/>
        <v>0.94274839788960374</v>
      </c>
      <c r="S366">
        <f t="shared" si="910"/>
        <v>-9.5362317774304337</v>
      </c>
      <c r="T366" s="53">
        <f t="shared" si="911"/>
        <v>3.425581851591764</v>
      </c>
      <c r="U366">
        <f t="shared" si="912"/>
        <v>0.99680056093222924</v>
      </c>
      <c r="V366">
        <f t="shared" si="913"/>
        <v>0.99680056093222935</v>
      </c>
      <c r="W366">
        <f t="shared" si="914"/>
        <v>0.99680056093222924</v>
      </c>
      <c r="X366">
        <f t="shared" si="915"/>
        <v>-7.5053133800053331</v>
      </c>
      <c r="Y366" s="53">
        <f t="shared" si="916"/>
        <v>3.8584919283657344</v>
      </c>
      <c r="Z366">
        <f t="shared" si="917"/>
        <v>0.98284529199775295</v>
      </c>
      <c r="AA366">
        <f t="shared" si="918"/>
        <v>0.98284529199775306</v>
      </c>
      <c r="AB366">
        <f t="shared" si="919"/>
        <v>0.98284529199775295</v>
      </c>
      <c r="AC366">
        <f t="shared" si="920"/>
        <v>-5.3880161352587894</v>
      </c>
      <c r="AD366" s="53">
        <f t="shared" si="921"/>
        <v>3.7467225521603584</v>
      </c>
      <c r="AE366">
        <f t="shared" si="922"/>
        <v>0.90540294433470003</v>
      </c>
      <c r="AF366">
        <f t="shared" si="923"/>
        <v>0.90540294433470014</v>
      </c>
      <c r="AG366">
        <f t="shared" si="924"/>
        <v>0.90540294433470003</v>
      </c>
      <c r="AH366">
        <f t="shared" si="925"/>
        <v>-3.4648559419775538</v>
      </c>
      <c r="AI366" s="53">
        <f t="shared" si="926"/>
        <v>3.1264777592566846</v>
      </c>
      <c r="AJ366">
        <f t="shared" si="927"/>
        <v>0.78708272862825657</v>
      </c>
      <c r="AK366">
        <f t="shared" si="928"/>
        <v>0.78708272862825657</v>
      </c>
      <c r="AL366">
        <f t="shared" si="929"/>
        <v>0.78708272862825657</v>
      </c>
      <c r="AM366">
        <f t="shared" si="930"/>
        <v>-1.9247496965273811</v>
      </c>
      <c r="AN366" s="53">
        <f t="shared" si="931"/>
        <v>2.1788373544685236</v>
      </c>
      <c r="AO366">
        <f t="shared" si="932"/>
        <v>0.65469333082553272</v>
      </c>
      <c r="AP366">
        <f t="shared" si="933"/>
        <v>0.65469333082553272</v>
      </c>
      <c r="AQ366">
        <f t="shared" si="934"/>
        <v>0.65469333082553272</v>
      </c>
      <c r="AR366">
        <f t="shared" si="935"/>
        <v>-0.81110488902138145</v>
      </c>
      <c r="AS366" s="53">
        <f t="shared" si="936"/>
        <v>1.1185152296788041</v>
      </c>
      <c r="AT366">
        <f t="shared" si="937"/>
        <v>0.5280908581056668</v>
      </c>
      <c r="AU366">
        <f t="shared" si="938"/>
        <v>0.5280908581056668</v>
      </c>
      <c r="AV366">
        <f t="shared" si="939"/>
        <v>0.5280908581056668</v>
      </c>
      <c r="AW366">
        <f t="shared" si="940"/>
        <v>-6.3908157814072539E-2</v>
      </c>
      <c r="AX366" s="53">
        <f t="shared" si="941"/>
        <v>0.104541262684907</v>
      </c>
      <c r="AY366">
        <f t="shared" si="942"/>
        <v>0.41749274393164665</v>
      </c>
      <c r="AZ366">
        <f t="shared" si="943"/>
        <v>0.41749274393164659</v>
      </c>
      <c r="BA366">
        <f t="shared" si="944"/>
        <v>0.41749274393164665</v>
      </c>
      <c r="BB366">
        <f t="shared" si="945"/>
        <v>0</v>
      </c>
      <c r="BC366" s="53">
        <f t="shared" si="946"/>
        <v>0</v>
      </c>
      <c r="EW366">
        <f t="shared" si="895"/>
        <v>3.1730085801256864</v>
      </c>
      <c r="EX366">
        <f t="shared" si="891"/>
        <v>-4.9975328018286582</v>
      </c>
      <c r="EY366">
        <f t="shared" si="892"/>
        <v>-0.15705379539061776</v>
      </c>
      <c r="EZ366">
        <f t="shared" si="893"/>
        <v>5.8273850544367685</v>
      </c>
      <c r="FA366">
        <f t="shared" si="894"/>
        <v>-0.92281278021437863</v>
      </c>
      <c r="FB366" cm="1">
        <f t="array" ref="FB366">xsel+Rs*COS(EW366)</f>
        <v>266.05257405605317</v>
      </c>
      <c r="FC366">
        <f t="shared" si="890"/>
        <v>136.15788647301639</v>
      </c>
    </row>
    <row r="367" spans="1:159" x14ac:dyDescent="0.2">
      <c r="A367">
        <f t="shared" si="947"/>
        <v>151</v>
      </c>
      <c r="B367">
        <f t="shared" si="948"/>
        <v>2.6354471705114375</v>
      </c>
      <c r="C367">
        <f t="shared" si="896"/>
        <v>1.4691200613525369E-2</v>
      </c>
      <c r="D367">
        <f t="shared" si="897"/>
        <v>0.99287756460959398</v>
      </c>
      <c r="E367">
        <f t="shared" si="898"/>
        <v>0.48480962024633717</v>
      </c>
      <c r="F367">
        <f t="shared" si="899"/>
        <v>3.8667130948987372</v>
      </c>
      <c r="G367">
        <f t="shared" si="949"/>
        <v>0.86849121400262652</v>
      </c>
      <c r="H367">
        <f t="shared" si="950"/>
        <v>0.86849121400262641</v>
      </c>
      <c r="I367">
        <f t="shared" si="900"/>
        <v>0.86849121400262641</v>
      </c>
      <c r="J367">
        <f t="shared" si="901"/>
        <v>0.16905060208418995</v>
      </c>
      <c r="K367">
        <f t="shared" si="902"/>
        <v>0.74332263897823914</v>
      </c>
      <c r="L367">
        <f t="shared" si="903"/>
        <v>-7.4416969904946217</v>
      </c>
      <c r="M367">
        <f t="shared" si="904"/>
        <v>-10.336283632946733</v>
      </c>
      <c r="N367">
        <f t="shared" si="905"/>
        <v>-11.659396529143201</v>
      </c>
      <c r="O367" s="53">
        <f t="shared" si="906"/>
        <v>3.2645527401880186</v>
      </c>
      <c r="P367">
        <f t="shared" si="907"/>
        <v>0.96284350179569744</v>
      </c>
      <c r="Q367">
        <f t="shared" si="908"/>
        <v>0.96284350179569733</v>
      </c>
      <c r="R367">
        <f t="shared" si="909"/>
        <v>0.96284350179569744</v>
      </c>
      <c r="S367">
        <f t="shared" si="910"/>
        <v>-9.73950082447314</v>
      </c>
      <c r="T367" s="53">
        <f t="shared" si="911"/>
        <v>4.0673486643874188</v>
      </c>
      <c r="U367">
        <f t="shared" si="912"/>
        <v>0.99994734952752318</v>
      </c>
      <c r="V367">
        <f t="shared" si="913"/>
        <v>0.99994734952752307</v>
      </c>
      <c r="W367">
        <f t="shared" si="914"/>
        <v>0.99994734952752318</v>
      </c>
      <c r="X367">
        <f t="shared" si="915"/>
        <v>-7.5290068202720093</v>
      </c>
      <c r="Y367" s="53">
        <f t="shared" si="916"/>
        <v>4.3830465497058109</v>
      </c>
      <c r="Z367">
        <f t="shared" si="917"/>
        <v>0.96800529374609823</v>
      </c>
      <c r="AA367">
        <f t="shared" si="918"/>
        <v>0.96800529374609812</v>
      </c>
      <c r="AB367">
        <f t="shared" si="919"/>
        <v>0.96800529374609823</v>
      </c>
      <c r="AC367">
        <f t="shared" si="920"/>
        <v>-5.3066623854080879</v>
      </c>
      <c r="AD367" s="53">
        <f t="shared" si="921"/>
        <v>4.1112677429415623</v>
      </c>
      <c r="AE367">
        <f t="shared" si="922"/>
        <v>0.87723176480938092</v>
      </c>
      <c r="AF367">
        <f t="shared" si="923"/>
        <v>0.87723176480938092</v>
      </c>
      <c r="AG367">
        <f t="shared" si="924"/>
        <v>0.87723176480938092</v>
      </c>
      <c r="AH367">
        <f t="shared" si="925"/>
        <v>-3.3570486067114405</v>
      </c>
      <c r="AI367" s="53">
        <f t="shared" si="926"/>
        <v>3.3389216688811887</v>
      </c>
      <c r="AJ367">
        <f t="shared" si="927"/>
        <v>0.7527900679324766</v>
      </c>
      <c r="AK367">
        <f t="shared" si="928"/>
        <v>0.7527900679324766</v>
      </c>
      <c r="AL367">
        <f t="shared" si="929"/>
        <v>0.7527900679324766</v>
      </c>
      <c r="AM367">
        <f t="shared" si="930"/>
        <v>-1.8408896575930316</v>
      </c>
      <c r="AN367" s="53">
        <f t="shared" si="931"/>
        <v>2.280110172202543</v>
      </c>
      <c r="AO367">
        <f t="shared" si="932"/>
        <v>0.62040200455275551</v>
      </c>
      <c r="AP367">
        <f t="shared" si="933"/>
        <v>0.62040200455275563</v>
      </c>
      <c r="AQ367">
        <f t="shared" si="934"/>
        <v>0.62040200455275551</v>
      </c>
      <c r="AR367">
        <f t="shared" si="935"/>
        <v>-0.76862108617615432</v>
      </c>
      <c r="AS367" s="53">
        <f t="shared" si="936"/>
        <v>1.153687059633387</v>
      </c>
      <c r="AT367">
        <f t="shared" si="937"/>
        <v>0.49735741959314905</v>
      </c>
      <c r="AU367">
        <f t="shared" si="938"/>
        <v>0.497357419593149</v>
      </c>
      <c r="AV367">
        <f t="shared" si="939"/>
        <v>0.49735741959314905</v>
      </c>
      <c r="AW367">
        <f t="shared" si="940"/>
        <v>-6.0188878435383709E-2</v>
      </c>
      <c r="AX367" s="53">
        <f t="shared" si="941"/>
        <v>0.10676288205522827</v>
      </c>
      <c r="AY367">
        <f t="shared" si="942"/>
        <v>0.39166198120936352</v>
      </c>
      <c r="AZ367">
        <f t="shared" si="943"/>
        <v>0.39166198120936346</v>
      </c>
      <c r="BA367">
        <f t="shared" si="944"/>
        <v>0.39166198120936352</v>
      </c>
      <c r="BB367">
        <f t="shared" si="945"/>
        <v>0</v>
      </c>
      <c r="BC367" s="53">
        <f t="shared" si="946"/>
        <v>0</v>
      </c>
      <c r="EW367">
        <f t="shared" si="895"/>
        <v>3.2044245066615842</v>
      </c>
      <c r="EX367">
        <f t="shared" si="891"/>
        <v>-4.9901336421413598</v>
      </c>
      <c r="EY367">
        <f t="shared" si="892"/>
        <v>-0.31395259764654232</v>
      </c>
      <c r="EZ367">
        <f t="shared" si="893"/>
        <v>5.6116101229349606</v>
      </c>
      <c r="FA367">
        <f t="shared" si="894"/>
        <v>-1.8220405671043327</v>
      </c>
      <c r="FB367" cm="1">
        <f t="array" ref="FB367">xsel+Rs*COS(EW367)</f>
        <v>266.05442384597495</v>
      </c>
      <c r="FC367">
        <f t="shared" si="890"/>
        <v>136.11866177245241</v>
      </c>
    </row>
    <row r="368" spans="1:159" x14ac:dyDescent="0.2">
      <c r="A368">
        <f t="shared" si="947"/>
        <v>153</v>
      </c>
      <c r="B368">
        <f t="shared" si="948"/>
        <v>2.6703537555513241</v>
      </c>
      <c r="C368">
        <f t="shared" si="896"/>
        <v>1.3757287870895359E-2</v>
      </c>
      <c r="D368">
        <f t="shared" si="897"/>
        <v>0.99375432200443137</v>
      </c>
      <c r="E368">
        <f t="shared" si="898"/>
        <v>0.45399049973954686</v>
      </c>
      <c r="F368">
        <f t="shared" si="899"/>
        <v>4.1652997700904164</v>
      </c>
      <c r="G368">
        <f t="shared" si="949"/>
        <v>0.89918814249852808</v>
      </c>
      <c r="H368">
        <f t="shared" si="950"/>
        <v>0.89918814249852808</v>
      </c>
      <c r="I368">
        <f t="shared" si="900"/>
        <v>0.89918814249852808</v>
      </c>
      <c r="J368">
        <f t="shared" si="901"/>
        <v>0.1783485308299968</v>
      </c>
      <c r="K368">
        <f t="shared" si="902"/>
        <v>0.66907609267953483</v>
      </c>
      <c r="L368">
        <f t="shared" si="903"/>
        <v>-8.0957683352087439</v>
      </c>
      <c r="M368">
        <f t="shared" si="904"/>
        <v>-9.0988657586771744</v>
      </c>
      <c r="N368">
        <f t="shared" si="905"/>
        <v>-12.071499329712676</v>
      </c>
      <c r="O368" s="53">
        <f t="shared" si="906"/>
        <v>4.0451072818359828</v>
      </c>
      <c r="P368">
        <f t="shared" si="907"/>
        <v>0.97983261722280224</v>
      </c>
      <c r="Q368">
        <f t="shared" si="908"/>
        <v>0.97983261722280224</v>
      </c>
      <c r="R368">
        <f t="shared" si="909"/>
        <v>0.97983261722280224</v>
      </c>
      <c r="S368">
        <f t="shared" si="910"/>
        <v>-9.9113517051206887</v>
      </c>
      <c r="T368" s="53">
        <f t="shared" si="911"/>
        <v>4.7778504965694975</v>
      </c>
      <c r="U368">
        <f t="shared" si="912"/>
        <v>0.99794772750058214</v>
      </c>
      <c r="V368">
        <f t="shared" si="913"/>
        <v>0.99794772750058225</v>
      </c>
      <c r="W368">
        <f t="shared" si="914"/>
        <v>0.99794772750058214</v>
      </c>
      <c r="X368">
        <f t="shared" si="915"/>
        <v>-7.5139508596898299</v>
      </c>
      <c r="Y368" s="53">
        <f t="shared" si="916"/>
        <v>4.9424460771790288</v>
      </c>
      <c r="Z368">
        <f t="shared" si="917"/>
        <v>0.9476776488962152</v>
      </c>
      <c r="AA368">
        <f t="shared" si="918"/>
        <v>0.94767764889621509</v>
      </c>
      <c r="AB368">
        <f t="shared" si="919"/>
        <v>0.9476776488962152</v>
      </c>
      <c r="AC368">
        <f t="shared" si="920"/>
        <v>-5.1952250317017334</v>
      </c>
      <c r="AD368" s="53">
        <f t="shared" si="921"/>
        <v>4.485687456983281</v>
      </c>
      <c r="AE368">
        <f t="shared" si="922"/>
        <v>0.84470252436191451</v>
      </c>
      <c r="AF368">
        <f t="shared" si="923"/>
        <v>0.84470252436191451</v>
      </c>
      <c r="AG368">
        <f t="shared" si="924"/>
        <v>0.84470252436191451</v>
      </c>
      <c r="AH368">
        <f t="shared" si="925"/>
        <v>-3.2325635553233627</v>
      </c>
      <c r="AI368" s="53">
        <f t="shared" si="926"/>
        <v>3.5500458764927614</v>
      </c>
      <c r="AJ368">
        <f t="shared" si="927"/>
        <v>0.71573192109613193</v>
      </c>
      <c r="AK368">
        <f t="shared" si="928"/>
        <v>0.71573192109613182</v>
      </c>
      <c r="AL368">
        <f t="shared" si="929"/>
        <v>0.71573192109613193</v>
      </c>
      <c r="AM368">
        <f t="shared" si="930"/>
        <v>-1.7502668370396797</v>
      </c>
      <c r="AN368" s="53">
        <f t="shared" si="931"/>
        <v>2.3782069530426857</v>
      </c>
      <c r="AO368">
        <f t="shared" si="932"/>
        <v>0.58464551395118536</v>
      </c>
      <c r="AP368">
        <f t="shared" si="933"/>
        <v>0.58464551395118536</v>
      </c>
      <c r="AQ368">
        <f t="shared" si="934"/>
        <v>0.58464551395118536</v>
      </c>
      <c r="AR368">
        <f t="shared" si="935"/>
        <v>-0.72432207933487447</v>
      </c>
      <c r="AS368" s="53">
        <f t="shared" si="936"/>
        <v>1.1871436383188736</v>
      </c>
      <c r="AT368">
        <f t="shared" si="937"/>
        <v>0.46597045407363469</v>
      </c>
      <c r="AU368">
        <f t="shared" si="938"/>
        <v>0.46597045407363463</v>
      </c>
      <c r="AV368">
        <f t="shared" si="939"/>
        <v>0.46597045407363469</v>
      </c>
      <c r="AW368">
        <f t="shared" si="940"/>
        <v>-5.639051094816333E-2</v>
      </c>
      <c r="AX368" s="53">
        <f t="shared" si="941"/>
        <v>0.10885098180790657</v>
      </c>
      <c r="AY368">
        <f t="shared" si="942"/>
        <v>0.36560470177238968</v>
      </c>
      <c r="AZ368">
        <f t="shared" si="943"/>
        <v>0.36560470177238968</v>
      </c>
      <c r="BA368">
        <f t="shared" si="944"/>
        <v>0.36560470177238968</v>
      </c>
      <c r="BB368">
        <f t="shared" si="945"/>
        <v>0</v>
      </c>
      <c r="BC368" s="53">
        <f t="shared" si="946"/>
        <v>0</v>
      </c>
      <c r="EW368">
        <f t="shared" si="895"/>
        <v>3.2358404331974819</v>
      </c>
      <c r="EX368">
        <f t="shared" si="891"/>
        <v>-4.9778098230154022</v>
      </c>
      <c r="EY368">
        <f t="shared" si="892"/>
        <v>-0.4705415665925462</v>
      </c>
      <c r="EZ368">
        <f t="shared" si="893"/>
        <v>5.2588050473358416</v>
      </c>
      <c r="FA368">
        <f t="shared" si="894"/>
        <v>-2.6748774689908839</v>
      </c>
      <c r="FB368" cm="1">
        <f t="array" ref="FB368">xsel+Rs*COS(EW368)</f>
        <v>266.05750480075648</v>
      </c>
      <c r="FC368">
        <f t="shared" si="890"/>
        <v>136.0795145302159</v>
      </c>
    </row>
    <row r="369" spans="1:159" x14ac:dyDescent="0.2">
      <c r="A369">
        <f t="shared" si="947"/>
        <v>155</v>
      </c>
      <c r="B369">
        <f t="shared" si="948"/>
        <v>2.7052603405912108</v>
      </c>
      <c r="C369">
        <f t="shared" si="896"/>
        <v>1.280661399214241E-2</v>
      </c>
      <c r="D369">
        <f t="shared" si="897"/>
        <v>0.99458769105585665</v>
      </c>
      <c r="E369">
        <f t="shared" si="898"/>
        <v>0.4226182617406995</v>
      </c>
      <c r="F369">
        <f t="shared" si="899"/>
        <v>4.5107085036620562</v>
      </c>
      <c r="G369">
        <f t="shared" si="949"/>
        <v>0.92864542308195464</v>
      </c>
      <c r="H369">
        <f t="shared" si="950"/>
        <v>0.92864542308195475</v>
      </c>
      <c r="I369">
        <f t="shared" si="900"/>
        <v>0.92864542308195475</v>
      </c>
      <c r="J369">
        <f t="shared" si="901"/>
        <v>0.18830677966649309</v>
      </c>
      <c r="K369">
        <f t="shared" si="902"/>
        <v>0.59124650951192737</v>
      </c>
      <c r="L369">
        <f t="shared" si="903"/>
        <v>-8.846091047101929</v>
      </c>
      <c r="M369">
        <f t="shared" si="904"/>
        <v>-7.9137027830193931</v>
      </c>
      <c r="N369">
        <f t="shared" si="905"/>
        <v>-12.466959996965166</v>
      </c>
      <c r="O369" s="53">
        <f t="shared" si="906"/>
        <v>4.9391193649208516</v>
      </c>
      <c r="P369">
        <f t="shared" si="907"/>
        <v>0.99249757150985107</v>
      </c>
      <c r="Q369">
        <f t="shared" si="908"/>
        <v>0.99249757150985107</v>
      </c>
      <c r="R369">
        <f t="shared" si="909"/>
        <v>0.99249757150985107</v>
      </c>
      <c r="S369">
        <f t="shared" si="910"/>
        <v>-10.039462174257757</v>
      </c>
      <c r="T369" s="53">
        <f t="shared" si="911"/>
        <v>5.5623534655491804</v>
      </c>
      <c r="U369">
        <f t="shared" si="912"/>
        <v>0.98975087685122742</v>
      </c>
      <c r="V369">
        <f t="shared" si="913"/>
        <v>0.98975087685122753</v>
      </c>
      <c r="W369">
        <f t="shared" si="914"/>
        <v>0.98975087685122742</v>
      </c>
      <c r="X369">
        <f t="shared" si="915"/>
        <v>-7.4522334657961444</v>
      </c>
      <c r="Y369" s="53">
        <f t="shared" si="916"/>
        <v>5.5355441283942834</v>
      </c>
      <c r="Z369">
        <f t="shared" si="917"/>
        <v>0.92129757542197732</v>
      </c>
      <c r="AA369">
        <f t="shared" si="918"/>
        <v>0.92129757542197743</v>
      </c>
      <c r="AB369">
        <f t="shared" si="919"/>
        <v>0.92129757542197732</v>
      </c>
      <c r="AC369">
        <f t="shared" si="920"/>
        <v>-5.0506079056028748</v>
      </c>
      <c r="AD369" s="53">
        <f t="shared" si="921"/>
        <v>4.8674000987619186</v>
      </c>
      <c r="AE369">
        <f t="shared" si="922"/>
        <v>0.80766290701264998</v>
      </c>
      <c r="AF369">
        <f t="shared" si="923"/>
        <v>0.80766290701265009</v>
      </c>
      <c r="AG369">
        <f t="shared" si="924"/>
        <v>0.80766290701264998</v>
      </c>
      <c r="AH369">
        <f t="shared" si="925"/>
        <v>-3.0908178949362322</v>
      </c>
      <c r="AI369" s="53">
        <f t="shared" si="926"/>
        <v>3.7582596530608852</v>
      </c>
      <c r="AJ369">
        <f t="shared" si="927"/>
        <v>0.6759389681493857</v>
      </c>
      <c r="AK369">
        <f t="shared" si="928"/>
        <v>0.6759389681493857</v>
      </c>
      <c r="AL369">
        <f t="shared" si="929"/>
        <v>0.6759389681493857</v>
      </c>
      <c r="AM369">
        <f t="shared" si="930"/>
        <v>-1.6529562604988066</v>
      </c>
      <c r="AN369" s="53">
        <f t="shared" si="931"/>
        <v>2.4725574082668618</v>
      </c>
      <c r="AO369">
        <f t="shared" si="932"/>
        <v>0.54748469819930634</v>
      </c>
      <c r="AP369">
        <f t="shared" si="933"/>
        <v>0.54748469819930645</v>
      </c>
      <c r="AQ369">
        <f t="shared" si="934"/>
        <v>0.54748469819930634</v>
      </c>
      <c r="AR369">
        <f t="shared" si="935"/>
        <v>-0.67828324265027629</v>
      </c>
      <c r="AS369" s="53">
        <f t="shared" si="936"/>
        <v>1.218769033477735</v>
      </c>
      <c r="AT369">
        <f t="shared" si="937"/>
        <v>0.43397031234653</v>
      </c>
      <c r="AU369">
        <f t="shared" si="938"/>
        <v>0.43397031234653005</v>
      </c>
      <c r="AV369">
        <f t="shared" si="939"/>
        <v>0.43397031234653</v>
      </c>
      <c r="AW369">
        <f t="shared" si="940"/>
        <v>-5.2517938499353607E-2</v>
      </c>
      <c r="AX369" s="53">
        <f t="shared" si="941"/>
        <v>0.11080261547661654</v>
      </c>
      <c r="AY369">
        <f t="shared" si="942"/>
        <v>0.33933847664878708</v>
      </c>
      <c r="AZ369">
        <f t="shared" si="943"/>
        <v>0.33933847664878702</v>
      </c>
      <c r="BA369">
        <f t="shared" si="944"/>
        <v>0.33933847664878708</v>
      </c>
      <c r="BB369">
        <f t="shared" si="945"/>
        <v>0</v>
      </c>
      <c r="BC369" s="53">
        <f t="shared" si="946"/>
        <v>0</v>
      </c>
      <c r="EW369">
        <f t="shared" si="895"/>
        <v>3.2672563597333797</v>
      </c>
      <c r="EX369">
        <f t="shared" si="891"/>
        <v>-4.960573506572393</v>
      </c>
      <c r="EY369">
        <f t="shared" si="892"/>
        <v>-0.62666616782149509</v>
      </c>
      <c r="EZ369">
        <f t="shared" si="893"/>
        <v>4.7789240318619246</v>
      </c>
      <c r="FA369">
        <f t="shared" si="894"/>
        <v>-3.4600411988432418</v>
      </c>
      <c r="FB369" cm="1">
        <f t="array" ref="FB369">xsel+Rs*COS(EW369)</f>
        <v>266.0618138798672</v>
      </c>
      <c r="FC369">
        <f t="shared" si="890"/>
        <v>136.04048337990869</v>
      </c>
    </row>
    <row r="370" spans="1:159" x14ac:dyDescent="0.2">
      <c r="A370">
        <f t="shared" si="947"/>
        <v>157</v>
      </c>
      <c r="B370">
        <f t="shared" si="948"/>
        <v>2.7401669256310974</v>
      </c>
      <c r="C370">
        <f t="shared" si="896"/>
        <v>1.1840337226947689E-2</v>
      </c>
      <c r="D370">
        <f t="shared" si="897"/>
        <v>0.99537361167362115</v>
      </c>
      <c r="E370">
        <f t="shared" si="898"/>
        <v>0.39073112848927377</v>
      </c>
      <c r="F370">
        <f t="shared" si="899"/>
        <v>4.9151570310712049</v>
      </c>
      <c r="G370">
        <f t="shared" si="949"/>
        <v>0.95559805255746666</v>
      </c>
      <c r="H370">
        <f t="shared" si="950"/>
        <v>0.95559805255746677</v>
      </c>
      <c r="I370">
        <f t="shared" si="900"/>
        <v>0.95559805255746677</v>
      </c>
      <c r="J370">
        <f t="shared" si="901"/>
        <v>0.19904046280525078</v>
      </c>
      <c r="K370">
        <f t="shared" si="902"/>
        <v>0.51235813549120024</v>
      </c>
      <c r="L370">
        <f t="shared" si="903"/>
        <v>-9.7178910090229795</v>
      </c>
      <c r="M370">
        <f t="shared" si="904"/>
        <v>-6.7879499331604887</v>
      </c>
      <c r="N370">
        <f t="shared" si="905"/>
        <v>-12.82879600577149</v>
      </c>
      <c r="O370" s="53">
        <f t="shared" si="906"/>
        <v>5.9633745352982803</v>
      </c>
      <c r="P370">
        <f t="shared" si="907"/>
        <v>0.99931553424994601</v>
      </c>
      <c r="Q370">
        <f t="shared" si="908"/>
        <v>0.99931553424994601</v>
      </c>
      <c r="R370">
        <f t="shared" si="909"/>
        <v>0.99931553424994601</v>
      </c>
      <c r="S370">
        <f t="shared" si="910"/>
        <v>-10.108428266467477</v>
      </c>
      <c r="T370" s="53">
        <f t="shared" si="911"/>
        <v>6.4249057490480643</v>
      </c>
      <c r="U370">
        <f t="shared" si="912"/>
        <v>0.97419618555024923</v>
      </c>
      <c r="V370">
        <f t="shared" si="913"/>
        <v>0.97419618555024945</v>
      </c>
      <c r="W370">
        <f t="shared" si="914"/>
        <v>0.97419618555024923</v>
      </c>
      <c r="X370">
        <f t="shared" si="915"/>
        <v>-7.335115922609873</v>
      </c>
      <c r="Y370" s="53">
        <f t="shared" si="916"/>
        <v>6.1597174754982289</v>
      </c>
      <c r="Z370">
        <f t="shared" si="917"/>
        <v>0.88832203715331493</v>
      </c>
      <c r="AA370">
        <f t="shared" si="918"/>
        <v>0.88832203715331504</v>
      </c>
      <c r="AB370">
        <f t="shared" si="919"/>
        <v>0.88832203715331493</v>
      </c>
      <c r="AC370">
        <f t="shared" si="920"/>
        <v>-4.8698340506462552</v>
      </c>
      <c r="AD370" s="53">
        <f t="shared" si="921"/>
        <v>5.2531327774554724</v>
      </c>
      <c r="AE370">
        <f t="shared" si="922"/>
        <v>0.76600469730133935</v>
      </c>
      <c r="AF370">
        <f t="shared" si="923"/>
        <v>0.76600469730133924</v>
      </c>
      <c r="AG370">
        <f t="shared" si="924"/>
        <v>0.76600469730133935</v>
      </c>
      <c r="AH370">
        <f t="shared" si="925"/>
        <v>-2.9313974994608878</v>
      </c>
      <c r="AI370" s="53">
        <f t="shared" si="926"/>
        <v>3.9618125060447182</v>
      </c>
      <c r="AJ370">
        <f t="shared" si="927"/>
        <v>0.63346572378078014</v>
      </c>
      <c r="AK370">
        <f t="shared" si="928"/>
        <v>0.63346572378078014</v>
      </c>
      <c r="AL370">
        <f t="shared" si="929"/>
        <v>0.63346572378078014</v>
      </c>
      <c r="AM370">
        <f t="shared" si="930"/>
        <v>-1.5490912394082261</v>
      </c>
      <c r="AN370" s="53">
        <f t="shared" si="931"/>
        <v>2.5625811013543314</v>
      </c>
      <c r="AO370">
        <f t="shared" si="932"/>
        <v>0.50898776300598303</v>
      </c>
      <c r="AP370">
        <f t="shared" si="933"/>
        <v>0.50898776300598303</v>
      </c>
      <c r="AQ370">
        <f t="shared" si="934"/>
        <v>0.50898776300598303</v>
      </c>
      <c r="AR370">
        <f t="shared" si="935"/>
        <v>-0.63058907672946285</v>
      </c>
      <c r="AS370" s="53">
        <f t="shared" si="936"/>
        <v>1.2484508702121933</v>
      </c>
      <c r="AT370">
        <f t="shared" si="937"/>
        <v>0.401398327169807</v>
      </c>
      <c r="AU370">
        <f t="shared" si="938"/>
        <v>0.401398327169807</v>
      </c>
      <c r="AV370">
        <f t="shared" si="939"/>
        <v>0.401398327169807</v>
      </c>
      <c r="AW370">
        <f t="shared" si="940"/>
        <v>-4.8576163069917279E-2</v>
      </c>
      <c r="AX370" s="53">
        <f t="shared" si="941"/>
        <v>0.1126150218113675</v>
      </c>
      <c r="AY370">
        <f t="shared" si="942"/>
        <v>0.31288046174524847</v>
      </c>
      <c r="AZ370">
        <f t="shared" si="943"/>
        <v>0.31288046174524847</v>
      </c>
      <c r="BA370">
        <f t="shared" si="944"/>
        <v>0.31288046174524847</v>
      </c>
      <c r="BB370">
        <f t="shared" si="945"/>
        <v>0</v>
      </c>
      <c r="BC370" s="53">
        <f t="shared" si="946"/>
        <v>0</v>
      </c>
      <c r="EW370">
        <f t="shared" si="895"/>
        <v>3.2986722862692774</v>
      </c>
      <c r="EX370">
        <f t="shared" si="891"/>
        <v>-4.9384417029756928</v>
      </c>
      <c r="EY370">
        <f t="shared" si="892"/>
        <v>-0.78217232520112745</v>
      </c>
      <c r="EZ370">
        <f t="shared" si="893"/>
        <v>4.1853662502354663</v>
      </c>
      <c r="FA370">
        <f t="shared" si="894"/>
        <v>-4.1584503545659786</v>
      </c>
      <c r="FB370" cm="1">
        <f t="array" ref="FB370">xsel+Rs*COS(EW370)</f>
        <v>266.06734683076638</v>
      </c>
      <c r="FC370">
        <f t="shared" si="890"/>
        <v>136.00160684056377</v>
      </c>
    </row>
    <row r="371" spans="1:159" x14ac:dyDescent="0.2">
      <c r="A371">
        <f t="shared" si="947"/>
        <v>159</v>
      </c>
      <c r="B371">
        <f t="shared" si="948"/>
        <v>2.7750735106709841</v>
      </c>
      <c r="C371">
        <f t="shared" si="896"/>
        <v>1.0859634834706066E-2</v>
      </c>
      <c r="D371">
        <f t="shared" si="897"/>
        <v>0.9961082549314757</v>
      </c>
      <c r="E371">
        <f t="shared" si="898"/>
        <v>0.35836794954530021</v>
      </c>
      <c r="F371">
        <f t="shared" si="899"/>
        <v>5.3955171743191377</v>
      </c>
      <c r="G371">
        <f t="shared" si="949"/>
        <v>0.97826056549007079</v>
      </c>
      <c r="H371">
        <f t="shared" si="950"/>
        <v>0.9782605654900709</v>
      </c>
      <c r="I371">
        <f t="shared" si="900"/>
        <v>0.9782605654900709</v>
      </c>
      <c r="J371">
        <f t="shared" si="901"/>
        <v>0.21069605698732793</v>
      </c>
      <c r="K371">
        <f t="shared" si="902"/>
        <v>0.4347465373081032</v>
      </c>
      <c r="L371">
        <f t="shared" si="903"/>
        <v>-10.745992391861932</v>
      </c>
      <c r="M371">
        <f t="shared" si="904"/>
        <v>-5.7285253959567468</v>
      </c>
      <c r="N371">
        <f t="shared" si="905"/>
        <v>-13.133037684176387</v>
      </c>
      <c r="O371" s="53">
        <f t="shared" si="906"/>
        <v>7.135283844486068</v>
      </c>
      <c r="P371">
        <f t="shared" si="907"/>
        <v>0.99842088629908154</v>
      </c>
      <c r="Q371">
        <f t="shared" si="908"/>
        <v>0.99842088629908154</v>
      </c>
      <c r="R371">
        <f t="shared" si="909"/>
        <v>0.99842088629908154</v>
      </c>
      <c r="S371">
        <f t="shared" si="910"/>
        <v>-10.099378587637197</v>
      </c>
      <c r="T371" s="53">
        <f t="shared" si="911"/>
        <v>7.3673395387597456</v>
      </c>
      <c r="U371">
        <f t="shared" si="912"/>
        <v>0.95003993530515918</v>
      </c>
      <c r="V371">
        <f t="shared" si="913"/>
        <v>0.95003993530515929</v>
      </c>
      <c r="W371">
        <f t="shared" si="914"/>
        <v>0.95003993530515918</v>
      </c>
      <c r="X371">
        <f t="shared" si="915"/>
        <v>-7.1532337735813112</v>
      </c>
      <c r="Y371" s="53">
        <f t="shared" si="916"/>
        <v>6.8104498305613772</v>
      </c>
      <c r="Z371">
        <f t="shared" si="917"/>
        <v>0.84825677276408395</v>
      </c>
      <c r="AA371">
        <f t="shared" si="918"/>
        <v>0.84825677276408384</v>
      </c>
      <c r="AB371">
        <f t="shared" si="919"/>
        <v>0.84825677276408395</v>
      </c>
      <c r="AC371">
        <f t="shared" si="920"/>
        <v>-4.6501938969514702</v>
      </c>
      <c r="AD371" s="53">
        <f t="shared" si="921"/>
        <v>5.6388731144665076</v>
      </c>
      <c r="AE371">
        <f t="shared" si="922"/>
        <v>0.71967333048813364</v>
      </c>
      <c r="AF371">
        <f t="shared" si="923"/>
        <v>0.71967333048813387</v>
      </c>
      <c r="AG371">
        <f t="shared" si="924"/>
        <v>0.71967333048813364</v>
      </c>
      <c r="AH371">
        <f t="shared" si="925"/>
        <v>-2.7540935569376619</v>
      </c>
      <c r="AI371" s="53">
        <f t="shared" si="926"/>
        <v>4.1588113509598124</v>
      </c>
      <c r="AJ371">
        <f t="shared" si="927"/>
        <v>0.58839190117609808</v>
      </c>
      <c r="AK371">
        <f t="shared" si="928"/>
        <v>0.58839190117609808</v>
      </c>
      <c r="AL371">
        <f t="shared" si="929"/>
        <v>0.58839190117609808</v>
      </c>
      <c r="AM371">
        <f t="shared" si="930"/>
        <v>-1.438866706174101</v>
      </c>
      <c r="AN371" s="53">
        <f t="shared" si="931"/>
        <v>2.6476943646354183</v>
      </c>
      <c r="AO371">
        <f t="shared" si="932"/>
        <v>0.46923015551267216</v>
      </c>
      <c r="AP371">
        <f t="shared" si="933"/>
        <v>0.46923015551267222</v>
      </c>
      <c r="AQ371">
        <f t="shared" si="934"/>
        <v>0.46923015551267216</v>
      </c>
      <c r="AR371">
        <f t="shared" si="935"/>
        <v>-0.58133305364922816</v>
      </c>
      <c r="AS371" s="53">
        <f t="shared" si="936"/>
        <v>1.2760811902840172</v>
      </c>
      <c r="AT371">
        <f t="shared" si="937"/>
        <v>0.36829675123044664</v>
      </c>
      <c r="AU371">
        <f t="shared" si="938"/>
        <v>0.36829675123044658</v>
      </c>
      <c r="AV371">
        <f t="shared" si="939"/>
        <v>0.36829675123044664</v>
      </c>
      <c r="AW371">
        <f t="shared" si="940"/>
        <v>-4.4570297968188122E-2</v>
      </c>
      <c r="AX371" s="53">
        <f t="shared" si="941"/>
        <v>0.11428563018315235</v>
      </c>
      <c r="AY371">
        <f t="shared" si="942"/>
        <v>0.28624742748832233</v>
      </c>
      <c r="AZ371">
        <f t="shared" si="943"/>
        <v>0.28624742748832238</v>
      </c>
      <c r="BA371">
        <f t="shared" si="944"/>
        <v>0.28624742748832233</v>
      </c>
      <c r="BB371">
        <f t="shared" si="945"/>
        <v>0</v>
      </c>
      <c r="BC371" s="53">
        <f t="shared" si="946"/>
        <v>0</v>
      </c>
      <c r="EW371">
        <f t="shared" si="895"/>
        <v>3.3300882128051752</v>
      </c>
      <c r="EX371">
        <f t="shared" si="891"/>
        <v>-4.9114362536434486</v>
      </c>
      <c r="EY371">
        <f t="shared" si="892"/>
        <v>-0.93690657292859547</v>
      </c>
      <c r="EZ371">
        <f t="shared" si="893"/>
        <v>3.4944715951509919</v>
      </c>
      <c r="FA371">
        <f t="shared" si="894"/>
        <v>-4.7538056618548135</v>
      </c>
      <c r="FB371" cm="1">
        <f t="array" ref="FB371">xsel+Rs*COS(EW371)</f>
        <v>266.07409819309947</v>
      </c>
      <c r="FC371">
        <f t="shared" si="890"/>
        <v>135.96292327863191</v>
      </c>
    </row>
    <row r="372" spans="1:159" x14ac:dyDescent="0.2">
      <c r="A372">
        <f t="shared" si="947"/>
        <v>161</v>
      </c>
      <c r="B372">
        <f t="shared" si="948"/>
        <v>2.8099800957108707</v>
      </c>
      <c r="C372">
        <f t="shared" si="896"/>
        <v>9.8657016502168658E-3</v>
      </c>
      <c r="D372">
        <f t="shared" si="897"/>
        <v>0.99678804172131397</v>
      </c>
      <c r="E372">
        <f t="shared" si="898"/>
        <v>0.32556815445715659</v>
      </c>
      <c r="F372">
        <f t="shared" si="899"/>
        <v>5.9757643644330667</v>
      </c>
      <c r="G372">
        <f t="shared" si="949"/>
        <v>0.99416536742263562</v>
      </c>
      <c r="H372">
        <f t="shared" si="950"/>
        <v>0.9941653674226355</v>
      </c>
      <c r="I372">
        <f t="shared" si="900"/>
        <v>0.9941653674226355</v>
      </c>
      <c r="J372">
        <f t="shared" si="901"/>
        <v>0.22346400209217113</v>
      </c>
      <c r="K372">
        <f t="shared" si="902"/>
        <v>0.36042869033856972</v>
      </c>
      <c r="L372">
        <f t="shared" si="903"/>
        <v>-11.979869870412772</v>
      </c>
      <c r="M372">
        <f t="shared" si="904"/>
        <v>-4.7420473179026796</v>
      </c>
      <c r="N372">
        <f t="shared" si="905"/>
        <v>-13.346557855088216</v>
      </c>
      <c r="O372" s="53">
        <f t="shared" si="906"/>
        <v>8.4712324154712046</v>
      </c>
      <c r="P372">
        <f t="shared" si="907"/>
        <v>0.98758785543096683</v>
      </c>
      <c r="Q372">
        <f t="shared" si="908"/>
        <v>0.98758785543096705</v>
      </c>
      <c r="R372">
        <f t="shared" si="909"/>
        <v>0.98758785543096683</v>
      </c>
      <c r="S372">
        <f t="shared" si="910"/>
        <v>-9.9897986684969062</v>
      </c>
      <c r="T372" s="53">
        <f t="shared" si="911"/>
        <v>8.3878942984158886</v>
      </c>
      <c r="U372">
        <f t="shared" si="912"/>
        <v>0.91600259603445455</v>
      </c>
      <c r="V372">
        <f t="shared" si="913"/>
        <v>0.91600259603445455</v>
      </c>
      <c r="W372">
        <f t="shared" si="914"/>
        <v>0.91600259603445455</v>
      </c>
      <c r="X372">
        <f t="shared" si="915"/>
        <v>-6.8969529207602731</v>
      </c>
      <c r="Y372" s="53">
        <f t="shared" si="916"/>
        <v>7.4808977418793008</v>
      </c>
      <c r="Z372">
        <f t="shared" si="917"/>
        <v>0.8006886472770931</v>
      </c>
      <c r="AA372">
        <f t="shared" si="918"/>
        <v>0.80068864727709299</v>
      </c>
      <c r="AB372">
        <f t="shared" si="919"/>
        <v>0.8006886472770931</v>
      </c>
      <c r="AC372">
        <f t="shared" si="920"/>
        <v>-4.3894226140906998</v>
      </c>
      <c r="AD372" s="53">
        <f t="shared" si="921"/>
        <v>6.019851776197445</v>
      </c>
      <c r="AE372">
        <f t="shared" si="922"/>
        <v>0.66867722361947823</v>
      </c>
      <c r="AF372">
        <f t="shared" si="923"/>
        <v>0.66867722361947823</v>
      </c>
      <c r="AG372">
        <f t="shared" si="924"/>
        <v>0.66867722361947823</v>
      </c>
      <c r="AH372">
        <f t="shared" si="925"/>
        <v>-2.5589382782772643</v>
      </c>
      <c r="AI372" s="53">
        <f t="shared" si="926"/>
        <v>4.3472461631096886</v>
      </c>
      <c r="AJ372">
        <f t="shared" si="927"/>
        <v>0.54082339934086987</v>
      </c>
      <c r="AK372">
        <f t="shared" si="928"/>
        <v>0.54082339934086998</v>
      </c>
      <c r="AL372">
        <f t="shared" si="929"/>
        <v>0.54082339934086987</v>
      </c>
      <c r="AM372">
        <f t="shared" si="930"/>
        <v>-1.3225416285914871</v>
      </c>
      <c r="AN372" s="53">
        <f t="shared" si="931"/>
        <v>2.7273179916070855</v>
      </c>
      <c r="AO372">
        <f t="shared" si="932"/>
        <v>0.42829436333073129</v>
      </c>
      <c r="AP372">
        <f t="shared" si="933"/>
        <v>0.42829436333073123</v>
      </c>
      <c r="AQ372">
        <f t="shared" si="934"/>
        <v>0.42829436333073129</v>
      </c>
      <c r="AR372">
        <f t="shared" si="935"/>
        <v>-0.5306173679817604</v>
      </c>
      <c r="AS372" s="53">
        <f t="shared" si="936"/>
        <v>1.3015573108187974</v>
      </c>
      <c r="AT372">
        <f t="shared" si="937"/>
        <v>0.3347086927547514</v>
      </c>
      <c r="AU372">
        <f t="shared" si="938"/>
        <v>0.33470869275475135</v>
      </c>
      <c r="AV372">
        <f t="shared" si="939"/>
        <v>0.3347086927547514</v>
      </c>
      <c r="AW372">
        <f t="shared" si="940"/>
        <v>-4.0505560037611903E-2</v>
      </c>
      <c r="AX372" s="53">
        <f t="shared" si="941"/>
        <v>0.11581206565011661</v>
      </c>
      <c r="AY372">
        <f t="shared" si="942"/>
        <v>0.25945578880838943</v>
      </c>
      <c r="AZ372">
        <f t="shared" si="943"/>
        <v>0.25945578880838938</v>
      </c>
      <c r="BA372">
        <f t="shared" si="944"/>
        <v>0.25945578880838943</v>
      </c>
      <c r="BB372">
        <f t="shared" si="945"/>
        <v>0</v>
      </c>
      <c r="BC372" s="53">
        <f t="shared" si="946"/>
        <v>0</v>
      </c>
      <c r="EW372">
        <f t="shared" si="895"/>
        <v>3.3615041393410729</v>
      </c>
      <c r="EX372">
        <f t="shared" si="891"/>
        <v>-4.8795838096937434</v>
      </c>
      <c r="EY372">
        <f t="shared" si="892"/>
        <v>-1.0907162069826843</v>
      </c>
      <c r="EZ372">
        <f t="shared" si="893"/>
        <v>2.7249164155629892</v>
      </c>
      <c r="FA372">
        <f t="shared" si="894"/>
        <v>-5.2330517414024627</v>
      </c>
      <c r="FB372" cm="1">
        <f t="array" ref="FB372">xsel+Rs*COS(EW372)</f>
        <v>266.08206130408689</v>
      </c>
      <c r="FC372">
        <f t="shared" si="890"/>
        <v>135.92447087011837</v>
      </c>
    </row>
    <row r="373" spans="1:159" x14ac:dyDescent="0.2">
      <c r="A373">
        <f t="shared" si="947"/>
        <v>163</v>
      </c>
      <c r="B373">
        <f t="shared" si="948"/>
        <v>2.8448866807507573</v>
      </c>
      <c r="C373">
        <f t="shared" si="896"/>
        <v>8.8597486279617145E-3</v>
      </c>
      <c r="D373">
        <f t="shared" si="897"/>
        <v>0.99740966019022792</v>
      </c>
      <c r="E373">
        <f t="shared" si="898"/>
        <v>0.2923717047227366</v>
      </c>
      <c r="F373">
        <f t="shared" si="899"/>
        <v>6.6911562383174124</v>
      </c>
      <c r="G373">
        <f t="shared" si="949"/>
        <v>0.99998854390856984</v>
      </c>
      <c r="H373">
        <f t="shared" si="950"/>
        <v>0.99998854390856995</v>
      </c>
      <c r="I373">
        <f t="shared" si="900"/>
        <v>0.99998854390856984</v>
      </c>
      <c r="J373">
        <f t="shared" si="901"/>
        <v>0.23759833625578514</v>
      </c>
      <c r="K373">
        <f t="shared" si="902"/>
        <v>0.29103613751293445</v>
      </c>
      <c r="L373">
        <f t="shared" si="903"/>
        <v>-13.492267051247087</v>
      </c>
      <c r="M373">
        <f t="shared" si="904"/>
        <v>-3.8347713932172272</v>
      </c>
      <c r="N373">
        <f t="shared" si="905"/>
        <v>-13.424733342201948</v>
      </c>
      <c r="O373" s="53">
        <f t="shared" si="906"/>
        <v>9.9835908006544152</v>
      </c>
      <c r="P373">
        <f t="shared" si="907"/>
        <v>0.96425482394791073</v>
      </c>
      <c r="Q373">
        <f t="shared" si="908"/>
        <v>0.96425482394791073</v>
      </c>
      <c r="R373">
        <f t="shared" si="909"/>
        <v>0.96425482394791073</v>
      </c>
      <c r="S373">
        <f t="shared" si="910"/>
        <v>-9.7537768446565281</v>
      </c>
      <c r="T373" s="53">
        <f t="shared" si="911"/>
        <v>9.4794325922617695</v>
      </c>
      <c r="U373">
        <f t="shared" si="912"/>
        <v>0.87084169113230792</v>
      </c>
      <c r="V373">
        <f t="shared" si="913"/>
        <v>0.87084169113230792</v>
      </c>
      <c r="W373">
        <f t="shared" si="914"/>
        <v>0.87084169113230792</v>
      </c>
      <c r="X373">
        <f t="shared" si="915"/>
        <v>-6.5569182567566333</v>
      </c>
      <c r="Y373" s="53">
        <f t="shared" si="916"/>
        <v>8.1614898274864327</v>
      </c>
      <c r="Z373">
        <f t="shared" si="917"/>
        <v>0.74532233509967072</v>
      </c>
      <c r="AA373">
        <f t="shared" si="918"/>
        <v>0.74532233509967083</v>
      </c>
      <c r="AB373">
        <f t="shared" si="919"/>
        <v>0.74532233509967072</v>
      </c>
      <c r="AC373">
        <f t="shared" si="920"/>
        <v>-4.0859012096635929</v>
      </c>
      <c r="AD373" s="53">
        <f t="shared" si="921"/>
        <v>6.3905683078214564</v>
      </c>
      <c r="AE373">
        <f t="shared" si="922"/>
        <v>0.61309634502893495</v>
      </c>
      <c r="AF373">
        <f t="shared" si="923"/>
        <v>0.61309634502893495</v>
      </c>
      <c r="AG373">
        <f t="shared" si="924"/>
        <v>0.61309634502893495</v>
      </c>
      <c r="AH373">
        <f t="shared" si="925"/>
        <v>-2.346237691593966</v>
      </c>
      <c r="AI373" s="53">
        <f t="shared" si="926"/>
        <v>4.5250245488621816</v>
      </c>
      <c r="AJ373">
        <f t="shared" si="927"/>
        <v>0.49089284152652934</v>
      </c>
      <c r="AK373">
        <f t="shared" si="928"/>
        <v>0.4908928415265294</v>
      </c>
      <c r="AL373">
        <f t="shared" si="929"/>
        <v>0.49089284152652934</v>
      </c>
      <c r="AM373">
        <f t="shared" si="930"/>
        <v>-1.2004403265236763</v>
      </c>
      <c r="AN373" s="53">
        <f t="shared" si="931"/>
        <v>2.8008855716466403</v>
      </c>
      <c r="AO373">
        <f t="shared" si="932"/>
        <v>0.38626963631574796</v>
      </c>
      <c r="AP373">
        <f t="shared" si="933"/>
        <v>0.3862696363157479</v>
      </c>
      <c r="AQ373">
        <f t="shared" si="934"/>
        <v>0.38626963631574796</v>
      </c>
      <c r="AR373">
        <f t="shared" si="935"/>
        <v>-0.47855259209858297</v>
      </c>
      <c r="AS373" s="53">
        <f t="shared" si="936"/>
        <v>1.3247826707050359</v>
      </c>
      <c r="AT373">
        <f t="shared" si="937"/>
        <v>0.30067804890405597</v>
      </c>
      <c r="AU373">
        <f t="shared" si="938"/>
        <v>0.30067804890405608</v>
      </c>
      <c r="AV373">
        <f t="shared" si="939"/>
        <v>0.30067804890405597</v>
      </c>
      <c r="AW373">
        <f t="shared" si="940"/>
        <v>-3.6387261596455812E-2</v>
      </c>
      <c r="AX373" s="53">
        <f t="shared" si="941"/>
        <v>0.1171921536676591</v>
      </c>
      <c r="AY373">
        <f t="shared" si="942"/>
        <v>0.2325216354035903</v>
      </c>
      <c r="AZ373">
        <f t="shared" si="943"/>
        <v>0.2325216354035903</v>
      </c>
      <c r="BA373">
        <f t="shared" si="944"/>
        <v>0.2325216354035903</v>
      </c>
      <c r="BB373">
        <f t="shared" si="945"/>
        <v>0</v>
      </c>
      <c r="BC373" s="53">
        <f t="shared" si="946"/>
        <v>0</v>
      </c>
      <c r="EW373">
        <f t="shared" si="895"/>
        <v>3.3929200658769707</v>
      </c>
      <c r="EX373">
        <f t="shared" si="891"/>
        <v>-4.8429158056431634</v>
      </c>
      <c r="EY373">
        <f t="shared" si="892"/>
        <v>-1.2434494358242449</v>
      </c>
      <c r="EZ373">
        <f t="shared" si="893"/>
        <v>1.8970384305947883</v>
      </c>
      <c r="FA373">
        <f t="shared" si="894"/>
        <v>-5.5867025330552966</v>
      </c>
      <c r="FB373" cm="1">
        <f t="array" ref="FB373">xsel+Rs*COS(EW373)</f>
        <v>266.09122830509955</v>
      </c>
      <c r="FC373">
        <f t="shared" si="890"/>
        <v>135.886287562908</v>
      </c>
    </row>
    <row r="374" spans="1:159" x14ac:dyDescent="0.2">
      <c r="A374">
        <f t="shared" si="947"/>
        <v>165</v>
      </c>
      <c r="B374">
        <f t="shared" si="948"/>
        <v>2.8797932657906435</v>
      </c>
      <c r="C374">
        <f t="shared" si="896"/>
        <v>7.8430013667430618E-3</v>
      </c>
      <c r="D374">
        <f t="shared" si="897"/>
        <v>0.99797008187552183</v>
      </c>
      <c r="E374">
        <f t="shared" si="898"/>
        <v>0.25881904510252102</v>
      </c>
      <c r="F374">
        <f t="shared" si="899"/>
        <v>7.5957541127251424</v>
      </c>
      <c r="G374">
        <f t="shared" si="949"/>
        <v>0.99140414108626285</v>
      </c>
      <c r="H374">
        <f t="shared" si="950"/>
        <v>0.99140414108626285</v>
      </c>
      <c r="I374">
        <f t="shared" si="900"/>
        <v>0.99140414108626285</v>
      </c>
      <c r="J374">
        <f t="shared" si="901"/>
        <v>0.25344867772501634</v>
      </c>
      <c r="K374">
        <f t="shared" si="902"/>
        <v>0.22780496040574333</v>
      </c>
      <c r="L374">
        <f t="shared" si="903"/>
        <v>-15.394709581221603</v>
      </c>
      <c r="M374">
        <f t="shared" si="904"/>
        <v>-3.0125300108116915</v>
      </c>
      <c r="N374">
        <f t="shared" si="905"/>
        <v>-13.309488703157344</v>
      </c>
      <c r="O374" s="53">
        <f t="shared" si="906"/>
        <v>11.675777258725001</v>
      </c>
      <c r="P374">
        <f t="shared" si="907"/>
        <v>0.92561935766554848</v>
      </c>
      <c r="Q374">
        <f t="shared" si="908"/>
        <v>0.92561935766554859</v>
      </c>
      <c r="R374">
        <f t="shared" si="909"/>
        <v>0.92561935766554848</v>
      </c>
      <c r="S374">
        <f t="shared" si="910"/>
        <v>-9.3629655082252246</v>
      </c>
      <c r="T374" s="53">
        <f t="shared" si="911"/>
        <v>10.627314107557133</v>
      </c>
      <c r="U374">
        <f t="shared" si="912"/>
        <v>0.81345335378271977</v>
      </c>
      <c r="V374">
        <f t="shared" si="913"/>
        <v>0.81345335378271966</v>
      </c>
      <c r="W374">
        <f t="shared" si="914"/>
        <v>0.81345335378271977</v>
      </c>
      <c r="X374">
        <f t="shared" si="915"/>
        <v>-6.1248183231818505</v>
      </c>
      <c r="Y374" s="53">
        <f t="shared" si="916"/>
        <v>8.839637447853077</v>
      </c>
      <c r="Z374">
        <f t="shared" si="917"/>
        <v>0.68201940519172288</v>
      </c>
      <c r="AA374">
        <f t="shared" si="918"/>
        <v>0.68201940519172288</v>
      </c>
      <c r="AB374">
        <f t="shared" si="919"/>
        <v>0.68201940519172288</v>
      </c>
      <c r="AC374">
        <f t="shared" si="920"/>
        <v>-3.7388707965047732</v>
      </c>
      <c r="AD374" s="53">
        <f t="shared" si="921"/>
        <v>6.7448725988323872</v>
      </c>
      <c r="AE374">
        <f t="shared" si="922"/>
        <v>0.55308940602626711</v>
      </c>
      <c r="AF374">
        <f t="shared" si="923"/>
        <v>0.55308940602626711</v>
      </c>
      <c r="AG374">
        <f t="shared" si="924"/>
        <v>0.55308940602626711</v>
      </c>
      <c r="AH374">
        <f t="shared" si="925"/>
        <v>-2.1165991638376234</v>
      </c>
      <c r="AI374" s="53">
        <f t="shared" si="926"/>
        <v>4.6900151352062522</v>
      </c>
      <c r="AJ374">
        <f t="shared" si="927"/>
        <v>0.43875960064203834</v>
      </c>
      <c r="AK374">
        <f t="shared" si="928"/>
        <v>0.43875960064203828</v>
      </c>
      <c r="AL374">
        <f t="shared" si="929"/>
        <v>0.43875960064203834</v>
      </c>
      <c r="AM374">
        <f t="shared" si="930"/>
        <v>-1.0729525340443615</v>
      </c>
      <c r="AN374" s="53">
        <f t="shared" si="931"/>
        <v>2.8678522915749669</v>
      </c>
      <c r="AO374">
        <f t="shared" si="932"/>
        <v>0.34325163100460354</v>
      </c>
      <c r="AP374">
        <f t="shared" si="933"/>
        <v>0.34325163100460354</v>
      </c>
      <c r="AQ374">
        <f t="shared" si="934"/>
        <v>0.34325163100460354</v>
      </c>
      <c r="AR374">
        <f t="shared" si="935"/>
        <v>-0.42525723566075296</v>
      </c>
      <c r="AS374" s="53">
        <f t="shared" si="936"/>
        <v>1.3456676525026625</v>
      </c>
      <c r="AT374">
        <f t="shared" si="937"/>
        <v>0.26624943711154886</v>
      </c>
      <c r="AU374">
        <f t="shared" si="938"/>
        <v>0.26624943711154886</v>
      </c>
      <c r="AV374">
        <f t="shared" si="939"/>
        <v>0.26624943711154886</v>
      </c>
      <c r="AW374">
        <f t="shared" si="940"/>
        <v>-3.2220802128386621E-2</v>
      </c>
      <c r="AX374" s="53">
        <f t="shared" si="941"/>
        <v>0.1184239244260346</v>
      </c>
      <c r="AY374">
        <f t="shared" si="942"/>
        <v>0.20546076223009116</v>
      </c>
      <c r="AZ374">
        <f t="shared" si="943"/>
        <v>0.20546076223009116</v>
      </c>
      <c r="BA374">
        <f t="shared" si="944"/>
        <v>0.20546076223009116</v>
      </c>
      <c r="BB374">
        <f t="shared" si="945"/>
        <v>0</v>
      </c>
      <c r="BC374" s="53">
        <f t="shared" si="946"/>
        <v>0</v>
      </c>
      <c r="EW374">
        <f t="shared" si="895"/>
        <v>3.4243359924128685</v>
      </c>
      <c r="EX374">
        <f t="shared" si="891"/>
        <v>-4.801468428384724</v>
      </c>
      <c r="EY374">
        <f t="shared" si="892"/>
        <v>-1.3949555301961167</v>
      </c>
      <c r="EZ374">
        <f t="shared" si="893"/>
        <v>1.0321225810047872</v>
      </c>
      <c r="FA374">
        <f t="shared" si="894"/>
        <v>-5.8090208277970579</v>
      </c>
      <c r="FB374" cm="1">
        <f t="array" ref="FB374">xsel+Rs*COS(EW374)</f>
        <v>266.10159014941416</v>
      </c>
      <c r="FC374">
        <f t="shared" si="890"/>
        <v>135.84841103931501</v>
      </c>
    </row>
    <row r="375" spans="1:159" x14ac:dyDescent="0.2">
      <c r="A375">
        <f t="shared" si="947"/>
        <v>167</v>
      </c>
      <c r="B375">
        <f t="shared" si="948"/>
        <v>2.9146998508305302</v>
      </c>
      <c r="C375">
        <f t="shared" si="896"/>
        <v>6.8166986164807635E-3</v>
      </c>
      <c r="D375">
        <f t="shared" si="897"/>
        <v>0.99846657645907833</v>
      </c>
      <c r="E375">
        <f t="shared" si="898"/>
        <v>0.2249510543438652</v>
      </c>
      <c r="F375">
        <f t="shared" si="899"/>
        <v>8.776887356869949</v>
      </c>
      <c r="G375">
        <f t="shared" si="949"/>
        <v>0.96305299330003091</v>
      </c>
      <c r="H375">
        <f t="shared" si="950"/>
        <v>0.9630529933000308</v>
      </c>
      <c r="I375">
        <f t="shared" si="900"/>
        <v>0.96305299330003091</v>
      </c>
      <c r="J375">
        <f t="shared" si="901"/>
        <v>0.27151522870359912</v>
      </c>
      <c r="K375">
        <f t="shared" si="902"/>
        <v>0.17160817000775902</v>
      </c>
      <c r="L375">
        <f t="shared" si="903"/>
        <v>-17.867337981422121</v>
      </c>
      <c r="M375">
        <f t="shared" si="904"/>
        <v>-2.2806739439955095</v>
      </c>
      <c r="N375">
        <f t="shared" si="905"/>
        <v>-12.928877743867874</v>
      </c>
      <c r="O375" s="53">
        <f t="shared" si="906"/>
        <v>13.534813193362643</v>
      </c>
      <c r="P375">
        <f t="shared" si="907"/>
        <v>0.86883836107314971</v>
      </c>
      <c r="Q375">
        <f t="shared" si="908"/>
        <v>0.8688383610731496</v>
      </c>
      <c r="R375">
        <f t="shared" si="909"/>
        <v>0.86883836107314971</v>
      </c>
      <c r="S375">
        <f t="shared" si="910"/>
        <v>-8.7886057476881305</v>
      </c>
      <c r="T375" s="53">
        <f t="shared" si="911"/>
        <v>11.807169110655618</v>
      </c>
      <c r="U375">
        <f t="shared" si="912"/>
        <v>0.74300164407002012</v>
      </c>
      <c r="V375">
        <f t="shared" si="913"/>
        <v>0.74300164407002012</v>
      </c>
      <c r="W375">
        <f t="shared" si="914"/>
        <v>0.74300164407002012</v>
      </c>
      <c r="X375">
        <f t="shared" si="915"/>
        <v>-5.5943589913206502</v>
      </c>
      <c r="Y375" s="53">
        <f t="shared" si="916"/>
        <v>9.4996606655320956</v>
      </c>
      <c r="Z375">
        <f t="shared" si="917"/>
        <v>0.61083683369860908</v>
      </c>
      <c r="AA375">
        <f t="shared" si="918"/>
        <v>0.61083683369860908</v>
      </c>
      <c r="AB375">
        <f t="shared" si="919"/>
        <v>0.61083683369860908</v>
      </c>
      <c r="AC375">
        <f t="shared" si="920"/>
        <v>-3.3486437212195748</v>
      </c>
      <c r="AD375" s="53">
        <f t="shared" si="921"/>
        <v>7.0761119323543582</v>
      </c>
      <c r="AE375">
        <f t="shared" si="922"/>
        <v>0.48889902384370681</v>
      </c>
      <c r="AF375">
        <f t="shared" si="923"/>
        <v>0.48889902384370687</v>
      </c>
      <c r="AG375">
        <f t="shared" si="924"/>
        <v>0.48889902384370681</v>
      </c>
      <c r="AH375">
        <f t="shared" si="925"/>
        <v>-1.8709511586983381</v>
      </c>
      <c r="AI375" s="53">
        <f t="shared" si="926"/>
        <v>4.8400990044816838</v>
      </c>
      <c r="AJ375">
        <f t="shared" si="927"/>
        <v>0.38460926020786074</v>
      </c>
      <c r="AK375">
        <f t="shared" si="928"/>
        <v>0.38460926020786068</v>
      </c>
      <c r="AL375">
        <f t="shared" si="929"/>
        <v>0.38460926020786074</v>
      </c>
      <c r="AM375">
        <f t="shared" si="930"/>
        <v>-0.94053208124242371</v>
      </c>
      <c r="AN375" s="53">
        <f t="shared" si="931"/>
        <v>2.9277039892520178</v>
      </c>
      <c r="AO375">
        <f t="shared" si="932"/>
        <v>0.29934197905213134</v>
      </c>
      <c r="AP375">
        <f t="shared" si="933"/>
        <v>0.29934197905213134</v>
      </c>
      <c r="AQ375">
        <f t="shared" si="934"/>
        <v>0.29934197905213134</v>
      </c>
      <c r="AR375">
        <f t="shared" si="935"/>
        <v>-0.37085721095152047</v>
      </c>
      <c r="AS375" s="53">
        <f t="shared" si="936"/>
        <v>1.3641303674554897</v>
      </c>
      <c r="AT375">
        <f t="shared" si="937"/>
        <v>0.23146812452548401</v>
      </c>
      <c r="AU375">
        <f t="shared" si="938"/>
        <v>0.23146812452548404</v>
      </c>
      <c r="AV375">
        <f t="shared" si="939"/>
        <v>0.23146812452548401</v>
      </c>
      <c r="AW375">
        <f t="shared" si="940"/>
        <v>-2.8011659743864995E-2</v>
      </c>
      <c r="AX375" s="53">
        <f t="shared" si="941"/>
        <v>0.11950561680001437</v>
      </c>
      <c r="AY375">
        <f t="shared" si="942"/>
        <v>0.1782887001733251</v>
      </c>
      <c r="AZ375">
        <f t="shared" si="943"/>
        <v>0.17828870017332507</v>
      </c>
      <c r="BA375">
        <f t="shared" si="944"/>
        <v>0.1782887001733251</v>
      </c>
      <c r="BB375">
        <f t="shared" si="945"/>
        <v>0</v>
      </c>
      <c r="BC375" s="53">
        <f t="shared" si="946"/>
        <v>0</v>
      </c>
      <c r="EW375">
        <f t="shared" si="895"/>
        <v>3.4557519189487662</v>
      </c>
      <c r="EX375">
        <f t="shared" si="891"/>
        <v>-4.755282581475778</v>
      </c>
      <c r="EY375">
        <f t="shared" si="892"/>
        <v>-1.5450849718747071</v>
      </c>
      <c r="EZ375">
        <f t="shared" si="893"/>
        <v>0.15168028076422663</v>
      </c>
      <c r="FA375">
        <f t="shared" si="894"/>
        <v>-5.8980499398044506</v>
      </c>
      <c r="FB375" cm="1">
        <f t="array" ref="FB375">xsel+Rs*COS(EW375)</f>
        <v>266.11313661114139</v>
      </c>
      <c r="FC375">
        <f t="shared" si="890"/>
        <v>135.81087867889536</v>
      </c>
    </row>
    <row r="376" spans="1:159" x14ac:dyDescent="0.2">
      <c r="A376">
        <f t="shared" si="947"/>
        <v>169</v>
      </c>
      <c r="B376">
        <f t="shared" si="948"/>
        <v>2.9496064358704168</v>
      </c>
      <c r="C376">
        <f t="shared" si="896"/>
        <v>5.7820907689862117E-3</v>
      </c>
      <c r="D376">
        <f t="shared" si="897"/>
        <v>0.99889672506919369</v>
      </c>
      <c r="E376">
        <f t="shared" si="898"/>
        <v>0.19080899537654497</v>
      </c>
      <c r="F376">
        <f t="shared" si="899"/>
        <v>10.38539708013815</v>
      </c>
      <c r="G376">
        <f t="shared" si="949"/>
        <v>0.90877543823246509</v>
      </c>
      <c r="H376">
        <f t="shared" si="950"/>
        <v>0.90877543823246509</v>
      </c>
      <c r="I376">
        <f t="shared" si="900"/>
        <v>0.90877543823246509</v>
      </c>
      <c r="J376">
        <f t="shared" si="901"/>
        <v>0.292550086565949</v>
      </c>
      <c r="K376">
        <f t="shared" si="902"/>
        <v>0.12301377332503875</v>
      </c>
      <c r="L376">
        <f t="shared" si="903"/>
        <v>-21.221285315877513</v>
      </c>
      <c r="M376">
        <f t="shared" si="904"/>
        <v>-1.6440175573551148</v>
      </c>
      <c r="N376">
        <f t="shared" si="905"/>
        <v>-12.200207692908393</v>
      </c>
      <c r="O376" s="53">
        <f t="shared" si="906"/>
        <v>15.521341490930173</v>
      </c>
      <c r="P376">
        <f t="shared" si="907"/>
        <v>0.79136364800651193</v>
      </c>
      <c r="Q376">
        <f t="shared" si="908"/>
        <v>0.79136364800651193</v>
      </c>
      <c r="R376">
        <f t="shared" si="909"/>
        <v>0.79136364800651193</v>
      </c>
      <c r="S376">
        <f t="shared" si="910"/>
        <v>-8.0049217633427254</v>
      </c>
      <c r="T376" s="53">
        <f t="shared" si="911"/>
        <v>12.983077329294153</v>
      </c>
      <c r="U376">
        <f t="shared" si="912"/>
        <v>0.65906805212842401</v>
      </c>
      <c r="V376">
        <f t="shared" si="913"/>
        <v>0.65906805212842412</v>
      </c>
      <c r="W376">
        <f t="shared" si="914"/>
        <v>0.65906805212842401</v>
      </c>
      <c r="X376">
        <f t="shared" si="915"/>
        <v>-4.9623891316307382</v>
      </c>
      <c r="Y376" s="53">
        <f t="shared" si="916"/>
        <v>10.123047947973932</v>
      </c>
      <c r="Z376">
        <f t="shared" si="917"/>
        <v>0.53206098509538635</v>
      </c>
      <c r="AA376">
        <f t="shared" si="918"/>
        <v>0.53206098509538646</v>
      </c>
      <c r="AB376">
        <f t="shared" si="919"/>
        <v>0.53206098509538635</v>
      </c>
      <c r="AC376">
        <f t="shared" si="920"/>
        <v>-2.9167898508305443</v>
      </c>
      <c r="AD376" s="53">
        <f t="shared" si="921"/>
        <v>7.3773485092372972</v>
      </c>
      <c r="AE376">
        <f t="shared" si="922"/>
        <v>0.4208542245088317</v>
      </c>
      <c r="AF376">
        <f t="shared" si="923"/>
        <v>0.4208542245088317</v>
      </c>
      <c r="AG376">
        <f t="shared" si="924"/>
        <v>0.4208542245088317</v>
      </c>
      <c r="AH376">
        <f t="shared" si="925"/>
        <v>-1.6105528147661181</v>
      </c>
      <c r="AI376" s="53">
        <f t="shared" si="926"/>
        <v>4.973227642114245</v>
      </c>
      <c r="AJ376">
        <f t="shared" si="927"/>
        <v>0.32865247634517075</v>
      </c>
      <c r="AK376">
        <f t="shared" si="928"/>
        <v>0.32865247634517075</v>
      </c>
      <c r="AL376">
        <f t="shared" si="929"/>
        <v>0.32865247634517075</v>
      </c>
      <c r="AM376">
        <f t="shared" si="930"/>
        <v>-0.80369411130492296</v>
      </c>
      <c r="AN376" s="53">
        <f t="shared" si="931"/>
        <v>2.9799662110975955</v>
      </c>
      <c r="AO376">
        <f t="shared" si="932"/>
        <v>0.25464778246709635</v>
      </c>
      <c r="AP376">
        <f t="shared" si="933"/>
        <v>0.25464778246709635</v>
      </c>
      <c r="AQ376">
        <f t="shared" si="934"/>
        <v>0.25464778246709635</v>
      </c>
      <c r="AR376">
        <f t="shared" si="935"/>
        <v>-0.31548520752009568</v>
      </c>
      <c r="AS376" s="53">
        <f t="shared" si="936"/>
        <v>1.3800973912621675</v>
      </c>
      <c r="AT376">
        <f t="shared" si="937"/>
        <v>0.19637995573295372</v>
      </c>
      <c r="AU376">
        <f t="shared" si="938"/>
        <v>0.19637995573295378</v>
      </c>
      <c r="AV376">
        <f t="shared" si="939"/>
        <v>0.19637995573295372</v>
      </c>
      <c r="AW376">
        <f t="shared" si="940"/>
        <v>-2.3765382433474674E-2</v>
      </c>
      <c r="AX376" s="53">
        <f t="shared" si="941"/>
        <v>0.12043568189663692</v>
      </c>
      <c r="AY376">
        <f t="shared" si="942"/>
        <v>0.15102074686218611</v>
      </c>
      <c r="AZ376">
        <f t="shared" si="943"/>
        <v>0.15102074686218608</v>
      </c>
      <c r="BA376">
        <f t="shared" si="944"/>
        <v>0.15102074686218611</v>
      </c>
      <c r="BB376">
        <f t="shared" si="945"/>
        <v>0</v>
      </c>
      <c r="BC376" s="53">
        <f t="shared" si="946"/>
        <v>0</v>
      </c>
      <c r="EW376">
        <f t="shared" si="895"/>
        <v>3.487167845484664</v>
      </c>
      <c r="EX376">
        <f t="shared" si="891"/>
        <v>-4.7044038447711385</v>
      </c>
      <c r="EY376">
        <f t="shared" si="892"/>
        <v>-1.6936896012264264</v>
      </c>
      <c r="EZ376">
        <f t="shared" si="893"/>
        <v>-0.72324660338671565</v>
      </c>
      <c r="FA376">
        <f t="shared" si="894"/>
        <v>-5.8555029118504915</v>
      </c>
      <c r="FB376" cm="1">
        <f t="array" ref="FB376">xsel+Rs*COS(EW376)</f>
        <v>266.12585629531753</v>
      </c>
      <c r="FC376">
        <f t="shared" si="890"/>
        <v>135.77372752155745</v>
      </c>
    </row>
    <row r="377" spans="1:159" x14ac:dyDescent="0.2">
      <c r="A377">
        <f t="shared" si="947"/>
        <v>171</v>
      </c>
      <c r="B377">
        <f t="shared" si="948"/>
        <v>2.9845130209103035</v>
      </c>
      <c r="C377">
        <f t="shared" si="896"/>
        <v>4.7404383345524539E-3</v>
      </c>
      <c r="D377">
        <f t="shared" si="897"/>
        <v>0.99925843206507803</v>
      </c>
      <c r="E377">
        <f t="shared" si="898"/>
        <v>0.15643446504023098</v>
      </c>
      <c r="F377">
        <f t="shared" si="899"/>
        <v>12.706204736174696</v>
      </c>
      <c r="G377">
        <f t="shared" si="949"/>
        <v>0.82231524687837299</v>
      </c>
      <c r="H377">
        <f t="shared" si="950"/>
        <v>0.82231524687837299</v>
      </c>
      <c r="I377">
        <f t="shared" si="900"/>
        <v>0.82231524687837299</v>
      </c>
      <c r="J377">
        <f t="shared" si="901"/>
        <v>0.31776130450756951</v>
      </c>
      <c r="K377">
        <f t="shared" si="902"/>
        <v>8.2353563764396856E-2</v>
      </c>
      <c r="L377">
        <f t="shared" si="903"/>
        <v>-26.044224998034533</v>
      </c>
      <c r="M377">
        <f t="shared" si="904"/>
        <v>-1.1067884726497126</v>
      </c>
      <c r="N377">
        <f t="shared" si="905"/>
        <v>-11.039489381968849</v>
      </c>
      <c r="O377" s="53">
        <f t="shared" si="906"/>
        <v>17.558523464608257</v>
      </c>
      <c r="P377">
        <f t="shared" si="907"/>
        <v>0.69142008922520148</v>
      </c>
      <c r="Q377">
        <f t="shared" si="908"/>
        <v>0.6914200892252016</v>
      </c>
      <c r="R377">
        <f t="shared" si="909"/>
        <v>0.69142008922520148</v>
      </c>
      <c r="S377">
        <f t="shared" si="910"/>
        <v>-6.9939574982924082</v>
      </c>
      <c r="T377" s="53">
        <f t="shared" si="911"/>
        <v>14.106966129206031</v>
      </c>
      <c r="U377">
        <f t="shared" si="912"/>
        <v>0.56180480281226453</v>
      </c>
      <c r="V377">
        <f t="shared" si="913"/>
        <v>0.56180480281226453</v>
      </c>
      <c r="W377">
        <f t="shared" si="914"/>
        <v>0.56180480281226453</v>
      </c>
      <c r="X377">
        <f t="shared" si="915"/>
        <v>-4.2300549064245772</v>
      </c>
      <c r="Y377" s="53">
        <f t="shared" si="916"/>
        <v>10.689157551563866</v>
      </c>
      <c r="Z377">
        <f t="shared" si="917"/>
        <v>0.44623241992764323</v>
      </c>
      <c r="AA377">
        <f t="shared" si="918"/>
        <v>0.44623241992764323</v>
      </c>
      <c r="AB377">
        <f t="shared" si="919"/>
        <v>0.44623241992764323</v>
      </c>
      <c r="AC377">
        <f t="shared" si="920"/>
        <v>-2.446272570282825</v>
      </c>
      <c r="AD377" s="53">
        <f t="shared" si="921"/>
        <v>7.6416444650042079</v>
      </c>
      <c r="AE377">
        <f t="shared" si="922"/>
        <v>0.34936973977887348</v>
      </c>
      <c r="AF377">
        <f t="shared" si="923"/>
        <v>0.34936973977887348</v>
      </c>
      <c r="AG377">
        <f t="shared" si="924"/>
        <v>0.34936973977887348</v>
      </c>
      <c r="AH377">
        <f t="shared" si="925"/>
        <v>-1.3369912549925276</v>
      </c>
      <c r="AI377" s="53">
        <f t="shared" si="926"/>
        <v>5.0874850889938212</v>
      </c>
      <c r="AJ377">
        <f t="shared" si="927"/>
        <v>0.27112322697766916</v>
      </c>
      <c r="AK377">
        <f t="shared" si="928"/>
        <v>0.27112322697766916</v>
      </c>
      <c r="AL377">
        <f t="shared" si="929"/>
        <v>0.27112322697766916</v>
      </c>
      <c r="AM377">
        <f t="shared" si="930"/>
        <v>-0.6630107990760663</v>
      </c>
      <c r="AN377" s="53">
        <f t="shared" si="931"/>
        <v>3.0242130010817339</v>
      </c>
      <c r="AO377">
        <f t="shared" si="932"/>
        <v>0.20928103992169106</v>
      </c>
      <c r="AP377">
        <f t="shared" si="933"/>
        <v>0.20928103992169106</v>
      </c>
      <c r="AQ377">
        <f t="shared" si="934"/>
        <v>0.20928103992169106</v>
      </c>
      <c r="AR377">
        <f t="shared" si="935"/>
        <v>-0.2592799814317891</v>
      </c>
      <c r="AS377" s="53">
        <f t="shared" si="936"/>
        <v>1.3935044386156157</v>
      </c>
      <c r="AT377">
        <f t="shared" si="937"/>
        <v>0.16103127894650723</v>
      </c>
      <c r="AU377">
        <f t="shared" si="938"/>
        <v>0.16103127894650721</v>
      </c>
      <c r="AV377">
        <f t="shared" si="939"/>
        <v>0.16103127894650723</v>
      </c>
      <c r="AW377">
        <f t="shared" si="940"/>
        <v>-1.9487579135210362E-2</v>
      </c>
      <c r="AX377" s="53">
        <f t="shared" si="941"/>
        <v>0.12121278618822821</v>
      </c>
      <c r="AY377">
        <f t="shared" si="942"/>
        <v>0.1236719975946118</v>
      </c>
      <c r="AZ377">
        <f t="shared" si="943"/>
        <v>0.12367199759461182</v>
      </c>
      <c r="BA377">
        <f t="shared" si="944"/>
        <v>0.1236719975946118</v>
      </c>
      <c r="BB377">
        <f t="shared" si="945"/>
        <v>0</v>
      </c>
      <c r="BC377" s="53">
        <f t="shared" si="946"/>
        <v>0</v>
      </c>
      <c r="EW377">
        <f t="shared" si="895"/>
        <v>3.5185837720205617</v>
      </c>
      <c r="EX377">
        <f t="shared" si="891"/>
        <v>-4.6488824294412696</v>
      </c>
      <c r="EY377">
        <f t="shared" si="892"/>
        <v>-1.8406227634233585</v>
      </c>
      <c r="EZ377">
        <f t="shared" si="893"/>
        <v>-1.5727285283411996</v>
      </c>
      <c r="FA377">
        <f t="shared" si="894"/>
        <v>-5.6865213422743546</v>
      </c>
      <c r="FB377" cm="1">
        <f t="array" ref="FB377">xsel+Rs*COS(EW377)</f>
        <v>266.13973664915</v>
      </c>
      <c r="FC377">
        <f t="shared" si="890"/>
        <v>135.73699423100823</v>
      </c>
    </row>
    <row r="378" spans="1:159" x14ac:dyDescent="0.2">
      <c r="A378">
        <f t="shared" si="947"/>
        <v>173</v>
      </c>
      <c r="B378">
        <f t="shared" si="948"/>
        <v>3.0194196059501901</v>
      </c>
      <c r="C378">
        <f t="shared" si="896"/>
        <v>3.6930104062165921E-3</v>
      </c>
      <c r="D378">
        <f t="shared" si="897"/>
        <v>0.99954993524660596</v>
      </c>
      <c r="E378">
        <f t="shared" si="898"/>
        <v>0.12186934340514755</v>
      </c>
      <c r="F378">
        <f t="shared" si="899"/>
        <v>16.349855476099663</v>
      </c>
      <c r="G378">
        <f t="shared" si="949"/>
        <v>0.69868483531911352</v>
      </c>
      <c r="H378">
        <f t="shared" si="950"/>
        <v>0.69868483531911352</v>
      </c>
      <c r="I378">
        <f t="shared" si="900"/>
        <v>0.69868483531911352</v>
      </c>
      <c r="J378">
        <f t="shared" si="901"/>
        <v>0.34927738224023891</v>
      </c>
      <c r="K378">
        <f t="shared" si="902"/>
        <v>4.9791484164983892E-2</v>
      </c>
      <c r="L378">
        <f t="shared" si="903"/>
        <v>-33.595429015395183</v>
      </c>
      <c r="M378">
        <f t="shared" si="904"/>
        <v>-0.67258257983929615</v>
      </c>
      <c r="N378">
        <f t="shared" si="905"/>
        <v>-9.3797650598455249</v>
      </c>
      <c r="O378" s="53">
        <f t="shared" si="906"/>
        <v>19.523892044244896</v>
      </c>
      <c r="P378">
        <f t="shared" si="907"/>
        <v>0.56858324196653143</v>
      </c>
      <c r="Q378">
        <f t="shared" si="908"/>
        <v>0.56858324196653132</v>
      </c>
      <c r="R378">
        <f t="shared" si="909"/>
        <v>0.56858324196653143</v>
      </c>
      <c r="S378">
        <f t="shared" si="910"/>
        <v>-5.7514195646403952</v>
      </c>
      <c r="T378" s="53">
        <f t="shared" si="911"/>
        <v>15.12024911334573</v>
      </c>
      <c r="U378">
        <f t="shared" si="912"/>
        <v>0.45206639281038891</v>
      </c>
      <c r="V378">
        <f t="shared" si="913"/>
        <v>0.45206639281038891</v>
      </c>
      <c r="W378">
        <f t="shared" si="914"/>
        <v>0.45206639281038891</v>
      </c>
      <c r="X378">
        <f t="shared" si="915"/>
        <v>-3.4037901658456584</v>
      </c>
      <c r="Y378" s="53">
        <f t="shared" si="916"/>
        <v>11.1764188658055</v>
      </c>
      <c r="Z378">
        <f t="shared" si="917"/>
        <v>0.35415678126572248</v>
      </c>
      <c r="AA378">
        <f t="shared" si="918"/>
        <v>0.35415678126572248</v>
      </c>
      <c r="AB378">
        <f t="shared" si="919"/>
        <v>0.35415678126572248</v>
      </c>
      <c r="AC378">
        <f t="shared" si="920"/>
        <v>-1.9415084626313601</v>
      </c>
      <c r="AD378" s="53">
        <f t="shared" si="921"/>
        <v>7.8624012766642908</v>
      </c>
      <c r="AE378">
        <f t="shared" si="922"/>
        <v>0.2749417084009968</v>
      </c>
      <c r="AF378">
        <f t="shared" si="923"/>
        <v>0.2749417084009968</v>
      </c>
      <c r="AG378">
        <f t="shared" si="924"/>
        <v>0.2749417084009968</v>
      </c>
      <c r="AH378">
        <f t="shared" si="925"/>
        <v>-1.0521651359888815</v>
      </c>
      <c r="AI378" s="53">
        <f t="shared" si="926"/>
        <v>5.1811512884642976</v>
      </c>
      <c r="AJ378">
        <f t="shared" si="927"/>
        <v>0.21227645797352498</v>
      </c>
      <c r="AK378">
        <f t="shared" si="928"/>
        <v>0.21227645797352496</v>
      </c>
      <c r="AL378">
        <f t="shared" si="929"/>
        <v>0.21227645797352498</v>
      </c>
      <c r="AM378">
        <f t="shared" si="930"/>
        <v>-0.51910559488013264</v>
      </c>
      <c r="AN378" s="53">
        <f t="shared" si="931"/>
        <v>3.0600751359985243</v>
      </c>
      <c r="AO378">
        <f t="shared" si="932"/>
        <v>0.16335800985173593</v>
      </c>
      <c r="AP378">
        <f t="shared" si="933"/>
        <v>0.16335800985173593</v>
      </c>
      <c r="AQ378">
        <f t="shared" si="934"/>
        <v>0.16335800985173593</v>
      </c>
      <c r="AR378">
        <f t="shared" si="935"/>
        <v>-0.20238556620772083</v>
      </c>
      <c r="AS378" s="53">
        <f t="shared" si="936"/>
        <v>1.40429696517875</v>
      </c>
      <c r="AT378">
        <f t="shared" si="937"/>
        <v>0.12546887084324404</v>
      </c>
      <c r="AU378">
        <f t="shared" si="938"/>
        <v>0.12546887084324404</v>
      </c>
      <c r="AV378">
        <f t="shared" si="939"/>
        <v>0.12546887084324404</v>
      </c>
      <c r="AW378">
        <f t="shared" si="940"/>
        <v>-1.5183910638723302E-2</v>
      </c>
      <c r="AX378" s="53">
        <f t="shared" si="941"/>
        <v>0.12183581421939482</v>
      </c>
      <c r="AY378">
        <f t="shared" si="942"/>
        <v>9.6257376348623538E-2</v>
      </c>
      <c r="AZ378">
        <f t="shared" si="943"/>
        <v>9.6257376348623552E-2</v>
      </c>
      <c r="BA378">
        <f t="shared" si="944"/>
        <v>9.6257376348623538E-2</v>
      </c>
      <c r="BB378">
        <f t="shared" si="945"/>
        <v>0</v>
      </c>
      <c r="BC378" s="53">
        <f t="shared" si="946"/>
        <v>0</v>
      </c>
      <c r="EW378">
        <f t="shared" si="895"/>
        <v>3.5499996985564595</v>
      </c>
      <c r="EX378">
        <f t="shared" si="891"/>
        <v>-4.5887731284199198</v>
      </c>
      <c r="EY378">
        <f t="shared" si="892"/>
        <v>-1.9857394531738715</v>
      </c>
      <c r="EZ378">
        <f t="shared" si="893"/>
        <v>-2.3785135141531319</v>
      </c>
      <c r="FA378">
        <f t="shared" si="894"/>
        <v>-5.3993215743268088</v>
      </c>
      <c r="FB378" cm="1">
        <f t="array" ref="FB378">xsel+Rs*COS(EW378)</f>
        <v>266.15476397440534</v>
      </c>
      <c r="FC378">
        <f t="shared" si="890"/>
        <v>135.70071505857058</v>
      </c>
    </row>
    <row r="379" spans="1:159" x14ac:dyDescent="0.2">
      <c r="A379">
        <f t="shared" si="947"/>
        <v>175</v>
      </c>
      <c r="B379">
        <f t="shared" si="948"/>
        <v>3.0543261909900767</v>
      </c>
      <c r="C379">
        <f t="shared" si="896"/>
        <v>2.6410831135653999E-3</v>
      </c>
      <c r="D379">
        <f t="shared" si="897"/>
        <v>0.99976981443957891</v>
      </c>
      <c r="E379">
        <f t="shared" si="898"/>
        <v>8.7155742747658194E-2</v>
      </c>
      <c r="F379">
        <f t="shared" si="899"/>
        <v>22.903765548431192</v>
      </c>
      <c r="G379">
        <f t="shared" si="949"/>
        <v>0.53616975621759488</v>
      </c>
      <c r="H379">
        <f t="shared" si="950"/>
        <v>0.53616975621759477</v>
      </c>
      <c r="I379">
        <f t="shared" si="900"/>
        <v>0.53616975621759488</v>
      </c>
      <c r="J379">
        <f t="shared" si="901"/>
        <v>0.39141266643395561</v>
      </c>
      <c r="K379">
        <f t="shared" si="902"/>
        <v>2.5384497790081496E-2</v>
      </c>
      <c r="L379">
        <f t="shared" si="903"/>
        <v>-47.148965748890532</v>
      </c>
      <c r="M379">
        <f t="shared" si="904"/>
        <v>-0.34432520127440563</v>
      </c>
      <c r="N379">
        <f t="shared" si="905"/>
        <v>-7.1980184645323053</v>
      </c>
      <c r="O379" s="53">
        <f t="shared" si="906"/>
        <v>21.251414389595755</v>
      </c>
      <c r="P379">
        <f t="shared" si="907"/>
        <v>0.42433932431573701</v>
      </c>
      <c r="Q379">
        <f t="shared" si="908"/>
        <v>0.42433932431573701</v>
      </c>
      <c r="R379">
        <f t="shared" si="909"/>
        <v>0.42433932431573701</v>
      </c>
      <c r="S379">
        <f t="shared" si="910"/>
        <v>-4.2923415812868315</v>
      </c>
      <c r="T379" s="53">
        <f t="shared" si="911"/>
        <v>15.958584369997777</v>
      </c>
      <c r="U379">
        <f t="shared" si="912"/>
        <v>0.33148756320601153</v>
      </c>
      <c r="V379">
        <f t="shared" si="913"/>
        <v>0.33148756320601153</v>
      </c>
      <c r="W379">
        <f t="shared" si="914"/>
        <v>0.33148756320601153</v>
      </c>
      <c r="X379">
        <f t="shared" si="915"/>
        <v>-2.4959035347137921</v>
      </c>
      <c r="Y379" s="53">
        <f t="shared" si="916"/>
        <v>11.563997134517994</v>
      </c>
      <c r="Z379">
        <f t="shared" si="917"/>
        <v>0.25689772156218899</v>
      </c>
      <c r="AA379">
        <f t="shared" si="918"/>
        <v>0.25689772156218904</v>
      </c>
      <c r="AB379">
        <f t="shared" si="919"/>
        <v>0.25689772156218899</v>
      </c>
      <c r="AC379">
        <f t="shared" si="920"/>
        <v>-1.4083285336543701</v>
      </c>
      <c r="AD379" s="53">
        <f t="shared" si="921"/>
        <v>8.0337295115157907</v>
      </c>
      <c r="AE379">
        <f t="shared" si="922"/>
        <v>0.19813961399126792</v>
      </c>
      <c r="AF379">
        <f t="shared" si="923"/>
        <v>0.19813961399126795</v>
      </c>
      <c r="AG379">
        <f t="shared" si="924"/>
        <v>0.19813961399126792</v>
      </c>
      <c r="AH379">
        <f t="shared" si="925"/>
        <v>-0.75825379536759596</v>
      </c>
      <c r="AI379" s="53">
        <f t="shared" si="926"/>
        <v>5.2527630933670189</v>
      </c>
      <c r="AJ379">
        <f t="shared" si="927"/>
        <v>0.1523851611469039</v>
      </c>
      <c r="AK379">
        <f t="shared" si="928"/>
        <v>0.15238516114690392</v>
      </c>
      <c r="AL379">
        <f t="shared" si="929"/>
        <v>0.1523851611469039</v>
      </c>
      <c r="AM379">
        <f t="shared" si="930"/>
        <v>-0.37264607900106439</v>
      </c>
      <c r="AN379" s="53">
        <f t="shared" si="931"/>
        <v>3.0872475228159026</v>
      </c>
      <c r="AO379">
        <f t="shared" si="932"/>
        <v>0.11699851743172796</v>
      </c>
      <c r="AP379">
        <f t="shared" si="933"/>
        <v>0.11699851743172793</v>
      </c>
      <c r="AQ379">
        <f t="shared" si="934"/>
        <v>0.11699851743172796</v>
      </c>
      <c r="AR379">
        <f t="shared" si="935"/>
        <v>-0.14495041423053373</v>
      </c>
      <c r="AS379" s="53">
        <f t="shared" si="936"/>
        <v>1.4124306866181291</v>
      </c>
      <c r="AT379">
        <f t="shared" si="937"/>
        <v>8.9739860252459516E-2</v>
      </c>
      <c r="AU379">
        <f t="shared" si="938"/>
        <v>8.9739860252459516E-2</v>
      </c>
      <c r="AV379">
        <f t="shared" si="939"/>
        <v>8.9739860252459516E-2</v>
      </c>
      <c r="AW379">
        <f t="shared" si="940"/>
        <v>-1.0860080350191356E-2</v>
      </c>
      <c r="AX379" s="53">
        <f t="shared" si="941"/>
        <v>0.1223038708782646</v>
      </c>
      <c r="AY379">
        <f t="shared" si="942"/>
        <v>6.8791666857695957E-2</v>
      </c>
      <c r="AZ379">
        <f t="shared" si="943"/>
        <v>6.8791666857695957E-2</v>
      </c>
      <c r="BA379">
        <f t="shared" si="944"/>
        <v>6.8791666857695957E-2</v>
      </c>
      <c r="BB379">
        <f t="shared" si="945"/>
        <v>0</v>
      </c>
      <c r="BC379" s="53">
        <f t="shared" si="946"/>
        <v>0</v>
      </c>
      <c r="EW379">
        <f t="shared" si="895"/>
        <v>3.5814156250923572</v>
      </c>
      <c r="EX379">
        <f t="shared" si="891"/>
        <v>-4.5241352623301125</v>
      </c>
      <c r="EY379">
        <f t="shared" si="892"/>
        <v>-2.1288964578253315</v>
      </c>
      <c r="EZ379">
        <f t="shared" si="893"/>
        <v>-3.1244958425621427</v>
      </c>
      <c r="FA379">
        <f t="shared" si="894"/>
        <v>-5.0047503164305702</v>
      </c>
      <c r="FB379" cm="1">
        <f t="array" ref="FB379">xsel+Rs*COS(EW379)</f>
        <v>266.17092344092777</v>
      </c>
      <c r="FC379">
        <f t="shared" si="890"/>
        <v>135.66492580740771</v>
      </c>
    </row>
    <row r="380" spans="1:159" x14ac:dyDescent="0.2">
      <c r="A380">
        <f t="shared" si="947"/>
        <v>177</v>
      </c>
      <c r="B380">
        <f t="shared" si="948"/>
        <v>3.0892327760299634</v>
      </c>
      <c r="C380">
        <f t="shared" si="896"/>
        <v>1.5859380679679941E-3</v>
      </c>
      <c r="D380">
        <f t="shared" si="897"/>
        <v>0.99991699841467085</v>
      </c>
      <c r="E380">
        <f t="shared" si="898"/>
        <v>5.2335956242943807E-2</v>
      </c>
      <c r="F380">
        <f t="shared" si="899"/>
        <v>38.188459297025631</v>
      </c>
      <c r="G380">
        <f t="shared" si="949"/>
        <v>0.33846299590566614</v>
      </c>
      <c r="H380">
        <f t="shared" si="950"/>
        <v>0.33846299590566614</v>
      </c>
      <c r="I380">
        <f t="shared" si="900"/>
        <v>0.33846299590566614</v>
      </c>
      <c r="J380">
        <f t="shared" si="901"/>
        <v>0.45531666966550038</v>
      </c>
      <c r="K380">
        <f t="shared" si="902"/>
        <v>9.1322754797070298E-3</v>
      </c>
      <c r="L380">
        <f t="shared" si="903"/>
        <v>-78.709688836878911</v>
      </c>
      <c r="M380">
        <f t="shared" si="904"/>
        <v>-0.12423911814563421</v>
      </c>
      <c r="N380">
        <f t="shared" si="905"/>
        <v>-4.5438275207398862</v>
      </c>
      <c r="O380" s="53">
        <f t="shared" si="906"/>
        <v>22.551876823075336</v>
      </c>
      <c r="P380">
        <f t="shared" si="907"/>
        <v>0.2624396737188488</v>
      </c>
      <c r="Q380">
        <f t="shared" si="908"/>
        <v>0.2624396737188488</v>
      </c>
      <c r="R380">
        <f t="shared" si="909"/>
        <v>0.2624396737188488</v>
      </c>
      <c r="S380">
        <f t="shared" si="910"/>
        <v>-2.6546696465128599</v>
      </c>
      <c r="T380" s="53">
        <f t="shared" si="911"/>
        <v>16.559892983802285</v>
      </c>
      <c r="U380">
        <f t="shared" si="912"/>
        <v>0.20247679708373789</v>
      </c>
      <c r="V380">
        <f t="shared" si="913"/>
        <v>0.20247679708373792</v>
      </c>
      <c r="W380">
        <f t="shared" si="914"/>
        <v>0.20247679708373789</v>
      </c>
      <c r="X380">
        <f t="shared" si="915"/>
        <v>-1.5245294533863352</v>
      </c>
      <c r="Y380" s="53">
        <f t="shared" si="916"/>
        <v>11.833756616451947</v>
      </c>
      <c r="Z380">
        <f t="shared" si="917"/>
        <v>0.15574946243271043</v>
      </c>
      <c r="AA380">
        <f t="shared" si="918"/>
        <v>0.15574946243271043</v>
      </c>
      <c r="AB380">
        <f t="shared" si="919"/>
        <v>0.15574946243271043</v>
      </c>
      <c r="AC380">
        <f t="shared" si="920"/>
        <v>-0.85382778294596628</v>
      </c>
      <c r="AD380" s="53">
        <f t="shared" si="921"/>
        <v>8.1508153028215915</v>
      </c>
      <c r="AE380">
        <f t="shared" si="922"/>
        <v>0.11959456390420142</v>
      </c>
      <c r="AF380">
        <f t="shared" si="923"/>
        <v>0.11959456390420144</v>
      </c>
      <c r="AG380">
        <f t="shared" si="924"/>
        <v>0.11959456390420142</v>
      </c>
      <c r="AH380">
        <f t="shared" si="925"/>
        <v>-0.45767239654402764</v>
      </c>
      <c r="AI380" s="53">
        <f t="shared" si="926"/>
        <v>5.301169148697717</v>
      </c>
      <c r="AJ380">
        <f t="shared" si="927"/>
        <v>9.1736944380530719E-2</v>
      </c>
      <c r="AK380">
        <f t="shared" si="928"/>
        <v>9.1736944380530719E-2</v>
      </c>
      <c r="AL380">
        <f t="shared" si="929"/>
        <v>9.1736944380530719E-2</v>
      </c>
      <c r="AM380">
        <f t="shared" si="930"/>
        <v>-0.22433557418354375</v>
      </c>
      <c r="AN380" s="53">
        <f t="shared" si="931"/>
        <v>3.105495489813618</v>
      </c>
      <c r="AO380">
        <f t="shared" si="932"/>
        <v>7.0325213755855348E-2</v>
      </c>
      <c r="AP380">
        <f t="shared" si="933"/>
        <v>7.0325213755855348E-2</v>
      </c>
      <c r="AQ380">
        <f t="shared" si="934"/>
        <v>7.0325213755855348E-2</v>
      </c>
      <c r="AR380">
        <f t="shared" si="935"/>
        <v>-8.7126478937733245E-2</v>
      </c>
      <c r="AS380" s="53">
        <f t="shared" si="936"/>
        <v>1.4178720055538419</v>
      </c>
      <c r="AT380">
        <f t="shared" si="937"/>
        <v>5.3891650893476327E-2</v>
      </c>
      <c r="AU380">
        <f t="shared" si="938"/>
        <v>5.389165089347632E-2</v>
      </c>
      <c r="AV380">
        <f t="shared" si="939"/>
        <v>5.3891650893476327E-2</v>
      </c>
      <c r="AW380">
        <f t="shared" si="940"/>
        <v>-6.5218249422363027E-3</v>
      </c>
      <c r="AX380" s="53">
        <f t="shared" si="941"/>
        <v>0.12261628322336476</v>
      </c>
      <c r="AY380">
        <f t="shared" si="942"/>
        <v>4.1289543733356977E-2</v>
      </c>
      <c r="AZ380">
        <f t="shared" si="943"/>
        <v>4.1289543733356984E-2</v>
      </c>
      <c r="BA380">
        <f t="shared" si="944"/>
        <v>4.1289543733356977E-2</v>
      </c>
      <c r="BB380">
        <f t="shared" si="945"/>
        <v>0</v>
      </c>
      <c r="BC380" s="53">
        <f t="shared" si="946"/>
        <v>0</v>
      </c>
      <c r="EW380">
        <f t="shared" si="895"/>
        <v>3.612831551628255</v>
      </c>
      <c r="EX380">
        <f t="shared" si="891"/>
        <v>-4.4550326209418554</v>
      </c>
      <c r="EY380">
        <f t="shared" si="892"/>
        <v>-2.2699524986977018</v>
      </c>
      <c r="EZ380">
        <f t="shared" si="893"/>
        <v>-3.7970751695198208</v>
      </c>
      <c r="FA380">
        <f t="shared" si="894"/>
        <v>-4.5157745910326419</v>
      </c>
      <c r="FB380" cm="1">
        <f t="array" ref="FB380">xsel+Rs*COS(EW380)</f>
        <v>266.18819910127485</v>
      </c>
      <c r="FC380">
        <f t="shared" si="890"/>
        <v>135.62966179718964</v>
      </c>
    </row>
    <row r="381" spans="1:159" x14ac:dyDescent="0.2">
      <c r="A381">
        <f t="shared" si="947"/>
        <v>179</v>
      </c>
      <c r="B381">
        <f t="shared" si="948"/>
        <v>3.12413936106985</v>
      </c>
      <c r="C381">
        <f t="shared" si="896"/>
        <v>5.288608011298012E-4</v>
      </c>
      <c r="D381">
        <f t="shared" si="897"/>
        <v>0.99999077010634996</v>
      </c>
      <c r="E381">
        <f t="shared" si="898"/>
        <v>1.7452406437283439E-2</v>
      </c>
      <c r="F381">
        <f t="shared" si="899"/>
        <v>114.58865012931011</v>
      </c>
      <c r="G381">
        <f t="shared" si="949"/>
        <v>0.11583678248910045</v>
      </c>
      <c r="H381">
        <f t="shared" si="950"/>
        <v>0.11583678248910045</v>
      </c>
      <c r="I381">
        <f t="shared" si="900"/>
        <v>0.11583678248910045</v>
      </c>
      <c r="J381">
        <f t="shared" si="901"/>
        <v>0.59266859504558711</v>
      </c>
      <c r="K381">
        <f t="shared" si="902"/>
        <v>1.0143060474861981E-3</v>
      </c>
      <c r="L381">
        <f t="shared" si="903"/>
        <v>-236.32109172688368</v>
      </c>
      <c r="M381">
        <f t="shared" si="904"/>
        <v>-1.3820050740250465E-2</v>
      </c>
      <c r="N381">
        <f t="shared" si="905"/>
        <v>-1.5550957314537093</v>
      </c>
      <c r="O381" s="53">
        <f t="shared" si="906"/>
        <v>23.253844830633867</v>
      </c>
      <c r="P381">
        <f t="shared" si="907"/>
        <v>8.8846285702025088E-2</v>
      </c>
      <c r="Q381">
        <f t="shared" si="908"/>
        <v>8.8846285702025088E-2</v>
      </c>
      <c r="R381">
        <f t="shared" si="909"/>
        <v>8.8846285702025088E-2</v>
      </c>
      <c r="S381">
        <f t="shared" si="910"/>
        <v>-0.89871144296289096</v>
      </c>
      <c r="T381" s="53">
        <f t="shared" si="911"/>
        <v>16.874449550860945</v>
      </c>
      <c r="U381">
        <f t="shared" si="912"/>
        <v>6.8105553026025292E-2</v>
      </c>
      <c r="V381">
        <f t="shared" si="913"/>
        <v>6.8105553026025306E-2</v>
      </c>
      <c r="W381">
        <f t="shared" si="914"/>
        <v>6.8105553026025292E-2</v>
      </c>
      <c r="X381">
        <f t="shared" si="915"/>
        <v>-0.51279417208680789</v>
      </c>
      <c r="Y381" s="53">
        <f t="shared" si="916"/>
        <v>11.972230329921617</v>
      </c>
      <c r="Z381">
        <f t="shared" si="917"/>
        <v>5.2189017459274727E-2</v>
      </c>
      <c r="AA381">
        <f t="shared" si="918"/>
        <v>5.2189017459274727E-2</v>
      </c>
      <c r="AB381">
        <f t="shared" si="919"/>
        <v>5.2189017459274727E-2</v>
      </c>
      <c r="AC381">
        <f t="shared" si="920"/>
        <v>-0.28610328649212963</v>
      </c>
      <c r="AD381" s="53">
        <f t="shared" si="921"/>
        <v>8.2102442995830121</v>
      </c>
      <c r="AE381">
        <f t="shared" si="922"/>
        <v>3.9984309170936171E-2</v>
      </c>
      <c r="AF381">
        <f t="shared" si="923"/>
        <v>3.9984309170936171E-2</v>
      </c>
      <c r="AG381">
        <f t="shared" si="924"/>
        <v>3.9984309170936171E-2</v>
      </c>
      <c r="AH381">
        <f t="shared" si="925"/>
        <v>-0.15301460204393771</v>
      </c>
      <c r="AI381" s="53">
        <f t="shared" si="926"/>
        <v>5.3255749635623557</v>
      </c>
      <c r="AJ381">
        <f t="shared" si="927"/>
        <v>3.0630177975632736E-2</v>
      </c>
      <c r="AK381">
        <f t="shared" si="928"/>
        <v>3.0630177975632746E-2</v>
      </c>
      <c r="AL381">
        <f t="shared" si="929"/>
        <v>3.0630177975632736E-2</v>
      </c>
      <c r="AM381">
        <f t="shared" si="930"/>
        <v>-7.4903721831035219E-2</v>
      </c>
      <c r="AN381" s="53">
        <f t="shared" si="931"/>
        <v>3.1146597342339164</v>
      </c>
      <c r="AO381">
        <f t="shared" si="932"/>
        <v>2.3462796641506505E-2</v>
      </c>
      <c r="AP381">
        <f t="shared" si="933"/>
        <v>2.3462796641506509E-2</v>
      </c>
      <c r="AQ381">
        <f t="shared" si="934"/>
        <v>2.3462796641506505E-2</v>
      </c>
      <c r="AR381">
        <f t="shared" si="935"/>
        <v>-2.9068249468876515E-2</v>
      </c>
      <c r="AS381" s="53">
        <f t="shared" si="936"/>
        <v>1.4205983387744119</v>
      </c>
      <c r="AT381">
        <f t="shared" si="937"/>
        <v>1.7971843369894231E-2</v>
      </c>
      <c r="AU381">
        <f t="shared" si="938"/>
        <v>1.7971843369894231E-2</v>
      </c>
      <c r="AV381">
        <f t="shared" si="939"/>
        <v>1.7971843369894231E-2</v>
      </c>
      <c r="AW381">
        <f t="shared" si="940"/>
        <v>-2.1749049139408437E-3</v>
      </c>
      <c r="AX381" s="53">
        <f t="shared" si="941"/>
        <v>0.12277260186004815</v>
      </c>
      <c r="AY381">
        <f t="shared" si="942"/>
        <v>1.3765603621176835E-2</v>
      </c>
      <c r="AZ381">
        <f t="shared" si="943"/>
        <v>1.3765603621176835E-2</v>
      </c>
      <c r="BA381">
        <f t="shared" si="944"/>
        <v>1.3765603621176835E-2</v>
      </c>
      <c r="BB381">
        <f t="shared" si="945"/>
        <v>0</v>
      </c>
      <c r="BC381" s="53">
        <f t="shared" si="946"/>
        <v>0</v>
      </c>
      <c r="EW381">
        <f t="shared" si="895"/>
        <v>3.6442474781641527</v>
      </c>
      <c r="EX381">
        <f t="shared" si="891"/>
        <v>-4.381533400219336</v>
      </c>
      <c r="EY381">
        <f t="shared" si="892"/>
        <v>-2.4087683705085441</v>
      </c>
      <c r="EZ381">
        <f t="shared" si="893"/>
        <v>-4.3853992250954406</v>
      </c>
      <c r="FA381">
        <f t="shared" si="894"/>
        <v>-3.9469321803816575</v>
      </c>
      <c r="FB381" cm="1">
        <f t="array" ref="FB381">xsel+Rs*COS(EW381)</f>
        <v>266.2065739064555</v>
      </c>
      <c r="FC381">
        <f t="shared" si="890"/>
        <v>135.5949578292369</v>
      </c>
    </row>
    <row r="382" spans="1:159" x14ac:dyDescent="0.2">
      <c r="A382">
        <f t="shared" si="947"/>
        <v>181</v>
      </c>
      <c r="B382">
        <f t="shared" si="948"/>
        <v>3.1590459461097367</v>
      </c>
      <c r="C382">
        <f t="shared" si="896"/>
        <v>-5.2886080112980716E-4</v>
      </c>
      <c r="D382">
        <f t="shared" si="897"/>
        <v>0.99999077010634996</v>
      </c>
      <c r="E382">
        <f t="shared" si="898"/>
        <v>-1.7452406437283637E-2</v>
      </c>
      <c r="F382">
        <f t="shared" si="899"/>
        <v>114.5886501293088</v>
      </c>
      <c r="G382">
        <f t="shared" si="949"/>
        <v>0.11583678248910177</v>
      </c>
      <c r="H382">
        <f t="shared" si="950"/>
        <v>0.11583678248910177</v>
      </c>
      <c r="I382">
        <f t="shared" si="900"/>
        <v>0.11583678248910177</v>
      </c>
      <c r="J382">
        <f t="shared" si="901"/>
        <v>0.59266859504558567</v>
      </c>
      <c r="K382">
        <f t="shared" si="902"/>
        <v>1.0143060474862211E-3</v>
      </c>
      <c r="L382">
        <f t="shared" si="903"/>
        <v>236.32109172688095</v>
      </c>
      <c r="M382">
        <f t="shared" si="904"/>
        <v>-1.3820050740250153E-2</v>
      </c>
      <c r="N382">
        <f t="shared" si="905"/>
        <v>1.5550957314537444</v>
      </c>
      <c r="O382" s="53">
        <f t="shared" si="906"/>
        <v>23.253844830634005</v>
      </c>
      <c r="P382">
        <f t="shared" si="907"/>
        <v>8.8846285702026101E-2</v>
      </c>
      <c r="Q382">
        <f t="shared" si="908"/>
        <v>8.8846285702026101E-2</v>
      </c>
      <c r="R382">
        <f t="shared" si="909"/>
        <v>8.8846285702026101E-2</v>
      </c>
      <c r="S382">
        <f t="shared" si="910"/>
        <v>0.89871144296290717</v>
      </c>
      <c r="T382" s="53">
        <f t="shared" si="911"/>
        <v>16.874449550861002</v>
      </c>
      <c r="U382">
        <f t="shared" si="912"/>
        <v>6.8105553026026083E-2</v>
      </c>
      <c r="V382">
        <f t="shared" si="913"/>
        <v>6.8105553026026097E-2</v>
      </c>
      <c r="W382">
        <f t="shared" si="914"/>
        <v>6.8105553026026083E-2</v>
      </c>
      <c r="X382">
        <f t="shared" si="915"/>
        <v>0.51279417208680211</v>
      </c>
      <c r="Y382" s="53">
        <f t="shared" si="916"/>
        <v>11.972230329921434</v>
      </c>
      <c r="Z382">
        <f t="shared" si="917"/>
        <v>5.2189017459275323E-2</v>
      </c>
      <c r="AA382">
        <f t="shared" si="918"/>
        <v>5.2189017459275323E-2</v>
      </c>
      <c r="AB382">
        <f t="shared" si="919"/>
        <v>5.2189017459275323E-2</v>
      </c>
      <c r="AC382">
        <f t="shared" si="920"/>
        <v>0.28610328649215266</v>
      </c>
      <c r="AD382" s="53">
        <f t="shared" si="921"/>
        <v>8.210244299583378</v>
      </c>
      <c r="AE382">
        <f t="shared" si="922"/>
        <v>3.9984309170936629E-2</v>
      </c>
      <c r="AF382">
        <f t="shared" si="923"/>
        <v>3.9984309170936636E-2</v>
      </c>
      <c r="AG382">
        <f t="shared" si="924"/>
        <v>3.9984309170936629E-2</v>
      </c>
      <c r="AH382">
        <f t="shared" si="925"/>
        <v>0.15301460204393599</v>
      </c>
      <c r="AI382" s="53">
        <f t="shared" si="926"/>
        <v>5.3255749635622482</v>
      </c>
      <c r="AJ382">
        <f t="shared" si="927"/>
        <v>3.063017797563309E-2</v>
      </c>
      <c r="AK382">
        <f t="shared" si="928"/>
        <v>3.0630177975633097E-2</v>
      </c>
      <c r="AL382">
        <f t="shared" si="929"/>
        <v>3.063017797563309E-2</v>
      </c>
      <c r="AM382">
        <f t="shared" si="930"/>
        <v>7.4903721831034387E-2</v>
      </c>
      <c r="AN382" s="53">
        <f t="shared" si="931"/>
        <v>3.1146597342338342</v>
      </c>
      <c r="AO382">
        <f t="shared" si="932"/>
        <v>2.3462796641506758E-2</v>
      </c>
      <c r="AP382">
        <f t="shared" si="933"/>
        <v>2.3462796641506758E-2</v>
      </c>
      <c r="AQ382">
        <f t="shared" si="934"/>
        <v>2.3462796641506758E-2</v>
      </c>
      <c r="AR382">
        <f t="shared" si="935"/>
        <v>2.9068249468876189E-2</v>
      </c>
      <c r="AS382" s="53">
        <f t="shared" si="936"/>
        <v>1.420598338774349</v>
      </c>
      <c r="AT382">
        <f t="shared" si="937"/>
        <v>1.7971843369894453E-2</v>
      </c>
      <c r="AU382">
        <f t="shared" si="938"/>
        <v>1.7971843369894457E-2</v>
      </c>
      <c r="AV382">
        <f t="shared" si="939"/>
        <v>1.7971843369894453E-2</v>
      </c>
      <c r="AW382">
        <f t="shared" si="940"/>
        <v>2.1749049139408194E-3</v>
      </c>
      <c r="AX382" s="53">
        <f t="shared" si="941"/>
        <v>0.12277260186000002</v>
      </c>
      <c r="AY382">
        <f t="shared" si="942"/>
        <v>1.3765603621176983E-2</v>
      </c>
      <c r="AZ382">
        <f t="shared" si="943"/>
        <v>1.3765603621176981E-2</v>
      </c>
      <c r="BA382">
        <f t="shared" si="944"/>
        <v>1.3765603621176983E-2</v>
      </c>
      <c r="BB382">
        <f t="shared" si="945"/>
        <v>0</v>
      </c>
      <c r="BC382" s="53">
        <f t="shared" si="946"/>
        <v>0</v>
      </c>
      <c r="EW382">
        <f t="shared" si="895"/>
        <v>3.6756634047000505</v>
      </c>
      <c r="EX382">
        <f t="shared" si="891"/>
        <v>-4.3037101350197373</v>
      </c>
      <c r="EY382">
        <f t="shared" si="892"/>
        <v>-2.5452070787518237</v>
      </c>
      <c r="EZ382">
        <f t="shared" si="893"/>
        <v>-4.8814893561553987</v>
      </c>
      <c r="FA382">
        <f t="shared" si="894"/>
        <v>-3.3137684991172147</v>
      </c>
      <c r="FB382" cm="1">
        <f t="array" ref="FB382">xsel+Rs*COS(EW382)</f>
        <v>266.22602972275541</v>
      </c>
      <c r="FC382">
        <f t="shared" si="890"/>
        <v>135.56084815217611</v>
      </c>
    </row>
    <row r="383" spans="1:159" x14ac:dyDescent="0.2">
      <c r="EW383">
        <f t="shared" si="895"/>
        <v>3.7070793312359482</v>
      </c>
      <c r="EX383">
        <f t="shared" si="891"/>
        <v>-4.2216396275100969</v>
      </c>
      <c r="EY383">
        <f t="shared" si="892"/>
        <v>-2.6791339748949499</v>
      </c>
      <c r="EZ383">
        <f t="shared" si="893"/>
        <v>-5.2802537606120508</v>
      </c>
      <c r="FA383">
        <f t="shared" si="894"/>
        <v>-2.632284221649003</v>
      </c>
      <c r="FB383" cm="1">
        <f t="array" ref="FB383">xsel+Rs*COS(EW383)</f>
        <v>266.24654734963281</v>
      </c>
      <c r="FC383">
        <f t="shared" si="890"/>
        <v>135.52736642814031</v>
      </c>
    </row>
    <row r="384" spans="1:159" x14ac:dyDescent="0.2">
      <c r="EW384">
        <f t="shared" si="895"/>
        <v>3.738495257771846</v>
      </c>
      <c r="EX384">
        <f t="shared" si="891"/>
        <v>-4.1354028713728317</v>
      </c>
      <c r="EY384">
        <f t="shared" si="892"/>
        <v>-2.8104168892606203</v>
      </c>
      <c r="EZ384">
        <f t="shared" si="893"/>
        <v>-5.5793980796587341</v>
      </c>
      <c r="FA384">
        <f t="shared" si="894"/>
        <v>-1.918415249287919</v>
      </c>
      <c r="FB384" cm="1">
        <f t="array" ref="FB384">xsel+Rs*COS(EW384)</f>
        <v>266.2681065386671</v>
      </c>
      <c r="FC384">
        <f t="shared" si="890"/>
        <v>135.49454569954889</v>
      </c>
    </row>
    <row r="385" spans="153:159" x14ac:dyDescent="0.2">
      <c r="EW385">
        <f t="shared" si="895"/>
        <v>3.7699111843077437</v>
      </c>
      <c r="EX385">
        <f t="shared" si="891"/>
        <v>-4.0450849718747612</v>
      </c>
      <c r="EY385">
        <f t="shared" si="892"/>
        <v>-2.938926261462333</v>
      </c>
      <c r="EZ385">
        <f t="shared" si="893"/>
        <v>-5.7792468485895112</v>
      </c>
      <c r="FA385">
        <f t="shared" si="894"/>
        <v>-1.1875629933052845</v>
      </c>
      <c r="FB385" cm="1">
        <f t="array" ref="FB385">xsel+Rs*COS(EW385)</f>
        <v>266.29068601354163</v>
      </c>
      <c r="FC385">
        <f t="shared" si="890"/>
        <v>135.46241835649846</v>
      </c>
    </row>
    <row r="386" spans="153:159" x14ac:dyDescent="0.2">
      <c r="EW386">
        <f t="shared" si="895"/>
        <v>3.8013271108436415</v>
      </c>
      <c r="EX386">
        <f t="shared" si="891"/>
        <v>-3.9507750618784772</v>
      </c>
      <c r="EY386">
        <f t="shared" si="892"/>
        <v>-3.0645352682648497</v>
      </c>
      <c r="EZ386">
        <f t="shared" si="893"/>
        <v>-5.8824920359966457</v>
      </c>
      <c r="FA386">
        <f t="shared" si="894"/>
        <v>-0.4541887784127196</v>
      </c>
      <c r="FB386" cm="1">
        <f t="array" ref="FB386">xsel+Rs*COS(EW386)</f>
        <v>266.31426349104072</v>
      </c>
      <c r="FC386">
        <f t="shared" si="890"/>
        <v>135.43101610479783</v>
      </c>
    </row>
    <row r="387" spans="153:159" x14ac:dyDescent="0.2">
      <c r="EW387">
        <f t="shared" si="895"/>
        <v>3.8327430373795393</v>
      </c>
      <c r="EX387">
        <f t="shared" si="891"/>
        <v>-3.8525662138789736</v>
      </c>
      <c r="EY387">
        <f t="shared" si="892"/>
        <v>-3.1871199487434159</v>
      </c>
      <c r="EZ387">
        <f t="shared" si="893"/>
        <v>-5.8938864890014484</v>
      </c>
      <c r="FA387">
        <f t="shared" si="894"/>
        <v>0.26851825778926275</v>
      </c>
      <c r="FB387" cm="1">
        <f t="array" ref="FB387">xsel+Rs*COS(EW387)</f>
        <v>266.33881570304055</v>
      </c>
      <c r="FC387">
        <f t="shared" si="890"/>
        <v>135.4003699346782</v>
      </c>
    </row>
    <row r="388" spans="153:159" x14ac:dyDescent="0.2">
      <c r="EW388">
        <f t="shared" si="895"/>
        <v>3.864158963915437</v>
      </c>
      <c r="EX388">
        <f t="shared" si="891"/>
        <v>-3.7505553481523264</v>
      </c>
      <c r="EY388">
        <f t="shared" si="892"/>
        <v>-3.3065593266182267</v>
      </c>
      <c r="EZ388">
        <f t="shared" si="893"/>
        <v>-5.8199005901047309</v>
      </c>
      <c r="FA388">
        <f t="shared" si="894"/>
        <v>0.96889479372045662</v>
      </c>
      <c r="FB388" cm="1">
        <f t="array" ref="FB388">xsel+Rs*COS(EW388)</f>
        <v>266.36431841947223</v>
      </c>
      <c r="FC388">
        <f t="shared" si="890"/>
        <v>135.37051009020951</v>
      </c>
    </row>
    <row r="389" spans="153:159" x14ac:dyDescent="0.2">
      <c r="EW389">
        <f t="shared" si="895"/>
        <v>3.8955748904513348</v>
      </c>
      <c r="EX389">
        <f t="shared" si="891"/>
        <v>-3.6448431371070877</v>
      </c>
      <c r="EY389">
        <f t="shared" si="892"/>
        <v>-3.4227355296434108</v>
      </c>
      <c r="EZ389">
        <f t="shared" si="893"/>
        <v>-5.6683599258187725</v>
      </c>
      <c r="FA389">
        <f t="shared" si="894"/>
        <v>1.6369776270223768</v>
      </c>
      <c r="FB389" cm="1">
        <f t="array" ref="FB389">xsel+Rs*COS(EW389)</f>
        <v>266.39074647223356</v>
      </c>
      <c r="FC389">
        <f t="shared" si="890"/>
        <v>135.34146603945319</v>
      </c>
    </row>
    <row r="390" spans="153:159" x14ac:dyDescent="0.2">
      <c r="EW390">
        <f t="shared" si="895"/>
        <v>3.9269908169872325</v>
      </c>
      <c r="EX390">
        <f t="shared" si="891"/>
        <v>-3.5355339059327697</v>
      </c>
      <c r="EY390">
        <f t="shared" si="892"/>
        <v>-3.5355339059327058</v>
      </c>
      <c r="EZ390">
        <f t="shared" si="893"/>
        <v>-5.448080424268646</v>
      </c>
      <c r="FA390">
        <f t="shared" si="894"/>
        <v>2.2646014419099836</v>
      </c>
      <c r="FB390" cm="1">
        <f t="array" ref="FB390">xsel+Rs*COS(EW390)</f>
        <v>266.4180737800271</v>
      </c>
      <c r="FC390">
        <f t="shared" si="890"/>
        <v>135.31326644538089</v>
      </c>
    </row>
    <row r="391" spans="153:159" x14ac:dyDescent="0.2">
      <c r="EW391">
        <f t="shared" si="895"/>
        <v>3.9584067435231303</v>
      </c>
      <c r="EX391">
        <f t="shared" si="891"/>
        <v>-3.4227355296434769</v>
      </c>
      <c r="EY391">
        <f t="shared" si="892"/>
        <v>-3.644843137107026</v>
      </c>
      <c r="EZ391">
        <f t="shared" si="893"/>
        <v>-5.1685154259220374</v>
      </c>
      <c r="FA391">
        <f t="shared" si="894"/>
        <v>2.8454258542450099</v>
      </c>
      <c r="FB391" cm="1">
        <f t="array" ref="FB391">xsel+Rs*COS(EW391)</f>
        <v>266.44627337409946</v>
      </c>
      <c r="FC391">
        <f t="shared" si="890"/>
        <v>135.28593913758729</v>
      </c>
    </row>
    <row r="392" spans="153:159" x14ac:dyDescent="0.2">
      <c r="EW392">
        <f t="shared" si="895"/>
        <v>3.989822670059028</v>
      </c>
      <c r="EX392">
        <f t="shared" si="891"/>
        <v>-3.3065593266182947</v>
      </c>
      <c r="EY392">
        <f t="shared" si="892"/>
        <v>-3.7505553481522669</v>
      </c>
      <c r="EZ392">
        <f t="shared" si="893"/>
        <v>-4.8394267102617938</v>
      </c>
      <c r="FA392">
        <f t="shared" si="894"/>
        <v>3.3748998675523278</v>
      </c>
      <c r="FB392" cm="1">
        <f t="array" ref="FB392">xsel+Rs*COS(EW392)</f>
        <v>266.47531742485575</v>
      </c>
      <c r="FC392">
        <f t="shared" si="890"/>
        <v>135.25951108482599</v>
      </c>
    </row>
    <row r="393" spans="153:159" x14ac:dyDescent="0.2">
      <c r="EW393">
        <f t="shared" si="895"/>
        <v>4.0212385965949258</v>
      </c>
      <c r="EX393">
        <f t="shared" si="891"/>
        <v>-3.1871199487434856</v>
      </c>
      <c r="EY393">
        <f t="shared" si="892"/>
        <v>-3.8525662138789158</v>
      </c>
      <c r="EZ393">
        <f t="shared" si="893"/>
        <v>-4.470588811604312</v>
      </c>
      <c r="FA393">
        <f t="shared" si="894"/>
        <v>3.850173460710355</v>
      </c>
      <c r="FB393" cm="1">
        <f t="array" ref="FB393">xsel+Rs*COS(EW393)</f>
        <v>266.50517726932446</v>
      </c>
      <c r="FC393">
        <f t="shared" si="890"/>
        <v>135.23400836839431</v>
      </c>
    </row>
    <row r="394" spans="153:159" x14ac:dyDescent="0.2">
      <c r="EW394">
        <f t="shared" si="895"/>
        <v>4.0526545231308235</v>
      </c>
      <c r="EX394">
        <f t="shared" si="891"/>
        <v>-3.0645352682649207</v>
      </c>
      <c r="EY394">
        <f t="shared" si="892"/>
        <v>-3.9507750618784221</v>
      </c>
      <c r="EZ394">
        <f t="shared" si="893"/>
        <v>-4.0715332043960579</v>
      </c>
      <c r="FA394">
        <f t="shared" si="894"/>
        <v>4.2699669044970801</v>
      </c>
      <c r="FB394" cm="1">
        <f t="array" ref="FB394">xsel+Rs*COS(EW394)</f>
        <v>266.53582343944407</v>
      </c>
      <c r="FC394">
        <f t="shared" si="890"/>
        <v>135.20945615639445</v>
      </c>
    </row>
    <row r="395" spans="153:159" x14ac:dyDescent="0.2">
      <c r="EW395">
        <f t="shared" si="895"/>
        <v>4.0840704496667213</v>
      </c>
      <c r="EX395">
        <f t="shared" si="891"/>
        <v>-2.9389262614624059</v>
      </c>
      <c r="EY395">
        <f t="shared" si="892"/>
        <v>-4.0450849718747079</v>
      </c>
      <c r="EZ395">
        <f t="shared" si="893"/>
        <v>-3.6513362820456039</v>
      </c>
      <c r="FA395">
        <f t="shared" si="894"/>
        <v>4.6344086306040593</v>
      </c>
      <c r="FB395" cm="1">
        <f t="array" ref="FB395">xsel+Rs*COS(EW395)</f>
        <v>266.5672256911447</v>
      </c>
      <c r="FC395">
        <f t="shared" si="890"/>
        <v>135.18587867889536</v>
      </c>
    </row>
    <row r="396" spans="153:159" x14ac:dyDescent="0.2">
      <c r="EW396">
        <f t="shared" si="895"/>
        <v>4.115486376202619</v>
      </c>
      <c r="EX396">
        <f t="shared" si="891"/>
        <v>-2.8104168892606944</v>
      </c>
      <c r="EY396">
        <f t="shared" si="892"/>
        <v>-4.1354028713727811</v>
      </c>
      <c r="EZ396">
        <f t="shared" si="893"/>
        <v>-3.2184526217802989</v>
      </c>
      <c r="FA396">
        <f t="shared" si="894"/>
        <v>4.9448521435282089</v>
      </c>
      <c r="FB396" cm="1">
        <f t="array" ref="FB396">xsel+Rs*COS(EW396)</f>
        <v>266.59935303419513</v>
      </c>
      <c r="FC396">
        <f t="shared" si="890"/>
        <v>135.16329920402086</v>
      </c>
    </row>
    <row r="397" spans="153:159" x14ac:dyDescent="0.2">
      <c r="EW397">
        <f t="shared" si="895"/>
        <v>4.1469023027385168</v>
      </c>
      <c r="EX397">
        <f t="shared" si="891"/>
        <v>-2.6791339748950267</v>
      </c>
      <c r="EY397">
        <f t="shared" si="892"/>
        <v>-4.2216396275100472</v>
      </c>
      <c r="EZ397">
        <f t="shared" si="893"/>
        <v>-2.7805929143645702</v>
      </c>
      <c r="FA397">
        <f t="shared" si="894"/>
        <v>5.2036816817120499</v>
      </c>
      <c r="FB397" cm="1">
        <f t="array" ref="FB397">xsel+Rs*COS(EW397)</f>
        <v>266.63217376278658</v>
      </c>
      <c r="FC397">
        <f t="shared" si="890"/>
        <v>135.14174001498654</v>
      </c>
    </row>
    <row r="398" spans="153:159" x14ac:dyDescent="0.2">
      <c r="EW398">
        <f t="shared" si="895"/>
        <v>4.1783182292744145</v>
      </c>
      <c r="EX398">
        <f t="shared" si="891"/>
        <v>-2.5452070787519014</v>
      </c>
      <c r="EY398">
        <f t="shared" si="892"/>
        <v>-4.303710135019692</v>
      </c>
      <c r="EZ398">
        <f t="shared" si="893"/>
        <v>-2.3446442000052836</v>
      </c>
      <c r="FA398">
        <f t="shared" si="894"/>
        <v>5.41411521630096</v>
      </c>
      <c r="FB398" cm="1">
        <f t="array" ref="FB398">xsel+Rs*COS(EW398)</f>
        <v>266.66565548682235</v>
      </c>
      <c r="FC398">
        <f t="shared" si="890"/>
        <v>135.12122238810912</v>
      </c>
    </row>
    <row r="399" spans="153:159" x14ac:dyDescent="0.2">
      <c r="EW399">
        <f t="shared" si="895"/>
        <v>4.2097341558103123</v>
      </c>
      <c r="EX399">
        <f t="shared" si="891"/>
        <v>-2.4087683705086231</v>
      </c>
      <c r="EY399">
        <f t="shared" si="892"/>
        <v>-4.3815334002192925</v>
      </c>
      <c r="EZ399">
        <f t="shared" si="893"/>
        <v>-1.9166287160739868</v>
      </c>
      <c r="FA399">
        <f t="shared" si="894"/>
        <v>5.5800120398365252</v>
      </c>
      <c r="FB399" cm="1">
        <f t="array" ref="FB399">xsel+Rs*COS(EW399)</f>
        <v>266.69976516388317</v>
      </c>
      <c r="FC399">
        <f t="shared" si="890"/>
        <v>135.10176657180924</v>
      </c>
    </row>
    <row r="400" spans="153:159" x14ac:dyDescent="0.2">
      <c r="EW400">
        <f t="shared" si="895"/>
        <v>4.24115008234621</v>
      </c>
      <c r="EX400">
        <f t="shared" si="891"/>
        <v>-2.2699524986977822</v>
      </c>
      <c r="EY400">
        <f t="shared" si="892"/>
        <v>-4.4550326209418145</v>
      </c>
      <c r="EZ400">
        <f t="shared" si="893"/>
        <v>-1.5016967258107534</v>
      </c>
      <c r="FA400">
        <f t="shared" si="894"/>
        <v>5.7056907507933925</v>
      </c>
      <c r="FB400" cm="1">
        <f t="array" ref="FB400">xsel+Rs*COS(EW400)</f>
        <v>266.73446913183585</v>
      </c>
      <c r="FC400">
        <f t="shared" si="890"/>
        <v>135.08339176662861</v>
      </c>
    </row>
    <row r="401" spans="1:159" x14ac:dyDescent="0.2">
      <c r="EW401">
        <f t="shared" si="895"/>
        <v>4.2725660088821078</v>
      </c>
      <c r="EX401">
        <f t="shared" si="891"/>
        <v>-2.1288964578254128</v>
      </c>
      <c r="EY401">
        <f t="shared" si="892"/>
        <v>-4.5241352623300743</v>
      </c>
      <c r="EZ401">
        <f t="shared" si="893"/>
        <v>-1.1041481345545381</v>
      </c>
      <c r="FA401">
        <f t="shared" si="894"/>
        <v>5.7957619772519768</v>
      </c>
      <c r="FB401" cm="1">
        <f t="array" ref="FB401">xsel+Rs*COS(EW401)</f>
        <v>266.76973314205395</v>
      </c>
      <c r="FC401">
        <f t="shared" si="890"/>
        <v>135.06611610628153</v>
      </c>
    </row>
    <row r="402" spans="1:159" x14ac:dyDescent="0.2">
      <c r="EW402">
        <f t="shared" si="895"/>
        <v>4.3039819354180056</v>
      </c>
      <c r="EX402">
        <f t="shared" si="891"/>
        <v>-1.9857394531739545</v>
      </c>
      <c r="EY402">
        <f t="shared" si="892"/>
        <v>-4.5887731284198834</v>
      </c>
      <c r="EZ402">
        <f t="shared" si="893"/>
        <v>-0.72747746905853738</v>
      </c>
      <c r="FA402">
        <f t="shared" si="894"/>
        <v>5.8549787815168202</v>
      </c>
      <c r="FB402" cm="1">
        <f t="array" ref="FB402">xsel+Rs*COS(EW402)</f>
        <v>266.80552239321685</v>
      </c>
      <c r="FC402">
        <f t="shared" si="890"/>
        <v>135.04995663975907</v>
      </c>
    </row>
    <row r="403" spans="1:159" x14ac:dyDescent="0.2">
      <c r="EW403">
        <f t="shared" si="895"/>
        <v>4.3353978619539033</v>
      </c>
      <c r="EX403">
        <f t="shared" si="891"/>
        <v>-1.8406227634234427</v>
      </c>
      <c r="EY403">
        <f t="shared" si="892"/>
        <v>-4.6488824294412359</v>
      </c>
      <c r="EZ403">
        <f t="shared" si="893"/>
        <v>-0.37443684300694041</v>
      </c>
      <c r="FA403">
        <f t="shared" si="894"/>
        <v>5.8881064061885811</v>
      </c>
      <c r="FB403" cm="1">
        <f t="array" ref="FB403">xsel+Rs*COS(EW403)</f>
        <v>266.84180156565446</v>
      </c>
      <c r="FC403">
        <f t="shared" si="890"/>
        <v>135.03492931450376</v>
      </c>
    </row>
    <row r="404" spans="1:159" x14ac:dyDescent="0.2">
      <c r="EW404">
        <f t="shared" si="895"/>
        <v>4.3668137884898011</v>
      </c>
      <c r="EX404">
        <f t="shared" si="891"/>
        <v>-1.6936896012265112</v>
      </c>
      <c r="EY404">
        <f t="shared" si="892"/>
        <v>-4.7044038447711074</v>
      </c>
      <c r="EZ404">
        <f t="shared" si="893"/>
        <v>-4.7111799456250977E-2</v>
      </c>
      <c r="FA404">
        <f t="shared" si="894"/>
        <v>5.8998119019467046</v>
      </c>
      <c r="FB404" cm="1">
        <f t="array" ref="FB404">xsel+Rs*COS(EW404)</f>
        <v>266.87853485620371</v>
      </c>
      <c r="FC404">
        <f t="shared" si="890"/>
        <v>135.02104896067127</v>
      </c>
    </row>
    <row r="405" spans="1:159" x14ac:dyDescent="0.2">
      <c r="EW405">
        <f t="shared" si="895"/>
        <v>4.3982297150256988</v>
      </c>
      <c r="EX405">
        <f t="shared" si="891"/>
        <v>-1.5450849718747928</v>
      </c>
      <c r="EY405">
        <f t="shared" si="892"/>
        <v>-4.7552825814757496</v>
      </c>
      <c r="EZ405">
        <f t="shared" si="893"/>
        <v>0.25299465061585813</v>
      </c>
      <c r="FA405">
        <f t="shared" si="894"/>
        <v>5.8945732421236201</v>
      </c>
      <c r="FB405" cm="1">
        <f t="array" ref="FB405">xsel+Rs*COS(EW405)</f>
        <v>266.91568601354163</v>
      </c>
      <c r="FC405">
        <f t="shared" si="890"/>
        <v>135.00832927649512</v>
      </c>
    </row>
    <row r="406" spans="1:159" x14ac:dyDescent="0.2">
      <c r="EW406">
        <f t="shared" si="895"/>
        <v>4.4296456415615966</v>
      </c>
      <c r="EX406">
        <f t="shared" si="891"/>
        <v>-1.3949555301962033</v>
      </c>
      <c r="EY406">
        <f t="shared" si="892"/>
        <v>-4.8014684283846982</v>
      </c>
      <c r="EZ406">
        <f t="shared" si="893"/>
        <v>0.52487394129333276</v>
      </c>
      <c r="FA406">
        <f t="shared" si="894"/>
        <v>5.8766067884240138</v>
      </c>
      <c r="FB406" cm="1">
        <f t="array" ref="FB406">xsel+Rs*COS(EW406)</f>
        <v>266.95321837396125</v>
      </c>
      <c r="FC406">
        <f t="shared" si="890"/>
        <v>134.99678281476787</v>
      </c>
    </row>
    <row r="407" spans="1:159" x14ac:dyDescent="0.2">
      <c r="EW407">
        <f t="shared" si="895"/>
        <v>4.4610615680974943</v>
      </c>
      <c r="EX407">
        <f t="shared" si="891"/>
        <v>-1.2434494358243324</v>
      </c>
      <c r="EY407">
        <f t="shared" si="892"/>
        <v>-4.8429158056431403</v>
      </c>
      <c r="EZ407">
        <f t="shared" si="893"/>
        <v>0.76792337629519469</v>
      </c>
      <c r="FA407">
        <f t="shared" si="894"/>
        <v>5.8498114232972842</v>
      </c>
      <c r="FB407" cm="1">
        <f t="array" ref="FB407">xsel+Rs*COS(EW407)</f>
        <v>266.99109489755426</v>
      </c>
      <c r="FC407">
        <f t="shared" si="890"/>
        <v>134.98642097045328</v>
      </c>
    </row>
    <row r="408" spans="1:159" x14ac:dyDescent="0.2">
      <c r="EW408">
        <f t="shared" si="895"/>
        <v>4.4924774946333921</v>
      </c>
      <c r="EX408">
        <f t="shared" si="891"/>
        <v>-1.0907162069827725</v>
      </c>
      <c r="EY408">
        <f t="shared" si="892"/>
        <v>-4.8795838096937239</v>
      </c>
      <c r="EZ408">
        <f t="shared" si="893"/>
        <v>0.98186002591722765</v>
      </c>
      <c r="FA408">
        <f t="shared" si="894"/>
        <v>5.8177272959039454</v>
      </c>
      <c r="FB408" cm="1">
        <f t="array" ref="FB408">xsel+Rs*COS(EW408)</f>
        <v>267.02927820476464</v>
      </c>
      <c r="FC408">
        <f t="shared" si="890"/>
        <v>134.97725396944062</v>
      </c>
    </row>
    <row r="409" spans="1:159" x14ac:dyDescent="0.2">
      <c r="EW409">
        <f t="shared" si="895"/>
        <v>4.5238934211692898</v>
      </c>
      <c r="EX409">
        <f t="shared" si="891"/>
        <v>-0.93690657292868418</v>
      </c>
      <c r="EY409">
        <f t="shared" si="892"/>
        <v>-4.9114362536434317</v>
      </c>
      <c r="EZ409">
        <f t="shared" si="893"/>
        <v>1.1666394802935158</v>
      </c>
      <c r="FA409">
        <f t="shared" si="894"/>
        <v>5.7835069225358824</v>
      </c>
      <c r="FB409" cm="1">
        <f t="array" ref="FB409">xsel+Rs*COS(EW409)</f>
        <v>267.06773061327817</v>
      </c>
      <c r="FC409">
        <f t="shared" ref="FC409:FC419" si="951">ysel+Rs*SIN(EW409)</f>
        <v>134.96929085845321</v>
      </c>
    </row>
    <row r="410" spans="1:159" x14ac:dyDescent="0.2">
      <c r="E410" s="5" t="s">
        <v>73</v>
      </c>
      <c r="F410" s="5" t="s">
        <v>349</v>
      </c>
      <c r="EW410">
        <f t="shared" si="895"/>
        <v>4.5553093477051876</v>
      </c>
      <c r="EX410">
        <f t="shared" si="891"/>
        <v>-0.78217232520121671</v>
      </c>
      <c r="EY410">
        <f t="shared" si="892"/>
        <v>-4.9384417029756786</v>
      </c>
      <c r="EZ410">
        <f t="shared" si="893"/>
        <v>1.322381313956265</v>
      </c>
      <c r="FA410">
        <f t="shared" si="894"/>
        <v>5.7498963173694975</v>
      </c>
      <c r="FB410" cm="1">
        <f t="array" ref="FB410">xsel+Rs*COS(EW410)</f>
        <v>267.10641417521003</v>
      </c>
      <c r="FC410">
        <f t="shared" si="951"/>
        <v>134.96253949612014</v>
      </c>
    </row>
    <row r="411" spans="1:159" x14ac:dyDescent="0.2">
      <c r="A411">
        <v>5</v>
      </c>
      <c r="B411">
        <f>RADIANS(A411)</f>
        <v>8.7266462599716474E-2</v>
      </c>
      <c r="C411">
        <f>Al/Vl/SIN($B411)*(COS($B411)-1)</f>
        <v>-0.18010138949761165</v>
      </c>
      <c r="D411">
        <f t="shared" ref="D411:D486" si="952">-Al/Vl</f>
        <v>-4.125</v>
      </c>
      <c r="E411">
        <f>Al/Vl*_xlfn.COT($B411)</f>
        <v>47.148965748890539</v>
      </c>
      <c r="F411">
        <f>Al/Vl*(1/SIN($B411)-1)</f>
        <v>43.204067138388154</v>
      </c>
      <c r="G411">
        <f>Al/Vl/SIN($B411)*(COS($B411)-1)</f>
        <v>-0.18010138949761165</v>
      </c>
      <c r="H411">
        <f>SQRT(1-(Vl/Al*G411*SIN($B411)-COS($B411))^2)/ABS(SIN($B411))*Al/Vl-Al/Vl</f>
        <v>-4.125</v>
      </c>
      <c r="I411">
        <f>Al/Vl/(_xlfn.COT($B411/2) )</f>
        <v>0.18010138949761226</v>
      </c>
      <c r="EW411">
        <f t="shared" si="895"/>
        <v>4.5867252742410853</v>
      </c>
      <c r="EX411">
        <f t="shared" ref="EX411:EX419" si="953">Rg*COS(EW411)</f>
        <v>-0.62666616782158469</v>
      </c>
      <c r="EY411">
        <f t="shared" ref="EY411:EY419" si="954">Rg*SIN(EW411)</f>
        <v>-4.9605735065723806</v>
      </c>
      <c r="EZ411">
        <f t="shared" ref="EZ411:EZ419" si="955">rarxiko*COS(EY411)</f>
        <v>1.4493026525298289</v>
      </c>
      <c r="FA411">
        <f t="shared" si="894"/>
        <v>5.7192238827807751</v>
      </c>
      <c r="FB411" cm="1">
        <f t="array" ref="FB411">xsel+Rs*COS(EW411)</f>
        <v>267.1452907145549</v>
      </c>
      <c r="FC411">
        <f t="shared" si="951"/>
        <v>134.95700654522096</v>
      </c>
    </row>
    <row r="412" spans="1:159" x14ac:dyDescent="0.2">
      <c r="EW412">
        <f t="shared" si="895"/>
        <v>4.6181412007769831</v>
      </c>
      <c r="EX412">
        <f t="shared" si="953"/>
        <v>-0.47054156659263613</v>
      </c>
      <c r="EY412">
        <f t="shared" si="954"/>
        <v>-4.9778098230153942</v>
      </c>
      <c r="EZ412">
        <f t="shared" si="955"/>
        <v>1.5476608423666611</v>
      </c>
      <c r="FA412">
        <f t="shared" ref="FA412:FA419" si="956">rarxiko*SIN(EY412)</f>
        <v>5.6933949377331032</v>
      </c>
      <c r="FB412" cm="1">
        <f t="array" ref="FB412">xsel+Rs*COS(EW412)</f>
        <v>267.18432186486217</v>
      </c>
      <c r="FC412">
        <f t="shared" si="951"/>
        <v>134.95269746611021</v>
      </c>
    </row>
    <row r="413" spans="1:159" x14ac:dyDescent="0.2">
      <c r="EW413">
        <f t="shared" ref="EW413:EW419" si="957">EW412+PI()/100</f>
        <v>4.6495571273128808</v>
      </c>
      <c r="EX413">
        <f t="shared" si="953"/>
        <v>-0.31395259764663253</v>
      </c>
      <c r="EY413">
        <f t="shared" si="954"/>
        <v>-4.9901336421413536</v>
      </c>
      <c r="EZ413">
        <f t="shared" si="955"/>
        <v>1.6177059105697518</v>
      </c>
      <c r="FA413">
        <f t="shared" si="956"/>
        <v>5.6738899872052242</v>
      </c>
      <c r="FB413" cm="1">
        <f t="array" ref="FB413">xsel+Rs*COS(EW413)</f>
        <v>267.22346910709865</v>
      </c>
      <c r="FC413">
        <f t="shared" si="951"/>
        <v>134.94961651132871</v>
      </c>
    </row>
    <row r="414" spans="1:159" x14ac:dyDescent="0.2">
      <c r="EW414">
        <f t="shared" si="957"/>
        <v>4.6809730538487786</v>
      </c>
      <c r="EX414">
        <f t="shared" si="953"/>
        <v>-0.15705379539070807</v>
      </c>
      <c r="EY414">
        <f t="shared" si="954"/>
        <v>-4.9975328018286556</v>
      </c>
      <c r="EZ414">
        <f t="shared" si="955"/>
        <v>1.6596432630384763</v>
      </c>
      <c r="FA414">
        <f t="shared" si="956"/>
        <v>5.6617651169446273</v>
      </c>
      <c r="FB414" cm="1">
        <f t="array" ref="FB414">xsel+Rs*COS(EW414)</f>
        <v>267.26269380766263</v>
      </c>
      <c r="FC414">
        <f t="shared" si="951"/>
        <v>134.94776672140688</v>
      </c>
    </row>
    <row r="415" spans="1:159" x14ac:dyDescent="0.2">
      <c r="EW415">
        <f t="shared" si="957"/>
        <v>4.7123889803846764</v>
      </c>
      <c r="EX415">
        <f t="shared" si="953"/>
        <v>-6.7532242818690857E-14</v>
      </c>
      <c r="EY415">
        <f t="shared" si="954"/>
        <v>-5</v>
      </c>
      <c r="EZ415">
        <f t="shared" si="955"/>
        <v>1.6736068942330349</v>
      </c>
      <c r="FA415">
        <f t="shared" si="956"/>
        <v>5.6576532205125174</v>
      </c>
      <c r="FB415" cm="1">
        <f t="array" ref="FB415">xsel+Rs*COS(EW415)</f>
        <v>267.30195725651032</v>
      </c>
      <c r="FC415">
        <f t="shared" si="951"/>
        <v>134.94714992186405</v>
      </c>
    </row>
    <row r="416" spans="1:159" x14ac:dyDescent="0.2">
      <c r="EW416">
        <f t="shared" si="957"/>
        <v>4.7438049069205741</v>
      </c>
      <c r="EX416">
        <f t="shared" si="953"/>
        <v>0.15705379539057307</v>
      </c>
      <c r="EY416">
        <f t="shared" si="954"/>
        <v>-4.99753280182866</v>
      </c>
      <c r="EZ416">
        <f t="shared" si="955"/>
        <v>1.6596432630385014</v>
      </c>
      <c r="FA416">
        <f t="shared" si="956"/>
        <v>5.6617651169446193</v>
      </c>
      <c r="FB416" cm="1">
        <f t="array" ref="FB416">xsel+Rs*COS(EW416)</f>
        <v>267.34122070535796</v>
      </c>
      <c r="FC416">
        <f t="shared" si="951"/>
        <v>134.94776672140688</v>
      </c>
    </row>
    <row r="417" spans="153:159" x14ac:dyDescent="0.2">
      <c r="EW417">
        <f t="shared" si="957"/>
        <v>4.7752208334564719</v>
      </c>
      <c r="EX417">
        <f t="shared" si="953"/>
        <v>0.31395259764649769</v>
      </c>
      <c r="EY417">
        <f t="shared" si="954"/>
        <v>-4.9901336421413625</v>
      </c>
      <c r="EZ417">
        <f t="shared" si="955"/>
        <v>1.6177059105698022</v>
      </c>
      <c r="FA417">
        <f t="shared" si="956"/>
        <v>5.67388998720521</v>
      </c>
      <c r="FB417" cm="1">
        <f t="array" ref="FB417">xsel+Rs*COS(EW417)</f>
        <v>267.38044540592193</v>
      </c>
      <c r="FC417">
        <f t="shared" si="951"/>
        <v>134.94961651132871</v>
      </c>
    </row>
    <row r="418" spans="153:159" x14ac:dyDescent="0.2">
      <c r="EW418">
        <f t="shared" si="957"/>
        <v>4.8066367599923696</v>
      </c>
      <c r="EX418">
        <f t="shared" si="953"/>
        <v>0.47054156659250168</v>
      </c>
      <c r="EY418">
        <f t="shared" si="954"/>
        <v>-4.9778098230154066</v>
      </c>
      <c r="EZ418">
        <f t="shared" si="955"/>
        <v>1.5476608423667317</v>
      </c>
      <c r="FA418">
        <f t="shared" si="956"/>
        <v>5.6933949377330837</v>
      </c>
      <c r="FB418" cm="1">
        <f t="array" ref="FB418">xsel+Rs*COS(EW418)</f>
        <v>267.41959264815847</v>
      </c>
      <c r="FC418">
        <f t="shared" si="951"/>
        <v>134.95269746611021</v>
      </c>
    </row>
    <row r="419" spans="153:159" x14ac:dyDescent="0.2">
      <c r="EW419">
        <f t="shared" si="957"/>
        <v>4.8380526865282674</v>
      </c>
      <c r="EX419">
        <f t="shared" si="953"/>
        <v>0.62666616782145068</v>
      </c>
      <c r="EY419">
        <f t="shared" si="954"/>
        <v>-4.9605735065723984</v>
      </c>
      <c r="EZ419">
        <f t="shared" si="955"/>
        <v>1.4493026525299304</v>
      </c>
      <c r="FA419">
        <f t="shared" si="956"/>
        <v>5.7192238827807493</v>
      </c>
      <c r="FB419" cm="1">
        <f t="array" ref="FB419">xsel+Rs*COS(EW419)</f>
        <v>267.45862379846568</v>
      </c>
      <c r="FC419">
        <f t="shared" si="951"/>
        <v>134.95700654522096</v>
      </c>
    </row>
    <row r="452" spans="1:8" x14ac:dyDescent="0.2">
      <c r="A452">
        <f>A411+10</f>
        <v>15</v>
      </c>
      <c r="B452">
        <f>RADIANS(A452)</f>
        <v>0.26179938779914941</v>
      </c>
      <c r="C452">
        <f t="shared" ref="C452:C486" si="958">Al/Vl/SIN($B452)*(COS($B452)-1)</f>
        <v>-0.54306655254800751</v>
      </c>
      <c r="D452">
        <f t="shared" si="952"/>
        <v>-4.125</v>
      </c>
      <c r="E452">
        <f t="shared" ref="E452:E468" si="959">Al/Vl*_xlfn.COT($B452)</f>
        <v>15.394709581221621</v>
      </c>
      <c r="F452">
        <f t="shared" ref="F452:F468" si="960">Al/Vl*(1/SIN($B452)-1)</f>
        <v>11.81277613376963</v>
      </c>
      <c r="G452">
        <f t="shared" ref="G452:G486" si="961">Al/Vl/SIN($B452)*(COS($B452)-1)</f>
        <v>-0.54306655254800751</v>
      </c>
      <c r="H452">
        <f t="shared" ref="H452:H486" si="962">SQRT(1-(Vl/Al*G452*SIN($B452)-COS($B452))^2)/ABS(SIN($B452))*Al/Vl-Al/Vl</f>
        <v>-4.125</v>
      </c>
    </row>
    <row r="453" spans="1:8" x14ac:dyDescent="0.2">
      <c r="A453">
        <f t="shared" ref="A453:A486" si="963">A452+10</f>
        <v>25</v>
      </c>
      <c r="B453">
        <f t="shared" ref="B453:B486" si="964">RADIANS(A453)</f>
        <v>0.43633231299858238</v>
      </c>
      <c r="C453">
        <f t="shared" si="958"/>
        <v>-0.91449048340212735</v>
      </c>
      <c r="D453">
        <f t="shared" si="952"/>
        <v>-4.125</v>
      </c>
      <c r="E453">
        <f t="shared" si="959"/>
        <v>8.846091047101929</v>
      </c>
      <c r="F453">
        <f t="shared" si="960"/>
        <v>5.635581530504056</v>
      </c>
      <c r="G453">
        <f t="shared" si="961"/>
        <v>-0.91449048340212735</v>
      </c>
      <c r="H453">
        <f t="shared" si="962"/>
        <v>-4.125</v>
      </c>
    </row>
    <row r="454" spans="1:8" x14ac:dyDescent="0.2">
      <c r="A454">
        <f t="shared" si="963"/>
        <v>35</v>
      </c>
      <c r="B454">
        <f t="shared" si="964"/>
        <v>0.6108652381980153</v>
      </c>
      <c r="C454">
        <f t="shared" si="958"/>
        <v>-1.3006075041258069</v>
      </c>
      <c r="D454">
        <f t="shared" si="952"/>
        <v>-4.125</v>
      </c>
      <c r="E454">
        <f t="shared" si="959"/>
        <v>5.8911105278112226</v>
      </c>
      <c r="F454">
        <f t="shared" si="960"/>
        <v>3.0667180319370297</v>
      </c>
      <c r="G454">
        <f t="shared" si="961"/>
        <v>-1.3006075041258069</v>
      </c>
      <c r="H454">
        <f t="shared" si="962"/>
        <v>-4.125</v>
      </c>
    </row>
    <row r="455" spans="1:8" x14ac:dyDescent="0.2">
      <c r="A455">
        <f t="shared" si="963"/>
        <v>45</v>
      </c>
      <c r="B455">
        <f t="shared" si="964"/>
        <v>0.78539816339744828</v>
      </c>
      <c r="C455">
        <f t="shared" si="958"/>
        <v>-1.7086309447890171</v>
      </c>
      <c r="D455">
        <f t="shared" si="952"/>
        <v>-4.125</v>
      </c>
      <c r="E455">
        <f t="shared" si="959"/>
        <v>4.125</v>
      </c>
      <c r="F455">
        <f t="shared" si="960"/>
        <v>1.7086309447890176</v>
      </c>
      <c r="G455">
        <f t="shared" si="961"/>
        <v>-1.7086309447890171</v>
      </c>
      <c r="H455">
        <f t="shared" si="962"/>
        <v>-4.125</v>
      </c>
    </row>
    <row r="456" spans="1:8" x14ac:dyDescent="0.2">
      <c r="A456">
        <f t="shared" si="963"/>
        <v>55</v>
      </c>
      <c r="B456">
        <f t="shared" si="964"/>
        <v>0.95993108859688125</v>
      </c>
      <c r="C456">
        <f t="shared" si="958"/>
        <v>-2.1473390835259534</v>
      </c>
      <c r="D456">
        <f t="shared" si="952"/>
        <v>-4.125</v>
      </c>
      <c r="E456">
        <f t="shared" si="959"/>
        <v>2.8883560951150531</v>
      </c>
      <c r="F456">
        <f t="shared" si="960"/>
        <v>0.91069517864100624</v>
      </c>
      <c r="G456">
        <f t="shared" si="961"/>
        <v>-2.1473390835259534</v>
      </c>
      <c r="H456">
        <f t="shared" si="962"/>
        <v>-4.125</v>
      </c>
    </row>
    <row r="457" spans="1:8" x14ac:dyDescent="0.2">
      <c r="A457">
        <f t="shared" si="963"/>
        <v>65</v>
      </c>
      <c r="B457">
        <f t="shared" si="964"/>
        <v>1.1344640137963142</v>
      </c>
      <c r="C457">
        <f t="shared" si="958"/>
        <v>-2.6279148258309091</v>
      </c>
      <c r="D457">
        <f t="shared" si="952"/>
        <v>-4.125</v>
      </c>
      <c r="E457">
        <f t="shared" si="959"/>
        <v>1.9235190898893693</v>
      </c>
      <c r="F457">
        <f t="shared" si="960"/>
        <v>0.42643391572027833</v>
      </c>
      <c r="G457">
        <f t="shared" si="961"/>
        <v>-2.6279148258309091</v>
      </c>
      <c r="H457">
        <f t="shared" si="962"/>
        <v>-4.125</v>
      </c>
    </row>
    <row r="458" spans="1:8" x14ac:dyDescent="0.2">
      <c r="A458">
        <f t="shared" si="963"/>
        <v>75</v>
      </c>
      <c r="B458">
        <f t="shared" si="964"/>
        <v>1.3089969389957472</v>
      </c>
      <c r="C458">
        <f t="shared" si="958"/>
        <v>-3.1652238254132117</v>
      </c>
      <c r="D458">
        <f t="shared" si="952"/>
        <v>-4.125</v>
      </c>
      <c r="E458">
        <f t="shared" si="959"/>
        <v>1.1052904187783812</v>
      </c>
      <c r="F458">
        <f t="shared" si="960"/>
        <v>0.1455142441915922</v>
      </c>
      <c r="G458">
        <f t="shared" si="961"/>
        <v>-3.1652238254132117</v>
      </c>
      <c r="H458">
        <f t="shared" si="962"/>
        <v>-4.125</v>
      </c>
    </row>
    <row r="459" spans="1:8" x14ac:dyDescent="0.2">
      <c r="A459">
        <f t="shared" si="963"/>
        <v>85</v>
      </c>
      <c r="B459">
        <f t="shared" si="964"/>
        <v>1.4835298641951802</v>
      </c>
      <c r="C459">
        <f t="shared" si="958"/>
        <v>-3.7798660928218712</v>
      </c>
      <c r="D459">
        <f t="shared" si="952"/>
        <v>-4.125</v>
      </c>
      <c r="E459">
        <f t="shared" si="959"/>
        <v>0.36089073704443636</v>
      </c>
      <c r="F459">
        <f t="shared" si="960"/>
        <v>1.5756829866307859E-2</v>
      </c>
      <c r="G459">
        <f t="shared" si="961"/>
        <v>-3.7798660928218712</v>
      </c>
      <c r="H459">
        <f t="shared" si="962"/>
        <v>-4.125</v>
      </c>
    </row>
    <row r="460" spans="1:8" x14ac:dyDescent="0.2">
      <c r="A460">
        <f t="shared" si="963"/>
        <v>95</v>
      </c>
      <c r="B460">
        <f t="shared" si="964"/>
        <v>1.6580627893946132</v>
      </c>
      <c r="C460">
        <f t="shared" si="958"/>
        <v>-4.5016475669107443</v>
      </c>
      <c r="D460">
        <f t="shared" si="952"/>
        <v>-4.125</v>
      </c>
      <c r="E460">
        <f t="shared" si="959"/>
        <v>-0.36089073704443675</v>
      </c>
      <c r="F460">
        <f t="shared" si="960"/>
        <v>1.5756829866307859E-2</v>
      </c>
      <c r="G460">
        <f t="shared" si="961"/>
        <v>-4.5016475669107443</v>
      </c>
      <c r="H460">
        <f t="shared" si="962"/>
        <v>-4.1249999382979148</v>
      </c>
    </row>
    <row r="461" spans="1:8" x14ac:dyDescent="0.2">
      <c r="A461">
        <f t="shared" si="963"/>
        <v>105</v>
      </c>
      <c r="B461">
        <f t="shared" si="964"/>
        <v>1.8325957145940461</v>
      </c>
      <c r="C461">
        <f t="shared" si="958"/>
        <v>-5.3758046629699736</v>
      </c>
      <c r="D461">
        <f t="shared" si="952"/>
        <v>-4.125</v>
      </c>
      <c r="E461">
        <f t="shared" si="959"/>
        <v>-1.1052904187783814</v>
      </c>
      <c r="F461">
        <f t="shared" si="960"/>
        <v>0.1455142441915922</v>
      </c>
      <c r="G461">
        <f t="shared" si="961"/>
        <v>-5.3758046629699736</v>
      </c>
      <c r="H461">
        <f t="shared" si="962"/>
        <v>-4.1249999363643788</v>
      </c>
    </row>
    <row r="462" spans="1:8" x14ac:dyDescent="0.2">
      <c r="A462">
        <f t="shared" si="963"/>
        <v>115</v>
      </c>
      <c r="B462">
        <f t="shared" si="964"/>
        <v>2.0071286397934789</v>
      </c>
      <c r="C462">
        <f t="shared" si="958"/>
        <v>-6.4749530056096454</v>
      </c>
      <c r="D462">
        <f t="shared" si="952"/>
        <v>-4.125</v>
      </c>
      <c r="E462">
        <f t="shared" si="959"/>
        <v>-1.9235190898893684</v>
      </c>
      <c r="F462">
        <f t="shared" si="960"/>
        <v>0.42643391572027833</v>
      </c>
      <c r="G462">
        <f t="shared" si="961"/>
        <v>-6.4749530056096454</v>
      </c>
      <c r="H462">
        <f t="shared" si="962"/>
        <v>-4.1249999040857022</v>
      </c>
    </row>
    <row r="463" spans="1:8" x14ac:dyDescent="0.2">
      <c r="A463">
        <f t="shared" si="963"/>
        <v>125</v>
      </c>
      <c r="B463">
        <f t="shared" si="964"/>
        <v>2.1816615649929121</v>
      </c>
      <c r="C463">
        <f t="shared" si="958"/>
        <v>-7.9240512737560609</v>
      </c>
      <c r="D463">
        <f t="shared" si="952"/>
        <v>-4.125</v>
      </c>
      <c r="E463">
        <f t="shared" si="959"/>
        <v>-2.8883560951150535</v>
      </c>
      <c r="F463">
        <f t="shared" si="960"/>
        <v>0.91069517864100713</v>
      </c>
      <c r="G463">
        <f t="shared" si="961"/>
        <v>-7.9240512737560609</v>
      </c>
      <c r="H463" t="e">
        <f t="shared" si="962"/>
        <v>#NUM!</v>
      </c>
    </row>
    <row r="464" spans="1:8" x14ac:dyDescent="0.2">
      <c r="A464">
        <f t="shared" si="963"/>
        <v>135</v>
      </c>
      <c r="B464">
        <f t="shared" si="964"/>
        <v>2.3561944901923448</v>
      </c>
      <c r="C464">
        <f t="shared" si="958"/>
        <v>-9.9586309447890162</v>
      </c>
      <c r="D464">
        <f t="shared" si="952"/>
        <v>-4.125</v>
      </c>
      <c r="E464">
        <f t="shared" si="959"/>
        <v>-4.1249999999999991</v>
      </c>
      <c r="F464">
        <f t="shared" si="960"/>
        <v>1.7086309447890167</v>
      </c>
      <c r="G464">
        <f t="shared" si="961"/>
        <v>-9.9586309447890162</v>
      </c>
      <c r="H464">
        <f t="shared" si="962"/>
        <v>-4.125</v>
      </c>
    </row>
    <row r="465" spans="1:8" x14ac:dyDescent="0.2">
      <c r="A465">
        <f t="shared" si="963"/>
        <v>145</v>
      </c>
      <c r="B465">
        <f t="shared" si="964"/>
        <v>2.530727415391778</v>
      </c>
      <c r="C465">
        <f t="shared" si="958"/>
        <v>-13.082828559748256</v>
      </c>
      <c r="D465">
        <f t="shared" si="952"/>
        <v>-4.125</v>
      </c>
      <c r="E465">
        <f t="shared" si="959"/>
        <v>-5.8911105278112235</v>
      </c>
      <c r="F465">
        <f t="shared" si="960"/>
        <v>3.066718031937032</v>
      </c>
      <c r="G465">
        <f t="shared" si="961"/>
        <v>-13.082828559748256</v>
      </c>
      <c r="H465">
        <f t="shared" si="962"/>
        <v>-4.125</v>
      </c>
    </row>
    <row r="466" spans="1:8" x14ac:dyDescent="0.2">
      <c r="A466">
        <f t="shared" si="963"/>
        <v>155</v>
      </c>
      <c r="B466">
        <f t="shared" si="964"/>
        <v>2.7052603405912108</v>
      </c>
      <c r="C466">
        <f t="shared" si="958"/>
        <v>-18.606672577605984</v>
      </c>
      <c r="D466">
        <f t="shared" si="952"/>
        <v>-4.125</v>
      </c>
      <c r="E466">
        <f t="shared" si="959"/>
        <v>-8.846091047101929</v>
      </c>
      <c r="F466">
        <f t="shared" si="960"/>
        <v>5.6355815305040542</v>
      </c>
      <c r="G466">
        <f t="shared" si="961"/>
        <v>-18.606672577605984</v>
      </c>
      <c r="H466" t="e">
        <f t="shared" si="962"/>
        <v>#NUM!</v>
      </c>
    </row>
    <row r="467" spans="1:8" x14ac:dyDescent="0.2">
      <c r="A467">
        <f t="shared" si="963"/>
        <v>165</v>
      </c>
      <c r="B467">
        <f t="shared" si="964"/>
        <v>2.8797932657906435</v>
      </c>
      <c r="C467">
        <f t="shared" si="958"/>
        <v>-31.332485714991215</v>
      </c>
      <c r="D467">
        <f t="shared" si="952"/>
        <v>-4.125</v>
      </c>
      <c r="E467">
        <f t="shared" si="959"/>
        <v>-15.394709581221603</v>
      </c>
      <c r="F467">
        <f t="shared" si="960"/>
        <v>11.81277613376961</v>
      </c>
      <c r="G467">
        <f t="shared" si="961"/>
        <v>-31.332485714991215</v>
      </c>
      <c r="H467" t="e">
        <f t="shared" si="962"/>
        <v>#NUM!</v>
      </c>
    </row>
    <row r="468" spans="1:8" x14ac:dyDescent="0.2">
      <c r="A468">
        <f t="shared" si="963"/>
        <v>175</v>
      </c>
      <c r="B468">
        <f t="shared" si="964"/>
        <v>3.0543261909900767</v>
      </c>
      <c r="C468">
        <f t="shared" si="958"/>
        <v>-94.478032887278673</v>
      </c>
      <c r="D468">
        <f t="shared" si="952"/>
        <v>-4.125</v>
      </c>
      <c r="E468">
        <f t="shared" si="959"/>
        <v>-47.148965748890532</v>
      </c>
      <c r="F468">
        <f t="shared" si="960"/>
        <v>43.20406713838814</v>
      </c>
      <c r="G468">
        <f t="shared" si="961"/>
        <v>-94.478032887278673</v>
      </c>
      <c r="H468" t="e">
        <f t="shared" si="962"/>
        <v>#NUM!</v>
      </c>
    </row>
    <row r="469" spans="1:8" x14ac:dyDescent="0.2">
      <c r="A469">
        <f t="shared" si="963"/>
        <v>185</v>
      </c>
      <c r="B469">
        <f t="shared" si="964"/>
        <v>3.2288591161895095</v>
      </c>
      <c r="C469">
        <f t="shared" si="958"/>
        <v>94.478032887278943</v>
      </c>
      <c r="D469">
        <f t="shared" si="952"/>
        <v>-4.125</v>
      </c>
      <c r="G469">
        <f t="shared" si="961"/>
        <v>94.478032887278943</v>
      </c>
      <c r="H469">
        <f t="shared" si="962"/>
        <v>-4.125</v>
      </c>
    </row>
    <row r="470" spans="1:8" x14ac:dyDescent="0.2">
      <c r="A470">
        <f t="shared" si="963"/>
        <v>195</v>
      </c>
      <c r="B470">
        <f t="shared" si="964"/>
        <v>3.4033920413889427</v>
      </c>
      <c r="C470">
        <f t="shared" si="958"/>
        <v>31.33248571499124</v>
      </c>
      <c r="D470">
        <f t="shared" si="952"/>
        <v>-4.125</v>
      </c>
      <c r="G470">
        <f t="shared" si="961"/>
        <v>31.33248571499124</v>
      </c>
      <c r="H470">
        <f t="shared" si="962"/>
        <v>-4.1249997625086285</v>
      </c>
    </row>
    <row r="471" spans="1:8" x14ac:dyDescent="0.2">
      <c r="A471">
        <f t="shared" si="963"/>
        <v>205</v>
      </c>
      <c r="B471">
        <f t="shared" si="964"/>
        <v>3.5779249665883754</v>
      </c>
      <c r="C471">
        <f t="shared" si="958"/>
        <v>18.606672577605995</v>
      </c>
      <c r="D471">
        <f t="shared" si="952"/>
        <v>-4.125</v>
      </c>
      <c r="G471">
        <f t="shared" si="961"/>
        <v>18.606672577605995</v>
      </c>
      <c r="H471" t="e">
        <f t="shared" si="962"/>
        <v>#NUM!</v>
      </c>
    </row>
    <row r="472" spans="1:8" x14ac:dyDescent="0.2">
      <c r="A472">
        <f t="shared" si="963"/>
        <v>215</v>
      </c>
      <c r="B472">
        <f t="shared" si="964"/>
        <v>3.7524578917878086</v>
      </c>
      <c r="C472">
        <f t="shared" si="958"/>
        <v>13.082828559748252</v>
      </c>
      <c r="D472">
        <f t="shared" si="952"/>
        <v>-4.125</v>
      </c>
      <c r="G472">
        <f t="shared" si="961"/>
        <v>13.082828559748252</v>
      </c>
      <c r="H472">
        <f t="shared" si="962"/>
        <v>-4.125</v>
      </c>
    </row>
    <row r="473" spans="1:8" x14ac:dyDescent="0.2">
      <c r="A473">
        <f t="shared" si="963"/>
        <v>225</v>
      </c>
      <c r="B473">
        <f t="shared" si="964"/>
        <v>3.9269908169872414</v>
      </c>
      <c r="C473">
        <f t="shared" si="958"/>
        <v>9.9586309447890198</v>
      </c>
      <c r="D473">
        <f t="shared" si="952"/>
        <v>-4.125</v>
      </c>
      <c r="G473">
        <f t="shared" si="961"/>
        <v>9.9586309447890198</v>
      </c>
      <c r="H473" t="e">
        <f t="shared" si="962"/>
        <v>#NUM!</v>
      </c>
    </row>
    <row r="474" spans="1:8" x14ac:dyDescent="0.2">
      <c r="A474">
        <f t="shared" si="963"/>
        <v>235</v>
      </c>
      <c r="B474">
        <f t="shared" si="964"/>
        <v>4.1015237421866741</v>
      </c>
      <c r="C474">
        <f t="shared" si="958"/>
        <v>7.9240512737560627</v>
      </c>
      <c r="D474">
        <f t="shared" si="952"/>
        <v>-4.125</v>
      </c>
      <c r="G474">
        <f t="shared" si="961"/>
        <v>7.9240512737560627</v>
      </c>
      <c r="H474">
        <f t="shared" si="962"/>
        <v>-4.1249999249622942</v>
      </c>
    </row>
    <row r="475" spans="1:8" x14ac:dyDescent="0.2">
      <c r="A475">
        <f t="shared" si="963"/>
        <v>245</v>
      </c>
      <c r="B475">
        <f t="shared" si="964"/>
        <v>4.2760566673861078</v>
      </c>
      <c r="C475">
        <f t="shared" si="958"/>
        <v>6.4749530056096454</v>
      </c>
      <c r="D475">
        <f t="shared" si="952"/>
        <v>-4.125</v>
      </c>
      <c r="G475">
        <f t="shared" si="961"/>
        <v>6.4749530056096454</v>
      </c>
      <c r="H475">
        <f t="shared" si="962"/>
        <v>-4.1249999321783495</v>
      </c>
    </row>
    <row r="476" spans="1:8" x14ac:dyDescent="0.2">
      <c r="A476">
        <f t="shared" si="963"/>
        <v>255</v>
      </c>
      <c r="B476">
        <f t="shared" si="964"/>
        <v>4.4505895925855405</v>
      </c>
      <c r="C476">
        <f t="shared" si="958"/>
        <v>5.3758046629699736</v>
      </c>
      <c r="D476">
        <f t="shared" si="952"/>
        <v>-4.125</v>
      </c>
      <c r="G476">
        <f t="shared" si="961"/>
        <v>5.3758046629699736</v>
      </c>
      <c r="H476">
        <f t="shared" si="962"/>
        <v>-4.125</v>
      </c>
    </row>
    <row r="477" spans="1:8" x14ac:dyDescent="0.2">
      <c r="A477">
        <f t="shared" si="963"/>
        <v>265</v>
      </c>
      <c r="B477">
        <f t="shared" si="964"/>
        <v>4.6251225177849733</v>
      </c>
      <c r="C477">
        <f t="shared" si="958"/>
        <v>4.5016475669107443</v>
      </c>
      <c r="D477">
        <f t="shared" si="952"/>
        <v>-4.125</v>
      </c>
      <c r="G477">
        <f t="shared" si="961"/>
        <v>4.5016475669107443</v>
      </c>
      <c r="H477">
        <f t="shared" si="962"/>
        <v>-4.1249999382979148</v>
      </c>
    </row>
    <row r="478" spans="1:8" x14ac:dyDescent="0.2">
      <c r="A478">
        <f t="shared" si="963"/>
        <v>275</v>
      </c>
      <c r="B478">
        <f t="shared" si="964"/>
        <v>4.7996554429844061</v>
      </c>
      <c r="C478">
        <f t="shared" si="958"/>
        <v>3.7798660928218721</v>
      </c>
      <c r="D478">
        <f t="shared" si="952"/>
        <v>-4.125</v>
      </c>
      <c r="G478">
        <f t="shared" si="961"/>
        <v>3.7798660928218721</v>
      </c>
      <c r="H478">
        <f t="shared" si="962"/>
        <v>-4.125</v>
      </c>
    </row>
    <row r="479" spans="1:8" x14ac:dyDescent="0.2">
      <c r="A479">
        <f t="shared" si="963"/>
        <v>285</v>
      </c>
      <c r="B479">
        <f t="shared" si="964"/>
        <v>4.9741883681838388</v>
      </c>
      <c r="C479">
        <f t="shared" si="958"/>
        <v>3.165223825413213</v>
      </c>
      <c r="D479">
        <f t="shared" si="952"/>
        <v>-4.125</v>
      </c>
      <c r="G479">
        <f t="shared" si="961"/>
        <v>3.165223825413213</v>
      </c>
      <c r="H479">
        <f t="shared" si="962"/>
        <v>-4.125</v>
      </c>
    </row>
    <row r="480" spans="1:8" x14ac:dyDescent="0.2">
      <c r="A480">
        <f t="shared" si="963"/>
        <v>295</v>
      </c>
      <c r="B480">
        <f t="shared" si="964"/>
        <v>5.1487212933832724</v>
      </c>
      <c r="C480">
        <f t="shared" si="958"/>
        <v>2.6279148258309086</v>
      </c>
      <c r="D480">
        <f t="shared" si="952"/>
        <v>-4.125</v>
      </c>
      <c r="G480">
        <f t="shared" si="961"/>
        <v>2.6279148258309086</v>
      </c>
      <c r="H480">
        <f t="shared" si="962"/>
        <v>-4.125</v>
      </c>
    </row>
    <row r="481" spans="1:8" x14ac:dyDescent="0.2">
      <c r="A481">
        <f t="shared" si="963"/>
        <v>305</v>
      </c>
      <c r="B481">
        <f t="shared" si="964"/>
        <v>5.3232542185827052</v>
      </c>
      <c r="C481">
        <f t="shared" si="958"/>
        <v>2.1473390835259538</v>
      </c>
      <c r="D481">
        <f t="shared" si="952"/>
        <v>-4.125</v>
      </c>
      <c r="G481">
        <f t="shared" si="961"/>
        <v>2.1473390835259538</v>
      </c>
      <c r="H481">
        <f t="shared" si="962"/>
        <v>-4.125</v>
      </c>
    </row>
    <row r="482" spans="1:8" x14ac:dyDescent="0.2">
      <c r="A482">
        <f t="shared" si="963"/>
        <v>315</v>
      </c>
      <c r="B482">
        <f t="shared" si="964"/>
        <v>5.497787143782138</v>
      </c>
      <c r="C482">
        <f t="shared" si="958"/>
        <v>1.7086309447890176</v>
      </c>
      <c r="D482">
        <f t="shared" si="952"/>
        <v>-4.125</v>
      </c>
      <c r="G482">
        <f t="shared" si="961"/>
        <v>1.7086309447890176</v>
      </c>
      <c r="H482">
        <f t="shared" si="962"/>
        <v>-4.125</v>
      </c>
    </row>
    <row r="483" spans="1:8" x14ac:dyDescent="0.2">
      <c r="A483">
        <f t="shared" si="963"/>
        <v>325</v>
      </c>
      <c r="B483">
        <f t="shared" si="964"/>
        <v>5.6723200689815707</v>
      </c>
      <c r="C483">
        <f t="shared" si="958"/>
        <v>1.3006075041258076</v>
      </c>
      <c r="D483">
        <f t="shared" si="952"/>
        <v>-4.125</v>
      </c>
      <c r="G483">
        <f t="shared" si="961"/>
        <v>1.3006075041258076</v>
      </c>
      <c r="H483">
        <f t="shared" si="962"/>
        <v>-4.125</v>
      </c>
    </row>
    <row r="484" spans="1:8" x14ac:dyDescent="0.2">
      <c r="A484">
        <f t="shared" si="963"/>
        <v>335</v>
      </c>
      <c r="B484">
        <f t="shared" si="964"/>
        <v>5.8468529941810043</v>
      </c>
      <c r="C484">
        <f t="shared" si="958"/>
        <v>0.9144904834021268</v>
      </c>
      <c r="D484">
        <f t="shared" si="952"/>
        <v>-4.125</v>
      </c>
      <c r="G484">
        <f t="shared" si="961"/>
        <v>0.9144904834021268</v>
      </c>
      <c r="H484">
        <f t="shared" si="962"/>
        <v>-4.125</v>
      </c>
    </row>
    <row r="485" spans="1:8" x14ac:dyDescent="0.2">
      <c r="A485">
        <f t="shared" si="963"/>
        <v>345</v>
      </c>
      <c r="B485">
        <f t="shared" si="964"/>
        <v>6.0213859193804371</v>
      </c>
      <c r="C485">
        <f t="shared" si="958"/>
        <v>0.54306655254800762</v>
      </c>
      <c r="D485">
        <f t="shared" si="952"/>
        <v>-4.125</v>
      </c>
      <c r="G485">
        <f t="shared" si="961"/>
        <v>0.54306655254800762</v>
      </c>
      <c r="H485">
        <f t="shared" si="962"/>
        <v>-4.125</v>
      </c>
    </row>
    <row r="486" spans="1:8" x14ac:dyDescent="0.2">
      <c r="A486">
        <f t="shared" si="963"/>
        <v>355</v>
      </c>
      <c r="B486">
        <f t="shared" si="964"/>
        <v>6.1959188445798699</v>
      </c>
      <c r="C486">
        <f t="shared" si="958"/>
        <v>0.18010138949761134</v>
      </c>
      <c r="D486">
        <f t="shared" si="952"/>
        <v>-4.125</v>
      </c>
      <c r="G486">
        <f t="shared" si="961"/>
        <v>0.18010138949761134</v>
      </c>
      <c r="H486">
        <f t="shared" si="962"/>
        <v>-4.125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9217" r:id="rId4">
          <objectPr defaultSize="0" autoPict="0" r:id="rId5">
            <anchor moveWithCells="1" sizeWithCells="1">
              <from>
                <xdr:col>0</xdr:col>
                <xdr:colOff>0</xdr:colOff>
                <xdr:row>232</xdr:row>
                <xdr:rowOff>85725</xdr:rowOff>
              </from>
              <to>
                <xdr:col>0</xdr:col>
                <xdr:colOff>314325</xdr:colOff>
                <xdr:row>233</xdr:row>
                <xdr:rowOff>133350</xdr:rowOff>
              </to>
            </anchor>
          </objectPr>
        </oleObject>
      </mc:Choice>
      <mc:Fallback>
        <oleObject progId="Equation.3" shapeId="9217" r:id="rId4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24" r:id="rId6" name="Scroll Bar 8">
              <controlPr defaultSize="0" autoPict="0" macro="[0]!KLIMAKAGHSEL">
                <anchor moveWithCells="1">
                  <from>
                    <xdr:col>156</xdr:col>
                    <xdr:colOff>38100</xdr:colOff>
                    <xdr:row>11</xdr:row>
                    <xdr:rowOff>9525</xdr:rowOff>
                  </from>
                  <to>
                    <xdr:col>158</xdr:col>
                    <xdr:colOff>581025</xdr:colOff>
                    <xdr:row>12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5" r:id="rId7" name="Scroll Bar 9">
              <controlPr defaultSize="0" autoPict="0" macro="[0]!KLIMAKASELHNH">
                <anchor moveWithCells="1">
                  <from>
                    <xdr:col>151</xdr:col>
                    <xdr:colOff>38100</xdr:colOff>
                    <xdr:row>11</xdr:row>
                    <xdr:rowOff>9525</xdr:rowOff>
                  </from>
                  <to>
                    <xdr:col>154</xdr:col>
                    <xdr:colOff>57150</xdr:colOff>
                    <xdr:row>12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0" r:id="rId8" name="Scroll Bar 14">
              <controlPr defaultSize="0" autoPict="0">
                <anchor moveWithCells="1">
                  <from>
                    <xdr:col>172</xdr:col>
                    <xdr:colOff>447675</xdr:colOff>
                    <xdr:row>15</xdr:row>
                    <xdr:rowOff>38100</xdr:rowOff>
                  </from>
                  <to>
                    <xdr:col>174</xdr:col>
                    <xdr:colOff>123825</xdr:colOff>
                    <xdr:row>16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Φύλλο2"/>
  <dimension ref="A1:ET2185"/>
  <sheetViews>
    <sheetView topLeftCell="BR1" zoomScaleNormal="100" workbookViewId="0">
      <selection activeCell="CC16" sqref="CC16"/>
    </sheetView>
  </sheetViews>
  <sheetFormatPr defaultRowHeight="12.75" x14ac:dyDescent="0.2"/>
  <cols>
    <col min="1" max="1" width="15.28515625" customWidth="1"/>
    <col min="2" max="4" width="12.42578125" bestFit="1" customWidth="1"/>
    <col min="5" max="5" width="13.140625" bestFit="1" customWidth="1"/>
    <col min="6" max="6" width="19.28515625" customWidth="1"/>
    <col min="7" max="7" width="13.140625" customWidth="1"/>
    <col min="8" max="8" width="12.42578125" bestFit="1" customWidth="1"/>
    <col min="9" max="9" width="13.140625" bestFit="1" customWidth="1"/>
    <col min="10" max="11" width="13.140625" customWidth="1"/>
    <col min="12" max="12" width="11.28515625" bestFit="1" customWidth="1"/>
    <col min="13" max="13" width="12.42578125" bestFit="1" customWidth="1"/>
    <col min="14" max="14" width="12.42578125" customWidth="1"/>
    <col min="16" max="16" width="10.5703125" customWidth="1"/>
    <col min="17" max="17" width="9.28515625" bestFit="1" customWidth="1"/>
    <col min="18" max="18" width="10.140625" customWidth="1"/>
    <col min="19" max="19" width="13.28515625" bestFit="1" customWidth="1"/>
    <col min="20" max="20" width="13.140625" customWidth="1"/>
    <col min="21" max="21" width="9.28515625" bestFit="1" customWidth="1"/>
    <col min="22" max="22" width="10.28515625" customWidth="1"/>
    <col min="23" max="23" width="9.28515625" bestFit="1" customWidth="1"/>
    <col min="24" max="24" width="10.42578125" customWidth="1"/>
    <col min="26" max="26" width="10.140625" customWidth="1"/>
    <col min="28" max="28" width="10.140625" customWidth="1"/>
    <col min="30" max="30" width="10" customWidth="1"/>
    <col min="32" max="32" width="10.28515625" bestFit="1" customWidth="1"/>
    <col min="33" max="33" width="10.140625" bestFit="1" customWidth="1"/>
    <col min="34" max="35" width="10" customWidth="1"/>
    <col min="36" max="36" width="13.7109375" customWidth="1"/>
    <col min="37" max="37" width="10" customWidth="1"/>
    <col min="38" max="38" width="11.85546875" customWidth="1"/>
    <col min="39" max="39" width="10" customWidth="1"/>
    <col min="40" max="40" width="12.28515625" customWidth="1"/>
    <col min="41" max="44" width="10" customWidth="1"/>
    <col min="46" max="46" width="10.28515625" bestFit="1" customWidth="1"/>
    <col min="48" max="48" width="10.28515625" bestFit="1" customWidth="1"/>
    <col min="50" max="50" width="10.28515625" bestFit="1" customWidth="1"/>
    <col min="52" max="52" width="10.28515625" bestFit="1" customWidth="1"/>
    <col min="53" max="53" width="9.28515625" bestFit="1" customWidth="1"/>
    <col min="54" max="54" width="10.28515625" bestFit="1" customWidth="1"/>
    <col min="56" max="56" width="10.28515625" bestFit="1" customWidth="1"/>
    <col min="58" max="58" width="10.28515625" bestFit="1" customWidth="1"/>
    <col min="60" max="60" width="10.28515625" bestFit="1" customWidth="1"/>
    <col min="62" max="62" width="10.28515625" bestFit="1" customWidth="1"/>
    <col min="63" max="63" width="9.28515625" bestFit="1" customWidth="1"/>
    <col min="64" max="64" width="10.28515625" bestFit="1" customWidth="1"/>
    <col min="66" max="66" width="10.28515625" bestFit="1" customWidth="1"/>
    <col min="68" max="68" width="9.5703125" bestFit="1" customWidth="1"/>
    <col min="69" max="69" width="10" bestFit="1" customWidth="1"/>
    <col min="72" max="72" width="12.42578125" bestFit="1" customWidth="1"/>
    <col min="87" max="87" width="12.42578125" bestFit="1" customWidth="1"/>
    <col min="103" max="103" width="12.42578125" bestFit="1" customWidth="1"/>
  </cols>
  <sheetData>
    <row r="1" spans="1:150" x14ac:dyDescent="0.2">
      <c r="A1" t="s">
        <v>4</v>
      </c>
      <c r="B1">
        <v>1</v>
      </c>
      <c r="D1" t="s">
        <v>0</v>
      </c>
      <c r="E1" s="5" t="s">
        <v>58</v>
      </c>
      <c r="F1">
        <f>SQRT(alfa)</f>
        <v>31.622776601683793</v>
      </c>
      <c r="H1">
        <f>SQRT(alfa)</f>
        <v>31.622776601683793</v>
      </c>
      <c r="I1" s="5">
        <f>(SIN(I$12)^2-SIN(H$14)^2)/(vita*H$4^2)</f>
        <v>-25.000000000000004</v>
      </c>
      <c r="J1">
        <v>3</v>
      </c>
      <c r="K1" s="5">
        <f>(SIN(K$12)^2-SIN(J$14)^2)/(vita*J$4^2)</f>
        <v>-24.999999999999996</v>
      </c>
      <c r="L1">
        <f>SQRT(alfa)</f>
        <v>31.622776601683793</v>
      </c>
      <c r="M1" s="5">
        <f>(SIN(M$12)^2-SIN(L$14)^2)/(vita*L$4^2)</f>
        <v>-24.999999999999996</v>
      </c>
      <c r="N1">
        <f>SQRT(alfa)</f>
        <v>31.622776601683793</v>
      </c>
      <c r="O1" s="5">
        <f>(SIN(O$12)^2-SIN(N$14)^2)/(vita*N$4^2)</f>
        <v>-24.999999999999996</v>
      </c>
      <c r="P1">
        <f>SQRT(alfa)</f>
        <v>31.622776601683793</v>
      </c>
      <c r="Q1" s="5">
        <f>(SIN(Q$12)^2-SIN(P$14)^2)/(vita*P$4^2)</f>
        <v>-24.999999999999993</v>
      </c>
      <c r="R1">
        <f>SQRT(alfa)</f>
        <v>31.622776601683793</v>
      </c>
      <c r="S1" s="5">
        <f>(SIN(S$12)^2-SIN(R$14)^2)/(vita*R$4^2)</f>
        <v>-24.999999999999993</v>
      </c>
      <c r="T1">
        <f>SQRT(alfa)</f>
        <v>31.622776601683793</v>
      </c>
      <c r="U1" s="5">
        <f>(SIN(U$12)^2-SIN(T$14)^2)/(vita*T$4^2)</f>
        <v>-25</v>
      </c>
      <c r="V1">
        <f>SQRT(alfa)</f>
        <v>31.622776601683793</v>
      </c>
      <c r="W1" s="5">
        <f>(SIN(W$12)^2-SIN(V$14)^2)/(vita*V$4^2)</f>
        <v>-25</v>
      </c>
      <c r="X1">
        <f>SQRT(alfa)</f>
        <v>31.622776601683793</v>
      </c>
      <c r="Y1" s="5">
        <f>(SIN(Y$12)^2-SIN(X$14)^2)/(vita*X$4^2)</f>
        <v>-25</v>
      </c>
      <c r="Z1">
        <f>SQRT(alfa)</f>
        <v>31.622776601683793</v>
      </c>
      <c r="AA1" s="5">
        <f>(SIN(AA$12)^2-SIN(Z$14)^2)/(vita*Z$4^2)</f>
        <v>-25</v>
      </c>
      <c r="AB1">
        <f>SQRT(alfa)</f>
        <v>31.622776601683793</v>
      </c>
      <c r="AC1" s="5">
        <f>(SIN(AC$12)^2-SIN(AB$14)^2)/(vita*AB$4^2)</f>
        <v>-25</v>
      </c>
      <c r="AD1">
        <f>SQRT(alfa)</f>
        <v>31.622776601683793</v>
      </c>
      <c r="AE1" s="5">
        <f>(SIN(AE$12)^2-SIN(AD$14)^2)/(vita*AD$4^2)</f>
        <v>-25.000000000000004</v>
      </c>
      <c r="AF1">
        <f>SQRT(alfa)</f>
        <v>31.622776601683793</v>
      </c>
      <c r="AG1" s="5">
        <f>(SIN(AG$12)^2-SIN(AF$14)^2)/(vita*AF$4^2)</f>
        <v>-24.999999999999996</v>
      </c>
      <c r="AH1">
        <f>SQRT(alfa)</f>
        <v>31.622776601683793</v>
      </c>
      <c r="AI1" s="5">
        <f>(SIN(AI$12)^2-SIN(AH$14)^2)/(vita*AH$4^2)</f>
        <v>-25</v>
      </c>
      <c r="AJ1">
        <f>SQRT(alfa)</f>
        <v>31.622776601683793</v>
      </c>
      <c r="AK1" s="5">
        <f>(SIN(AK$12)^2-SIN(AJ$14)^2)/(vita*AJ$4^2)</f>
        <v>-24.999999999999996</v>
      </c>
      <c r="AL1">
        <f>SQRT(alfa)</f>
        <v>31.622776601683793</v>
      </c>
      <c r="AM1" s="5">
        <f>(SIN(AM$12)^2-SIN(AL$14)^2)/(vita*AL$4^2)</f>
        <v>-24.999999999999996</v>
      </c>
      <c r="AN1">
        <f>SQRT(alfa)</f>
        <v>31.622776601683793</v>
      </c>
      <c r="AO1" s="5">
        <f>(SIN(AO$12)^2-SIN(AN$14)^2)/(vita*AN$4^2)</f>
        <v>-25</v>
      </c>
      <c r="AP1">
        <f>SQRT(alfa)</f>
        <v>31.622776601683793</v>
      </c>
      <c r="AQ1" s="5">
        <f>(SIN(AQ$12)^2-SIN(AP$14)^2)/(vita*AP$4^2)</f>
        <v>-25</v>
      </c>
      <c r="AR1">
        <f>SQRT(alfa)</f>
        <v>31.622776601683793</v>
      </c>
      <c r="AS1" s="5">
        <f>(SIN(AS$12)^2-SIN(AR$14)^2)/(vita*AR$4^2)</f>
        <v>-25</v>
      </c>
      <c r="AT1">
        <f>SQRT(alfa)</f>
        <v>31.622776601683793</v>
      </c>
      <c r="AU1" s="5">
        <f>(SIN(AU$12)^2-SIN(AT$14)^2)/(vita*AT$4^2)</f>
        <v>-25</v>
      </c>
      <c r="AV1">
        <f>SQRT(alfa)</f>
        <v>31.622776601683793</v>
      </c>
      <c r="AW1" s="5">
        <f>(SIN(AW$12)^2-SIN(AV$14)^2)/(vita*AV$4^2)</f>
        <v>-24.999999999999996</v>
      </c>
      <c r="AX1">
        <f>SQRT(alfa)</f>
        <v>31.622776601683793</v>
      </c>
      <c r="AY1" s="5">
        <f>(SIN(AY$12)^2-SIN(AX$14)^2)/(vita*AX$4^2)</f>
        <v>-24.999999999999996</v>
      </c>
      <c r="AZ1">
        <f>SQRT(alfa)</f>
        <v>31.622776601683793</v>
      </c>
      <c r="BA1" s="5">
        <f>(SIN(BA$12)^2-SIN(AZ$14)^2)/(vita*AZ$4^2)</f>
        <v>-25</v>
      </c>
      <c r="BB1">
        <f>SQRT(alfa)</f>
        <v>31.622776601683793</v>
      </c>
      <c r="BC1" s="5">
        <f>(SIN(BC$12)^2-SIN(BB$14)^2)/(vita*BB$4^2)</f>
        <v>-24.999999999999996</v>
      </c>
      <c r="BD1">
        <f>SQRT(alfa)</f>
        <v>31.622776601683793</v>
      </c>
      <c r="BE1" s="5">
        <f>(SIN(BE$12)^2-SIN(BD$14)^2)/(vita*BD$4^2)</f>
        <v>-25.000000000000004</v>
      </c>
      <c r="BF1">
        <f>SQRT(alfa)</f>
        <v>31.622776601683793</v>
      </c>
      <c r="BG1" s="5">
        <f>(SIN(BG$12)^2-SIN(BF$14)^2)/(vita*BF$4^2)</f>
        <v>-25</v>
      </c>
      <c r="BH1">
        <f>SQRT(alfa)</f>
        <v>31.622776601683793</v>
      </c>
      <c r="BI1" s="5">
        <f>(SIN(BI$12)^2-SIN(BH$14)^2)/(vita*BH$4^2)</f>
        <v>-25</v>
      </c>
      <c r="BJ1">
        <f>SQRT(alfa)</f>
        <v>31.622776601683793</v>
      </c>
      <c r="BK1" s="5">
        <f>(SIN(BK$12)^2-SIN(BJ$14)^2)/(vita*BJ$4^2)</f>
        <v>-25</v>
      </c>
      <c r="BL1">
        <f>SQRT(alfa)</f>
        <v>31.622776601683793</v>
      </c>
      <c r="BM1" s="5">
        <f>(SIN(BM$12)^2-SIN(BL$14)^2)/(vita*BL$4^2)</f>
        <v>-25</v>
      </c>
      <c r="BN1">
        <f>SQRT(alfa)</f>
        <v>31.622776601683793</v>
      </c>
      <c r="BO1" s="5">
        <f>(SIN(BO$12)^2-SIN(BN$14)^2)/(vita*BN$4^2)</f>
        <v>-25</v>
      </c>
      <c r="BP1">
        <f>SQRT(alfa)</f>
        <v>31.622776601683793</v>
      </c>
      <c r="BQ1" s="5">
        <f>(SIN(BQ$12)^2-SIN(BP$14)^2)/(vita*BP$4^2)</f>
        <v>-24.999999999999993</v>
      </c>
      <c r="BR1">
        <f>SQRT(alfa)</f>
        <v>31.622776601683793</v>
      </c>
      <c r="BS1" s="5">
        <f>(SIN(BS$12)^2-SIN(BR$14)^2)/(vita*BR$4^2)</f>
        <v>-24.999999999999993</v>
      </c>
      <c r="BT1">
        <f>SQRT(alfa)</f>
        <v>31.622776601683793</v>
      </c>
      <c r="BU1" s="5">
        <f>(SIN(BU$12)^2-SIN(BT$14)^2)/(vita*BT$4^2)</f>
        <v>-24.999999999999996</v>
      </c>
      <c r="BV1">
        <f>SQRT(alfa)</f>
        <v>31.622776601683793</v>
      </c>
      <c r="BW1" s="5">
        <f>(SIN(BW$12)^2-SIN(BV$14)^2)/(vita*BV$4^2)</f>
        <v>-24.999999999999996</v>
      </c>
      <c r="BX1">
        <f>SQRT(alfa)</f>
        <v>31.622776601683793</v>
      </c>
      <c r="BY1" s="5">
        <f>(SIN(BY$12)^2-SIN(BX$14)^2)/(vita*BX$4^2)</f>
        <v>-24.999999999999996</v>
      </c>
      <c r="BZ1">
        <f>SQRT(alfa)</f>
        <v>31.622776601683793</v>
      </c>
      <c r="CA1" s="5">
        <f>(SIN(CA$12)^2-SIN(BZ$14)^2)/(vita*BZ$4^2)</f>
        <v>-25.000000000000004</v>
      </c>
      <c r="CB1">
        <f>SQRT(alfa)</f>
        <v>31.622776601683793</v>
      </c>
      <c r="CC1" s="5">
        <f>(SIN(CC$12)^2-SIN(CB$14)^2)/(vita*CB$4^2)</f>
        <v>-25.000000000000004</v>
      </c>
      <c r="CD1">
        <f>SQRT(alfa)</f>
        <v>31.622776601683793</v>
      </c>
      <c r="CF1">
        <f>SQRT(alfa)</f>
        <v>31.622776601683793</v>
      </c>
      <c r="CH1">
        <f>SQRT(alfa)</f>
        <v>31.622776601683793</v>
      </c>
      <c r="CJ1">
        <f>SQRT(alfa)</f>
        <v>31.622776601683793</v>
      </c>
      <c r="CL1">
        <f>SQRT(alfa)</f>
        <v>31.622776601683793</v>
      </c>
    </row>
    <row r="2" spans="1:150" x14ac:dyDescent="0.2">
      <c r="B2" t="s">
        <v>5</v>
      </c>
      <c r="E2" t="s">
        <v>1</v>
      </c>
      <c r="F2">
        <v>40</v>
      </c>
      <c r="H2">
        <f>vita</f>
        <v>40</v>
      </c>
      <c r="I2">
        <f>2*alfa/(vita*SIN(H$14)^2*(PI()-2*H$14))</f>
        <v>2218.4604911084539</v>
      </c>
      <c r="J2">
        <f>vita</f>
        <v>40</v>
      </c>
      <c r="K2">
        <f>2*alfa/(vita*SIN(J$14)^2*(PI()-2*J$14))</f>
        <v>285.1076802694497</v>
      </c>
      <c r="L2">
        <f>vita</f>
        <v>40</v>
      </c>
      <c r="M2">
        <f>2*alfa/(vita*SIN(L$14)^2*(PI()-2*L$14))</f>
        <v>123.38227268614443</v>
      </c>
      <c r="N2">
        <f>vita</f>
        <v>40</v>
      </c>
      <c r="O2">
        <f>2*alfa/(vita*SIN(N$14)^2*(PI()-2*N$14))</f>
        <v>79.162107709326023</v>
      </c>
      <c r="P2">
        <f>vita</f>
        <v>40</v>
      </c>
      <c r="Q2">
        <f>2*alfa/(vita*SIN(P$14)^2*(PI()-2*P$14))</f>
        <v>63.661977236758155</v>
      </c>
      <c r="R2">
        <f>vita</f>
        <v>40</v>
      </c>
      <c r="S2">
        <f>2*alfa/(vita*SIN(R$14)^2*(PI()-2*R$14))</f>
        <v>60.990972450891711</v>
      </c>
      <c r="T2">
        <f>vita</f>
        <v>40</v>
      </c>
      <c r="U2">
        <f>2*alfa/(vita*SIN(T$14)^2*(PI()-2*T$14))</f>
        <v>69.754336075148444</v>
      </c>
      <c r="V2">
        <f>vita</f>
        <v>40</v>
      </c>
      <c r="W2">
        <f>2*alfa/(vita*SIN(V$14)^2*(PI()-2*V$14))</f>
        <v>102.34905233494717</v>
      </c>
      <c r="X2">
        <f>vita</f>
        <v>40</v>
      </c>
      <c r="Y2">
        <f>2*alfa/(vita*SIN(X$14)^2*(PI()-2*X$14))</f>
        <v>288.67168332110992</v>
      </c>
      <c r="Z2">
        <f>vita</f>
        <v>40</v>
      </c>
      <c r="AA2">
        <f>2*alfa/(vita*SIN(Z$14)^2*(PI()-2*Z$14))</f>
        <v>-288.67168332110919</v>
      </c>
      <c r="AB2">
        <f>vita</f>
        <v>40</v>
      </c>
      <c r="AC2">
        <f>2*alfa/(vita*SIN(AB$14)^2*(PI()-2*AB$14))</f>
        <v>-102.34905233494707</v>
      </c>
      <c r="AD2">
        <f>vita</f>
        <v>40</v>
      </c>
      <c r="AE2">
        <f>2*alfa/(vita*SIN(AD$14)^2*(PI()-2*AD$14))</f>
        <v>-69.75433607514843</v>
      </c>
      <c r="AF2">
        <f>vita</f>
        <v>40</v>
      </c>
      <c r="AG2">
        <f>2*alfa/(vita*SIN(AF$14)^2*(PI()-2*AF$14))</f>
        <v>-60.990972450891697</v>
      </c>
      <c r="AH2">
        <f>vita</f>
        <v>40</v>
      </c>
      <c r="AI2">
        <f>2*alfa/(vita*SIN(AH$14)^2*(PI()-2*AH$14))</f>
        <v>-63.661977236758119</v>
      </c>
      <c r="AJ2">
        <f>vita</f>
        <v>40</v>
      </c>
      <c r="AK2">
        <f>2*alfa/(vita*SIN(AJ$14)^2*(PI()-2*AJ$14))</f>
        <v>-79.162107709326023</v>
      </c>
      <c r="AL2">
        <f>vita</f>
        <v>40</v>
      </c>
      <c r="AM2">
        <f>2*alfa/(vita*SIN(AL$14)^2*(PI()-2*AL$14))</f>
        <v>-123.38227268614438</v>
      </c>
      <c r="AN2">
        <f>vita</f>
        <v>40</v>
      </c>
      <c r="AO2">
        <f>2*alfa/(vita*SIN(AN$14)^2*(PI()-2*AN$14))</f>
        <v>-285.10768026944908</v>
      </c>
      <c r="AP2">
        <f>vita</f>
        <v>40</v>
      </c>
      <c r="AQ2">
        <f>2*alfa/(vita*SIN(AP$14)^2*(PI()-2*AP$14))</f>
        <v>-2218.4604911084525</v>
      </c>
      <c r="AR2">
        <f>vita</f>
        <v>40</v>
      </c>
      <c r="AS2">
        <f>2*alfa/(vita*SIN(AR$14)^2*(PI()-2*AR$14))</f>
        <v>-2218.4604911084525</v>
      </c>
      <c r="AT2">
        <f>vita</f>
        <v>40</v>
      </c>
      <c r="AU2">
        <f>2*alfa/(vita*SIN(AT$14)^2*(PI()-2*AT$14))</f>
        <v>-285.10768026944908</v>
      </c>
      <c r="AV2">
        <f>vita</f>
        <v>40</v>
      </c>
      <c r="AW2">
        <f>2*alfa/(vita*SIN(AV$14)^2*(PI()-2*AV$14))</f>
        <v>-123.38227268614438</v>
      </c>
      <c r="AX2">
        <f>vita</f>
        <v>40</v>
      </c>
      <c r="AY2">
        <f>2*alfa/(vita*SIN(AX$14)^2*(PI()-2*AX$14))</f>
        <v>-79.162107709326023</v>
      </c>
      <c r="AZ2">
        <f>vita</f>
        <v>40</v>
      </c>
      <c r="BA2">
        <f>2*alfa/(vita*SIN(AZ$14)^2*(PI()-2*AZ$14))</f>
        <v>-63.661977236758119</v>
      </c>
      <c r="BB2">
        <f>vita</f>
        <v>40</v>
      </c>
      <c r="BC2">
        <f>2*alfa/(vita*SIN(BB$14)^2*(PI()-2*BB$14))</f>
        <v>-60.990972450891697</v>
      </c>
      <c r="BD2">
        <f>vita</f>
        <v>40</v>
      </c>
      <c r="BE2">
        <f>2*alfa/(vita*SIN(BD$14)^2*(PI()-2*BD$14))</f>
        <v>-69.75433607514843</v>
      </c>
      <c r="BF2">
        <f>vita</f>
        <v>40</v>
      </c>
      <c r="BG2">
        <f>2*alfa/(vita*SIN(BF$14)^2*(PI()-2*BF$14))</f>
        <v>-102.34905233494707</v>
      </c>
      <c r="BH2">
        <f>vita</f>
        <v>40</v>
      </c>
      <c r="BI2">
        <f>2*alfa/(vita*SIN(BH$14)^2*(PI()-2*BH$14))</f>
        <v>-288.67168332110919</v>
      </c>
      <c r="BJ2">
        <f>vita</f>
        <v>40</v>
      </c>
      <c r="BK2">
        <f>2*alfa/(vita*SIN(BJ$14)^2*(PI()-2*BJ$14))</f>
        <v>288.67168332110992</v>
      </c>
      <c r="BL2">
        <f>vita</f>
        <v>40</v>
      </c>
      <c r="BM2">
        <f>2*alfa/(vita*SIN(BL$14)^2*(PI()-2*BL$14))</f>
        <v>102.34905233494717</v>
      </c>
      <c r="BN2">
        <f>vita</f>
        <v>40</v>
      </c>
      <c r="BO2">
        <f>2*alfa/(vita*SIN(BN$14)^2*(PI()-2*BN$14))</f>
        <v>69.754336075148444</v>
      </c>
      <c r="BP2">
        <f>vita</f>
        <v>40</v>
      </c>
      <c r="BQ2">
        <f>2*alfa/(vita*SIN(BP$14)^2*(PI()-2*BP$14))</f>
        <v>60.990972450891711</v>
      </c>
      <c r="BR2">
        <f>vita</f>
        <v>40</v>
      </c>
      <c r="BS2">
        <f>2*alfa/(vita*SIN(BR$14)^2*(PI()-2*BR$14))</f>
        <v>63.661977236758155</v>
      </c>
      <c r="BT2">
        <f>vita</f>
        <v>40</v>
      </c>
      <c r="BU2">
        <f>2*alfa/(vita*SIN(BT$14)^2*(PI()-2*BT$14))</f>
        <v>79.162107709326023</v>
      </c>
      <c r="BV2">
        <f>vita</f>
        <v>40</v>
      </c>
      <c r="BW2">
        <f>2*alfa/(vita*SIN(BV$14)^2*(PI()-2*BV$14))</f>
        <v>123.38227268614443</v>
      </c>
      <c r="BX2">
        <f>vita</f>
        <v>40</v>
      </c>
      <c r="BY2">
        <f>2*alfa/(vita*SIN(BX$14)^2*(PI()-2*BX$14))</f>
        <v>285.1076802694497</v>
      </c>
      <c r="BZ2">
        <f>vita</f>
        <v>40</v>
      </c>
      <c r="CB2">
        <f>vita</f>
        <v>40</v>
      </c>
      <c r="CD2">
        <f>vita</f>
        <v>40</v>
      </c>
      <c r="CF2">
        <f>vita</f>
        <v>40</v>
      </c>
      <c r="CH2">
        <f>vita</f>
        <v>40</v>
      </c>
      <c r="CJ2">
        <f>vita</f>
        <v>40</v>
      </c>
      <c r="CL2">
        <f>vita</f>
        <v>40</v>
      </c>
    </row>
    <row r="3" spans="1:150" x14ac:dyDescent="0.2">
      <c r="A3" t="s">
        <v>3</v>
      </c>
      <c r="B3">
        <v>0</v>
      </c>
      <c r="E3" t="s">
        <v>2</v>
      </c>
      <c r="F3">
        <v>1000</v>
      </c>
      <c r="G3" t="e">
        <f>-alfa^2/F$4^2-1*(vita*F$4^2)</f>
        <v>#DIV/0!</v>
      </c>
      <c r="H3">
        <v>200</v>
      </c>
      <c r="I3">
        <f t="shared" ref="I3:BJ3" si="0">alfa</f>
        <v>1000</v>
      </c>
      <c r="J3">
        <f t="shared" si="0"/>
        <v>1000</v>
      </c>
      <c r="K3">
        <f t="shared" si="0"/>
        <v>1000</v>
      </c>
      <c r="L3">
        <f t="shared" si="0"/>
        <v>1000</v>
      </c>
      <c r="M3">
        <f t="shared" si="0"/>
        <v>1000</v>
      </c>
      <c r="N3">
        <f t="shared" si="0"/>
        <v>1000</v>
      </c>
      <c r="O3">
        <f t="shared" si="0"/>
        <v>1000</v>
      </c>
      <c r="P3">
        <f t="shared" si="0"/>
        <v>1000</v>
      </c>
      <c r="Q3">
        <f t="shared" si="0"/>
        <v>1000</v>
      </c>
      <c r="R3">
        <f t="shared" si="0"/>
        <v>1000</v>
      </c>
      <c r="S3">
        <f t="shared" si="0"/>
        <v>1000</v>
      </c>
      <c r="T3">
        <f t="shared" si="0"/>
        <v>1000</v>
      </c>
      <c r="U3">
        <f t="shared" si="0"/>
        <v>1000</v>
      </c>
      <c r="V3">
        <f t="shared" si="0"/>
        <v>1000</v>
      </c>
      <c r="W3">
        <f t="shared" si="0"/>
        <v>1000</v>
      </c>
      <c r="X3">
        <f t="shared" si="0"/>
        <v>1000</v>
      </c>
      <c r="Y3">
        <f t="shared" si="0"/>
        <v>1000</v>
      </c>
      <c r="Z3">
        <f t="shared" si="0"/>
        <v>1000</v>
      </c>
      <c r="AA3">
        <f t="shared" si="0"/>
        <v>1000</v>
      </c>
      <c r="AB3">
        <f t="shared" si="0"/>
        <v>1000</v>
      </c>
      <c r="AC3">
        <f t="shared" si="0"/>
        <v>1000</v>
      </c>
      <c r="AD3">
        <f t="shared" si="0"/>
        <v>1000</v>
      </c>
      <c r="AE3">
        <f t="shared" si="0"/>
        <v>1000</v>
      </c>
      <c r="AF3">
        <f t="shared" si="0"/>
        <v>1000</v>
      </c>
      <c r="AG3">
        <f t="shared" si="0"/>
        <v>1000</v>
      </c>
      <c r="AH3">
        <f t="shared" si="0"/>
        <v>1000</v>
      </c>
      <c r="AI3">
        <f t="shared" si="0"/>
        <v>1000</v>
      </c>
      <c r="AJ3">
        <f t="shared" si="0"/>
        <v>1000</v>
      </c>
      <c r="AK3">
        <f t="shared" si="0"/>
        <v>1000</v>
      </c>
      <c r="AL3">
        <f t="shared" si="0"/>
        <v>1000</v>
      </c>
      <c r="AM3">
        <f t="shared" si="0"/>
        <v>1000</v>
      </c>
      <c r="AN3">
        <f t="shared" si="0"/>
        <v>1000</v>
      </c>
      <c r="AO3">
        <f t="shared" si="0"/>
        <v>1000</v>
      </c>
      <c r="AP3">
        <f t="shared" si="0"/>
        <v>1000</v>
      </c>
      <c r="AQ3">
        <f t="shared" si="0"/>
        <v>1000</v>
      </c>
      <c r="AR3">
        <f t="shared" si="0"/>
        <v>1000</v>
      </c>
      <c r="AS3">
        <f t="shared" si="0"/>
        <v>1000</v>
      </c>
      <c r="AT3">
        <f t="shared" si="0"/>
        <v>1000</v>
      </c>
      <c r="AU3">
        <f t="shared" si="0"/>
        <v>1000</v>
      </c>
      <c r="AV3">
        <f t="shared" si="0"/>
        <v>1000</v>
      </c>
      <c r="AW3">
        <f t="shared" si="0"/>
        <v>1000</v>
      </c>
      <c r="AX3">
        <f t="shared" si="0"/>
        <v>1000</v>
      </c>
      <c r="AY3">
        <f t="shared" si="0"/>
        <v>1000</v>
      </c>
      <c r="AZ3">
        <f t="shared" si="0"/>
        <v>1000</v>
      </c>
      <c r="BA3">
        <f t="shared" si="0"/>
        <v>1000</v>
      </c>
      <c r="BB3">
        <f t="shared" si="0"/>
        <v>1000</v>
      </c>
      <c r="BC3">
        <f t="shared" si="0"/>
        <v>1000</v>
      </c>
      <c r="BD3">
        <f t="shared" si="0"/>
        <v>1000</v>
      </c>
      <c r="BE3">
        <f t="shared" si="0"/>
        <v>1000</v>
      </c>
      <c r="BF3">
        <f t="shared" si="0"/>
        <v>1000</v>
      </c>
      <c r="BG3">
        <f t="shared" si="0"/>
        <v>1000</v>
      </c>
      <c r="BH3">
        <f t="shared" si="0"/>
        <v>1000</v>
      </c>
      <c r="BI3">
        <f t="shared" si="0"/>
        <v>1000</v>
      </c>
      <c r="BJ3">
        <f t="shared" si="0"/>
        <v>1000</v>
      </c>
      <c r="BK3">
        <f t="shared" ref="BK3:BR3" si="1">alfa</f>
        <v>1000</v>
      </c>
      <c r="BL3">
        <f t="shared" si="1"/>
        <v>1000</v>
      </c>
      <c r="BM3">
        <f t="shared" si="1"/>
        <v>1000</v>
      </c>
      <c r="BN3">
        <f t="shared" si="1"/>
        <v>1000</v>
      </c>
      <c r="BO3">
        <f t="shared" si="1"/>
        <v>1000</v>
      </c>
      <c r="BP3">
        <f t="shared" si="1"/>
        <v>1000</v>
      </c>
      <c r="BQ3">
        <f t="shared" si="1"/>
        <v>1000</v>
      </c>
      <c r="BR3">
        <f t="shared" si="1"/>
        <v>1000</v>
      </c>
      <c r="BT3">
        <f t="shared" ref="BT3:CB3" si="2">alfa</f>
        <v>1000</v>
      </c>
      <c r="BU3">
        <f t="shared" si="2"/>
        <v>1000</v>
      </c>
      <c r="BV3">
        <f t="shared" si="2"/>
        <v>1000</v>
      </c>
      <c r="BW3">
        <f t="shared" si="2"/>
        <v>1000</v>
      </c>
      <c r="BX3">
        <f t="shared" si="2"/>
        <v>1000</v>
      </c>
      <c r="BY3">
        <f t="shared" si="2"/>
        <v>1000</v>
      </c>
      <c r="BZ3">
        <f t="shared" si="2"/>
        <v>1000</v>
      </c>
      <c r="CA3">
        <f t="shared" si="2"/>
        <v>1000</v>
      </c>
      <c r="CB3">
        <f t="shared" si="2"/>
        <v>1000</v>
      </c>
      <c r="CD3">
        <f t="shared" ref="CD3:CL3" si="3">alfa</f>
        <v>1000</v>
      </c>
      <c r="CE3">
        <f t="shared" si="3"/>
        <v>1000</v>
      </c>
      <c r="CF3">
        <f t="shared" si="3"/>
        <v>1000</v>
      </c>
      <c r="CG3">
        <f t="shared" si="3"/>
        <v>1000</v>
      </c>
      <c r="CH3">
        <f t="shared" si="3"/>
        <v>1000</v>
      </c>
      <c r="CI3">
        <f t="shared" si="3"/>
        <v>1000</v>
      </c>
      <c r="CJ3">
        <f t="shared" si="3"/>
        <v>1000</v>
      </c>
      <c r="CK3">
        <f t="shared" si="3"/>
        <v>1000</v>
      </c>
      <c r="CL3">
        <f t="shared" si="3"/>
        <v>1000</v>
      </c>
    </row>
    <row r="4" spans="1:150" x14ac:dyDescent="0.2">
      <c r="A4" t="s">
        <v>79</v>
      </c>
      <c r="E4" s="5" t="s">
        <v>63</v>
      </c>
      <c r="F4">
        <f>SIN(F$14)/v0</f>
        <v>0</v>
      </c>
      <c r="G4" t="e">
        <f>-alfa^2/F4^2-1*(vita*F4^2)</f>
        <v>#DIV/0!</v>
      </c>
      <c r="H4">
        <f>SIN(H$14)/v0</f>
        <v>2.7561065824630165E-3</v>
      </c>
      <c r="I4" t="s">
        <v>63</v>
      </c>
      <c r="J4">
        <f>SIN(J$14)/SQRT(alfa)</f>
        <v>8.1845768435381359E-3</v>
      </c>
      <c r="K4" t="s">
        <v>63</v>
      </c>
      <c r="L4">
        <f>SIN(L$14)/SQRT(alfa)</f>
        <v>1.3364362878818068E-2</v>
      </c>
      <c r="M4" t="s">
        <v>63</v>
      </c>
      <c r="N4">
        <f>SIN(N$14)/SQRT(alfa)</f>
        <v>1.8138079510719034E-2</v>
      </c>
      <c r="O4" t="s">
        <v>63</v>
      </c>
      <c r="P4">
        <f>SIN(P$14)/SQRT(alfa)</f>
        <v>2.2360679774997897E-2</v>
      </c>
      <c r="Q4" t="s">
        <v>63</v>
      </c>
      <c r="R4">
        <f>SIN(R$14)/SQRT(alfa)</f>
        <v>2.5903862099363378E-2</v>
      </c>
      <c r="S4" t="s">
        <v>63</v>
      </c>
      <c r="T4">
        <f>SIN(T$14)/SQRT(alfa)</f>
        <v>2.8659968681826391E-2</v>
      </c>
      <c r="U4" t="s">
        <v>63</v>
      </c>
      <c r="V4">
        <f>SIN(V$14)/SQRT(alfa)</f>
        <v>3.0545256618536035E-2</v>
      </c>
      <c r="W4" t="s">
        <v>63</v>
      </c>
      <c r="X4">
        <f>SIN(X$14)/SQRT(alfa)</f>
        <v>3.1502442389537103E-2</v>
      </c>
      <c r="Y4" t="s">
        <v>63</v>
      </c>
      <c r="Z4">
        <f>SIN(Z$14)/SQRT(alfa)</f>
        <v>3.1502442389537103E-2</v>
      </c>
      <c r="AA4" t="s">
        <v>63</v>
      </c>
      <c r="AB4">
        <f>SIN(AB$14)/SQRT(alfa)</f>
        <v>3.0545256618536035E-2</v>
      </c>
      <c r="AC4" t="s">
        <v>63</v>
      </c>
      <c r="AD4">
        <f>SIN(AD$14)/SQRT(alfa)</f>
        <v>2.8659968681826395E-2</v>
      </c>
      <c r="AE4" t="s">
        <v>63</v>
      </c>
      <c r="AF4">
        <f>SIN(AF$14)/SQRT(alfa)</f>
        <v>2.5903862099363375E-2</v>
      </c>
      <c r="AG4" t="s">
        <v>63</v>
      </c>
      <c r="AH4">
        <f>SIN(AH$14)/SQRT(alfa)</f>
        <v>2.2360679774997901E-2</v>
      </c>
      <c r="AI4" t="s">
        <v>63</v>
      </c>
      <c r="AJ4">
        <f>SIN(AJ$14)/SQRT(alfa)</f>
        <v>1.8138079510719031E-2</v>
      </c>
      <c r="AK4" t="s">
        <v>63</v>
      </c>
      <c r="AL4">
        <f>SIN(AL$14)/SQRT(alfa)</f>
        <v>1.336436287881807E-2</v>
      </c>
      <c r="AM4" t="s">
        <v>63</v>
      </c>
      <c r="AN4">
        <f>SIN(AN$14)/SQRT(alfa)</f>
        <v>8.1845768435381445E-3</v>
      </c>
      <c r="AO4" t="s">
        <v>63</v>
      </c>
      <c r="AP4">
        <f>SIN(AP$14)/SQRT(alfa)</f>
        <v>2.7561065824630174E-3</v>
      </c>
      <c r="AQ4" t="s">
        <v>63</v>
      </c>
      <c r="AR4">
        <f>SIN(AR$14)/SQRT(alfa)</f>
        <v>2.7561065824630174E-3</v>
      </c>
      <c r="AS4" t="s">
        <v>63</v>
      </c>
      <c r="AT4">
        <f>SIN(AT$14)/SQRT(alfa)</f>
        <v>8.1845768435381445E-3</v>
      </c>
      <c r="AU4" t="s">
        <v>63</v>
      </c>
      <c r="AV4">
        <f>SIN(AV$14)/SQRT(alfa)</f>
        <v>1.336436287881807E-2</v>
      </c>
      <c r="AW4" t="s">
        <v>63</v>
      </c>
      <c r="AX4">
        <f>SIN(AX$14)/SQRT(alfa)</f>
        <v>1.8138079510719031E-2</v>
      </c>
      <c r="AY4" t="s">
        <v>63</v>
      </c>
      <c r="AZ4">
        <f>SIN(AZ$14)/SQRT(alfa)</f>
        <v>2.2360679774997901E-2</v>
      </c>
      <c r="BA4" t="s">
        <v>63</v>
      </c>
      <c r="BB4">
        <f>SIN(BB$14)/SQRT(alfa)</f>
        <v>2.5903862099363375E-2</v>
      </c>
      <c r="BC4" t="s">
        <v>63</v>
      </c>
      <c r="BD4">
        <f>SIN(BD$14)/SQRT(alfa)</f>
        <v>2.8659968681826395E-2</v>
      </c>
      <c r="BE4" t="s">
        <v>63</v>
      </c>
      <c r="BF4">
        <f>SIN(BF$14)/SQRT(alfa)</f>
        <v>3.0545256618536035E-2</v>
      </c>
      <c r="BG4" t="s">
        <v>63</v>
      </c>
      <c r="BH4">
        <f>SIN(BH$14)/SQRT(alfa)</f>
        <v>3.1502442389537103E-2</v>
      </c>
      <c r="BI4" t="s">
        <v>63</v>
      </c>
      <c r="BJ4">
        <f>SIN(BJ$14)/SQRT(alfa)</f>
        <v>3.1502442389537103E-2</v>
      </c>
      <c r="BK4" t="s">
        <v>63</v>
      </c>
      <c r="BL4">
        <f>SIN(BL$14)/SQRT(alfa)</f>
        <v>3.0545256618536035E-2</v>
      </c>
      <c r="BM4" t="s">
        <v>63</v>
      </c>
      <c r="BN4">
        <f>SIN(BN$14)/SQRT(alfa)</f>
        <v>2.8659968681826391E-2</v>
      </c>
      <c r="BO4" t="s">
        <v>63</v>
      </c>
      <c r="BP4">
        <f>SIN(BP$14)/SQRT(alfa)</f>
        <v>2.5903862099363378E-2</v>
      </c>
      <c r="BQ4" t="s">
        <v>63</v>
      </c>
      <c r="BR4">
        <f>SIN(BR$14)/SQRT(alfa)</f>
        <v>2.2360679774997897E-2</v>
      </c>
      <c r="BS4" t="s">
        <v>63</v>
      </c>
      <c r="BT4">
        <f>SIN(BT$14)/SQRT(alfa)</f>
        <v>1.8138079510719034E-2</v>
      </c>
      <c r="BU4" t="s">
        <v>63</v>
      </c>
      <c r="BV4">
        <f>SIN(BV$14)/SQRT(alfa)</f>
        <v>1.3364362878818068E-2</v>
      </c>
      <c r="BW4" t="s">
        <v>63</v>
      </c>
      <c r="BX4">
        <f>SIN(BX$14)/SQRT(alfa)</f>
        <v>8.1845768435381359E-3</v>
      </c>
      <c r="BY4" t="s">
        <v>63</v>
      </c>
      <c r="BZ4">
        <f>SIN(BZ$14)/SQRT(alfa)</f>
        <v>2.7561065824630165E-3</v>
      </c>
      <c r="CA4" t="s">
        <v>63</v>
      </c>
      <c r="CB4">
        <f>SIN(CB$14)/SQRT(alfa)</f>
        <v>-2.7561065824630165E-3</v>
      </c>
      <c r="CD4">
        <f>SIN(CD$14)/v0</f>
        <v>0</v>
      </c>
      <c r="CF4">
        <f>SIN(CF$14)/v0</f>
        <v>0</v>
      </c>
      <c r="CH4">
        <f>SIN(CH$14)/v0</f>
        <v>3.3054802424303158E-3</v>
      </c>
      <c r="CJ4">
        <f>SIN(CJ$14)/v0</f>
        <v>6.5747449516083542E-3</v>
      </c>
      <c r="CL4">
        <f>SIN(CL$14)/v0</f>
        <v>9.7719753792427384E-3</v>
      </c>
    </row>
    <row r="5" spans="1:150" ht="15" x14ac:dyDescent="0.25">
      <c r="A5" t="s">
        <v>76</v>
      </c>
      <c r="B5">
        <v>0</v>
      </c>
      <c r="D5" s="43" t="s">
        <v>59</v>
      </c>
      <c r="E5" s="5" t="s">
        <v>60</v>
      </c>
      <c r="F5">
        <f>1-F$4^2*alfa</f>
        <v>1</v>
      </c>
      <c r="H5">
        <f>1-H$4^2*alfa</f>
        <v>0.99240387650610407</v>
      </c>
      <c r="I5">
        <f>-$N5/(vita*H$4)</f>
        <v>-6.086575859696806</v>
      </c>
      <c r="J5">
        <f>1-J$4^2*alfa</f>
        <v>0.9330127018922193</v>
      </c>
      <c r="K5">
        <f>(1-J$4^2*alfa)/(vita*J$4^2)</f>
        <v>348.20508075688775</v>
      </c>
      <c r="L5">
        <f>1-L$4^2*alfa</f>
        <v>0.82139380484326963</v>
      </c>
      <c r="M5">
        <f>(1-L$4^2*alfa)/(vita*L$4^2)</f>
        <v>114.97274830283473</v>
      </c>
      <c r="N5">
        <f>1-N$4^2*alfa</f>
        <v>0.67101007166283444</v>
      </c>
      <c r="O5">
        <f>(1-N$4^2*alfa)/(vita*N$4^2)</f>
        <v>50.990168229036875</v>
      </c>
      <c r="P5">
        <f>1-P$4^2*alfa</f>
        <v>0.5</v>
      </c>
      <c r="Q5">
        <f>(1-P$4^2*alfa)/(vita*P$4^2)</f>
        <v>25</v>
      </c>
      <c r="R5">
        <f>1-R$4^2*alfa</f>
        <v>0.32898992833716545</v>
      </c>
      <c r="S5">
        <f>(1-R$4^2*alfa)/(vita*R$4^2)</f>
        <v>12.257264914142544</v>
      </c>
      <c r="T5">
        <f>1-T$4^2*alfa</f>
        <v>0.17860619515673037</v>
      </c>
      <c r="U5">
        <f>(1-T$4^2*alfa)/(vita*T$4^2)</f>
        <v>5.4360708013499774</v>
      </c>
      <c r="V5">
        <f>1-V$4^2*alfa</f>
        <v>6.698729810778048E-2</v>
      </c>
      <c r="W5">
        <f>(1-V$4^2*alfa)/(vita*V$4^2)</f>
        <v>1.7949192431122651</v>
      </c>
      <c r="X5">
        <f>1-X$4^2*alfa</f>
        <v>7.5961234938959343E-3</v>
      </c>
      <c r="Y5">
        <f>(1-X$4^2*alfa)/(vita*X$4^2)</f>
        <v>0.19135665613880773</v>
      </c>
      <c r="Z5">
        <f>1-Z$4^2*alfa</f>
        <v>7.5961234938959343E-3</v>
      </c>
      <c r="AA5">
        <f>(1-Z$4^2*alfa)/(vita*Z$4^2)</f>
        <v>0.19135665613880773</v>
      </c>
      <c r="AB5">
        <f>1-AB$4^2*alfa</f>
        <v>6.698729810778048E-2</v>
      </c>
      <c r="AC5">
        <f>(1-AB$4^2*alfa)/(vita*AB$4^2)</f>
        <v>1.7949192431122651</v>
      </c>
      <c r="AD5">
        <f>1-AD$4^2*alfa</f>
        <v>0.17860619515673026</v>
      </c>
      <c r="AE5">
        <f>(1-AD$4^2*alfa)/(vita*AD$4^2)</f>
        <v>5.436070801349973</v>
      </c>
      <c r="AF5">
        <f>1-AF$4^2*alfa</f>
        <v>0.32898992833716567</v>
      </c>
      <c r="AG5">
        <f>(1-AF$4^2*alfa)/(vita*AF$4^2)</f>
        <v>12.257264914142558</v>
      </c>
      <c r="AH5">
        <f>1-AH$4^2*alfa</f>
        <v>0.49999999999999989</v>
      </c>
      <c r="AI5">
        <f>(1-AH$4^2*alfa)/(vita*AH$4^2)</f>
        <v>24.999999999999989</v>
      </c>
      <c r="AJ5">
        <f>1-AJ$4^2*alfa</f>
        <v>0.67101007166283444</v>
      </c>
      <c r="AK5">
        <f>(1-AJ$4^2*alfa)/(vita*AJ$4^2)</f>
        <v>50.990168229036897</v>
      </c>
      <c r="AL5">
        <f>1-AL$4^2*alfa</f>
        <v>0.82139380484326963</v>
      </c>
      <c r="AM5">
        <f>(1-AL$4^2*alfa)/(vita*AL$4^2)</f>
        <v>114.9727483028347</v>
      </c>
      <c r="AN5">
        <f>1-AN$4^2*alfa</f>
        <v>0.93301270189221919</v>
      </c>
      <c r="AO5">
        <f>(1-AN$4^2*alfa)/(vita*AN$4^2)</f>
        <v>348.20508075688696</v>
      </c>
      <c r="AP5">
        <f>1-AP$4^2*alfa</f>
        <v>0.99240387650610407</v>
      </c>
      <c r="AQ5">
        <f>(1-AP$4^2*alfa)/(vita*AP$4^2)</f>
        <v>3266.1523910964956</v>
      </c>
      <c r="AR5">
        <f>1-AR$4^2*alfa</f>
        <v>0.99240387650610407</v>
      </c>
      <c r="AS5">
        <f>(1-AR$4^2*alfa)/(vita*AR$4^2)</f>
        <v>3266.1523910964956</v>
      </c>
      <c r="AT5">
        <f>1-AT$4^2*alfa</f>
        <v>0.93301270189221919</v>
      </c>
      <c r="AU5">
        <f>(1-AT$4^2*alfa)/(vita*AT$4^2)</f>
        <v>348.20508075688696</v>
      </c>
      <c r="AV5">
        <f>1-AV$4^2*alfa</f>
        <v>0.82139380484326963</v>
      </c>
      <c r="AW5">
        <f>(1-AV$4^2*alfa)/(vita*AV$4^2)</f>
        <v>114.9727483028347</v>
      </c>
      <c r="AX5">
        <f>1-AX$4^2*alfa</f>
        <v>0.67101007166283444</v>
      </c>
      <c r="AY5">
        <f>(1-AX$4^2*alfa)/(vita*AX$4^2)</f>
        <v>50.990168229036897</v>
      </c>
      <c r="AZ5">
        <f>1-AZ$4^2*alfa</f>
        <v>0.49999999999999989</v>
      </c>
      <c r="BA5">
        <f>(1-AZ$4^2*alfa)/(vita*AZ$4^2)</f>
        <v>24.999999999999989</v>
      </c>
      <c r="BB5">
        <f>1-BB$4^2*alfa</f>
        <v>0.32898992833716567</v>
      </c>
      <c r="BC5">
        <f>(1-BB$4^2*alfa)/(vita*BB$4^2)</f>
        <v>12.257264914142558</v>
      </c>
      <c r="BD5">
        <f>1-BD$4^2*alfa</f>
        <v>0.17860619515673026</v>
      </c>
      <c r="BE5">
        <f>(1-BD$4^2*alfa)/(vita*BD$4^2)</f>
        <v>5.436070801349973</v>
      </c>
      <c r="BF5">
        <f>1-BF$4^2*alfa</f>
        <v>6.698729810778048E-2</v>
      </c>
      <c r="BG5">
        <f>(1-BF$4^2*alfa)/(vita*BF$4^2)</f>
        <v>1.7949192431122651</v>
      </c>
      <c r="BH5">
        <f>1-BH$4^2*alfa</f>
        <v>7.5961234938959343E-3</v>
      </c>
      <c r="BI5">
        <f>(1-BH$4^2*alfa)/(vita*BH$4^2)</f>
        <v>0.19135665613880773</v>
      </c>
      <c r="BJ5">
        <f>1-BJ$4^2*alfa</f>
        <v>7.5961234938959343E-3</v>
      </c>
      <c r="BL5">
        <f>1-BL$4^2*alfa</f>
        <v>6.698729810778048E-2</v>
      </c>
      <c r="BN5">
        <f>1-BN$4^2*alfa</f>
        <v>0.17860619515673037</v>
      </c>
      <c r="BP5">
        <f>1-BP$4^2*alfa</f>
        <v>0.32898992833716545</v>
      </c>
      <c r="BR5">
        <f>1-BR$4^2*alfa</f>
        <v>0.5</v>
      </c>
      <c r="BT5">
        <f>1-BT$4^2*alfa</f>
        <v>0.67101007166283444</v>
      </c>
      <c r="BV5">
        <f>1-BV$4^2*alfa</f>
        <v>0.82139380484326963</v>
      </c>
      <c r="BX5">
        <f>1-BX$4^2*alfa</f>
        <v>0.9330127018922193</v>
      </c>
      <c r="BZ5">
        <f>1-BZ$4^2*alfa</f>
        <v>0.99240387650610407</v>
      </c>
      <c r="CB5">
        <f>1-CB$4^2*alfa</f>
        <v>0.99240387650610407</v>
      </c>
      <c r="CD5">
        <f>1-CD$4^2*alfa</f>
        <v>1</v>
      </c>
      <c r="CF5">
        <f>1-CF$4^2*alfa</f>
        <v>1</v>
      </c>
      <c r="CH5">
        <f>1-CH$4^2*alfa</f>
        <v>0.98907380036690284</v>
      </c>
      <c r="CJ5">
        <f>1-CJ$4^2*alfa</f>
        <v>0.95677272882130049</v>
      </c>
      <c r="CL5">
        <f>1-CL$4^2*alfa</f>
        <v>0.90450849718747373</v>
      </c>
    </row>
    <row r="6" spans="1:150" ht="15" x14ac:dyDescent="0.25">
      <c r="A6" s="45" t="s">
        <v>66</v>
      </c>
      <c r="B6" t="s">
        <v>87</v>
      </c>
      <c r="E6" s="5"/>
      <c r="F6">
        <f>(F$5+F$4^2*alfa)</f>
        <v>1</v>
      </c>
      <c r="G6" s="5" t="s">
        <v>73</v>
      </c>
      <c r="H6">
        <f>I$11*(1/H$4)+1/(vita*H$4^2)*(SIN(2*H$14)-SIN(I$11*ABS(vita*H$4)+2*H$14))</f>
        <v>20676.008508469367</v>
      </c>
      <c r="I6" t="s">
        <v>77</v>
      </c>
      <c r="J6">
        <f>K$11*(1/J$4)+1/(vita*J$4^2)*(SIN(2*J$14)-SIN(K$11*ABS(vita*J$4)+2*J$14))</f>
        <v>2336.1094970235213</v>
      </c>
      <c r="K6" t="s">
        <v>73</v>
      </c>
      <c r="L6">
        <f>M$11*(1/L$4)+1/(vita*L$4^2)*(SIN(2*L$14)-SIN(M$11*ABS(vita*L$4)+2*L$14))</f>
        <v>864.55079551990707</v>
      </c>
      <c r="M6" t="s">
        <v>73</v>
      </c>
      <c r="N6">
        <f>O$11*(1/N$4)+1/(vita*N$4^2)*(SIN(2*N$14)-SIN(O$11*ABS(vita*N$4)+2*N$14))</f>
        <v>456.02820441201942</v>
      </c>
      <c r="O6" t="s">
        <v>73</v>
      </c>
      <c r="P6">
        <f>Q$11*(1/P$4)+1/(vita*P$4^2)*(SIN(2*P$14)-SIN(Q$11*ABS(vita*P$4)+2*P$14))</f>
        <v>285.61944901923454</v>
      </c>
      <c r="Q6" t="s">
        <v>73</v>
      </c>
      <c r="R6">
        <f>S$11*(1/R$4)+1/(vita*R$4^2)*(SIN(2*R$14)-SIN(S$11*ABS(vita*R$4)+2*R$14))</f>
        <v>197.575862670373</v>
      </c>
      <c r="S6" t="s">
        <v>73</v>
      </c>
      <c r="T6">
        <f>U$11*(1/T$4)+1/(vita*T$4^2)*(SIN(2*T$14)-SIN(U$11*ABS(vita*T$4)+2*T$14))</f>
        <v>145.49360168409314</v>
      </c>
      <c r="U6" t="s">
        <v>73</v>
      </c>
      <c r="V6">
        <f>W$11*(1/V$4)+1/(vita*V$4^2)*(SIN(2*V$14)-SIN(W$11*ABS(vita*V$4)+2*V$14))</f>
        <v>111.60596797719829</v>
      </c>
      <c r="W6" t="s">
        <v>73</v>
      </c>
      <c r="X6">
        <f>Y$11*(1/X$4)+1/(vita*X$4^2)*(SIN(2*X$14)-SIN(Y$11*ABS(vita*X$4)+2*X$14))</f>
        <v>87.91213534812033</v>
      </c>
      <c r="Y6" t="s">
        <v>73</v>
      </c>
      <c r="Z6">
        <f>AA$11*(1/Z$4)+1/(vita*Z$4^2)*(SIN(2*Z$14)-SIN(AA$11*ABS(vita*Z$4)+2*Z$14))</f>
        <v>70.3698266616517</v>
      </c>
      <c r="AA6" t="s">
        <v>73</v>
      </c>
      <c r="AB6">
        <f>AC$11*(1/AB$4)+1/(vita*AB$4^2)*(SIN(2*AB$14)-SIN(AC$11*ABS(vita*AB$4)+2*AB$14))</f>
        <v>56.751474918188272</v>
      </c>
      <c r="AC6" t="s">
        <v>73</v>
      </c>
      <c r="AD6">
        <f>AE$11*(1/AD$4)+1/(vita*AD$4^2)*(SIN(2*AD$14)-SIN(AE$11*ABS(vita*AD$4)+2*AD$14))</f>
        <v>45.741871183226664</v>
      </c>
      <c r="AE6" t="s">
        <v>73</v>
      </c>
      <c r="AF6">
        <f>AG$11*(1/AF$4)+1/(vita*AF$4^2)*(SIN(2*AF$14)-SIN(AG$11*ABS(vita*AF$4)+2*AF$14))</f>
        <v>36.518436823865017</v>
      </c>
      <c r="AG6" t="s">
        <v>73</v>
      </c>
      <c r="AH6">
        <f>AI$11*(1/AH$4)+1/(vita*AH$4^2)*(SIN(2*AH$14)-SIN(AI$11*ABS(vita*AH$4)+2*AH$14))</f>
        <v>28.539816339744824</v>
      </c>
      <c r="AI6" t="s">
        <v>73</v>
      </c>
      <c r="AJ6">
        <f>AK$11*(1/AJ$4)+1/(vita*AJ$4^2)*(SIN(2*AJ$14)-SIN(AK$11*ABS(vita*AJ$4)+2*AJ$14))</f>
        <v>21.432104094770011</v>
      </c>
      <c r="AK6" t="s">
        <v>73</v>
      </c>
      <c r="AL6">
        <f>AM$11*(1/AL$4)+1/(vita*AL$4^2)*(SIN(2*AL$14)-SIN(AM$11*ABS(vita*AL$4)+2*AL$14))</f>
        <v>14.923920022010648</v>
      </c>
      <c r="AM6" t="s">
        <v>73</v>
      </c>
      <c r="AN6">
        <f>AO$11*(1/AN$4)+1/(vita*AN$4^2)*(SIN(2*AN$14)-SIN(AO$11*ABS(vita*AN$4)+2*AN$14))</f>
        <v>8.8071829529268086</v>
      </c>
      <c r="AO6" t="s">
        <v>73</v>
      </c>
      <c r="AP6">
        <f>AQ$11*(1/AP$4)+1/(vita*AP$4^2)*(SIN(2*AP$14)-SIN(AQ$11*ABS(vita*AP$4)+2*AP$14))</f>
        <v>2.9118389571127636</v>
      </c>
      <c r="AQ6" t="s">
        <v>73</v>
      </c>
      <c r="AR6">
        <f>-(AS$11*(1/AR$4)+1/(vita*AR$4^2)*(SIN(2*AR$14)-SIN(AS$11*ABS(vita*AR$4)+2*AR$14)))</f>
        <v>-2.9118389571127636</v>
      </c>
      <c r="AS6" t="s">
        <v>73</v>
      </c>
      <c r="AT6">
        <f>-(AU$11*(1/AT$4)+1/(vita*AT$4^2)*(SIN(2*AT$14)-SIN(AU$11*ABS(vita*AT$4)+2*AT$14)))</f>
        <v>-8.8071829529268086</v>
      </c>
      <c r="AU6" t="s">
        <v>73</v>
      </c>
      <c r="AV6">
        <f>-(AW$11*(1/AV$4)+1/(vita*AV$4^2)*(SIN(2*AV$14)-SIN(AW$11*ABS(vita*AV$4)+2*AV$14)))</f>
        <v>-14.923920022010648</v>
      </c>
      <c r="AW6" t="s">
        <v>73</v>
      </c>
      <c r="AX6">
        <f>-(AY$11*(1/AX$4)+1/(vita*AX$4^2)*(SIN(2*AX$14)-SIN(AY$11*ABS(vita*AX$4)+2*AX$14)))</f>
        <v>-21.432104094770011</v>
      </c>
      <c r="AY6" t="s">
        <v>73</v>
      </c>
      <c r="AZ6">
        <f>-(BA$11*(1/AZ$4)+1/(vita*AZ$4^2)*(SIN(2*AZ$14)-SIN(BA$11*ABS(vita*AZ$4)+2*AZ$14)))</f>
        <v>-28.539816339744824</v>
      </c>
      <c r="BA6" t="s">
        <v>73</v>
      </c>
      <c r="BB6">
        <f>-(BC$11*(1/BB$4)+1/(vita*BB$4^2)*(SIN(2*BB$14)-SIN(BC$11*ABS(vita*BB$4)+2*BB$14)))</f>
        <v>-36.518436823865017</v>
      </c>
      <c r="BC6" t="s">
        <v>73</v>
      </c>
      <c r="BD6">
        <f>-(BE$11*(1/BD$4)+1/(vita*BD$4^2)*(SIN(2*BD$14)-SIN(BE$11*ABS(vita*BD$4)+2*BD$14)))</f>
        <v>-45.741871183226664</v>
      </c>
      <c r="BE6" t="s">
        <v>73</v>
      </c>
      <c r="BF6">
        <f>-(BG$11*(1/BF$4)+1/(vita*BF$4^2)*(SIN(2*BF$14)-SIN(BG$11*ABS(vita*BF$4)+2*BF$14)))</f>
        <v>-56.751474918188272</v>
      </c>
      <c r="BG6" t="s">
        <v>73</v>
      </c>
      <c r="BH6">
        <f>-(BI$11*(1/BH$4)+1/(vita*BH$4^2)*(SIN(2*BH$14)-SIN(BI$11*ABS(vita*BH$4)+2*BH$14)))</f>
        <v>-70.3698266616517</v>
      </c>
      <c r="BI6" t="s">
        <v>73</v>
      </c>
      <c r="BJ6">
        <f>-(BK$11*(1/BJ$4)+1/(vita*BJ$4^2)*(SIN(2*BJ$14)-SIN(BK$11*ABS(vita*BJ$4)+2*BJ$14)))</f>
        <v>-87.91213534812033</v>
      </c>
      <c r="BK6" t="s">
        <v>73</v>
      </c>
      <c r="BL6">
        <f>-(BM$11*(1/BL$4)+1/(vita*BL$4^2)*(SIN(2*BL$14)-SIN(BM$11*ABS(vita*BL$4)+2*BL$14)))</f>
        <v>-111.60596797719829</v>
      </c>
      <c r="BM6" t="s">
        <v>73</v>
      </c>
      <c r="BN6">
        <f>-(BO$11*(1/BN$4)+1/(vita*BN$4^2)*(SIN(2*BN$14)-SIN(BO$11*ABS(vita*BN$4)+2*BN$14)))</f>
        <v>-145.49360168409314</v>
      </c>
      <c r="BO6" t="s">
        <v>73</v>
      </c>
      <c r="BP6">
        <f>-(BQ$11*(1/BP$4)+1/(vita*BP$4^2)*(SIN(2*BP$14)-SIN(BQ$11*ABS(vita*BP$4)+2*BP$14)))</f>
        <v>-197.575862670373</v>
      </c>
      <c r="BQ6" t="s">
        <v>73</v>
      </c>
      <c r="BR6">
        <f>-(BS$11*(1/BR$4)+1/(vita*BR$4^2)*(SIN(2*BR$14)-SIN(BS$11*ABS(vita*BR$4)+2*BR$14)))</f>
        <v>-285.61944901923454</v>
      </c>
      <c r="BS6" t="s">
        <v>73</v>
      </c>
      <c r="BT6">
        <f>-(BU$11*(1/BT$4)+1/(vita*BT$4^2)*(SIN(2*BT$14)-SIN(BU$11*ABS(vita*BT$4)+2*BT$14)))</f>
        <v>-456.02820441201942</v>
      </c>
      <c r="BU6" t="s">
        <v>73</v>
      </c>
      <c r="BV6">
        <f>-(BW$11*(1/BV$4)+1/(vita*BV$4^2)*(SIN(2*BV$14)-SIN(BW$11*ABS(vita*BV$4)+2*BV$14)))</f>
        <v>-864.55079551990707</v>
      </c>
      <c r="BW6" t="s">
        <v>73</v>
      </c>
      <c r="BX6">
        <f>-(BY$11*(1/BX$4)+1/(vita*BX$4^2)*(SIN(2*BX$14)-SIN(BY$11*ABS(vita*BX$4)+2*BX$14)))</f>
        <v>-2336.1094970235213</v>
      </c>
      <c r="BY6" t="s">
        <v>73</v>
      </c>
      <c r="BZ6">
        <f>-(CA$11*(1/BZ$4)+1/(vita*BZ$4^2)*(SIN(2*BZ$14)-SIN(CA$11*ABS(vita*BZ$4)+2*BZ$14)))</f>
        <v>-20676.008508469367</v>
      </c>
      <c r="CA6" t="s">
        <v>73</v>
      </c>
      <c r="CB6">
        <f>-(CC$11*(1/CB$4)+1/(vita*CB$4^2)*(SIN(2*CB$14)-SIN(CC$11*ABS(vita*CB$4)+2*CB$14)))</f>
        <v>-21807.472598893026</v>
      </c>
      <c r="CF6">
        <f>delta</f>
        <v>1</v>
      </c>
      <c r="CH6">
        <f>delta</f>
        <v>1</v>
      </c>
      <c r="CJ6">
        <f>delta</f>
        <v>1</v>
      </c>
      <c r="CL6">
        <f>delta</f>
        <v>1</v>
      </c>
    </row>
    <row r="7" spans="1:150" ht="15" x14ac:dyDescent="0.25">
      <c r="A7" s="5" t="s">
        <v>81</v>
      </c>
      <c r="E7" s="43" t="s">
        <v>61</v>
      </c>
      <c r="F7">
        <f>F$4*SQRT(alfa/F$5)</f>
        <v>0</v>
      </c>
      <c r="H7">
        <f>H$4*SQRT(alfa/H$5)</f>
        <v>8.7488663525923993E-2</v>
      </c>
      <c r="I7">
        <f>PI()/ABS(vita*H$4)</f>
        <v>28.496654243885263</v>
      </c>
      <c r="J7">
        <f>J$4*SQRT(alfa/J$5)</f>
        <v>0.2679491924311227</v>
      </c>
      <c r="K7">
        <f>2*alfa/(vita*SIN(J$14)^2)*(PI()-J$14)</f>
        <v>2149.5069566450775</v>
      </c>
      <c r="L7">
        <f>L$4*SQRT(alfa/L$5)</f>
        <v>0.46630765815499864</v>
      </c>
      <c r="M7">
        <f>2*alfa/(vita*SIN(L$14)^2)*(PI()-L$14)</f>
        <v>757.32544949442922</v>
      </c>
      <c r="N7">
        <f>N$4*SQRT(alfa/N$5)</f>
        <v>0.70020753820970971</v>
      </c>
      <c r="O7">
        <f>2*alfa/(vita*SIN(N$14)^2)*(PI()-N$14)</f>
        <v>384.62080407491379</v>
      </c>
      <c r="P7">
        <f>P$4*SQRT(alfa/P$5)</f>
        <v>1</v>
      </c>
      <c r="Q7">
        <f>2*alfa/(vita*SIN(P$14)^2)*(PI()-P$14)</f>
        <v>235.61944901923451</v>
      </c>
      <c r="R7">
        <f>R$4*SQRT(alfa/R$5)</f>
        <v>1.4281480067421151</v>
      </c>
      <c r="S7">
        <f>2*alfa/(vita*SIN(R$14)^2)*(PI()-R$14)</f>
        <v>162.56548575988754</v>
      </c>
      <c r="T7">
        <f>T$4*SQRT(alfa/T$5)</f>
        <v>2.1445069205095582</v>
      </c>
      <c r="U7">
        <f>2*alfa/(vita*SIN(T$14)^2)*(PI()-T$14)</f>
        <v>122.17821877634319</v>
      </c>
      <c r="V7">
        <f>V$4*SQRT(alfa/V$5)</f>
        <v>3.732050807568883</v>
      </c>
      <c r="W7">
        <f>2*alfa/(vita*SIN(V$14)^2)*(PI()-V$14)</f>
        <v>98.208508355642152</v>
      </c>
      <c r="X7">
        <f>X$4*SQRT(alfa/X$5)</f>
        <v>11.43005230276137</v>
      </c>
      <c r="Y7">
        <f>2*alfa/(vita*SIN(X$14)^2)*(PI()-X$14)</f>
        <v>83.537702171824108</v>
      </c>
      <c r="Z7">
        <f>Z$4*SQRT(alfa/Z$5)</f>
        <v>11.43005230276137</v>
      </c>
      <c r="AA7">
        <f>2*alfa/(vita*SIN(Z$14)^2)*(PI()-Z$14)</f>
        <v>74.744259837947894</v>
      </c>
      <c r="AB7">
        <f>AB$4*SQRT(alfa/AB$5)</f>
        <v>3.732050807568883</v>
      </c>
      <c r="AC7">
        <f>2*alfa/(vita*SIN(AB$14)^2)*(PI()-AB$14)</f>
        <v>70.148934539744388</v>
      </c>
      <c r="AD7">
        <f>AD$4*SQRT(alfa/AD$5)</f>
        <v>2.1445069205095595</v>
      </c>
      <c r="AE7">
        <f>2*alfa/(vita*SIN(AD$14)^2)*(PI()-AD$14)</f>
        <v>69.057254090976585</v>
      </c>
      <c r="AF7">
        <f>AF$4*SQRT(alfa/AF$5)</f>
        <v>1.4281480067421144</v>
      </c>
      <c r="AG7">
        <f>2*alfa/(vita*SIN(AF$14)^2)*(PI()-AF$14)</f>
        <v>71.528813734350493</v>
      </c>
      <c r="AH7">
        <f>AH$4*SQRT(alfa/AH$5)</f>
        <v>1.0000000000000002</v>
      </c>
      <c r="AI7">
        <f>2*alfa/(vita*SIN(AH$14)^2)*(PI()-AH$14)</f>
        <v>78.539816339744817</v>
      </c>
      <c r="AJ7">
        <f>AJ$4*SQRT(alfa/AJ$5)</f>
        <v>0.7002075382097096</v>
      </c>
      <c r="AK7">
        <f>2*alfa/(vita*SIN(AJ$14)^2)*(PI()-AJ$14)</f>
        <v>92.839504431875739</v>
      </c>
      <c r="AL7">
        <f>AL$4*SQRT(alfa/AL$5)</f>
        <v>0.46630765815499869</v>
      </c>
      <c r="AM7">
        <f>2*alfa/(vita*SIN(AL$14)^2)*(PI()-AL$14)</f>
        <v>122.14926604748851</v>
      </c>
      <c r="AN7">
        <f>AN$4*SQRT(alfa/AN$5)</f>
        <v>0.26794919243112303</v>
      </c>
      <c r="AO7">
        <f>2*alfa/(vita*SIN(AN$14)^2)*(PI()-AN$14)</f>
        <v>195.40972333137037</v>
      </c>
      <c r="AP7">
        <f>AP$4*SQRT(alfa/AP$5)</f>
        <v>8.7488663525924021E-2</v>
      </c>
      <c r="AQ7">
        <f>2*alfa/(vita*SIN(AP$14)^2)*(PI()-AP$14)</f>
        <v>574.41445409517883</v>
      </c>
      <c r="AR7">
        <f>AR$4*SQRT(alfa/AR$5)</f>
        <v>8.7488663525924021E-2</v>
      </c>
      <c r="AS7">
        <f>2*alfa/(vita*SIN(AR$14)^2)*(PI()-AR$14)</f>
        <v>574.41445409517883</v>
      </c>
      <c r="AT7">
        <f>AT$4*SQRT(alfa/AT$5)</f>
        <v>0.26794919243112303</v>
      </c>
      <c r="AU7">
        <f>2*alfa/(vita*SIN(AT$14)^2)*(PI()-AT$14)</f>
        <v>195.40972333137037</v>
      </c>
      <c r="AV7">
        <f>AV$4*SQRT(alfa/AV$5)</f>
        <v>0.46630765815499869</v>
      </c>
      <c r="AW7">
        <f>2*alfa/(vita*SIN(AV$14)^2)*(PI()-AV$14)</f>
        <v>122.14926604748851</v>
      </c>
      <c r="AX7">
        <f>AX$4*SQRT(alfa/AX$5)</f>
        <v>0.7002075382097096</v>
      </c>
      <c r="AY7">
        <f>2*alfa/(vita*SIN(AX$14)^2)*(PI()-AX$14)</f>
        <v>92.839504431875739</v>
      </c>
      <c r="AZ7">
        <f>AZ$4*SQRT(alfa/AZ$5)</f>
        <v>1.0000000000000002</v>
      </c>
      <c r="BA7">
        <f>2*alfa/(vita*SIN(AZ$14)^2)*(PI()-AZ$14)</f>
        <v>78.539816339744817</v>
      </c>
      <c r="BB7">
        <f>BB$4*SQRT(alfa/BB$5)</f>
        <v>1.4281480067421144</v>
      </c>
      <c r="BC7">
        <f>2*alfa/(vita*SIN(BB$14)^2)*(PI()-BB$14)</f>
        <v>71.528813734350493</v>
      </c>
      <c r="BD7">
        <f>BD$4*SQRT(alfa/BD$5)</f>
        <v>2.1445069205095595</v>
      </c>
      <c r="BE7">
        <f>2*alfa/(vita*SIN(BD$14)^2)*(PI()-BD$14)</f>
        <v>69.057254090976585</v>
      </c>
      <c r="BF7">
        <f>BF$4*SQRT(alfa/BF$5)</f>
        <v>3.732050807568883</v>
      </c>
      <c r="BG7">
        <f>2*alfa/(vita*SIN(BF$14)^2)*(PI()-BF$14)</f>
        <v>70.148934539744388</v>
      </c>
      <c r="BH7">
        <f>BH$4*SQRT(alfa/BH$5)</f>
        <v>11.43005230276137</v>
      </c>
      <c r="BI7">
        <f>2*alfa/(vita*SIN(BH$14)^2)*(PI()-BH$14)</f>
        <v>74.744259837947894</v>
      </c>
      <c r="BJ7">
        <f>BJ$4*SQRT(alfa/BJ$5)</f>
        <v>11.43005230276137</v>
      </c>
      <c r="BL7">
        <f>BL$4*SQRT(alfa/BL$5)</f>
        <v>3.732050807568883</v>
      </c>
      <c r="BN7">
        <f>BN$4*SQRT(alfa/BN$5)</f>
        <v>2.1445069205095582</v>
      </c>
      <c r="BP7">
        <f>BP$4*SQRT(alfa/BP$5)</f>
        <v>1.4281480067421151</v>
      </c>
      <c r="BR7">
        <f>BR$4*SQRT(alfa/BR$5)</f>
        <v>1</v>
      </c>
      <c r="BT7">
        <f>BT$4*SQRT(alfa/BT$5)</f>
        <v>0.70020753820970971</v>
      </c>
      <c r="BV7">
        <f>BV$4*SQRT(alfa/BV$5)</f>
        <v>0.46630765815499864</v>
      </c>
      <c r="BX7">
        <f>BX$4*SQRT(alfa/BX$5)</f>
        <v>0.2679491924311227</v>
      </c>
      <c r="BZ7">
        <f>BZ$4*SQRT(alfa/BZ$5)</f>
        <v>8.7488663525923993E-2</v>
      </c>
      <c r="CB7">
        <f>CB$4*SQRT(alfa/CB$5)</f>
        <v>-8.7488663525923993E-2</v>
      </c>
      <c r="CD7">
        <f>CD$4*SQRT(alfa/CD$5)</f>
        <v>0</v>
      </c>
      <c r="CF7">
        <f>CF$4*SQRT(alfa/CF$5)</f>
        <v>0</v>
      </c>
      <c r="CH7">
        <f>CH$4*SQRT(alfa/CH$5)</f>
        <v>0.10510423526567646</v>
      </c>
      <c r="CJ7">
        <f>CJ$4*SQRT(alfa/CJ$5)</f>
        <v>0.21255656167002207</v>
      </c>
      <c r="CL7">
        <f>CL$4*SQRT(alfa/CL$5)</f>
        <v>0.32491969623290629</v>
      </c>
    </row>
    <row r="8" spans="1:150" x14ac:dyDescent="0.2">
      <c r="A8" t="s">
        <v>80</v>
      </c>
      <c r="E8" s="5" t="s">
        <v>62</v>
      </c>
      <c r="F8" s="5" t="e">
        <f>ATAN(SQRT(F$4^2*alfa/F$5))*2/ABS(vita*F$4)</f>
        <v>#DIV/0!</v>
      </c>
      <c r="G8" t="e">
        <f>"ymax"&amp;alfa/vita*_xlfn.COT(F$14)^2</f>
        <v>#DIV/0!</v>
      </c>
      <c r="H8" s="5">
        <f>ATAN(SQRT(H$4^2*alfa/H$5))*2/ABS(vita*H$4)</f>
        <v>1.5831474579936253</v>
      </c>
      <c r="I8" t="str">
        <f>"ymax"&amp;alfa/vita*_xlfn.COT(H$14)^2</f>
        <v>ymax3266.1523910965</v>
      </c>
      <c r="J8" s="5">
        <f>ATAN(SQRT(J$4^2*alfa/J$5))*2/ABS(vita*J$4)</f>
        <v>1.5993458965801302</v>
      </c>
      <c r="K8" t="str">
        <f>"ymax"&amp;alfa/vita*_xlfn.COT(J$14)^2</f>
        <v>ymax348.205080756888</v>
      </c>
      <c r="L8" s="5">
        <f>ATAN(SQRT(L$4^2*alfa/L$5))*2/ABS(vita*L$4)</f>
        <v>1.6324471168399286</v>
      </c>
      <c r="M8" t="str">
        <f>"ymax"&amp;alfa/vita*_xlfn.COT(L$14)^2</f>
        <v>ymax114.972748302835</v>
      </c>
      <c r="N8" s="5">
        <f>ATAN(SQRT(N$4^2*alfa/N$5))*2/ABS(vita*N$4)</f>
        <v>1.6839303131211139</v>
      </c>
      <c r="O8" t="str">
        <f>"ymax "&amp;alfa/vita*_xlfn.COT(N$14)^2</f>
        <v>ymax 50.9901682290369</v>
      </c>
      <c r="P8" s="5">
        <f>ATAN(SQRT(P$4^2*alfa/P$5))*2/ABS(vita*P$4)</f>
        <v>1.7562036827601817</v>
      </c>
      <c r="Q8" t="str">
        <f>"ymax "&amp;alfa/vita*_xlfn.COT(P$14)^2</f>
        <v>ymax 25</v>
      </c>
      <c r="R8" s="5">
        <f>ATAN(SQRT(R$4^2*alfa/R$5))*2/ABS(vita*R$4)</f>
        <v>1.8528725271056647</v>
      </c>
      <c r="S8" t="str">
        <f>"ymax "&amp;alfa/vita*_xlfn.COT(R$14)^2</f>
        <v>ymax 12.2572649141426</v>
      </c>
      <c r="T8" s="5">
        <f>ATAN(SQRT(T$4^2*alfa/T$5))*2/ABS(vita*T$4)</f>
        <v>1.9791787395003166</v>
      </c>
      <c r="U8" t="str">
        <f>"ymax "&amp;alfa/vita*_xlfn.COT(T$14)^2</f>
        <v>ymax 5.43607080134998</v>
      </c>
      <c r="V8" s="5">
        <f>ATAN(SQRT(V$4^2*alfa/V$5))*2/ABS(vita*V$4)</f>
        <v>2.1427172070333795</v>
      </c>
      <c r="W8" t="str">
        <f>"ymax "&amp;alfa/vita*_xlfn.COT(V$14)^2</f>
        <v>ymax 1.79491924311227</v>
      </c>
      <c r="X8" s="5">
        <f>ATAN(SQRT(X$4^2*alfa/X$5))*2/ABS(vita*X$4)</f>
        <v>2.3546267394935461</v>
      </c>
      <c r="Y8" t="str">
        <f>"ymax "&amp;alfa/vita*_xlfn.COT(X$14)^2</f>
        <v>ymax 0.191356656138808</v>
      </c>
      <c r="Z8" s="5">
        <f>ATAN(SQRT(Z$4^2*alfa/Z$5))*2/ABS(vita*Z$4)</f>
        <v>2.3546267394935461</v>
      </c>
      <c r="AA8" t="str">
        <f>"ymax "&amp;alfa/vita*_xlfn.COT(Z$14)^2</f>
        <v>ymax 0.191356656138809</v>
      </c>
      <c r="AB8" s="5">
        <f>ATAN(SQRT(AB$4^2*alfa/AB$5))*2/ABS(vita*AB$4)</f>
        <v>2.1427172070333795</v>
      </c>
      <c r="AC8" t="str">
        <f>"ymax "&amp;alfa/vita*_xlfn.COT(AB$14)^2</f>
        <v>ymax 1.79491924311227</v>
      </c>
      <c r="AD8" s="5">
        <f>ATAN(SQRT(AD$4^2*alfa/AD$5))*2/ABS(vita*AD$4)</f>
        <v>1.9791787395003162</v>
      </c>
      <c r="AE8" t="str">
        <f>"ymax "&amp;alfa/vita*_xlfn.COT(AD$14)^2</f>
        <v>ymax 5.43607080134997</v>
      </c>
      <c r="AF8" s="5">
        <f>ATAN(SQRT(AF$4^2*alfa/AF$5))*2/ABS(vita*AF$4)</f>
        <v>1.8528725271056647</v>
      </c>
      <c r="AG8" t="str">
        <f>"ymax "&amp;alfa/vita*_xlfn.COT(AF$14)^2</f>
        <v>ymax 12.2572649141426</v>
      </c>
      <c r="AH8" s="5">
        <f>ATAN(SQRT(AH$4^2*alfa/AH$5))*2/ABS(vita*AH$4)</f>
        <v>1.7562036827601817</v>
      </c>
      <c r="AI8" t="str">
        <f>"ymax "&amp;alfa/vita*_xlfn.COT(AH$14)^2</f>
        <v>ymax 25</v>
      </c>
      <c r="AJ8" s="5">
        <f>ATAN(SQRT(AJ$4^2*alfa/AJ$5))*2/ABS(vita*AJ$4)</f>
        <v>1.6839303131211141</v>
      </c>
      <c r="AK8" t="str">
        <f>"ymax "&amp;alfa/vita*_xlfn.COT(AJ$14)^2</f>
        <v>ymax 50.9901682290369</v>
      </c>
      <c r="AL8" s="5">
        <f>ATAN(SQRT(AL$4^2*alfa/AL$5))*2/ABS(vita*AL$4)</f>
        <v>1.6324471168399284</v>
      </c>
      <c r="AM8" t="str">
        <f>"ymax "&amp;alfa/vita*_xlfn.COT(AL$14)^2</f>
        <v>ymax 114.972748302835</v>
      </c>
      <c r="AN8" s="5">
        <f>ATAN(SQRT(AN$4^2*alfa/AN$5))*2/ABS(vita*AN$4)</f>
        <v>1.5993458965801302</v>
      </c>
      <c r="AO8" t="str">
        <f>"ymax "&amp;alfa/vita*_xlfn.COT(AN$14)^2</f>
        <v>ymax 348.205080756887</v>
      </c>
      <c r="AP8" s="5">
        <f>ATAN(SQRT(AP$4^2*alfa/AP$5))*2/ABS(vita*AP$4)</f>
        <v>1.5831474579936256</v>
      </c>
      <c r="AQ8" t="str">
        <f>"ymax "&amp;alfa/vita*_xlfn.COT(AP$14)^2</f>
        <v>ymax 3266.1523910965</v>
      </c>
      <c r="AR8" s="5">
        <f>ATAN(SQRT(AR$4^2*alfa/AR$5))*2/ABS(vita*AR$4)</f>
        <v>1.5831474579936256</v>
      </c>
      <c r="AS8" t="str">
        <f>"ymax "&amp;alfa/vita*_xlfn.COT(AR$14)^2</f>
        <v>ymax 3266.1523910965</v>
      </c>
      <c r="AT8" s="5">
        <f>ATAN(SQRT(AT$4^2*alfa/AT$5))*2/ABS(vita*AT$4)</f>
        <v>1.5993458965801302</v>
      </c>
      <c r="AU8" t="str">
        <f>"ymax "&amp;alfa/vita*_xlfn.COT(AT$14)^2</f>
        <v>ymax 348.205080756887</v>
      </c>
      <c r="AV8" s="5">
        <f>ATAN(SQRT(AV$4^2*alfa/AV$5))*2/ABS(vita*AV$4)</f>
        <v>1.6324471168399284</v>
      </c>
      <c r="AW8" t="str">
        <f>"ymax "&amp;alfa/vita*_xlfn.COT(AV$14)^2</f>
        <v>ymax 114.972748302835</v>
      </c>
      <c r="AX8" s="5">
        <f>ATAN(SQRT(AX$4^2*alfa/AX$5))*2/ABS(vita*AX$4)</f>
        <v>1.6839303131211141</v>
      </c>
      <c r="AY8" t="str">
        <f>"ymax "&amp;alfa/vita*_xlfn.COT(AX$14)^2</f>
        <v>ymax 50.9901682290369</v>
      </c>
      <c r="AZ8" s="5">
        <f>ATAN(SQRT(AZ$4^2*alfa/AZ$5))*2/ABS(vita*AZ$4)</f>
        <v>1.7562036827601817</v>
      </c>
      <c r="BA8" t="str">
        <f>"ymax "&amp;alfa/vita*_xlfn.COT(AZ$14)^2</f>
        <v>ymax 25</v>
      </c>
      <c r="BB8" s="5">
        <f>ATAN(SQRT(BB$4^2*alfa/BB$5))*2/ABS(vita*BB$4)</f>
        <v>1.8528725271056647</v>
      </c>
      <c r="BC8" t="str">
        <f>"ymax "&amp;alfa/vita*_xlfn.COT(BB$14)^2</f>
        <v>ymax 12.2572649141426</v>
      </c>
      <c r="BD8" s="5">
        <f>ATAN(SQRT(BD$4^2*alfa/BD$5))*2/ABS(vita*BD$4)</f>
        <v>1.9791787395003162</v>
      </c>
      <c r="BE8" t="str">
        <f>"ymax "&amp;alfa/vita*_xlfn.COT(BD$14)^2</f>
        <v>ymax 5.43607080134997</v>
      </c>
      <c r="BF8" s="5">
        <f>ATAN(SQRT(BF$4^2*alfa/BF$5))*2/ABS(vita*BF$4)</f>
        <v>2.1427172070333795</v>
      </c>
      <c r="BG8" t="str">
        <f>"ymax "&amp;alfa/vita*_xlfn.COT(BF$14)^2</f>
        <v>ymax 1.79491924311227</v>
      </c>
      <c r="BH8" s="5">
        <f>ATAN(SQRT(BH$4^2*alfa/BH$5))*2/ABS(vita*BH$4)</f>
        <v>2.3546267394935461</v>
      </c>
      <c r="BI8" t="str">
        <f>"ymax "&amp;alfa/vita*_xlfn.COT(BH$14)^2</f>
        <v>ymax 0.191356656138809</v>
      </c>
      <c r="BJ8" s="5">
        <f>ATAN(SQRT(BJ$4^2*alfa/BJ$5))*2/ABS(vita*BJ$4)</f>
        <v>2.3546267394935461</v>
      </c>
      <c r="BK8" t="str">
        <f>"ymax "&amp;alfa/vita*_xlfn.COT(BJ$14)^2</f>
        <v>ymax 0.191356656138808</v>
      </c>
      <c r="BL8" s="5">
        <f>ATAN(SQRT(BL$4^2*alfa/BL$5))*2/ABS(vita*BL$4)</f>
        <v>2.1427172070333795</v>
      </c>
      <c r="BM8" t="str">
        <f>"ymax "&amp;alfa/vita*_xlfn.COT(BL$14)^2</f>
        <v>ymax 1.79491924311227</v>
      </c>
      <c r="BN8" s="5">
        <f>ATAN(SQRT(BN$4^2*alfa/BN$5))*2/ABS(vita*BN$4)</f>
        <v>1.9791787395003166</v>
      </c>
      <c r="BO8" t="str">
        <f>"ymax "&amp;alfa/vita*_xlfn.COT(BN$14)^2</f>
        <v>ymax 5.43607080134998</v>
      </c>
      <c r="BP8" s="5">
        <f>ATAN(SQRT(BP$4^2*alfa/BP$5))*2/ABS(vita*BP$4)</f>
        <v>1.8528725271056647</v>
      </c>
      <c r="BQ8" t="str">
        <f>"ymax "&amp;alfa/vita*_xlfn.COT(BP$14)^2</f>
        <v>ymax 12.2572649141426</v>
      </c>
      <c r="BR8" s="5">
        <f>ATAN(SQRT(BR$4^2*alfa/BR$5))*2/ABS(vita*BR$4)</f>
        <v>1.7562036827601817</v>
      </c>
      <c r="BS8" t="str">
        <f>"ymax "&amp;alfa/vita*_xlfn.COT(BR$14)^2</f>
        <v>ymax 25</v>
      </c>
      <c r="BT8" s="5">
        <f>ATAN(SQRT(BT$4^2*alfa/BT$5))*2/ABS(vita*BT$4)</f>
        <v>1.6839303131211139</v>
      </c>
      <c r="BV8" s="5">
        <f>ATAN(SQRT(BV$4^2*alfa/BV$5))*2/ABS(vita*BV$4)</f>
        <v>1.6324471168399286</v>
      </c>
      <c r="BX8" s="5">
        <f>ATAN(SQRT(BX$4^2*alfa/BX$5))*2/ABS(vita*BX$4)</f>
        <v>1.5993458965801302</v>
      </c>
      <c r="BZ8" s="5">
        <f>ATAN(SQRT(BZ$4^2*alfa/BZ$5))*2/ABS(vita*BZ$4)</f>
        <v>1.5831474579936253</v>
      </c>
      <c r="CB8" s="5">
        <f>ATAN(SQRT(CB$4^2*alfa/CB$5))*2/ABS(vita*CB$4)</f>
        <v>1.5831474579936253</v>
      </c>
      <c r="CD8" s="5" t="e">
        <f>ATAN(SQRT(CD$4^2*alfa/CD$5))*2/ABS(vita*CD$4)</f>
        <v>#DIV/0!</v>
      </c>
      <c r="CF8" s="5" t="e">
        <f>ATAN(SQRT(CF$4^2*alfa/CF$5))*2/ABS(vita*CF$4)</f>
        <v>#DIV/0!</v>
      </c>
      <c r="CH8" s="5">
        <f>ATAN(SQRT(CH$4^2*alfa/CH$5))*2/ABS(vita*CH$4)</f>
        <v>1.5840323862088159</v>
      </c>
      <c r="CJ8" s="5">
        <f>ATAN(SQRT(CJ$4^2*alfa/CJ$5))*2/ABS(vita*CJ$4)</f>
        <v>1.592757679429718</v>
      </c>
      <c r="CL8" s="5">
        <f>ATAN(SQRT(CL$4^2*alfa/CL$5))*2/ABS(vita*CL$4)</f>
        <v>1.6074501478293968</v>
      </c>
    </row>
    <row r="9" spans="1:150" s="47" customFormat="1" ht="15" x14ac:dyDescent="0.25">
      <c r="A9"/>
      <c r="B9" s="45"/>
      <c r="C9"/>
      <c r="D9"/>
      <c r="E9" s="5" t="s">
        <v>64</v>
      </c>
      <c r="F9" s="46">
        <f>SQRT(alfa*F$5)*F$4</f>
        <v>0</v>
      </c>
      <c r="G9" s="47">
        <f>SIN(F10)*COS(F10)</f>
        <v>0</v>
      </c>
      <c r="H9" s="46">
        <f>SQRT(alfa*H$5)*H$4</f>
        <v>8.6824088833465166E-2</v>
      </c>
      <c r="I9" s="47">
        <f>SIN(H10)*COS(H10)</f>
        <v>8.6824088833465152E-2</v>
      </c>
      <c r="J9" s="46">
        <f>SQRT(alfa*J$5)*J$4</f>
        <v>0.25</v>
      </c>
      <c r="K9" s="47">
        <f>SIN(J10)*COS(J10)</f>
        <v>0.24999999999999997</v>
      </c>
      <c r="L9" s="48">
        <f>SQRT(alfa*L$5)*L$4</f>
        <v>0.38302222155948901</v>
      </c>
      <c r="M9" s="47">
        <f>SIN(L10)*COS(L10)</f>
        <v>0.38302222155948906</v>
      </c>
      <c r="N9" s="48">
        <f>SQRT(alfa*N$5)*N$4</f>
        <v>0.46984631039295421</v>
      </c>
      <c r="O9" s="47">
        <f>SIN(N10)*COS(N10)</f>
        <v>0.46984631039295416</v>
      </c>
      <c r="P9" s="48">
        <f>SQRT(alfa*P$5)*P$4</f>
        <v>0.5</v>
      </c>
      <c r="Q9" s="47">
        <f>SIN(P10)*COS(P10)</f>
        <v>0.5</v>
      </c>
      <c r="R9" s="48">
        <f>SQRT(alfa*R$5)*R$4</f>
        <v>0.46984631039295405</v>
      </c>
      <c r="S9" s="47">
        <f>SIN(R10)*COS(R10)</f>
        <v>0.46984631039295416</v>
      </c>
      <c r="T9" s="48">
        <f>SQRT(alfa*T$5)*T$4</f>
        <v>0.38302222155948906</v>
      </c>
      <c r="U9" s="47">
        <f>SIN(T10)*COS(T10)</f>
        <v>0.38302222155948901</v>
      </c>
      <c r="V9" s="48">
        <f>SQRT(alfa*V$5)*V$4</f>
        <v>0.24999999999999961</v>
      </c>
      <c r="W9" s="47">
        <f>SIN(V10)*COS(V10)</f>
        <v>0.24999999999999958</v>
      </c>
      <c r="X9" s="48">
        <f>SQRT(alfa*X$5)*X$4</f>
        <v>8.6824088833464971E-2</v>
      </c>
      <c r="Y9" s="47">
        <f>SIN(X10)*COS(X10)</f>
        <v>8.6824088833464916E-2</v>
      </c>
      <c r="Z9" s="48">
        <f>SQRT(alfa*Z$5)*Z$4</f>
        <v>8.6824088833464971E-2</v>
      </c>
      <c r="AA9" s="47">
        <f>SIN(Z10)*COS(Z10)</f>
        <v>8.6824088833464916E-2</v>
      </c>
      <c r="AB9" s="48">
        <f>SQRT(alfa*AB$5)*AB$4</f>
        <v>0.24999999999999961</v>
      </c>
      <c r="AC9" s="47">
        <f>SIN(AB10)*COS(AB10)</f>
        <v>0.24999999999999958</v>
      </c>
      <c r="AD9" s="48">
        <f>SQRT(alfa*AD$5)*AD$4</f>
        <v>0.38302222155948895</v>
      </c>
      <c r="AE9" s="47">
        <f>SIN(AD10)*COS(AD10)</f>
        <v>0.38302222155948884</v>
      </c>
      <c r="AF9" s="48">
        <f>SQRT(alfa*AF$5)*AF$4</f>
        <v>0.46984631039295416</v>
      </c>
      <c r="AG9" s="47">
        <f>SIN(AF10)*COS(AF10)</f>
        <v>0.46984631039295427</v>
      </c>
      <c r="AH9" s="48">
        <f>SQRT(alfa*AH$5)*AH$4</f>
        <v>0.5</v>
      </c>
      <c r="AI9" s="47">
        <f>SIN(AH10)*COS(AH10)</f>
        <v>0.5</v>
      </c>
      <c r="AJ9" s="48">
        <f>SQRT(alfa*AJ$5)*AJ$4</f>
        <v>0.4698463103929541</v>
      </c>
      <c r="AK9" s="47">
        <f>SIN(AJ10)*COS(AJ10)</f>
        <v>0.46984631039295416</v>
      </c>
      <c r="AL9" s="48">
        <f>SQRT(alfa*AL$5)*AL$4</f>
        <v>0.38302222155948906</v>
      </c>
      <c r="AM9" s="47">
        <f>SIN(AL10)*COS(AL10)</f>
        <v>0.38302222155948912</v>
      </c>
      <c r="AN9" s="48">
        <f>SQRT(alfa*AN$5)*AN$4</f>
        <v>0.25000000000000022</v>
      </c>
      <c r="AO9" s="47">
        <f>SIN(AN10)*COS(AN10)</f>
        <v>0.25000000000000028</v>
      </c>
      <c r="AP9" s="48">
        <f>SQRT(alfa*AP$5)*AP$4</f>
        <v>8.6824088833465193E-2</v>
      </c>
      <c r="AQ9" s="47">
        <f>SIN(AP10)*COS(AP10)</f>
        <v>8.6824088833465179E-2</v>
      </c>
      <c r="AR9" s="48">
        <f>SQRT(alfa*AR$5)*AR$4</f>
        <v>8.6824088833465193E-2</v>
      </c>
      <c r="AS9" s="47">
        <f>SIN(AR10)*COS(AR10)</f>
        <v>8.6824088833465179E-2</v>
      </c>
      <c r="AT9" s="48">
        <f>SQRT(alfa*AT$5)*AT$4</f>
        <v>0.25000000000000022</v>
      </c>
      <c r="AU9" s="47">
        <f>SIN(AT10)*COS(AT10)</f>
        <v>0.25000000000000028</v>
      </c>
      <c r="AV9" s="48">
        <f>SQRT(alfa*AV$5)*AV$4</f>
        <v>0.38302222155948906</v>
      </c>
      <c r="AW9" s="47">
        <f>SIN(AV10)*COS(AV10)</f>
        <v>0.38302222155948912</v>
      </c>
      <c r="AX9" s="48">
        <f>SQRT(alfa*AX$5)*AX$4</f>
        <v>0.4698463103929541</v>
      </c>
      <c r="AY9" s="47">
        <f>SIN(AX10)*COS(AX10)</f>
        <v>0.46984631039295416</v>
      </c>
      <c r="AZ9" s="48">
        <f>SQRT(alfa*AZ$5)*AZ$4</f>
        <v>0.5</v>
      </c>
      <c r="BA9" s="47">
        <f>SIN(AZ10)*COS(AZ10)</f>
        <v>0.5</v>
      </c>
      <c r="BB9" s="48">
        <f>SQRT(alfa*BB$5)*BB$4</f>
        <v>0.46984631039295416</v>
      </c>
      <c r="BC9" s="47">
        <f>SIN(BB10)*COS(BB10)</f>
        <v>0.46984631039295427</v>
      </c>
      <c r="BD9" s="48">
        <f>SQRT(alfa*BD$5)*BD$4</f>
        <v>0.38302222155948895</v>
      </c>
      <c r="BE9" s="47">
        <f>SIN(BD10)*COS(BD10)</f>
        <v>0.38302222155948884</v>
      </c>
      <c r="BF9" s="48">
        <f>SQRT(alfa*BF$5)*BF$4</f>
        <v>0.24999999999999961</v>
      </c>
      <c r="BG9" s="47">
        <f>SIN(BF10)*COS(BF10)</f>
        <v>0.24999999999999958</v>
      </c>
      <c r="BH9" s="48">
        <f>SQRT(alfa*BH$5)*BH$4</f>
        <v>8.6824088833464971E-2</v>
      </c>
      <c r="BI9" s="47">
        <f>SIN(BH10)*COS(BH10)</f>
        <v>8.6824088833464916E-2</v>
      </c>
      <c r="BJ9" s="48">
        <f>SQRT(alfa*BJ$5)*BJ$4</f>
        <v>8.6824088833464971E-2</v>
      </c>
      <c r="BK9" s="49">
        <f>SIN(BJ10)*COS(BJ10)</f>
        <v>8.6824088833464916E-2</v>
      </c>
      <c r="BL9" s="48">
        <f>SQRT(alfa*BL$5)*BL$4</f>
        <v>0.24999999999999961</v>
      </c>
      <c r="BM9" s="49"/>
      <c r="BN9" s="48">
        <f>SQRT(alfa*BN$5)*BN$4</f>
        <v>0.38302222155948906</v>
      </c>
      <c r="BO9" s="49"/>
      <c r="BP9" s="48">
        <f>SQRT(alfa*BP$5)*BP$4</f>
        <v>0.46984631039295405</v>
      </c>
      <c r="BR9" s="48">
        <f>SQRT(alfa*BR$5)*BR$4</f>
        <v>0.5</v>
      </c>
      <c r="BT9" s="46">
        <f>SQRT(alfa*BT$5)*BT$4</f>
        <v>0.46984631039295421</v>
      </c>
      <c r="BU9" s="47">
        <f>SIN(BT10)*COS(BT10)</f>
        <v>0.46984631039295416</v>
      </c>
      <c r="BV9" s="46">
        <f>SQRT(alfa*BV$5)*BV$4</f>
        <v>0.38302222155948901</v>
      </c>
      <c r="BX9" s="46">
        <f>vita*BX$4*SQRT(1000/BX5)/(vita+BX$4^2*alfa)</f>
        <v>0.26750121284389849</v>
      </c>
      <c r="BZ9" s="46">
        <f>vita*BZ$4*SQRT(1000/BZ5)/(vita+BZ$4^2*alfa)</f>
        <v>8.7472052313133111E-2</v>
      </c>
      <c r="CB9" s="46">
        <f>vita*CB$4*SQRT(1000/CB5)/(vita+CB$4^2*alfa)</f>
        <v>-8.7472052313133111E-2</v>
      </c>
      <c r="CD9" s="46">
        <f>SQRT(alfa*CD$5)*CD$4</f>
        <v>0</v>
      </c>
      <c r="CE9" s="47">
        <f>SIN(CD10)*COS(CD10)</f>
        <v>0</v>
      </c>
      <c r="CF9" s="46">
        <f>SQRT(alfa*CF$5)*CF$4</f>
        <v>0</v>
      </c>
      <c r="CH9" s="46">
        <f>vita*CH$4*SQRT(1000/CH5)/(vita+CH$4^2*alfa)</f>
        <v>0.1050755333593255</v>
      </c>
      <c r="CJ9" s="46">
        <f>vita*CJ$4*SQRT(1000/CJ5)/(vita+CJ$4^2*alfa)</f>
        <v>0.21232710363783355</v>
      </c>
      <c r="CL9" s="46">
        <f>vita*CL$4*SQRT(1000/CL5)/(vita+CL$4^2*alfa)</f>
        <v>0.32414586683404495</v>
      </c>
    </row>
    <row r="10" spans="1:150" ht="15" x14ac:dyDescent="0.25">
      <c r="E10" s="45" t="s">
        <v>65</v>
      </c>
      <c r="F10">
        <f>ATAN(SQRT(alfa/F$5)*F$4)</f>
        <v>0</v>
      </c>
      <c r="G10" s="45" t="s">
        <v>65</v>
      </c>
      <c r="H10">
        <f>ATAN(SQRT(alfa/H$5)*H$4)</f>
        <v>8.726646259971646E-2</v>
      </c>
      <c r="I10" s="45" t="s">
        <v>65</v>
      </c>
      <c r="J10">
        <f>ATAN(SQRT(alfa/J$5)*J$4)</f>
        <v>0.26179938779914941</v>
      </c>
      <c r="K10" s="45" t="s">
        <v>65</v>
      </c>
      <c r="L10">
        <f>ATAN(SQRT(alfa/L$5)*L$4)</f>
        <v>0.43633231299858244</v>
      </c>
      <c r="M10" s="45" t="s">
        <v>65</v>
      </c>
      <c r="N10">
        <f>ATAN(SQRT(alfa/N$5)*N$4)</f>
        <v>0.6108652381980153</v>
      </c>
      <c r="O10" s="45" t="s">
        <v>65</v>
      </c>
      <c r="P10">
        <f>ATAN(SQRT(alfa/P$5)*P$4)</f>
        <v>0.78539816339744828</v>
      </c>
      <c r="Q10" s="45" t="s">
        <v>65</v>
      </c>
      <c r="R10">
        <f>ATAN(SQRT(alfa/R$5)*R$4)</f>
        <v>0.95993108859688148</v>
      </c>
      <c r="S10" s="45" t="s">
        <v>65</v>
      </c>
      <c r="T10">
        <f>ATAN(SQRT(alfa/T$5)*T$4)</f>
        <v>1.1344640137963142</v>
      </c>
      <c r="U10" s="45" t="s">
        <v>65</v>
      </c>
      <c r="V10">
        <f>ATAN(SQRT(alfa/V$5)*V$4)</f>
        <v>1.3089969389957476</v>
      </c>
      <c r="W10" s="45" t="s">
        <v>65</v>
      </c>
      <c r="X10">
        <f>ATAN(SQRT(alfa/X$5)*X$4)</f>
        <v>1.4835298641951804</v>
      </c>
      <c r="Y10" s="45" t="s">
        <v>65</v>
      </c>
      <c r="Z10">
        <f>ATAN(SQRT(alfa/Z$5)*Z$4)</f>
        <v>1.4835298641951804</v>
      </c>
      <c r="AA10" s="45" t="s">
        <v>65</v>
      </c>
      <c r="AB10">
        <f>ATAN(SQRT(alfa/AB$5)*AB$4)</f>
        <v>1.3089969389957476</v>
      </c>
      <c r="AC10" s="45" t="s">
        <v>65</v>
      </c>
      <c r="AD10">
        <f>ATAN(SQRT(alfa/AD$5)*AD$4)</f>
        <v>1.1344640137963145</v>
      </c>
      <c r="AE10" s="45" t="s">
        <v>65</v>
      </c>
      <c r="AF10">
        <f>ATAN(SQRT(alfa/AF$5)*AF$4)</f>
        <v>0.95993108859688125</v>
      </c>
      <c r="AG10" s="45" t="s">
        <v>65</v>
      </c>
      <c r="AH10">
        <f>ATAN(SQRT(alfa/AH$5)*AH$4)</f>
        <v>0.78539816339744839</v>
      </c>
      <c r="AI10" s="45" t="s">
        <v>65</v>
      </c>
      <c r="AJ10">
        <f>ATAN(SQRT(alfa/AJ$5)*AJ$4)</f>
        <v>0.61086523819801519</v>
      </c>
      <c r="AK10" s="45" t="s">
        <v>65</v>
      </c>
      <c r="AL10">
        <f>ATAN(SQRT(alfa/AL$5)*AL$4)</f>
        <v>0.43633231299858249</v>
      </c>
      <c r="AM10" s="45" t="s">
        <v>65</v>
      </c>
      <c r="AN10">
        <f>ATAN(SQRT(alfa/AN$5)*AN$4)</f>
        <v>0.26179938779914974</v>
      </c>
      <c r="AO10" s="45" t="s">
        <v>65</v>
      </c>
      <c r="AP10">
        <f>ATAN(SQRT(alfa/AP$5)*AP$4)</f>
        <v>8.7266462599716488E-2</v>
      </c>
      <c r="AQ10" s="45" t="s">
        <v>65</v>
      </c>
      <c r="AR10">
        <f>ATAN(SQRT(alfa/AR$5)*AR$4)</f>
        <v>8.7266462599716488E-2</v>
      </c>
      <c r="AS10" s="45" t="s">
        <v>65</v>
      </c>
      <c r="AT10">
        <f>ATAN(SQRT(alfa/AT$5)*AT$4)</f>
        <v>0.26179938779914974</v>
      </c>
      <c r="AU10" s="45" t="s">
        <v>65</v>
      </c>
      <c r="AV10">
        <f>ATAN(SQRT(alfa/AV$5)*AV$4)</f>
        <v>0.43633231299858249</v>
      </c>
      <c r="AW10" s="45" t="s">
        <v>65</v>
      </c>
      <c r="AX10">
        <f>ATAN(SQRT(alfa/AX$5)*AX$4)</f>
        <v>0.61086523819801519</v>
      </c>
      <c r="AY10" s="45" t="s">
        <v>65</v>
      </c>
      <c r="AZ10">
        <f>ATAN(SQRT(alfa/AZ$5)*AZ$4)</f>
        <v>0.78539816339744839</v>
      </c>
      <c r="BA10" s="45" t="s">
        <v>65</v>
      </c>
      <c r="BB10">
        <f>ATAN(SQRT(alfa/BB$5)*BB$4)</f>
        <v>0.95993108859688125</v>
      </c>
      <c r="BC10" s="45" t="s">
        <v>65</v>
      </c>
      <c r="BD10">
        <f>ATAN(SQRT(alfa/BD$5)*BD$4)</f>
        <v>1.1344640137963145</v>
      </c>
      <c r="BE10" s="45" t="s">
        <v>65</v>
      </c>
      <c r="BF10">
        <f>ATAN(SQRT(alfa/BF$5)*BF$4)</f>
        <v>1.3089969389957476</v>
      </c>
      <c r="BG10" s="45" t="s">
        <v>65</v>
      </c>
      <c r="BH10">
        <f>ATAN(SQRT(alfa/BH$5)*BH$4)</f>
        <v>1.4835298641951804</v>
      </c>
      <c r="BI10" s="45" t="s">
        <v>65</v>
      </c>
      <c r="BJ10">
        <f>ATAN(SQRT(alfa/BJ$5)*BJ$4)</f>
        <v>1.4835298641951804</v>
      </c>
      <c r="BK10" s="45" t="s">
        <v>65</v>
      </c>
      <c r="BL10">
        <f>ATAN(SQRT(alfa/BL$5)*BL$4)</f>
        <v>1.3089969389957476</v>
      </c>
      <c r="BM10" s="45" t="s">
        <v>65</v>
      </c>
      <c r="BN10">
        <f>ATAN(SQRT(alfa/BN$5)*BN$4)</f>
        <v>1.1344640137963142</v>
      </c>
      <c r="BO10" s="45" t="s">
        <v>65</v>
      </c>
      <c r="BP10">
        <f>ATAN(SQRT(alfa/BP$5)*BP$4)</f>
        <v>0.95993108859688148</v>
      </c>
      <c r="BR10">
        <f>ATAN(SQRT(alfa/BR$5)*BR$4)</f>
        <v>0.78539816339744828</v>
      </c>
      <c r="BT10">
        <f>ATAN(SQRT(alfa/BT$5)*BT$4)</f>
        <v>0.6108652381980153</v>
      </c>
      <c r="BU10" s="45" t="s">
        <v>65</v>
      </c>
      <c r="BV10">
        <f>ATAN(SQRT(alfa/BV$5)*BV$4)</f>
        <v>0.43633231299858244</v>
      </c>
      <c r="BW10" s="45" t="s">
        <v>65</v>
      </c>
      <c r="BX10">
        <f>ATAN(SQRT(alfa/BX$5)*BX$4)</f>
        <v>0.26179938779914941</v>
      </c>
      <c r="BY10" s="45" t="s">
        <v>65</v>
      </c>
      <c r="BZ10">
        <f>ATAN(SQRT(alfa/BZ$5)*BZ$4)</f>
        <v>8.726646259971646E-2</v>
      </c>
      <c r="CB10">
        <f>ATAN(SQRT(alfa/CB$5)*CB$4)</f>
        <v>-8.726646259971646E-2</v>
      </c>
      <c r="CD10">
        <f>ATAN(SQRT(alfa/CD$5)*CD$4)</f>
        <v>0</v>
      </c>
      <c r="CE10" s="45" t="s">
        <v>65</v>
      </c>
      <c r="CF10">
        <f>ATAN(SQRT(alfa/CF$5)*CF$4)</f>
        <v>0</v>
      </c>
      <c r="CG10" s="45" t="s">
        <v>65</v>
      </c>
      <c r="CH10">
        <f>ATAN(SQRT(alfa/CH$5)*CH$4)</f>
        <v>0.10471975511965977</v>
      </c>
      <c r="CI10" s="45" t="s">
        <v>65</v>
      </c>
      <c r="CJ10">
        <f>ATAN(SQRT(alfa/CJ$5)*CJ$4)</f>
        <v>0.2094395102393195</v>
      </c>
      <c r="CL10">
        <f>ATAN(SQRT(alfa/CL$5)*CL$4)</f>
        <v>0.31415926535897931</v>
      </c>
    </row>
    <row r="11" spans="1:150" ht="15" x14ac:dyDescent="0.25">
      <c r="A11" s="5" t="s">
        <v>78</v>
      </c>
      <c r="B11">
        <v>150</v>
      </c>
      <c r="C11" t="s">
        <v>88</v>
      </c>
      <c r="E11" s="5" t="s">
        <v>68</v>
      </c>
      <c r="F11" s="5" t="e">
        <f>F$8*ABS(vita*F$4)/2</f>
        <v>#DIV/0!</v>
      </c>
      <c r="G11" s="45">
        <f>F$4</f>
        <v>0</v>
      </c>
      <c r="H11" t="s">
        <v>74</v>
      </c>
      <c r="I11">
        <f>2/(vita*H$4)*(PI()-H$14)</f>
        <v>55.410161029776901</v>
      </c>
      <c r="J11" t="s">
        <v>74</v>
      </c>
      <c r="K11">
        <f>2/(vita*J$4)*(PI()-J$14)</f>
        <v>17.592804862381431</v>
      </c>
      <c r="L11" t="s">
        <v>74</v>
      </c>
      <c r="M11">
        <f>2/(vita*L$4)*(PI()-L$14)</f>
        <v>10.121172124407556</v>
      </c>
      <c r="N11" t="s">
        <v>74</v>
      </c>
      <c r="O11">
        <f>2/(vita*N$4)*(PI()-N$14)</f>
        <v>6.9762827257874722</v>
      </c>
      <c r="P11" t="s">
        <v>74</v>
      </c>
      <c r="Q11">
        <f>2/(vita*P$4)*(PI()-P$14)</f>
        <v>5.2686110482805448</v>
      </c>
      <c r="R11" t="s">
        <v>74</v>
      </c>
      <c r="S11">
        <f>2/(vita*R$4)*(PI()-R$14)</f>
        <v>4.2110739252401466</v>
      </c>
      <c r="T11" t="s">
        <v>74</v>
      </c>
      <c r="U11">
        <f>2/(vita*T$4)*(PI()-T$14)</f>
        <v>3.5016239237313291</v>
      </c>
      <c r="V11" t="s">
        <v>74</v>
      </c>
      <c r="W11">
        <f>2/(vita*V$4)*(PI()-V$14)</f>
        <v>2.9998040898467302</v>
      </c>
      <c r="X11" t="s">
        <v>74</v>
      </c>
      <c r="Y11">
        <f>2/(vita*X$4)*(PI()-X$14)</f>
        <v>2.631641650022198</v>
      </c>
      <c r="Z11" t="s">
        <v>74</v>
      </c>
      <c r="AA11">
        <f>2/(vita*Z$4)*(PI()-Z$14)</f>
        <v>2.3546267394935456</v>
      </c>
      <c r="AB11" t="s">
        <v>74</v>
      </c>
      <c r="AC11">
        <f>2/(vita*AB$4)*(PI()-AB$14)</f>
        <v>2.1427172070333786</v>
      </c>
      <c r="AD11" t="s">
        <v>74</v>
      </c>
      <c r="AE11">
        <f>2/(vita*AD$4)*(PI()-AD$14)</f>
        <v>1.9791787395003164</v>
      </c>
      <c r="AF11" t="s">
        <v>74</v>
      </c>
      <c r="AG11">
        <f>2/(vita*AF$4)*(PI()-AF$14)</f>
        <v>1.8528725271056643</v>
      </c>
      <c r="AH11" t="s">
        <v>74</v>
      </c>
      <c r="AI11">
        <f>2/(vita*AH$4)*(PI()-AH$14)</f>
        <v>1.7562036827601812</v>
      </c>
      <c r="AJ11" t="s">
        <v>74</v>
      </c>
      <c r="AK11">
        <f>2/(vita*AJ$4)*(PI()-AJ$14)</f>
        <v>1.6839303131211139</v>
      </c>
      <c r="AL11" t="s">
        <v>74</v>
      </c>
      <c r="AM11">
        <f>2/(vita*AL$4)*(PI()-AL$14)</f>
        <v>1.6324471168399279</v>
      </c>
      <c r="AN11" t="s">
        <v>74</v>
      </c>
      <c r="AO11">
        <f>2/(vita*AN$4)*(PI()-AN$14)</f>
        <v>1.5993458965801295</v>
      </c>
      <c r="AP11" t="s">
        <v>74</v>
      </c>
      <c r="AQ11">
        <f>2/(vita*AP$4)*(PI()-AP$14)</f>
        <v>1.5831474579936236</v>
      </c>
      <c r="AR11" t="s">
        <v>74</v>
      </c>
      <c r="AS11">
        <f>2/(vita*AR$4)*(PI()-AR$14)</f>
        <v>1.5831474579936236</v>
      </c>
      <c r="AT11" t="s">
        <v>74</v>
      </c>
      <c r="AU11">
        <f>2/(vita*AT$4)*(PI()-AT$14)</f>
        <v>1.5993458965801295</v>
      </c>
      <c r="AV11" t="s">
        <v>74</v>
      </c>
      <c r="AW11">
        <f>2/(vita*AV$4)*(PI()-AV$14)</f>
        <v>1.6324471168399279</v>
      </c>
      <c r="AX11" t="s">
        <v>74</v>
      </c>
      <c r="AY11">
        <f>2/(vita*AX$4)*(PI()-AX$14)</f>
        <v>1.6839303131211139</v>
      </c>
      <c r="AZ11" t="s">
        <v>74</v>
      </c>
      <c r="BA11">
        <f>2/(vita*AZ$4)*(PI()-AZ$14)</f>
        <v>1.7562036827601812</v>
      </c>
      <c r="BB11">
        <f>1/(vita*BB$4)*(2*PI()-2*BB$14)</f>
        <v>1.8528725271056643</v>
      </c>
      <c r="BC11">
        <f>2/(vita*BB$4)*(PI()-BB$14)</f>
        <v>1.8528725271056643</v>
      </c>
      <c r="BD11">
        <f>1/ABS(vita*BD$4)*(PI()-BD$14)</f>
        <v>0.98958936975015821</v>
      </c>
      <c r="BE11">
        <f>2/(vita*BD$4)*(PI()-BD$14)</f>
        <v>1.9791787395003164</v>
      </c>
      <c r="BF11">
        <f>1/ABS(vita*BF$4)*(PI()-BF$14)</f>
        <v>1.0713586035166893</v>
      </c>
      <c r="BG11">
        <f>2/(vita*BF$4)*(PI()-BF$14)</f>
        <v>2.1427172070333786</v>
      </c>
      <c r="BH11">
        <f>1/ABS(vita*BH$4)*(PI()-BH$14)</f>
        <v>1.1773133697467728</v>
      </c>
      <c r="BI11">
        <f>2/(vita*BH$4)*(PI()-BH$14)</f>
        <v>2.3546267394935456</v>
      </c>
      <c r="BK11">
        <f>2/(vita*BJ$4)*(PI()-BJ$14)</f>
        <v>2.631641650022198</v>
      </c>
      <c r="BM11">
        <f>2/(vita*BL$4)*(PI()-BL$14)</f>
        <v>2.9998040898467302</v>
      </c>
      <c r="BO11">
        <f>2/(vita*BN$4)*(PI()-BN$14)</f>
        <v>3.5016239237313291</v>
      </c>
      <c r="BQ11">
        <f>2/(vita*BP$4)*(PI()-BP$14)</f>
        <v>4.2110739252401466</v>
      </c>
      <c r="BS11">
        <f>2/(vita*BR$4)*(PI()-BR$14)</f>
        <v>5.2686110482805448</v>
      </c>
      <c r="BU11">
        <f>2/(vita*BT$4)*(PI()-BT$14)</f>
        <v>6.9762827257874722</v>
      </c>
      <c r="BW11">
        <f>2/(vita*BV$4)*(PI()-BV$14)</f>
        <v>10.121172124407556</v>
      </c>
      <c r="BY11">
        <f>2/(vita*BX$4)*(PI()-BX$14)</f>
        <v>17.592804862381431</v>
      </c>
      <c r="CA11">
        <f>2/(vita*BZ$4)*(PI()-BZ$14)</f>
        <v>55.410161029776901</v>
      </c>
      <c r="CC11">
        <f>2/(vita*CB$4)*(PI()-CB$14)</f>
        <v>-58.576455945764145</v>
      </c>
    </row>
    <row r="12" spans="1:150" ht="15" x14ac:dyDescent="0.25">
      <c r="A12" t="s">
        <v>79</v>
      </c>
      <c r="D12" t="s">
        <v>75</v>
      </c>
      <c r="E12" s="5">
        <f>0.1</f>
        <v>0.1</v>
      </c>
      <c r="F12" s="5">
        <v>0</v>
      </c>
      <c r="G12" s="45" t="e">
        <f>1/G$11^2/vita-alfa/vita</f>
        <v>#DIV/0!</v>
      </c>
      <c r="H12" s="5">
        <f>F12+5</f>
        <v>5</v>
      </c>
      <c r="I12">
        <f>I$11*(vita*H$4)/2+H$14</f>
        <v>3.1415926535897931</v>
      </c>
      <c r="J12">
        <f>H12+10</f>
        <v>15</v>
      </c>
      <c r="K12">
        <f>K$11*(vita*J$4)/2+J$14</f>
        <v>3.1415926535897931</v>
      </c>
      <c r="L12">
        <f>J12+10</f>
        <v>25</v>
      </c>
      <c r="M12">
        <f>M$11*(vita*L$4)/2+L$14</f>
        <v>3.1415926535897931</v>
      </c>
      <c r="N12">
        <f>L12+10</f>
        <v>35</v>
      </c>
      <c r="O12">
        <f>O$11*(vita*N$4)/2+N$14</f>
        <v>3.1415926535897931</v>
      </c>
      <c r="P12">
        <f>N12+10</f>
        <v>45</v>
      </c>
      <c r="Q12">
        <f>Q$11*(vita*P$4)/2+P$14</f>
        <v>3.1415926535897931</v>
      </c>
      <c r="R12">
        <f>P12+10</f>
        <v>55</v>
      </c>
      <c r="S12">
        <f>S$11*(vita*R$4)/2+R$14</f>
        <v>3.1415926535897931</v>
      </c>
      <c r="T12">
        <f>R12+10</f>
        <v>65</v>
      </c>
      <c r="U12">
        <f>U$11*(vita*T$4)/2+T$14</f>
        <v>3.1415926535897931</v>
      </c>
      <c r="V12">
        <f>T12+10</f>
        <v>75</v>
      </c>
      <c r="W12">
        <f>W$11*(vita*V$4)/2+V$14</f>
        <v>3.1415926535897931</v>
      </c>
      <c r="X12">
        <f>V12+10</f>
        <v>85</v>
      </c>
      <c r="Y12">
        <f>Y$11*(vita*X$4)/2+X$14</f>
        <v>3.1415926535897931</v>
      </c>
      <c r="Z12">
        <f>X12+10</f>
        <v>95</v>
      </c>
      <c r="AA12">
        <f>AA$11*(vita*Z$4)/2+Z$14</f>
        <v>3.1415926535897931</v>
      </c>
      <c r="AB12">
        <f>Z12+10</f>
        <v>105</v>
      </c>
      <c r="AC12">
        <f>AC$11*(vita*AB$4)/2+AB$14</f>
        <v>3.1415926535897931</v>
      </c>
      <c r="AD12">
        <f>AB12+10</f>
        <v>115</v>
      </c>
      <c r="AE12">
        <f>AE$11*(vita*AD$4)/2+AD$14</f>
        <v>3.1415926535897931</v>
      </c>
      <c r="AF12">
        <f>AD12+10</f>
        <v>125</v>
      </c>
      <c r="AG12">
        <f>AG$11*(vita*AF$4)/2+AF$14</f>
        <v>3.1415926535897931</v>
      </c>
      <c r="AH12">
        <f>AF12+10</f>
        <v>135</v>
      </c>
      <c r="AI12">
        <f>AI$11*(vita*AH$4)/2+AH$14</f>
        <v>3.1415926535897931</v>
      </c>
      <c r="AJ12">
        <f>AH12+10</f>
        <v>145</v>
      </c>
      <c r="AK12">
        <f>AK$11*(vita*AJ$4)/2+AJ$14</f>
        <v>3.1415926535897931</v>
      </c>
      <c r="AL12">
        <f>AJ12+10</f>
        <v>155</v>
      </c>
      <c r="AM12">
        <f>AM$11*(vita*AL$4)/2+AL$14</f>
        <v>3.1415926535897931</v>
      </c>
      <c r="AN12">
        <f>AL12+10</f>
        <v>165</v>
      </c>
      <c r="AO12">
        <f>AO$11*(vita*AN$4)/2+AN$14</f>
        <v>3.1415926535897931</v>
      </c>
      <c r="AP12">
        <f>AN12+10</f>
        <v>175</v>
      </c>
      <c r="AQ12">
        <f>AQ$11*(vita*AP$4)/2+AP$14</f>
        <v>3.1415926535897931</v>
      </c>
      <c r="AR12">
        <v>175</v>
      </c>
      <c r="AS12">
        <f>AS$11*(vita*AR$4)/2+AR$14</f>
        <v>3.1415926535897931</v>
      </c>
      <c r="AT12">
        <f>AR12-10</f>
        <v>165</v>
      </c>
      <c r="AU12">
        <f>AU$11*(vita*AT$4)/2+AT$14</f>
        <v>3.1415926535897931</v>
      </c>
      <c r="AV12">
        <f>AT12-10</f>
        <v>155</v>
      </c>
      <c r="AW12">
        <f>AW$11*(vita*AV$4)/2+AV$14</f>
        <v>3.1415926535897931</v>
      </c>
      <c r="AX12">
        <f>AV12-10</f>
        <v>145</v>
      </c>
      <c r="AY12">
        <f>AY$11*(vita*AX$4)/2+AX$14</f>
        <v>3.1415926535897931</v>
      </c>
      <c r="AZ12">
        <f>AX12-10</f>
        <v>135</v>
      </c>
      <c r="BA12">
        <f>BA$11*(vita*AZ$4)/2+AZ$14</f>
        <v>3.1415926535897931</v>
      </c>
      <c r="BB12">
        <f>AZ12-10</f>
        <v>125</v>
      </c>
      <c r="BC12">
        <f>BC$11*(vita*BB$4)/2+BB$14</f>
        <v>3.1415926535897931</v>
      </c>
      <c r="BD12">
        <f>BB12-10</f>
        <v>115</v>
      </c>
      <c r="BE12">
        <f>BE$11*(vita*BD$4)/2+BD$14</f>
        <v>3.1415926535897931</v>
      </c>
      <c r="BF12">
        <f>BD12-10</f>
        <v>105</v>
      </c>
      <c r="BG12">
        <f>BG$11*(vita*BF$4)/2+BF$14</f>
        <v>3.1415926535897931</v>
      </c>
      <c r="BH12">
        <f>BF12-10</f>
        <v>95</v>
      </c>
      <c r="BI12">
        <f>BI$11*(vita*BH$4)/2+BH$14</f>
        <v>3.1415926535897931</v>
      </c>
      <c r="BJ12">
        <f>BH12-10</f>
        <v>85</v>
      </c>
      <c r="BK12">
        <f>BK$11*(vita*BJ$4)/2+BJ$14</f>
        <v>3.1415926535897931</v>
      </c>
      <c r="BL12">
        <f>BJ12-10</f>
        <v>75</v>
      </c>
      <c r="BM12">
        <f>BM$11*(vita*BL$4)/2+BL$14</f>
        <v>3.1415926535897931</v>
      </c>
      <c r="BN12">
        <f>BL12-10</f>
        <v>65</v>
      </c>
      <c r="BO12">
        <f>BO$11*(vita*BN$4)/2+BN$14</f>
        <v>3.1415926535897931</v>
      </c>
      <c r="BP12">
        <f>BN12-10</f>
        <v>55</v>
      </c>
      <c r="BQ12">
        <f>BQ$11*(vita*BP$4)/2+BP$14</f>
        <v>3.1415926535897931</v>
      </c>
      <c r="BR12">
        <f>BP12-10</f>
        <v>45</v>
      </c>
      <c r="BS12">
        <f>BS$11*(vita*BR$4)/2+BR$14</f>
        <v>3.1415926535897931</v>
      </c>
      <c r="BT12">
        <f>BR12-10</f>
        <v>35</v>
      </c>
      <c r="BU12">
        <f>BU$11*(vita*BT$4)/2+BT$14</f>
        <v>3.1415926535897931</v>
      </c>
      <c r="BV12">
        <f>BT12-10</f>
        <v>25</v>
      </c>
      <c r="BW12">
        <f>BW$11*(vita*BV$4)/2+BV$14</f>
        <v>3.1415926535897931</v>
      </c>
      <c r="BX12">
        <f>BV12-10</f>
        <v>15</v>
      </c>
      <c r="BY12">
        <f>BY$11*(vita*BX$4)/2+BX$14</f>
        <v>3.1415926535897931</v>
      </c>
      <c r="BZ12">
        <f>BX12-10</f>
        <v>5</v>
      </c>
      <c r="CA12">
        <f>CA$11*(vita*BZ$4)/2+BZ$14</f>
        <v>3.1415926535897931</v>
      </c>
      <c r="CB12">
        <f>BZ12-10</f>
        <v>-5</v>
      </c>
      <c r="CC12">
        <f>CC$11*(vita*CB$4)/2+CB$14</f>
        <v>3.1415926535897931</v>
      </c>
      <c r="EL12">
        <f>EJ12+5</f>
        <v>5</v>
      </c>
      <c r="EN12">
        <f>EL12+5</f>
        <v>10</v>
      </c>
      <c r="EP12">
        <f>EN12+5</f>
        <v>15</v>
      </c>
      <c r="ER12">
        <f>EP12+5</f>
        <v>20</v>
      </c>
      <c r="ET12">
        <f>ER12+5</f>
        <v>25</v>
      </c>
    </row>
    <row r="13" spans="1:150" ht="15" x14ac:dyDescent="0.2">
      <c r="A13" t="s">
        <v>55</v>
      </c>
      <c r="B13">
        <f>PI()/30</f>
        <v>0.10471975511965977</v>
      </c>
      <c r="F13" s="5">
        <f>alfa/vita</f>
        <v>25</v>
      </c>
      <c r="G13" s="44" t="s">
        <v>69</v>
      </c>
      <c r="H13" s="5" t="s">
        <v>10</v>
      </c>
      <c r="I13" s="44" t="s">
        <v>69</v>
      </c>
      <c r="J13" s="5" t="s">
        <v>10</v>
      </c>
      <c r="K13" s="44" t="s">
        <v>69</v>
      </c>
      <c r="L13" s="5" t="s">
        <v>10</v>
      </c>
      <c r="M13" s="44" t="s">
        <v>69</v>
      </c>
      <c r="N13" s="5" t="s">
        <v>10</v>
      </c>
      <c r="O13" s="44" t="s">
        <v>69</v>
      </c>
      <c r="P13" s="5" t="s">
        <v>10</v>
      </c>
      <c r="Q13" s="44" t="s">
        <v>69</v>
      </c>
      <c r="R13" s="5" t="s">
        <v>10</v>
      </c>
      <c r="S13" s="44" t="s">
        <v>69</v>
      </c>
      <c r="T13" s="5" t="s">
        <v>10</v>
      </c>
      <c r="U13" s="44" t="s">
        <v>69</v>
      </c>
      <c r="V13" s="5" t="s">
        <v>10</v>
      </c>
      <c r="W13" s="44" t="s">
        <v>69</v>
      </c>
      <c r="X13" s="5" t="s">
        <v>10</v>
      </c>
      <c r="Y13" s="44" t="s">
        <v>69</v>
      </c>
      <c r="Z13" s="5" t="s">
        <v>10</v>
      </c>
      <c r="AA13" s="44" t="s">
        <v>69</v>
      </c>
      <c r="AB13" s="5" t="s">
        <v>10</v>
      </c>
      <c r="AC13" s="44" t="s">
        <v>69</v>
      </c>
      <c r="AD13" s="5" t="s">
        <v>10</v>
      </c>
      <c r="AE13" s="44" t="s">
        <v>69</v>
      </c>
      <c r="AF13" s="5" t="s">
        <v>10</v>
      </c>
      <c r="AG13" s="44" t="s">
        <v>69</v>
      </c>
      <c r="AH13" s="5" t="s">
        <v>10</v>
      </c>
      <c r="AI13" s="44" t="s">
        <v>69</v>
      </c>
      <c r="AJ13" s="5" t="s">
        <v>10</v>
      </c>
      <c r="AK13" s="44" t="s">
        <v>69</v>
      </c>
      <c r="AL13" s="5" t="s">
        <v>10</v>
      </c>
      <c r="AM13" s="44" t="s">
        <v>69</v>
      </c>
      <c r="AN13" s="5" t="s">
        <v>10</v>
      </c>
      <c r="AO13" s="44" t="s">
        <v>69</v>
      </c>
      <c r="AP13" s="5" t="s">
        <v>10</v>
      </c>
      <c r="AQ13" s="44" t="s">
        <v>69</v>
      </c>
      <c r="AR13" s="5" t="s">
        <v>10</v>
      </c>
      <c r="AS13" s="44" t="s">
        <v>69</v>
      </c>
      <c r="AT13" s="5" t="s">
        <v>10</v>
      </c>
      <c r="AU13" s="44" t="s">
        <v>69</v>
      </c>
      <c r="AV13" s="5" t="s">
        <v>10</v>
      </c>
      <c r="AW13" s="44" t="s">
        <v>69</v>
      </c>
      <c r="AX13" s="5" t="s">
        <v>10</v>
      </c>
      <c r="AY13" s="44" t="s">
        <v>69</v>
      </c>
      <c r="AZ13" s="5" t="s">
        <v>10</v>
      </c>
      <c r="BA13" s="44" t="s">
        <v>69</v>
      </c>
      <c r="BB13" s="5" t="s">
        <v>10</v>
      </c>
      <c r="BC13" s="44" t="s">
        <v>69</v>
      </c>
      <c r="BD13" s="5" t="s">
        <v>10</v>
      </c>
      <c r="BE13" s="44" t="s">
        <v>69</v>
      </c>
      <c r="BF13" s="5" t="s">
        <v>10</v>
      </c>
      <c r="BG13" s="44" t="s">
        <v>69</v>
      </c>
      <c r="BH13" s="5" t="s">
        <v>10</v>
      </c>
      <c r="BI13" s="44" t="s">
        <v>69</v>
      </c>
      <c r="BJ13" s="5" t="s">
        <v>10</v>
      </c>
      <c r="BK13" s="44" t="s">
        <v>69</v>
      </c>
      <c r="BL13" s="5" t="s">
        <v>10</v>
      </c>
      <c r="BM13" s="44" t="s">
        <v>69</v>
      </c>
      <c r="BN13" s="5" t="s">
        <v>10</v>
      </c>
      <c r="BO13" s="44" t="s">
        <v>69</v>
      </c>
    </row>
    <row r="14" spans="1:150" x14ac:dyDescent="0.2">
      <c r="A14" t="s">
        <v>54</v>
      </c>
      <c r="B14" t="s">
        <v>56</v>
      </c>
      <c r="C14" t="s">
        <v>14</v>
      </c>
      <c r="D14" t="s">
        <v>57</v>
      </c>
      <c r="E14" s="5" t="s">
        <v>11</v>
      </c>
      <c r="F14">
        <f>RADIANS(F12)</f>
        <v>0</v>
      </c>
      <c r="G14">
        <f>IF(F14&lt;0,-1,1)</f>
        <v>1</v>
      </c>
      <c r="H14">
        <f>RADIANS(H12)</f>
        <v>8.7266462599716474E-2</v>
      </c>
      <c r="I14">
        <f>IF(H14&lt;0,-1,1)</f>
        <v>1</v>
      </c>
      <c r="J14">
        <f>RADIANS(J12)</f>
        <v>0.26179938779914941</v>
      </c>
      <c r="K14">
        <f>IF(J14&lt;0,-1,1)</f>
        <v>1</v>
      </c>
      <c r="L14">
        <f>RADIANS(L12)</f>
        <v>0.43633231299858238</v>
      </c>
      <c r="M14">
        <f>IF(L14&lt;0,-1,1)</f>
        <v>1</v>
      </c>
      <c r="N14">
        <f>RADIANS(N12)</f>
        <v>0.6108652381980153</v>
      </c>
      <c r="O14">
        <f>IF(N14&lt;0,-1,1)</f>
        <v>1</v>
      </c>
      <c r="P14">
        <f>RADIANS(P12)</f>
        <v>0.78539816339744828</v>
      </c>
      <c r="Q14">
        <f>IF(P14&lt;0,-1,1)</f>
        <v>1</v>
      </c>
      <c r="R14">
        <f>RADIANS(R12)</f>
        <v>0.95993108859688125</v>
      </c>
      <c r="S14">
        <f>IF(R14&lt;0,-1,1)</f>
        <v>1</v>
      </c>
      <c r="T14">
        <f>RADIANS(T12)</f>
        <v>1.1344640137963142</v>
      </c>
      <c r="U14">
        <f>IF(T14&lt;0,-1,1)</f>
        <v>1</v>
      </c>
      <c r="V14">
        <f>RADIANS(V12)</f>
        <v>1.3089969389957472</v>
      </c>
      <c r="W14">
        <f>IF(V14&lt;0,-1,1)</f>
        <v>1</v>
      </c>
      <c r="X14">
        <f>RADIANS(X12)</f>
        <v>1.4835298641951802</v>
      </c>
      <c r="Y14">
        <f>IF(X14&lt;0,-1,1)</f>
        <v>1</v>
      </c>
      <c r="Z14">
        <f>RADIANS(Z12)</f>
        <v>1.6580627893946132</v>
      </c>
      <c r="AA14">
        <f>IF(Z14&lt;0,-1,1)</f>
        <v>1</v>
      </c>
      <c r="AB14">
        <f>RADIANS(AB12)</f>
        <v>1.8325957145940461</v>
      </c>
      <c r="AC14">
        <f>IF(AB14&lt;0,-1,1)</f>
        <v>1</v>
      </c>
      <c r="AD14">
        <f>RADIANS(AD12)</f>
        <v>2.0071286397934789</v>
      </c>
      <c r="AE14">
        <f>IF(AD14&lt;0,-1,1)</f>
        <v>1</v>
      </c>
      <c r="AF14">
        <f>RADIANS(AF12)</f>
        <v>2.1816615649929121</v>
      </c>
      <c r="AG14">
        <f>IF(AF14&lt;0,-1,1)</f>
        <v>1</v>
      </c>
      <c r="AH14">
        <f>RADIANS(AH12)</f>
        <v>2.3561944901923448</v>
      </c>
      <c r="AI14">
        <f>IF(AH14&lt;0,-1,1)</f>
        <v>1</v>
      </c>
      <c r="AJ14">
        <f>RADIANS(AJ12)</f>
        <v>2.530727415391778</v>
      </c>
      <c r="AK14">
        <f>IF(AJ14&lt;0,-1,1)</f>
        <v>1</v>
      </c>
      <c r="AL14">
        <f>RADIANS(AL12)</f>
        <v>2.7052603405912108</v>
      </c>
      <c r="AM14">
        <f>IF(AL14&lt;0,-1,1)</f>
        <v>1</v>
      </c>
      <c r="AN14">
        <f>RADIANS(AN12)</f>
        <v>2.8797932657906435</v>
      </c>
      <c r="AO14">
        <f>IF(AN14&lt;0,-1,1)</f>
        <v>1</v>
      </c>
      <c r="AP14">
        <f>RADIANS(AP12)</f>
        <v>3.0543261909900767</v>
      </c>
      <c r="AQ14">
        <f>IF(AP14&lt;0,-1,1)</f>
        <v>1</v>
      </c>
      <c r="AR14">
        <f>RADIANS(AR12)</f>
        <v>3.0543261909900767</v>
      </c>
      <c r="AS14">
        <f>IF(AR14&lt;0,-1,1)</f>
        <v>1</v>
      </c>
      <c r="AT14">
        <f>RADIANS(AT12)</f>
        <v>2.8797932657906435</v>
      </c>
      <c r="AU14">
        <f>IF(AT14&lt;0,-1,1)</f>
        <v>1</v>
      </c>
      <c r="AV14">
        <f>RADIANS(AV12)</f>
        <v>2.7052603405912108</v>
      </c>
      <c r="AW14">
        <f>IF(AV14&lt;0,-1,1)</f>
        <v>1</v>
      </c>
      <c r="AX14">
        <f>RADIANS(AX12)</f>
        <v>2.530727415391778</v>
      </c>
      <c r="AY14">
        <f>IF(AX14&lt;0,-1,1)</f>
        <v>1</v>
      </c>
      <c r="AZ14">
        <f>RADIANS(AZ12)</f>
        <v>2.3561944901923448</v>
      </c>
      <c r="BA14">
        <f>IF(AZ14&lt;0,-1,1)</f>
        <v>1</v>
      </c>
      <c r="BB14">
        <f>RADIANS(BB12)</f>
        <v>2.1816615649929121</v>
      </c>
      <c r="BC14">
        <f>IF(BB14&lt;0,-1,1)</f>
        <v>1</v>
      </c>
      <c r="BD14">
        <f>RADIANS(BD12)</f>
        <v>2.0071286397934789</v>
      </c>
      <c r="BE14">
        <f>IF(BD14&lt;0,-1,1)</f>
        <v>1</v>
      </c>
      <c r="BF14">
        <f>RADIANS(BF12)</f>
        <v>1.8325957145940461</v>
      </c>
      <c r="BG14">
        <f>IF(BF14&lt;0,-1,1)</f>
        <v>1</v>
      </c>
      <c r="BH14">
        <f>RADIANS(BH12)</f>
        <v>1.6580627893946132</v>
      </c>
      <c r="BI14">
        <f>IF(BH14&lt;0,-1,1)</f>
        <v>1</v>
      </c>
      <c r="BJ14">
        <f>RADIANS(BJ12)</f>
        <v>1.4835298641951802</v>
      </c>
      <c r="BK14">
        <f>IF(BJ14&lt;0,-1,1)</f>
        <v>1</v>
      </c>
      <c r="BL14">
        <f>RADIANS(BL12)</f>
        <v>1.3089969389957472</v>
      </c>
      <c r="BM14">
        <f>IF(BL14&lt;0,-1,1)</f>
        <v>1</v>
      </c>
      <c r="BN14">
        <f>RADIANS(BN12)</f>
        <v>1.1344640137963142</v>
      </c>
      <c r="BO14">
        <f>BM14+5</f>
        <v>6</v>
      </c>
      <c r="BP14">
        <f>RADIANS(BP12)</f>
        <v>0.95993108859688125</v>
      </c>
      <c r="BQ14">
        <f>IF(BP14&lt;0,-1,1)</f>
        <v>1</v>
      </c>
      <c r="BR14">
        <f>RADIANS(BR12)</f>
        <v>0.78539816339744828</v>
      </c>
      <c r="BS14">
        <f>IF(BR14&lt;0,-1,1)</f>
        <v>1</v>
      </c>
      <c r="BT14">
        <f>RADIANS(BT12)</f>
        <v>0.6108652381980153</v>
      </c>
      <c r="BU14">
        <f>IF(BT14&lt;0,-1,1)</f>
        <v>1</v>
      </c>
      <c r="BV14">
        <f>RADIANS(BV12)</f>
        <v>0.43633231299858238</v>
      </c>
      <c r="BW14">
        <f>IF(BV14&lt;0,-1,1)</f>
        <v>1</v>
      </c>
      <c r="BX14">
        <f>RADIANS(BX12)</f>
        <v>0.26179938779914941</v>
      </c>
      <c r="BY14">
        <f>IF(BX14&lt;0,-1,1)</f>
        <v>1</v>
      </c>
      <c r="BZ14">
        <f>RADIANS(BZ12)</f>
        <v>8.7266462599716474E-2</v>
      </c>
      <c r="CA14">
        <f>IF(BZ14&lt;0,-1,1)</f>
        <v>1</v>
      </c>
      <c r="CB14">
        <f>RADIANS(CB12)</f>
        <v>-8.7266462599716474E-2</v>
      </c>
      <c r="CC14">
        <f>IF(CB14&lt;0,-1,1)</f>
        <v>-1</v>
      </c>
      <c r="CD14">
        <f>RADIANS(CD12)</f>
        <v>0</v>
      </c>
      <c r="CE14">
        <f>IF(CD14&lt;0,-1,1)</f>
        <v>1</v>
      </c>
      <c r="CF14">
        <f>RADIANS(CF12)</f>
        <v>0</v>
      </c>
      <c r="CG14">
        <f>IF(CF14&lt;0,-1,1)</f>
        <v>1</v>
      </c>
      <c r="CH14">
        <f>CF14+dtheta</f>
        <v>0.10471975511965977</v>
      </c>
      <c r="CI14">
        <f>IF(CH14&lt;0,-1,1)</f>
        <v>1</v>
      </c>
      <c r="CJ14">
        <f>CH14+dtheta</f>
        <v>0.20943951023931953</v>
      </c>
      <c r="CK14">
        <f>IF(CJ14&lt;0,-1,1)</f>
        <v>1</v>
      </c>
      <c r="CL14">
        <f>CJ14+dtheta</f>
        <v>0.31415926535897931</v>
      </c>
      <c r="CM14">
        <f>IF(CL14&lt;0,-1,1)</f>
        <v>1</v>
      </c>
      <c r="CN14">
        <f>CL14+dtheta</f>
        <v>0.41887902047863906</v>
      </c>
      <c r="CO14">
        <f>IF(CN14&lt;0,-1,1)</f>
        <v>1</v>
      </c>
      <c r="CP14">
        <f>CN14+dtheta</f>
        <v>0.52359877559829882</v>
      </c>
      <c r="CQ14">
        <f>IF(CP14&lt;0,-1,1)</f>
        <v>1</v>
      </c>
      <c r="CR14">
        <f>CP14+dtheta</f>
        <v>0.62831853071795862</v>
      </c>
      <c r="CS14">
        <f>IF(CR14&lt;0,-1,1)</f>
        <v>1</v>
      </c>
      <c r="CT14">
        <f>CR14+dtheta</f>
        <v>0.73303828583761843</v>
      </c>
      <c r="CU14">
        <f>IF(CT14&lt;0,-1,1)</f>
        <v>1</v>
      </c>
      <c r="CV14">
        <f>CT14+dtheta</f>
        <v>0.83775804095727824</v>
      </c>
      <c r="CW14">
        <f>IF(CV14&lt;0,-1,1)</f>
        <v>1</v>
      </c>
      <c r="CX14">
        <f>CV14+dtheta</f>
        <v>0.94247779607693805</v>
      </c>
      <c r="CY14">
        <f>dtheta</f>
        <v>0.10471975511965977</v>
      </c>
      <c r="CZ14">
        <f>CX14+dtheta</f>
        <v>1.0471975511965979</v>
      </c>
      <c r="DA14">
        <f>dtheta</f>
        <v>0.10471975511965977</v>
      </c>
      <c r="DB14">
        <f>CZ14+dtheta</f>
        <v>1.1519173063162575</v>
      </c>
      <c r="DC14">
        <f>dtheta</f>
        <v>0.10471975511965977</v>
      </c>
      <c r="DD14">
        <f>DB14+dtheta</f>
        <v>1.2566370614359172</v>
      </c>
      <c r="DE14">
        <f>dtheta</f>
        <v>0.10471975511965977</v>
      </c>
      <c r="DF14">
        <f>DD14+dtheta</f>
        <v>1.3613568165555769</v>
      </c>
    </row>
    <row r="15" spans="1:150" x14ac:dyDescent="0.2">
      <c r="A15">
        <f>PI()</f>
        <v>3.1415926535897931</v>
      </c>
      <c r="B15">
        <f>SIN($A15)</f>
        <v>1.22514845490862E-16</v>
      </c>
      <c r="C15">
        <f t="shared" ref="C15:C55" si="4">IF($B15&lt;&gt;0,(alfa-vita*psi0)/$B15, 1000000000000000)</f>
        <v>8.1622761388095365E+18</v>
      </c>
      <c r="D15">
        <f>COS($A15/2)</f>
        <v>6.1257422745431001E-17</v>
      </c>
      <c r="E15">
        <f>0</f>
        <v>0</v>
      </c>
      <c r="F15" t="e" cm="1">
        <f t="array" ref="F15">xtoyxsnew($E15,F$14,alfa,vita)</f>
        <v>#VALUE!</v>
      </c>
      <c r="G15" t="e" cm="1">
        <f t="array" ref="G15">YtoYySInEW($E15,F$14,alfa,vita)</f>
        <v>#VALUE!</v>
      </c>
      <c r="H15">
        <f t="shared" ref="H15:H78" si="5">IF($E15&lt;=I$11,1/(vita*H$4^2)*(SIN(2*($E15*ABS(vita*H$4)+2*H$14)/2)/2-($E15*vita*H$4+2*H$14)/2-SIN(2*H$14)/2+H$14),H$6)</f>
        <v>0</v>
      </c>
      <c r="I15">
        <f t="shared" ref="I15:I78" si="6">IF($E15&lt;I$11,1/(vita*H$4^2)*(SIN($E15*H$4*vita/2+H$14)^2-SIN(H$14)^2),I$1)</f>
        <v>0</v>
      </c>
      <c r="J15">
        <f t="shared" ref="J15:J78" si="7">IF($E15&lt;=K$11,1/(vita*J$4^2)*(SIN(2*($E15*ABS(vita*J$4)+2*J$14)/2)/2-($E15*vita*J$4+2*J$14)/2-SIN(2*J$14)/2+J$14),J$6)</f>
        <v>0</v>
      </c>
      <c r="K15">
        <f t="shared" ref="K15:K78" si="8">IF($E15&lt;K$11,1/(vita*J$4^2)*(SIN($E15*J$4*vita/2+J$14)^2-SIN(J$14)^2),K$1)</f>
        <v>0</v>
      </c>
      <c r="L15">
        <f t="shared" ref="L15:L78" si="9">IF($E15&lt;=M$11,1/(vita*L$4^2)*(SIN(2*($E15*ABS(vita*L$4)+2*L$14)/2)/2-($E15*vita*L$4+2*L$14)/2-SIN(2*L$14)/2+L$14),L$6)</f>
        <v>0</v>
      </c>
      <c r="M15">
        <f t="shared" ref="M15:M78" si="10">IF($E15&lt;M$11,1/(vita*L$4^2)*(SIN($E15*L$4*vita/2+L$14)^2-SIN(L$14)^2),M$1)</f>
        <v>0</v>
      </c>
      <c r="N15">
        <f t="shared" ref="N15:N78" si="11">IF($E15&lt;=O$11,1/(vita*N$4^2)*(SIN(2*($E15*ABS(vita*N$4)+2*N$14)/2)/2-($E15*vita*N$4+2*N$14)/2-SIN(2*N$14)/2+N$14),N$6)</f>
        <v>0</v>
      </c>
      <c r="O15">
        <f t="shared" ref="O15:O78" si="12">IF($E15&lt;O$11,1/(vita*N$4^2)*(SIN($E15*N$4*vita/2+N$14)^2-SIN(N$14)^2),O$1)</f>
        <v>0</v>
      </c>
      <c r="P15">
        <f t="shared" ref="P15:P78" si="13">IF($E15&lt;=Q$11,1/(vita*P$4^2)*(SIN(2*($E15*ABS(vita*P$4)+2*P$14)/2)/2-($E15*vita*P$4+2*P$14)/2-SIN(2*P$14)/2+P$14),P$6)</f>
        <v>0</v>
      </c>
      <c r="Q15">
        <f t="shared" ref="Q15:Q78" si="14">IF($E15&lt;Q$11,1/(vita*P$4^2)*(SIN($E15*P$4*vita/2+P$14)^2-SIN(P$14)^2),Q$1)</f>
        <v>0</v>
      </c>
      <c r="R15">
        <f t="shared" ref="R15:R78" si="15">IF($E15&lt;=S$11,1/(vita*R$4^2)*(SIN(2*($E15*ABS(vita*R$4)+2*R$14)/2)/2-($E15*vita*R$4+2*R$14)/2-SIN(2*R$14)/2+R$14),R$6)</f>
        <v>0</v>
      </c>
      <c r="S15">
        <f t="shared" ref="S15:S78" si="16">IF($E15&lt;S$11,1/(vita*R$4^2)*(SIN($E15*R$4*vita/2+R$14)^2-SIN(R$14)^2),S$1)</f>
        <v>0</v>
      </c>
      <c r="T15">
        <f t="shared" ref="T15:T78" si="17">IF($E15&lt;=U$11,1/(vita*T$4^2)*(SIN(2*($E15*ABS(vita*T$4)+2*T$14)/2)/2-($E15*vita*T$4+2*T$14)/2-SIN(2*T$14)/2+T$14),T$6)</f>
        <v>0</v>
      </c>
      <c r="U15">
        <f t="shared" ref="U15:U78" si="18">IF($E15&lt;U$11,1/(vita*T$4^2)*(SIN($E15*T$4*vita/2+T$14)^2-SIN(T$14)^2),U$1)</f>
        <v>0</v>
      </c>
      <c r="V15">
        <f t="shared" ref="V15:V78" si="19">IF($E15&lt;=W$11,1/(vita*V$4^2)*(SIN(2*($E15*ABS(vita*V$4)+2*V$14)/2)/2-($E15*vita*V$4+2*V$14)/2-SIN(2*V$14)/2+V$14),V$6)</f>
        <v>0</v>
      </c>
      <c r="W15">
        <f t="shared" ref="W15:W78" si="20">IF($E15&lt;W$11,1/(vita*V$4^2)*(SIN($E15*V$4*vita/2+V$14)^2-SIN(V$14)^2),W$1)</f>
        <v>0</v>
      </c>
      <c r="X15">
        <f t="shared" ref="X15:X78" si="21">IF($E15&lt;=Y$11,1/(vita*X$4^2)*(SIN(2*($E15*ABS(vita*X$4)+2*X$14)/2)/2-($E15*vita*X$4+2*X$14)/2-SIN(2*X$14)/2+X$14),X$6)</f>
        <v>0</v>
      </c>
      <c r="Y15">
        <f t="shared" ref="Y15:Y78" si="22">IF($E15&lt;Y$11,1/(vita*X$4^2)*(SIN($E15*X$4*vita/2+X$14)^2-SIN(X$14)^2),Y$1)</f>
        <v>0</v>
      </c>
      <c r="Z15">
        <f t="shared" ref="Z15:Z78" si="23">IF($E15&lt;=AA$11,1/(vita*Z$4^2)*(SIN(2*($E15*ABS(vita*Z$4)+2*Z$14)/2)/2-($E15*vita*Z$4+2*Z$14)/2-SIN(2*Z$14)/2+Z$14),Z$6)</f>
        <v>0</v>
      </c>
      <c r="AA15">
        <f t="shared" ref="AA15:AA78" si="24">IF($E15&lt;AA$11,1/(vita*Z$4^2)*(SIN($E15*Z$4*vita/2+Z$14)^2-SIN(Z$14)^2),AA$1)</f>
        <v>0</v>
      </c>
      <c r="AB15">
        <f t="shared" ref="AB15:AB78" si="25">IF($E15&lt;=AC$11,1/(vita*AB$4^2)*(SIN(2*($E15*ABS(vita*AB$4)+2*AB$14)/2)/2-($E15*vita*AB$4+2*AB$14)/2-SIN(2*AB$14)/2+AB$14),AB$6)</f>
        <v>0</v>
      </c>
      <c r="AC15">
        <f t="shared" ref="AC15:AC78" si="26">IF($E15&lt;AC$11,1/(vita*AB$4^2)*(SIN($E15*AB$4*vita/2+AB$14)^2-SIN(AB$14)^2),AC$1)</f>
        <v>0</v>
      </c>
      <c r="AD15">
        <f t="shared" ref="AD15:AD78" si="27">IF($E15&lt;=AE$11,1/(vita*AD$4^2)*(SIN(2*($E15*ABS(vita*AD$4)+2*AD$14)/2)/2-($E15*vita*AD$4+2*AD$14)/2-SIN(2*AD$14)/2+AD$14),AD$6)</f>
        <v>0</v>
      </c>
      <c r="AE15">
        <f t="shared" ref="AE15:AE78" si="28">IF($E15&lt;AE$11,1/(vita*AD$4^2)*(SIN($E15*AD$4*vita/2+AD$14)^2-SIN(AD$14)^2),AE$1)</f>
        <v>0</v>
      </c>
      <c r="AF15">
        <f t="shared" ref="AF15:AF78" si="29">IF($E15&lt;=AG$11,1/(vita*AF$4^2)*(SIN(2*($E15*ABS(vita*AF$4)+2*AF$14)/2)/2-($E15*vita*AF$4+2*AF$14)/2-SIN(2*AF$14)/2+AF$14),AF$6)</f>
        <v>0</v>
      </c>
      <c r="AG15">
        <f t="shared" ref="AG15:AG78" si="30">IF($E15&lt;AG$11,1/(vita*AF$4^2)*(SIN($E15*AF$4*vita/2+AF$14)^2-SIN(AF$14)^2),AG$1)</f>
        <v>0</v>
      </c>
      <c r="AH15">
        <f t="shared" ref="AH15:AH78" si="31">IF($E15&lt;=AI$11,1/(vita*AH$4^2)*(SIN(2*($E15*ABS(vita*AH$4)+2*AH$14)/2)/2-($E15*vita*AH$4+2*AH$14)/2-SIN(2*AH$14)/2+AH$14),AH$6)</f>
        <v>0</v>
      </c>
      <c r="AI15">
        <f t="shared" ref="AI15:AI78" si="32">IF($E15&lt;AI$11,1/(vita*AH$4^2)*(SIN($E15*AH$4*vita/2+AH$14)^2-SIN(AH$14)^2),AI$1)</f>
        <v>0</v>
      </c>
      <c r="AJ15">
        <f t="shared" ref="AJ15:AJ78" si="33">IF($E15&lt;=AK$11,1/(vita*AJ$4^2)*(SIN(2*($E15*ABS(vita*AJ$4)+2*AJ$14)/2)/2-($E15*vita*AJ$4+2*AJ$14)/2-SIN(2*AJ$14)/2+AJ$14),AJ$6)</f>
        <v>0</v>
      </c>
      <c r="AK15">
        <f t="shared" ref="AK15:AK78" si="34">IF($E15&lt;AK$11,1/(vita*AJ$4^2)*(SIN($E15*AJ$4*vita/2+AJ$14)^2-SIN(AJ$14)^2),AK$1)</f>
        <v>0</v>
      </c>
      <c r="AL15">
        <f t="shared" ref="AL15:AL78" si="35">IF($E15&lt;=AM$11,1/(vita*AL$4^2)*(SIN(2*($E15*ABS(vita*AL$4)+2*AL$14)/2)/2-($E15*vita*AL$4+2*AL$14)/2-SIN(2*AL$14)/2+AL$14),AL$6)</f>
        <v>0</v>
      </c>
      <c r="AM15">
        <f t="shared" ref="AM15:AM78" si="36">IF($E15&lt;AM$11,1/(vita*AL$4^2)*(SIN($E15*AL$4*vita/2+AL$14)^2-SIN(AL$14)^2),AM$1)</f>
        <v>0</v>
      </c>
      <c r="AN15">
        <f t="shared" ref="AN15:AN78" si="37">IF($E15&lt;=AO$11,1/(vita*AN$4^2)*(SIN(2*($E15*ABS(vita*AN$4)+2*AN$14)/2)/2-($E15*vita*AN$4+2*AN$14)/2-SIN(2*AN$14)/2+AN$14),AN$6)</f>
        <v>-1.6573634942535474E-13</v>
      </c>
      <c r="AO15">
        <f t="shared" ref="AO15:AO78" si="38">IF($E15&lt;AO$11,1/(vita*AN$4^2)*(SIN($E15*AN$4*vita/2+AN$14)^2-SIN(AN$14)^2),AO$1)</f>
        <v>0</v>
      </c>
      <c r="AP15">
        <f t="shared" ref="AP15:AP78" si="39">IF($E15&lt;=AQ$11,1/(vita*AP$4^2)*(SIN(2*($E15*ABS(vita*AP$4)+2*AP$14)/2)/2-($E15*vita*AP$4+2*AP$14)/2-SIN(2*AP$14)/2+AP$14),AP$6)</f>
        <v>0</v>
      </c>
      <c r="AQ15">
        <f t="shared" ref="AQ15:AQ78" si="40">IF($E15&lt;AQ$11,1/(vita*AP$4^2)*(SIN($E15*AP$4*vita/2+AP$14)^2-SIN(AP$14)^2),AQ$1)</f>
        <v>0</v>
      </c>
      <c r="AR15">
        <f t="shared" ref="AR15:AR78" si="41">IF($E15&lt;=AS$11,-1/(vita*AR$4^2)*(SIN(2*($E15*ABS(vita*AR$4)+2*AR$14)/2)/2-($E15*vita*AR$4+2*AR$14)/2-SIN(2*AR$14)/2+AR$14),AR$6)</f>
        <v>0</v>
      </c>
      <c r="AS15">
        <f t="shared" ref="AS15:AS78" si="42">IF($E15&lt;AS$11,1/(vita*AR$4^2)*(SIN($E15*AR$4*vita/2+AR$14)^2-SIN(AR$14)^2),AS$1)</f>
        <v>0</v>
      </c>
      <c r="AT15">
        <f t="shared" ref="AT15:AT78" si="43">IF($E15&lt;=AU$11,-1/(vita*AT$4^2)*(SIN(2*($E15*ABS(vita*AT$4)+2*AT$14)/2)/2-($E15*vita*AT$4+2*AT$14)/2-SIN(2*AT$14)/2+AT$14),AT$6)</f>
        <v>1.6573634942535474E-13</v>
      </c>
      <c r="AU15">
        <f t="shared" ref="AU15:AU78" si="44">IF($E15&lt;AU$11,1/(vita*AT$4^2)*(SIN($E15*AT$4*vita/2+AT$14)^2-SIN(AT$14)^2),AU$1)</f>
        <v>0</v>
      </c>
      <c r="AV15">
        <f t="shared" ref="AV15:AV78" si="45">IF($E15&lt;=AW$11,-1/(vita*AV$4^2)*(SIN(2*($E15*ABS(vita*AV$4)+2*AV$14)/2)/2-($E15*vita*AV$4+2*AV$14)/2-SIN(2*AV$14)/2+AV$14),AV$6)</f>
        <v>0</v>
      </c>
      <c r="AW15">
        <f t="shared" ref="AW15:AW78" si="46">IF($E15&lt;AW$11,1/(vita*AV$4^2)*(SIN($E15*AV$4*vita/2+AV$14)^2-SIN(AV$14)^2),AW$1)</f>
        <v>0</v>
      </c>
      <c r="AX15">
        <f t="shared" ref="AX15:AX78" si="47">IF($E15&lt;=AY$11,-1/(vita*AX$4^2)*(SIN(2*($E15*ABS(vita*AX$4)+2*AX$14)/2)/2-($E15*vita*AX$4+2*AX$14)/2-SIN(2*AX$14)/2+AX$14),AX$6)</f>
        <v>0</v>
      </c>
      <c r="AY15">
        <f t="shared" ref="AY15:AY78" si="48">IF($E15&lt;AY$11,1/(vita*AX$4^2)*(SIN($E15*AX$4*vita/2+AX$14)^2-SIN(AX$14)^2),AY$1)</f>
        <v>0</v>
      </c>
      <c r="AZ15">
        <f t="shared" ref="AZ15:AZ78" si="49">IF($E15&lt;=BA$11,-1/(vita*AZ$4^2)*(SIN(2*($E15*ABS(vita*AZ$4)+2*AZ$14)/2)/2-($E15*vita*AZ$4+2*AZ$14)/2-SIN(2*AZ$14)/2+AZ$14),AZ$6)</f>
        <v>0</v>
      </c>
      <c r="BA15">
        <f t="shared" ref="BA15:BA78" si="50">IF($E15&lt;BA$11,1/(vita*AZ$4^2)*(SIN($E15*AZ$4*vita/2+AZ$14)^2-SIN(AZ$14)^2),BA$1)</f>
        <v>0</v>
      </c>
      <c r="BB15">
        <f t="shared" ref="BB15:BB78" si="51">IF($E15&lt;=BC$11,-1/(vita*BB$4^2)*(SIN(2*($E15*ABS(vita*BB$4)+2*BB$14)/2)/2-($E15*vita*BB$4+2*BB$14)/2-SIN(2*BB$14)/2+BB$14),BB$6)</f>
        <v>0</v>
      </c>
      <c r="BC15">
        <f t="shared" ref="BC15:BC78" si="52">IF($E15&lt;BC$11,1/(vita*BB$4^2)*(SIN($E15*BB$4*vita/2+BB$14)^2-SIN(BB$14)^2),BC$1)</f>
        <v>0</v>
      </c>
      <c r="BD15">
        <f t="shared" ref="BD15:BD78" si="53">IF($E15&lt;=BE$11,-1/(vita*BD$4^2)*(SIN(2*($E15*ABS(vita*BD$4)+2*BD$14)/2)/2-($E15*vita*BD$4+2*BD$14)/2-SIN(2*BD$14)/2+BD$14),BD$6)</f>
        <v>0</v>
      </c>
      <c r="BE15">
        <f t="shared" ref="BE15:BE78" si="54">IF($E15&lt;BE$11,1/(vita*BD$4^2)*(SIN($E15*BD$4*vita/2+BD$14)^2-SIN(BD$14)^2),BE$1)</f>
        <v>0</v>
      </c>
      <c r="BF15">
        <f t="shared" ref="BF15:BF78" si="55">IF($E15&lt;=BG$11,-1/(vita*BF$4^2)*(SIN(2*($E15*ABS(vita*BF$4)+2*BF$14)/2)/2-($E15*vita*BF$4+2*BF$14)/2-SIN(2*BF$14)/2+BF$14),BF$6)</f>
        <v>0</v>
      </c>
      <c r="BG15">
        <f t="shared" ref="BG15:BG78" si="56">IF($E15&lt;BG$11,1/(vita*BF$4^2)*(SIN($E15*BF$4*vita/2+BF$14)^2-SIN(BF$14)^2),BG$1)</f>
        <v>0</v>
      </c>
      <c r="BH15">
        <f t="shared" ref="BH15:BH78" si="57">IF($E15&lt;=BI$11,-1/(vita*BH$4^2)*(SIN(2*($E15*ABS(vita*BH$4)+2*BH$14)/2)/2-($E15*vita*BH$4+2*BH$14)/2-SIN(2*BH$14)/2+BH$14),BH$6)</f>
        <v>0</v>
      </c>
      <c r="BI15">
        <f t="shared" ref="BI15:BI78" si="58">IF($E15&lt;BI$11,1/(vita*BH$4^2)*(SIN($E15*BH$4*vita/2+BH$14)^2-SIN(BH$14)^2),BI$1)</f>
        <v>0</v>
      </c>
      <c r="BJ15">
        <f t="shared" ref="BJ15:BJ78" si="59">IF($E15&lt;=BK$11,-1/(vita*BJ$4^2)*(SIN(2*($E15*ABS(vita*BJ$4)+2*BJ$14)/2)/2-($E15*vita*BJ$4+2*BJ$14)/2-SIN(2*BJ$14)/2+BJ$14),BJ$6)</f>
        <v>0</v>
      </c>
      <c r="BK15">
        <f t="shared" ref="BK15:BK78" si="60">IF($E15&lt;BK$11,1/(vita*BJ$4^2)*(SIN($E15*BJ$4*vita/2+BJ$14)^2-SIN(BJ$14)^2),BK$1)</f>
        <v>0</v>
      </c>
      <c r="BL15">
        <f t="shared" ref="BL15:BL78" si="61">IF($E15&lt;=BM$11,-1/(vita*BL$4^2)*(SIN(2*($E15*ABS(vita*BL$4)+2*BL$14)/2)/2-($E15*vita*BL$4+2*BL$14)/2-SIN(2*BL$14)/2+BL$14),BL$6)</f>
        <v>0</v>
      </c>
      <c r="BM15">
        <f t="shared" ref="BM15:BM78" si="62">IF($E15&lt;BM$11,1/(vita*BL$4^2)*(SIN($E15*BL$4*vita/2+BL$14)^2-SIN(BL$14)^2),BM$1)</f>
        <v>0</v>
      </c>
      <c r="BN15">
        <f t="shared" ref="BN15:BN78" si="63">IF($E15&lt;=BO$11,-1/(vita*BN$4^2)*(SIN(2*($E15*ABS(vita*BN$4)+2*BN$14)/2)/2-($E15*vita*BN$4+2*BN$14)/2-SIN(2*BN$14)/2+BN$14),BN$6)</f>
        <v>0</v>
      </c>
      <c r="BO15">
        <f t="shared" ref="BO15:BO78" si="64">IF($E15&lt;BO$11,1/(vita*BN$4^2)*(SIN($E15*BN$4*vita/2+BN$14)^2-SIN(BN$14)^2),BO$1)</f>
        <v>0</v>
      </c>
      <c r="BP15">
        <f t="shared" ref="BP15:BP78" si="65">IF($E15&lt;=BQ$11,-1/(vita*BP$4^2)*(SIN(2*($E15*ABS(vita*BP$4)+2*BP$14)/2)/2-($E15*vita*BP$4+2*BP$14)/2-SIN(2*BP$14)/2+BP$14),BP$6)</f>
        <v>0</v>
      </c>
      <c r="BQ15">
        <f t="shared" ref="BQ15:BQ78" si="66">IF($E15&lt;BQ$11,1/(vita*BP$4^2)*(SIN($E15*BP$4*vita/2+BP$14)^2-SIN(BP$14)^2),BQ$1)</f>
        <v>0</v>
      </c>
      <c r="BR15">
        <f t="shared" ref="BR15:BR78" si="67">IF($E15&lt;=BS$11,-1/(vita*BR$4^2)*(SIN(2*($E15*ABS(vita*BR$4)+2*BR$14)/2)/2-($E15*vita*BR$4+2*BR$14)/2-SIN(2*BR$14)/2+BR$14),BR$6)</f>
        <v>0</v>
      </c>
      <c r="BS15">
        <f t="shared" ref="BS15:BS78" si="68">IF($E15&lt;BS$11,1/(vita*BR$4^2)*(SIN($E15*BR$4*vita/2+BR$14)^2-SIN(BR$14)^2),BS$1)</f>
        <v>0</v>
      </c>
      <c r="BT15">
        <f t="shared" ref="BT15:BT78" si="69">IF($E15&lt;=BU$11,-1/(vita*BT$4^2)*(SIN(2*($E15*ABS(vita*BT$4)+2*BT$14)/2)/2-($E15*vita*BT$4+2*BT$14)/2-SIN(2*BT$14)/2+BT$14),BT$6)</f>
        <v>0</v>
      </c>
      <c r="BU15">
        <f t="shared" ref="BU15:BU78" si="70">IF($E15&lt;BU$11,1/(vita*BT$4^2)*(SIN($E15*BT$4*vita/2+BT$14)^2-SIN(BT$14)^2),BU$1)</f>
        <v>0</v>
      </c>
      <c r="BV15">
        <f t="shared" ref="BV15:BV78" si="71">IF($E15&lt;=BW$11,-1/(vita*BV$4^2)*(SIN(2*($E15*ABS(vita*BV$4)+2*BV$14)/2)/2-($E15*vita*BV$4+2*BV$14)/2-SIN(2*BV$14)/2+BV$14),BV$6)</f>
        <v>0</v>
      </c>
      <c r="BW15">
        <f t="shared" ref="BW15:BW78" si="72">IF($E15&lt;BW$11,1/(vita*BV$4^2)*(SIN($E15*BV$4*vita/2+BV$14)^2-SIN(BV$14)^2),BW$1)</f>
        <v>0</v>
      </c>
      <c r="BX15">
        <f t="shared" ref="BX15:BX78" si="73">IF($E15&lt;=BY$11,-1/(vita*BX$4^2)*(SIN(2*($E15*ABS(vita*BX$4)+2*BX$14)/2)/2-($E15*vita*BX$4+2*BX$14)/2-SIN(2*BX$14)/2+BX$14),BX$6)</f>
        <v>0</v>
      </c>
      <c r="BY15">
        <f t="shared" ref="BY15:BY78" si="74">IF($E15&lt;BY$11,1/(vita*BX$4^2)*(SIN($E15*BX$4*vita/2+BX$14)^2-SIN(BX$14)^2),BY$1)</f>
        <v>0</v>
      </c>
      <c r="BZ15">
        <f t="shared" ref="BZ15:BZ78" si="75">IF($E15&lt;=CA$11,-1/(vita*BZ$4^2)*(SIN(2*($E15*ABS(vita*BZ$4)+2*BZ$14)/2)/2-($E15*vita*BZ$4+2*BZ$14)/2-SIN(2*BZ$14)/2+BZ$14),BZ$6)</f>
        <v>0</v>
      </c>
      <c r="CA15">
        <f t="shared" ref="CA15:CA78" si="76">IF($E15&lt;CA$11,1/(vita*BZ$4^2)*(SIN($E15*BZ$4*vita/2+BZ$14)^2-SIN(BZ$14)^2),CA$1)</f>
        <v>0</v>
      </c>
      <c r="CB15">
        <f t="shared" ref="CB15:CB78" si="77">IF($E15&lt;=CC$11,-1/(vita*CB$4^2)*(SIN(2*($E15*ABS(vita*CB$4)+2*CB$14)/2)/2-($E15*vita*CB$4+2*CB$14)/2-SIN(2*CB$14)/2+CB$14),CB$6)</f>
        <v>-21807.472598893026</v>
      </c>
      <c r="CC15">
        <f t="shared" ref="CC15:CC78" si="78">IF($E15&lt;CC$11,1/(vita*CB$4^2)*(SIN($E15*CB$4*vita/2+CB$14)^2-SIN(CB$14)^2),CC$1)</f>
        <v>-25.000000000000004</v>
      </c>
    </row>
    <row r="16" spans="1:150" x14ac:dyDescent="0.2">
      <c r="A16">
        <f t="shared" ref="A16:A55" si="79">A15-dtheta</f>
        <v>3.0368728984701332</v>
      </c>
      <c r="B16">
        <f t="shared" ref="B16:B55" si="80">SIN($A16)</f>
        <v>0.10452846326765373</v>
      </c>
      <c r="C16">
        <f t="shared" si="4"/>
        <v>9566.7722335056023</v>
      </c>
      <c r="D16">
        <f t="shared" ref="D16:D55" si="81">COS($A16/2)</f>
        <v>5.2335956242943966E-2</v>
      </c>
      <c r="E16">
        <f t="shared" ref="E16:E79" si="82">E15+det</f>
        <v>0.1</v>
      </c>
      <c r="F16" t="e" cm="1">
        <f t="array" ref="F16">xtoyxsnew($E16,F$14,alfa,vita)</f>
        <v>#VALUE!</v>
      </c>
      <c r="G16" t="e" cm="1">
        <f t="array" ref="G16">YtoYySInEW($E16,F$14,alfa,vita)</f>
        <v>#VALUE!</v>
      </c>
      <c r="H16">
        <f t="shared" si="5"/>
        <v>-0.29333719595816282</v>
      </c>
      <c r="I16">
        <f t="shared" si="6"/>
        <v>3.2486602048325124</v>
      </c>
      <c r="J16">
        <f t="shared" si="7"/>
        <v>-0.86939824157721002</v>
      </c>
      <c r="K16">
        <f t="shared" si="8"/>
        <v>3.1405748582651651</v>
      </c>
      <c r="L16">
        <f t="shared" si="9"/>
        <v>-1.4141677204946088</v>
      </c>
      <c r="M16">
        <f t="shared" si="10"/>
        <v>2.9288954920686581</v>
      </c>
      <c r="N16">
        <f t="shared" si="11"/>
        <v>-1.9085629279311176</v>
      </c>
      <c r="O16">
        <f t="shared" si="12"/>
        <v>2.6223012595257629</v>
      </c>
      <c r="P16">
        <f t="shared" si="13"/>
        <v>-2.3360013286083614</v>
      </c>
      <c r="Q16">
        <f t="shared" si="14"/>
        <v>2.2330877458722478</v>
      </c>
      <c r="R16">
        <f t="shared" si="15"/>
        <v>-2.6830907779458326</v>
      </c>
      <c r="S16">
        <f t="shared" si="16"/>
        <v>1.7763927117052822</v>
      </c>
      <c r="T16">
        <f t="shared" si="17"/>
        <v>-2.9400627632180791</v>
      </c>
      <c r="U16">
        <f t="shared" si="18"/>
        <v>1.2693025086587264</v>
      </c>
      <c r="V16">
        <f t="shared" si="19"/>
        <v>-3.1009390612235901</v>
      </c>
      <c r="W16">
        <f t="shared" si="20"/>
        <v>0.72992799437819367</v>
      </c>
      <c r="X16">
        <f t="shared" si="21"/>
        <v>-3.1634528612266997</v>
      </c>
      <c r="Y16">
        <f t="shared" si="22"/>
        <v>0.17653132422144993</v>
      </c>
      <c r="Z16">
        <f t="shared" si="23"/>
        <v>-3.1287691558105988</v>
      </c>
      <c r="AA16">
        <f t="shared" si="24"/>
        <v>-0.37323239218477922</v>
      </c>
      <c r="AB16">
        <f t="shared" si="25"/>
        <v>-3.0010634010305495</v>
      </c>
      <c r="AC16">
        <f t="shared" si="26"/>
        <v>-0.90291771227202755</v>
      </c>
      <c r="AD16">
        <f t="shared" si="27"/>
        <v>-2.7870215942145591</v>
      </c>
      <c r="AE16">
        <f t="shared" si="28"/>
        <v>-1.3977192971245105</v>
      </c>
      <c r="AF16">
        <f t="shared" si="29"/>
        <v>-2.4953203384826117</v>
      </c>
      <c r="AG16">
        <f t="shared" si="30"/>
        <v>-1.8447355625449926</v>
      </c>
      <c r="AH16">
        <f t="shared" si="31"/>
        <v>-2.1361346263912391</v>
      </c>
      <c r="AI16">
        <f t="shared" si="32"/>
        <v>-2.2330877458722584</v>
      </c>
      <c r="AJ16">
        <f t="shared" si="33"/>
        <v>-1.7207068291524397</v>
      </c>
      <c r="AK16">
        <f t="shared" si="34"/>
        <v>-2.5539272312449524</v>
      </c>
      <c r="AL16">
        <f t="shared" si="35"/>
        <v>-1.2609953138043888</v>
      </c>
      <c r="AM16">
        <f t="shared" si="36"/>
        <v>-2.8003685821083617</v>
      </c>
      <c r="AN16">
        <f t="shared" si="37"/>
        <v>-0.76940717289791261</v>
      </c>
      <c r="AO16">
        <f t="shared" si="38"/>
        <v>-2.9673852470094664</v>
      </c>
      <c r="AP16">
        <f t="shared" si="39"/>
        <v>-0.25860791217195511</v>
      </c>
      <c r="AQ16">
        <f t="shared" si="40"/>
        <v>-3.0517006490810528</v>
      </c>
      <c r="AR16">
        <f t="shared" si="41"/>
        <v>0.25860791217195511</v>
      </c>
      <c r="AS16">
        <f t="shared" si="42"/>
        <v>-3.0517006490810528</v>
      </c>
      <c r="AT16">
        <f t="shared" si="43"/>
        <v>0.76940717289791261</v>
      </c>
      <c r="AU16">
        <f t="shared" si="44"/>
        <v>-2.9673852470094664</v>
      </c>
      <c r="AV16">
        <f t="shared" si="45"/>
        <v>1.2609953138043888</v>
      </c>
      <c r="AW16">
        <f t="shared" si="46"/>
        <v>-2.8003685821083617</v>
      </c>
      <c r="AX16">
        <f t="shared" si="47"/>
        <v>1.7207068291524397</v>
      </c>
      <c r="AY16">
        <f t="shared" si="48"/>
        <v>-2.5539272312449524</v>
      </c>
      <c r="AZ16">
        <f t="shared" si="49"/>
        <v>2.1361346263912391</v>
      </c>
      <c r="BA16">
        <f t="shared" si="50"/>
        <v>-2.2330877458722584</v>
      </c>
      <c r="BB16">
        <f t="shared" si="51"/>
        <v>2.4953203384826117</v>
      </c>
      <c r="BC16">
        <f t="shared" si="52"/>
        <v>-1.8447355625449926</v>
      </c>
      <c r="BD16">
        <f t="shared" si="53"/>
        <v>2.7870215942145591</v>
      </c>
      <c r="BE16">
        <f t="shared" si="54"/>
        <v>-1.3977192971245105</v>
      </c>
      <c r="BF16">
        <f t="shared" si="55"/>
        <v>3.0010634010305495</v>
      </c>
      <c r="BG16">
        <f t="shared" si="56"/>
        <v>-0.90291771227202755</v>
      </c>
      <c r="BH16">
        <f t="shared" si="57"/>
        <v>3.1287691558105988</v>
      </c>
      <c r="BI16">
        <f t="shared" si="58"/>
        <v>-0.37323239218477922</v>
      </c>
      <c r="BJ16">
        <f t="shared" si="59"/>
        <v>3.1634528612266997</v>
      </c>
      <c r="BK16">
        <f t="shared" si="60"/>
        <v>0.17653132422144993</v>
      </c>
      <c r="BL16">
        <f t="shared" si="61"/>
        <v>3.1009390612235901</v>
      </c>
      <c r="BM16">
        <f t="shared" si="62"/>
        <v>0.72992799437819367</v>
      </c>
      <c r="BN16">
        <f t="shared" si="63"/>
        <v>2.9400627632180791</v>
      </c>
      <c r="BO16">
        <f t="shared" si="64"/>
        <v>1.2693025086587264</v>
      </c>
      <c r="BP16">
        <f t="shared" si="65"/>
        <v>2.6830907779458326</v>
      </c>
      <c r="BQ16">
        <f t="shared" si="66"/>
        <v>1.7763927117052822</v>
      </c>
      <c r="BR16">
        <f t="shared" si="67"/>
        <v>2.3360013286083614</v>
      </c>
      <c r="BS16">
        <f t="shared" si="68"/>
        <v>2.2330877458722478</v>
      </c>
      <c r="BT16">
        <f t="shared" si="69"/>
        <v>1.9085629279311176</v>
      </c>
      <c r="BU16">
        <f t="shared" si="70"/>
        <v>2.6223012595257629</v>
      </c>
      <c r="BV16">
        <f t="shared" si="71"/>
        <v>1.4141677204946088</v>
      </c>
      <c r="BW16">
        <f t="shared" si="72"/>
        <v>2.9288954920686581</v>
      </c>
      <c r="BX16">
        <f t="shared" si="73"/>
        <v>0.86939824157721002</v>
      </c>
      <c r="BY16">
        <f t="shared" si="74"/>
        <v>3.1405748582651651</v>
      </c>
      <c r="BZ16">
        <f t="shared" si="75"/>
        <v>0.29333719595816282</v>
      </c>
      <c r="CA16">
        <f t="shared" si="76"/>
        <v>3.2486602048325124</v>
      </c>
      <c r="CB16">
        <f t="shared" si="77"/>
        <v>-21807.472598893026</v>
      </c>
      <c r="CC16">
        <f t="shared" si="78"/>
        <v>-25.000000000000004</v>
      </c>
    </row>
    <row r="17" spans="1:81" x14ac:dyDescent="0.2">
      <c r="A17">
        <f t="shared" si="79"/>
        <v>2.9321531433504733</v>
      </c>
      <c r="B17">
        <f t="shared" si="80"/>
        <v>0.20791169081775973</v>
      </c>
      <c r="C17">
        <f t="shared" si="4"/>
        <v>4809.7343447441217</v>
      </c>
      <c r="D17">
        <f t="shared" si="81"/>
        <v>0.10452846326765368</v>
      </c>
      <c r="E17">
        <f t="shared" si="82"/>
        <v>0.2</v>
      </c>
      <c r="F17" t="e" cm="1">
        <f t="array" ref="F17">xtoyxsnew($E17,F$14,alfa,vita)</f>
        <v>#VALUE!</v>
      </c>
      <c r="G17" t="e" cm="1">
        <f t="array" ref="G17">YtoYySInEW($E17,F$14,alfa,vita)</f>
        <v>#VALUE!</v>
      </c>
      <c r="H17">
        <f t="shared" si="5"/>
        <v>-0.62357288739031191</v>
      </c>
      <c r="I17">
        <f t="shared" si="6"/>
        <v>6.6938851338297862</v>
      </c>
      <c r="J17">
        <f t="shared" si="7"/>
        <v>-1.8444028935126704</v>
      </c>
      <c r="K17">
        <f t="shared" si="8"/>
        <v>6.4509735704313362</v>
      </c>
      <c r="L17">
        <f t="shared" si="9"/>
        <v>-2.9881564885843588</v>
      </c>
      <c r="M17">
        <f t="shared" si="10"/>
        <v>5.9779499850519722</v>
      </c>
      <c r="N17">
        <f t="shared" si="11"/>
        <v>-4.0094440927087414</v>
      </c>
      <c r="O17">
        <f t="shared" si="12"/>
        <v>5.2991792299083329</v>
      </c>
      <c r="P17">
        <f t="shared" si="13"/>
        <v>-4.8710704254607604</v>
      </c>
      <c r="Q17">
        <f t="shared" si="14"/>
        <v>4.4483226964033395</v>
      </c>
      <c r="R17">
        <f t="shared" si="15"/>
        <v>-5.5458762191878206</v>
      </c>
      <c r="S17">
        <f t="shared" si="16"/>
        <v>3.4653879910684209</v>
      </c>
      <c r="T17">
        <f t="shared" si="17"/>
        <v>-6.0174726802084129</v>
      </c>
      <c r="U17">
        <f t="shared" si="18"/>
        <v>2.3935249348785113</v>
      </c>
      <c r="V17">
        <f t="shared" si="19"/>
        <v>-6.2799257141916289</v>
      </c>
      <c r="W17">
        <f t="shared" si="20"/>
        <v>1.2759833061227903</v>
      </c>
      <c r="X17">
        <f t="shared" si="21"/>
        <v>-6.3365937163888706</v>
      </c>
      <c r="Y17">
        <f t="shared" si="22"/>
        <v>0.15356224159416498</v>
      </c>
      <c r="Z17">
        <f t="shared" si="23"/>
        <v>-6.1984088902886398</v>
      </c>
      <c r="AA17">
        <f t="shared" si="24"/>
        <v>-0.93724733360344836</v>
      </c>
      <c r="AB17">
        <f t="shared" si="25"/>
        <v>-5.8819121837106358</v>
      </c>
      <c r="AC17">
        <f t="shared" si="26"/>
        <v>-1.9653629630157419</v>
      </c>
      <c r="AD17">
        <f t="shared" si="27"/>
        <v>-5.4073171154753217</v>
      </c>
      <c r="AE17">
        <f t="shared" si="28"/>
        <v>-2.9055062442068182</v>
      </c>
      <c r="AF17">
        <f t="shared" si="29"/>
        <v>-4.7968085920610886</v>
      </c>
      <c r="AG17">
        <f t="shared" si="30"/>
        <v>-3.7380263107949463</v>
      </c>
      <c r="AH17">
        <f t="shared" si="31"/>
        <v>-4.0732014845384015</v>
      </c>
      <c r="AI17">
        <f t="shared" si="32"/>
        <v>-4.448322696403336</v>
      </c>
      <c r="AJ17">
        <f t="shared" si="33"/>
        <v>-3.2590081081419346</v>
      </c>
      <c r="AK17">
        <f t="shared" si="34"/>
        <v>-5.0260428688037475</v>
      </c>
      <c r="AL17">
        <f t="shared" si="35"/>
        <v>-2.3759044782461332</v>
      </c>
      <c r="AM17">
        <f t="shared" si="36"/>
        <v>-5.4642095489896123</v>
      </c>
      <c r="AN17">
        <f t="shared" si="37"/>
        <v>-1.444545779327939</v>
      </c>
      <c r="AO17">
        <f t="shared" si="38"/>
        <v>-5.7584007328956002</v>
      </c>
      <c r="AP17">
        <f t="shared" si="39"/>
        <v>-0.48465997312625497</v>
      </c>
      <c r="AQ17">
        <f t="shared" si="40"/>
        <v>-5.9060708486471309</v>
      </c>
      <c r="AR17">
        <f t="shared" si="41"/>
        <v>0.48465997312625497</v>
      </c>
      <c r="AS17">
        <f t="shared" si="42"/>
        <v>-5.9060708486471309</v>
      </c>
      <c r="AT17">
        <f t="shared" si="43"/>
        <v>1.444545779327939</v>
      </c>
      <c r="AU17">
        <f t="shared" si="44"/>
        <v>-5.7584007328956002</v>
      </c>
      <c r="AV17">
        <f t="shared" si="45"/>
        <v>2.3759044782461332</v>
      </c>
      <c r="AW17">
        <f t="shared" si="46"/>
        <v>-5.4642095489896123</v>
      </c>
      <c r="AX17">
        <f t="shared" si="47"/>
        <v>3.2590081081419346</v>
      </c>
      <c r="AY17">
        <f t="shared" si="48"/>
        <v>-5.0260428688037475</v>
      </c>
      <c r="AZ17">
        <f t="shared" si="49"/>
        <v>4.0732014845384015</v>
      </c>
      <c r="BA17">
        <f t="shared" si="50"/>
        <v>-4.448322696403336</v>
      </c>
      <c r="BB17">
        <f t="shared" si="51"/>
        <v>4.7968085920610886</v>
      </c>
      <c r="BC17">
        <f t="shared" si="52"/>
        <v>-3.7380263107949463</v>
      </c>
      <c r="BD17">
        <f t="shared" si="53"/>
        <v>5.4073171154753217</v>
      </c>
      <c r="BE17">
        <f t="shared" si="54"/>
        <v>-2.9055062442068182</v>
      </c>
      <c r="BF17">
        <f t="shared" si="55"/>
        <v>5.8819121837106358</v>
      </c>
      <c r="BG17">
        <f t="shared" si="56"/>
        <v>-1.9653629630157419</v>
      </c>
      <c r="BH17">
        <f t="shared" si="57"/>
        <v>6.1984088902886398</v>
      </c>
      <c r="BI17">
        <f t="shared" si="58"/>
        <v>-0.93724733360344836</v>
      </c>
      <c r="BJ17">
        <f t="shared" si="59"/>
        <v>6.3365937163888706</v>
      </c>
      <c r="BK17">
        <f t="shared" si="60"/>
        <v>0.15356224159416498</v>
      </c>
      <c r="BL17">
        <f t="shared" si="61"/>
        <v>6.2799257141916289</v>
      </c>
      <c r="BM17">
        <f t="shared" si="62"/>
        <v>1.2759833061227903</v>
      </c>
      <c r="BN17">
        <f t="shared" si="63"/>
        <v>6.0174726802084129</v>
      </c>
      <c r="BO17">
        <f t="shared" si="64"/>
        <v>2.3935249348785113</v>
      </c>
      <c r="BP17">
        <f t="shared" si="65"/>
        <v>5.5458762191878206</v>
      </c>
      <c r="BQ17">
        <f t="shared" si="66"/>
        <v>3.4653879910684209</v>
      </c>
      <c r="BR17">
        <f t="shared" si="67"/>
        <v>4.8710704254607604</v>
      </c>
      <c r="BS17">
        <f t="shared" si="68"/>
        <v>4.4483226964033395</v>
      </c>
      <c r="BT17">
        <f t="shared" si="69"/>
        <v>4.0094440927087414</v>
      </c>
      <c r="BU17">
        <f t="shared" si="70"/>
        <v>5.2991792299083329</v>
      </c>
      <c r="BV17">
        <f t="shared" si="71"/>
        <v>2.9881564885843588</v>
      </c>
      <c r="BW17">
        <f t="shared" si="72"/>
        <v>5.9779499850519722</v>
      </c>
      <c r="BX17">
        <f t="shared" si="73"/>
        <v>1.8444028935126704</v>
      </c>
      <c r="BY17">
        <f t="shared" si="74"/>
        <v>6.4509735704313362</v>
      </c>
      <c r="BZ17">
        <f t="shared" si="75"/>
        <v>0.62357288739031191</v>
      </c>
      <c r="CA17">
        <f t="shared" si="76"/>
        <v>6.6938851338297862</v>
      </c>
      <c r="CB17">
        <f t="shared" si="77"/>
        <v>-21807.472598893026</v>
      </c>
      <c r="CC17">
        <f t="shared" si="78"/>
        <v>-25.000000000000004</v>
      </c>
    </row>
    <row r="18" spans="1:81" x14ac:dyDescent="0.2">
      <c r="A18">
        <f t="shared" si="79"/>
        <v>2.8274333882308134</v>
      </c>
      <c r="B18">
        <f t="shared" si="80"/>
        <v>0.30901699437494795</v>
      </c>
      <c r="C18">
        <f t="shared" si="4"/>
        <v>3236.0679774997843</v>
      </c>
      <c r="D18">
        <f t="shared" si="81"/>
        <v>0.15643446504023115</v>
      </c>
      <c r="E18">
        <f t="shared" si="82"/>
        <v>0.30000000000000004</v>
      </c>
      <c r="F18" t="e" cm="1">
        <f t="array" ref="F18">xtoyxsnew($E18,F$14,alfa,vita)</f>
        <v>#VALUE!</v>
      </c>
      <c r="G18" t="e" cm="1">
        <f t="array" ref="G18">YtoYySInEW($E18,F$14,alfa,vita)</f>
        <v>#VALUE!</v>
      </c>
      <c r="H18">
        <f t="shared" si="5"/>
        <v>-0.99287180146009846</v>
      </c>
      <c r="I18">
        <f t="shared" si="6"/>
        <v>10.335256065568323</v>
      </c>
      <c r="J18">
        <f t="shared" si="7"/>
        <v>-2.9305161189851532</v>
      </c>
      <c r="K18">
        <f t="shared" si="8"/>
        <v>9.9276483787422105</v>
      </c>
      <c r="L18">
        <f t="shared" si="9"/>
        <v>-4.7281583334604678</v>
      </c>
      <c r="M18">
        <f t="shared" si="10"/>
        <v>9.1384522733976823</v>
      </c>
      <c r="N18">
        <f t="shared" si="11"/>
        <v>-6.3060937441782468</v>
      </c>
      <c r="O18">
        <f t="shared" si="12"/>
        <v>8.0165494367081376</v>
      </c>
      <c r="P18">
        <f t="shared" si="13"/>
        <v>-7.6028168758498325</v>
      </c>
      <c r="Q18">
        <f t="shared" si="14"/>
        <v>6.6279947834253115</v>
      </c>
      <c r="R18">
        <f t="shared" si="15"/>
        <v>-8.5783530421233802</v>
      </c>
      <c r="S18">
        <f t="shared" si="16"/>
        <v>5.0488687303148483</v>
      </c>
      <c r="T18">
        <f t="shared" si="17"/>
        <v>-9.2147326541385723</v>
      </c>
      <c r="U18">
        <f t="shared" si="18"/>
        <v>3.3579085835086508</v>
      </c>
      <c r="V18">
        <f t="shared" si="19"/>
        <v>-9.5139682288402447</v>
      </c>
      <c r="W18">
        <f t="shared" si="20"/>
        <v>1.6300244462794773</v>
      </c>
      <c r="X18">
        <f t="shared" si="21"/>
        <v>-9.4942732270036423</v>
      </c>
      <c r="Y18">
        <f t="shared" si="22"/>
        <v>-6.8543016511332169E-2</v>
      </c>
      <c r="Z18">
        <f t="shared" si="23"/>
        <v>-9.1854111301096832</v>
      </c>
      <c r="AA18">
        <f t="shared" si="24"/>
        <v>-1.6831009783724205</v>
      </c>
      <c r="AB18">
        <f t="shared" si="25"/>
        <v>-8.623999746749254</v>
      </c>
      <c r="AC18">
        <f t="shared" si="26"/>
        <v>-3.1714950743960273</v>
      </c>
      <c r="AD18">
        <f t="shared" si="27"/>
        <v>-7.8493904253529116</v>
      </c>
      <c r="AE18">
        <f t="shared" si="28"/>
        <v>-4.5035667441134519</v>
      </c>
      <c r="AF18">
        <f t="shared" si="29"/>
        <v>-6.900482266619262</v>
      </c>
      <c r="AG18">
        <f t="shared" si="30"/>
        <v>-5.6595637495434996</v>
      </c>
      <c r="AH18">
        <f t="shared" si="31"/>
        <v>-5.8135909891489082</v>
      </c>
      <c r="AI18">
        <f t="shared" si="32"/>
        <v>-6.6279947834253194</v>
      </c>
      <c r="AJ18">
        <f t="shared" si="33"/>
        <v>-4.6213141179058193</v>
      </c>
      <c r="AK18">
        <f t="shared" si="34"/>
        <v>-7.4033398014468315</v>
      </c>
      <c r="AL18">
        <f t="shared" si="35"/>
        <v>-3.3522311215060023</v>
      </c>
      <c r="AM18">
        <f t="shared" si="36"/>
        <v>-7.9839122573199184</v>
      </c>
      <c r="AN18">
        <f t="shared" si="37"/>
        <v>-2.0312393492231084</v>
      </c>
      <c r="AO18">
        <f t="shared" si="38"/>
        <v>-8.3700553234481863</v>
      </c>
      <c r="AP18">
        <f t="shared" si="39"/>
        <v>-0.68033357216586454</v>
      </c>
      <c r="AQ18">
        <f t="shared" si="40"/>
        <v>-8.5627636878350959</v>
      </c>
      <c r="AR18">
        <f t="shared" si="41"/>
        <v>0.68033357216586454</v>
      </c>
      <c r="AS18">
        <f t="shared" si="42"/>
        <v>-8.5627636878350959</v>
      </c>
      <c r="AT18">
        <f t="shared" si="43"/>
        <v>2.0312393492231084</v>
      </c>
      <c r="AU18">
        <f t="shared" si="44"/>
        <v>-8.3700553234481863</v>
      </c>
      <c r="AV18">
        <f t="shared" si="45"/>
        <v>3.3522311215060023</v>
      </c>
      <c r="AW18">
        <f t="shared" si="46"/>
        <v>-7.9839122573199184</v>
      </c>
      <c r="AX18">
        <f t="shared" si="47"/>
        <v>4.6213141179058193</v>
      </c>
      <c r="AY18">
        <f t="shared" si="48"/>
        <v>-7.4033398014468315</v>
      </c>
      <c r="AZ18">
        <f t="shared" si="49"/>
        <v>5.8135909891489082</v>
      </c>
      <c r="BA18">
        <f t="shared" si="50"/>
        <v>-6.6279947834253194</v>
      </c>
      <c r="BB18">
        <f t="shared" si="51"/>
        <v>6.900482266619262</v>
      </c>
      <c r="BC18">
        <f t="shared" si="52"/>
        <v>-5.6595637495434996</v>
      </c>
      <c r="BD18">
        <f t="shared" si="53"/>
        <v>7.8493904253529116</v>
      </c>
      <c r="BE18">
        <f t="shared" si="54"/>
        <v>-4.5035667441134519</v>
      </c>
      <c r="BF18">
        <f t="shared" si="55"/>
        <v>8.623999746749254</v>
      </c>
      <c r="BG18">
        <f t="shared" si="56"/>
        <v>-3.1714950743960273</v>
      </c>
      <c r="BH18">
        <f t="shared" si="57"/>
        <v>9.1854111301096832</v>
      </c>
      <c r="BI18">
        <f t="shared" si="58"/>
        <v>-1.6831009783724205</v>
      </c>
      <c r="BJ18">
        <f t="shared" si="59"/>
        <v>9.4942732270036423</v>
      </c>
      <c r="BK18">
        <f t="shared" si="60"/>
        <v>-6.8543016511332169E-2</v>
      </c>
      <c r="BL18">
        <f t="shared" si="61"/>
        <v>9.5139682288402447</v>
      </c>
      <c r="BM18">
        <f t="shared" si="62"/>
        <v>1.6300244462794773</v>
      </c>
      <c r="BN18">
        <f t="shared" si="63"/>
        <v>9.2147326541385723</v>
      </c>
      <c r="BO18">
        <f t="shared" si="64"/>
        <v>3.3579085835086508</v>
      </c>
      <c r="BP18">
        <f t="shared" si="65"/>
        <v>8.5783530421233802</v>
      </c>
      <c r="BQ18">
        <f t="shared" si="66"/>
        <v>5.0488687303148483</v>
      </c>
      <c r="BR18">
        <f t="shared" si="67"/>
        <v>7.6028168758498325</v>
      </c>
      <c r="BS18">
        <f t="shared" si="68"/>
        <v>6.6279947834253115</v>
      </c>
      <c r="BT18">
        <f t="shared" si="69"/>
        <v>6.3060937441782468</v>
      </c>
      <c r="BU18">
        <f t="shared" si="70"/>
        <v>8.0165494367081376</v>
      </c>
      <c r="BV18">
        <f t="shared" si="71"/>
        <v>4.7281583334604678</v>
      </c>
      <c r="BW18">
        <f t="shared" si="72"/>
        <v>9.1384522733976823</v>
      </c>
      <c r="BX18">
        <f t="shared" si="73"/>
        <v>2.9305161189851532</v>
      </c>
      <c r="BY18">
        <f t="shared" si="74"/>
        <v>9.9276483787422105</v>
      </c>
      <c r="BZ18">
        <f t="shared" si="75"/>
        <v>0.99287180146009846</v>
      </c>
      <c r="CA18">
        <f t="shared" si="76"/>
        <v>10.335256065568323</v>
      </c>
      <c r="CB18">
        <f t="shared" si="77"/>
        <v>-21807.472598893026</v>
      </c>
      <c r="CC18">
        <f t="shared" si="78"/>
        <v>-25.000000000000004</v>
      </c>
    </row>
    <row r="19" spans="1:81" x14ac:dyDescent="0.2">
      <c r="A19">
        <f t="shared" si="79"/>
        <v>2.7227136331111534</v>
      </c>
      <c r="B19">
        <f t="shared" si="80"/>
        <v>0.40673664307580082</v>
      </c>
      <c r="C19">
        <f t="shared" si="4"/>
        <v>2458.5933355742345</v>
      </c>
      <c r="D19">
        <f t="shared" si="81"/>
        <v>0.20791169081775968</v>
      </c>
      <c r="E19">
        <f t="shared" si="82"/>
        <v>0.4</v>
      </c>
      <c r="F19" t="e" cm="1">
        <f t="array" ref="F19">xtoyxsnew($E19,F$14,alfa,vita)</f>
        <v>#VALUE!</v>
      </c>
      <c r="G19" t="e" cm="1">
        <f t="array" ref="G19">YtoYySInEW($E19,F$14,alfa,vita)</f>
        <v>#VALUE!</v>
      </c>
      <c r="H19">
        <f t="shared" si="5"/>
        <v>-1.4033939177141534</v>
      </c>
      <c r="I19">
        <f t="shared" si="6"/>
        <v>14.172330439677928</v>
      </c>
      <c r="J19">
        <f t="shared" si="7"/>
        <v>-4.1331210059989649</v>
      </c>
      <c r="K19">
        <f t="shared" si="8"/>
        <v>13.566873327175673</v>
      </c>
      <c r="L19">
        <f t="shared" si="9"/>
        <v>-6.6398909818576008</v>
      </c>
      <c r="M19">
        <f t="shared" si="10"/>
        <v>12.401372743123662</v>
      </c>
      <c r="N19">
        <f t="shared" si="11"/>
        <v>-8.800932090368617</v>
      </c>
      <c r="O19">
        <f t="shared" si="12"/>
        <v>10.760114354358434</v>
      </c>
      <c r="P19">
        <f t="shared" si="13"/>
        <v>-10.527277894906117</v>
      </c>
      <c r="Q19">
        <f t="shared" si="14"/>
        <v>8.7546782520602608</v>
      </c>
      <c r="R19">
        <f t="shared" si="15"/>
        <v>-11.768697760506335</v>
      </c>
      <c r="S19">
        <f t="shared" si="16"/>
        <v>6.5098496296261814</v>
      </c>
      <c r="T19">
        <f t="shared" si="17"/>
        <v>-12.512772206954653</v>
      </c>
      <c r="U19">
        <f t="shared" si="18"/>
        <v>4.1497931090992655</v>
      </c>
      <c r="V19">
        <f t="shared" si="19"/>
        <v>-12.779254011943717</v>
      </c>
      <c r="W19">
        <f t="shared" si="20"/>
        <v>1.7867727883612168</v>
      </c>
      <c r="X19">
        <f t="shared" si="21"/>
        <v>-12.61158723228222</v>
      </c>
      <c r="Y19">
        <f t="shared" si="22"/>
        <v>-0.48626242425397315</v>
      </c>
      <c r="Z19">
        <f t="shared" si="23"/>
        <v>-12.067578222936589</v>
      </c>
      <c r="AA19">
        <f t="shared" si="24"/>
        <v>-2.5989659801562213</v>
      </c>
      <c r="AB19">
        <f t="shared" si="25"/>
        <v>-11.210848368898684</v>
      </c>
      <c r="AC19">
        <f t="shared" si="26"/>
        <v>-4.5033310489929459</v>
      </c>
      <c r="AD19">
        <f t="shared" si="27"/>
        <v>-10.104085071253811</v>
      </c>
      <c r="AE19">
        <f t="shared" si="28"/>
        <v>-6.1709215962873083</v>
      </c>
      <c r="AF19">
        <f t="shared" si="29"/>
        <v>-8.804480737824159</v>
      </c>
      <c r="AG19">
        <f t="shared" si="30"/>
        <v>-7.5887363937876637</v>
      </c>
      <c r="AH19">
        <f t="shared" si="31"/>
        <v>-7.3612659250922077</v>
      </c>
      <c r="AI19">
        <f t="shared" si="32"/>
        <v>-8.7546782520602537</v>
      </c>
      <c r="AJ19">
        <f t="shared" si="33"/>
        <v>-5.8149611438157836</v>
      </c>
      <c r="AK19">
        <f t="shared" si="34"/>
        <v>-9.6733098094295222</v>
      </c>
      <c r="AL19">
        <f t="shared" si="35"/>
        <v>-4.1978748046125194</v>
      </c>
      <c r="AM19">
        <f t="shared" si="36"/>
        <v>-10.352277869468384</v>
      </c>
      <c r="AN19">
        <f t="shared" si="37"/>
        <v>-2.5354061991541839</v>
      </c>
      <c r="AO19">
        <f t="shared" si="38"/>
        <v>-10.799550105715506</v>
      </c>
      <c r="AP19">
        <f t="shared" si="39"/>
        <v>-0.84780979069468831</v>
      </c>
      <c r="AQ19">
        <f t="shared" si="40"/>
        <v>-11.021456280845372</v>
      </c>
      <c r="AR19">
        <f t="shared" si="41"/>
        <v>0.84780979069468831</v>
      </c>
      <c r="AS19">
        <f t="shared" si="42"/>
        <v>-11.021456280845372</v>
      </c>
      <c r="AT19">
        <f t="shared" si="43"/>
        <v>2.5354061991541839</v>
      </c>
      <c r="AU19">
        <f t="shared" si="44"/>
        <v>-10.799550105715506</v>
      </c>
      <c r="AV19">
        <f t="shared" si="45"/>
        <v>4.1978748046125194</v>
      </c>
      <c r="AW19">
        <f t="shared" si="46"/>
        <v>-10.352277869468384</v>
      </c>
      <c r="AX19">
        <f t="shared" si="47"/>
        <v>5.8149611438157836</v>
      </c>
      <c r="AY19">
        <f t="shared" si="48"/>
        <v>-9.6733098094295222</v>
      </c>
      <c r="AZ19">
        <f t="shared" si="49"/>
        <v>7.3612659250922077</v>
      </c>
      <c r="BA19">
        <f t="shared" si="50"/>
        <v>-8.7546782520602537</v>
      </c>
      <c r="BB19">
        <f t="shared" si="51"/>
        <v>8.804480737824159</v>
      </c>
      <c r="BC19">
        <f t="shared" si="52"/>
        <v>-7.5887363937876637</v>
      </c>
      <c r="BD19">
        <f t="shared" si="53"/>
        <v>10.104085071253811</v>
      </c>
      <c r="BE19">
        <f t="shared" si="54"/>
        <v>-6.1709215962873083</v>
      </c>
      <c r="BF19">
        <f t="shared" si="55"/>
        <v>11.210848368898684</v>
      </c>
      <c r="BG19">
        <f t="shared" si="56"/>
        <v>-4.5033310489929459</v>
      </c>
      <c r="BH19">
        <f t="shared" si="57"/>
        <v>12.067578222936589</v>
      </c>
      <c r="BI19">
        <f t="shared" si="58"/>
        <v>-2.5989659801562213</v>
      </c>
      <c r="BJ19">
        <f t="shared" si="59"/>
        <v>12.61158723228222</v>
      </c>
      <c r="BK19">
        <f t="shared" si="60"/>
        <v>-0.48626242425397315</v>
      </c>
      <c r="BL19">
        <f t="shared" si="61"/>
        <v>12.779254011943717</v>
      </c>
      <c r="BM19">
        <f t="shared" si="62"/>
        <v>1.7867727883612168</v>
      </c>
      <c r="BN19">
        <f t="shared" si="63"/>
        <v>12.512772206954653</v>
      </c>
      <c r="BO19">
        <f t="shared" si="64"/>
        <v>4.1497931090992655</v>
      </c>
      <c r="BP19">
        <f t="shared" si="65"/>
        <v>11.768697760506335</v>
      </c>
      <c r="BQ19">
        <f t="shared" si="66"/>
        <v>6.5098496296261814</v>
      </c>
      <c r="BR19">
        <f t="shared" si="67"/>
        <v>10.527277894906117</v>
      </c>
      <c r="BS19">
        <f t="shared" si="68"/>
        <v>8.7546782520602608</v>
      </c>
      <c r="BT19">
        <f t="shared" si="69"/>
        <v>8.800932090368617</v>
      </c>
      <c r="BU19">
        <f t="shared" si="70"/>
        <v>10.760114354358434</v>
      </c>
      <c r="BV19">
        <f t="shared" si="71"/>
        <v>6.6398909818576008</v>
      </c>
      <c r="BW19">
        <f t="shared" si="72"/>
        <v>12.401372743123662</v>
      </c>
      <c r="BX19">
        <f t="shared" si="73"/>
        <v>4.1331210059989649</v>
      </c>
      <c r="BY19">
        <f t="shared" si="74"/>
        <v>13.566873327175673</v>
      </c>
      <c r="BZ19">
        <f t="shared" si="75"/>
        <v>1.4033939177141534</v>
      </c>
      <c r="CA19">
        <f t="shared" si="76"/>
        <v>14.172330439677928</v>
      </c>
      <c r="CB19">
        <f t="shared" si="77"/>
        <v>-21807.472598893026</v>
      </c>
      <c r="CC19">
        <f t="shared" si="78"/>
        <v>-25.000000000000004</v>
      </c>
    </row>
    <row r="20" spans="1:81" x14ac:dyDescent="0.2">
      <c r="A20">
        <f t="shared" si="79"/>
        <v>2.6179938779914935</v>
      </c>
      <c r="B20">
        <f t="shared" si="80"/>
        <v>0.50000000000000078</v>
      </c>
      <c r="C20">
        <f t="shared" si="4"/>
        <v>1999.9999999999968</v>
      </c>
      <c r="D20">
        <f t="shared" si="81"/>
        <v>0.25881904510252118</v>
      </c>
      <c r="E20">
        <f t="shared" si="82"/>
        <v>0.5</v>
      </c>
      <c r="F20" t="e" cm="1">
        <f t="array" ref="F20">xtoyxsnew($E20,F$14,alfa,vita)</f>
        <v>#VALUE!</v>
      </c>
      <c r="G20" t="e" cm="1">
        <f t="array" ref="G20">YtoYySInEW($E20,F$14,alfa,vita)</f>
        <v>#VALUE!</v>
      </c>
      <c r="H20">
        <f t="shared" si="5"/>
        <v>-1.8572942055654185</v>
      </c>
      <c r="I20">
        <f t="shared" si="6"/>
        <v>18.204641910629043</v>
      </c>
      <c r="J20">
        <f t="shared" si="7"/>
        <v>-5.4574757983233155</v>
      </c>
      <c r="K20">
        <f t="shared" si="8"/>
        <v>17.36474825455473</v>
      </c>
      <c r="L20">
        <f t="shared" si="9"/>
        <v>-8.7285815224019121</v>
      </c>
      <c r="M20">
        <f t="shared" si="10"/>
        <v>15.757389169593402</v>
      </c>
      <c r="N20">
        <f t="shared" si="11"/>
        <v>-11.495336563494652</v>
      </c>
      <c r="O20">
        <f t="shared" si="12"/>
        <v>13.515438633028724</v>
      </c>
      <c r="P20">
        <f t="shared" si="13"/>
        <v>-13.63895000874782</v>
      </c>
      <c r="Q20">
        <f t="shared" si="14"/>
        <v>10.811370973846751</v>
      </c>
      <c r="R20">
        <f t="shared" si="15"/>
        <v>-15.103393508771511</v>
      </c>
      <c r="S20">
        <f t="shared" si="16"/>
        <v>7.8326593909634035</v>
      </c>
      <c r="T20">
        <f t="shared" si="17"/>
        <v>-15.891197834974108</v>
      </c>
      <c r="U20">
        <f t="shared" si="18"/>
        <v>4.7587827198255601</v>
      </c>
      <c r="V20">
        <f t="shared" si="19"/>
        <v>-16.051504644343385</v>
      </c>
      <c r="W20">
        <f t="shared" si="20"/>
        <v>1.7438912707769643</v>
      </c>
      <c r="X20">
        <f t="shared" si="21"/>
        <v>-15.664271665930219</v>
      </c>
      <c r="Y20">
        <f t="shared" si="22"/>
        <v>-1.0929720117154256</v>
      </c>
      <c r="Z20">
        <f t="shared" si="23"/>
        <v>-14.8243749358631</v>
      </c>
      <c r="AA20">
        <f t="shared" si="24"/>
        <v>-3.6703190438706281</v>
      </c>
      <c r="AB20">
        <f t="shared" si="25"/>
        <v>-13.628294885871529</v>
      </c>
      <c r="AC20">
        <f t="shared" si="26"/>
        <v>-5.9410136898469039</v>
      </c>
      <c r="AD20">
        <f t="shared" si="27"/>
        <v>-12.164704491540936</v>
      </c>
      <c r="AE20">
        <f t="shared" si="28"/>
        <v>-7.8856819098849238</v>
      </c>
      <c r="AF20">
        <f t="shared" si="29"/>
        <v>-10.509085209223283</v>
      </c>
      <c r="AG20">
        <f t="shared" si="30"/>
        <v>-9.5048508590411345</v>
      </c>
      <c r="AH20">
        <f t="shared" si="31"/>
        <v>-8.7217297662500961</v>
      </c>
      <c r="AI20">
        <f t="shared" si="32"/>
        <v>-10.811370973846758</v>
      </c>
      <c r="AJ20">
        <f t="shared" si="33"/>
        <v>-6.848172875590409</v>
      </c>
      <c r="AK20">
        <f t="shared" si="34"/>
        <v>-11.824009376868821</v>
      </c>
      <c r="AL20">
        <f t="shared" si="35"/>
        <v>-4.9211084522485766</v>
      </c>
      <c r="AM20">
        <f t="shared" si="36"/>
        <v>-12.562539920710284</v>
      </c>
      <c r="AN20">
        <f t="shared" si="37"/>
        <v>-2.9630530896637088</v>
      </c>
      <c r="AO20">
        <f t="shared" si="38"/>
        <v>-13.044281387602854</v>
      </c>
      <c r="AP20">
        <f t="shared" si="39"/>
        <v>-0.98927313713347764</v>
      </c>
      <c r="AQ20">
        <f t="shared" si="40"/>
        <v>-13.281849806183148</v>
      </c>
      <c r="AR20">
        <f t="shared" si="41"/>
        <v>0.98927313713347764</v>
      </c>
      <c r="AS20">
        <f t="shared" si="42"/>
        <v>-13.281849806183148</v>
      </c>
      <c r="AT20">
        <f t="shared" si="43"/>
        <v>2.9630530896637088</v>
      </c>
      <c r="AU20">
        <f t="shared" si="44"/>
        <v>-13.044281387602854</v>
      </c>
      <c r="AV20">
        <f t="shared" si="45"/>
        <v>4.9211084522485766</v>
      </c>
      <c r="AW20">
        <f t="shared" si="46"/>
        <v>-12.562539920710284</v>
      </c>
      <c r="AX20">
        <f t="shared" si="47"/>
        <v>6.848172875590409</v>
      </c>
      <c r="AY20">
        <f t="shared" si="48"/>
        <v>-11.824009376868821</v>
      </c>
      <c r="AZ20">
        <f t="shared" si="49"/>
        <v>8.7217297662500961</v>
      </c>
      <c r="BA20">
        <f t="shared" si="50"/>
        <v>-10.811370973846758</v>
      </c>
      <c r="BB20">
        <f t="shared" si="51"/>
        <v>10.509085209223283</v>
      </c>
      <c r="BC20">
        <f t="shared" si="52"/>
        <v>-9.5048508590411345</v>
      </c>
      <c r="BD20">
        <f t="shared" si="53"/>
        <v>12.164704491540936</v>
      </c>
      <c r="BE20">
        <f t="shared" si="54"/>
        <v>-7.8856819098849238</v>
      </c>
      <c r="BF20">
        <f t="shared" si="55"/>
        <v>13.628294885871529</v>
      </c>
      <c r="BG20">
        <f t="shared" si="56"/>
        <v>-5.9410136898469039</v>
      </c>
      <c r="BH20">
        <f t="shared" si="57"/>
        <v>14.8243749358631</v>
      </c>
      <c r="BI20">
        <f t="shared" si="58"/>
        <v>-3.6703190438706281</v>
      </c>
      <c r="BJ20">
        <f t="shared" si="59"/>
        <v>15.664271665930219</v>
      </c>
      <c r="BK20">
        <f t="shared" si="60"/>
        <v>-1.0929720117154256</v>
      </c>
      <c r="BL20">
        <f t="shared" si="61"/>
        <v>16.051504644343385</v>
      </c>
      <c r="BM20">
        <f t="shared" si="62"/>
        <v>1.7438912707769643</v>
      </c>
      <c r="BN20">
        <f t="shared" si="63"/>
        <v>15.891197834974108</v>
      </c>
      <c r="BO20">
        <f t="shared" si="64"/>
        <v>4.7587827198255601</v>
      </c>
      <c r="BP20">
        <f t="shared" si="65"/>
        <v>15.103393508771511</v>
      </c>
      <c r="BQ20">
        <f t="shared" si="66"/>
        <v>7.8326593909634035</v>
      </c>
      <c r="BR20">
        <f t="shared" si="67"/>
        <v>13.63895000874782</v>
      </c>
      <c r="BS20">
        <f t="shared" si="68"/>
        <v>10.811370973846751</v>
      </c>
      <c r="BT20">
        <f t="shared" si="69"/>
        <v>11.495336563494652</v>
      </c>
      <c r="BU20">
        <f t="shared" si="70"/>
        <v>13.515438633028724</v>
      </c>
      <c r="BV20">
        <f t="shared" si="71"/>
        <v>8.7285815224019121</v>
      </c>
      <c r="BW20">
        <f t="shared" si="72"/>
        <v>15.757389169593402</v>
      </c>
      <c r="BX20">
        <f t="shared" si="73"/>
        <v>5.4574757983233155</v>
      </c>
      <c r="BY20">
        <f t="shared" si="74"/>
        <v>17.36474825455473</v>
      </c>
      <c r="BZ20">
        <f t="shared" si="75"/>
        <v>1.8572942055654185</v>
      </c>
      <c r="CA20">
        <f t="shared" si="76"/>
        <v>18.204641910629043</v>
      </c>
      <c r="CB20">
        <f t="shared" si="77"/>
        <v>-21807.472598893026</v>
      </c>
      <c r="CC20">
        <f t="shared" si="78"/>
        <v>-25.000000000000004</v>
      </c>
    </row>
    <row r="21" spans="1:81" x14ac:dyDescent="0.2">
      <c r="A21">
        <f t="shared" si="79"/>
        <v>2.5132741228718336</v>
      </c>
      <c r="B21">
        <f t="shared" si="80"/>
        <v>0.58778525229247391</v>
      </c>
      <c r="C21">
        <f t="shared" si="4"/>
        <v>1701.3016167040776</v>
      </c>
      <c r="D21">
        <f t="shared" si="81"/>
        <v>0.3090169943749479</v>
      </c>
      <c r="E21">
        <f t="shared" si="82"/>
        <v>0.6</v>
      </c>
      <c r="F21" t="e" cm="1">
        <f t="array" ref="F21">xtoyxsnew($E21,F$14,alfa,vita)</f>
        <v>#VALUE!</v>
      </c>
      <c r="G21" t="e" cm="1">
        <f t="array" ref="G21">YtoYySInEW($E21,F$14,alfa,vita)</f>
        <v>#VALUE!</v>
      </c>
      <c r="H21">
        <f t="shared" si="5"/>
        <v>-2.3567223623849429</v>
      </c>
      <c r="I21">
        <f t="shared" si="6"/>
        <v>22.431700404410844</v>
      </c>
      <c r="J21">
        <f t="shared" si="7"/>
        <v>-6.9087082602266436</v>
      </c>
      <c r="K21">
        <f t="shared" si="8"/>
        <v>21.317202974354267</v>
      </c>
      <c r="L21">
        <f t="shared" si="9"/>
        <v>-10.998951471721389</v>
      </c>
      <c r="M21">
        <f t="shared" si="10"/>
        <v>19.196913351285765</v>
      </c>
      <c r="N21">
        <f t="shared" si="11"/>
        <v>-14.389634572555677</v>
      </c>
      <c r="O21">
        <f t="shared" si="12"/>
        <v>16.268025050654717</v>
      </c>
      <c r="P21">
        <f t="shared" si="13"/>
        <v>-16.930833052927785</v>
      </c>
      <c r="Q21">
        <f t="shared" si="14"/>
        <v>12.781630373113689</v>
      </c>
      <c r="R21">
        <f t="shared" si="15"/>
        <v>-18.567375031492773</v>
      </c>
      <c r="S21">
        <f t="shared" si="16"/>
        <v>9.0031088171723397</v>
      </c>
      <c r="T21">
        <f t="shared" si="17"/>
        <v>-19.32856073304502</v>
      </c>
      <c r="U21">
        <f t="shared" si="18"/>
        <v>5.1768826525472269</v>
      </c>
      <c r="V21">
        <f t="shared" si="19"/>
        <v>-19.306337863474283</v>
      </c>
      <c r="W21">
        <f t="shared" si="20"/>
        <v>1.5020192415822156</v>
      </c>
      <c r="X21">
        <f t="shared" si="21"/>
        <v>-18.629087322673286</v>
      </c>
      <c r="Y21">
        <f t="shared" si="22"/>
        <v>-1.879050904255914</v>
      </c>
      <c r="Z21">
        <f t="shared" si="23"/>
        <v>-17.437254092103199</v>
      </c>
      <c r="AA21">
        <f t="shared" si="24"/>
        <v>-4.8801712282924106</v>
      </c>
      <c r="AB21">
        <f t="shared" si="25"/>
        <v>-15.864701858043258</v>
      </c>
      <c r="AC21">
        <f t="shared" si="26"/>
        <v>-7.463107664147147</v>
      </c>
      <c r="AD21">
        <f t="shared" si="27"/>
        <v>-14.027099927418019</v>
      </c>
      <c r="AE21">
        <f t="shared" si="28"/>
        <v>-9.6253364592496631</v>
      </c>
      <c r="AF21">
        <f t="shared" si="29"/>
        <v>-12.016715695897815</v>
      </c>
      <c r="AG21">
        <f t="shared" si="30"/>
        <v>-11.387353830146939</v>
      </c>
      <c r="AH21">
        <f t="shared" si="31"/>
        <v>-9.9019826770696966</v>
      </c>
      <c r="AI21">
        <f t="shared" si="32"/>
        <v>-12.781630373113686</v>
      </c>
      <c r="AJ21">
        <f t="shared" si="33"/>
        <v>-7.7300171381029656</v>
      </c>
      <c r="AK21">
        <f t="shared" si="34"/>
        <v>-13.844122532913666</v>
      </c>
      <c r="AL21">
        <f t="shared" si="35"/>
        <v>-5.5305547168512508</v>
      </c>
      <c r="AM21">
        <f t="shared" si="36"/>
        <v>-14.608383651143194</v>
      </c>
      <c r="AN21">
        <f t="shared" si="37"/>
        <v>-3.3202687878149417</v>
      </c>
      <c r="AO21">
        <f t="shared" si="38"/>
        <v>-15.10184348825155</v>
      </c>
      <c r="AP21">
        <f t="shared" si="39"/>
        <v>-1.1069112814206552</v>
      </c>
      <c r="AQ21">
        <f t="shared" si="40"/>
        <v>-15.343669542977036</v>
      </c>
      <c r="AR21">
        <f t="shared" si="41"/>
        <v>1.1069112814206552</v>
      </c>
      <c r="AS21">
        <f t="shared" si="42"/>
        <v>-15.343669542977036</v>
      </c>
      <c r="AT21">
        <f t="shared" si="43"/>
        <v>3.3202687878149417</v>
      </c>
      <c r="AU21">
        <f t="shared" si="44"/>
        <v>-15.10184348825155</v>
      </c>
      <c r="AV21">
        <f t="shared" si="45"/>
        <v>5.5305547168512508</v>
      </c>
      <c r="AW21">
        <f t="shared" si="46"/>
        <v>-14.608383651143194</v>
      </c>
      <c r="AX21">
        <f t="shared" si="47"/>
        <v>7.7300171381029656</v>
      </c>
      <c r="AY21">
        <f t="shared" si="48"/>
        <v>-13.844122532913666</v>
      </c>
      <c r="AZ21">
        <f t="shared" si="49"/>
        <v>9.9019826770696966</v>
      </c>
      <c r="BA21">
        <f t="shared" si="50"/>
        <v>-12.781630373113686</v>
      </c>
      <c r="BB21">
        <f t="shared" si="51"/>
        <v>12.016715695897815</v>
      </c>
      <c r="BC21">
        <f t="shared" si="52"/>
        <v>-11.387353830146939</v>
      </c>
      <c r="BD21">
        <f t="shared" si="53"/>
        <v>14.027099927418019</v>
      </c>
      <c r="BE21">
        <f t="shared" si="54"/>
        <v>-9.6253364592496631</v>
      </c>
      <c r="BF21">
        <f t="shared" si="55"/>
        <v>15.864701858043258</v>
      </c>
      <c r="BG21">
        <f t="shared" si="56"/>
        <v>-7.463107664147147</v>
      </c>
      <c r="BH21">
        <f t="shared" si="57"/>
        <v>17.437254092103199</v>
      </c>
      <c r="BI21">
        <f t="shared" si="58"/>
        <v>-4.8801712282924106</v>
      </c>
      <c r="BJ21">
        <f t="shared" si="59"/>
        <v>18.629087322673286</v>
      </c>
      <c r="BK21">
        <f t="shared" si="60"/>
        <v>-1.879050904255914</v>
      </c>
      <c r="BL21">
        <f t="shared" si="61"/>
        <v>19.306337863474283</v>
      </c>
      <c r="BM21">
        <f t="shared" si="62"/>
        <v>1.5020192415822156</v>
      </c>
      <c r="BN21">
        <f t="shared" si="63"/>
        <v>19.32856073304502</v>
      </c>
      <c r="BO21">
        <f t="shared" si="64"/>
        <v>5.1768826525472269</v>
      </c>
      <c r="BP21">
        <f t="shared" si="65"/>
        <v>18.567375031492773</v>
      </c>
      <c r="BQ21">
        <f t="shared" si="66"/>
        <v>9.0031088171723397</v>
      </c>
      <c r="BR21">
        <f t="shared" si="67"/>
        <v>16.930833052927785</v>
      </c>
      <c r="BS21">
        <f t="shared" si="68"/>
        <v>12.781630373113689</v>
      </c>
      <c r="BT21">
        <f t="shared" si="69"/>
        <v>14.389634572555677</v>
      </c>
      <c r="BU21">
        <f t="shared" si="70"/>
        <v>16.268025050654717</v>
      </c>
      <c r="BV21">
        <f t="shared" si="71"/>
        <v>10.998951471721389</v>
      </c>
      <c r="BW21">
        <f t="shared" si="72"/>
        <v>19.196913351285765</v>
      </c>
      <c r="BX21">
        <f t="shared" si="73"/>
        <v>6.9087082602266436</v>
      </c>
      <c r="BY21">
        <f t="shared" si="74"/>
        <v>21.317202974354267</v>
      </c>
      <c r="BZ21">
        <f t="shared" si="75"/>
        <v>2.3567223623849429</v>
      </c>
      <c r="CA21">
        <f t="shared" si="76"/>
        <v>22.431700404410844</v>
      </c>
      <c r="CB21">
        <f t="shared" si="77"/>
        <v>-21807.472598893026</v>
      </c>
      <c r="CC21">
        <f t="shared" si="78"/>
        <v>-25.000000000000004</v>
      </c>
    </row>
    <row r="22" spans="1:81" x14ac:dyDescent="0.2">
      <c r="A22">
        <f t="shared" si="79"/>
        <v>2.4085543677521737</v>
      </c>
      <c r="B22">
        <f t="shared" si="80"/>
        <v>0.66913060635885901</v>
      </c>
      <c r="C22">
        <f t="shared" si="4"/>
        <v>1494.4765498646068</v>
      </c>
      <c r="D22">
        <f t="shared" si="81"/>
        <v>0.35836794954530082</v>
      </c>
      <c r="E22">
        <f t="shared" si="82"/>
        <v>0.7</v>
      </c>
      <c r="F22" t="e" cm="1">
        <f t="array" ref="F22">xtoyxsnew($E22,F$14,alfa,vita)</f>
        <v>#VALUE!</v>
      </c>
      <c r="G22" t="e" cm="1">
        <f t="array" ref="G22">YtoYySInEW($E22,F$14,alfa,vita)</f>
        <v>#VALUE!</v>
      </c>
      <c r="H22">
        <f t="shared" si="5"/>
        <v>-2.9038225522348524</v>
      </c>
      <c r="I22">
        <f t="shared" si="6"/>
        <v>26.852992178093295</v>
      </c>
      <c r="J22">
        <f t="shared" si="7"/>
        <v>-8.4918101810464321</v>
      </c>
      <c r="K22">
        <f t="shared" si="8"/>
        <v>25.420001636724226</v>
      </c>
      <c r="L22">
        <f t="shared" si="9"/>
        <v>-13.455203284984766</v>
      </c>
      <c r="M22">
        <f t="shared" si="10"/>
        <v>22.710118503465463</v>
      </c>
      <c r="N22">
        <f t="shared" si="11"/>
        <v>-17.483101780663247</v>
      </c>
      <c r="O22">
        <f t="shared" si="12"/>
        <v>19.003390790510814</v>
      </c>
      <c r="P22">
        <f t="shared" si="13"/>
        <v>-20.394486136424884</v>
      </c>
      <c r="Q22">
        <f t="shared" si="14"/>
        <v>14.649704879915316</v>
      </c>
      <c r="R22">
        <f t="shared" si="15"/>
        <v>-22.144190281736577</v>
      </c>
      <c r="S22">
        <f t="shared" si="16"/>
        <v>10.008643013246266</v>
      </c>
      <c r="T22">
        <f t="shared" si="17"/>
        <v>-22.802638372612151</v>
      </c>
      <c r="U22">
        <f t="shared" si="18"/>
        <v>5.3986041273701355</v>
      </c>
      <c r="V22">
        <f t="shared" si="19"/>
        <v>-22.519631094159671</v>
      </c>
      <c r="W22">
        <f t="shared" si="20"/>
        <v>1.0647629260286857</v>
      </c>
      <c r="X22">
        <f t="shared" si="21"/>
        <v>-21.484188373087409</v>
      </c>
      <c r="Y22">
        <f t="shared" si="22"/>
        <v>-2.832033885174702</v>
      </c>
      <c r="Z22">
        <f t="shared" si="23"/>
        <v>-19.88995068215479</v>
      </c>
      <c r="AA22">
        <f t="shared" si="24"/>
        <v>-6.2093373475607532</v>
      </c>
      <c r="AB22">
        <f t="shared" si="25"/>
        <v>-17.911131080505221</v>
      </c>
      <c r="AC22">
        <f t="shared" si="26"/>
        <v>-9.0469190963600585</v>
      </c>
      <c r="AD22">
        <f t="shared" si="27"/>
        <v>-15.68972488747748</v>
      </c>
      <c r="AE22">
        <f t="shared" si="28"/>
        <v>-11.367047209342537</v>
      </c>
      <c r="AF22">
        <f t="shared" si="29"/>
        <v>-13.331905066027925</v>
      </c>
      <c r="AG22">
        <f t="shared" si="30"/>
        <v>-13.21605252762833</v>
      </c>
      <c r="AH22">
        <f t="shared" si="31"/>
        <v>-10.910465548572178</v>
      </c>
      <c r="AI22">
        <f t="shared" si="32"/>
        <v>-14.649704879915321</v>
      </c>
      <c r="AJ22">
        <f t="shared" si="33"/>
        <v>-8.4703581807463415</v>
      </c>
      <c r="AK22">
        <f t="shared" si="34"/>
        <v>-15.723020391067825</v>
      </c>
      <c r="AL22">
        <f t="shared" si="35"/>
        <v>-6.0351613435333675</v>
      </c>
      <c r="AM22">
        <f t="shared" si="36"/>
        <v>-16.483964047073652</v>
      </c>
      <c r="AN22">
        <f t="shared" si="37"/>
        <v>-3.6132175418531185</v>
      </c>
      <c r="AO22">
        <f t="shared" si="38"/>
        <v>-16.9700313162101</v>
      </c>
      <c r="AP22">
        <f t="shared" si="39"/>
        <v>-1.20291478913313</v>
      </c>
      <c r="AQ22">
        <f t="shared" si="40"/>
        <v>-17.206664904367564</v>
      </c>
      <c r="AR22">
        <f t="shared" si="41"/>
        <v>1.20291478913313</v>
      </c>
      <c r="AS22">
        <f t="shared" si="42"/>
        <v>-17.206664904367564</v>
      </c>
      <c r="AT22">
        <f t="shared" si="43"/>
        <v>3.6132175418531185</v>
      </c>
      <c r="AU22">
        <f t="shared" si="44"/>
        <v>-16.9700313162101</v>
      </c>
      <c r="AV22">
        <f t="shared" si="45"/>
        <v>6.0351613435333675</v>
      </c>
      <c r="AW22">
        <f t="shared" si="46"/>
        <v>-16.483964047073652</v>
      </c>
      <c r="AX22">
        <f t="shared" si="47"/>
        <v>8.4703581807463415</v>
      </c>
      <c r="AY22">
        <f t="shared" si="48"/>
        <v>-15.723020391067825</v>
      </c>
      <c r="AZ22">
        <f t="shared" si="49"/>
        <v>10.910465548572178</v>
      </c>
      <c r="BA22">
        <f t="shared" si="50"/>
        <v>-14.649704879915321</v>
      </c>
      <c r="BB22">
        <f t="shared" si="51"/>
        <v>13.331905066027925</v>
      </c>
      <c r="BC22">
        <f t="shared" si="52"/>
        <v>-13.21605252762833</v>
      </c>
      <c r="BD22">
        <f t="shared" si="53"/>
        <v>15.68972488747748</v>
      </c>
      <c r="BE22">
        <f t="shared" si="54"/>
        <v>-11.367047209342537</v>
      </c>
      <c r="BF22">
        <f t="shared" si="55"/>
        <v>17.911131080505221</v>
      </c>
      <c r="BG22">
        <f t="shared" si="56"/>
        <v>-9.0469190963600585</v>
      </c>
      <c r="BH22">
        <f t="shared" si="57"/>
        <v>19.88995068215479</v>
      </c>
      <c r="BI22">
        <f t="shared" si="58"/>
        <v>-6.2093373475607532</v>
      </c>
      <c r="BJ22">
        <f t="shared" si="59"/>
        <v>21.484188373087409</v>
      </c>
      <c r="BK22">
        <f t="shared" si="60"/>
        <v>-2.832033885174702</v>
      </c>
      <c r="BL22">
        <f t="shared" si="61"/>
        <v>22.519631094159671</v>
      </c>
      <c r="BM22">
        <f t="shared" si="62"/>
        <v>1.0647629260286857</v>
      </c>
      <c r="BN22">
        <f t="shared" si="63"/>
        <v>22.802638372612151</v>
      </c>
      <c r="BO22">
        <f t="shared" si="64"/>
        <v>5.3986041273701355</v>
      </c>
      <c r="BP22">
        <f t="shared" si="65"/>
        <v>22.144190281736577</v>
      </c>
      <c r="BQ22">
        <f t="shared" si="66"/>
        <v>10.008643013246266</v>
      </c>
      <c r="BR22">
        <f t="shared" si="67"/>
        <v>20.394486136424884</v>
      </c>
      <c r="BS22">
        <f t="shared" si="68"/>
        <v>14.649704879915316</v>
      </c>
      <c r="BT22">
        <f t="shared" si="69"/>
        <v>17.483101780663247</v>
      </c>
      <c r="BU22">
        <f t="shared" si="70"/>
        <v>19.003390790510814</v>
      </c>
      <c r="BV22">
        <f t="shared" si="71"/>
        <v>13.455203284984766</v>
      </c>
      <c r="BW22">
        <f t="shared" si="72"/>
        <v>22.710118503465463</v>
      </c>
      <c r="BX22">
        <f t="shared" si="73"/>
        <v>8.4918101810464321</v>
      </c>
      <c r="BY22">
        <f t="shared" si="74"/>
        <v>25.420001636724226</v>
      </c>
      <c r="BZ22">
        <f t="shared" si="75"/>
        <v>2.9038225522348524</v>
      </c>
      <c r="CA22">
        <f t="shared" si="76"/>
        <v>26.852992178093295</v>
      </c>
      <c r="CB22">
        <f t="shared" si="77"/>
        <v>-21807.472598893026</v>
      </c>
      <c r="CC22">
        <f t="shared" si="78"/>
        <v>-25.000000000000004</v>
      </c>
    </row>
    <row r="23" spans="1:81" x14ac:dyDescent="0.2">
      <c r="A23">
        <f t="shared" si="79"/>
        <v>2.3038346126325138</v>
      </c>
      <c r="B23">
        <f t="shared" si="80"/>
        <v>0.74314482547739513</v>
      </c>
      <c r="C23">
        <f t="shared" si="4"/>
        <v>1345.6327296063746</v>
      </c>
      <c r="D23">
        <f t="shared" si="81"/>
        <v>0.40673664307580076</v>
      </c>
      <c r="E23">
        <f t="shared" si="82"/>
        <v>0.79999999999999993</v>
      </c>
      <c r="F23" t="e" cm="1">
        <f t="array" ref="F23">xtoyxsnew($E23,F$14,alfa,vita)</f>
        <v>#VALUE!</v>
      </c>
      <c r="G23" t="e" cm="1">
        <f t="array" ref="G23">YtoYySInEW($E23,F$14,alfa,vita)</f>
        <v>#VALUE!</v>
      </c>
      <c r="H23">
        <f t="shared" si="5"/>
        <v>-3.5007331452735464</v>
      </c>
      <c r="I23">
        <f t="shared" si="6"/>
        <v>31.467979882265748</v>
      </c>
      <c r="J23">
        <f t="shared" si="7"/>
        <v>-10.211632025483407</v>
      </c>
      <c r="K23">
        <f t="shared" si="8"/>
        <v>29.668747268054357</v>
      </c>
      <c r="L23">
        <f t="shared" si="9"/>
        <v>-16.101008349408744</v>
      </c>
      <c r="M23">
        <f t="shared" si="10"/>
        <v>26.286967333490406</v>
      </c>
      <c r="N23">
        <f t="shared" si="11"/>
        <v>-20.773965916161561</v>
      </c>
      <c r="O23">
        <f t="shared" si="12"/>
        <v>21.707143642988566</v>
      </c>
      <c r="P23">
        <f t="shared" si="13"/>
        <v>-24.020095123766062</v>
      </c>
      <c r="Q23">
        <f t="shared" si="14"/>
        <v>16.400659858604822</v>
      </c>
      <c r="R23">
        <f t="shared" si="15"/>
        <v>-25.816176894916513</v>
      </c>
      <c r="S23">
        <f t="shared" si="16"/>
        <v>10.838476057149819</v>
      </c>
      <c r="T23">
        <f t="shared" si="17"/>
        <v>-26.290726237157145</v>
      </c>
      <c r="U23">
        <f t="shared" si="18"/>
        <v>5.4210364038758696</v>
      </c>
      <c r="V23">
        <f t="shared" si="19"/>
        <v>-25.667881107559769</v>
      </c>
      <c r="W23">
        <f t="shared" si="20"/>
        <v>0.43864165903852609</v>
      </c>
      <c r="X23">
        <f t="shared" si="21"/>
        <v>-24.209468783023734</v>
      </c>
      <c r="Y23">
        <f t="shared" si="22"/>
        <v>-3.9368090624187402</v>
      </c>
      <c r="Z23">
        <f t="shared" si="23"/>
        <v>-22.168739785580829</v>
      </c>
      <c r="AA23">
        <f t="shared" si="24"/>
        <v>-7.6367401995459714</v>
      </c>
      <c r="AB23">
        <f t="shared" si="25"/>
        <v>-19.761476848495903</v>
      </c>
      <c r="AC23">
        <f t="shared" si="26"/>
        <v>-10.668833925778346</v>
      </c>
      <c r="AD23">
        <f t="shared" si="27"/>
        <v>-17.153655449906488</v>
      </c>
      <c r="AE23">
        <f t="shared" si="28"/>
        <v>-13.087949131498593</v>
      </c>
      <c r="AF23">
        <f t="shared" si="29"/>
        <v>-14.461250418813972</v>
      </c>
      <c r="AG23">
        <f t="shared" si="30"/>
        <v>-14.97133130673236</v>
      </c>
      <c r="AH23">
        <f t="shared" si="31"/>
        <v>-11.756992516230568</v>
      </c>
      <c r="AI23">
        <f t="shared" si="32"/>
        <v>-16.400659858604818</v>
      </c>
      <c r="AJ23">
        <f t="shared" si="33"/>
        <v>-9.0798047763864531</v>
      </c>
      <c r="AK23">
        <f t="shared" si="34"/>
        <v>-17.450817073397893</v>
      </c>
      <c r="AL23">
        <f t="shared" si="35"/>
        <v>-6.4441756062084119</v>
      </c>
      <c r="AM23">
        <f t="shared" si="36"/>
        <v>-18.183922540330336</v>
      </c>
      <c r="AN23">
        <f t="shared" si="37"/>
        <v>-3.8481324749754506</v>
      </c>
      <c r="AO23">
        <f t="shared" si="38"/>
        <v>-18.646842732632614</v>
      </c>
      <c r="AP23">
        <f t="shared" si="39"/>
        <v>-1.2794768552534164</v>
      </c>
      <c r="AQ23">
        <f t="shared" si="40"/>
        <v>-18.870609467962645</v>
      </c>
      <c r="AR23">
        <f t="shared" si="41"/>
        <v>1.2794768552534164</v>
      </c>
      <c r="AS23">
        <f t="shared" si="42"/>
        <v>-18.870609467962645</v>
      </c>
      <c r="AT23">
        <f t="shared" si="43"/>
        <v>3.8481324749754506</v>
      </c>
      <c r="AU23">
        <f t="shared" si="44"/>
        <v>-18.646842732632614</v>
      </c>
      <c r="AV23">
        <f t="shared" si="45"/>
        <v>6.4441756062084119</v>
      </c>
      <c r="AW23">
        <f t="shared" si="46"/>
        <v>-18.183922540330336</v>
      </c>
      <c r="AX23">
        <f t="shared" si="47"/>
        <v>9.0798047763864531</v>
      </c>
      <c r="AY23">
        <f t="shared" si="48"/>
        <v>-17.450817073397893</v>
      </c>
      <c r="AZ23">
        <f t="shared" si="49"/>
        <v>11.756992516230568</v>
      </c>
      <c r="BA23">
        <f t="shared" si="50"/>
        <v>-16.400659858604818</v>
      </c>
      <c r="BB23">
        <f t="shared" si="51"/>
        <v>14.461250418813972</v>
      </c>
      <c r="BC23">
        <f t="shared" si="52"/>
        <v>-14.97133130673236</v>
      </c>
      <c r="BD23">
        <f t="shared" si="53"/>
        <v>17.153655449906488</v>
      </c>
      <c r="BE23">
        <f t="shared" si="54"/>
        <v>-13.087949131498593</v>
      </c>
      <c r="BF23">
        <f t="shared" si="55"/>
        <v>19.761476848495903</v>
      </c>
      <c r="BG23">
        <f t="shared" si="56"/>
        <v>-10.668833925778346</v>
      </c>
      <c r="BH23">
        <f t="shared" si="57"/>
        <v>22.168739785580829</v>
      </c>
      <c r="BI23">
        <f t="shared" si="58"/>
        <v>-7.6367401995459714</v>
      </c>
      <c r="BJ23">
        <f t="shared" si="59"/>
        <v>24.209468783023734</v>
      </c>
      <c r="BK23">
        <f t="shared" si="60"/>
        <v>-3.9368090624187402</v>
      </c>
      <c r="BL23">
        <f t="shared" si="61"/>
        <v>25.667881107559769</v>
      </c>
      <c r="BM23">
        <f t="shared" si="62"/>
        <v>0.43864165903852609</v>
      </c>
      <c r="BN23">
        <f t="shared" si="63"/>
        <v>26.290726237157145</v>
      </c>
      <c r="BO23">
        <f t="shared" si="64"/>
        <v>5.4210364038758696</v>
      </c>
      <c r="BP23">
        <f t="shared" si="65"/>
        <v>25.816176894916513</v>
      </c>
      <c r="BQ23">
        <f t="shared" si="66"/>
        <v>10.838476057149819</v>
      </c>
      <c r="BR23">
        <f t="shared" si="67"/>
        <v>24.020095123766062</v>
      </c>
      <c r="BS23">
        <f t="shared" si="68"/>
        <v>16.400659858604822</v>
      </c>
      <c r="BT23">
        <f t="shared" si="69"/>
        <v>20.773965916161561</v>
      </c>
      <c r="BU23">
        <f t="shared" si="70"/>
        <v>21.707143642988566</v>
      </c>
      <c r="BV23">
        <f t="shared" si="71"/>
        <v>16.101008349408744</v>
      </c>
      <c r="BW23">
        <f t="shared" si="72"/>
        <v>26.286967333490406</v>
      </c>
      <c r="BX23">
        <f t="shared" si="73"/>
        <v>10.211632025483407</v>
      </c>
      <c r="BY23">
        <f t="shared" si="74"/>
        <v>29.668747268054357</v>
      </c>
      <c r="BZ23">
        <f t="shared" si="75"/>
        <v>3.5007331452735464</v>
      </c>
      <c r="CA23">
        <f t="shared" si="76"/>
        <v>31.467979882265748</v>
      </c>
      <c r="CB23">
        <f t="shared" si="77"/>
        <v>-21807.472598893026</v>
      </c>
      <c r="CC23">
        <f t="shared" si="78"/>
        <v>-25.000000000000004</v>
      </c>
    </row>
    <row r="24" spans="1:81" x14ac:dyDescent="0.2">
      <c r="A24">
        <f t="shared" si="79"/>
        <v>2.1991148575128538</v>
      </c>
      <c r="B24">
        <f t="shared" si="80"/>
        <v>0.80901699437494823</v>
      </c>
      <c r="C24">
        <f t="shared" si="4"/>
        <v>1236.0679774997884</v>
      </c>
      <c r="D24">
        <f t="shared" si="81"/>
        <v>0.45399049973954742</v>
      </c>
      <c r="E24">
        <f t="shared" si="82"/>
        <v>0.89999999999999991</v>
      </c>
      <c r="F24" t="e" cm="1">
        <f t="array" ref="F24">xtoyxsnew($E24,F$14,alfa,vita)</f>
        <v>#VALUE!</v>
      </c>
      <c r="G24" t="e" cm="1">
        <f t="array" ref="G24">YtoYySInEW($E24,F$14,alfa,vita)</f>
        <v>#VALUE!</v>
      </c>
      <c r="H24">
        <f t="shared" si="5"/>
        <v>-4.149586457865186</v>
      </c>
      <c r="I24">
        <f t="shared" si="6"/>
        <v>36.276102626344631</v>
      </c>
      <c r="J24">
        <f t="shared" si="7"/>
        <v>-12.072877735353371</v>
      </c>
      <c r="K24">
        <f t="shared" si="8"/>
        <v>34.058886483215375</v>
      </c>
      <c r="L24">
        <f t="shared" si="9"/>
        <v>-18.939496495036199</v>
      </c>
      <c r="M24">
        <f t="shared" si="10"/>
        <v>29.917240717543795</v>
      </c>
      <c r="N24">
        <f t="shared" si="11"/>
        <v>-24.259416097488391</v>
      </c>
      <c r="O24">
        <f t="shared" si="12"/>
        <v>24.365057730643088</v>
      </c>
      <c r="P24">
        <f t="shared" si="13"/>
        <v>-27.796551095782007</v>
      </c>
      <c r="Q24">
        <f t="shared" si="14"/>
        <v>18.020497005289354</v>
      </c>
      <c r="R24">
        <f t="shared" si="15"/>
        <v>-29.564651645191926</v>
      </c>
      <c r="S24">
        <f t="shared" si="16"/>
        <v>11.483706695649817</v>
      </c>
      <c r="T24">
        <f t="shared" si="17"/>
        <v>-29.769935885135279</v>
      </c>
      <c r="U24">
        <f t="shared" si="18"/>
        <v>5.2438849930711928</v>
      </c>
      <c r="V24">
        <f t="shared" si="19"/>
        <v>-28.728554445888498</v>
      </c>
      <c r="W24">
        <f t="shared" si="20"/>
        <v>-0.36700931574237788</v>
      </c>
      <c r="X24">
        <f t="shared" si="21"/>
        <v>-26.786881144294703</v>
      </c>
      <c r="Y24">
        <f t="shared" si="22"/>
        <v>-5.1758575048468671</v>
      </c>
      <c r="Z24">
        <f t="shared" si="23"/>
        <v>-24.262654213422923</v>
      </c>
      <c r="AA24">
        <f t="shared" si="24"/>
        <v>-9.1397447967956804</v>
      </c>
      <c r="AB24">
        <f t="shared" si="25"/>
        <v>-21.412556991270122</v>
      </c>
      <c r="AC24">
        <f t="shared" si="26"/>
        <v>-12.304669983701222</v>
      </c>
      <c r="AD24">
        <f t="shared" si="27"/>
        <v>-18.422576135825217</v>
      </c>
      <c r="AE24">
        <f t="shared" si="28"/>
        <v>-14.765450373553183</v>
      </c>
      <c r="AF24">
        <f t="shared" si="29"/>
        <v>-15.413342320301782</v>
      </c>
      <c r="AG24">
        <f t="shared" si="30"/>
        <v>-16.634362065803575</v>
      </c>
      <c r="AH24">
        <f t="shared" si="31"/>
        <v>-12.4526724992142</v>
      </c>
      <c r="AI24">
        <f t="shared" si="32"/>
        <v>-18.02049700528935</v>
      </c>
      <c r="AJ24">
        <f t="shared" si="33"/>
        <v>-9.5696544029829074</v>
      </c>
      <c r="AK24">
        <f t="shared" si="34"/>
        <v>-19.018421725379223</v>
      </c>
      <c r="AL24">
        <f t="shared" si="35"/>
        <v>-6.7671178879568137</v>
      </c>
      <c r="AM24">
        <f t="shared" si="36"/>
        <v>-19.703402317793259</v>
      </c>
      <c r="AN24">
        <f t="shared" si="37"/>
        <v>-4.0313089052841367</v>
      </c>
      <c r="AO24">
        <f t="shared" si="38"/>
        <v>-20.130480696973283</v>
      </c>
      <c r="AP24">
        <f t="shared" si="39"/>
        <v>-1.3387930376108215</v>
      </c>
      <c r="AQ24">
        <f t="shared" si="40"/>
        <v>-20.335301003356125</v>
      </c>
      <c r="AR24">
        <f t="shared" si="41"/>
        <v>1.3387930376108215</v>
      </c>
      <c r="AS24">
        <f t="shared" si="42"/>
        <v>-20.335301003356125</v>
      </c>
      <c r="AT24">
        <f t="shared" si="43"/>
        <v>4.0313089052841367</v>
      </c>
      <c r="AU24">
        <f t="shared" si="44"/>
        <v>-20.130480696973283</v>
      </c>
      <c r="AV24">
        <f t="shared" si="45"/>
        <v>6.7671178879568137</v>
      </c>
      <c r="AW24">
        <f t="shared" si="46"/>
        <v>-19.703402317793259</v>
      </c>
      <c r="AX24">
        <f t="shared" si="47"/>
        <v>9.5696544029829074</v>
      </c>
      <c r="AY24">
        <f t="shared" si="48"/>
        <v>-19.018421725379223</v>
      </c>
      <c r="AZ24">
        <f t="shared" si="49"/>
        <v>12.4526724992142</v>
      </c>
      <c r="BA24">
        <f t="shared" si="50"/>
        <v>-18.02049700528935</v>
      </c>
      <c r="BB24">
        <f t="shared" si="51"/>
        <v>15.413342320301782</v>
      </c>
      <c r="BC24">
        <f t="shared" si="52"/>
        <v>-16.634362065803575</v>
      </c>
      <c r="BD24">
        <f t="shared" si="53"/>
        <v>18.422576135825217</v>
      </c>
      <c r="BE24">
        <f t="shared" si="54"/>
        <v>-14.765450373553183</v>
      </c>
      <c r="BF24">
        <f t="shared" si="55"/>
        <v>21.412556991270122</v>
      </c>
      <c r="BG24">
        <f t="shared" si="56"/>
        <v>-12.304669983701222</v>
      </c>
      <c r="BH24">
        <f t="shared" si="57"/>
        <v>24.262654213422923</v>
      </c>
      <c r="BI24">
        <f t="shared" si="58"/>
        <v>-9.1397447967956804</v>
      </c>
      <c r="BJ24">
        <f t="shared" si="59"/>
        <v>26.786881144294703</v>
      </c>
      <c r="BK24">
        <f t="shared" si="60"/>
        <v>-5.1758575048468671</v>
      </c>
      <c r="BL24">
        <f t="shared" si="61"/>
        <v>28.728554445888498</v>
      </c>
      <c r="BM24">
        <f t="shared" si="62"/>
        <v>-0.36700931574237788</v>
      </c>
      <c r="BN24">
        <f t="shared" si="63"/>
        <v>29.769935885135279</v>
      </c>
      <c r="BO24">
        <f t="shared" si="64"/>
        <v>5.2438849930711928</v>
      </c>
      <c r="BP24">
        <f t="shared" si="65"/>
        <v>29.564651645191926</v>
      </c>
      <c r="BQ24">
        <f t="shared" si="66"/>
        <v>11.483706695649817</v>
      </c>
      <c r="BR24">
        <f t="shared" si="67"/>
        <v>27.796551095782007</v>
      </c>
      <c r="BS24">
        <f t="shared" si="68"/>
        <v>18.020497005289354</v>
      </c>
      <c r="BT24">
        <f t="shared" si="69"/>
        <v>24.259416097488391</v>
      </c>
      <c r="BU24">
        <f t="shared" si="70"/>
        <v>24.365057730643088</v>
      </c>
      <c r="BV24">
        <f t="shared" si="71"/>
        <v>18.939496495036199</v>
      </c>
      <c r="BW24">
        <f t="shared" si="72"/>
        <v>29.917240717543795</v>
      </c>
      <c r="BX24">
        <f t="shared" si="73"/>
        <v>12.072877735353371</v>
      </c>
      <c r="BY24">
        <f t="shared" si="74"/>
        <v>34.058886483215375</v>
      </c>
      <c r="BZ24">
        <f t="shared" si="75"/>
        <v>4.149586457865186</v>
      </c>
      <c r="CA24">
        <f t="shared" si="76"/>
        <v>36.276102626344631</v>
      </c>
      <c r="CB24">
        <f t="shared" si="77"/>
        <v>-21807.472598893026</v>
      </c>
      <c r="CC24">
        <f t="shared" si="78"/>
        <v>-25.000000000000004</v>
      </c>
    </row>
    <row r="25" spans="1:81" x14ac:dyDescent="0.2">
      <c r="A25">
        <f t="shared" si="79"/>
        <v>2.0943951023931939</v>
      </c>
      <c r="B25">
        <f t="shared" si="80"/>
        <v>0.86602540378443937</v>
      </c>
      <c r="C25">
        <f t="shared" si="4"/>
        <v>1154.7005383792505</v>
      </c>
      <c r="D25">
        <f t="shared" si="81"/>
        <v>0.50000000000000067</v>
      </c>
      <c r="E25">
        <f t="shared" si="82"/>
        <v>0.99999999999999989</v>
      </c>
      <c r="F25" t="e" cm="1">
        <f t="array" ref="F25">xtoyxsnew($E25,F$14,alfa,vita)</f>
        <v>#VALUE!</v>
      </c>
      <c r="G25" t="e" cm="1">
        <f t="array" ref="G25">YtoYySInEW($E25,F$14,alfa,vita)</f>
        <v>#VALUE!</v>
      </c>
      <c r="H25">
        <f t="shared" si="5"/>
        <v>-4.8525084934246703</v>
      </c>
      <c r="I25">
        <f t="shared" si="6"/>
        <v>41.276776046742313</v>
      </c>
      <c r="J25">
        <f t="shared" si="7"/>
        <v>-14.080099688367874</v>
      </c>
      <c r="K25">
        <f t="shared" si="8"/>
        <v>38.585714365426547</v>
      </c>
      <c r="L25">
        <f t="shared" si="9"/>
        <v>-21.973247052753432</v>
      </c>
      <c r="M25">
        <f t="shared" si="10"/>
        <v>33.590566896861773</v>
      </c>
      <c r="N25">
        <f t="shared" si="11"/>
        <v>-27.935617622713494</v>
      </c>
      <c r="O25">
        <f t="shared" si="12"/>
        <v>26.96314835807754</v>
      </c>
      <c r="P25">
        <f t="shared" si="13"/>
        <v>-31.711539161728773</v>
      </c>
      <c r="Q25">
        <f t="shared" si="14"/>
        <v>19.496266259623436</v>
      </c>
      <c r="R25">
        <f t="shared" si="15"/>
        <v>-33.37011085219504</v>
      </c>
      <c r="S25">
        <f t="shared" si="16"/>
        <v>11.937413824134556</v>
      </c>
      <c r="T25">
        <f t="shared" si="17"/>
        <v>-33.217495427463938</v>
      </c>
      <c r="U25">
        <f t="shared" si="18"/>
        <v>4.8694755234141383</v>
      </c>
      <c r="V25">
        <f t="shared" si="19"/>
        <v>-31.680423388191656</v>
      </c>
      <c r="W25">
        <f t="shared" si="20"/>
        <v>-1.3401780310807838</v>
      </c>
      <c r="X25">
        <f t="shared" si="21"/>
        <v>-29.200722860775723</v>
      </c>
      <c r="Y25">
        <f t="shared" si="22"/>
        <v>-6.5295310480265707</v>
      </c>
      <c r="Z25">
        <f t="shared" si="23"/>
        <v>-26.163658419990945</v>
      </c>
      <c r="AA25">
        <f t="shared" si="24"/>
        <v>-10.694517300003572</v>
      </c>
      <c r="AB25">
        <f t="shared" si="25"/>
        <v>-22.864160317124199</v>
      </c>
      <c r="AC25">
        <f t="shared" si="26"/>
        <v>-13.93003754090129</v>
      </c>
      <c r="AD25">
        <f t="shared" si="27"/>
        <v>-19.50273153921097</v>
      </c>
      <c r="AE25">
        <f t="shared" si="28"/>
        <v>-16.377528843730676</v>
      </c>
      <c r="AF25">
        <f t="shared" si="29"/>
        <v>-16.198672656167695</v>
      </c>
      <c r="AG25">
        <f t="shared" si="30"/>
        <v>-18.187306207030254</v>
      </c>
      <c r="AH25">
        <f t="shared" si="31"/>
        <v>-13.009820388267011</v>
      </c>
      <c r="AI25">
        <f t="shared" si="32"/>
        <v>-19.496266259623432</v>
      </c>
      <c r="AJ25">
        <f t="shared" si="33"/>
        <v>-9.9518338015666057</v>
      </c>
      <c r="AK25">
        <f t="shared" si="34"/>
        <v>-20.417586347701956</v>
      </c>
      <c r="AL25">
        <f t="shared" si="35"/>
        <v>-7.013754481113522</v>
      </c>
      <c r="AM25">
        <f t="shared" si="36"/>
        <v>-21.038062197399448</v>
      </c>
      <c r="AN25">
        <f t="shared" si="37"/>
        <v>-4.1690975990904926</v>
      </c>
      <c r="AO25">
        <f t="shared" si="38"/>
        <v>-21.419355192876715</v>
      </c>
      <c r="AP25">
        <f t="shared" si="39"/>
        <v>-1.3830609900449373</v>
      </c>
      <c r="AQ25">
        <f t="shared" si="40"/>
        <v>-21.600561496706678</v>
      </c>
      <c r="AR25">
        <f t="shared" si="41"/>
        <v>1.3830609900449373</v>
      </c>
      <c r="AS25">
        <f t="shared" si="42"/>
        <v>-21.600561496706678</v>
      </c>
      <c r="AT25">
        <f t="shared" si="43"/>
        <v>4.1690975990904926</v>
      </c>
      <c r="AU25">
        <f t="shared" si="44"/>
        <v>-21.419355192876715</v>
      </c>
      <c r="AV25">
        <f t="shared" si="45"/>
        <v>7.013754481113522</v>
      </c>
      <c r="AW25">
        <f t="shared" si="46"/>
        <v>-21.038062197399448</v>
      </c>
      <c r="AX25">
        <f t="shared" si="47"/>
        <v>9.9518338015666057</v>
      </c>
      <c r="AY25">
        <f t="shared" si="48"/>
        <v>-20.417586347701956</v>
      </c>
      <c r="AZ25">
        <f t="shared" si="49"/>
        <v>13.009820388267011</v>
      </c>
      <c r="BA25">
        <f t="shared" si="50"/>
        <v>-19.496266259623432</v>
      </c>
      <c r="BB25">
        <f t="shared" si="51"/>
        <v>16.198672656167695</v>
      </c>
      <c r="BC25">
        <f t="shared" si="52"/>
        <v>-18.187306207030254</v>
      </c>
      <c r="BD25">
        <f t="shared" si="53"/>
        <v>19.50273153921097</v>
      </c>
      <c r="BE25">
        <f t="shared" si="54"/>
        <v>-16.377528843730676</v>
      </c>
      <c r="BF25">
        <f t="shared" si="55"/>
        <v>22.864160317124199</v>
      </c>
      <c r="BG25">
        <f t="shared" si="56"/>
        <v>-13.93003754090129</v>
      </c>
      <c r="BH25">
        <f t="shared" si="57"/>
        <v>26.163658419990945</v>
      </c>
      <c r="BI25">
        <f t="shared" si="58"/>
        <v>-10.694517300003572</v>
      </c>
      <c r="BJ25">
        <f t="shared" si="59"/>
        <v>29.200722860775723</v>
      </c>
      <c r="BK25">
        <f t="shared" si="60"/>
        <v>-6.5295310480265707</v>
      </c>
      <c r="BL25">
        <f t="shared" si="61"/>
        <v>31.680423388191656</v>
      </c>
      <c r="BM25">
        <f t="shared" si="62"/>
        <v>-1.3401780310807838</v>
      </c>
      <c r="BN25">
        <f t="shared" si="63"/>
        <v>33.217495427463938</v>
      </c>
      <c r="BO25">
        <f t="shared" si="64"/>
        <v>4.8694755234141383</v>
      </c>
      <c r="BP25">
        <f t="shared" si="65"/>
        <v>33.37011085219504</v>
      </c>
      <c r="BQ25">
        <f t="shared" si="66"/>
        <v>11.937413824134556</v>
      </c>
      <c r="BR25">
        <f t="shared" si="67"/>
        <v>31.711539161728773</v>
      </c>
      <c r="BS25">
        <f t="shared" si="68"/>
        <v>19.496266259623436</v>
      </c>
      <c r="BT25">
        <f t="shared" si="69"/>
        <v>27.935617622713494</v>
      </c>
      <c r="BU25">
        <f t="shared" si="70"/>
        <v>26.96314835807754</v>
      </c>
      <c r="BV25">
        <f t="shared" si="71"/>
        <v>21.973247052753432</v>
      </c>
      <c r="BW25">
        <f t="shared" si="72"/>
        <v>33.590566896861773</v>
      </c>
      <c r="BX25">
        <f t="shared" si="73"/>
        <v>14.080099688367874</v>
      </c>
      <c r="BY25">
        <f t="shared" si="74"/>
        <v>38.585714365426547</v>
      </c>
      <c r="BZ25">
        <f t="shared" si="75"/>
        <v>4.8525084934246703</v>
      </c>
      <c r="CA25">
        <f t="shared" si="76"/>
        <v>41.276776046742313</v>
      </c>
      <c r="CB25">
        <f t="shared" si="77"/>
        <v>-21807.472598893026</v>
      </c>
      <c r="CC25">
        <f t="shared" si="78"/>
        <v>-25.000000000000004</v>
      </c>
    </row>
    <row r="26" spans="1:81" x14ac:dyDescent="0.2">
      <c r="A26">
        <f t="shared" si="79"/>
        <v>1.9896753472735342</v>
      </c>
      <c r="B26">
        <f t="shared" si="80"/>
        <v>0.91354545764260153</v>
      </c>
      <c r="C26">
        <f t="shared" si="4"/>
        <v>1094.636278506046</v>
      </c>
      <c r="D26">
        <f t="shared" si="81"/>
        <v>0.54463903501502775</v>
      </c>
      <c r="E26">
        <f t="shared" si="82"/>
        <v>1.0999999999999999</v>
      </c>
      <c r="F26" t="e" cm="1">
        <f t="array" ref="F26">xtoyxsnew($E26,F$14,alfa,vita)</f>
        <v>#VALUE!</v>
      </c>
      <c r="G26" t="e" cm="1">
        <f t="array" ref="G26">YtoYySInEW($E26,F$14,alfa,vita)</f>
        <v>#VALUE!</v>
      </c>
      <c r="H26">
        <f t="shared" si="5"/>
        <v>-5.6116186840306179</v>
      </c>
      <c r="I26">
        <f t="shared" si="6"/>
        <v>46.469392377888745</v>
      </c>
      <c r="J26">
        <f t="shared" si="7"/>
        <v>-16.237693819346298</v>
      </c>
      <c r="K26">
        <f t="shared" si="8"/>
        <v>43.244379508519977</v>
      </c>
      <c r="L26">
        <f t="shared" si="9"/>
        <v>-25.20428148509372</v>
      </c>
      <c r="M26">
        <f t="shared" si="10"/>
        <v>37.296451110041289</v>
      </c>
      <c r="N26">
        <f t="shared" si="11"/>
        <v>-31.797732145938863</v>
      </c>
      <c r="O26">
        <f t="shared" si="12"/>
        <v>29.487745592841293</v>
      </c>
      <c r="P26">
        <f t="shared" si="13"/>
        <v>-35.751636912751792</v>
      </c>
      <c r="Q26">
        <f t="shared" si="14"/>
        <v>20.816169336243185</v>
      </c>
      <c r="R26">
        <f t="shared" si="15"/>
        <v>-37.212439588412145</v>
      </c>
      <c r="S26">
        <f t="shared" si="16"/>
        <v>12.19473072625186</v>
      </c>
      <c r="T26">
        <f t="shared" si="17"/>
        <v>-36.611048474920601</v>
      </c>
      <c r="U26">
        <f t="shared" si="18"/>
        <v>4.3027232101640092</v>
      </c>
      <c r="V26">
        <f t="shared" si="19"/>
        <v>-34.50388244805675</v>
      </c>
      <c r="W26">
        <f t="shared" si="20"/>
        <v>-2.4663548902816212</v>
      </c>
      <c r="X26">
        <f t="shared" si="21"/>
        <v>-31.437885151737294</v>
      </c>
      <c r="Y26">
        <f t="shared" si="22"/>
        <v>-7.9763638642681682</v>
      </c>
      <c r="Z26">
        <f t="shared" si="23"/>
        <v>-27.866775926228907</v>
      </c>
      <c r="AA26">
        <f t="shared" si="24"/>
        <v>-12.276402962226637</v>
      </c>
      <c r="AB26">
        <f t="shared" si="25"/>
        <v>-24.11904976218846</v>
      </c>
      <c r="AC26">
        <f t="shared" si="26"/>
        <v>-15.520702949744219</v>
      </c>
      <c r="AD26">
        <f t="shared" si="27"/>
        <v>-20.402844348406553</v>
      </c>
      <c r="AE26">
        <f t="shared" si="28"/>
        <v>-17.903021314767994</v>
      </c>
      <c r="AF26">
        <f t="shared" si="29"/>
        <v>-16.8295220898863</v>
      </c>
      <c r="AG26">
        <f t="shared" si="30"/>
        <v>-19.613505983219003</v>
      </c>
      <c r="AH26">
        <f t="shared" si="31"/>
        <v>-13.44185859224358</v>
      </c>
      <c r="AI26">
        <f t="shared" si="32"/>
        <v>-20.816169336243188</v>
      </c>
      <c r="AJ26">
        <f t="shared" si="33"/>
        <v>-10.238836223331191</v>
      </c>
      <c r="AK26">
        <f t="shared" si="34"/>
        <v>-21.640949193369089</v>
      </c>
      <c r="AL26">
        <f t="shared" si="35"/>
        <v>-7.194069684789179</v>
      </c>
      <c r="AM26">
        <f t="shared" si="36"/>
        <v>-22.184089030981067</v>
      </c>
      <c r="AN26">
        <f t="shared" si="37"/>
        <v>-4.2678979647893396</v>
      </c>
      <c r="AO26">
        <f t="shared" si="38"/>
        <v>-22.512084932199841</v>
      </c>
      <c r="AP26">
        <f t="shared" si="39"/>
        <v>-1.414480195307511</v>
      </c>
      <c r="AQ26">
        <f t="shared" si="40"/>
        <v>-22.666237172372306</v>
      </c>
      <c r="AR26">
        <f t="shared" si="41"/>
        <v>1.414480195307511</v>
      </c>
      <c r="AS26">
        <f t="shared" si="42"/>
        <v>-22.666237172372306</v>
      </c>
      <c r="AT26">
        <f t="shared" si="43"/>
        <v>4.2678979647893396</v>
      </c>
      <c r="AU26">
        <f t="shared" si="44"/>
        <v>-22.512084932199841</v>
      </c>
      <c r="AV26">
        <f t="shared" si="45"/>
        <v>7.194069684789179</v>
      </c>
      <c r="AW26">
        <f t="shared" si="46"/>
        <v>-22.184089030981067</v>
      </c>
      <c r="AX26">
        <f t="shared" si="47"/>
        <v>10.238836223331191</v>
      </c>
      <c r="AY26">
        <f t="shared" si="48"/>
        <v>-21.640949193369089</v>
      </c>
      <c r="AZ26">
        <f t="shared" si="49"/>
        <v>13.44185859224358</v>
      </c>
      <c r="BA26">
        <f t="shared" si="50"/>
        <v>-20.816169336243188</v>
      </c>
      <c r="BB26">
        <f t="shared" si="51"/>
        <v>16.8295220898863</v>
      </c>
      <c r="BC26">
        <f t="shared" si="52"/>
        <v>-19.613505983219003</v>
      </c>
      <c r="BD26">
        <f t="shared" si="53"/>
        <v>20.402844348406553</v>
      </c>
      <c r="BE26">
        <f t="shared" si="54"/>
        <v>-17.903021314767994</v>
      </c>
      <c r="BF26">
        <f t="shared" si="55"/>
        <v>24.11904976218846</v>
      </c>
      <c r="BG26">
        <f t="shared" si="56"/>
        <v>-15.520702949744219</v>
      </c>
      <c r="BH26">
        <f t="shared" si="57"/>
        <v>27.866775926228907</v>
      </c>
      <c r="BI26">
        <f t="shared" si="58"/>
        <v>-12.276402962226637</v>
      </c>
      <c r="BJ26">
        <f t="shared" si="59"/>
        <v>31.437885151737294</v>
      </c>
      <c r="BK26">
        <f t="shared" si="60"/>
        <v>-7.9763638642681682</v>
      </c>
      <c r="BL26">
        <f t="shared" si="61"/>
        <v>34.50388244805675</v>
      </c>
      <c r="BM26">
        <f t="shared" si="62"/>
        <v>-2.4663548902816212</v>
      </c>
      <c r="BN26">
        <f t="shared" si="63"/>
        <v>36.611048474920601</v>
      </c>
      <c r="BO26">
        <f t="shared" si="64"/>
        <v>4.3027232101640092</v>
      </c>
      <c r="BP26">
        <f t="shared" si="65"/>
        <v>37.212439588412145</v>
      </c>
      <c r="BQ26">
        <f t="shared" si="66"/>
        <v>12.19473072625186</v>
      </c>
      <c r="BR26">
        <f t="shared" si="67"/>
        <v>35.751636912751792</v>
      </c>
      <c r="BS26">
        <f t="shared" si="68"/>
        <v>20.816169336243185</v>
      </c>
      <c r="BT26">
        <f t="shared" si="69"/>
        <v>31.797732145938863</v>
      </c>
      <c r="BU26">
        <f t="shared" si="70"/>
        <v>29.487745592841293</v>
      </c>
      <c r="BV26">
        <f t="shared" si="71"/>
        <v>25.20428148509372</v>
      </c>
      <c r="BW26">
        <f t="shared" si="72"/>
        <v>37.296451110041289</v>
      </c>
      <c r="BX26">
        <f t="shared" si="73"/>
        <v>16.237693819346298</v>
      </c>
      <c r="BY26">
        <f t="shared" si="74"/>
        <v>43.244379508519977</v>
      </c>
      <c r="BZ26">
        <f t="shared" si="75"/>
        <v>5.6116186840306179</v>
      </c>
      <c r="CA26">
        <f t="shared" si="76"/>
        <v>46.469392377888745</v>
      </c>
      <c r="CB26">
        <f t="shared" si="77"/>
        <v>-21807.472598893026</v>
      </c>
      <c r="CC26">
        <f t="shared" si="78"/>
        <v>-25.000000000000004</v>
      </c>
    </row>
    <row r="27" spans="1:81" x14ac:dyDescent="0.2">
      <c r="A27">
        <f t="shared" si="79"/>
        <v>1.8849555921538745</v>
      </c>
      <c r="B27">
        <f t="shared" si="80"/>
        <v>0.95105651629515398</v>
      </c>
      <c r="C27">
        <f t="shared" si="4"/>
        <v>1051.4622242382668</v>
      </c>
      <c r="D27">
        <f t="shared" si="81"/>
        <v>0.58778525229247369</v>
      </c>
      <c r="E27">
        <f t="shared" si="82"/>
        <v>1.2</v>
      </c>
      <c r="F27" t="e" cm="1">
        <f t="array" ref="F27">xtoyxsnew($E27,F$14,alfa,vita)</f>
        <v>#VALUE!</v>
      </c>
      <c r="G27" t="e" cm="1">
        <f t="array" ref="G27">YtoYySInEW($E27,F$14,alfa,vita)</f>
        <v>#VALUE!</v>
      </c>
      <c r="H27">
        <f t="shared" si="5"/>
        <v>-6.4290296328359116</v>
      </c>
      <c r="I27">
        <f t="shared" si="6"/>
        <v>51.853320526097271</v>
      </c>
      <c r="J27">
        <f t="shared" si="7"/>
        <v>-18.549894909087904</v>
      </c>
      <c r="K27">
        <f t="shared" si="8"/>
        <v>48.029889216197603</v>
      </c>
      <c r="L27">
        <f t="shared" si="9"/>
        <v>-28.634057610881136</v>
      </c>
      <c r="M27">
        <f t="shared" si="10"/>
        <v>41.024305576769486</v>
      </c>
      <c r="N27">
        <f t="shared" si="11"/>
        <v>-35.839943134402034</v>
      </c>
      <c r="O27">
        <f t="shared" si="12"/>
        <v>31.925566190192971</v>
      </c>
      <c r="P27">
        <f t="shared" si="13"/>
        <v>-39.902421729589655</v>
      </c>
      <c r="Q27">
        <f t="shared" si="14"/>
        <v>21.969654048141795</v>
      </c>
      <c r="R27">
        <f t="shared" si="15"/>
        <v>-41.071127443143467</v>
      </c>
      <c r="S27">
        <f t="shared" si="16"/>
        <v>12.252897277029886</v>
      </c>
      <c r="T27">
        <f t="shared" si="17"/>
        <v>-39.928947630894314</v>
      </c>
      <c r="U27">
        <f t="shared" si="18"/>
        <v>3.5510683288589315</v>
      </c>
      <c r="V27">
        <f t="shared" si="19"/>
        <v>-37.181240684387525</v>
      </c>
      <c r="W27">
        <f t="shared" si="20"/>
        <v>-3.728749000073476</v>
      </c>
      <c r="X27">
        <f t="shared" si="21"/>
        <v>-33.488060923846092</v>
      </c>
      <c r="Y27">
        <f t="shared" si="22"/>
        <v>-9.4934128561862376</v>
      </c>
      <c r="Z27">
        <f t="shared" si="23"/>
        <v>-29.370168234045821</v>
      </c>
      <c r="AA27">
        <f t="shared" si="24"/>
        <v>-13.860317090614704</v>
      </c>
      <c r="AB27">
        <f t="shared" si="25"/>
        <v>-25.182921196040073</v>
      </c>
      <c r="AC27">
        <f t="shared" si="26"/>
        <v>-17.052949959188133</v>
      </c>
      <c r="AD27">
        <f t="shared" si="27"/>
        <v>-21.134000835419197</v>
      </c>
      <c r="AE27">
        <f t="shared" si="28"/>
        <v>-19.321901252938698</v>
      </c>
      <c r="AF27">
        <f t="shared" si="29"/>
        <v>-17.319828333467154</v>
      </c>
      <c r="AG27">
        <f t="shared" si="30"/>
        <v>-20.897663178105415</v>
      </c>
      <c r="AH27">
        <f t="shared" si="31"/>
        <v>-13.763209730405299</v>
      </c>
      <c r="AI27">
        <f t="shared" si="32"/>
        <v>-21.969654048141791</v>
      </c>
      <c r="AJ27">
        <f t="shared" si="33"/>
        <v>-10.443655696013705</v>
      </c>
      <c r="AK27">
        <f t="shared" si="34"/>
        <v>-22.682073501750953</v>
      </c>
      <c r="AL27">
        <f t="shared" si="35"/>
        <v>-7.3182372795409751</v>
      </c>
      <c r="AM27">
        <f t="shared" si="36"/>
        <v>-23.138208598500789</v>
      </c>
      <c r="AN27">
        <f t="shared" si="37"/>
        <v>-4.3341511946076565</v>
      </c>
      <c r="AO27">
        <f t="shared" si="38"/>
        <v>-23.407498835340142</v>
      </c>
      <c r="AP27">
        <f t="shared" si="39"/>
        <v>-1.4352516977436198</v>
      </c>
      <c r="AQ27">
        <f t="shared" si="40"/>
        <v>-23.532198511600207</v>
      </c>
      <c r="AR27">
        <f t="shared" si="41"/>
        <v>1.4352516977436198</v>
      </c>
      <c r="AS27">
        <f t="shared" si="42"/>
        <v>-23.532198511600207</v>
      </c>
      <c r="AT27">
        <f t="shared" si="43"/>
        <v>4.3341511946076565</v>
      </c>
      <c r="AU27">
        <f t="shared" si="44"/>
        <v>-23.407498835340142</v>
      </c>
      <c r="AV27">
        <f t="shared" si="45"/>
        <v>7.3182372795409751</v>
      </c>
      <c r="AW27">
        <f t="shared" si="46"/>
        <v>-23.138208598500789</v>
      </c>
      <c r="AX27">
        <f t="shared" si="47"/>
        <v>10.443655696013705</v>
      </c>
      <c r="AY27">
        <f t="shared" si="48"/>
        <v>-22.682073501750953</v>
      </c>
      <c r="AZ27">
        <f t="shared" si="49"/>
        <v>13.763209730405299</v>
      </c>
      <c r="BA27">
        <f t="shared" si="50"/>
        <v>-21.969654048141791</v>
      </c>
      <c r="BB27">
        <f t="shared" si="51"/>
        <v>17.319828333467154</v>
      </c>
      <c r="BC27">
        <f t="shared" si="52"/>
        <v>-20.897663178105415</v>
      </c>
      <c r="BD27">
        <f t="shared" si="53"/>
        <v>21.134000835419197</v>
      </c>
      <c r="BE27">
        <f t="shared" si="54"/>
        <v>-19.321901252938698</v>
      </c>
      <c r="BF27">
        <f t="shared" si="55"/>
        <v>25.182921196040073</v>
      </c>
      <c r="BG27">
        <f t="shared" si="56"/>
        <v>-17.052949959188133</v>
      </c>
      <c r="BH27">
        <f t="shared" si="57"/>
        <v>29.370168234045821</v>
      </c>
      <c r="BI27">
        <f t="shared" si="58"/>
        <v>-13.860317090614704</v>
      </c>
      <c r="BJ27">
        <f t="shared" si="59"/>
        <v>33.488060923846092</v>
      </c>
      <c r="BK27">
        <f t="shared" si="60"/>
        <v>-9.4934128561862376</v>
      </c>
      <c r="BL27">
        <f t="shared" si="61"/>
        <v>37.181240684387525</v>
      </c>
      <c r="BM27">
        <f t="shared" si="62"/>
        <v>-3.728749000073476</v>
      </c>
      <c r="BN27">
        <f t="shared" si="63"/>
        <v>39.928947630894314</v>
      </c>
      <c r="BO27">
        <f t="shared" si="64"/>
        <v>3.5510683288589315</v>
      </c>
      <c r="BP27">
        <f t="shared" si="65"/>
        <v>41.071127443143467</v>
      </c>
      <c r="BQ27">
        <f t="shared" si="66"/>
        <v>12.252897277029886</v>
      </c>
      <c r="BR27">
        <f t="shared" si="67"/>
        <v>39.902421729589655</v>
      </c>
      <c r="BS27">
        <f t="shared" si="68"/>
        <v>21.969654048141795</v>
      </c>
      <c r="BT27">
        <f t="shared" si="69"/>
        <v>35.839943134402034</v>
      </c>
      <c r="BU27">
        <f t="shared" si="70"/>
        <v>31.925566190192971</v>
      </c>
      <c r="BV27">
        <f t="shared" si="71"/>
        <v>28.634057610881136</v>
      </c>
      <c r="BW27">
        <f t="shared" si="72"/>
        <v>41.024305576769486</v>
      </c>
      <c r="BX27">
        <f t="shared" si="73"/>
        <v>18.549894909087904</v>
      </c>
      <c r="BY27">
        <f t="shared" si="74"/>
        <v>48.029889216197603</v>
      </c>
      <c r="BZ27">
        <f t="shared" si="75"/>
        <v>6.4290296328359116</v>
      </c>
      <c r="CA27">
        <f t="shared" si="76"/>
        <v>51.853320526097271</v>
      </c>
      <c r="CB27">
        <f t="shared" si="77"/>
        <v>-21807.472598893026</v>
      </c>
      <c r="CC27">
        <f t="shared" si="78"/>
        <v>-25.000000000000004</v>
      </c>
    </row>
    <row r="28" spans="1:81" x14ac:dyDescent="0.2">
      <c r="A28">
        <f t="shared" si="79"/>
        <v>1.7802358370342148</v>
      </c>
      <c r="B28">
        <f t="shared" si="80"/>
        <v>0.97814760073380591</v>
      </c>
      <c r="C28">
        <f t="shared" si="4"/>
        <v>1022.3405948650289</v>
      </c>
      <c r="D28">
        <f t="shared" si="81"/>
        <v>0.62932039104983795</v>
      </c>
      <c r="E28">
        <f t="shared" si="82"/>
        <v>1.3</v>
      </c>
      <c r="F28" t="e" cm="1">
        <f t="array" ref="F28">xtoyxsnew($E28,F$14,alfa,vita)</f>
        <v>#VALUE!</v>
      </c>
      <c r="G28" t="e" cm="1">
        <f t="array" ref="G28">YtoYySInEW($E28,F$14,alfa,vita)</f>
        <v>#VALUE!</v>
      </c>
      <c r="H28">
        <f t="shared" si="5"/>
        <v>-7.3068468573092229</v>
      </c>
      <c r="I28">
        <f t="shared" si="6"/>
        <v>57.427906146265585</v>
      </c>
      <c r="J28">
        <f t="shared" si="7"/>
        <v>-21.020772045952761</v>
      </c>
      <c r="K28">
        <f t="shared" si="8"/>
        <v>52.937114852709094</v>
      </c>
      <c r="L28">
        <f t="shared" si="9"/>
        <v>-32.263465440214901</v>
      </c>
      <c r="M28">
        <f t="shared" si="10"/>
        <v>44.763479747309205</v>
      </c>
      <c r="N28">
        <f t="shared" si="11"/>
        <v>-40.055486472339261</v>
      </c>
      <c r="O28">
        <f t="shared" si="12"/>
        <v>34.263783483294738</v>
      </c>
      <c r="P28">
        <f t="shared" si="13"/>
        <v>-44.148586086628036</v>
      </c>
      <c r="Q28">
        <f t="shared" si="14"/>
        <v>22.947498667902273</v>
      </c>
      <c r="R28">
        <f t="shared" si="15"/>
        <v>-44.925488528636691</v>
      </c>
      <c r="S28">
        <f t="shared" si="16"/>
        <v>12.111289549520956</v>
      </c>
      <c r="T28">
        <f t="shared" si="17"/>
        <v>-43.150538676543334</v>
      </c>
      <c r="U28">
        <f t="shared" si="18"/>
        <v>2.6243785400196047</v>
      </c>
      <c r="V28">
        <f t="shared" si="19"/>
        <v>-39.696985466994029</v>
      </c>
      <c r="W28">
        <f t="shared" si="20"/>
        <v>-5.1085385168082711</v>
      </c>
      <c r="X28">
        <f t="shared" si="21"/>
        <v>-35.343908215512897</v>
      </c>
      <c r="Y28">
        <f t="shared" si="22"/>
        <v>-11.056621476010152</v>
      </c>
      <c r="Z28">
        <f t="shared" si="23"/>
        <v>-30.675163980230643</v>
      </c>
      <c r="AA28">
        <f t="shared" si="24"/>
        <v>-15.421142825991078</v>
      </c>
      <c r="AB28">
        <f t="shared" si="25"/>
        <v>-26.064318498329357</v>
      </c>
      <c r="AC28">
        <f t="shared" si="26"/>
        <v>-18.503933315584941</v>
      </c>
      <c r="AD28">
        <f t="shared" si="27"/>
        <v>-21.709505316296767</v>
      </c>
      <c r="AE28">
        <f t="shared" si="28"/>
        <v>-20.615541724662279</v>
      </c>
      <c r="AF28">
        <f t="shared" si="29"/>
        <v>-17.685036643762565</v>
      </c>
      <c r="AG28">
        <f t="shared" si="30"/>
        <v>-22.026003203575808</v>
      </c>
      <c r="AH28">
        <f t="shared" si="31"/>
        <v>-13.989181328366504</v>
      </c>
      <c r="AI28">
        <f t="shared" si="32"/>
        <v>-22.947498667902266</v>
      </c>
      <c r="AJ28">
        <f t="shared" si="33"/>
        <v>-10.579718655424557</v>
      </c>
      <c r="AK28">
        <f t="shared" si="34"/>
        <v>-23.535481365796095</v>
      </c>
      <c r="AL28">
        <f t="shared" si="35"/>
        <v>-7.3965914606919894</v>
      </c>
      <c r="AM28">
        <f t="shared" si="36"/>
        <v>-23.897694962559601</v>
      </c>
      <c r="AN28">
        <f t="shared" si="37"/>
        <v>-4.3743333615725914</v>
      </c>
      <c r="AO28">
        <f t="shared" si="38"/>
        <v>-24.104637286282681</v>
      </c>
      <c r="AP28">
        <f t="shared" si="39"/>
        <v>-1.4475778357901496</v>
      </c>
      <c r="AQ28">
        <f t="shared" si="40"/>
        <v>-24.198340268267962</v>
      </c>
      <c r="AR28">
        <f t="shared" si="41"/>
        <v>1.4475778357901496</v>
      </c>
      <c r="AS28">
        <f t="shared" si="42"/>
        <v>-24.198340268267962</v>
      </c>
      <c r="AT28">
        <f t="shared" si="43"/>
        <v>4.3743333615725914</v>
      </c>
      <c r="AU28">
        <f t="shared" si="44"/>
        <v>-24.104637286282681</v>
      </c>
      <c r="AV28">
        <f t="shared" si="45"/>
        <v>7.3965914606919894</v>
      </c>
      <c r="AW28">
        <f t="shared" si="46"/>
        <v>-23.897694962559601</v>
      </c>
      <c r="AX28">
        <f t="shared" si="47"/>
        <v>10.579718655424557</v>
      </c>
      <c r="AY28">
        <f t="shared" si="48"/>
        <v>-23.535481365796095</v>
      </c>
      <c r="AZ28">
        <f t="shared" si="49"/>
        <v>13.989181328366504</v>
      </c>
      <c r="BA28">
        <f t="shared" si="50"/>
        <v>-22.947498667902266</v>
      </c>
      <c r="BB28">
        <f t="shared" si="51"/>
        <v>17.685036643762565</v>
      </c>
      <c r="BC28">
        <f t="shared" si="52"/>
        <v>-22.026003203575808</v>
      </c>
      <c r="BD28">
        <f t="shared" si="53"/>
        <v>21.709505316296767</v>
      </c>
      <c r="BE28">
        <f t="shared" si="54"/>
        <v>-20.615541724662279</v>
      </c>
      <c r="BF28">
        <f t="shared" si="55"/>
        <v>26.064318498329357</v>
      </c>
      <c r="BG28">
        <f t="shared" si="56"/>
        <v>-18.503933315584941</v>
      </c>
      <c r="BH28">
        <f t="shared" si="57"/>
        <v>30.675163980230643</v>
      </c>
      <c r="BI28">
        <f t="shared" si="58"/>
        <v>-15.421142825991078</v>
      </c>
      <c r="BJ28">
        <f t="shared" si="59"/>
        <v>35.343908215512897</v>
      </c>
      <c r="BK28">
        <f t="shared" si="60"/>
        <v>-11.056621476010152</v>
      </c>
      <c r="BL28">
        <f t="shared" si="61"/>
        <v>39.696985466994029</v>
      </c>
      <c r="BM28">
        <f t="shared" si="62"/>
        <v>-5.1085385168082711</v>
      </c>
      <c r="BN28">
        <f t="shared" si="63"/>
        <v>43.150538676543334</v>
      </c>
      <c r="BO28">
        <f t="shared" si="64"/>
        <v>2.6243785400196047</v>
      </c>
      <c r="BP28">
        <f t="shared" si="65"/>
        <v>44.925488528636691</v>
      </c>
      <c r="BQ28">
        <f t="shared" si="66"/>
        <v>12.111289549520956</v>
      </c>
      <c r="BR28">
        <f t="shared" si="67"/>
        <v>44.148586086628036</v>
      </c>
      <c r="BS28">
        <f t="shared" si="68"/>
        <v>22.947498667902273</v>
      </c>
      <c r="BT28">
        <f t="shared" si="69"/>
        <v>40.055486472339261</v>
      </c>
      <c r="BU28">
        <f t="shared" si="70"/>
        <v>34.263783483294738</v>
      </c>
      <c r="BV28">
        <f t="shared" si="71"/>
        <v>32.263465440214901</v>
      </c>
      <c r="BW28">
        <f t="shared" si="72"/>
        <v>44.763479747309205</v>
      </c>
      <c r="BX28">
        <f t="shared" si="73"/>
        <v>21.020772045952761</v>
      </c>
      <c r="BY28">
        <f t="shared" si="74"/>
        <v>52.937114852709094</v>
      </c>
      <c r="BZ28">
        <f t="shared" si="75"/>
        <v>7.3068468573092229</v>
      </c>
      <c r="CA28">
        <f t="shared" si="76"/>
        <v>57.427906146265585</v>
      </c>
      <c r="CB28">
        <f t="shared" si="77"/>
        <v>-21807.472598893026</v>
      </c>
      <c r="CC28">
        <f t="shared" si="78"/>
        <v>-25.000000000000004</v>
      </c>
    </row>
    <row r="29" spans="1:81" x14ac:dyDescent="0.2">
      <c r="A29">
        <f t="shared" si="79"/>
        <v>1.6755160819145551</v>
      </c>
      <c r="B29">
        <f t="shared" si="80"/>
        <v>0.99452189536827351</v>
      </c>
      <c r="C29">
        <f t="shared" si="4"/>
        <v>1005.5082795635162</v>
      </c>
      <c r="D29">
        <f t="shared" si="81"/>
        <v>0.66913060635885868</v>
      </c>
      <c r="E29">
        <f t="shared" si="82"/>
        <v>1.4000000000000001</v>
      </c>
      <c r="F29" t="e" cm="1">
        <f t="array" ref="F29">xtoyxsnew($E29,F$14,alfa,vita)</f>
        <v>#VALUE!</v>
      </c>
      <c r="G29" t="e" cm="1">
        <f t="array" ref="G29">YtoYySInEW($E29,F$14,alfa,vita)</f>
        <v>#VALUE!</v>
      </c>
      <c r="H29">
        <f t="shared" si="5"/>
        <v>-8.2471685333371383</v>
      </c>
      <c r="I29">
        <f t="shared" si="6"/>
        <v>63.192471721403152</v>
      </c>
      <c r="J29">
        <f t="shared" si="7"/>
        <v>-23.654224265015568</v>
      </c>
      <c r="K29">
        <f t="shared" si="8"/>
        <v>57.960797339216086</v>
      </c>
      <c r="L29">
        <f t="shared" si="9"/>
        <v>-36.09282463169415</v>
      </c>
      <c r="M29">
        <f t="shared" si="10"/>
        <v>48.503290731318522</v>
      </c>
      <c r="N29">
        <f t="shared" si="11"/>
        <v>-44.436686050585251</v>
      </c>
      <c r="O29">
        <f t="shared" si="12"/>
        <v>36.490094871107885</v>
      </c>
      <c r="P29">
        <f t="shared" si="13"/>
        <v>-48.474059930486227</v>
      </c>
      <c r="Q29">
        <f t="shared" si="14"/>
        <v>23.741885652347293</v>
      </c>
      <c r="R29">
        <f t="shared" si="15"/>
        <v>-48.754883368485814</v>
      </c>
      <c r="S29">
        <f t="shared" si="16"/>
        <v>11.77142650739083</v>
      </c>
      <c r="T29">
        <f t="shared" si="17"/>
        <v>-46.256431717600577</v>
      </c>
      <c r="U29">
        <f t="shared" si="18"/>
        <v>1.5348193473522391</v>
      </c>
      <c r="V29">
        <f t="shared" si="19"/>
        <v>-42.038013764347944</v>
      </c>
      <c r="W29">
        <f t="shared" si="20"/>
        <v>-6.5851512734029534</v>
      </c>
      <c r="X29">
        <f t="shared" si="21"/>
        <v>-37.001166621774402</v>
      </c>
      <c r="Y29">
        <f t="shared" si="22"/>
        <v>-12.641201201392535</v>
      </c>
      <c r="Z29">
        <f t="shared" si="23"/>
        <v>-31.786237867643873</v>
      </c>
      <c r="AA29">
        <f t="shared" si="24"/>
        <v>-16.934129432509582</v>
      </c>
      <c r="AB29">
        <f t="shared" si="25"/>
        <v>-26.774506172596965</v>
      </c>
      <c r="AC29">
        <f t="shared" si="26"/>
        <v>-19.852019377223044</v>
      </c>
      <c r="AD29">
        <f t="shared" si="27"/>
        <v>-22.144705493213046</v>
      </c>
      <c r="AE29">
        <f t="shared" si="28"/>
        <v>-21.76695992928337</v>
      </c>
      <c r="AF29">
        <f t="shared" si="29"/>
        <v>-17.941934148006226</v>
      </c>
      <c r="AG29">
        <f t="shared" si="30"/>
        <v>-22.98642285360139</v>
      </c>
      <c r="AH29">
        <f t="shared" si="31"/>
        <v>-14.135843439507887</v>
      </c>
      <c r="AI29">
        <f t="shared" si="32"/>
        <v>-23.7418856523473</v>
      </c>
      <c r="AJ29">
        <f t="shared" si="33"/>
        <v>-10.66081330184919</v>
      </c>
      <c r="AK29">
        <f t="shared" si="34"/>
        <v>-24.196682554204965</v>
      </c>
      <c r="AL29">
        <f t="shared" si="35"/>
        <v>-7.4395973133423059</v>
      </c>
      <c r="AM29">
        <f t="shared" si="36"/>
        <v>-24.460378256450735</v>
      </c>
      <c r="AN29">
        <f t="shared" si="37"/>
        <v>-4.3949484790956559</v>
      </c>
      <c r="AO29">
        <f t="shared" si="38"/>
        <v>-24.602753161021678</v>
      </c>
      <c r="AP29">
        <f t="shared" si="39"/>
        <v>-1.453661974298887</v>
      </c>
      <c r="AQ29">
        <f t="shared" si="40"/>
        <v>-24.664581481674759</v>
      </c>
      <c r="AR29">
        <f t="shared" si="41"/>
        <v>1.453661974298887</v>
      </c>
      <c r="AS29">
        <f t="shared" si="42"/>
        <v>-24.664581481674759</v>
      </c>
      <c r="AT29">
        <f t="shared" si="43"/>
        <v>4.3949484790956559</v>
      </c>
      <c r="AU29">
        <f t="shared" si="44"/>
        <v>-24.602753161021678</v>
      </c>
      <c r="AV29">
        <f t="shared" si="45"/>
        <v>7.4395973133423059</v>
      </c>
      <c r="AW29">
        <f t="shared" si="46"/>
        <v>-24.460378256450735</v>
      </c>
      <c r="AX29">
        <f t="shared" si="47"/>
        <v>10.66081330184919</v>
      </c>
      <c r="AY29">
        <f t="shared" si="48"/>
        <v>-24.196682554204965</v>
      </c>
      <c r="AZ29">
        <f t="shared" si="49"/>
        <v>14.135843439507887</v>
      </c>
      <c r="BA29">
        <f t="shared" si="50"/>
        <v>-23.7418856523473</v>
      </c>
      <c r="BB29">
        <f t="shared" si="51"/>
        <v>17.941934148006226</v>
      </c>
      <c r="BC29">
        <f t="shared" si="52"/>
        <v>-22.98642285360139</v>
      </c>
      <c r="BD29">
        <f t="shared" si="53"/>
        <v>22.144705493213046</v>
      </c>
      <c r="BE29">
        <f t="shared" si="54"/>
        <v>-21.76695992928337</v>
      </c>
      <c r="BF29">
        <f t="shared" si="55"/>
        <v>26.774506172596965</v>
      </c>
      <c r="BG29">
        <f t="shared" si="56"/>
        <v>-19.852019377223044</v>
      </c>
      <c r="BH29">
        <f t="shared" si="57"/>
        <v>31.786237867643873</v>
      </c>
      <c r="BI29">
        <f t="shared" si="58"/>
        <v>-16.934129432509582</v>
      </c>
      <c r="BJ29">
        <f t="shared" si="59"/>
        <v>37.001166621774402</v>
      </c>
      <c r="BK29">
        <f t="shared" si="60"/>
        <v>-12.641201201392535</v>
      </c>
      <c r="BL29">
        <f t="shared" si="61"/>
        <v>42.038013764347944</v>
      </c>
      <c r="BM29">
        <f t="shared" si="62"/>
        <v>-6.5851512734029534</v>
      </c>
      <c r="BN29">
        <f t="shared" si="63"/>
        <v>46.256431717600577</v>
      </c>
      <c r="BO29">
        <f t="shared" si="64"/>
        <v>1.5348193473522391</v>
      </c>
      <c r="BP29">
        <f t="shared" si="65"/>
        <v>48.754883368485814</v>
      </c>
      <c r="BQ29">
        <f t="shared" si="66"/>
        <v>11.77142650739083</v>
      </c>
      <c r="BR29">
        <f t="shared" si="67"/>
        <v>48.474059930486227</v>
      </c>
      <c r="BS29">
        <f t="shared" si="68"/>
        <v>23.741885652347293</v>
      </c>
      <c r="BT29">
        <f t="shared" si="69"/>
        <v>44.436686050585251</v>
      </c>
      <c r="BU29">
        <f t="shared" si="70"/>
        <v>36.490094871107885</v>
      </c>
      <c r="BV29">
        <f t="shared" si="71"/>
        <v>36.09282463169415</v>
      </c>
      <c r="BW29">
        <f t="shared" si="72"/>
        <v>48.503290731318522</v>
      </c>
      <c r="BX29">
        <f t="shared" si="73"/>
        <v>23.654224265015568</v>
      </c>
      <c r="BY29">
        <f t="shared" si="74"/>
        <v>57.960797339216086</v>
      </c>
      <c r="BZ29">
        <f t="shared" si="75"/>
        <v>8.2471685333371383</v>
      </c>
      <c r="CA29">
        <f t="shared" si="76"/>
        <v>63.192471721403152</v>
      </c>
      <c r="CB29">
        <f t="shared" si="77"/>
        <v>-21807.472598893026</v>
      </c>
      <c r="CC29">
        <f t="shared" si="78"/>
        <v>-25.000000000000004</v>
      </c>
    </row>
    <row r="30" spans="1:81" x14ac:dyDescent="0.2">
      <c r="A30">
        <f t="shared" si="79"/>
        <v>1.5707963267948954</v>
      </c>
      <c r="B30">
        <f t="shared" si="80"/>
        <v>1</v>
      </c>
      <c r="C30">
        <f t="shared" si="4"/>
        <v>1000</v>
      </c>
      <c r="D30">
        <f t="shared" si="81"/>
        <v>0.70710678118654791</v>
      </c>
      <c r="E30">
        <f t="shared" si="82"/>
        <v>1.5000000000000002</v>
      </c>
      <c r="F30" t="e" cm="1">
        <f t="array" ref="F30">xtoyxsnew($E30,F$14,alfa,vita)</f>
        <v>#VALUE!</v>
      </c>
      <c r="G30" t="e" cm="1">
        <f t="array" ref="G30">YtoYySInEW($E30,F$14,alfa,vita)</f>
        <v>#VALUE!</v>
      </c>
      <c r="H30">
        <f t="shared" si="5"/>
        <v>-9.2520852402183795</v>
      </c>
      <c r="I30">
        <f t="shared" si="6"/>
        <v>69.146316644973766</v>
      </c>
      <c r="J30">
        <f t="shared" si="7"/>
        <v>-26.453976369465764</v>
      </c>
      <c r="K30">
        <f t="shared" si="8"/>
        <v>63.095552789952421</v>
      </c>
      <c r="L30">
        <f t="shared" si="9"/>
        <v>-40.121883579147074</v>
      </c>
      <c r="M30">
        <f t="shared" si="10"/>
        <v>52.233053819067507</v>
      </c>
      <c r="N30">
        <f t="shared" si="11"/>
        <v>-48.974994154653821</v>
      </c>
      <c r="O30">
        <f t="shared" si="12"/>
        <v>38.592786548900513</v>
      </c>
      <c r="P30">
        <f t="shared" si="13"/>
        <v>-52.862139154760172</v>
      </c>
      <c r="Q30">
        <f t="shared" si="14"/>
        <v>24.346464141202279</v>
      </c>
      <c r="R30">
        <f t="shared" si="15"/>
        <v>-52.538940288195455</v>
      </c>
      <c r="S30">
        <f t="shared" si="16"/>
        <v>11.236953711665086</v>
      </c>
      <c r="T30">
        <f t="shared" si="17"/>
        <v>-49.228755733234884</v>
      </c>
      <c r="U30">
        <f t="shared" si="18"/>
        <v>0.29669439006394721</v>
      </c>
      <c r="V30">
        <f t="shared" si="19"/>
        <v>-44.193827505085721</v>
      </c>
      <c r="W30">
        <f t="shared" si="20"/>
        <v>-8.1365715029763486</v>
      </c>
      <c r="X30">
        <f t="shared" si="21"/>
        <v>-38.458724853506006</v>
      </c>
      <c r="Y30">
        <f t="shared" si="22"/>
        <v>-14.222024618477196</v>
      </c>
      <c r="Z30">
        <f t="shared" si="23"/>
        <v>-32.71093970778405</v>
      </c>
      <c r="AA30">
        <f t="shared" si="24"/>
        <v>-18.375284781524442</v>
      </c>
      <c r="AB30">
        <f t="shared" si="25"/>
        <v>-27.327301396564017</v>
      </c>
      <c r="AC30">
        <f t="shared" si="26"/>
        <v>-21.077108664170215</v>
      </c>
      <c r="AD30">
        <f t="shared" si="27"/>
        <v>-22.456790971155915</v>
      </c>
      <c r="AE30">
        <f t="shared" si="28"/>
        <v>-22.76104014781555</v>
      </c>
      <c r="AF30">
        <f t="shared" si="29"/>
        <v>-18.108469775699831</v>
      </c>
      <c r="AG30">
        <f t="shared" si="30"/>
        <v>-23.7686201299937</v>
      </c>
      <c r="AH30">
        <f t="shared" si="31"/>
        <v>-14.219900170233533</v>
      </c>
      <c r="AI30">
        <f t="shared" si="32"/>
        <v>-24.346464141202279</v>
      </c>
      <c r="AJ30">
        <f t="shared" si="33"/>
        <v>-10.701017053015065</v>
      </c>
      <c r="AK30">
        <f t="shared" si="34"/>
        <v>-24.66219813691777</v>
      </c>
      <c r="AL30">
        <f t="shared" si="35"/>
        <v>-7.4578209134259135</v>
      </c>
      <c r="AM30">
        <f t="shared" si="36"/>
        <v>-24.824650883509328</v>
      </c>
      <c r="AN30">
        <f t="shared" si="37"/>
        <v>-4.4025215306159806</v>
      </c>
      <c r="AO30">
        <f t="shared" si="38"/>
        <v>-24.9013126282541</v>
      </c>
      <c r="AP30">
        <f t="shared" si="39"/>
        <v>-1.4557082367616845</v>
      </c>
      <c r="AQ30">
        <f t="shared" si="40"/>
        <v>-24.930865486381236</v>
      </c>
      <c r="AR30">
        <f t="shared" si="41"/>
        <v>1.4557082367616845</v>
      </c>
      <c r="AS30">
        <f t="shared" si="42"/>
        <v>-24.930865486381236</v>
      </c>
      <c r="AT30">
        <f t="shared" si="43"/>
        <v>4.4025215306159806</v>
      </c>
      <c r="AU30">
        <f t="shared" si="44"/>
        <v>-24.9013126282541</v>
      </c>
      <c r="AV30">
        <f t="shared" si="45"/>
        <v>7.4578209134259135</v>
      </c>
      <c r="AW30">
        <f t="shared" si="46"/>
        <v>-24.824650883509328</v>
      </c>
      <c r="AX30">
        <f t="shared" si="47"/>
        <v>10.701017053015065</v>
      </c>
      <c r="AY30">
        <f t="shared" si="48"/>
        <v>-24.66219813691777</v>
      </c>
      <c r="AZ30">
        <f t="shared" si="49"/>
        <v>14.219900170233533</v>
      </c>
      <c r="BA30">
        <f t="shared" si="50"/>
        <v>-24.346464141202279</v>
      </c>
      <c r="BB30">
        <f t="shared" si="51"/>
        <v>18.108469775699831</v>
      </c>
      <c r="BC30">
        <f t="shared" si="52"/>
        <v>-23.7686201299937</v>
      </c>
      <c r="BD30">
        <f t="shared" si="53"/>
        <v>22.456790971155915</v>
      </c>
      <c r="BE30">
        <f t="shared" si="54"/>
        <v>-22.76104014781555</v>
      </c>
      <c r="BF30">
        <f t="shared" si="55"/>
        <v>27.327301396564017</v>
      </c>
      <c r="BG30">
        <f t="shared" si="56"/>
        <v>-21.077108664170215</v>
      </c>
      <c r="BH30">
        <f t="shared" si="57"/>
        <v>32.71093970778405</v>
      </c>
      <c r="BI30">
        <f t="shared" si="58"/>
        <v>-18.375284781524442</v>
      </c>
      <c r="BJ30">
        <f t="shared" si="59"/>
        <v>38.458724853506006</v>
      </c>
      <c r="BK30">
        <f t="shared" si="60"/>
        <v>-14.222024618477196</v>
      </c>
      <c r="BL30">
        <f t="shared" si="61"/>
        <v>44.193827505085721</v>
      </c>
      <c r="BM30">
        <f t="shared" si="62"/>
        <v>-8.1365715029763486</v>
      </c>
      <c r="BN30">
        <f t="shared" si="63"/>
        <v>49.228755733234884</v>
      </c>
      <c r="BO30">
        <f t="shared" si="64"/>
        <v>0.29669439006394721</v>
      </c>
      <c r="BP30">
        <f t="shared" si="65"/>
        <v>52.538940288195455</v>
      </c>
      <c r="BQ30">
        <f t="shared" si="66"/>
        <v>11.236953711665086</v>
      </c>
      <c r="BR30">
        <f t="shared" si="67"/>
        <v>52.862139154760172</v>
      </c>
      <c r="BS30">
        <f t="shared" si="68"/>
        <v>24.346464141202279</v>
      </c>
      <c r="BT30">
        <f t="shared" si="69"/>
        <v>48.974994154653821</v>
      </c>
      <c r="BU30">
        <f t="shared" si="70"/>
        <v>38.592786548900513</v>
      </c>
      <c r="BV30">
        <f t="shared" si="71"/>
        <v>40.121883579147074</v>
      </c>
      <c r="BW30">
        <f t="shared" si="72"/>
        <v>52.233053819067507</v>
      </c>
      <c r="BX30">
        <f t="shared" si="73"/>
        <v>26.453976369465764</v>
      </c>
      <c r="BY30">
        <f t="shared" si="74"/>
        <v>63.095552789952421</v>
      </c>
      <c r="BZ30">
        <f t="shared" si="75"/>
        <v>9.2520852402183795</v>
      </c>
      <c r="CA30">
        <f t="shared" si="76"/>
        <v>69.146316644973766</v>
      </c>
      <c r="CB30">
        <f t="shared" si="77"/>
        <v>-21807.472598893026</v>
      </c>
      <c r="CC30">
        <f t="shared" si="78"/>
        <v>-25.000000000000004</v>
      </c>
    </row>
    <row r="31" spans="1:81" x14ac:dyDescent="0.2">
      <c r="A31">
        <f t="shared" si="79"/>
        <v>1.4660765716752358</v>
      </c>
      <c r="B31">
        <f t="shared" si="80"/>
        <v>0.99452189536827318</v>
      </c>
      <c r="C31">
        <f t="shared" si="4"/>
        <v>1005.5082795635166</v>
      </c>
      <c r="D31">
        <f t="shared" si="81"/>
        <v>0.74314482547739458</v>
      </c>
      <c r="E31">
        <f t="shared" si="82"/>
        <v>1.6000000000000003</v>
      </c>
      <c r="F31" t="e" cm="1">
        <f t="array" ref="F31">xtoyxsnew($E31,F$14,alfa,vita)</f>
        <v>#VALUE!</v>
      </c>
      <c r="G31" t="e" cm="1">
        <f t="array" ref="G31">YtoYySInEW($E31,F$14,alfa,vita)</f>
        <v>#VALUE!</v>
      </c>
      <c r="H31">
        <f t="shared" si="5"/>
        <v>-10.323679706582189</v>
      </c>
      <c r="I31">
        <f t="shared" si="6"/>
        <v>75.288717306045541</v>
      </c>
      <c r="J31">
        <f t="shared" si="7"/>
        <v>-29.423574938731893</v>
      </c>
      <c r="K31">
        <f t="shared" si="8"/>
        <v>68.335878282140342</v>
      </c>
      <c r="L31">
        <f t="shared" si="9"/>
        <v>-44.349820130474669</v>
      </c>
      <c r="M31">
        <f t="shared" si="10"/>
        <v>55.942113007853166</v>
      </c>
      <c r="N31">
        <f t="shared" si="11"/>
        <v>-53.661036438796238</v>
      </c>
      <c r="O31">
        <f t="shared" si="12"/>
        <v>40.560795140785501</v>
      </c>
      <c r="P31">
        <f t="shared" si="13"/>
        <v>-57.295619143808764</v>
      </c>
      <c r="Q31">
        <f t="shared" si="14"/>
        <v>24.756400730115264</v>
      </c>
      <c r="R31">
        <f t="shared" si="15"/>
        <v>-56.257773933152656</v>
      </c>
      <c r="S31">
        <f t="shared" si="16"/>
        <v>10.513604216403165</v>
      </c>
      <c r="T31">
        <f t="shared" si="17"/>
        <v>-52.051393185272836</v>
      </c>
      <c r="U31">
        <f t="shared" si="18"/>
        <v>-1.0737423340803089</v>
      </c>
      <c r="V31">
        <f t="shared" si="19"/>
        <v>-46.1566901004892</v>
      </c>
      <c r="W31">
        <f t="shared" si="20"/>
        <v>-9.7396680860412381</v>
      </c>
      <c r="X31">
        <f t="shared" si="21"/>
        <v>-39.718638359647542</v>
      </c>
      <c r="Y31">
        <f t="shared" si="22"/>
        <v>-15.774023878926601</v>
      </c>
      <c r="Z31">
        <f t="shared" si="23"/>
        <v>-33.459774699933618</v>
      </c>
      <c r="AA31">
        <f t="shared" si="24"/>
        <v>-19.721755805874899</v>
      </c>
      <c r="AB31">
        <f t="shared" si="25"/>
        <v>-27.738868012965355</v>
      </c>
      <c r="AC31">
        <f t="shared" si="26"/>
        <v>-22.160935534314358</v>
      </c>
      <c r="AD31">
        <f t="shared" si="27"/>
        <v>-22.664567594273997</v>
      </c>
      <c r="AE31">
        <f t="shared" si="28"/>
        <v>-23.584732180797868</v>
      </c>
      <c r="AF31">
        <f t="shared" si="29"/>
        <v>-18.203561728359261</v>
      </c>
      <c r="AG31">
        <f t="shared" si="30"/>
        <v>-24.364204747397594</v>
      </c>
      <c r="AH31">
        <f t="shared" si="31"/>
        <v>-14.258556136184517</v>
      </c>
      <c r="AI31">
        <f t="shared" si="32"/>
        <v>-24.756400730115264</v>
      </c>
      <c r="AJ31">
        <f t="shared" si="33"/>
        <v>-10.714622475332382</v>
      </c>
      <c r="AK31">
        <f t="shared" si="34"/>
        <v>-24.929578789610247</v>
      </c>
      <c r="AL31">
        <f t="shared" si="35"/>
        <v>-7.461899140234566</v>
      </c>
      <c r="AM31">
        <f t="shared" si="36"/>
        <v>-24.989472110046076</v>
      </c>
      <c r="AN31">
        <f t="shared" si="37"/>
        <v>8.8071829529268086</v>
      </c>
      <c r="AO31">
        <f t="shared" si="38"/>
        <v>-25</v>
      </c>
      <c r="AP31">
        <f t="shared" si="39"/>
        <v>2.9118389571127636</v>
      </c>
      <c r="AQ31">
        <f t="shared" si="40"/>
        <v>-25</v>
      </c>
      <c r="AR31">
        <f t="shared" si="41"/>
        <v>-2.9118389571127636</v>
      </c>
      <c r="AS31">
        <f t="shared" si="42"/>
        <v>-25</v>
      </c>
      <c r="AT31">
        <f t="shared" si="43"/>
        <v>-8.8071829529268086</v>
      </c>
      <c r="AU31">
        <f t="shared" si="44"/>
        <v>-25</v>
      </c>
      <c r="AV31">
        <f t="shared" si="45"/>
        <v>7.461899140234566</v>
      </c>
      <c r="AW31">
        <f t="shared" si="46"/>
        <v>-24.989472110046076</v>
      </c>
      <c r="AX31">
        <f t="shared" si="47"/>
        <v>10.714622475332382</v>
      </c>
      <c r="AY31">
        <f t="shared" si="48"/>
        <v>-24.929578789610247</v>
      </c>
      <c r="AZ31">
        <f t="shared" si="49"/>
        <v>14.258556136184517</v>
      </c>
      <c r="BA31">
        <f t="shared" si="50"/>
        <v>-24.756400730115264</v>
      </c>
      <c r="BB31">
        <f t="shared" si="51"/>
        <v>18.203561728359261</v>
      </c>
      <c r="BC31">
        <f t="shared" si="52"/>
        <v>-24.364204747397594</v>
      </c>
      <c r="BD31">
        <f t="shared" si="53"/>
        <v>22.664567594273997</v>
      </c>
      <c r="BE31">
        <f t="shared" si="54"/>
        <v>-23.584732180797868</v>
      </c>
      <c r="BF31">
        <f t="shared" si="55"/>
        <v>27.738868012965355</v>
      </c>
      <c r="BG31">
        <f t="shared" si="56"/>
        <v>-22.160935534314358</v>
      </c>
      <c r="BH31">
        <f t="shared" si="57"/>
        <v>33.459774699933618</v>
      </c>
      <c r="BI31">
        <f t="shared" si="58"/>
        <v>-19.721755805874899</v>
      </c>
      <c r="BJ31">
        <f t="shared" si="59"/>
        <v>39.718638359647542</v>
      </c>
      <c r="BK31">
        <f t="shared" si="60"/>
        <v>-15.774023878926601</v>
      </c>
      <c r="BL31">
        <f t="shared" si="61"/>
        <v>46.1566901004892</v>
      </c>
      <c r="BM31">
        <f t="shared" si="62"/>
        <v>-9.7396680860412381</v>
      </c>
      <c r="BN31">
        <f t="shared" si="63"/>
        <v>52.051393185272836</v>
      </c>
      <c r="BO31">
        <f t="shared" si="64"/>
        <v>-1.0737423340803089</v>
      </c>
      <c r="BP31">
        <f t="shared" si="65"/>
        <v>56.257773933152656</v>
      </c>
      <c r="BQ31">
        <f t="shared" si="66"/>
        <v>10.513604216403165</v>
      </c>
      <c r="BR31">
        <f t="shared" si="67"/>
        <v>57.295619143808764</v>
      </c>
      <c r="BS31">
        <f t="shared" si="68"/>
        <v>24.756400730115264</v>
      </c>
      <c r="BT31">
        <f t="shared" si="69"/>
        <v>53.661036438796238</v>
      </c>
      <c r="BU31">
        <f t="shared" si="70"/>
        <v>40.560795140785501</v>
      </c>
      <c r="BV31">
        <f t="shared" si="71"/>
        <v>44.349820130474669</v>
      </c>
      <c r="BW31">
        <f t="shared" si="72"/>
        <v>55.942113007853166</v>
      </c>
      <c r="BX31">
        <f t="shared" si="73"/>
        <v>29.423574938731893</v>
      </c>
      <c r="BY31">
        <f t="shared" si="74"/>
        <v>68.335878282140342</v>
      </c>
      <c r="BZ31">
        <f t="shared" si="75"/>
        <v>10.323679706582189</v>
      </c>
      <c r="CA31">
        <f t="shared" si="76"/>
        <v>75.288717306045541</v>
      </c>
      <c r="CB31">
        <f t="shared" si="77"/>
        <v>-21807.472598893026</v>
      </c>
      <c r="CC31">
        <f t="shared" si="78"/>
        <v>-25.000000000000004</v>
      </c>
    </row>
    <row r="32" spans="1:81" x14ac:dyDescent="0.2">
      <c r="A32">
        <f t="shared" si="79"/>
        <v>1.3613568165555761</v>
      </c>
      <c r="B32">
        <f t="shared" si="80"/>
        <v>0.97814760073380547</v>
      </c>
      <c r="C32">
        <f t="shared" si="4"/>
        <v>1022.3405948650294</v>
      </c>
      <c r="D32">
        <f t="shared" si="81"/>
        <v>0.77714596145697123</v>
      </c>
      <c r="E32">
        <f t="shared" si="82"/>
        <v>1.7000000000000004</v>
      </c>
      <c r="F32" t="e" cm="1">
        <f t="array" ref="F32">xtoyxsnew($E32,F$14,alfa,vita)</f>
        <v>#VALUE!</v>
      </c>
      <c r="G32" t="e" cm="1">
        <f t="array" ref="G32">YtoYySInEW($E32,F$14,alfa,vita)</f>
        <v>#VALUE!</v>
      </c>
      <c r="H32">
        <f t="shared" si="5"/>
        <v>-11.464026557259755</v>
      </c>
      <c r="I32">
        <f t="shared" si="6"/>
        <v>81.618927177235932</v>
      </c>
      <c r="J32">
        <f t="shared" si="7"/>
        <v>-32.566384527608847</v>
      </c>
      <c r="K32">
        <f t="shared" si="8"/>
        <v>73.676157753478222</v>
      </c>
      <c r="L32">
        <f t="shared" si="9"/>
        <v>-48.775243936554538</v>
      </c>
      <c r="M32">
        <f t="shared" si="10"/>
        <v>59.619871446398143</v>
      </c>
      <c r="N32">
        <f t="shared" si="11"/>
        <v>-58.484661249405157</v>
      </c>
      <c r="O32">
        <f t="shared" si="12"/>
        <v>42.383765910007618</v>
      </c>
      <c r="P32">
        <f t="shared" si="13"/>
        <v>-61.756932317945591</v>
      </c>
      <c r="Q32">
        <f t="shared" si="14"/>
        <v>24.968418112120478</v>
      </c>
      <c r="R32">
        <f t="shared" si="15"/>
        <v>-59.892198570059151</v>
      </c>
      <c r="S32">
        <f t="shared" si="16"/>
        <v>9.6091370727548533</v>
      </c>
      <c r="T32">
        <f t="shared" si="17"/>
        <v>-54.71019160785125</v>
      </c>
      <c r="U32">
        <f t="shared" si="18"/>
        <v>-2.5584998498400067</v>
      </c>
      <c r="V32">
        <f t="shared" si="19"/>
        <v>-47.921741794250309</v>
      </c>
      <c r="W32">
        <f t="shared" si="20"/>
        <v>-11.370539427204246</v>
      </c>
      <c r="X32">
        <f t="shared" si="21"/>
        <v>-40.786096732998487</v>
      </c>
      <c r="Y32">
        <f t="shared" si="22"/>
        <v>-17.272588212391298</v>
      </c>
      <c r="Z32">
        <f t="shared" si="23"/>
        <v>-34.046036845353413</v>
      </c>
      <c r="AA32">
        <f t="shared" si="24"/>
        <v>-20.952190891544792</v>
      </c>
      <c r="AB32">
        <f t="shared" si="25"/>
        <v>-28.027475532448548</v>
      </c>
      <c r="AC32">
        <f t="shared" si="26"/>
        <v>-23.087340517539761</v>
      </c>
      <c r="AD32">
        <f t="shared" si="27"/>
        <v>-22.788210564375095</v>
      </c>
      <c r="AE32">
        <f t="shared" si="28"/>
        <v>-24.227222670188961</v>
      </c>
      <c r="AF32">
        <f t="shared" si="29"/>
        <v>-18.24689455230677</v>
      </c>
      <c r="AG32">
        <f t="shared" si="30"/>
        <v>-24.766788132183414</v>
      </c>
      <c r="AH32">
        <f t="shared" si="31"/>
        <v>-14.269378917047268</v>
      </c>
      <c r="AI32">
        <f t="shared" si="32"/>
        <v>-24.968418112120474</v>
      </c>
      <c r="AJ32">
        <f t="shared" si="33"/>
        <v>21.432104094770011</v>
      </c>
      <c r="AK32">
        <f t="shared" si="34"/>
        <v>-24.999999999999996</v>
      </c>
      <c r="AL32">
        <f t="shared" si="35"/>
        <v>14.923920022010648</v>
      </c>
      <c r="AM32">
        <f t="shared" si="36"/>
        <v>-24.999999999999996</v>
      </c>
      <c r="AN32">
        <f t="shared" si="37"/>
        <v>8.8071829529268086</v>
      </c>
      <c r="AO32">
        <f t="shared" si="38"/>
        <v>-25</v>
      </c>
      <c r="AP32">
        <f t="shared" si="39"/>
        <v>2.9118389571127636</v>
      </c>
      <c r="AQ32">
        <f t="shared" si="40"/>
        <v>-25</v>
      </c>
      <c r="AR32">
        <f t="shared" si="41"/>
        <v>-2.9118389571127636</v>
      </c>
      <c r="AS32">
        <f t="shared" si="42"/>
        <v>-25</v>
      </c>
      <c r="AT32">
        <f t="shared" si="43"/>
        <v>-8.8071829529268086</v>
      </c>
      <c r="AU32">
        <f t="shared" si="44"/>
        <v>-25</v>
      </c>
      <c r="AV32">
        <f t="shared" si="45"/>
        <v>-14.923920022010648</v>
      </c>
      <c r="AW32">
        <f t="shared" si="46"/>
        <v>-24.999999999999996</v>
      </c>
      <c r="AX32">
        <f t="shared" si="47"/>
        <v>-21.432104094770011</v>
      </c>
      <c r="AY32">
        <f t="shared" si="48"/>
        <v>-24.999999999999996</v>
      </c>
      <c r="AZ32">
        <f t="shared" si="49"/>
        <v>14.269378917047268</v>
      </c>
      <c r="BA32">
        <f t="shared" si="50"/>
        <v>-24.968418112120474</v>
      </c>
      <c r="BB32">
        <f t="shared" si="51"/>
        <v>18.24689455230677</v>
      </c>
      <c r="BC32">
        <f t="shared" si="52"/>
        <v>-24.766788132183414</v>
      </c>
      <c r="BD32">
        <f t="shared" si="53"/>
        <v>22.788210564375095</v>
      </c>
      <c r="BE32">
        <f t="shared" si="54"/>
        <v>-24.227222670188961</v>
      </c>
      <c r="BF32">
        <f t="shared" si="55"/>
        <v>28.027475532448548</v>
      </c>
      <c r="BG32">
        <f t="shared" si="56"/>
        <v>-23.087340517539761</v>
      </c>
      <c r="BH32">
        <f t="shared" si="57"/>
        <v>34.046036845353413</v>
      </c>
      <c r="BI32">
        <f t="shared" si="58"/>
        <v>-20.952190891544792</v>
      </c>
      <c r="BJ32">
        <f t="shared" si="59"/>
        <v>40.786096732998487</v>
      </c>
      <c r="BK32">
        <f t="shared" si="60"/>
        <v>-17.272588212391298</v>
      </c>
      <c r="BL32">
        <f t="shared" si="61"/>
        <v>47.921741794250309</v>
      </c>
      <c r="BM32">
        <f t="shared" si="62"/>
        <v>-11.370539427204246</v>
      </c>
      <c r="BN32">
        <f t="shared" si="63"/>
        <v>54.71019160785125</v>
      </c>
      <c r="BO32">
        <f t="shared" si="64"/>
        <v>-2.5584998498400067</v>
      </c>
      <c r="BP32">
        <f t="shared" si="65"/>
        <v>59.892198570059151</v>
      </c>
      <c r="BQ32">
        <f t="shared" si="66"/>
        <v>9.6091370727548533</v>
      </c>
      <c r="BR32">
        <f t="shared" si="67"/>
        <v>61.756932317945591</v>
      </c>
      <c r="BS32">
        <f t="shared" si="68"/>
        <v>24.968418112120478</v>
      </c>
      <c r="BT32">
        <f t="shared" si="69"/>
        <v>58.484661249405157</v>
      </c>
      <c r="BU32">
        <f t="shared" si="70"/>
        <v>42.383765910007618</v>
      </c>
      <c r="BV32">
        <f t="shared" si="71"/>
        <v>48.775243936554538</v>
      </c>
      <c r="BW32">
        <f t="shared" si="72"/>
        <v>59.619871446398143</v>
      </c>
      <c r="BX32">
        <f t="shared" si="73"/>
        <v>32.566384527608847</v>
      </c>
      <c r="BY32">
        <f t="shared" si="74"/>
        <v>73.676157753478222</v>
      </c>
      <c r="BZ32">
        <f t="shared" si="75"/>
        <v>11.464026557259755</v>
      </c>
      <c r="CA32">
        <f t="shared" si="76"/>
        <v>81.618927177235932</v>
      </c>
      <c r="CB32">
        <f t="shared" si="77"/>
        <v>-21807.472598893026</v>
      </c>
      <c r="CC32">
        <f t="shared" si="78"/>
        <v>-25.000000000000004</v>
      </c>
    </row>
    <row r="33" spans="1:81" x14ac:dyDescent="0.2">
      <c r="A33">
        <f t="shared" si="79"/>
        <v>1.2566370614359164</v>
      </c>
      <c r="B33">
        <f t="shared" si="80"/>
        <v>0.95105651629515331</v>
      </c>
      <c r="C33">
        <f t="shared" si="4"/>
        <v>1051.4622242382675</v>
      </c>
      <c r="D33">
        <f t="shared" si="81"/>
        <v>0.80901699437494767</v>
      </c>
      <c r="E33">
        <f t="shared" si="82"/>
        <v>1.8000000000000005</v>
      </c>
      <c r="F33" t="e" cm="1">
        <f t="array" ref="F33">xtoyxsnew($E33,F$14,alfa,vita)</f>
        <v>#VALUE!</v>
      </c>
      <c r="G33" t="e" cm="1">
        <f t="array" ref="G33">YtoYySInEW($E33,F$14,alfa,vita)</f>
        <v>#VALUE!</v>
      </c>
      <c r="H33">
        <f t="shared" si="5"/>
        <v>-12.67519206114155</v>
      </c>
      <c r="I33">
        <f t="shared" si="6"/>
        <v>88.136176905442312</v>
      </c>
      <c r="J33">
        <f t="shared" si="7"/>
        <v>-35.885584060460943</v>
      </c>
      <c r="K33">
        <f t="shared" si="8"/>
        <v>79.110668020880809</v>
      </c>
      <c r="L33">
        <f t="shared" si="9"/>
        <v>-53.396200423494214</v>
      </c>
      <c r="M33">
        <f t="shared" si="10"/>
        <v>63.255821710252121</v>
      </c>
      <c r="N33">
        <f t="shared" si="11"/>
        <v>-63.434993038247192</v>
      </c>
      <c r="O33">
        <f t="shared" si="12"/>
        <v>44.05210724070416</v>
      </c>
      <c r="P33">
        <f t="shared" si="13"/>
        <v>-66.228288580407636</v>
      </c>
      <c r="Q33">
        <f t="shared" si="14"/>
        <v>24.980821278619757</v>
      </c>
      <c r="R33">
        <f t="shared" si="15"/>
        <v>-63.423933883834721</v>
      </c>
      <c r="S33">
        <f t="shared" si="16"/>
        <v>8.5332541010391569</v>
      </c>
      <c r="T33">
        <f t="shared" si="17"/>
        <v>-57.193149399769574</v>
      </c>
      <c r="U33">
        <f t="shared" si="18"/>
        <v>-4.1380863884719172</v>
      </c>
      <c r="V33">
        <f t="shared" si="19"/>
        <v>-49.487072119695355</v>
      </c>
      <c r="W33">
        <f t="shared" si="20"/>
        <v>-13.004869819385149</v>
      </c>
      <c r="X33">
        <f t="shared" si="21"/>
        <v>-41.6693414164438</v>
      </c>
      <c r="Y33">
        <f t="shared" si="22"/>
        <v>-18.693954190882195</v>
      </c>
      <c r="Z33">
        <f t="shared" si="23"/>
        <v>-34.48559813815379</v>
      </c>
      <c r="AA33">
        <f t="shared" si="24"/>
        <v>-22.047078460084929</v>
      </c>
      <c r="AB33">
        <f t="shared" si="25"/>
        <v>-28.213226741719247</v>
      </c>
      <c r="AC33">
        <f t="shared" si="26"/>
        <v>-23.842511247633805</v>
      </c>
      <c r="AD33">
        <f t="shared" si="27"/>
        <v>-22.848999582614962</v>
      </c>
      <c r="AE33">
        <f t="shared" si="28"/>
        <v>-24.680077056199771</v>
      </c>
      <c r="AF33">
        <f t="shared" si="29"/>
        <v>-18.258707991220518</v>
      </c>
      <c r="AG33">
        <f t="shared" si="30"/>
        <v>-24.972051949859914</v>
      </c>
      <c r="AH33">
        <f t="shared" si="31"/>
        <v>28.539816339744824</v>
      </c>
      <c r="AI33">
        <f t="shared" si="32"/>
        <v>-25</v>
      </c>
      <c r="AJ33">
        <f t="shared" si="33"/>
        <v>21.432104094770011</v>
      </c>
      <c r="AK33">
        <f t="shared" si="34"/>
        <v>-24.999999999999996</v>
      </c>
      <c r="AL33">
        <f t="shared" si="35"/>
        <v>14.923920022010648</v>
      </c>
      <c r="AM33">
        <f t="shared" si="36"/>
        <v>-24.999999999999996</v>
      </c>
      <c r="AN33">
        <f t="shared" si="37"/>
        <v>8.8071829529268086</v>
      </c>
      <c r="AO33">
        <f t="shared" si="38"/>
        <v>-25</v>
      </c>
      <c r="AP33">
        <f t="shared" si="39"/>
        <v>2.9118389571127636</v>
      </c>
      <c r="AQ33">
        <f t="shared" si="40"/>
        <v>-25</v>
      </c>
      <c r="AR33">
        <f t="shared" si="41"/>
        <v>-2.9118389571127636</v>
      </c>
      <c r="AS33">
        <f t="shared" si="42"/>
        <v>-25</v>
      </c>
      <c r="AT33">
        <f t="shared" si="43"/>
        <v>-8.8071829529268086</v>
      </c>
      <c r="AU33">
        <f t="shared" si="44"/>
        <v>-25</v>
      </c>
      <c r="AV33">
        <f t="shared" si="45"/>
        <v>-14.923920022010648</v>
      </c>
      <c r="AW33">
        <f t="shared" si="46"/>
        <v>-24.999999999999996</v>
      </c>
      <c r="AX33">
        <f t="shared" si="47"/>
        <v>-21.432104094770011</v>
      </c>
      <c r="AY33">
        <f t="shared" si="48"/>
        <v>-24.999999999999996</v>
      </c>
      <c r="AZ33">
        <f t="shared" si="49"/>
        <v>-28.539816339744824</v>
      </c>
      <c r="BA33">
        <f t="shared" si="50"/>
        <v>-25</v>
      </c>
      <c r="BB33">
        <f t="shared" si="51"/>
        <v>18.258707991220518</v>
      </c>
      <c r="BC33">
        <f t="shared" si="52"/>
        <v>-24.972051949859914</v>
      </c>
      <c r="BD33">
        <f t="shared" si="53"/>
        <v>22.848999582614962</v>
      </c>
      <c r="BE33">
        <f t="shared" si="54"/>
        <v>-24.680077056199771</v>
      </c>
      <c r="BF33">
        <f t="shared" si="55"/>
        <v>28.213226741719247</v>
      </c>
      <c r="BG33">
        <f t="shared" si="56"/>
        <v>-23.842511247633805</v>
      </c>
      <c r="BH33">
        <f t="shared" si="57"/>
        <v>34.48559813815379</v>
      </c>
      <c r="BI33">
        <f t="shared" si="58"/>
        <v>-22.047078460084929</v>
      </c>
      <c r="BJ33">
        <f t="shared" si="59"/>
        <v>41.6693414164438</v>
      </c>
      <c r="BK33">
        <f t="shared" si="60"/>
        <v>-18.693954190882195</v>
      </c>
      <c r="BL33">
        <f t="shared" si="61"/>
        <v>49.487072119695355</v>
      </c>
      <c r="BM33">
        <f t="shared" si="62"/>
        <v>-13.004869819385149</v>
      </c>
      <c r="BN33">
        <f t="shared" si="63"/>
        <v>57.193149399769574</v>
      </c>
      <c r="BO33">
        <f t="shared" si="64"/>
        <v>-4.1380863884719172</v>
      </c>
      <c r="BP33">
        <f t="shared" si="65"/>
        <v>63.423933883834721</v>
      </c>
      <c r="BQ33">
        <f t="shared" si="66"/>
        <v>8.5332541010391569</v>
      </c>
      <c r="BR33">
        <f t="shared" si="67"/>
        <v>66.228288580407636</v>
      </c>
      <c r="BS33">
        <f t="shared" si="68"/>
        <v>24.980821278619757</v>
      </c>
      <c r="BT33">
        <f t="shared" si="69"/>
        <v>63.434993038247192</v>
      </c>
      <c r="BU33">
        <f t="shared" si="70"/>
        <v>44.05210724070416</v>
      </c>
      <c r="BV33">
        <f t="shared" si="71"/>
        <v>53.396200423494214</v>
      </c>
      <c r="BW33">
        <f t="shared" si="72"/>
        <v>63.255821710252121</v>
      </c>
      <c r="BX33">
        <f t="shared" si="73"/>
        <v>35.885584060460943</v>
      </c>
      <c r="BY33">
        <f t="shared" si="74"/>
        <v>79.110668020880809</v>
      </c>
      <c r="BZ33">
        <f t="shared" si="75"/>
        <v>12.67519206114155</v>
      </c>
      <c r="CA33">
        <f t="shared" si="76"/>
        <v>88.136176905442312</v>
      </c>
      <c r="CB33">
        <f t="shared" si="77"/>
        <v>-21807.472598893026</v>
      </c>
      <c r="CC33">
        <f t="shared" si="78"/>
        <v>-25.000000000000004</v>
      </c>
    </row>
    <row r="34" spans="1:81" x14ac:dyDescent="0.2">
      <c r="A34">
        <f t="shared" si="79"/>
        <v>1.1519173063162567</v>
      </c>
      <c r="B34">
        <f t="shared" si="80"/>
        <v>0.91354545764260053</v>
      </c>
      <c r="C34">
        <f t="shared" si="4"/>
        <v>1094.6362785060471</v>
      </c>
      <c r="D34">
        <f t="shared" si="81"/>
        <v>0.83867056794542427</v>
      </c>
      <c r="E34">
        <f t="shared" si="82"/>
        <v>1.9000000000000006</v>
      </c>
      <c r="F34" t="e" cm="1">
        <f t="array" ref="F34">xtoyxsnew($E34,F$14,alfa,vita)</f>
        <v>#VALUE!</v>
      </c>
      <c r="G34" t="e" cm="1">
        <f t="array" ref="G34">YtoYySInEW($E34,F$14,alfa,vita)</f>
        <v>#VALUE!</v>
      </c>
      <c r="H34">
        <f t="shared" si="5"/>
        <v>-13.959233880048986</v>
      </c>
      <c r="I34">
        <f t="shared" si="6"/>
        <v>94.839674405346813</v>
      </c>
      <c r="J34">
        <f t="shared" si="7"/>
        <v>-39.384163424365433</v>
      </c>
      <c r="K34">
        <f t="shared" si="8"/>
        <v>84.633584914020247</v>
      </c>
      <c r="L34">
        <f t="shared" si="9"/>
        <v>-58.210176376885258</v>
      </c>
      <c r="M34">
        <f t="shared" si="10"/>
        <v>66.839575821699711</v>
      </c>
      <c r="N34">
        <f t="shared" si="11"/>
        <v>-68.50048958448896</v>
      </c>
      <c r="O34">
        <f t="shared" si="12"/>
        <v>45.557041104482053</v>
      </c>
      <c r="P34">
        <f t="shared" si="13"/>
        <v>-70.691817543274027</v>
      </c>
      <c r="Q34">
        <f t="shared" si="14"/>
        <v>24.793511070413686</v>
      </c>
      <c r="R34">
        <f t="shared" si="15"/>
        <v>-66.835801062498206</v>
      </c>
      <c r="S34">
        <f t="shared" si="16"/>
        <v>7.2974958235947156</v>
      </c>
      <c r="T34">
        <f t="shared" si="17"/>
        <v>-59.490573380476576</v>
      </c>
      <c r="U34">
        <f t="shared" si="18"/>
        <v>-5.7917652739908574</v>
      </c>
      <c r="V34">
        <f t="shared" si="19"/>
        <v>-50.853748384158379</v>
      </c>
      <c r="W34">
        <f t="shared" si="20"/>
        <v>-14.618291982292948</v>
      </c>
      <c r="X34">
        <f t="shared" si="21"/>
        <v>-42.379535014580995</v>
      </c>
      <c r="Y34">
        <f t="shared" si="22"/>
        <v>-20.015582556443068</v>
      </c>
      <c r="Z34">
        <f t="shared" si="23"/>
        <v>-34.796656875740396</v>
      </c>
      <c r="AA34">
        <f t="shared" si="24"/>
        <v>-22.989056372740162</v>
      </c>
      <c r="AB34">
        <f t="shared" si="25"/>
        <v>-28.317757978197577</v>
      </c>
      <c r="AC34">
        <f t="shared" si="26"/>
        <v>-24.415188399715934</v>
      </c>
      <c r="AD34">
        <f t="shared" si="27"/>
        <v>-22.869039491414057</v>
      </c>
      <c r="AE34">
        <f t="shared" si="28"/>
        <v>-24.937350305467756</v>
      </c>
      <c r="AF34">
        <f t="shared" si="29"/>
        <v>36.518436823865017</v>
      </c>
      <c r="AG34">
        <f t="shared" si="30"/>
        <v>-24.999999999999996</v>
      </c>
      <c r="AH34">
        <f t="shared" si="31"/>
        <v>28.539816339744824</v>
      </c>
      <c r="AI34">
        <f t="shared" si="32"/>
        <v>-25</v>
      </c>
      <c r="AJ34">
        <f t="shared" si="33"/>
        <v>21.432104094770011</v>
      </c>
      <c r="AK34">
        <f t="shared" si="34"/>
        <v>-24.999999999999996</v>
      </c>
      <c r="AL34">
        <f t="shared" si="35"/>
        <v>14.923920022010648</v>
      </c>
      <c r="AM34">
        <f t="shared" si="36"/>
        <v>-24.999999999999996</v>
      </c>
      <c r="AN34">
        <f t="shared" si="37"/>
        <v>8.8071829529268086</v>
      </c>
      <c r="AO34">
        <f t="shared" si="38"/>
        <v>-25</v>
      </c>
      <c r="AP34">
        <f t="shared" si="39"/>
        <v>2.9118389571127636</v>
      </c>
      <c r="AQ34">
        <f t="shared" si="40"/>
        <v>-25</v>
      </c>
      <c r="AR34">
        <f t="shared" si="41"/>
        <v>-2.9118389571127636</v>
      </c>
      <c r="AS34">
        <f t="shared" si="42"/>
        <v>-25</v>
      </c>
      <c r="AT34">
        <f t="shared" si="43"/>
        <v>-8.8071829529268086</v>
      </c>
      <c r="AU34">
        <f t="shared" si="44"/>
        <v>-25</v>
      </c>
      <c r="AV34">
        <f t="shared" si="45"/>
        <v>-14.923920022010648</v>
      </c>
      <c r="AW34">
        <f t="shared" si="46"/>
        <v>-24.999999999999996</v>
      </c>
      <c r="AX34">
        <f t="shared" si="47"/>
        <v>-21.432104094770011</v>
      </c>
      <c r="AY34">
        <f t="shared" si="48"/>
        <v>-24.999999999999996</v>
      </c>
      <c r="AZ34">
        <f t="shared" si="49"/>
        <v>-28.539816339744824</v>
      </c>
      <c r="BA34">
        <f t="shared" si="50"/>
        <v>-25</v>
      </c>
      <c r="BB34">
        <f t="shared" si="51"/>
        <v>-36.518436823865017</v>
      </c>
      <c r="BC34">
        <f t="shared" si="52"/>
        <v>-24.999999999999996</v>
      </c>
      <c r="BD34">
        <f t="shared" si="53"/>
        <v>22.869039491414057</v>
      </c>
      <c r="BE34">
        <f t="shared" si="54"/>
        <v>-24.937350305467756</v>
      </c>
      <c r="BF34">
        <f t="shared" si="55"/>
        <v>28.317757978197577</v>
      </c>
      <c r="BG34">
        <f t="shared" si="56"/>
        <v>-24.415188399715934</v>
      </c>
      <c r="BH34">
        <f t="shared" si="57"/>
        <v>34.796656875740396</v>
      </c>
      <c r="BI34">
        <f t="shared" si="58"/>
        <v>-22.989056372740162</v>
      </c>
      <c r="BJ34">
        <f t="shared" si="59"/>
        <v>42.379535014580995</v>
      </c>
      <c r="BK34">
        <f t="shared" si="60"/>
        <v>-20.015582556443068</v>
      </c>
      <c r="BL34">
        <f t="shared" si="61"/>
        <v>50.853748384158379</v>
      </c>
      <c r="BM34">
        <f t="shared" si="62"/>
        <v>-14.618291982292948</v>
      </c>
      <c r="BN34">
        <f t="shared" si="63"/>
        <v>59.490573380476576</v>
      </c>
      <c r="BO34">
        <f t="shared" si="64"/>
        <v>-5.7917652739908574</v>
      </c>
      <c r="BP34">
        <f t="shared" si="65"/>
        <v>66.835801062498206</v>
      </c>
      <c r="BQ34">
        <f t="shared" si="66"/>
        <v>7.2974958235947156</v>
      </c>
      <c r="BR34">
        <f t="shared" si="67"/>
        <v>70.691817543274027</v>
      </c>
      <c r="BS34">
        <f t="shared" si="68"/>
        <v>24.793511070413686</v>
      </c>
      <c r="BT34">
        <f t="shared" si="69"/>
        <v>68.50048958448896</v>
      </c>
      <c r="BU34">
        <f t="shared" si="70"/>
        <v>45.557041104482053</v>
      </c>
      <c r="BV34">
        <f t="shared" si="71"/>
        <v>58.210176376885258</v>
      </c>
      <c r="BW34">
        <f t="shared" si="72"/>
        <v>66.839575821699711</v>
      </c>
      <c r="BX34">
        <f t="shared" si="73"/>
        <v>39.384163424365433</v>
      </c>
      <c r="BY34">
        <f t="shared" si="74"/>
        <v>84.633584914020247</v>
      </c>
      <c r="BZ34">
        <f t="shared" si="75"/>
        <v>13.959233880048986</v>
      </c>
      <c r="CA34">
        <f t="shared" si="76"/>
        <v>94.839674405346813</v>
      </c>
      <c r="CB34">
        <f t="shared" si="77"/>
        <v>-21807.472598893026</v>
      </c>
      <c r="CC34">
        <f t="shared" si="78"/>
        <v>-25.000000000000004</v>
      </c>
    </row>
    <row r="35" spans="1:81" x14ac:dyDescent="0.2">
      <c r="A35">
        <f t="shared" si="79"/>
        <v>1.047197551196597</v>
      </c>
      <c r="B35">
        <f t="shared" si="80"/>
        <v>0.86602540378443826</v>
      </c>
      <c r="C35">
        <f t="shared" si="4"/>
        <v>1154.7005383792521</v>
      </c>
      <c r="D35">
        <f t="shared" si="81"/>
        <v>0.86602540378443882</v>
      </c>
      <c r="E35">
        <f t="shared" si="82"/>
        <v>2.0000000000000004</v>
      </c>
      <c r="F35" t="e" cm="1">
        <f t="array" ref="F35">xtoyxsnew($E35,F$14,alfa,vita)</f>
        <v>#VALUE!</v>
      </c>
      <c r="G35" t="e" cm="1">
        <f t="array" ref="G35">YtoYySInEW($E35,F$14,alfa,vita)</f>
        <v>#VALUE!</v>
      </c>
      <c r="H35">
        <f t="shared" si="5"/>
        <v>-15.31820081865385</v>
      </c>
      <c r="I35">
        <f t="shared" si="6"/>
        <v>101.72860495568329</v>
      </c>
      <c r="J35">
        <f t="shared" si="7"/>
        <v>-43.064920264847188</v>
      </c>
      <c r="K35">
        <f t="shared" si="8"/>
        <v>90.238989517095632</v>
      </c>
      <c r="L35">
        <f t="shared" si="9"/>
        <v>-63.214107122103776</v>
      </c>
      <c r="M35">
        <f t="shared" si="10"/>
        <v>70.360894928406353</v>
      </c>
      <c r="N35">
        <f t="shared" si="11"/>
        <v>-73.669002724441242</v>
      </c>
      <c r="O35">
        <f t="shared" si="12"/>
        <v>46.89064924627997</v>
      </c>
      <c r="P35">
        <f t="shared" si="13"/>
        <v>-75.129711395286307</v>
      </c>
      <c r="Q35">
        <f t="shared" si="14"/>
        <v>24.407984970446524</v>
      </c>
      <c r="R35">
        <f t="shared" si="15"/>
        <v>-70.111907066710259</v>
      </c>
      <c r="S35">
        <f t="shared" si="16"/>
        <v>5.9151176746843115</v>
      </c>
      <c r="T35">
        <f t="shared" si="17"/>
        <v>-61.595206041309353</v>
      </c>
      <c r="U35">
        <f t="shared" si="18"/>
        <v>-7.4978271524653461</v>
      </c>
      <c r="V35">
        <f t="shared" si="19"/>
        <v>-52.025799755811384</v>
      </c>
      <c r="W35">
        <f t="shared" si="20"/>
        <v>-16.186750369840251</v>
      </c>
      <c r="X35">
        <f t="shared" si="21"/>
        <v>-42.930584283134259</v>
      </c>
      <c r="Y35">
        <f t="shared" si="22"/>
        <v>-21.21651563659233</v>
      </c>
      <c r="Z35">
        <f t="shared" si="23"/>
        <v>-34.999449079992317</v>
      </c>
      <c r="AA35">
        <f t="shared" si="24"/>
        <v>-23.763187249916697</v>
      </c>
      <c r="AB35">
        <f t="shared" si="25"/>
        <v>-28.363916539983155</v>
      </c>
      <c r="AC35">
        <f t="shared" si="26"/>
        <v>-24.796833562735504</v>
      </c>
      <c r="AD35">
        <f t="shared" si="27"/>
        <v>45.741871183226664</v>
      </c>
      <c r="AE35">
        <f t="shared" si="28"/>
        <v>-25.000000000000004</v>
      </c>
      <c r="AF35">
        <f t="shared" si="29"/>
        <v>36.518436823865017</v>
      </c>
      <c r="AG35">
        <f t="shared" si="30"/>
        <v>-24.999999999999996</v>
      </c>
      <c r="AH35">
        <f t="shared" si="31"/>
        <v>28.539816339744824</v>
      </c>
      <c r="AI35">
        <f t="shared" si="32"/>
        <v>-25</v>
      </c>
      <c r="AJ35">
        <f t="shared" si="33"/>
        <v>21.432104094770011</v>
      </c>
      <c r="AK35">
        <f t="shared" si="34"/>
        <v>-24.999999999999996</v>
      </c>
      <c r="AL35">
        <f t="shared" si="35"/>
        <v>14.923920022010648</v>
      </c>
      <c r="AM35">
        <f t="shared" si="36"/>
        <v>-24.999999999999996</v>
      </c>
      <c r="AN35">
        <f t="shared" si="37"/>
        <v>8.8071829529268086</v>
      </c>
      <c r="AO35">
        <f t="shared" si="38"/>
        <v>-25</v>
      </c>
      <c r="AP35">
        <f t="shared" si="39"/>
        <v>2.9118389571127636</v>
      </c>
      <c r="AQ35">
        <f t="shared" si="40"/>
        <v>-25</v>
      </c>
      <c r="AR35">
        <f t="shared" si="41"/>
        <v>-2.9118389571127636</v>
      </c>
      <c r="AS35">
        <f t="shared" si="42"/>
        <v>-25</v>
      </c>
      <c r="AT35">
        <f t="shared" si="43"/>
        <v>-8.8071829529268086</v>
      </c>
      <c r="AU35">
        <f t="shared" si="44"/>
        <v>-25</v>
      </c>
      <c r="AV35">
        <f t="shared" si="45"/>
        <v>-14.923920022010648</v>
      </c>
      <c r="AW35">
        <f t="shared" si="46"/>
        <v>-24.999999999999996</v>
      </c>
      <c r="AX35">
        <f t="shared" si="47"/>
        <v>-21.432104094770011</v>
      </c>
      <c r="AY35">
        <f t="shared" si="48"/>
        <v>-24.999999999999996</v>
      </c>
      <c r="AZ35">
        <f t="shared" si="49"/>
        <v>-28.539816339744824</v>
      </c>
      <c r="BA35">
        <f t="shared" si="50"/>
        <v>-25</v>
      </c>
      <c r="BB35">
        <f t="shared" si="51"/>
        <v>-36.518436823865017</v>
      </c>
      <c r="BC35">
        <f t="shared" si="52"/>
        <v>-24.999999999999996</v>
      </c>
      <c r="BD35">
        <f t="shared" si="53"/>
        <v>-45.741871183226664</v>
      </c>
      <c r="BE35">
        <f t="shared" si="54"/>
        <v>-25.000000000000004</v>
      </c>
      <c r="BF35">
        <f t="shared" si="55"/>
        <v>28.363916539983155</v>
      </c>
      <c r="BG35">
        <f t="shared" si="56"/>
        <v>-24.796833562735504</v>
      </c>
      <c r="BH35">
        <f t="shared" si="57"/>
        <v>34.999449079992317</v>
      </c>
      <c r="BI35">
        <f t="shared" si="58"/>
        <v>-23.763187249916697</v>
      </c>
      <c r="BJ35">
        <f t="shared" si="59"/>
        <v>42.930584283134259</v>
      </c>
      <c r="BK35">
        <f t="shared" si="60"/>
        <v>-21.21651563659233</v>
      </c>
      <c r="BL35">
        <f t="shared" si="61"/>
        <v>52.025799755811384</v>
      </c>
      <c r="BM35">
        <f t="shared" si="62"/>
        <v>-16.186750369840251</v>
      </c>
      <c r="BN35">
        <f t="shared" si="63"/>
        <v>61.595206041309353</v>
      </c>
      <c r="BO35">
        <f t="shared" si="64"/>
        <v>-7.4978271524653461</v>
      </c>
      <c r="BP35">
        <f t="shared" si="65"/>
        <v>70.111907066710259</v>
      </c>
      <c r="BQ35">
        <f t="shared" si="66"/>
        <v>5.9151176746843115</v>
      </c>
      <c r="BR35">
        <f t="shared" si="67"/>
        <v>75.129711395286307</v>
      </c>
      <c r="BS35">
        <f t="shared" si="68"/>
        <v>24.407984970446524</v>
      </c>
      <c r="BT35">
        <f t="shared" si="69"/>
        <v>73.669002724441242</v>
      </c>
      <c r="BU35">
        <f t="shared" si="70"/>
        <v>46.89064924627997</v>
      </c>
      <c r="BV35">
        <f t="shared" si="71"/>
        <v>63.214107122103776</v>
      </c>
      <c r="BW35">
        <f t="shared" si="72"/>
        <v>70.360894928406353</v>
      </c>
      <c r="BX35">
        <f t="shared" si="73"/>
        <v>43.064920264847188</v>
      </c>
      <c r="BY35">
        <f t="shared" si="74"/>
        <v>90.238989517095632</v>
      </c>
      <c r="BZ35">
        <f t="shared" si="75"/>
        <v>15.31820081865385</v>
      </c>
      <c r="CA35">
        <f t="shared" si="76"/>
        <v>101.72860495568329</v>
      </c>
      <c r="CB35">
        <f t="shared" si="77"/>
        <v>-21807.472598893026</v>
      </c>
      <c r="CC35">
        <f t="shared" si="78"/>
        <v>-25.000000000000004</v>
      </c>
    </row>
    <row r="36" spans="1:81" x14ac:dyDescent="0.2">
      <c r="A36">
        <f t="shared" si="79"/>
        <v>0.94247779607693716</v>
      </c>
      <c r="B36">
        <f t="shared" si="80"/>
        <v>0.8090169943749469</v>
      </c>
      <c r="C36">
        <f t="shared" si="4"/>
        <v>1236.0679774997905</v>
      </c>
      <c r="D36">
        <f t="shared" si="81"/>
        <v>0.89100652418836801</v>
      </c>
      <c r="E36">
        <f t="shared" si="82"/>
        <v>2.1000000000000005</v>
      </c>
      <c r="F36" t="e" cm="1">
        <f t="array" ref="F36">xtoyxsnew($E36,F$14,alfa,vita)</f>
        <v>#VALUE!</v>
      </c>
      <c r="G36" t="e" cm="1">
        <f t="array" ref="G36">YtoYySInEW($E36,F$14,alfa,vita)</f>
        <v>#VALUE!</v>
      </c>
      <c r="H36">
        <f t="shared" si="5"/>
        <v>-16.75413257547233</v>
      </c>
      <c r="I36">
        <f t="shared" si="6"/>
        <v>108.80213129825667</v>
      </c>
      <c r="J36">
        <f t="shared" si="7"/>
        <v>-46.930456987639396</v>
      </c>
      <c r="K36">
        <f t="shared" si="8"/>
        <v>95.920874512141083</v>
      </c>
      <c r="L36">
        <f t="shared" si="9"/>
        <v>-68.40438528014289</v>
      </c>
      <c r="M36">
        <f t="shared" si="10"/>
        <v>73.809718556010566</v>
      </c>
      <c r="N36">
        <f t="shared" si="11"/>
        <v>-78.927842269490128</v>
      </c>
      <c r="O36">
        <f t="shared" si="12"/>
        <v>48.045914846506804</v>
      </c>
      <c r="P36">
        <f t="shared" si="13"/>
        <v>-79.524367269388648</v>
      </c>
      <c r="Q36">
        <f t="shared" si="14"/>
        <v>23.82732513192699</v>
      </c>
      <c r="R36">
        <f t="shared" si="15"/>
        <v>-73.237815107400209</v>
      </c>
      <c r="S36">
        <f t="shared" si="16"/>
        <v>4.4009478152951287</v>
      </c>
      <c r="T36">
        <f t="shared" si="17"/>
        <v>-63.502320821441792</v>
      </c>
      <c r="U36">
        <f t="shared" si="18"/>
        <v>-9.2338749905455799</v>
      </c>
      <c r="V36">
        <f t="shared" si="19"/>
        <v>-53.010157190211231</v>
      </c>
      <c r="W36">
        <f t="shared" si="20"/>
        <v>-17.686859829712088</v>
      </c>
      <c r="X36">
        <f t="shared" si="21"/>
        <v>-43.338919603094681</v>
      </c>
      <c r="Y36">
        <f t="shared" si="22"/>
        <v>-22.27770967983227</v>
      </c>
      <c r="Z36">
        <f t="shared" si="23"/>
        <v>-35.115927605300215</v>
      </c>
      <c r="AA36">
        <f t="shared" si="24"/>
        <v>-24.357195340121514</v>
      </c>
      <c r="AB36">
        <f t="shared" si="25"/>
        <v>-28.375420040830519</v>
      </c>
      <c r="AC36">
        <f t="shared" si="26"/>
        <v>-24.981756544119776</v>
      </c>
      <c r="AD36">
        <f t="shared" si="27"/>
        <v>45.741871183226664</v>
      </c>
      <c r="AE36">
        <f t="shared" si="28"/>
        <v>-25.000000000000004</v>
      </c>
      <c r="AF36">
        <f t="shared" si="29"/>
        <v>36.518436823865017</v>
      </c>
      <c r="AG36">
        <f t="shared" si="30"/>
        <v>-24.999999999999996</v>
      </c>
      <c r="AH36">
        <f t="shared" si="31"/>
        <v>28.539816339744824</v>
      </c>
      <c r="AI36">
        <f t="shared" si="32"/>
        <v>-25</v>
      </c>
      <c r="AJ36">
        <f t="shared" si="33"/>
        <v>21.432104094770011</v>
      </c>
      <c r="AK36">
        <f t="shared" si="34"/>
        <v>-24.999999999999996</v>
      </c>
      <c r="AL36">
        <f t="shared" si="35"/>
        <v>14.923920022010648</v>
      </c>
      <c r="AM36">
        <f t="shared" si="36"/>
        <v>-24.999999999999996</v>
      </c>
      <c r="AN36">
        <f t="shared" si="37"/>
        <v>8.8071829529268086</v>
      </c>
      <c r="AO36">
        <f t="shared" si="38"/>
        <v>-25</v>
      </c>
      <c r="AP36">
        <f t="shared" si="39"/>
        <v>2.9118389571127636</v>
      </c>
      <c r="AQ36">
        <f t="shared" si="40"/>
        <v>-25</v>
      </c>
      <c r="AR36">
        <f t="shared" si="41"/>
        <v>-2.9118389571127636</v>
      </c>
      <c r="AS36">
        <f t="shared" si="42"/>
        <v>-25</v>
      </c>
      <c r="AT36">
        <f t="shared" si="43"/>
        <v>-8.8071829529268086</v>
      </c>
      <c r="AU36">
        <f t="shared" si="44"/>
        <v>-25</v>
      </c>
      <c r="AV36">
        <f t="shared" si="45"/>
        <v>-14.923920022010648</v>
      </c>
      <c r="AW36">
        <f t="shared" si="46"/>
        <v>-24.999999999999996</v>
      </c>
      <c r="AX36">
        <f t="shared" si="47"/>
        <v>-21.432104094770011</v>
      </c>
      <c r="AY36">
        <f t="shared" si="48"/>
        <v>-24.999999999999996</v>
      </c>
      <c r="AZ36">
        <f t="shared" si="49"/>
        <v>-28.539816339744824</v>
      </c>
      <c r="BA36">
        <f t="shared" si="50"/>
        <v>-25</v>
      </c>
      <c r="BB36">
        <f t="shared" si="51"/>
        <v>-36.518436823865017</v>
      </c>
      <c r="BC36">
        <f t="shared" si="52"/>
        <v>-24.999999999999996</v>
      </c>
      <c r="BD36">
        <f t="shared" si="53"/>
        <v>-45.741871183226664</v>
      </c>
      <c r="BE36">
        <f t="shared" si="54"/>
        <v>-25.000000000000004</v>
      </c>
      <c r="BF36">
        <f t="shared" si="55"/>
        <v>28.375420040830519</v>
      </c>
      <c r="BG36">
        <f t="shared" si="56"/>
        <v>-24.981756544119776</v>
      </c>
      <c r="BH36">
        <f t="shared" si="57"/>
        <v>35.115927605300215</v>
      </c>
      <c r="BI36">
        <f t="shared" si="58"/>
        <v>-24.357195340121514</v>
      </c>
      <c r="BJ36">
        <f t="shared" si="59"/>
        <v>43.338919603094681</v>
      </c>
      <c r="BK36">
        <f t="shared" si="60"/>
        <v>-22.27770967983227</v>
      </c>
      <c r="BL36">
        <f t="shared" si="61"/>
        <v>53.010157190211231</v>
      </c>
      <c r="BM36">
        <f t="shared" si="62"/>
        <v>-17.686859829712088</v>
      </c>
      <c r="BN36">
        <f t="shared" si="63"/>
        <v>63.502320821441792</v>
      </c>
      <c r="BO36">
        <f t="shared" si="64"/>
        <v>-9.2338749905455799</v>
      </c>
      <c r="BP36">
        <f t="shared" si="65"/>
        <v>73.237815107400209</v>
      </c>
      <c r="BQ36">
        <f t="shared" si="66"/>
        <v>4.4009478152951287</v>
      </c>
      <c r="BR36">
        <f t="shared" si="67"/>
        <v>79.524367269388648</v>
      </c>
      <c r="BS36">
        <f t="shared" si="68"/>
        <v>23.82732513192699</v>
      </c>
      <c r="BT36">
        <f t="shared" si="69"/>
        <v>78.927842269490128</v>
      </c>
      <c r="BU36">
        <f t="shared" si="70"/>
        <v>48.045914846506804</v>
      </c>
      <c r="BV36">
        <f t="shared" si="71"/>
        <v>68.40438528014289</v>
      </c>
      <c r="BW36">
        <f t="shared" si="72"/>
        <v>73.809718556010566</v>
      </c>
      <c r="BX36">
        <f t="shared" si="73"/>
        <v>46.930456987639396</v>
      </c>
      <c r="BY36">
        <f t="shared" si="74"/>
        <v>95.920874512141083</v>
      </c>
      <c r="BZ36">
        <f t="shared" si="75"/>
        <v>16.75413257547233</v>
      </c>
      <c r="CA36">
        <f t="shared" si="76"/>
        <v>108.80213129825667</v>
      </c>
      <c r="CB36">
        <f t="shared" si="77"/>
        <v>-21807.472598893026</v>
      </c>
      <c r="CC36">
        <f t="shared" si="78"/>
        <v>-25.000000000000004</v>
      </c>
    </row>
    <row r="37" spans="1:81" x14ac:dyDescent="0.2">
      <c r="A37">
        <f t="shared" si="79"/>
        <v>0.83775804095727735</v>
      </c>
      <c r="B37">
        <f t="shared" si="80"/>
        <v>0.74314482547739369</v>
      </c>
      <c r="C37">
        <f t="shared" si="4"/>
        <v>1345.6327296063771</v>
      </c>
      <c r="D37">
        <f t="shared" si="81"/>
        <v>0.91354545764260109</v>
      </c>
      <c r="E37">
        <f t="shared" si="82"/>
        <v>2.2000000000000006</v>
      </c>
      <c r="F37" t="e" cm="1">
        <f t="array" ref="F37">xtoyxsnew($E37,F$14,alfa,vita)</f>
        <v>#VALUE!</v>
      </c>
      <c r="G37" t="e" cm="1">
        <f t="array" ref="G37">YtoYySInEW($E37,F$14,alfa,vita)</f>
        <v>#VALUE!</v>
      </c>
      <c r="H37">
        <f t="shared" si="5"/>
        <v>-18.269059494967667</v>
      </c>
      <c r="I37">
        <f t="shared" si="6"/>
        <v>116.0593937396998</v>
      </c>
      <c r="J37">
        <f t="shared" si="7"/>
        <v>-50.983177969682302</v>
      </c>
      <c r="K37">
        <f t="shared" si="8"/>
        <v>101.67315061707492</v>
      </c>
      <c r="L37">
        <f t="shared" si="9"/>
        <v>-73.776871073961786</v>
      </c>
      <c r="M37">
        <f t="shared" si="10"/>
        <v>77.176193351086596</v>
      </c>
      <c r="N37">
        <f t="shared" si="11"/>
        <v>-84.263842775907904</v>
      </c>
      <c r="O37">
        <f t="shared" si="12"/>
        <v>49.016759440250304</v>
      </c>
      <c r="P37">
        <f t="shared" si="13"/>
        <v>-83.85852797180749</v>
      </c>
      <c r="Q37">
        <f t="shared" si="14"/>
        <v>23.056173737536518</v>
      </c>
      <c r="R37">
        <f t="shared" si="15"/>
        <v>-76.200699502837793</v>
      </c>
      <c r="S37">
        <f t="shared" si="16"/>
        <v>2.7712280779927863</v>
      </c>
      <c r="T37">
        <f t="shared" si="17"/>
        <v>-65.209784157767871</v>
      </c>
      <c r="U37">
        <f t="shared" si="18"/>
        <v>-10.977118101787571</v>
      </c>
      <c r="V37">
        <f t="shared" si="19"/>
        <v>-53.816550092236753</v>
      </c>
      <c r="W37">
        <f t="shared" si="20"/>
        <v>-19.096254267604241</v>
      </c>
      <c r="X37">
        <f t="shared" si="21"/>
        <v>-43.62323443656684</v>
      </c>
      <c r="Y37">
        <f t="shared" si="22"/>
        <v>-23.182336841227695</v>
      </c>
      <c r="Z37">
        <f t="shared" si="23"/>
        <v>-35.169414021997312</v>
      </c>
      <c r="AA37">
        <f t="shared" si="24"/>
        <v>-24.761661182233542</v>
      </c>
      <c r="AB37">
        <f t="shared" si="25"/>
        <v>56.751474918188272</v>
      </c>
      <c r="AC37">
        <f t="shared" si="26"/>
        <v>-25</v>
      </c>
      <c r="AD37">
        <f t="shared" si="27"/>
        <v>45.741871183226664</v>
      </c>
      <c r="AE37">
        <f t="shared" si="28"/>
        <v>-25.000000000000004</v>
      </c>
      <c r="AF37">
        <f t="shared" si="29"/>
        <v>36.518436823865017</v>
      </c>
      <c r="AG37">
        <f t="shared" si="30"/>
        <v>-24.999999999999996</v>
      </c>
      <c r="AH37">
        <f t="shared" si="31"/>
        <v>28.539816339744824</v>
      </c>
      <c r="AI37">
        <f t="shared" si="32"/>
        <v>-25</v>
      </c>
      <c r="AJ37">
        <f t="shared" si="33"/>
        <v>21.432104094770011</v>
      </c>
      <c r="AK37">
        <f t="shared" si="34"/>
        <v>-24.999999999999996</v>
      </c>
      <c r="AL37">
        <f t="shared" si="35"/>
        <v>14.923920022010648</v>
      </c>
      <c r="AM37">
        <f t="shared" si="36"/>
        <v>-24.999999999999996</v>
      </c>
      <c r="AN37">
        <f t="shared" si="37"/>
        <v>8.8071829529268086</v>
      </c>
      <c r="AO37">
        <f t="shared" si="38"/>
        <v>-25</v>
      </c>
      <c r="AP37">
        <f t="shared" si="39"/>
        <v>2.9118389571127636</v>
      </c>
      <c r="AQ37">
        <f t="shared" si="40"/>
        <v>-25</v>
      </c>
      <c r="AR37">
        <f t="shared" si="41"/>
        <v>-2.9118389571127636</v>
      </c>
      <c r="AS37">
        <f t="shared" si="42"/>
        <v>-25</v>
      </c>
      <c r="AT37">
        <f t="shared" si="43"/>
        <v>-8.8071829529268086</v>
      </c>
      <c r="AU37">
        <f t="shared" si="44"/>
        <v>-25</v>
      </c>
      <c r="AV37">
        <f t="shared" si="45"/>
        <v>-14.923920022010648</v>
      </c>
      <c r="AW37">
        <f t="shared" si="46"/>
        <v>-24.999999999999996</v>
      </c>
      <c r="AX37">
        <f t="shared" si="47"/>
        <v>-21.432104094770011</v>
      </c>
      <c r="AY37">
        <f t="shared" si="48"/>
        <v>-24.999999999999996</v>
      </c>
      <c r="AZ37">
        <f t="shared" si="49"/>
        <v>-28.539816339744824</v>
      </c>
      <c r="BA37">
        <f t="shared" si="50"/>
        <v>-25</v>
      </c>
      <c r="BB37">
        <f t="shared" si="51"/>
        <v>-36.518436823865017</v>
      </c>
      <c r="BC37">
        <f t="shared" si="52"/>
        <v>-24.999999999999996</v>
      </c>
      <c r="BD37">
        <f t="shared" si="53"/>
        <v>-45.741871183226664</v>
      </c>
      <c r="BE37">
        <f t="shared" si="54"/>
        <v>-25.000000000000004</v>
      </c>
      <c r="BF37">
        <f t="shared" si="55"/>
        <v>-56.751474918188272</v>
      </c>
      <c r="BG37">
        <f t="shared" si="56"/>
        <v>-25</v>
      </c>
      <c r="BH37">
        <f t="shared" si="57"/>
        <v>35.169414021997312</v>
      </c>
      <c r="BI37">
        <f t="shared" si="58"/>
        <v>-24.761661182233542</v>
      </c>
      <c r="BJ37">
        <f t="shared" si="59"/>
        <v>43.62323443656684</v>
      </c>
      <c r="BK37">
        <f t="shared" si="60"/>
        <v>-23.182336841227695</v>
      </c>
      <c r="BL37">
        <f t="shared" si="61"/>
        <v>53.816550092236753</v>
      </c>
      <c r="BM37">
        <f t="shared" si="62"/>
        <v>-19.096254267604241</v>
      </c>
      <c r="BN37">
        <f t="shared" si="63"/>
        <v>65.209784157767871</v>
      </c>
      <c r="BO37">
        <f t="shared" si="64"/>
        <v>-10.977118101787571</v>
      </c>
      <c r="BP37">
        <f t="shared" si="65"/>
        <v>76.200699502837793</v>
      </c>
      <c r="BQ37">
        <f t="shared" si="66"/>
        <v>2.7712280779927863</v>
      </c>
      <c r="BR37">
        <f t="shared" si="67"/>
        <v>83.85852797180749</v>
      </c>
      <c r="BS37">
        <f t="shared" si="68"/>
        <v>23.056173737536518</v>
      </c>
      <c r="BT37">
        <f t="shared" si="69"/>
        <v>84.263842775907904</v>
      </c>
      <c r="BU37">
        <f t="shared" si="70"/>
        <v>49.016759440250304</v>
      </c>
      <c r="BV37">
        <f t="shared" si="71"/>
        <v>73.776871073961786</v>
      </c>
      <c r="BW37">
        <f t="shared" si="72"/>
        <v>77.176193351086596</v>
      </c>
      <c r="BX37">
        <f t="shared" si="73"/>
        <v>50.983177969682302</v>
      </c>
      <c r="BY37">
        <f t="shared" si="74"/>
        <v>101.67315061707492</v>
      </c>
      <c r="BZ37">
        <f t="shared" si="75"/>
        <v>18.269059494967667</v>
      </c>
      <c r="CA37">
        <f t="shared" si="76"/>
        <v>116.0593937396998</v>
      </c>
      <c r="CB37">
        <f t="shared" si="77"/>
        <v>-21807.472598893026</v>
      </c>
      <c r="CC37">
        <f t="shared" si="78"/>
        <v>-25.000000000000004</v>
      </c>
    </row>
    <row r="38" spans="1:81" x14ac:dyDescent="0.2">
      <c r="A38">
        <f t="shared" si="79"/>
        <v>0.73303828583761754</v>
      </c>
      <c r="B38">
        <f t="shared" si="80"/>
        <v>0.66913060635885757</v>
      </c>
      <c r="C38">
        <f t="shared" si="4"/>
        <v>1494.4765498646102</v>
      </c>
      <c r="D38">
        <f t="shared" si="81"/>
        <v>0.93358042649720185</v>
      </c>
      <c r="E38">
        <f t="shared" si="82"/>
        <v>2.3000000000000007</v>
      </c>
      <c r="F38" t="e" cm="1">
        <f t="array" ref="F38">xtoyxsnew($E38,F$14,alfa,vita)</f>
        <v>#VALUE!</v>
      </c>
      <c r="G38" t="e" cm="1">
        <f t="array" ref="G38">YtoYySInEW($E38,F$14,alfa,vita)</f>
        <v>#VALUE!</v>
      </c>
      <c r="H38">
        <f t="shared" si="5"/>
        <v>-19.865002320787408</v>
      </c>
      <c r="I38">
        <f t="shared" si="6"/>
        <v>123.49951025595846</v>
      </c>
      <c r="J38">
        <f t="shared" si="7"/>
        <v>-55.225286982350113</v>
      </c>
      <c r="K38">
        <f t="shared" si="8"/>
        <v>107.4896531115894</v>
      </c>
      <c r="L38">
        <f t="shared" si="9"/>
        <v>-79.326904155906064</v>
      </c>
      <c r="M38">
        <f t="shared" si="10"/>
        <v>80.450701232359179</v>
      </c>
      <c r="N38">
        <f t="shared" si="11"/>
        <v>-89.663432815233875</v>
      </c>
      <c r="O38">
        <f t="shared" si="12"/>
        <v>49.798074899304133</v>
      </c>
      <c r="P38">
        <f t="shared" si="13"/>
        <v>-88.115419947587782</v>
      </c>
      <c r="Q38">
        <f t="shared" si="14"/>
        <v>22.100695886719347</v>
      </c>
      <c r="R38">
        <f t="shared" si="15"/>
        <v>-78.989483254067039</v>
      </c>
      <c r="S38">
        <f t="shared" si="16"/>
        <v>1.043439747943548</v>
      </c>
      <c r="T38">
        <f t="shared" si="17"/>
        <v>-66.718083494134319</v>
      </c>
      <c r="U38">
        <f t="shared" si="18"/>
        <v>-12.704671340821227</v>
      </c>
      <c r="V38">
        <f t="shared" si="19"/>
        <v>-54.457361254149809</v>
      </c>
      <c r="W38">
        <f t="shared" si="20"/>
        <v>-20.393920117671659</v>
      </c>
      <c r="X38">
        <f t="shared" si="21"/>
        <v>-43.804188895891109</v>
      </c>
      <c r="Y38">
        <f t="shared" si="22"/>
        <v>-23.916052029328917</v>
      </c>
      <c r="Z38">
        <f t="shared" si="23"/>
        <v>-35.184228795428133</v>
      </c>
      <c r="AA38">
        <f t="shared" si="24"/>
        <v>-24.970170974256796</v>
      </c>
      <c r="AB38">
        <f t="shared" si="25"/>
        <v>56.751474918188272</v>
      </c>
      <c r="AC38">
        <f t="shared" si="26"/>
        <v>-25</v>
      </c>
      <c r="AD38">
        <f t="shared" si="27"/>
        <v>45.741871183226664</v>
      </c>
      <c r="AE38">
        <f t="shared" si="28"/>
        <v>-25.000000000000004</v>
      </c>
      <c r="AF38">
        <f t="shared" si="29"/>
        <v>36.518436823865017</v>
      </c>
      <c r="AG38">
        <f t="shared" si="30"/>
        <v>-24.999999999999996</v>
      </c>
      <c r="AH38">
        <f t="shared" si="31"/>
        <v>28.539816339744824</v>
      </c>
      <c r="AI38">
        <f t="shared" si="32"/>
        <v>-25</v>
      </c>
      <c r="AJ38">
        <f t="shared" si="33"/>
        <v>21.432104094770011</v>
      </c>
      <c r="AK38">
        <f t="shared" si="34"/>
        <v>-24.999999999999996</v>
      </c>
      <c r="AL38">
        <f t="shared" si="35"/>
        <v>14.923920022010648</v>
      </c>
      <c r="AM38">
        <f t="shared" si="36"/>
        <v>-24.999999999999996</v>
      </c>
      <c r="AN38">
        <f t="shared" si="37"/>
        <v>8.8071829529268086</v>
      </c>
      <c r="AO38">
        <f t="shared" si="38"/>
        <v>-25</v>
      </c>
      <c r="AP38">
        <f t="shared" si="39"/>
        <v>2.9118389571127636</v>
      </c>
      <c r="AQ38">
        <f t="shared" si="40"/>
        <v>-25</v>
      </c>
      <c r="AR38">
        <f t="shared" si="41"/>
        <v>-2.9118389571127636</v>
      </c>
      <c r="AS38">
        <f t="shared" si="42"/>
        <v>-25</v>
      </c>
      <c r="AT38">
        <f t="shared" si="43"/>
        <v>-8.8071829529268086</v>
      </c>
      <c r="AU38">
        <f t="shared" si="44"/>
        <v>-25</v>
      </c>
      <c r="AV38">
        <f t="shared" si="45"/>
        <v>-14.923920022010648</v>
      </c>
      <c r="AW38">
        <f t="shared" si="46"/>
        <v>-24.999999999999996</v>
      </c>
      <c r="AX38">
        <f t="shared" si="47"/>
        <v>-21.432104094770011</v>
      </c>
      <c r="AY38">
        <f t="shared" si="48"/>
        <v>-24.999999999999996</v>
      </c>
      <c r="AZ38">
        <f t="shared" si="49"/>
        <v>-28.539816339744824</v>
      </c>
      <c r="BA38">
        <f t="shared" si="50"/>
        <v>-25</v>
      </c>
      <c r="BB38">
        <f t="shared" si="51"/>
        <v>-36.518436823865017</v>
      </c>
      <c r="BC38">
        <f t="shared" si="52"/>
        <v>-24.999999999999996</v>
      </c>
      <c r="BD38">
        <f t="shared" si="53"/>
        <v>-45.741871183226664</v>
      </c>
      <c r="BE38">
        <f t="shared" si="54"/>
        <v>-25.000000000000004</v>
      </c>
      <c r="BF38">
        <f t="shared" si="55"/>
        <v>-56.751474918188272</v>
      </c>
      <c r="BG38">
        <f t="shared" si="56"/>
        <v>-25</v>
      </c>
      <c r="BH38">
        <f t="shared" si="57"/>
        <v>35.184228795428133</v>
      </c>
      <c r="BI38">
        <f t="shared" si="58"/>
        <v>-24.970170974256796</v>
      </c>
      <c r="BJ38">
        <f t="shared" si="59"/>
        <v>43.804188895891109</v>
      </c>
      <c r="BK38">
        <f t="shared" si="60"/>
        <v>-23.916052029328917</v>
      </c>
      <c r="BL38">
        <f t="shared" si="61"/>
        <v>54.457361254149809</v>
      </c>
      <c r="BM38">
        <f t="shared" si="62"/>
        <v>-20.393920117671659</v>
      </c>
      <c r="BN38">
        <f t="shared" si="63"/>
        <v>66.718083494134319</v>
      </c>
      <c r="BO38">
        <f t="shared" si="64"/>
        <v>-12.704671340821227</v>
      </c>
      <c r="BP38">
        <f t="shared" si="65"/>
        <v>78.989483254067039</v>
      </c>
      <c r="BQ38">
        <f t="shared" si="66"/>
        <v>1.043439747943548</v>
      </c>
      <c r="BR38">
        <f t="shared" si="67"/>
        <v>88.115419947587782</v>
      </c>
      <c r="BS38">
        <f t="shared" si="68"/>
        <v>22.100695886719347</v>
      </c>
      <c r="BT38">
        <f t="shared" si="69"/>
        <v>89.663432815233875</v>
      </c>
      <c r="BU38">
        <f t="shared" si="70"/>
        <v>49.798074899304133</v>
      </c>
      <c r="BV38">
        <f t="shared" si="71"/>
        <v>79.326904155906064</v>
      </c>
      <c r="BW38">
        <f t="shared" si="72"/>
        <v>80.450701232359179</v>
      </c>
      <c r="BX38">
        <f t="shared" si="73"/>
        <v>55.225286982350113</v>
      </c>
      <c r="BY38">
        <f t="shared" si="74"/>
        <v>107.4896531115894</v>
      </c>
      <c r="BZ38">
        <f t="shared" si="75"/>
        <v>19.865002320787408</v>
      </c>
      <c r="CA38">
        <f t="shared" si="76"/>
        <v>123.49951025595846</v>
      </c>
      <c r="CB38">
        <f t="shared" si="77"/>
        <v>-21807.472598893026</v>
      </c>
      <c r="CC38">
        <f t="shared" si="78"/>
        <v>-25.000000000000004</v>
      </c>
    </row>
    <row r="39" spans="1:81" x14ac:dyDescent="0.2">
      <c r="A39">
        <f t="shared" si="79"/>
        <v>0.62831853071795774</v>
      </c>
      <c r="B39">
        <f t="shared" si="80"/>
        <v>0.58778525229247236</v>
      </c>
      <c r="C39">
        <f t="shared" si="4"/>
        <v>1701.3016167040821</v>
      </c>
      <c r="D39">
        <f t="shared" si="81"/>
        <v>0.95105651629515375</v>
      </c>
      <c r="E39">
        <f t="shared" si="82"/>
        <v>2.4000000000000008</v>
      </c>
      <c r="F39" t="e" cm="1">
        <f t="array" ref="F39">xtoyxsnew($E39,F$14,alfa,vita)</f>
        <v>#VALUE!</v>
      </c>
      <c r="G39" t="e" cm="1">
        <f t="array" ref="G39">YtoYySInEW($E39,F$14,alfa,vita)</f>
        <v>#VALUE!</v>
      </c>
      <c r="H39">
        <f t="shared" si="5"/>
        <v>-21.543971950170206</v>
      </c>
      <c r="I39">
        <f t="shared" si="6"/>
        <v>131.12157659948909</v>
      </c>
      <c r="J39">
        <f t="shared" si="7"/>
        <v>-59.658784829666928</v>
      </c>
      <c r="K39">
        <f t="shared" si="8"/>
        <v>113.36414844388791</v>
      </c>
      <c r="L39">
        <f t="shared" si="9"/>
        <v>-85.049316922407854</v>
      </c>
      <c r="M39">
        <f t="shared" si="10"/>
        <v>83.623886869740929</v>
      </c>
      <c r="N39">
        <f t="shared" si="11"/>
        <v>-95.112706380755895</v>
      </c>
      <c r="O39">
        <f t="shared" si="12"/>
        <v>50.385750308739041</v>
      </c>
      <c r="P39">
        <f t="shared" si="13"/>
        <v>-92.278887379597634</v>
      </c>
      <c r="Q39">
        <f t="shared" si="14"/>
        <v>20.968530307758897</v>
      </c>
      <c r="R39">
        <f t="shared" si="15"/>
        <v>-81.594956862990784</v>
      </c>
      <c r="S39">
        <f t="shared" si="16"/>
        <v>-0.76388395112513541</v>
      </c>
      <c r="T39">
        <f t="shared" si="17"/>
        <v>-68.030320882219812</v>
      </c>
      <c r="U39">
        <f t="shared" si="18"/>
        <v>-14.39385553756699</v>
      </c>
      <c r="V39">
        <f t="shared" si="19"/>
        <v>-54.947442232601396</v>
      </c>
      <c r="W39">
        <f t="shared" si="20"/>
        <v>-21.560509647262563</v>
      </c>
      <c r="X39">
        <f t="shared" si="21"/>
        <v>-43.904082126683399</v>
      </c>
      <c r="Y39">
        <f t="shared" si="22"/>
        <v>-24.467220382924054</v>
      </c>
      <c r="Z39">
        <f t="shared" si="23"/>
        <v>70.3698266616517</v>
      </c>
      <c r="AA39">
        <f t="shared" si="24"/>
        <v>-25</v>
      </c>
      <c r="AB39">
        <f t="shared" si="25"/>
        <v>56.751474918188272</v>
      </c>
      <c r="AC39">
        <f t="shared" si="26"/>
        <v>-25</v>
      </c>
      <c r="AD39">
        <f t="shared" si="27"/>
        <v>45.741871183226664</v>
      </c>
      <c r="AE39">
        <f t="shared" si="28"/>
        <v>-25.000000000000004</v>
      </c>
      <c r="AF39">
        <f t="shared" si="29"/>
        <v>36.518436823865017</v>
      </c>
      <c r="AG39">
        <f t="shared" si="30"/>
        <v>-24.999999999999996</v>
      </c>
      <c r="AH39">
        <f t="shared" si="31"/>
        <v>28.539816339744824</v>
      </c>
      <c r="AI39">
        <f t="shared" si="32"/>
        <v>-25</v>
      </c>
      <c r="AJ39">
        <f t="shared" si="33"/>
        <v>21.432104094770011</v>
      </c>
      <c r="AK39">
        <f t="shared" si="34"/>
        <v>-24.999999999999996</v>
      </c>
      <c r="AL39">
        <f t="shared" si="35"/>
        <v>14.923920022010648</v>
      </c>
      <c r="AM39">
        <f t="shared" si="36"/>
        <v>-24.999999999999996</v>
      </c>
      <c r="AN39">
        <f t="shared" si="37"/>
        <v>8.8071829529268086</v>
      </c>
      <c r="AO39">
        <f t="shared" si="38"/>
        <v>-25</v>
      </c>
      <c r="AP39">
        <f t="shared" si="39"/>
        <v>2.9118389571127636</v>
      </c>
      <c r="AQ39">
        <f t="shared" si="40"/>
        <v>-25</v>
      </c>
      <c r="AR39">
        <f t="shared" si="41"/>
        <v>-2.9118389571127636</v>
      </c>
      <c r="AS39">
        <f t="shared" si="42"/>
        <v>-25</v>
      </c>
      <c r="AT39">
        <f t="shared" si="43"/>
        <v>-8.8071829529268086</v>
      </c>
      <c r="AU39">
        <f t="shared" si="44"/>
        <v>-25</v>
      </c>
      <c r="AV39">
        <f t="shared" si="45"/>
        <v>-14.923920022010648</v>
      </c>
      <c r="AW39">
        <f t="shared" si="46"/>
        <v>-24.999999999999996</v>
      </c>
      <c r="AX39">
        <f t="shared" si="47"/>
        <v>-21.432104094770011</v>
      </c>
      <c r="AY39">
        <f t="shared" si="48"/>
        <v>-24.999999999999996</v>
      </c>
      <c r="AZ39">
        <f t="shared" si="49"/>
        <v>-28.539816339744824</v>
      </c>
      <c r="BA39">
        <f t="shared" si="50"/>
        <v>-25</v>
      </c>
      <c r="BB39">
        <f t="shared" si="51"/>
        <v>-36.518436823865017</v>
      </c>
      <c r="BC39">
        <f t="shared" si="52"/>
        <v>-24.999999999999996</v>
      </c>
      <c r="BD39">
        <f t="shared" si="53"/>
        <v>-45.741871183226664</v>
      </c>
      <c r="BE39">
        <f t="shared" si="54"/>
        <v>-25.000000000000004</v>
      </c>
      <c r="BF39">
        <f t="shared" si="55"/>
        <v>-56.751474918188272</v>
      </c>
      <c r="BG39">
        <f t="shared" si="56"/>
        <v>-25</v>
      </c>
      <c r="BH39">
        <f t="shared" si="57"/>
        <v>-70.3698266616517</v>
      </c>
      <c r="BI39">
        <f t="shared" si="58"/>
        <v>-25</v>
      </c>
      <c r="BJ39">
        <f t="shared" si="59"/>
        <v>43.904082126683399</v>
      </c>
      <c r="BK39">
        <f t="shared" si="60"/>
        <v>-24.467220382924054</v>
      </c>
      <c r="BL39">
        <f t="shared" si="61"/>
        <v>54.947442232601396</v>
      </c>
      <c r="BM39">
        <f t="shared" si="62"/>
        <v>-21.560509647262563</v>
      </c>
      <c r="BN39">
        <f t="shared" si="63"/>
        <v>68.030320882219812</v>
      </c>
      <c r="BO39">
        <f t="shared" si="64"/>
        <v>-14.39385553756699</v>
      </c>
      <c r="BP39">
        <f t="shared" si="65"/>
        <v>81.594956862990784</v>
      </c>
      <c r="BQ39">
        <f t="shared" si="66"/>
        <v>-0.76388395112513541</v>
      </c>
      <c r="BR39">
        <f t="shared" si="67"/>
        <v>92.278887379597634</v>
      </c>
      <c r="BS39">
        <f t="shared" si="68"/>
        <v>20.968530307758897</v>
      </c>
      <c r="BT39">
        <f t="shared" si="69"/>
        <v>95.112706380755895</v>
      </c>
      <c r="BU39">
        <f t="shared" si="70"/>
        <v>50.385750308739041</v>
      </c>
      <c r="BV39">
        <f t="shared" si="71"/>
        <v>85.049316922407854</v>
      </c>
      <c r="BW39">
        <f t="shared" si="72"/>
        <v>83.623886869740929</v>
      </c>
      <c r="BX39">
        <f t="shared" si="73"/>
        <v>59.658784829666928</v>
      </c>
      <c r="BY39">
        <f t="shared" si="74"/>
        <v>113.36414844388791</v>
      </c>
      <c r="BZ39">
        <f t="shared" si="75"/>
        <v>21.543971950170206</v>
      </c>
      <c r="CA39">
        <f t="shared" si="76"/>
        <v>131.12157659948909</v>
      </c>
      <c r="CB39">
        <f t="shared" si="77"/>
        <v>-21807.472598893026</v>
      </c>
      <c r="CC39">
        <f t="shared" si="78"/>
        <v>-25.000000000000004</v>
      </c>
    </row>
    <row r="40" spans="1:81" x14ac:dyDescent="0.2">
      <c r="A40">
        <f t="shared" si="79"/>
        <v>0.52359877559829793</v>
      </c>
      <c r="B40">
        <f t="shared" si="80"/>
        <v>0.49999999999999917</v>
      </c>
      <c r="C40">
        <f t="shared" si="4"/>
        <v>2000.0000000000034</v>
      </c>
      <c r="D40">
        <f t="shared" si="81"/>
        <v>0.96592582628906842</v>
      </c>
      <c r="E40">
        <f t="shared" si="82"/>
        <v>2.5000000000000009</v>
      </c>
      <c r="F40" t="e" cm="1">
        <f t="array" ref="F40">xtoyxsnew($E40,F$14,alfa,vita)</f>
        <v>#VALUE!</v>
      </c>
      <c r="G40" t="e" cm="1">
        <f t="array" ref="G40">YtoYySInEW($E40,F$14,alfa,vita)</f>
        <v>#VALUE!</v>
      </c>
      <c r="H40">
        <f t="shared" si="5"/>
        <v>-23.307969189547457</v>
      </c>
      <c r="I40">
        <f t="shared" si="6"/>
        <v>138.92466640915842</v>
      </c>
      <c r="J40">
        <f t="shared" si="7"/>
        <v>-64.285467204042817</v>
      </c>
      <c r="K40">
        <f t="shared" si="8"/>
        <v>119.29034091118936</v>
      </c>
      <c r="L40">
        <f t="shared" si="9"/>
        <v>-90.938449277925457</v>
      </c>
      <c r="M40">
        <f t="shared" si="10"/>
        <v>86.686684412684926</v>
      </c>
      <c r="N40">
        <f t="shared" si="11"/>
        <v>-100.5974960543854</v>
      </c>
      <c r="O40">
        <f t="shared" si="12"/>
        <v>50.776693596606044</v>
      </c>
      <c r="P40">
        <f t="shared" si="13"/>
        <v>-96.333521348923924</v>
      </c>
      <c r="Q40">
        <f t="shared" si="14"/>
        <v>19.668728288680349</v>
      </c>
      <c r="R40">
        <f t="shared" si="15"/>
        <v>-84.009877118596833</v>
      </c>
      <c r="S40">
        <f t="shared" si="16"/>
        <v>-2.6313566546451583</v>
      </c>
      <c r="T40">
        <f t="shared" si="17"/>
        <v>-69.152172258067665</v>
      </c>
      <c r="U40">
        <f t="shared" si="18"/>
        <v>-16.022495227426649</v>
      </c>
      <c r="V40">
        <f t="shared" si="19"/>
        <v>-55.303891917245899</v>
      </c>
      <c r="W40">
        <f t="shared" si="20"/>
        <v>-22.578629424676716</v>
      </c>
      <c r="X40">
        <f t="shared" si="21"/>
        <v>-43.946498699965716</v>
      </c>
      <c r="Y40">
        <f t="shared" si="22"/>
        <v>-24.827101770416469</v>
      </c>
      <c r="Z40">
        <f t="shared" si="23"/>
        <v>70.3698266616517</v>
      </c>
      <c r="AA40">
        <f t="shared" si="24"/>
        <v>-25</v>
      </c>
      <c r="AB40">
        <f t="shared" si="25"/>
        <v>56.751474918188272</v>
      </c>
      <c r="AC40">
        <f t="shared" si="26"/>
        <v>-25</v>
      </c>
      <c r="AD40">
        <f t="shared" si="27"/>
        <v>45.741871183226664</v>
      </c>
      <c r="AE40">
        <f t="shared" si="28"/>
        <v>-25.000000000000004</v>
      </c>
      <c r="AF40">
        <f t="shared" si="29"/>
        <v>36.518436823865017</v>
      </c>
      <c r="AG40">
        <f t="shared" si="30"/>
        <v>-24.999999999999996</v>
      </c>
      <c r="AH40">
        <f t="shared" si="31"/>
        <v>28.539816339744824</v>
      </c>
      <c r="AI40">
        <f t="shared" si="32"/>
        <v>-25</v>
      </c>
      <c r="AJ40">
        <f t="shared" si="33"/>
        <v>21.432104094770011</v>
      </c>
      <c r="AK40">
        <f t="shared" si="34"/>
        <v>-24.999999999999996</v>
      </c>
      <c r="AL40">
        <f t="shared" si="35"/>
        <v>14.923920022010648</v>
      </c>
      <c r="AM40">
        <f t="shared" si="36"/>
        <v>-24.999999999999996</v>
      </c>
      <c r="AN40">
        <f t="shared" si="37"/>
        <v>8.8071829529268086</v>
      </c>
      <c r="AO40">
        <f t="shared" si="38"/>
        <v>-25</v>
      </c>
      <c r="AP40">
        <f t="shared" si="39"/>
        <v>2.9118389571127636</v>
      </c>
      <c r="AQ40">
        <f t="shared" si="40"/>
        <v>-25</v>
      </c>
      <c r="AR40">
        <f t="shared" si="41"/>
        <v>-2.9118389571127636</v>
      </c>
      <c r="AS40">
        <f t="shared" si="42"/>
        <v>-25</v>
      </c>
      <c r="AT40">
        <f t="shared" si="43"/>
        <v>-8.8071829529268086</v>
      </c>
      <c r="AU40">
        <f t="shared" si="44"/>
        <v>-25</v>
      </c>
      <c r="AV40">
        <f t="shared" si="45"/>
        <v>-14.923920022010648</v>
      </c>
      <c r="AW40">
        <f t="shared" si="46"/>
        <v>-24.999999999999996</v>
      </c>
      <c r="AX40">
        <f t="shared" si="47"/>
        <v>-21.432104094770011</v>
      </c>
      <c r="AY40">
        <f t="shared" si="48"/>
        <v>-24.999999999999996</v>
      </c>
      <c r="AZ40">
        <f t="shared" si="49"/>
        <v>-28.539816339744824</v>
      </c>
      <c r="BA40">
        <f t="shared" si="50"/>
        <v>-25</v>
      </c>
      <c r="BB40">
        <f t="shared" si="51"/>
        <v>-36.518436823865017</v>
      </c>
      <c r="BC40">
        <f t="shared" si="52"/>
        <v>-24.999999999999996</v>
      </c>
      <c r="BD40">
        <f t="shared" si="53"/>
        <v>-45.741871183226664</v>
      </c>
      <c r="BE40">
        <f t="shared" si="54"/>
        <v>-25.000000000000004</v>
      </c>
      <c r="BF40">
        <f t="shared" si="55"/>
        <v>-56.751474918188272</v>
      </c>
      <c r="BG40">
        <f t="shared" si="56"/>
        <v>-25</v>
      </c>
      <c r="BH40">
        <f t="shared" si="57"/>
        <v>-70.3698266616517</v>
      </c>
      <c r="BI40">
        <f t="shared" si="58"/>
        <v>-25</v>
      </c>
      <c r="BJ40">
        <f t="shared" si="59"/>
        <v>43.946498699965716</v>
      </c>
      <c r="BK40">
        <f t="shared" si="60"/>
        <v>-24.827101770416469</v>
      </c>
      <c r="BL40">
        <f t="shared" si="61"/>
        <v>55.303891917245899</v>
      </c>
      <c r="BM40">
        <f t="shared" si="62"/>
        <v>-22.578629424676716</v>
      </c>
      <c r="BN40">
        <f t="shared" si="63"/>
        <v>69.152172258067665</v>
      </c>
      <c r="BO40">
        <f t="shared" si="64"/>
        <v>-16.022495227426649</v>
      </c>
      <c r="BP40">
        <f t="shared" si="65"/>
        <v>84.009877118596833</v>
      </c>
      <c r="BQ40">
        <f t="shared" si="66"/>
        <v>-2.6313566546451583</v>
      </c>
      <c r="BR40">
        <f t="shared" si="67"/>
        <v>96.333521348923924</v>
      </c>
      <c r="BS40">
        <f t="shared" si="68"/>
        <v>19.668728288680349</v>
      </c>
      <c r="BT40">
        <f t="shared" si="69"/>
        <v>100.5974960543854</v>
      </c>
      <c r="BU40">
        <f t="shared" si="70"/>
        <v>50.776693596606044</v>
      </c>
      <c r="BV40">
        <f t="shared" si="71"/>
        <v>90.938449277925457</v>
      </c>
      <c r="BW40">
        <f t="shared" si="72"/>
        <v>86.686684412684926</v>
      </c>
      <c r="BX40">
        <f t="shared" si="73"/>
        <v>64.285467204042817</v>
      </c>
      <c r="BY40">
        <f t="shared" si="74"/>
        <v>119.29034091118936</v>
      </c>
      <c r="BZ40">
        <f t="shared" si="75"/>
        <v>23.307969189547457</v>
      </c>
      <c r="CA40">
        <f t="shared" si="76"/>
        <v>138.92466640915842</v>
      </c>
      <c r="CB40">
        <f t="shared" si="77"/>
        <v>-21807.472598893026</v>
      </c>
      <c r="CC40">
        <f t="shared" si="78"/>
        <v>-25.000000000000004</v>
      </c>
    </row>
    <row r="41" spans="1:81" x14ac:dyDescent="0.2">
      <c r="A41">
        <f t="shared" si="79"/>
        <v>0.41887902047863818</v>
      </c>
      <c r="B41">
        <f t="shared" si="80"/>
        <v>0.40673664307579938</v>
      </c>
      <c r="C41">
        <f t="shared" si="4"/>
        <v>2458.5933355742432</v>
      </c>
      <c r="D41">
        <f t="shared" si="81"/>
        <v>0.97814760073380569</v>
      </c>
      <c r="E41">
        <f t="shared" si="82"/>
        <v>2.600000000000001</v>
      </c>
      <c r="F41" t="e" cm="1">
        <f t="array" ref="F41">xtoyxsnew($E41,F$14,alfa,vita)</f>
        <v>#VALUE!</v>
      </c>
      <c r="G41" t="e" cm="1">
        <f t="array" ref="G41">YtoYySInEW($E41,F$14,alfa,vita)</f>
        <v>#VALUE!</v>
      </c>
      <c r="H41">
        <f t="shared" si="5"/>
        <v>-25.158984511370686</v>
      </c>
      <c r="I41">
        <f t="shared" si="6"/>
        <v>146.90783132283065</v>
      </c>
      <c r="J41">
        <f t="shared" si="7"/>
        <v>-69.106922761828528</v>
      </c>
      <c r="K41">
        <f t="shared" si="8"/>
        <v>125.26187940683876</v>
      </c>
      <c r="L41">
        <f t="shared" si="9"/>
        <v>-96.988164805942219</v>
      </c>
      <c r="M41">
        <f t="shared" si="10"/>
        <v>89.630343391488893</v>
      </c>
      <c r="N41">
        <f t="shared" si="11"/>
        <v>-106.10344754895624</v>
      </c>
      <c r="O41">
        <f t="shared" si="12"/>
        <v>50.9688478029667</v>
      </c>
      <c r="P41">
        <f t="shared" si="13"/>
        <v>-100.26478302406466</v>
      </c>
      <c r="Q41">
        <f t="shared" si="14"/>
        <v>18.211681315207258</v>
      </c>
      <c r="R41">
        <f t="shared" si="15"/>
        <v>-86.229044791689233</v>
      </c>
      <c r="S41">
        <f t="shared" si="16"/>
        <v>-4.5389468061941374</v>
      </c>
      <c r="T41">
        <f t="shared" si="17"/>
        <v>-70.091812928886625</v>
      </c>
      <c r="U41">
        <f t="shared" si="18"/>
        <v>-17.569209768871985</v>
      </c>
      <c r="V41">
        <f t="shared" si="19"/>
        <v>-55.545801592425732</v>
      </c>
      <c r="W41">
        <f t="shared" si="20"/>
        <v>-23.43309964899704</v>
      </c>
      <c r="X41">
        <f t="shared" si="21"/>
        <v>-43.955934620711375</v>
      </c>
      <c r="Y41">
        <f t="shared" si="22"/>
        <v>-24.989989386135356</v>
      </c>
      <c r="Z41">
        <f t="shared" si="23"/>
        <v>70.3698266616517</v>
      </c>
      <c r="AA41">
        <f t="shared" si="24"/>
        <v>-25</v>
      </c>
      <c r="AB41">
        <f t="shared" si="25"/>
        <v>56.751474918188272</v>
      </c>
      <c r="AC41">
        <f t="shared" si="26"/>
        <v>-25</v>
      </c>
      <c r="AD41">
        <f t="shared" si="27"/>
        <v>45.741871183226664</v>
      </c>
      <c r="AE41">
        <f t="shared" si="28"/>
        <v>-25.000000000000004</v>
      </c>
      <c r="AF41">
        <f t="shared" si="29"/>
        <v>36.518436823865017</v>
      </c>
      <c r="AG41">
        <f t="shared" si="30"/>
        <v>-24.999999999999996</v>
      </c>
      <c r="AH41">
        <f t="shared" si="31"/>
        <v>28.539816339744824</v>
      </c>
      <c r="AI41">
        <f t="shared" si="32"/>
        <v>-25</v>
      </c>
      <c r="AJ41">
        <f t="shared" si="33"/>
        <v>21.432104094770011</v>
      </c>
      <c r="AK41">
        <f t="shared" si="34"/>
        <v>-24.999999999999996</v>
      </c>
      <c r="AL41">
        <f t="shared" si="35"/>
        <v>14.923920022010648</v>
      </c>
      <c r="AM41">
        <f t="shared" si="36"/>
        <v>-24.999999999999996</v>
      </c>
      <c r="AN41">
        <f t="shared" si="37"/>
        <v>8.8071829529268086</v>
      </c>
      <c r="AO41">
        <f t="shared" si="38"/>
        <v>-25</v>
      </c>
      <c r="AP41">
        <f t="shared" si="39"/>
        <v>2.9118389571127636</v>
      </c>
      <c r="AQ41">
        <f t="shared" si="40"/>
        <v>-25</v>
      </c>
      <c r="AR41">
        <f t="shared" si="41"/>
        <v>-2.9118389571127636</v>
      </c>
      <c r="AS41">
        <f t="shared" si="42"/>
        <v>-25</v>
      </c>
      <c r="AT41">
        <f t="shared" si="43"/>
        <v>-8.8071829529268086</v>
      </c>
      <c r="AU41">
        <f t="shared" si="44"/>
        <v>-25</v>
      </c>
      <c r="AV41">
        <f t="shared" si="45"/>
        <v>-14.923920022010648</v>
      </c>
      <c r="AW41">
        <f t="shared" si="46"/>
        <v>-24.999999999999996</v>
      </c>
      <c r="AX41">
        <f t="shared" si="47"/>
        <v>-21.432104094770011</v>
      </c>
      <c r="AY41">
        <f t="shared" si="48"/>
        <v>-24.999999999999996</v>
      </c>
      <c r="AZ41">
        <f t="shared" si="49"/>
        <v>-28.539816339744824</v>
      </c>
      <c r="BA41">
        <f t="shared" si="50"/>
        <v>-25</v>
      </c>
      <c r="BB41">
        <f t="shared" si="51"/>
        <v>-36.518436823865017</v>
      </c>
      <c r="BC41">
        <f t="shared" si="52"/>
        <v>-24.999999999999996</v>
      </c>
      <c r="BD41">
        <f t="shared" si="53"/>
        <v>-45.741871183226664</v>
      </c>
      <c r="BE41">
        <f t="shared" si="54"/>
        <v>-25.000000000000004</v>
      </c>
      <c r="BF41">
        <f t="shared" si="55"/>
        <v>-56.751474918188272</v>
      </c>
      <c r="BG41">
        <f t="shared" si="56"/>
        <v>-25</v>
      </c>
      <c r="BH41">
        <f t="shared" si="57"/>
        <v>-70.3698266616517</v>
      </c>
      <c r="BI41">
        <f t="shared" si="58"/>
        <v>-25</v>
      </c>
      <c r="BJ41">
        <f t="shared" si="59"/>
        <v>43.955934620711375</v>
      </c>
      <c r="BK41">
        <f t="shared" si="60"/>
        <v>-24.989989386135356</v>
      </c>
      <c r="BL41">
        <f t="shared" si="61"/>
        <v>55.545801592425732</v>
      </c>
      <c r="BM41">
        <f t="shared" si="62"/>
        <v>-23.43309964899704</v>
      </c>
      <c r="BN41">
        <f t="shared" si="63"/>
        <v>70.091812928886625</v>
      </c>
      <c r="BO41">
        <f t="shared" si="64"/>
        <v>-17.569209768871985</v>
      </c>
      <c r="BP41">
        <f t="shared" si="65"/>
        <v>86.229044791689233</v>
      </c>
      <c r="BQ41">
        <f t="shared" si="66"/>
        <v>-4.5389468061941374</v>
      </c>
      <c r="BR41">
        <f t="shared" si="67"/>
        <v>100.26478302406466</v>
      </c>
      <c r="BS41">
        <f t="shared" si="68"/>
        <v>18.211681315207258</v>
      </c>
      <c r="BT41">
        <f t="shared" si="69"/>
        <v>106.10344754895624</v>
      </c>
      <c r="BU41">
        <f t="shared" si="70"/>
        <v>50.9688478029667</v>
      </c>
      <c r="BV41">
        <f t="shared" si="71"/>
        <v>96.988164805942219</v>
      </c>
      <c r="BW41">
        <f t="shared" si="72"/>
        <v>89.630343391488893</v>
      </c>
      <c r="BX41">
        <f t="shared" si="73"/>
        <v>69.106922761828528</v>
      </c>
      <c r="BY41">
        <f t="shared" si="74"/>
        <v>125.26187940683876</v>
      </c>
      <c r="BZ41">
        <f t="shared" si="75"/>
        <v>25.158984511370686</v>
      </c>
      <c r="CA41">
        <f t="shared" si="76"/>
        <v>146.90783132283065</v>
      </c>
      <c r="CB41">
        <f t="shared" si="77"/>
        <v>-21807.472598893026</v>
      </c>
      <c r="CC41">
        <f t="shared" si="78"/>
        <v>-25.000000000000004</v>
      </c>
    </row>
    <row r="42" spans="1:81" x14ac:dyDescent="0.2">
      <c r="A42">
        <f t="shared" si="79"/>
        <v>0.31415926535897842</v>
      </c>
      <c r="B42">
        <f t="shared" si="80"/>
        <v>0.30901699437494656</v>
      </c>
      <c r="C42">
        <f t="shared" si="4"/>
        <v>3236.0679774997989</v>
      </c>
      <c r="D42">
        <f t="shared" si="81"/>
        <v>0.98768834059513777</v>
      </c>
      <c r="E42">
        <f t="shared" si="82"/>
        <v>2.7000000000000011</v>
      </c>
      <c r="F42" t="e" cm="1">
        <f t="array" ref="F42">xtoyxsnew($E42,F$14,alfa,vita)</f>
        <v>#VALUE!</v>
      </c>
      <c r="G42" t="e" cm="1">
        <f t="array" ref="G42">YtoYySInEW($E42,F$14,alfa,vita)</f>
        <v>#VALUE!</v>
      </c>
      <c r="H42">
        <f t="shared" si="5"/>
        <v>-27.09899781219751</v>
      </c>
      <c r="I42">
        <f t="shared" si="6"/>
        <v>155.07010109262757</v>
      </c>
      <c r="J42">
        <f t="shared" si="7"/>
        <v>-74.12453142075087</v>
      </c>
      <c r="K42">
        <f t="shared" si="8"/>
        <v>131.27236422679542</v>
      </c>
      <c r="L42">
        <f t="shared" si="9"/>
        <v>-103.19186830082241</v>
      </c>
      <c r="M42">
        <f t="shared" si="10"/>
        <v>92.446453717550227</v>
      </c>
      <c r="N42">
        <f t="shared" si="11"/>
        <v>-111.61609523374112</v>
      </c>
      <c r="O42">
        <f t="shared" si="12"/>
        <v>50.961201902649918</v>
      </c>
      <c r="P42">
        <f t="shared" si="13"/>
        <v>-104.05911989406111</v>
      </c>
      <c r="Q42">
        <f t="shared" si="14"/>
        <v>16.609037994282172</v>
      </c>
      <c r="R42">
        <f t="shared" si="15"/>
        <v>-88.249360404727923</v>
      </c>
      <c r="S42">
        <f t="shared" si="16"/>
        <v>-6.4661925271703131</v>
      </c>
      <c r="T42">
        <f t="shared" si="17"/>
        <v>-70.859810248322162</v>
      </c>
      <c r="U42">
        <f t="shared" si="18"/>
        <v>-19.013694026664709</v>
      </c>
      <c r="V42">
        <f t="shared" si="19"/>
        <v>-55.693970292965297</v>
      </c>
      <c r="W42">
        <f t="shared" si="20"/>
        <v>-24.111180475479848</v>
      </c>
      <c r="X42">
        <f t="shared" si="21"/>
        <v>87.91213534812033</v>
      </c>
      <c r="Y42">
        <f t="shared" si="22"/>
        <v>-25</v>
      </c>
      <c r="Z42">
        <f t="shared" si="23"/>
        <v>70.3698266616517</v>
      </c>
      <c r="AA42">
        <f t="shared" si="24"/>
        <v>-25</v>
      </c>
      <c r="AB42">
        <f t="shared" si="25"/>
        <v>56.751474918188272</v>
      </c>
      <c r="AC42">
        <f t="shared" si="26"/>
        <v>-25</v>
      </c>
      <c r="AD42">
        <f t="shared" si="27"/>
        <v>45.741871183226664</v>
      </c>
      <c r="AE42">
        <f t="shared" si="28"/>
        <v>-25.000000000000004</v>
      </c>
      <c r="AF42">
        <f t="shared" si="29"/>
        <v>36.518436823865017</v>
      </c>
      <c r="AG42">
        <f t="shared" si="30"/>
        <v>-24.999999999999996</v>
      </c>
      <c r="AH42">
        <f t="shared" si="31"/>
        <v>28.539816339744824</v>
      </c>
      <c r="AI42">
        <f t="shared" si="32"/>
        <v>-25</v>
      </c>
      <c r="AJ42">
        <f t="shared" si="33"/>
        <v>21.432104094770011</v>
      </c>
      <c r="AK42">
        <f t="shared" si="34"/>
        <v>-24.999999999999996</v>
      </c>
      <c r="AL42">
        <f t="shared" si="35"/>
        <v>14.923920022010648</v>
      </c>
      <c r="AM42">
        <f t="shared" si="36"/>
        <v>-24.999999999999996</v>
      </c>
      <c r="AN42">
        <f t="shared" si="37"/>
        <v>8.8071829529268086</v>
      </c>
      <c r="AO42">
        <f t="shared" si="38"/>
        <v>-25</v>
      </c>
      <c r="AP42">
        <f t="shared" si="39"/>
        <v>2.9118389571127636</v>
      </c>
      <c r="AQ42">
        <f t="shared" si="40"/>
        <v>-25</v>
      </c>
      <c r="AR42">
        <f t="shared" si="41"/>
        <v>-2.9118389571127636</v>
      </c>
      <c r="AS42">
        <f t="shared" si="42"/>
        <v>-25</v>
      </c>
      <c r="AT42">
        <f t="shared" si="43"/>
        <v>-8.8071829529268086</v>
      </c>
      <c r="AU42">
        <f t="shared" si="44"/>
        <v>-25</v>
      </c>
      <c r="AV42">
        <f t="shared" si="45"/>
        <v>-14.923920022010648</v>
      </c>
      <c r="AW42">
        <f t="shared" si="46"/>
        <v>-24.999999999999996</v>
      </c>
      <c r="AX42">
        <f t="shared" si="47"/>
        <v>-21.432104094770011</v>
      </c>
      <c r="AY42">
        <f t="shared" si="48"/>
        <v>-24.999999999999996</v>
      </c>
      <c r="AZ42">
        <f t="shared" si="49"/>
        <v>-28.539816339744824</v>
      </c>
      <c r="BA42">
        <f t="shared" si="50"/>
        <v>-25</v>
      </c>
      <c r="BB42">
        <f t="shared" si="51"/>
        <v>-36.518436823865017</v>
      </c>
      <c r="BC42">
        <f t="shared" si="52"/>
        <v>-24.999999999999996</v>
      </c>
      <c r="BD42">
        <f t="shared" si="53"/>
        <v>-45.741871183226664</v>
      </c>
      <c r="BE42">
        <f t="shared" si="54"/>
        <v>-25.000000000000004</v>
      </c>
      <c r="BF42">
        <f t="shared" si="55"/>
        <v>-56.751474918188272</v>
      </c>
      <c r="BG42">
        <f t="shared" si="56"/>
        <v>-25</v>
      </c>
      <c r="BH42">
        <f t="shared" si="57"/>
        <v>-70.3698266616517</v>
      </c>
      <c r="BI42">
        <f t="shared" si="58"/>
        <v>-25</v>
      </c>
      <c r="BJ42">
        <f t="shared" si="59"/>
        <v>-87.91213534812033</v>
      </c>
      <c r="BK42">
        <f t="shared" si="60"/>
        <v>-25</v>
      </c>
      <c r="BL42">
        <f t="shared" si="61"/>
        <v>55.693970292965297</v>
      </c>
      <c r="BM42">
        <f t="shared" si="62"/>
        <v>-24.111180475479848</v>
      </c>
      <c r="BN42">
        <f t="shared" si="63"/>
        <v>70.859810248322162</v>
      </c>
      <c r="BO42">
        <f t="shared" si="64"/>
        <v>-19.013694026664709</v>
      </c>
      <c r="BP42">
        <f t="shared" si="65"/>
        <v>88.249360404727923</v>
      </c>
      <c r="BQ42">
        <f t="shared" si="66"/>
        <v>-6.4661925271703131</v>
      </c>
      <c r="BR42">
        <f t="shared" si="67"/>
        <v>104.05911989406111</v>
      </c>
      <c r="BS42">
        <f t="shared" si="68"/>
        <v>16.609037994282172</v>
      </c>
      <c r="BT42">
        <f t="shared" si="69"/>
        <v>111.61609523374112</v>
      </c>
      <c r="BU42">
        <f t="shared" si="70"/>
        <v>50.961201902649918</v>
      </c>
      <c r="BV42">
        <f t="shared" si="71"/>
        <v>103.19186830082241</v>
      </c>
      <c r="BW42">
        <f t="shared" si="72"/>
        <v>92.446453717550227</v>
      </c>
      <c r="BX42">
        <f t="shared" si="73"/>
        <v>74.12453142075087</v>
      </c>
      <c r="BY42">
        <f t="shared" si="74"/>
        <v>131.27236422679542</v>
      </c>
      <c r="BZ42">
        <f t="shared" si="75"/>
        <v>27.09899781219751</v>
      </c>
      <c r="CA42">
        <f t="shared" si="76"/>
        <v>155.07010109262757</v>
      </c>
      <c r="CB42">
        <f t="shared" si="77"/>
        <v>-21807.472598893026</v>
      </c>
      <c r="CC42">
        <f t="shared" si="78"/>
        <v>-25.000000000000004</v>
      </c>
    </row>
    <row r="43" spans="1:81" x14ac:dyDescent="0.2">
      <c r="A43">
        <f t="shared" si="79"/>
        <v>0.20943951023931867</v>
      </c>
      <c r="B43">
        <f t="shared" si="80"/>
        <v>0.20791169081775848</v>
      </c>
      <c r="C43">
        <f t="shared" si="4"/>
        <v>4809.7343447441508</v>
      </c>
      <c r="D43">
        <f t="shared" si="81"/>
        <v>0.9945218953682734</v>
      </c>
      <c r="E43">
        <f t="shared" si="82"/>
        <v>2.8000000000000012</v>
      </c>
      <c r="F43" t="e" cm="1">
        <f t="array" ref="F43">xtoyxsnew($E43,F$14,alfa,vita)</f>
        <v>#VALUE!</v>
      </c>
      <c r="G43" t="e" cm="1">
        <f t="array" ref="G43">YtoYySInEW($E43,F$14,alfa,vita)</f>
        <v>#VALUE!</v>
      </c>
      <c r="H43">
        <f t="shared" si="5"/>
        <v>-29.129978172060959</v>
      </c>
      <c r="I43">
        <f t="shared" si="6"/>
        <v>163.41048370285006</v>
      </c>
      <c r="J43">
        <f t="shared" si="7"/>
        <v>-79.339462881053237</v>
      </c>
      <c r="K43">
        <f t="shared" si="8"/>
        <v>137.31535392820203</v>
      </c>
      <c r="L43">
        <f t="shared" si="9"/>
        <v>-109.5425246104373</v>
      </c>
      <c r="M43">
        <f t="shared" si="10"/>
        <v>95.12696971114606</v>
      </c>
      <c r="N43">
        <f t="shared" si="11"/>
        <v>-117.12093824580536</v>
      </c>
      <c r="O43">
        <f t="shared" si="12"/>
        <v>50.753796124791556</v>
      </c>
      <c r="P43">
        <f t="shared" si="13"/>
        <v>-107.7040741163249</v>
      </c>
      <c r="Q43">
        <f t="shared" si="14"/>
        <v>14.873610927320414</v>
      </c>
      <c r="R43">
        <f t="shared" si="15"/>
        <v>-90.069857478557793</v>
      </c>
      <c r="S43">
        <f t="shared" si="16"/>
        <v>-8.3924211023437501</v>
      </c>
      <c r="T43">
        <f t="shared" si="17"/>
        <v>-71.46898488914826</v>
      </c>
      <c r="U43">
        <f t="shared" si="18"/>
        <v>-20.33698493592231</v>
      </c>
      <c r="V43">
        <f t="shared" si="19"/>
        <v>-55.77059469801781</v>
      </c>
      <c r="W43">
        <f t="shared" si="20"/>
        <v>-24.602761962073092</v>
      </c>
      <c r="X43">
        <f t="shared" si="21"/>
        <v>87.91213534812033</v>
      </c>
      <c r="Y43">
        <f t="shared" si="22"/>
        <v>-25</v>
      </c>
      <c r="Z43">
        <f t="shared" si="23"/>
        <v>70.3698266616517</v>
      </c>
      <c r="AA43">
        <f t="shared" si="24"/>
        <v>-25</v>
      </c>
      <c r="AB43">
        <f t="shared" si="25"/>
        <v>56.751474918188272</v>
      </c>
      <c r="AC43">
        <f t="shared" si="26"/>
        <v>-25</v>
      </c>
      <c r="AD43">
        <f t="shared" si="27"/>
        <v>45.741871183226664</v>
      </c>
      <c r="AE43">
        <f t="shared" si="28"/>
        <v>-25.000000000000004</v>
      </c>
      <c r="AF43">
        <f t="shared" si="29"/>
        <v>36.518436823865017</v>
      </c>
      <c r="AG43">
        <f t="shared" si="30"/>
        <v>-24.999999999999996</v>
      </c>
      <c r="AH43">
        <f t="shared" si="31"/>
        <v>28.539816339744824</v>
      </c>
      <c r="AI43">
        <f t="shared" si="32"/>
        <v>-25</v>
      </c>
      <c r="AJ43">
        <f t="shared" si="33"/>
        <v>21.432104094770011</v>
      </c>
      <c r="AK43">
        <f t="shared" si="34"/>
        <v>-24.999999999999996</v>
      </c>
      <c r="AL43">
        <f t="shared" si="35"/>
        <v>14.923920022010648</v>
      </c>
      <c r="AM43">
        <f t="shared" si="36"/>
        <v>-24.999999999999996</v>
      </c>
      <c r="AN43">
        <f t="shared" si="37"/>
        <v>8.8071829529268086</v>
      </c>
      <c r="AO43">
        <f t="shared" si="38"/>
        <v>-25</v>
      </c>
      <c r="AP43">
        <f t="shared" si="39"/>
        <v>2.9118389571127636</v>
      </c>
      <c r="AQ43">
        <f t="shared" si="40"/>
        <v>-25</v>
      </c>
      <c r="AR43">
        <f t="shared" si="41"/>
        <v>-2.9118389571127636</v>
      </c>
      <c r="AS43">
        <f t="shared" si="42"/>
        <v>-25</v>
      </c>
      <c r="AT43">
        <f t="shared" si="43"/>
        <v>-8.8071829529268086</v>
      </c>
      <c r="AU43">
        <f t="shared" si="44"/>
        <v>-25</v>
      </c>
      <c r="AV43">
        <f t="shared" si="45"/>
        <v>-14.923920022010648</v>
      </c>
      <c r="AW43">
        <f t="shared" si="46"/>
        <v>-24.999999999999996</v>
      </c>
      <c r="AX43">
        <f t="shared" si="47"/>
        <v>-21.432104094770011</v>
      </c>
      <c r="AY43">
        <f t="shared" si="48"/>
        <v>-24.999999999999996</v>
      </c>
      <c r="AZ43">
        <f t="shared" si="49"/>
        <v>-28.539816339744824</v>
      </c>
      <c r="BA43">
        <f t="shared" si="50"/>
        <v>-25</v>
      </c>
      <c r="BB43">
        <f t="shared" si="51"/>
        <v>-36.518436823865017</v>
      </c>
      <c r="BC43">
        <f t="shared" si="52"/>
        <v>-24.999999999999996</v>
      </c>
      <c r="BD43">
        <f t="shared" si="53"/>
        <v>-45.741871183226664</v>
      </c>
      <c r="BE43">
        <f t="shared" si="54"/>
        <v>-25.000000000000004</v>
      </c>
      <c r="BF43">
        <f t="shared" si="55"/>
        <v>-56.751474918188272</v>
      </c>
      <c r="BG43">
        <f t="shared" si="56"/>
        <v>-25</v>
      </c>
      <c r="BH43">
        <f t="shared" si="57"/>
        <v>-70.3698266616517</v>
      </c>
      <c r="BI43">
        <f t="shared" si="58"/>
        <v>-25</v>
      </c>
      <c r="BJ43">
        <f t="shared" si="59"/>
        <v>-87.91213534812033</v>
      </c>
      <c r="BK43">
        <f t="shared" si="60"/>
        <v>-25</v>
      </c>
      <c r="BL43">
        <f t="shared" si="61"/>
        <v>55.77059469801781</v>
      </c>
      <c r="BM43">
        <f t="shared" si="62"/>
        <v>-24.602761962073092</v>
      </c>
      <c r="BN43">
        <f t="shared" si="63"/>
        <v>71.46898488914826</v>
      </c>
      <c r="BO43">
        <f t="shared" si="64"/>
        <v>-20.33698493592231</v>
      </c>
      <c r="BP43">
        <f t="shared" si="65"/>
        <v>90.069857478557793</v>
      </c>
      <c r="BQ43">
        <f t="shared" si="66"/>
        <v>-8.3924211023437501</v>
      </c>
      <c r="BR43">
        <f t="shared" si="67"/>
        <v>107.7040741163249</v>
      </c>
      <c r="BS43">
        <f t="shared" si="68"/>
        <v>14.873610927320414</v>
      </c>
      <c r="BT43">
        <f t="shared" si="69"/>
        <v>117.12093824580536</v>
      </c>
      <c r="BU43">
        <f t="shared" si="70"/>
        <v>50.753796124791556</v>
      </c>
      <c r="BV43">
        <f t="shared" si="71"/>
        <v>109.5425246104373</v>
      </c>
      <c r="BW43">
        <f t="shared" si="72"/>
        <v>95.12696971114606</v>
      </c>
      <c r="BX43">
        <f t="shared" si="73"/>
        <v>79.339462881053237</v>
      </c>
      <c r="BY43">
        <f t="shared" si="74"/>
        <v>137.31535392820203</v>
      </c>
      <c r="BZ43">
        <f t="shared" si="75"/>
        <v>29.129978172060959</v>
      </c>
      <c r="CA43">
        <f t="shared" si="76"/>
        <v>163.41048370285006</v>
      </c>
      <c r="CB43">
        <f t="shared" si="77"/>
        <v>-21807.472598893026</v>
      </c>
      <c r="CC43">
        <f t="shared" si="78"/>
        <v>-25.000000000000004</v>
      </c>
    </row>
    <row r="44" spans="1:81" x14ac:dyDescent="0.2">
      <c r="A44">
        <f t="shared" si="79"/>
        <v>0.10471975511965891</v>
      </c>
      <c r="B44">
        <f t="shared" si="80"/>
        <v>0.10452846326765261</v>
      </c>
      <c r="C44">
        <f t="shared" si="4"/>
        <v>9566.7722335057042</v>
      </c>
      <c r="D44">
        <f t="shared" si="81"/>
        <v>0.99862953475457394</v>
      </c>
      <c r="E44">
        <f t="shared" si="82"/>
        <v>2.9000000000000012</v>
      </c>
      <c r="F44" t="e" cm="1">
        <f t="array" ref="F44">xtoyxsnew($E44,F$14,alfa,vita)</f>
        <v>#VALUE!</v>
      </c>
      <c r="G44" t="e" cm="1">
        <f t="array" ref="G44">YtoYySInEW($E44,F$14,alfa,vita)</f>
        <v>#VALUE!</v>
      </c>
      <c r="H44">
        <f t="shared" si="5"/>
        <v>-31.253883615153715</v>
      </c>
      <c r="I44">
        <f t="shared" si="6"/>
        <v>171.92796549054395</v>
      </c>
      <c r="J44">
        <f t="shared" si="7"/>
        <v>-84.752675371926912</v>
      </c>
      <c r="K44">
        <f t="shared" si="8"/>
        <v>143.38437223268613</v>
      </c>
      <c r="L44">
        <f t="shared" si="9"/>
        <v>-116.03267873572567</v>
      </c>
      <c r="M44">
        <f t="shared" si="10"/>
        <v>97.66423308809027</v>
      </c>
      <c r="N44">
        <f t="shared" si="11"/>
        <v>-122.60351678673591</v>
      </c>
      <c r="O44">
        <f t="shared" si="12"/>
        <v>50.347721741167639</v>
      </c>
      <c r="P44">
        <f t="shared" si="13"/>
        <v>-111.18838211295439</v>
      </c>
      <c r="Q44">
        <f t="shared" si="14"/>
        <v>13.01927427771451</v>
      </c>
      <c r="R44">
        <f t="shared" si="15"/>
        <v>-91.691712899404706</v>
      </c>
      <c r="S44">
        <f t="shared" si="16"/>
        <v>-10.296970726959175</v>
      </c>
      <c r="T44">
        <f t="shared" si="17"/>
        <v>-71.934242534579838</v>
      </c>
      <c r="U44">
        <f t="shared" si="18"/>
        <v>-21.521710447600128</v>
      </c>
      <c r="V44">
        <f t="shared" si="19"/>
        <v>-55.798938186535693</v>
      </c>
      <c r="W44">
        <f t="shared" si="20"/>
        <v>-24.900514805028305</v>
      </c>
      <c r="X44">
        <f t="shared" si="21"/>
        <v>87.91213534812033</v>
      </c>
      <c r="Y44">
        <f t="shared" si="22"/>
        <v>-25</v>
      </c>
      <c r="Z44">
        <f t="shared" si="23"/>
        <v>70.3698266616517</v>
      </c>
      <c r="AA44">
        <f t="shared" si="24"/>
        <v>-25</v>
      </c>
      <c r="AB44">
        <f t="shared" si="25"/>
        <v>56.751474918188272</v>
      </c>
      <c r="AC44">
        <f t="shared" si="26"/>
        <v>-25</v>
      </c>
      <c r="AD44">
        <f t="shared" si="27"/>
        <v>45.741871183226664</v>
      </c>
      <c r="AE44">
        <f t="shared" si="28"/>
        <v>-25.000000000000004</v>
      </c>
      <c r="AF44">
        <f t="shared" si="29"/>
        <v>36.518436823865017</v>
      </c>
      <c r="AG44">
        <f t="shared" si="30"/>
        <v>-24.999999999999996</v>
      </c>
      <c r="AH44">
        <f t="shared" si="31"/>
        <v>28.539816339744824</v>
      </c>
      <c r="AI44">
        <f t="shared" si="32"/>
        <v>-25</v>
      </c>
      <c r="AJ44">
        <f t="shared" si="33"/>
        <v>21.432104094770011</v>
      </c>
      <c r="AK44">
        <f t="shared" si="34"/>
        <v>-24.999999999999996</v>
      </c>
      <c r="AL44">
        <f t="shared" si="35"/>
        <v>14.923920022010648</v>
      </c>
      <c r="AM44">
        <f t="shared" si="36"/>
        <v>-24.999999999999996</v>
      </c>
      <c r="AN44">
        <f t="shared" si="37"/>
        <v>8.8071829529268086</v>
      </c>
      <c r="AO44">
        <f t="shared" si="38"/>
        <v>-25</v>
      </c>
      <c r="AP44">
        <f t="shared" si="39"/>
        <v>2.9118389571127636</v>
      </c>
      <c r="AQ44">
        <f t="shared" si="40"/>
        <v>-25</v>
      </c>
      <c r="AR44">
        <f t="shared" si="41"/>
        <v>-2.9118389571127636</v>
      </c>
      <c r="AS44">
        <f t="shared" si="42"/>
        <v>-25</v>
      </c>
      <c r="AT44">
        <f t="shared" si="43"/>
        <v>-8.8071829529268086</v>
      </c>
      <c r="AU44">
        <f t="shared" si="44"/>
        <v>-25</v>
      </c>
      <c r="AV44">
        <f t="shared" si="45"/>
        <v>-14.923920022010648</v>
      </c>
      <c r="AW44">
        <f t="shared" si="46"/>
        <v>-24.999999999999996</v>
      </c>
      <c r="AX44">
        <f t="shared" si="47"/>
        <v>-21.432104094770011</v>
      </c>
      <c r="AY44">
        <f t="shared" si="48"/>
        <v>-24.999999999999996</v>
      </c>
      <c r="AZ44">
        <f t="shared" si="49"/>
        <v>-28.539816339744824</v>
      </c>
      <c r="BA44">
        <f t="shared" si="50"/>
        <v>-25</v>
      </c>
      <c r="BB44">
        <f t="shared" si="51"/>
        <v>-36.518436823865017</v>
      </c>
      <c r="BC44">
        <f t="shared" si="52"/>
        <v>-24.999999999999996</v>
      </c>
      <c r="BD44">
        <f t="shared" si="53"/>
        <v>-45.741871183226664</v>
      </c>
      <c r="BE44">
        <f t="shared" si="54"/>
        <v>-25.000000000000004</v>
      </c>
      <c r="BF44">
        <f t="shared" si="55"/>
        <v>-56.751474918188272</v>
      </c>
      <c r="BG44">
        <f t="shared" si="56"/>
        <v>-25</v>
      </c>
      <c r="BH44">
        <f t="shared" si="57"/>
        <v>-70.3698266616517</v>
      </c>
      <c r="BI44">
        <f t="shared" si="58"/>
        <v>-25</v>
      </c>
      <c r="BJ44">
        <f t="shared" si="59"/>
        <v>-87.91213534812033</v>
      </c>
      <c r="BK44">
        <f t="shared" si="60"/>
        <v>-25</v>
      </c>
      <c r="BL44">
        <f t="shared" si="61"/>
        <v>55.798938186535693</v>
      </c>
      <c r="BM44">
        <f t="shared" si="62"/>
        <v>-24.900514805028305</v>
      </c>
      <c r="BN44">
        <f t="shared" si="63"/>
        <v>71.934242534579838</v>
      </c>
      <c r="BO44">
        <f t="shared" si="64"/>
        <v>-21.521710447600128</v>
      </c>
      <c r="BP44">
        <f t="shared" si="65"/>
        <v>91.691712899404706</v>
      </c>
      <c r="BQ44">
        <f t="shared" si="66"/>
        <v>-10.296970726959175</v>
      </c>
      <c r="BR44">
        <f t="shared" si="67"/>
        <v>111.18838211295439</v>
      </c>
      <c r="BS44">
        <f t="shared" si="68"/>
        <v>13.01927427771451</v>
      </c>
      <c r="BT44">
        <f t="shared" si="69"/>
        <v>122.60351678673591</v>
      </c>
      <c r="BU44">
        <f t="shared" si="70"/>
        <v>50.347721741167639</v>
      </c>
      <c r="BV44">
        <f t="shared" si="71"/>
        <v>116.03267873572567</v>
      </c>
      <c r="BW44">
        <f t="shared" si="72"/>
        <v>97.66423308809027</v>
      </c>
      <c r="BX44">
        <f t="shared" si="73"/>
        <v>84.752675371926912</v>
      </c>
      <c r="BY44">
        <f t="shared" si="74"/>
        <v>143.38437223268613</v>
      </c>
      <c r="BZ44">
        <f t="shared" si="75"/>
        <v>31.253883615153715</v>
      </c>
      <c r="CA44">
        <f t="shared" si="76"/>
        <v>171.92796549054395</v>
      </c>
      <c r="CB44">
        <f t="shared" si="77"/>
        <v>-21807.472598893026</v>
      </c>
      <c r="CC44">
        <f t="shared" si="78"/>
        <v>-25.000000000000004</v>
      </c>
    </row>
    <row r="45" spans="1:81" x14ac:dyDescent="0.2">
      <c r="A45">
        <f t="shared" si="79"/>
        <v>-8.6042284408449632E-16</v>
      </c>
      <c r="B45">
        <f t="shared" si="80"/>
        <v>-8.6042284408449632E-16</v>
      </c>
      <c r="C45">
        <f t="shared" si="4"/>
        <v>-1.162219258676257E+18</v>
      </c>
      <c r="D45">
        <f t="shared" si="81"/>
        <v>1</v>
      </c>
      <c r="E45">
        <f t="shared" si="82"/>
        <v>3.0000000000000013</v>
      </c>
      <c r="F45" t="e" cm="1">
        <f t="array" ref="F45">xtoyxsnew($E45,F$14,alfa,vita)</f>
        <v>#VALUE!</v>
      </c>
      <c r="G45" t="e" cm="1">
        <f t="array" ref="G45">YtoYySInEW($E45,F$14,alfa,vita)</f>
        <v>#VALUE!</v>
      </c>
      <c r="H45">
        <f t="shared" si="5"/>
        <v>-33.472660871855858</v>
      </c>
      <c r="I45">
        <f t="shared" si="6"/>
        <v>180.6215112686977</v>
      </c>
      <c r="J45">
        <f t="shared" si="7"/>
        <v>-90.364914624575448</v>
      </c>
      <c r="K45">
        <f t="shared" si="8"/>
        <v>149.47291496699393</v>
      </c>
      <c r="L45">
        <f t="shared" si="9"/>
        <v>-122.65447712976524</v>
      </c>
      <c r="M45">
        <f t="shared" si="10"/>
        <v>100.05099483959413</v>
      </c>
      <c r="N45">
        <f t="shared" si="11"/>
        <v>-128.0494882033083</v>
      </c>
      <c r="O45">
        <f t="shared" si="12"/>
        <v>49.745115324434821</v>
      </c>
      <c r="P45">
        <f t="shared" si="13"/>
        <v>-114.50206461930159</v>
      </c>
      <c r="Q45">
        <f t="shared" si="14"/>
        <v>11.060852851502689</v>
      </c>
      <c r="R45">
        <f t="shared" si="15"/>
        <v>-93.11823429493549</v>
      </c>
      <c r="S45">
        <f t="shared" si="16"/>
        <v>-12.159412136806814</v>
      </c>
      <c r="T45">
        <f t="shared" si="17"/>
        <v>-72.272378197747784</v>
      </c>
      <c r="U45">
        <f t="shared" si="18"/>
        <v>-22.55231758725439</v>
      </c>
      <c r="V45">
        <f t="shared" si="19"/>
        <v>111.60596797719829</v>
      </c>
      <c r="W45">
        <f t="shared" si="20"/>
        <v>-25</v>
      </c>
      <c r="X45">
        <f t="shared" si="21"/>
        <v>87.91213534812033</v>
      </c>
      <c r="Y45">
        <f t="shared" si="22"/>
        <v>-25</v>
      </c>
      <c r="Z45">
        <f t="shared" si="23"/>
        <v>70.3698266616517</v>
      </c>
      <c r="AA45">
        <f t="shared" si="24"/>
        <v>-25</v>
      </c>
      <c r="AB45">
        <f t="shared" si="25"/>
        <v>56.751474918188272</v>
      </c>
      <c r="AC45">
        <f t="shared" si="26"/>
        <v>-25</v>
      </c>
      <c r="AD45">
        <f t="shared" si="27"/>
        <v>45.741871183226664</v>
      </c>
      <c r="AE45">
        <f t="shared" si="28"/>
        <v>-25.000000000000004</v>
      </c>
      <c r="AF45">
        <f t="shared" si="29"/>
        <v>36.518436823865017</v>
      </c>
      <c r="AG45">
        <f t="shared" si="30"/>
        <v>-24.999999999999996</v>
      </c>
      <c r="AH45">
        <f t="shared" si="31"/>
        <v>28.539816339744824</v>
      </c>
      <c r="AI45">
        <f t="shared" si="32"/>
        <v>-25</v>
      </c>
      <c r="AJ45">
        <f t="shared" si="33"/>
        <v>21.432104094770011</v>
      </c>
      <c r="AK45">
        <f t="shared" si="34"/>
        <v>-24.999999999999996</v>
      </c>
      <c r="AL45">
        <f t="shared" si="35"/>
        <v>14.923920022010648</v>
      </c>
      <c r="AM45">
        <f t="shared" si="36"/>
        <v>-24.999999999999996</v>
      </c>
      <c r="AN45">
        <f t="shared" si="37"/>
        <v>8.8071829529268086</v>
      </c>
      <c r="AO45">
        <f t="shared" si="38"/>
        <v>-25</v>
      </c>
      <c r="AP45">
        <f t="shared" si="39"/>
        <v>2.9118389571127636</v>
      </c>
      <c r="AQ45">
        <f t="shared" si="40"/>
        <v>-25</v>
      </c>
      <c r="AR45">
        <f t="shared" si="41"/>
        <v>-2.9118389571127636</v>
      </c>
      <c r="AS45">
        <f t="shared" si="42"/>
        <v>-25</v>
      </c>
      <c r="AT45">
        <f t="shared" si="43"/>
        <v>-8.8071829529268086</v>
      </c>
      <c r="AU45">
        <f t="shared" si="44"/>
        <v>-25</v>
      </c>
      <c r="AV45">
        <f t="shared" si="45"/>
        <v>-14.923920022010648</v>
      </c>
      <c r="AW45">
        <f t="shared" si="46"/>
        <v>-24.999999999999996</v>
      </c>
      <c r="AX45">
        <f t="shared" si="47"/>
        <v>-21.432104094770011</v>
      </c>
      <c r="AY45">
        <f t="shared" si="48"/>
        <v>-24.999999999999996</v>
      </c>
      <c r="AZ45">
        <f t="shared" si="49"/>
        <v>-28.539816339744824</v>
      </c>
      <c r="BA45">
        <f t="shared" si="50"/>
        <v>-25</v>
      </c>
      <c r="BB45">
        <f t="shared" si="51"/>
        <v>-36.518436823865017</v>
      </c>
      <c r="BC45">
        <f t="shared" si="52"/>
        <v>-24.999999999999996</v>
      </c>
      <c r="BD45">
        <f t="shared" si="53"/>
        <v>-45.741871183226664</v>
      </c>
      <c r="BE45">
        <f t="shared" si="54"/>
        <v>-25.000000000000004</v>
      </c>
      <c r="BF45">
        <f t="shared" si="55"/>
        <v>-56.751474918188272</v>
      </c>
      <c r="BG45">
        <f t="shared" si="56"/>
        <v>-25</v>
      </c>
      <c r="BH45">
        <f t="shared" si="57"/>
        <v>-70.3698266616517</v>
      </c>
      <c r="BI45">
        <f t="shared" si="58"/>
        <v>-25</v>
      </c>
      <c r="BJ45">
        <f t="shared" si="59"/>
        <v>-87.91213534812033</v>
      </c>
      <c r="BK45">
        <f t="shared" si="60"/>
        <v>-25</v>
      </c>
      <c r="BL45">
        <f t="shared" si="61"/>
        <v>-111.60596797719829</v>
      </c>
      <c r="BM45">
        <f t="shared" si="62"/>
        <v>-25</v>
      </c>
      <c r="BN45">
        <f t="shared" si="63"/>
        <v>72.272378197747784</v>
      </c>
      <c r="BO45">
        <f t="shared" si="64"/>
        <v>-22.55231758725439</v>
      </c>
      <c r="BP45">
        <f t="shared" si="65"/>
        <v>93.11823429493549</v>
      </c>
      <c r="BQ45">
        <f t="shared" si="66"/>
        <v>-12.159412136806814</v>
      </c>
      <c r="BR45">
        <f t="shared" si="67"/>
        <v>114.50206461930159</v>
      </c>
      <c r="BS45">
        <f t="shared" si="68"/>
        <v>11.060852851502689</v>
      </c>
      <c r="BT45">
        <f t="shared" si="69"/>
        <v>128.0494882033083</v>
      </c>
      <c r="BU45">
        <f t="shared" si="70"/>
        <v>49.745115324434821</v>
      </c>
      <c r="BV45">
        <f t="shared" si="71"/>
        <v>122.65447712976524</v>
      </c>
      <c r="BW45">
        <f t="shared" si="72"/>
        <v>100.05099483959413</v>
      </c>
      <c r="BX45">
        <f t="shared" si="73"/>
        <v>90.364914624575448</v>
      </c>
      <c r="BY45">
        <f t="shared" si="74"/>
        <v>149.47291496699393</v>
      </c>
      <c r="BZ45">
        <f t="shared" si="75"/>
        <v>33.472660871855858</v>
      </c>
      <c r="CA45">
        <f t="shared" si="76"/>
        <v>180.6215112686977</v>
      </c>
      <c r="CB45">
        <f t="shared" si="77"/>
        <v>-21807.472598893026</v>
      </c>
      <c r="CC45">
        <f t="shared" si="78"/>
        <v>-25.000000000000004</v>
      </c>
    </row>
    <row r="46" spans="1:81" x14ac:dyDescent="0.2">
      <c r="A46">
        <f t="shared" si="79"/>
        <v>-0.10471975511966063</v>
      </c>
      <c r="B46">
        <f t="shared" si="80"/>
        <v>-0.10452846326765432</v>
      </c>
      <c r="C46">
        <f t="shared" si="4"/>
        <v>-9566.7722335055496</v>
      </c>
      <c r="D46">
        <f t="shared" si="81"/>
        <v>0.99862953475457383</v>
      </c>
      <c r="E46">
        <f t="shared" si="82"/>
        <v>3.1000000000000014</v>
      </c>
      <c r="F46" t="e" cm="1">
        <f t="array" ref="F46">xtoyxsnew($E46,F$14,alfa,vita)</f>
        <v>#VALUE!</v>
      </c>
      <c r="G46" t="e" cm="1">
        <f t="array" ref="G46">YtoYySInEW($E46,F$14,alfa,vita)</f>
        <v>#VALUE!</v>
      </c>
      <c r="H46">
        <f t="shared" si="5"/>
        <v>-35.788245142136866</v>
      </c>
      <c r="I46">
        <f t="shared" si="6"/>
        <v>189.49006445205532</v>
      </c>
      <c r="J46">
        <f t="shared" si="7"/>
        <v>-96.17671307301417</v>
      </c>
      <c r="K46">
        <f t="shared" si="8"/>
        <v>155.57445703351991</v>
      </c>
      <c r="L46">
        <f t="shared" si="9"/>
        <v>-129.39969013550265</v>
      </c>
      <c r="M46">
        <f t="shared" si="10"/>
        <v>102.28043594281976</v>
      </c>
      <c r="N46">
        <f t="shared" si="11"/>
        <v>-133.44470245179048</v>
      </c>
      <c r="O46">
        <f t="shared" si="12"/>
        <v>48.949147506488693</v>
      </c>
      <c r="P46">
        <f t="shared" si="13"/>
        <v>-117.63650646488088</v>
      </c>
      <c r="Q46">
        <f t="shared" si="14"/>
        <v>9.0140035779653296</v>
      </c>
      <c r="R46">
        <f t="shared" si="15"/>
        <v>-94.354824554794419</v>
      </c>
      <c r="S46">
        <f t="shared" si="16"/>
        <v>-13.959767743933519</v>
      </c>
      <c r="T46">
        <f t="shared" si="17"/>
        <v>-72.50185573821355</v>
      </c>
      <c r="U46">
        <f t="shared" si="18"/>
        <v>-23.415276633150711</v>
      </c>
      <c r="V46">
        <f t="shared" si="19"/>
        <v>111.60596797719829</v>
      </c>
      <c r="W46">
        <f t="shared" si="20"/>
        <v>-25</v>
      </c>
      <c r="X46">
        <f t="shared" si="21"/>
        <v>87.91213534812033</v>
      </c>
      <c r="Y46">
        <f t="shared" si="22"/>
        <v>-25</v>
      </c>
      <c r="Z46">
        <f t="shared" si="23"/>
        <v>70.3698266616517</v>
      </c>
      <c r="AA46">
        <f t="shared" si="24"/>
        <v>-25</v>
      </c>
      <c r="AB46">
        <f t="shared" si="25"/>
        <v>56.751474918188272</v>
      </c>
      <c r="AC46">
        <f t="shared" si="26"/>
        <v>-25</v>
      </c>
      <c r="AD46">
        <f t="shared" si="27"/>
        <v>45.741871183226664</v>
      </c>
      <c r="AE46">
        <f t="shared" si="28"/>
        <v>-25.000000000000004</v>
      </c>
      <c r="AF46">
        <f t="shared" si="29"/>
        <v>36.518436823865017</v>
      </c>
      <c r="AG46">
        <f t="shared" si="30"/>
        <v>-24.999999999999996</v>
      </c>
      <c r="AH46">
        <f t="shared" si="31"/>
        <v>28.539816339744824</v>
      </c>
      <c r="AI46">
        <f t="shared" si="32"/>
        <v>-25</v>
      </c>
      <c r="AJ46">
        <f t="shared" si="33"/>
        <v>21.432104094770011</v>
      </c>
      <c r="AK46">
        <f t="shared" si="34"/>
        <v>-24.999999999999996</v>
      </c>
      <c r="AL46">
        <f t="shared" si="35"/>
        <v>14.923920022010648</v>
      </c>
      <c r="AM46">
        <f t="shared" si="36"/>
        <v>-24.999999999999996</v>
      </c>
      <c r="AN46">
        <f t="shared" si="37"/>
        <v>8.8071829529268086</v>
      </c>
      <c r="AO46">
        <f t="shared" si="38"/>
        <v>-25</v>
      </c>
      <c r="AP46">
        <f t="shared" si="39"/>
        <v>2.9118389571127636</v>
      </c>
      <c r="AQ46">
        <f t="shared" si="40"/>
        <v>-25</v>
      </c>
      <c r="AR46">
        <f t="shared" si="41"/>
        <v>-2.9118389571127636</v>
      </c>
      <c r="AS46">
        <f t="shared" si="42"/>
        <v>-25</v>
      </c>
      <c r="AT46">
        <f t="shared" si="43"/>
        <v>-8.8071829529268086</v>
      </c>
      <c r="AU46">
        <f t="shared" si="44"/>
        <v>-25</v>
      </c>
      <c r="AV46">
        <f t="shared" si="45"/>
        <v>-14.923920022010648</v>
      </c>
      <c r="AW46">
        <f t="shared" si="46"/>
        <v>-24.999999999999996</v>
      </c>
      <c r="AX46">
        <f t="shared" si="47"/>
        <v>-21.432104094770011</v>
      </c>
      <c r="AY46">
        <f t="shared" si="48"/>
        <v>-24.999999999999996</v>
      </c>
      <c r="AZ46">
        <f t="shared" si="49"/>
        <v>-28.539816339744824</v>
      </c>
      <c r="BA46">
        <f t="shared" si="50"/>
        <v>-25</v>
      </c>
      <c r="BB46">
        <f t="shared" si="51"/>
        <v>-36.518436823865017</v>
      </c>
      <c r="BC46">
        <f t="shared" si="52"/>
        <v>-24.999999999999996</v>
      </c>
      <c r="BD46">
        <f t="shared" si="53"/>
        <v>-45.741871183226664</v>
      </c>
      <c r="BE46">
        <f t="shared" si="54"/>
        <v>-25.000000000000004</v>
      </c>
      <c r="BF46">
        <f t="shared" si="55"/>
        <v>-56.751474918188272</v>
      </c>
      <c r="BG46">
        <f t="shared" si="56"/>
        <v>-25</v>
      </c>
      <c r="BH46">
        <f t="shared" si="57"/>
        <v>-70.3698266616517</v>
      </c>
      <c r="BI46">
        <f t="shared" si="58"/>
        <v>-25</v>
      </c>
      <c r="BJ46">
        <f t="shared" si="59"/>
        <v>-87.91213534812033</v>
      </c>
      <c r="BK46">
        <f t="shared" si="60"/>
        <v>-25</v>
      </c>
      <c r="BL46">
        <f t="shared" si="61"/>
        <v>-111.60596797719829</v>
      </c>
      <c r="BM46">
        <f t="shared" si="62"/>
        <v>-25</v>
      </c>
      <c r="BN46">
        <f t="shared" si="63"/>
        <v>72.50185573821355</v>
      </c>
      <c r="BO46">
        <f t="shared" si="64"/>
        <v>-23.415276633150711</v>
      </c>
      <c r="BP46">
        <f t="shared" si="65"/>
        <v>94.354824554794419</v>
      </c>
      <c r="BQ46">
        <f t="shared" si="66"/>
        <v>-13.959767743933519</v>
      </c>
      <c r="BR46">
        <f t="shared" si="67"/>
        <v>117.63650646488088</v>
      </c>
      <c r="BS46">
        <f t="shared" si="68"/>
        <v>9.0140035779653296</v>
      </c>
      <c r="BT46">
        <f t="shared" si="69"/>
        <v>133.44470245179048</v>
      </c>
      <c r="BU46">
        <f t="shared" si="70"/>
        <v>48.949147506488693</v>
      </c>
      <c r="BV46">
        <f t="shared" si="71"/>
        <v>129.39969013550265</v>
      </c>
      <c r="BW46">
        <f t="shared" si="72"/>
        <v>102.28043594281976</v>
      </c>
      <c r="BX46">
        <f t="shared" si="73"/>
        <v>96.17671307301417</v>
      </c>
      <c r="BY46">
        <f t="shared" si="74"/>
        <v>155.57445703351991</v>
      </c>
      <c r="BZ46">
        <f t="shared" si="75"/>
        <v>35.788245142136866</v>
      </c>
      <c r="CA46">
        <f t="shared" si="76"/>
        <v>189.49006445205532</v>
      </c>
      <c r="CB46">
        <f t="shared" si="77"/>
        <v>-21807.472598893026</v>
      </c>
      <c r="CC46">
        <f t="shared" si="78"/>
        <v>-25.000000000000004</v>
      </c>
    </row>
    <row r="47" spans="1:81" x14ac:dyDescent="0.2">
      <c r="A47">
        <f t="shared" si="79"/>
        <v>-0.20943951023932039</v>
      </c>
      <c r="B47">
        <f t="shared" si="80"/>
        <v>-0.20791169081776018</v>
      </c>
      <c r="C47">
        <f t="shared" si="4"/>
        <v>-4809.7343447441117</v>
      </c>
      <c r="D47">
        <f t="shared" si="81"/>
        <v>0.99452189536827329</v>
      </c>
      <c r="E47">
        <f t="shared" si="82"/>
        <v>3.2000000000000015</v>
      </c>
      <c r="F47" t="e" cm="1">
        <f t="array" ref="F47">xtoyxsnew($E47,F$14,alfa,vita)</f>
        <v>#VALUE!</v>
      </c>
      <c r="G47" t="e" cm="1">
        <f t="array" ref="G47">YtoYySInEW($E47,F$14,alfa,vita)</f>
        <v>#VALUE!</v>
      </c>
      <c r="H47">
        <f t="shared" si="5"/>
        <v>-38.202559860356267</v>
      </c>
      <c r="I47">
        <f t="shared" si="6"/>
        <v>198.53254718553035</v>
      </c>
      <c r="J47">
        <f t="shared" si="7"/>
        <v>-102.18838928345987</v>
      </c>
      <c r="K47">
        <f t="shared" si="8"/>
        <v>161.68245940326074</v>
      </c>
      <c r="L47">
        <f t="shared" si="9"/>
        <v>-136.25973549803734</v>
      </c>
      <c r="M47">
        <f t="shared" si="10"/>
        <v>104.34618684295555</v>
      </c>
      <c r="N47">
        <f t="shared" si="11"/>
        <v>-138.77527654882624</v>
      </c>
      <c r="O47">
        <f t="shared" si="12"/>
        <v>47.964006296088243</v>
      </c>
      <c r="P47">
        <f t="shared" si="13"/>
        <v>-120.58452544879741</v>
      </c>
      <c r="Q47">
        <f t="shared" si="14"/>
        <v>6.8950903376718937</v>
      </c>
      <c r="R47">
        <f t="shared" si="15"/>
        <v>-95.408923876187615</v>
      </c>
      <c r="S47">
        <f t="shared" si="16"/>
        <v>-15.678725927421581</v>
      </c>
      <c r="T47">
        <f t="shared" si="17"/>
        <v>-72.642565470011647</v>
      </c>
      <c r="U47">
        <f t="shared" si="18"/>
        <v>-24.099258733285371</v>
      </c>
      <c r="V47">
        <f t="shared" si="19"/>
        <v>111.60596797719829</v>
      </c>
      <c r="W47">
        <f t="shared" si="20"/>
        <v>-25</v>
      </c>
      <c r="X47">
        <f t="shared" si="21"/>
        <v>87.91213534812033</v>
      </c>
      <c r="Y47">
        <f t="shared" si="22"/>
        <v>-25</v>
      </c>
      <c r="Z47">
        <f t="shared" si="23"/>
        <v>70.3698266616517</v>
      </c>
      <c r="AA47">
        <f t="shared" si="24"/>
        <v>-25</v>
      </c>
      <c r="AB47">
        <f t="shared" si="25"/>
        <v>56.751474918188272</v>
      </c>
      <c r="AC47">
        <f t="shared" si="26"/>
        <v>-25</v>
      </c>
      <c r="AD47">
        <f t="shared" si="27"/>
        <v>45.741871183226664</v>
      </c>
      <c r="AE47">
        <f t="shared" si="28"/>
        <v>-25.000000000000004</v>
      </c>
      <c r="AF47">
        <f t="shared" si="29"/>
        <v>36.518436823865017</v>
      </c>
      <c r="AG47">
        <f t="shared" si="30"/>
        <v>-24.999999999999996</v>
      </c>
      <c r="AH47">
        <f t="shared" si="31"/>
        <v>28.539816339744824</v>
      </c>
      <c r="AI47">
        <f t="shared" si="32"/>
        <v>-25</v>
      </c>
      <c r="AJ47">
        <f t="shared" si="33"/>
        <v>21.432104094770011</v>
      </c>
      <c r="AK47">
        <f t="shared" si="34"/>
        <v>-24.999999999999996</v>
      </c>
      <c r="AL47">
        <f t="shared" si="35"/>
        <v>14.923920022010648</v>
      </c>
      <c r="AM47">
        <f t="shared" si="36"/>
        <v>-24.999999999999996</v>
      </c>
      <c r="AN47">
        <f t="shared" si="37"/>
        <v>8.8071829529268086</v>
      </c>
      <c r="AO47">
        <f t="shared" si="38"/>
        <v>-25</v>
      </c>
      <c r="AP47">
        <f t="shared" si="39"/>
        <v>2.9118389571127636</v>
      </c>
      <c r="AQ47">
        <f t="shared" si="40"/>
        <v>-25</v>
      </c>
      <c r="AR47">
        <f t="shared" si="41"/>
        <v>-2.9118389571127636</v>
      </c>
      <c r="AS47">
        <f t="shared" si="42"/>
        <v>-25</v>
      </c>
      <c r="AT47">
        <f t="shared" si="43"/>
        <v>-8.8071829529268086</v>
      </c>
      <c r="AU47">
        <f t="shared" si="44"/>
        <v>-25</v>
      </c>
      <c r="AV47">
        <f t="shared" si="45"/>
        <v>-14.923920022010648</v>
      </c>
      <c r="AW47">
        <f t="shared" si="46"/>
        <v>-24.999999999999996</v>
      </c>
      <c r="AX47">
        <f t="shared" si="47"/>
        <v>-21.432104094770011</v>
      </c>
      <c r="AY47">
        <f t="shared" si="48"/>
        <v>-24.999999999999996</v>
      </c>
      <c r="AZ47">
        <f t="shared" si="49"/>
        <v>-28.539816339744824</v>
      </c>
      <c r="BA47">
        <f t="shared" si="50"/>
        <v>-25</v>
      </c>
      <c r="BB47">
        <f t="shared" si="51"/>
        <v>-36.518436823865017</v>
      </c>
      <c r="BC47">
        <f t="shared" si="52"/>
        <v>-24.999999999999996</v>
      </c>
      <c r="BD47">
        <f t="shared" si="53"/>
        <v>-45.741871183226664</v>
      </c>
      <c r="BE47">
        <f t="shared" si="54"/>
        <v>-25.000000000000004</v>
      </c>
      <c r="BF47">
        <f t="shared" si="55"/>
        <v>-56.751474918188272</v>
      </c>
      <c r="BG47">
        <f t="shared" si="56"/>
        <v>-25</v>
      </c>
      <c r="BH47">
        <f t="shared" si="57"/>
        <v>-70.3698266616517</v>
      </c>
      <c r="BI47">
        <f t="shared" si="58"/>
        <v>-25</v>
      </c>
      <c r="BJ47">
        <f t="shared" si="59"/>
        <v>-87.91213534812033</v>
      </c>
      <c r="BK47">
        <f t="shared" si="60"/>
        <v>-25</v>
      </c>
      <c r="BL47">
        <f t="shared" si="61"/>
        <v>-111.60596797719829</v>
      </c>
      <c r="BM47">
        <f t="shared" si="62"/>
        <v>-25</v>
      </c>
      <c r="BN47">
        <f t="shared" si="63"/>
        <v>72.642565470011647</v>
      </c>
      <c r="BO47">
        <f t="shared" si="64"/>
        <v>-24.099258733285371</v>
      </c>
      <c r="BP47">
        <f t="shared" si="65"/>
        <v>95.408923876187615</v>
      </c>
      <c r="BQ47">
        <f t="shared" si="66"/>
        <v>-15.678725927421581</v>
      </c>
      <c r="BR47">
        <f t="shared" si="67"/>
        <v>120.58452544879741</v>
      </c>
      <c r="BS47">
        <f t="shared" si="68"/>
        <v>6.8950903376718937</v>
      </c>
      <c r="BT47">
        <f t="shared" si="69"/>
        <v>138.77527654882624</v>
      </c>
      <c r="BU47">
        <f t="shared" si="70"/>
        <v>47.964006296088243</v>
      </c>
      <c r="BV47">
        <f t="shared" si="71"/>
        <v>136.25973549803734</v>
      </c>
      <c r="BW47">
        <f t="shared" si="72"/>
        <v>104.34618684295555</v>
      </c>
      <c r="BX47">
        <f t="shared" si="73"/>
        <v>102.18838928345987</v>
      </c>
      <c r="BY47">
        <f t="shared" si="74"/>
        <v>161.68245940326074</v>
      </c>
      <c r="BZ47">
        <f t="shared" si="75"/>
        <v>38.202559860356267</v>
      </c>
      <c r="CA47">
        <f t="shared" si="76"/>
        <v>198.53254718553035</v>
      </c>
      <c r="CB47">
        <f t="shared" si="77"/>
        <v>-21807.472598893026</v>
      </c>
      <c r="CC47">
        <f t="shared" si="78"/>
        <v>-25.000000000000004</v>
      </c>
    </row>
    <row r="48" spans="1:81" x14ac:dyDescent="0.2">
      <c r="A48">
        <f t="shared" si="79"/>
        <v>-0.31415926535898014</v>
      </c>
      <c r="B48">
        <f t="shared" si="80"/>
        <v>-0.30901699437494823</v>
      </c>
      <c r="C48">
        <f t="shared" si="4"/>
        <v>-3236.0679774997811</v>
      </c>
      <c r="D48">
        <f t="shared" si="81"/>
        <v>0.98768834059513766</v>
      </c>
      <c r="E48">
        <f t="shared" si="82"/>
        <v>3.3000000000000016</v>
      </c>
      <c r="F48" t="e" cm="1">
        <f t="array" ref="F48">xtoyxsnew($E48,F$14,alfa,vita)</f>
        <v>#VALUE!</v>
      </c>
      <c r="G48" t="e" cm="1">
        <f t="array" ref="G48">YtoYySInEW($E48,F$14,alfa,vita)</f>
        <v>#VALUE!</v>
      </c>
      <c r="H48">
        <f t="shared" si="5"/>
        <v>-40.717516461496722</v>
      </c>
      <c r="I48">
        <f t="shared" si="6"/>
        <v>207.74786047520519</v>
      </c>
      <c r="J48">
        <f t="shared" si="7"/>
        <v>-108.40004761292312</v>
      </c>
      <c r="K48">
        <f t="shared" si="8"/>
        <v>167.79037612369913</v>
      </c>
      <c r="L48">
        <f t="shared" si="9"/>
        <v>-143.22570288428352</v>
      </c>
      <c r="M48">
        <f t="shared" si="10"/>
        <v>106.24234565115283</v>
      </c>
      <c r="N48">
        <f t="shared" si="11"/>
        <v>-144.02766761717211</v>
      </c>
      <c r="O48">
        <f t="shared" si="12"/>
        <v>46.794875043520932</v>
      </c>
      <c r="P48">
        <f t="shared" si="13"/>
        <v>-123.34042975905946</v>
      </c>
      <c r="Q48">
        <f t="shared" si="14"/>
        <v>4.7210531386872647</v>
      </c>
      <c r="R48">
        <f t="shared" si="15"/>
        <v>-96.289929956167654</v>
      </c>
      <c r="S48">
        <f t="shared" si="16"/>
        <v>-17.297848180632943</v>
      </c>
      <c r="T48">
        <f t="shared" si="17"/>
        <v>-72.715563043320785</v>
      </c>
      <c r="U48">
        <f t="shared" si="18"/>
        <v>-24.595284629578309</v>
      </c>
      <c r="V48">
        <f t="shared" si="19"/>
        <v>111.60596797719829</v>
      </c>
      <c r="W48">
        <f t="shared" si="20"/>
        <v>-25</v>
      </c>
      <c r="X48">
        <f t="shared" si="21"/>
        <v>87.91213534812033</v>
      </c>
      <c r="Y48">
        <f t="shared" si="22"/>
        <v>-25</v>
      </c>
      <c r="Z48">
        <f t="shared" si="23"/>
        <v>70.3698266616517</v>
      </c>
      <c r="AA48">
        <f t="shared" si="24"/>
        <v>-25</v>
      </c>
      <c r="AB48">
        <f t="shared" si="25"/>
        <v>56.751474918188272</v>
      </c>
      <c r="AC48">
        <f t="shared" si="26"/>
        <v>-25</v>
      </c>
      <c r="AD48">
        <f t="shared" si="27"/>
        <v>45.741871183226664</v>
      </c>
      <c r="AE48">
        <f t="shared" si="28"/>
        <v>-25.000000000000004</v>
      </c>
      <c r="AF48">
        <f t="shared" si="29"/>
        <v>36.518436823865017</v>
      </c>
      <c r="AG48">
        <f t="shared" si="30"/>
        <v>-24.999999999999996</v>
      </c>
      <c r="AH48">
        <f t="shared" si="31"/>
        <v>28.539816339744824</v>
      </c>
      <c r="AI48">
        <f t="shared" si="32"/>
        <v>-25</v>
      </c>
      <c r="AJ48">
        <f t="shared" si="33"/>
        <v>21.432104094770011</v>
      </c>
      <c r="AK48">
        <f t="shared" si="34"/>
        <v>-24.999999999999996</v>
      </c>
      <c r="AL48">
        <f t="shared" si="35"/>
        <v>14.923920022010648</v>
      </c>
      <c r="AM48">
        <f t="shared" si="36"/>
        <v>-24.999999999999996</v>
      </c>
      <c r="AN48">
        <f t="shared" si="37"/>
        <v>8.8071829529268086</v>
      </c>
      <c r="AO48">
        <f t="shared" si="38"/>
        <v>-25</v>
      </c>
      <c r="AP48">
        <f t="shared" si="39"/>
        <v>2.9118389571127636</v>
      </c>
      <c r="AQ48">
        <f t="shared" si="40"/>
        <v>-25</v>
      </c>
      <c r="AR48">
        <f t="shared" si="41"/>
        <v>-2.9118389571127636</v>
      </c>
      <c r="AS48">
        <f t="shared" si="42"/>
        <v>-25</v>
      </c>
      <c r="AT48">
        <f t="shared" si="43"/>
        <v>-8.8071829529268086</v>
      </c>
      <c r="AU48">
        <f t="shared" si="44"/>
        <v>-25</v>
      </c>
      <c r="AV48">
        <f t="shared" si="45"/>
        <v>-14.923920022010648</v>
      </c>
      <c r="AW48">
        <f t="shared" si="46"/>
        <v>-24.999999999999996</v>
      </c>
      <c r="AX48">
        <f t="shared" si="47"/>
        <v>-21.432104094770011</v>
      </c>
      <c r="AY48">
        <f t="shared" si="48"/>
        <v>-24.999999999999996</v>
      </c>
      <c r="AZ48">
        <f t="shared" si="49"/>
        <v>-28.539816339744824</v>
      </c>
      <c r="BA48">
        <f t="shared" si="50"/>
        <v>-25</v>
      </c>
      <c r="BB48">
        <f t="shared" si="51"/>
        <v>-36.518436823865017</v>
      </c>
      <c r="BC48">
        <f t="shared" si="52"/>
        <v>-24.999999999999996</v>
      </c>
      <c r="BD48">
        <f t="shared" si="53"/>
        <v>-45.741871183226664</v>
      </c>
      <c r="BE48">
        <f t="shared" si="54"/>
        <v>-25.000000000000004</v>
      </c>
      <c r="BF48">
        <f t="shared" si="55"/>
        <v>-56.751474918188272</v>
      </c>
      <c r="BG48">
        <f t="shared" si="56"/>
        <v>-25</v>
      </c>
      <c r="BH48">
        <f t="shared" si="57"/>
        <v>-70.3698266616517</v>
      </c>
      <c r="BI48">
        <f t="shared" si="58"/>
        <v>-25</v>
      </c>
      <c r="BJ48">
        <f t="shared" si="59"/>
        <v>-87.91213534812033</v>
      </c>
      <c r="BK48">
        <f t="shared" si="60"/>
        <v>-25</v>
      </c>
      <c r="BL48">
        <f t="shared" si="61"/>
        <v>-111.60596797719829</v>
      </c>
      <c r="BM48">
        <f t="shared" si="62"/>
        <v>-25</v>
      </c>
      <c r="BN48">
        <f t="shared" si="63"/>
        <v>72.715563043320785</v>
      </c>
      <c r="BO48">
        <f t="shared" si="64"/>
        <v>-24.595284629578309</v>
      </c>
      <c r="BP48">
        <f t="shared" si="65"/>
        <v>96.289929956167654</v>
      </c>
      <c r="BQ48">
        <f t="shared" si="66"/>
        <v>-17.297848180632943</v>
      </c>
      <c r="BR48">
        <f t="shared" si="67"/>
        <v>123.34042975905946</v>
      </c>
      <c r="BS48">
        <f t="shared" si="68"/>
        <v>4.7210531386872647</v>
      </c>
      <c r="BT48">
        <f t="shared" si="69"/>
        <v>144.02766761717211</v>
      </c>
      <c r="BU48">
        <f t="shared" si="70"/>
        <v>46.794875043520932</v>
      </c>
      <c r="BV48">
        <f t="shared" si="71"/>
        <v>143.22570288428352</v>
      </c>
      <c r="BW48">
        <f t="shared" si="72"/>
        <v>106.24234565115283</v>
      </c>
      <c r="BX48">
        <f t="shared" si="73"/>
        <v>108.40004761292312</v>
      </c>
      <c r="BY48">
        <f t="shared" si="74"/>
        <v>167.79037612369913</v>
      </c>
      <c r="BZ48">
        <f t="shared" si="75"/>
        <v>40.717516461496722</v>
      </c>
      <c r="CA48">
        <f t="shared" si="76"/>
        <v>207.74786047520519</v>
      </c>
      <c r="CB48">
        <f t="shared" si="77"/>
        <v>-21807.472598893026</v>
      </c>
      <c r="CC48">
        <f t="shared" si="78"/>
        <v>-25.000000000000004</v>
      </c>
    </row>
    <row r="49" spans="1:81" x14ac:dyDescent="0.2">
      <c r="A49">
        <f t="shared" si="79"/>
        <v>-0.4188790204786399</v>
      </c>
      <c r="B49">
        <f t="shared" si="80"/>
        <v>-0.40673664307580093</v>
      </c>
      <c r="C49">
        <f t="shared" si="4"/>
        <v>-2458.5933355742336</v>
      </c>
      <c r="D49">
        <f t="shared" si="81"/>
        <v>0.97814760073380558</v>
      </c>
      <c r="E49">
        <f t="shared" si="82"/>
        <v>3.4000000000000017</v>
      </c>
      <c r="F49" t="e" cm="1">
        <f t="array" ref="F49">xtoyxsnew($E49,F$14,alfa,vita)</f>
        <v>#VALUE!</v>
      </c>
      <c r="G49" t="e" cm="1">
        <f t="array" ref="G49">YtoYySInEW($E49,F$14,alfa,vita)</f>
        <v>#VALUE!</v>
      </c>
      <c r="H49">
        <f t="shared" si="5"/>
        <v>-43.335014148853858</v>
      </c>
      <c r="I49">
        <f t="shared" si="6"/>
        <v>217.13488432189908</v>
      </c>
      <c r="J49">
        <f t="shared" si="7"/>
        <v>-114.8115780973687</v>
      </c>
      <c r="K49">
        <f t="shared" si="8"/>
        <v>173.89166133410856</v>
      </c>
      <c r="L49">
        <f t="shared" si="9"/>
        <v>-150.2883793399584</v>
      </c>
      <c r="M49">
        <f t="shared" si="10"/>
        <v>107.96349500633275</v>
      </c>
      <c r="N49">
        <f t="shared" si="11"/>
        <v>-149.18874414195568</v>
      </c>
      <c r="O49">
        <f t="shared" si="12"/>
        <v>45.447905168248305</v>
      </c>
      <c r="P49">
        <f t="shared" si="13"/>
        <v>-125.90006347672613</v>
      </c>
      <c r="Q49">
        <f t="shared" si="14"/>
        <v>2.5092726868298056</v>
      </c>
      <c r="R49">
        <f t="shared" si="15"/>
        <v>-97.00909718668035</v>
      </c>
      <c r="S49">
        <f t="shared" si="16"/>
        <v>-18.799766892941335</v>
      </c>
      <c r="T49">
        <f t="shared" si="17"/>
        <v>-72.742793027702277</v>
      </c>
      <c r="U49">
        <f t="shared" si="18"/>
        <v>-24.896842536799571</v>
      </c>
      <c r="V49">
        <f t="shared" si="19"/>
        <v>111.60596797719829</v>
      </c>
      <c r="W49">
        <f t="shared" si="20"/>
        <v>-25</v>
      </c>
      <c r="X49">
        <f t="shared" si="21"/>
        <v>87.91213534812033</v>
      </c>
      <c r="Y49">
        <f t="shared" si="22"/>
        <v>-25</v>
      </c>
      <c r="Z49">
        <f t="shared" si="23"/>
        <v>70.3698266616517</v>
      </c>
      <c r="AA49">
        <f t="shared" si="24"/>
        <v>-25</v>
      </c>
      <c r="AB49">
        <f t="shared" si="25"/>
        <v>56.751474918188272</v>
      </c>
      <c r="AC49">
        <f t="shared" si="26"/>
        <v>-25</v>
      </c>
      <c r="AD49">
        <f t="shared" si="27"/>
        <v>45.741871183226664</v>
      </c>
      <c r="AE49">
        <f t="shared" si="28"/>
        <v>-25.000000000000004</v>
      </c>
      <c r="AF49">
        <f t="shared" si="29"/>
        <v>36.518436823865017</v>
      </c>
      <c r="AG49">
        <f t="shared" si="30"/>
        <v>-24.999999999999996</v>
      </c>
      <c r="AH49">
        <f t="shared" si="31"/>
        <v>28.539816339744824</v>
      </c>
      <c r="AI49">
        <f t="shared" si="32"/>
        <v>-25</v>
      </c>
      <c r="AJ49">
        <f t="shared" si="33"/>
        <v>21.432104094770011</v>
      </c>
      <c r="AK49">
        <f t="shared" si="34"/>
        <v>-24.999999999999996</v>
      </c>
      <c r="AL49">
        <f t="shared" si="35"/>
        <v>14.923920022010648</v>
      </c>
      <c r="AM49">
        <f t="shared" si="36"/>
        <v>-24.999999999999996</v>
      </c>
      <c r="AN49">
        <f t="shared" si="37"/>
        <v>8.8071829529268086</v>
      </c>
      <c r="AO49">
        <f t="shared" si="38"/>
        <v>-25</v>
      </c>
      <c r="AP49">
        <f t="shared" si="39"/>
        <v>2.9118389571127636</v>
      </c>
      <c r="AQ49">
        <f t="shared" si="40"/>
        <v>-25</v>
      </c>
      <c r="AR49">
        <f t="shared" si="41"/>
        <v>-2.9118389571127636</v>
      </c>
      <c r="AS49">
        <f t="shared" si="42"/>
        <v>-25</v>
      </c>
      <c r="AT49">
        <f t="shared" si="43"/>
        <v>-8.8071829529268086</v>
      </c>
      <c r="AU49">
        <f t="shared" si="44"/>
        <v>-25</v>
      </c>
      <c r="AV49">
        <f t="shared" si="45"/>
        <v>-14.923920022010648</v>
      </c>
      <c r="AW49">
        <f t="shared" si="46"/>
        <v>-24.999999999999996</v>
      </c>
      <c r="AX49">
        <f t="shared" si="47"/>
        <v>-21.432104094770011</v>
      </c>
      <c r="AY49">
        <f t="shared" si="48"/>
        <v>-24.999999999999996</v>
      </c>
      <c r="AZ49">
        <f t="shared" si="49"/>
        <v>-28.539816339744824</v>
      </c>
      <c r="BA49">
        <f t="shared" si="50"/>
        <v>-25</v>
      </c>
      <c r="BB49">
        <f t="shared" si="51"/>
        <v>-36.518436823865017</v>
      </c>
      <c r="BC49">
        <f t="shared" si="52"/>
        <v>-24.999999999999996</v>
      </c>
      <c r="BD49">
        <f t="shared" si="53"/>
        <v>-45.741871183226664</v>
      </c>
      <c r="BE49">
        <f t="shared" si="54"/>
        <v>-25.000000000000004</v>
      </c>
      <c r="BF49">
        <f t="shared" si="55"/>
        <v>-56.751474918188272</v>
      </c>
      <c r="BG49">
        <f t="shared" si="56"/>
        <v>-25</v>
      </c>
      <c r="BH49">
        <f t="shared" si="57"/>
        <v>-70.3698266616517</v>
      </c>
      <c r="BI49">
        <f t="shared" si="58"/>
        <v>-25</v>
      </c>
      <c r="BJ49">
        <f t="shared" si="59"/>
        <v>-87.91213534812033</v>
      </c>
      <c r="BK49">
        <f t="shared" si="60"/>
        <v>-25</v>
      </c>
      <c r="BL49">
        <f t="shared" si="61"/>
        <v>-111.60596797719829</v>
      </c>
      <c r="BM49">
        <f t="shared" si="62"/>
        <v>-25</v>
      </c>
      <c r="BN49">
        <f t="shared" si="63"/>
        <v>72.742793027702277</v>
      </c>
      <c r="BO49">
        <f t="shared" si="64"/>
        <v>-24.896842536799571</v>
      </c>
      <c r="BP49">
        <f t="shared" si="65"/>
        <v>97.00909718668035</v>
      </c>
      <c r="BQ49">
        <f t="shared" si="66"/>
        <v>-18.799766892941335</v>
      </c>
      <c r="BR49">
        <f t="shared" si="67"/>
        <v>125.90006347672613</v>
      </c>
      <c r="BS49">
        <f t="shared" si="68"/>
        <v>2.5092726868298056</v>
      </c>
      <c r="BT49">
        <f t="shared" si="69"/>
        <v>149.18874414195568</v>
      </c>
      <c r="BU49">
        <f t="shared" si="70"/>
        <v>45.447905168248305</v>
      </c>
      <c r="BV49">
        <f t="shared" si="71"/>
        <v>150.2883793399584</v>
      </c>
      <c r="BW49">
        <f t="shared" si="72"/>
        <v>107.96349500633275</v>
      </c>
      <c r="BX49">
        <f t="shared" si="73"/>
        <v>114.8115780973687</v>
      </c>
      <c r="BY49">
        <f t="shared" si="74"/>
        <v>173.89166133410856</v>
      </c>
      <c r="BZ49">
        <f t="shared" si="75"/>
        <v>43.335014148853858</v>
      </c>
      <c r="CA49">
        <f t="shared" si="76"/>
        <v>217.13488432189908</v>
      </c>
      <c r="CB49">
        <f t="shared" si="77"/>
        <v>-21807.472598893026</v>
      </c>
      <c r="CC49">
        <f t="shared" si="78"/>
        <v>-25.000000000000004</v>
      </c>
    </row>
    <row r="50" spans="1:81" x14ac:dyDescent="0.2">
      <c r="A50">
        <f t="shared" si="79"/>
        <v>-0.5235987755982997</v>
      </c>
      <c r="B50">
        <f t="shared" si="80"/>
        <v>-0.50000000000000067</v>
      </c>
      <c r="C50">
        <f t="shared" si="4"/>
        <v>-1999.9999999999973</v>
      </c>
      <c r="D50">
        <f t="shared" si="81"/>
        <v>0.9659258262890682</v>
      </c>
      <c r="E50">
        <f t="shared" si="82"/>
        <v>3.5000000000000018</v>
      </c>
      <c r="F50" t="e" cm="1">
        <f t="array" ref="F50">xtoyxsnew($E50,F$14,alfa,vita)</f>
        <v>#VALUE!</v>
      </c>
      <c r="G50" t="e" cm="1">
        <f t="array" ref="G50">YtoYySInEW($E50,F$14,alfa,vita)</f>
        <v>#VALUE!</v>
      </c>
      <c r="H50">
        <f t="shared" si="5"/>
        <v>-46.056939663213242</v>
      </c>
      <c r="I50">
        <f t="shared" si="6"/>
        <v>226.69247785728848</v>
      </c>
      <c r="J50">
        <f t="shared" si="7"/>
        <v>-121.4226565695642</v>
      </c>
      <c r="K50">
        <f t="shared" si="8"/>
        <v>179.9797762807585</v>
      </c>
      <c r="L50">
        <f t="shared" si="9"/>
        <v>-157.43827561116399</v>
      </c>
      <c r="M50">
        <f t="shared" si="10"/>
        <v>109.50471755268747</v>
      </c>
      <c r="N50">
        <f t="shared" si="11"/>
        <v>-154.24585506253865</v>
      </c>
      <c r="O50">
        <f t="shared" si="12"/>
        <v>43.930183793026494</v>
      </c>
      <c r="P50">
        <f t="shared" si="13"/>
        <v>-128.26083980109993</v>
      </c>
      <c r="Q50">
        <f t="shared" si="14"/>
        <v>0.27743143269711723</v>
      </c>
      <c r="R50">
        <f t="shared" si="15"/>
        <v>-97.579415933663597</v>
      </c>
      <c r="S50">
        <f t="shared" si="16"/>
        <v>-20.168371644435002</v>
      </c>
      <c r="T50">
        <f t="shared" si="17"/>
        <v>-72.746800825681746</v>
      </c>
      <c r="U50">
        <f t="shared" si="18"/>
        <v>-24.999973628724764</v>
      </c>
      <c r="V50">
        <f t="shared" si="19"/>
        <v>111.60596797719829</v>
      </c>
      <c r="W50">
        <f t="shared" si="20"/>
        <v>-25</v>
      </c>
      <c r="X50">
        <f t="shared" si="21"/>
        <v>87.91213534812033</v>
      </c>
      <c r="Y50">
        <f t="shared" si="22"/>
        <v>-25</v>
      </c>
      <c r="Z50">
        <f t="shared" si="23"/>
        <v>70.3698266616517</v>
      </c>
      <c r="AA50">
        <f t="shared" si="24"/>
        <v>-25</v>
      </c>
      <c r="AB50">
        <f t="shared" si="25"/>
        <v>56.751474918188272</v>
      </c>
      <c r="AC50">
        <f t="shared" si="26"/>
        <v>-25</v>
      </c>
      <c r="AD50">
        <f t="shared" si="27"/>
        <v>45.741871183226664</v>
      </c>
      <c r="AE50">
        <f t="shared" si="28"/>
        <v>-25.000000000000004</v>
      </c>
      <c r="AF50">
        <f t="shared" si="29"/>
        <v>36.518436823865017</v>
      </c>
      <c r="AG50">
        <f t="shared" si="30"/>
        <v>-24.999999999999996</v>
      </c>
      <c r="AH50">
        <f t="shared" si="31"/>
        <v>28.539816339744824</v>
      </c>
      <c r="AI50">
        <f t="shared" si="32"/>
        <v>-25</v>
      </c>
      <c r="AJ50">
        <f t="shared" si="33"/>
        <v>21.432104094770011</v>
      </c>
      <c r="AK50">
        <f t="shared" si="34"/>
        <v>-24.999999999999996</v>
      </c>
      <c r="AL50">
        <f t="shared" si="35"/>
        <v>14.923920022010648</v>
      </c>
      <c r="AM50">
        <f t="shared" si="36"/>
        <v>-24.999999999999996</v>
      </c>
      <c r="AN50">
        <f t="shared" si="37"/>
        <v>8.8071829529268086</v>
      </c>
      <c r="AO50">
        <f t="shared" si="38"/>
        <v>-25</v>
      </c>
      <c r="AP50">
        <f t="shared" si="39"/>
        <v>2.9118389571127636</v>
      </c>
      <c r="AQ50">
        <f t="shared" si="40"/>
        <v>-25</v>
      </c>
      <c r="AR50">
        <f t="shared" si="41"/>
        <v>-2.9118389571127636</v>
      </c>
      <c r="AS50">
        <f t="shared" si="42"/>
        <v>-25</v>
      </c>
      <c r="AT50">
        <f t="shared" si="43"/>
        <v>-8.8071829529268086</v>
      </c>
      <c r="AU50">
        <f t="shared" si="44"/>
        <v>-25</v>
      </c>
      <c r="AV50">
        <f t="shared" si="45"/>
        <v>-14.923920022010648</v>
      </c>
      <c r="AW50">
        <f t="shared" si="46"/>
        <v>-24.999999999999996</v>
      </c>
      <c r="AX50">
        <f t="shared" si="47"/>
        <v>-21.432104094770011</v>
      </c>
      <c r="AY50">
        <f t="shared" si="48"/>
        <v>-24.999999999999996</v>
      </c>
      <c r="AZ50">
        <f t="shared" si="49"/>
        <v>-28.539816339744824</v>
      </c>
      <c r="BA50">
        <f t="shared" si="50"/>
        <v>-25</v>
      </c>
      <c r="BB50">
        <f t="shared" si="51"/>
        <v>-36.518436823865017</v>
      </c>
      <c r="BC50">
        <f t="shared" si="52"/>
        <v>-24.999999999999996</v>
      </c>
      <c r="BD50">
        <f t="shared" si="53"/>
        <v>-45.741871183226664</v>
      </c>
      <c r="BE50">
        <f t="shared" si="54"/>
        <v>-25.000000000000004</v>
      </c>
      <c r="BF50">
        <f t="shared" si="55"/>
        <v>-56.751474918188272</v>
      </c>
      <c r="BG50">
        <f t="shared" si="56"/>
        <v>-25</v>
      </c>
      <c r="BH50">
        <f t="shared" si="57"/>
        <v>-70.3698266616517</v>
      </c>
      <c r="BI50">
        <f t="shared" si="58"/>
        <v>-25</v>
      </c>
      <c r="BJ50">
        <f t="shared" si="59"/>
        <v>-87.91213534812033</v>
      </c>
      <c r="BK50">
        <f t="shared" si="60"/>
        <v>-25</v>
      </c>
      <c r="BL50">
        <f t="shared" si="61"/>
        <v>-111.60596797719829</v>
      </c>
      <c r="BM50">
        <f t="shared" si="62"/>
        <v>-25</v>
      </c>
      <c r="BN50">
        <f t="shared" si="63"/>
        <v>72.746800825681746</v>
      </c>
      <c r="BO50">
        <f t="shared" si="64"/>
        <v>-24.999973628724764</v>
      </c>
      <c r="BP50">
        <f t="shared" si="65"/>
        <v>97.579415933663597</v>
      </c>
      <c r="BQ50">
        <f t="shared" si="66"/>
        <v>-20.168371644435002</v>
      </c>
      <c r="BR50">
        <f t="shared" si="67"/>
        <v>128.26083980109993</v>
      </c>
      <c r="BS50">
        <f t="shared" si="68"/>
        <v>0.27743143269711723</v>
      </c>
      <c r="BT50">
        <f t="shared" si="69"/>
        <v>154.24585506253865</v>
      </c>
      <c r="BU50">
        <f t="shared" si="70"/>
        <v>43.930183793026494</v>
      </c>
      <c r="BV50">
        <f t="shared" si="71"/>
        <v>157.43827561116399</v>
      </c>
      <c r="BW50">
        <f t="shared" si="72"/>
        <v>109.50471755268747</v>
      </c>
      <c r="BX50">
        <f t="shared" si="73"/>
        <v>121.4226565695642</v>
      </c>
      <c r="BY50">
        <f t="shared" si="74"/>
        <v>179.9797762807585</v>
      </c>
      <c r="BZ50">
        <f t="shared" si="75"/>
        <v>46.056939663213242</v>
      </c>
      <c r="CA50">
        <f t="shared" si="76"/>
        <v>226.69247785728848</v>
      </c>
      <c r="CB50">
        <f t="shared" si="77"/>
        <v>-21807.472598893026</v>
      </c>
      <c r="CC50">
        <f t="shared" si="78"/>
        <v>-25.000000000000004</v>
      </c>
    </row>
    <row r="51" spans="1:81" x14ac:dyDescent="0.2">
      <c r="A51">
        <f t="shared" si="79"/>
        <v>-0.62831853071795951</v>
      </c>
      <c r="B51">
        <f t="shared" si="80"/>
        <v>-0.5877852522924738</v>
      </c>
      <c r="C51">
        <f t="shared" si="4"/>
        <v>-1701.301616704078</v>
      </c>
      <c r="D51">
        <f t="shared" si="81"/>
        <v>0.95105651629515342</v>
      </c>
      <c r="E51">
        <f t="shared" si="82"/>
        <v>3.6000000000000019</v>
      </c>
      <c r="F51" t="e" cm="1">
        <f t="array" ref="F51">xtoyxsnew($E51,F$14,alfa,vita)</f>
        <v>#VALUE!</v>
      </c>
      <c r="G51" t="e" cm="1">
        <f t="array" ref="G51">YtoYySInEW($E51,F$14,alfa,vita)</f>
        <v>#VALUE!</v>
      </c>
      <c r="H51">
        <f t="shared" si="5"/>
        <v>-48.885167053542766</v>
      </c>
      <c r="I51">
        <f t="shared" si="6"/>
        <v>236.41947948256598</v>
      </c>
      <c r="J51">
        <f t="shared" si="7"/>
        <v>-128.23274500649055</v>
      </c>
      <c r="K51">
        <f t="shared" si="8"/>
        <v>186.04819632450386</v>
      </c>
      <c r="L51">
        <f t="shared" si="9"/>
        <v>-164.66565325536274</v>
      </c>
      <c r="M51">
        <f t="shared" si="10"/>
        <v>110.86160998865785</v>
      </c>
      <c r="N51">
        <f t="shared" si="11"/>
        <v>-159.18689633645511</v>
      </c>
      <c r="O51">
        <f t="shared" si="12"/>
        <v>42.249696454795242</v>
      </c>
      <c r="P51">
        <f t="shared" si="13"/>
        <v>-130.42176173033977</v>
      </c>
      <c r="Q51">
        <f t="shared" si="14"/>
        <v>-1.9566277936573311</v>
      </c>
      <c r="R51">
        <f t="shared" si="15"/>
        <v>-98.015473195118943</v>
      </c>
      <c r="S51">
        <f t="shared" si="16"/>
        <v>-21.388982015288917</v>
      </c>
      <c r="T51">
        <f t="shared" si="17"/>
        <v>145.49360168409314</v>
      </c>
      <c r="U51">
        <f t="shared" si="18"/>
        <v>-25</v>
      </c>
      <c r="V51">
        <f t="shared" si="19"/>
        <v>111.60596797719829</v>
      </c>
      <c r="W51">
        <f t="shared" si="20"/>
        <v>-25</v>
      </c>
      <c r="X51">
        <f t="shared" si="21"/>
        <v>87.91213534812033</v>
      </c>
      <c r="Y51">
        <f t="shared" si="22"/>
        <v>-25</v>
      </c>
      <c r="Z51">
        <f t="shared" si="23"/>
        <v>70.3698266616517</v>
      </c>
      <c r="AA51">
        <f t="shared" si="24"/>
        <v>-25</v>
      </c>
      <c r="AB51">
        <f t="shared" si="25"/>
        <v>56.751474918188272</v>
      </c>
      <c r="AC51">
        <f t="shared" si="26"/>
        <v>-25</v>
      </c>
      <c r="AD51">
        <f t="shared" si="27"/>
        <v>45.741871183226664</v>
      </c>
      <c r="AE51">
        <f t="shared" si="28"/>
        <v>-25.000000000000004</v>
      </c>
      <c r="AF51">
        <f t="shared" si="29"/>
        <v>36.518436823865017</v>
      </c>
      <c r="AG51">
        <f t="shared" si="30"/>
        <v>-24.999999999999996</v>
      </c>
      <c r="AH51">
        <f t="shared" si="31"/>
        <v>28.539816339744824</v>
      </c>
      <c r="AI51">
        <f t="shared" si="32"/>
        <v>-25</v>
      </c>
      <c r="AJ51">
        <f t="shared" si="33"/>
        <v>21.432104094770011</v>
      </c>
      <c r="AK51">
        <f t="shared" si="34"/>
        <v>-24.999999999999996</v>
      </c>
      <c r="AL51">
        <f t="shared" si="35"/>
        <v>14.923920022010648</v>
      </c>
      <c r="AM51">
        <f t="shared" si="36"/>
        <v>-24.999999999999996</v>
      </c>
      <c r="AN51">
        <f t="shared" si="37"/>
        <v>8.8071829529268086</v>
      </c>
      <c r="AO51">
        <f t="shared" si="38"/>
        <v>-25</v>
      </c>
      <c r="AP51">
        <f t="shared" si="39"/>
        <v>2.9118389571127636</v>
      </c>
      <c r="AQ51">
        <f t="shared" si="40"/>
        <v>-25</v>
      </c>
      <c r="AR51">
        <f t="shared" si="41"/>
        <v>-2.9118389571127636</v>
      </c>
      <c r="AS51">
        <f t="shared" si="42"/>
        <v>-25</v>
      </c>
      <c r="AT51">
        <f t="shared" si="43"/>
        <v>-8.8071829529268086</v>
      </c>
      <c r="AU51">
        <f t="shared" si="44"/>
        <v>-25</v>
      </c>
      <c r="AV51">
        <f t="shared" si="45"/>
        <v>-14.923920022010648</v>
      </c>
      <c r="AW51">
        <f t="shared" si="46"/>
        <v>-24.999999999999996</v>
      </c>
      <c r="AX51">
        <f t="shared" si="47"/>
        <v>-21.432104094770011</v>
      </c>
      <c r="AY51">
        <f t="shared" si="48"/>
        <v>-24.999999999999996</v>
      </c>
      <c r="AZ51">
        <f t="shared" si="49"/>
        <v>-28.539816339744824</v>
      </c>
      <c r="BA51">
        <f t="shared" si="50"/>
        <v>-25</v>
      </c>
      <c r="BB51">
        <f t="shared" si="51"/>
        <v>-36.518436823865017</v>
      </c>
      <c r="BC51">
        <f t="shared" si="52"/>
        <v>-24.999999999999996</v>
      </c>
      <c r="BD51">
        <f t="shared" si="53"/>
        <v>-45.741871183226664</v>
      </c>
      <c r="BE51">
        <f t="shared" si="54"/>
        <v>-25.000000000000004</v>
      </c>
      <c r="BF51">
        <f t="shared" si="55"/>
        <v>-56.751474918188272</v>
      </c>
      <c r="BG51">
        <f t="shared" si="56"/>
        <v>-25</v>
      </c>
      <c r="BH51">
        <f t="shared" si="57"/>
        <v>-70.3698266616517</v>
      </c>
      <c r="BI51">
        <f t="shared" si="58"/>
        <v>-25</v>
      </c>
      <c r="BJ51">
        <f t="shared" si="59"/>
        <v>-87.91213534812033</v>
      </c>
      <c r="BK51">
        <f t="shared" si="60"/>
        <v>-25</v>
      </c>
      <c r="BL51">
        <f t="shared" si="61"/>
        <v>-111.60596797719829</v>
      </c>
      <c r="BM51">
        <f t="shared" si="62"/>
        <v>-25</v>
      </c>
      <c r="BN51">
        <f t="shared" si="63"/>
        <v>-145.49360168409314</v>
      </c>
      <c r="BO51">
        <f t="shared" si="64"/>
        <v>-25</v>
      </c>
      <c r="BP51">
        <f t="shared" si="65"/>
        <v>98.015473195118943</v>
      </c>
      <c r="BQ51">
        <f t="shared" si="66"/>
        <v>-21.388982015288917</v>
      </c>
      <c r="BR51">
        <f t="shared" si="67"/>
        <v>130.42176173033977</v>
      </c>
      <c r="BS51">
        <f t="shared" si="68"/>
        <v>-1.9566277936573311</v>
      </c>
      <c r="BT51">
        <f t="shared" si="69"/>
        <v>159.18689633645511</v>
      </c>
      <c r="BU51">
        <f t="shared" si="70"/>
        <v>42.249696454795242</v>
      </c>
      <c r="BV51">
        <f t="shared" si="71"/>
        <v>164.66565325536274</v>
      </c>
      <c r="BW51">
        <f t="shared" si="72"/>
        <v>110.86160998865785</v>
      </c>
      <c r="BX51">
        <f t="shared" si="73"/>
        <v>128.23274500649055</v>
      </c>
      <c r="BY51">
        <f t="shared" si="74"/>
        <v>186.04819632450386</v>
      </c>
      <c r="BZ51">
        <f t="shared" si="75"/>
        <v>48.885167053542766</v>
      </c>
      <c r="CA51">
        <f t="shared" si="76"/>
        <v>236.41947948256598</v>
      </c>
      <c r="CB51">
        <f t="shared" si="77"/>
        <v>-21807.472598893026</v>
      </c>
      <c r="CC51">
        <f t="shared" si="78"/>
        <v>-25.000000000000004</v>
      </c>
    </row>
    <row r="52" spans="1:81" x14ac:dyDescent="0.2">
      <c r="A52">
        <f t="shared" si="79"/>
        <v>-0.73303828583761932</v>
      </c>
      <c r="B52">
        <f t="shared" si="80"/>
        <v>-0.6691306063588589</v>
      </c>
      <c r="C52">
        <f t="shared" si="4"/>
        <v>-1494.476549864607</v>
      </c>
      <c r="D52">
        <f t="shared" si="81"/>
        <v>0.93358042649720163</v>
      </c>
      <c r="E52">
        <f t="shared" si="82"/>
        <v>3.700000000000002</v>
      </c>
      <c r="F52" t="e" cm="1">
        <f t="array" ref="F52">xtoyxsnew($E52,F$14,alfa,vita)</f>
        <v>#VALUE!</v>
      </c>
      <c r="G52" t="e" cm="1">
        <f t="array" ref="G52">YtoYySInEW($E52,F$14,alfa,vita)</f>
        <v>#VALUE!</v>
      </c>
      <c r="H52">
        <f t="shared" si="5"/>
        <v>-51.821557449225779</v>
      </c>
      <c r="I52">
        <f t="shared" si="6"/>
        <v>246.31470700961569</v>
      </c>
      <c r="J52">
        <f t="shared" si="7"/>
        <v>-135.24109210594133</v>
      </c>
      <c r="K52">
        <f t="shared" si="8"/>
        <v>192.09041793324786</v>
      </c>
      <c r="L52">
        <f t="shared" si="9"/>
        <v>-171.96055246428946</v>
      </c>
      <c r="M52">
        <f t="shared" si="10"/>
        <v>112.03029564724785</v>
      </c>
      <c r="N52">
        <f t="shared" si="11"/>
        <v>-164.00037462519688</v>
      </c>
      <c r="O52">
        <f t="shared" si="12"/>
        <v>40.415285088533764</v>
      </c>
      <c r="P52">
        <f t="shared" si="13"/>
        <v>-132.38343003215959</v>
      </c>
      <c r="Q52">
        <f t="shared" si="14"/>
        <v>-4.1750444302284171</v>
      </c>
      <c r="R52">
        <f t="shared" si="15"/>
        <v>-98.333296132814397</v>
      </c>
      <c r="S52">
        <f t="shared" si="16"/>
        <v>-22.448505056156364</v>
      </c>
      <c r="T52">
        <f t="shared" si="17"/>
        <v>145.49360168409314</v>
      </c>
      <c r="U52">
        <f t="shared" si="18"/>
        <v>-25</v>
      </c>
      <c r="V52">
        <f t="shared" si="19"/>
        <v>111.60596797719829</v>
      </c>
      <c r="W52">
        <f t="shared" si="20"/>
        <v>-25</v>
      </c>
      <c r="X52">
        <f t="shared" si="21"/>
        <v>87.91213534812033</v>
      </c>
      <c r="Y52">
        <f t="shared" si="22"/>
        <v>-25</v>
      </c>
      <c r="Z52">
        <f t="shared" si="23"/>
        <v>70.3698266616517</v>
      </c>
      <c r="AA52">
        <f t="shared" si="24"/>
        <v>-25</v>
      </c>
      <c r="AB52">
        <f t="shared" si="25"/>
        <v>56.751474918188272</v>
      </c>
      <c r="AC52">
        <f t="shared" si="26"/>
        <v>-25</v>
      </c>
      <c r="AD52">
        <f t="shared" si="27"/>
        <v>45.741871183226664</v>
      </c>
      <c r="AE52">
        <f t="shared" si="28"/>
        <v>-25.000000000000004</v>
      </c>
      <c r="AF52">
        <f t="shared" si="29"/>
        <v>36.518436823865017</v>
      </c>
      <c r="AG52">
        <f t="shared" si="30"/>
        <v>-24.999999999999996</v>
      </c>
      <c r="AH52">
        <f t="shared" si="31"/>
        <v>28.539816339744824</v>
      </c>
      <c r="AI52">
        <f t="shared" si="32"/>
        <v>-25</v>
      </c>
      <c r="AJ52">
        <f t="shared" si="33"/>
        <v>21.432104094770011</v>
      </c>
      <c r="AK52">
        <f t="shared" si="34"/>
        <v>-24.999999999999996</v>
      </c>
      <c r="AL52">
        <f t="shared" si="35"/>
        <v>14.923920022010648</v>
      </c>
      <c r="AM52">
        <f t="shared" si="36"/>
        <v>-24.999999999999996</v>
      </c>
      <c r="AN52">
        <f t="shared" si="37"/>
        <v>8.8071829529268086</v>
      </c>
      <c r="AO52">
        <f t="shared" si="38"/>
        <v>-25</v>
      </c>
      <c r="AP52">
        <f t="shared" si="39"/>
        <v>2.9118389571127636</v>
      </c>
      <c r="AQ52">
        <f t="shared" si="40"/>
        <v>-25</v>
      </c>
      <c r="AR52">
        <f t="shared" si="41"/>
        <v>-2.9118389571127636</v>
      </c>
      <c r="AS52">
        <f t="shared" si="42"/>
        <v>-25</v>
      </c>
      <c r="AT52">
        <f t="shared" si="43"/>
        <v>-8.8071829529268086</v>
      </c>
      <c r="AU52">
        <f t="shared" si="44"/>
        <v>-25</v>
      </c>
      <c r="AV52">
        <f t="shared" si="45"/>
        <v>-14.923920022010648</v>
      </c>
      <c r="AW52">
        <f t="shared" si="46"/>
        <v>-24.999999999999996</v>
      </c>
      <c r="AX52">
        <f t="shared" si="47"/>
        <v>-21.432104094770011</v>
      </c>
      <c r="AY52">
        <f t="shared" si="48"/>
        <v>-24.999999999999996</v>
      </c>
      <c r="AZ52">
        <f t="shared" si="49"/>
        <v>-28.539816339744824</v>
      </c>
      <c r="BA52">
        <f t="shared" si="50"/>
        <v>-25</v>
      </c>
      <c r="BB52">
        <f t="shared" si="51"/>
        <v>-36.518436823865017</v>
      </c>
      <c r="BC52">
        <f t="shared" si="52"/>
        <v>-24.999999999999996</v>
      </c>
      <c r="BD52">
        <f t="shared" si="53"/>
        <v>-45.741871183226664</v>
      </c>
      <c r="BE52">
        <f t="shared" si="54"/>
        <v>-25.000000000000004</v>
      </c>
      <c r="BF52">
        <f t="shared" si="55"/>
        <v>-56.751474918188272</v>
      </c>
      <c r="BG52">
        <f t="shared" si="56"/>
        <v>-25</v>
      </c>
      <c r="BH52">
        <f t="shared" si="57"/>
        <v>-70.3698266616517</v>
      </c>
      <c r="BI52">
        <f t="shared" si="58"/>
        <v>-25</v>
      </c>
      <c r="BJ52">
        <f t="shared" si="59"/>
        <v>-87.91213534812033</v>
      </c>
      <c r="BK52">
        <f t="shared" si="60"/>
        <v>-25</v>
      </c>
      <c r="BL52">
        <f t="shared" si="61"/>
        <v>-111.60596797719829</v>
      </c>
      <c r="BM52">
        <f t="shared" si="62"/>
        <v>-25</v>
      </c>
      <c r="BN52">
        <f t="shared" si="63"/>
        <v>-145.49360168409314</v>
      </c>
      <c r="BO52">
        <f t="shared" si="64"/>
        <v>-25</v>
      </c>
      <c r="BP52">
        <f t="shared" si="65"/>
        <v>98.333296132814397</v>
      </c>
      <c r="BQ52">
        <f t="shared" si="66"/>
        <v>-22.448505056156364</v>
      </c>
      <c r="BR52">
        <f t="shared" si="67"/>
        <v>132.38343003215959</v>
      </c>
      <c r="BS52">
        <f t="shared" si="68"/>
        <v>-4.1750444302284171</v>
      </c>
      <c r="BT52">
        <f t="shared" si="69"/>
        <v>164.00037462519688</v>
      </c>
      <c r="BU52">
        <f t="shared" si="70"/>
        <v>40.415285088533764</v>
      </c>
      <c r="BV52">
        <f t="shared" si="71"/>
        <v>171.96055246428946</v>
      </c>
      <c r="BW52">
        <f t="shared" si="72"/>
        <v>112.03029564724785</v>
      </c>
      <c r="BX52">
        <f t="shared" si="73"/>
        <v>135.24109210594133</v>
      </c>
      <c r="BY52">
        <f t="shared" si="74"/>
        <v>192.09041793324786</v>
      </c>
      <c r="BZ52">
        <f t="shared" si="75"/>
        <v>51.821557449225779</v>
      </c>
      <c r="CA52">
        <f t="shared" si="76"/>
        <v>246.31470700961569</v>
      </c>
      <c r="CB52">
        <f t="shared" si="77"/>
        <v>-21807.472598893026</v>
      </c>
      <c r="CC52">
        <f t="shared" si="78"/>
        <v>-25.000000000000004</v>
      </c>
    </row>
    <row r="53" spans="1:81" x14ac:dyDescent="0.2">
      <c r="A53">
        <f t="shared" si="79"/>
        <v>-0.83775804095727913</v>
      </c>
      <c r="B53">
        <f t="shared" si="80"/>
        <v>-0.74314482547739491</v>
      </c>
      <c r="C53">
        <f t="shared" si="4"/>
        <v>-1345.6327296063748</v>
      </c>
      <c r="D53">
        <f t="shared" si="81"/>
        <v>0.91354545764260076</v>
      </c>
      <c r="E53">
        <f t="shared" si="82"/>
        <v>3.800000000000002</v>
      </c>
      <c r="F53" t="e" cm="1">
        <f t="array" ref="F53">xtoyxsnew($E53,F$14,alfa,vita)</f>
        <v>#VALUE!</v>
      </c>
      <c r="G53" t="e" cm="1">
        <f t="array" ref="G53">YtoYySInEW($E53,F$14,alfa,vita)</f>
        <v>#VALUE!</v>
      </c>
      <c r="H53">
        <f t="shared" si="5"/>
        <v>-54.867958833866354</v>
      </c>
      <c r="I53">
        <f t="shared" si="6"/>
        <v>256.37695780469352</v>
      </c>
      <c r="J53">
        <f t="shared" si="7"/>
        <v>-142.44673409169485</v>
      </c>
      <c r="K53">
        <f t="shared" si="8"/>
        <v>198.09996565178324</v>
      </c>
      <c r="L53">
        <f t="shared" si="9"/>
        <v>-179.31282051930904</v>
      </c>
      <c r="M53">
        <f t="shared" si="10"/>
        <v>113.00743557173456</v>
      </c>
      <c r="N53">
        <f t="shared" si="11"/>
        <v>-168.67546776676264</v>
      </c>
      <c r="O53">
        <f t="shared" si="12"/>
        <v>38.436601505152218</v>
      </c>
      <c r="P53">
        <f t="shared" si="13"/>
        <v>-134.14803844089013</v>
      </c>
      <c r="Q53">
        <f t="shared" si="14"/>
        <v>-6.3600829723243022</v>
      </c>
      <c r="R53">
        <f t="shared" si="15"/>
        <v>-98.550180155985871</v>
      </c>
      <c r="S53">
        <f t="shared" si="16"/>
        <v>-23.335575730464726</v>
      </c>
      <c r="T53">
        <f t="shared" si="17"/>
        <v>145.49360168409314</v>
      </c>
      <c r="U53">
        <f t="shared" si="18"/>
        <v>-25</v>
      </c>
      <c r="V53">
        <f t="shared" si="19"/>
        <v>111.60596797719829</v>
      </c>
      <c r="W53">
        <f t="shared" si="20"/>
        <v>-25</v>
      </c>
      <c r="X53">
        <f t="shared" si="21"/>
        <v>87.91213534812033</v>
      </c>
      <c r="Y53">
        <f t="shared" si="22"/>
        <v>-25</v>
      </c>
      <c r="Z53">
        <f t="shared" si="23"/>
        <v>70.3698266616517</v>
      </c>
      <c r="AA53">
        <f t="shared" si="24"/>
        <v>-25</v>
      </c>
      <c r="AB53">
        <f t="shared" si="25"/>
        <v>56.751474918188272</v>
      </c>
      <c r="AC53">
        <f t="shared" si="26"/>
        <v>-25</v>
      </c>
      <c r="AD53">
        <f t="shared" si="27"/>
        <v>45.741871183226664</v>
      </c>
      <c r="AE53">
        <f t="shared" si="28"/>
        <v>-25.000000000000004</v>
      </c>
      <c r="AF53">
        <f t="shared" si="29"/>
        <v>36.518436823865017</v>
      </c>
      <c r="AG53">
        <f t="shared" si="30"/>
        <v>-24.999999999999996</v>
      </c>
      <c r="AH53">
        <f t="shared" si="31"/>
        <v>28.539816339744824</v>
      </c>
      <c r="AI53">
        <f t="shared" si="32"/>
        <v>-25</v>
      </c>
      <c r="AJ53">
        <f t="shared" si="33"/>
        <v>21.432104094770011</v>
      </c>
      <c r="AK53">
        <f t="shared" si="34"/>
        <v>-24.999999999999996</v>
      </c>
      <c r="AL53">
        <f t="shared" si="35"/>
        <v>14.923920022010648</v>
      </c>
      <c r="AM53">
        <f t="shared" si="36"/>
        <v>-24.999999999999996</v>
      </c>
      <c r="AN53">
        <f t="shared" si="37"/>
        <v>8.8071829529268086</v>
      </c>
      <c r="AO53">
        <f t="shared" si="38"/>
        <v>-25</v>
      </c>
      <c r="AP53">
        <f t="shared" si="39"/>
        <v>2.9118389571127636</v>
      </c>
      <c r="AQ53">
        <f t="shared" si="40"/>
        <v>-25</v>
      </c>
      <c r="AR53">
        <f t="shared" si="41"/>
        <v>-2.9118389571127636</v>
      </c>
      <c r="AS53">
        <f t="shared" si="42"/>
        <v>-25</v>
      </c>
      <c r="AT53">
        <f t="shared" si="43"/>
        <v>-8.8071829529268086</v>
      </c>
      <c r="AU53">
        <f t="shared" si="44"/>
        <v>-25</v>
      </c>
      <c r="AV53">
        <f t="shared" si="45"/>
        <v>-14.923920022010648</v>
      </c>
      <c r="AW53">
        <f t="shared" si="46"/>
        <v>-24.999999999999996</v>
      </c>
      <c r="AX53">
        <f t="shared" si="47"/>
        <v>-21.432104094770011</v>
      </c>
      <c r="AY53">
        <f t="shared" si="48"/>
        <v>-24.999999999999996</v>
      </c>
      <c r="AZ53">
        <f t="shared" si="49"/>
        <v>-28.539816339744824</v>
      </c>
      <c r="BA53">
        <f t="shared" si="50"/>
        <v>-25</v>
      </c>
      <c r="BB53">
        <f t="shared" si="51"/>
        <v>-36.518436823865017</v>
      </c>
      <c r="BC53">
        <f t="shared" si="52"/>
        <v>-24.999999999999996</v>
      </c>
      <c r="BD53">
        <f t="shared" si="53"/>
        <v>-45.741871183226664</v>
      </c>
      <c r="BE53">
        <f t="shared" si="54"/>
        <v>-25.000000000000004</v>
      </c>
      <c r="BF53">
        <f t="shared" si="55"/>
        <v>-56.751474918188272</v>
      </c>
      <c r="BG53">
        <f t="shared" si="56"/>
        <v>-25</v>
      </c>
      <c r="BH53">
        <f t="shared" si="57"/>
        <v>-70.3698266616517</v>
      </c>
      <c r="BI53">
        <f t="shared" si="58"/>
        <v>-25</v>
      </c>
      <c r="BJ53">
        <f t="shared" si="59"/>
        <v>-87.91213534812033</v>
      </c>
      <c r="BK53">
        <f t="shared" si="60"/>
        <v>-25</v>
      </c>
      <c r="BL53">
        <f t="shared" si="61"/>
        <v>-111.60596797719829</v>
      </c>
      <c r="BM53">
        <f t="shared" si="62"/>
        <v>-25</v>
      </c>
      <c r="BN53">
        <f t="shared" si="63"/>
        <v>-145.49360168409314</v>
      </c>
      <c r="BO53">
        <f t="shared" si="64"/>
        <v>-25</v>
      </c>
      <c r="BP53">
        <f t="shared" si="65"/>
        <v>98.550180155985871</v>
      </c>
      <c r="BQ53">
        <f t="shared" si="66"/>
        <v>-23.335575730464726</v>
      </c>
      <c r="BR53">
        <f t="shared" si="67"/>
        <v>134.14803844089013</v>
      </c>
      <c r="BS53">
        <f t="shared" si="68"/>
        <v>-6.3600829723243022</v>
      </c>
      <c r="BT53">
        <f t="shared" si="69"/>
        <v>168.67546776676264</v>
      </c>
      <c r="BU53">
        <f t="shared" si="70"/>
        <v>38.436601505152218</v>
      </c>
      <c r="BV53">
        <f t="shared" si="71"/>
        <v>179.31282051930904</v>
      </c>
      <c r="BW53">
        <f t="shared" si="72"/>
        <v>113.00743557173456</v>
      </c>
      <c r="BX53">
        <f t="shared" si="73"/>
        <v>142.44673409169485</v>
      </c>
      <c r="BY53">
        <f t="shared" si="74"/>
        <v>198.09996565178324</v>
      </c>
      <c r="BZ53">
        <f t="shared" si="75"/>
        <v>54.867958833866354</v>
      </c>
      <c r="CA53">
        <f t="shared" si="76"/>
        <v>256.37695780469352</v>
      </c>
      <c r="CB53">
        <f t="shared" si="77"/>
        <v>-21807.472598893026</v>
      </c>
      <c r="CC53">
        <f t="shared" si="78"/>
        <v>-25.000000000000004</v>
      </c>
    </row>
    <row r="54" spans="1:81" x14ac:dyDescent="0.2">
      <c r="A54">
        <f t="shared" si="79"/>
        <v>-0.94247779607693893</v>
      </c>
      <c r="B54">
        <f t="shared" si="80"/>
        <v>-0.80901699437494801</v>
      </c>
      <c r="C54">
        <f t="shared" si="4"/>
        <v>-1236.0679774997889</v>
      </c>
      <c r="D54">
        <f t="shared" si="81"/>
        <v>0.89100652418836768</v>
      </c>
      <c r="E54">
        <f t="shared" si="82"/>
        <v>3.9000000000000021</v>
      </c>
      <c r="F54" t="e" cm="1">
        <f t="array" ref="F54">xtoyxsnew($E54,F$14,alfa,vita)</f>
        <v>#VALUE!</v>
      </c>
      <c r="G54" t="e" cm="1">
        <f t="array" ref="G54">YtoYySInEW($E54,F$14,alfa,vita)</f>
        <v>#VALUE!</v>
      </c>
      <c r="H54">
        <f t="shared" si="5"/>
        <v>-58.026205820691047</v>
      </c>
      <c r="I54">
        <f t="shared" si="6"/>
        <v>266.6050089345909</v>
      </c>
      <c r="J54">
        <f t="shared" si="7"/>
        <v>-149.84849574639358</v>
      </c>
      <c r="K54">
        <f t="shared" si="8"/>
        <v>204.07039904154558</v>
      </c>
      <c r="L54">
        <f t="shared" si="9"/>
        <v>-186.71214079792341</v>
      </c>
      <c r="M54">
        <f t="shared" si="10"/>
        <v>113.79023805512971</v>
      </c>
      <c r="N54">
        <f t="shared" si="11"/>
        <v>-173.20208171678979</v>
      </c>
      <c r="O54">
        <f t="shared" si="12"/>
        <v>36.324056608196663</v>
      </c>
      <c r="P54">
        <f t="shared" si="13"/>
        <v>-135.71935611930095</v>
      </c>
      <c r="Q54">
        <f t="shared" si="14"/>
        <v>-8.4942747620399377</v>
      </c>
      <c r="R54">
        <f t="shared" si="15"/>
        <v>-98.684503401106795</v>
      </c>
      <c r="S54">
        <f t="shared" si="16"/>
        <v>-24.040678822152433</v>
      </c>
      <c r="T54">
        <f t="shared" si="17"/>
        <v>145.49360168409314</v>
      </c>
      <c r="U54">
        <f t="shared" si="18"/>
        <v>-25</v>
      </c>
      <c r="V54">
        <f t="shared" si="19"/>
        <v>111.60596797719829</v>
      </c>
      <c r="W54">
        <f t="shared" si="20"/>
        <v>-25</v>
      </c>
      <c r="X54">
        <f t="shared" si="21"/>
        <v>87.91213534812033</v>
      </c>
      <c r="Y54">
        <f t="shared" si="22"/>
        <v>-25</v>
      </c>
      <c r="Z54">
        <f t="shared" si="23"/>
        <v>70.3698266616517</v>
      </c>
      <c r="AA54">
        <f t="shared" si="24"/>
        <v>-25</v>
      </c>
      <c r="AB54">
        <f t="shared" si="25"/>
        <v>56.751474918188272</v>
      </c>
      <c r="AC54">
        <f t="shared" si="26"/>
        <v>-25</v>
      </c>
      <c r="AD54">
        <f t="shared" si="27"/>
        <v>45.741871183226664</v>
      </c>
      <c r="AE54">
        <f t="shared" si="28"/>
        <v>-25.000000000000004</v>
      </c>
      <c r="AF54">
        <f t="shared" si="29"/>
        <v>36.518436823865017</v>
      </c>
      <c r="AG54">
        <f t="shared" si="30"/>
        <v>-24.999999999999996</v>
      </c>
      <c r="AH54">
        <f t="shared" si="31"/>
        <v>28.539816339744824</v>
      </c>
      <c r="AI54">
        <f t="shared" si="32"/>
        <v>-25</v>
      </c>
      <c r="AJ54">
        <f t="shared" si="33"/>
        <v>21.432104094770011</v>
      </c>
      <c r="AK54">
        <f t="shared" si="34"/>
        <v>-24.999999999999996</v>
      </c>
      <c r="AL54">
        <f t="shared" si="35"/>
        <v>14.923920022010648</v>
      </c>
      <c r="AM54">
        <f t="shared" si="36"/>
        <v>-24.999999999999996</v>
      </c>
      <c r="AN54">
        <f t="shared" si="37"/>
        <v>8.8071829529268086</v>
      </c>
      <c r="AO54">
        <f t="shared" si="38"/>
        <v>-25</v>
      </c>
      <c r="AP54">
        <f t="shared" si="39"/>
        <v>2.9118389571127636</v>
      </c>
      <c r="AQ54">
        <f t="shared" si="40"/>
        <v>-25</v>
      </c>
      <c r="AR54">
        <f t="shared" si="41"/>
        <v>-2.9118389571127636</v>
      </c>
      <c r="AS54">
        <f t="shared" si="42"/>
        <v>-25</v>
      </c>
      <c r="AT54">
        <f t="shared" si="43"/>
        <v>-8.8071829529268086</v>
      </c>
      <c r="AU54">
        <f t="shared" si="44"/>
        <v>-25</v>
      </c>
      <c r="AV54">
        <f t="shared" si="45"/>
        <v>-14.923920022010648</v>
      </c>
      <c r="AW54">
        <f t="shared" si="46"/>
        <v>-24.999999999999996</v>
      </c>
      <c r="AX54">
        <f t="shared" si="47"/>
        <v>-21.432104094770011</v>
      </c>
      <c r="AY54">
        <f t="shared" si="48"/>
        <v>-24.999999999999996</v>
      </c>
      <c r="AZ54">
        <f t="shared" si="49"/>
        <v>-28.539816339744824</v>
      </c>
      <c r="BA54">
        <f t="shared" si="50"/>
        <v>-25</v>
      </c>
      <c r="BB54">
        <f t="shared" si="51"/>
        <v>-36.518436823865017</v>
      </c>
      <c r="BC54">
        <f t="shared" si="52"/>
        <v>-24.999999999999996</v>
      </c>
      <c r="BD54">
        <f t="shared" si="53"/>
        <v>-45.741871183226664</v>
      </c>
      <c r="BE54">
        <f t="shared" si="54"/>
        <v>-25.000000000000004</v>
      </c>
      <c r="BF54">
        <f t="shared" si="55"/>
        <v>-56.751474918188272</v>
      </c>
      <c r="BG54">
        <f t="shared" si="56"/>
        <v>-25</v>
      </c>
      <c r="BH54">
        <f t="shared" si="57"/>
        <v>-70.3698266616517</v>
      </c>
      <c r="BI54">
        <f t="shared" si="58"/>
        <v>-25</v>
      </c>
      <c r="BJ54">
        <f t="shared" si="59"/>
        <v>-87.91213534812033</v>
      </c>
      <c r="BK54">
        <f t="shared" si="60"/>
        <v>-25</v>
      </c>
      <c r="BL54">
        <f t="shared" si="61"/>
        <v>-111.60596797719829</v>
      </c>
      <c r="BM54">
        <f t="shared" si="62"/>
        <v>-25</v>
      </c>
      <c r="BN54">
        <f t="shared" si="63"/>
        <v>-145.49360168409314</v>
      </c>
      <c r="BO54">
        <f t="shared" si="64"/>
        <v>-25</v>
      </c>
      <c r="BP54">
        <f t="shared" si="65"/>
        <v>98.684503401106795</v>
      </c>
      <c r="BQ54">
        <f t="shared" si="66"/>
        <v>-24.040678822152433</v>
      </c>
      <c r="BR54">
        <f t="shared" si="67"/>
        <v>135.71935611930095</v>
      </c>
      <c r="BS54">
        <f t="shared" si="68"/>
        <v>-8.4942747620399377</v>
      </c>
      <c r="BT54">
        <f t="shared" si="69"/>
        <v>173.20208171678979</v>
      </c>
      <c r="BU54">
        <f t="shared" si="70"/>
        <v>36.324056608196663</v>
      </c>
      <c r="BV54">
        <f t="shared" si="71"/>
        <v>186.71214079792341</v>
      </c>
      <c r="BW54">
        <f t="shared" si="72"/>
        <v>113.79023805512971</v>
      </c>
      <c r="BX54">
        <f t="shared" si="73"/>
        <v>149.84849574639358</v>
      </c>
      <c r="BY54">
        <f t="shared" si="74"/>
        <v>204.07039904154558</v>
      </c>
      <c r="BZ54">
        <f t="shared" si="75"/>
        <v>58.026205820691047</v>
      </c>
      <c r="CA54">
        <f t="shared" si="76"/>
        <v>266.6050089345909</v>
      </c>
      <c r="CB54">
        <f t="shared" si="77"/>
        <v>-21807.472598893026</v>
      </c>
      <c r="CC54">
        <f t="shared" si="78"/>
        <v>-25.000000000000004</v>
      </c>
    </row>
    <row r="55" spans="1:81" x14ac:dyDescent="0.2">
      <c r="A55">
        <f t="shared" si="79"/>
        <v>-1.0471975511965987</v>
      </c>
      <c r="B55">
        <f t="shared" si="80"/>
        <v>-0.86602540378443915</v>
      </c>
      <c r="C55">
        <f t="shared" si="4"/>
        <v>-1154.7005383792509</v>
      </c>
      <c r="D55">
        <f t="shared" si="81"/>
        <v>0.86602540378443837</v>
      </c>
      <c r="E55">
        <f t="shared" si="82"/>
        <v>4.0000000000000018</v>
      </c>
      <c r="F55" t="e" cm="1">
        <f t="array" ref="F55">xtoyxsnew($E55,F$14,alfa,vita)</f>
        <v>#VALUE!</v>
      </c>
      <c r="G55" t="e" cm="1">
        <f t="array" ref="G55">YtoYySInEW($E55,F$14,alfa,vita)</f>
        <v>#VALUE!</v>
      </c>
      <c r="H55">
        <f t="shared" si="5"/>
        <v>-61.298119429576026</v>
      </c>
      <c r="I55">
        <f t="shared" si="6"/>
        <v>276.99761731526627</v>
      </c>
      <c r="J55">
        <f t="shared" si="7"/>
        <v>-157.44499167102597</v>
      </c>
      <c r="K55">
        <f t="shared" si="8"/>
        <v>209.99531958283723</v>
      </c>
      <c r="L55">
        <f t="shared" si="9"/>
        <v>-194.14806224855391</v>
      </c>
      <c r="M55">
        <f t="shared" si="10"/>
        <v>114.37646661613874</v>
      </c>
      <c r="N55">
        <f t="shared" si="11"/>
        <v>-177.57090365867498</v>
      </c>
      <c r="O55">
        <f t="shared" si="12"/>
        <v>34.088765616564999</v>
      </c>
      <c r="P55">
        <f t="shared" si="13"/>
        <v>-137.10269752539506</v>
      </c>
      <c r="Q55">
        <f t="shared" si="14"/>
        <v>-10.560557644378967</v>
      </c>
      <c r="R55">
        <f t="shared" si="15"/>
        <v>-98.755529597720169</v>
      </c>
      <c r="S55">
        <f t="shared" si="16"/>
        <v>-24.556251001196987</v>
      </c>
      <c r="T55">
        <f t="shared" si="17"/>
        <v>145.49360168409314</v>
      </c>
      <c r="U55">
        <f t="shared" si="18"/>
        <v>-25</v>
      </c>
      <c r="V55">
        <f t="shared" si="19"/>
        <v>111.60596797719829</v>
      </c>
      <c r="W55">
        <f t="shared" si="20"/>
        <v>-25</v>
      </c>
      <c r="X55">
        <f t="shared" si="21"/>
        <v>87.91213534812033</v>
      </c>
      <c r="Y55">
        <f t="shared" si="22"/>
        <v>-25</v>
      </c>
      <c r="Z55">
        <f t="shared" si="23"/>
        <v>70.3698266616517</v>
      </c>
      <c r="AA55">
        <f t="shared" si="24"/>
        <v>-25</v>
      </c>
      <c r="AB55">
        <f t="shared" si="25"/>
        <v>56.751474918188272</v>
      </c>
      <c r="AC55">
        <f t="shared" si="26"/>
        <v>-25</v>
      </c>
      <c r="AD55">
        <f t="shared" si="27"/>
        <v>45.741871183226664</v>
      </c>
      <c r="AE55">
        <f t="shared" si="28"/>
        <v>-25.000000000000004</v>
      </c>
      <c r="AF55">
        <f t="shared" si="29"/>
        <v>36.518436823865017</v>
      </c>
      <c r="AG55">
        <f t="shared" si="30"/>
        <v>-24.999999999999996</v>
      </c>
      <c r="AH55">
        <f t="shared" si="31"/>
        <v>28.539816339744824</v>
      </c>
      <c r="AI55">
        <f t="shared" si="32"/>
        <v>-25</v>
      </c>
      <c r="AJ55">
        <f t="shared" si="33"/>
        <v>21.432104094770011</v>
      </c>
      <c r="AK55">
        <f t="shared" si="34"/>
        <v>-24.999999999999996</v>
      </c>
      <c r="AL55">
        <f t="shared" si="35"/>
        <v>14.923920022010648</v>
      </c>
      <c r="AM55">
        <f t="shared" si="36"/>
        <v>-24.999999999999996</v>
      </c>
      <c r="AN55">
        <f t="shared" si="37"/>
        <v>8.8071829529268086</v>
      </c>
      <c r="AO55">
        <f t="shared" si="38"/>
        <v>-25</v>
      </c>
      <c r="AP55">
        <f t="shared" si="39"/>
        <v>2.9118389571127636</v>
      </c>
      <c r="AQ55">
        <f t="shared" si="40"/>
        <v>-25</v>
      </c>
      <c r="AR55">
        <f t="shared" si="41"/>
        <v>-2.9118389571127636</v>
      </c>
      <c r="AS55">
        <f t="shared" si="42"/>
        <v>-25</v>
      </c>
      <c r="AT55">
        <f t="shared" si="43"/>
        <v>-8.8071829529268086</v>
      </c>
      <c r="AU55">
        <f t="shared" si="44"/>
        <v>-25</v>
      </c>
      <c r="AV55">
        <f t="shared" si="45"/>
        <v>-14.923920022010648</v>
      </c>
      <c r="AW55">
        <f t="shared" si="46"/>
        <v>-24.999999999999996</v>
      </c>
      <c r="AX55">
        <f t="shared" si="47"/>
        <v>-21.432104094770011</v>
      </c>
      <c r="AY55">
        <f t="shared" si="48"/>
        <v>-24.999999999999996</v>
      </c>
      <c r="AZ55">
        <f t="shared" si="49"/>
        <v>-28.539816339744824</v>
      </c>
      <c r="BA55">
        <f t="shared" si="50"/>
        <v>-25</v>
      </c>
      <c r="BB55">
        <f t="shared" si="51"/>
        <v>-36.518436823865017</v>
      </c>
      <c r="BC55">
        <f t="shared" si="52"/>
        <v>-24.999999999999996</v>
      </c>
      <c r="BD55">
        <f t="shared" si="53"/>
        <v>-45.741871183226664</v>
      </c>
      <c r="BE55">
        <f t="shared" si="54"/>
        <v>-25.000000000000004</v>
      </c>
      <c r="BF55">
        <f t="shared" si="55"/>
        <v>-56.751474918188272</v>
      </c>
      <c r="BG55">
        <f t="shared" si="56"/>
        <v>-25</v>
      </c>
      <c r="BH55">
        <f t="shared" si="57"/>
        <v>-70.3698266616517</v>
      </c>
      <c r="BI55">
        <f t="shared" si="58"/>
        <v>-25</v>
      </c>
      <c r="BJ55">
        <f t="shared" si="59"/>
        <v>-87.91213534812033</v>
      </c>
      <c r="BK55">
        <f t="shared" si="60"/>
        <v>-25</v>
      </c>
      <c r="BL55">
        <f t="shared" si="61"/>
        <v>-111.60596797719829</v>
      </c>
      <c r="BM55">
        <f t="shared" si="62"/>
        <v>-25</v>
      </c>
      <c r="BN55">
        <f t="shared" si="63"/>
        <v>-145.49360168409314</v>
      </c>
      <c r="BO55">
        <f t="shared" si="64"/>
        <v>-25</v>
      </c>
      <c r="BP55">
        <f t="shared" si="65"/>
        <v>98.755529597720169</v>
      </c>
      <c r="BQ55">
        <f t="shared" si="66"/>
        <v>-24.556251001196987</v>
      </c>
      <c r="BR55">
        <f t="shared" si="67"/>
        <v>137.10269752539506</v>
      </c>
      <c r="BS55">
        <f t="shared" si="68"/>
        <v>-10.560557644378967</v>
      </c>
      <c r="BT55">
        <f t="shared" si="69"/>
        <v>177.57090365867498</v>
      </c>
      <c r="BU55">
        <f t="shared" si="70"/>
        <v>34.088765616564999</v>
      </c>
      <c r="BV55">
        <f t="shared" si="71"/>
        <v>194.14806224855391</v>
      </c>
      <c r="BW55">
        <f t="shared" si="72"/>
        <v>114.37646661613874</v>
      </c>
      <c r="BX55">
        <f t="shared" si="73"/>
        <v>157.44499167102597</v>
      </c>
      <c r="BY55">
        <f t="shared" si="74"/>
        <v>209.99531958283723</v>
      </c>
      <c r="BZ55">
        <f t="shared" si="75"/>
        <v>61.298119429576026</v>
      </c>
      <c r="CA55">
        <f t="shared" si="76"/>
        <v>276.99761731526627</v>
      </c>
      <c r="CB55">
        <f t="shared" si="77"/>
        <v>-21807.472598893026</v>
      </c>
      <c r="CC55">
        <f t="shared" si="78"/>
        <v>-25.000000000000004</v>
      </c>
    </row>
    <row r="56" spans="1:81" x14ac:dyDescent="0.2">
      <c r="E56">
        <f t="shared" si="82"/>
        <v>4.1000000000000014</v>
      </c>
      <c r="F56" t="e" cm="1">
        <f t="array" ref="F56">xtoyxsnew($E56,F$14,alfa,vita)</f>
        <v>#VALUE!</v>
      </c>
      <c r="G56" t="e" cm="1">
        <f t="array" ref="G56">YtoYySInEW($E56,F$14,alfa,vita)</f>
        <v>#VALUE!</v>
      </c>
      <c r="H56">
        <f t="shared" si="5"/>
        <v>-64.685506865726239</v>
      </c>
      <c r="I56">
        <f t="shared" si="6"/>
        <v>287.5535198629255</v>
      </c>
      <c r="J56">
        <f t="shared" si="7"/>
        <v>-165.23462776966034</v>
      </c>
      <c r="K56">
        <f t="shared" si="8"/>
        <v>215.86837753212771</v>
      </c>
      <c r="L56">
        <f t="shared" si="9"/>
        <v>-201.61002924939095</v>
      </c>
      <c r="M56">
        <f t="shared" si="10"/>
        <v>114.76444638882955</v>
      </c>
      <c r="N56">
        <f t="shared" si="11"/>
        <v>-181.77345100324035</v>
      </c>
      <c r="O56">
        <f t="shared" si="12"/>
        <v>31.742489581446304</v>
      </c>
      <c r="P56">
        <f t="shared" si="13"/>
        <v>-138.30487992508128</v>
      </c>
      <c r="Q56">
        <f t="shared" si="14"/>
        <v>-12.542412373519774</v>
      </c>
      <c r="R56">
        <f t="shared" si="15"/>
        <v>-98.783201434904058</v>
      </c>
      <c r="S56">
        <f t="shared" si="16"/>
        <v>-24.876761952121814</v>
      </c>
      <c r="T56">
        <f t="shared" si="17"/>
        <v>145.49360168409314</v>
      </c>
      <c r="U56">
        <f t="shared" si="18"/>
        <v>-25</v>
      </c>
      <c r="V56">
        <f t="shared" si="19"/>
        <v>111.60596797719829</v>
      </c>
      <c r="W56">
        <f t="shared" si="20"/>
        <v>-25</v>
      </c>
      <c r="X56">
        <f t="shared" si="21"/>
        <v>87.91213534812033</v>
      </c>
      <c r="Y56">
        <f t="shared" si="22"/>
        <v>-25</v>
      </c>
      <c r="Z56">
        <f t="shared" si="23"/>
        <v>70.3698266616517</v>
      </c>
      <c r="AA56">
        <f t="shared" si="24"/>
        <v>-25</v>
      </c>
      <c r="AB56">
        <f t="shared" si="25"/>
        <v>56.751474918188272</v>
      </c>
      <c r="AC56">
        <f t="shared" si="26"/>
        <v>-25</v>
      </c>
      <c r="AD56">
        <f t="shared" si="27"/>
        <v>45.741871183226664</v>
      </c>
      <c r="AE56">
        <f t="shared" si="28"/>
        <v>-25.000000000000004</v>
      </c>
      <c r="AF56">
        <f t="shared" si="29"/>
        <v>36.518436823865017</v>
      </c>
      <c r="AG56">
        <f t="shared" si="30"/>
        <v>-24.999999999999996</v>
      </c>
      <c r="AH56">
        <f t="shared" si="31"/>
        <v>28.539816339744824</v>
      </c>
      <c r="AI56">
        <f t="shared" si="32"/>
        <v>-25</v>
      </c>
      <c r="AJ56">
        <f t="shared" si="33"/>
        <v>21.432104094770011</v>
      </c>
      <c r="AK56">
        <f t="shared" si="34"/>
        <v>-24.999999999999996</v>
      </c>
      <c r="AL56">
        <f t="shared" si="35"/>
        <v>14.923920022010648</v>
      </c>
      <c r="AM56">
        <f t="shared" si="36"/>
        <v>-24.999999999999996</v>
      </c>
      <c r="AN56">
        <f t="shared" si="37"/>
        <v>8.8071829529268086</v>
      </c>
      <c r="AO56">
        <f t="shared" si="38"/>
        <v>-25</v>
      </c>
      <c r="AP56">
        <f t="shared" si="39"/>
        <v>2.9118389571127636</v>
      </c>
      <c r="AQ56">
        <f t="shared" si="40"/>
        <v>-25</v>
      </c>
      <c r="AR56">
        <f t="shared" si="41"/>
        <v>-2.9118389571127636</v>
      </c>
      <c r="AS56">
        <f t="shared" si="42"/>
        <v>-25</v>
      </c>
      <c r="AT56">
        <f t="shared" si="43"/>
        <v>-8.8071829529268086</v>
      </c>
      <c r="AU56">
        <f t="shared" si="44"/>
        <v>-25</v>
      </c>
      <c r="AV56">
        <f t="shared" si="45"/>
        <v>-14.923920022010648</v>
      </c>
      <c r="AW56">
        <f t="shared" si="46"/>
        <v>-24.999999999999996</v>
      </c>
      <c r="AX56">
        <f t="shared" si="47"/>
        <v>-21.432104094770011</v>
      </c>
      <c r="AY56">
        <f t="shared" si="48"/>
        <v>-24.999999999999996</v>
      </c>
      <c r="AZ56">
        <f t="shared" si="49"/>
        <v>-28.539816339744824</v>
      </c>
      <c r="BA56">
        <f t="shared" si="50"/>
        <v>-25</v>
      </c>
      <c r="BB56">
        <f t="shared" si="51"/>
        <v>-36.518436823865017</v>
      </c>
      <c r="BC56">
        <f t="shared" si="52"/>
        <v>-24.999999999999996</v>
      </c>
      <c r="BD56">
        <f t="shared" si="53"/>
        <v>-45.741871183226664</v>
      </c>
      <c r="BE56">
        <f t="shared" si="54"/>
        <v>-25.000000000000004</v>
      </c>
      <c r="BF56">
        <f t="shared" si="55"/>
        <v>-56.751474918188272</v>
      </c>
      <c r="BG56">
        <f t="shared" si="56"/>
        <v>-25</v>
      </c>
      <c r="BH56">
        <f t="shared" si="57"/>
        <v>-70.3698266616517</v>
      </c>
      <c r="BI56">
        <f t="shared" si="58"/>
        <v>-25</v>
      </c>
      <c r="BJ56">
        <f t="shared" si="59"/>
        <v>-87.91213534812033</v>
      </c>
      <c r="BK56">
        <f t="shared" si="60"/>
        <v>-25</v>
      </c>
      <c r="BL56">
        <f t="shared" si="61"/>
        <v>-111.60596797719829</v>
      </c>
      <c r="BM56">
        <f t="shared" si="62"/>
        <v>-25</v>
      </c>
      <c r="BN56">
        <f t="shared" si="63"/>
        <v>-145.49360168409314</v>
      </c>
      <c r="BO56">
        <f t="shared" si="64"/>
        <v>-25</v>
      </c>
      <c r="BP56">
        <f t="shared" si="65"/>
        <v>98.783201434904058</v>
      </c>
      <c r="BQ56">
        <f t="shared" si="66"/>
        <v>-24.876761952121814</v>
      </c>
      <c r="BR56">
        <f t="shared" si="67"/>
        <v>138.30487992508128</v>
      </c>
      <c r="BS56">
        <f t="shared" si="68"/>
        <v>-12.542412373519774</v>
      </c>
      <c r="BT56">
        <f t="shared" si="69"/>
        <v>181.77345100324035</v>
      </c>
      <c r="BU56">
        <f t="shared" si="70"/>
        <v>31.742489581446304</v>
      </c>
      <c r="BV56">
        <f t="shared" si="71"/>
        <v>201.61002924939095</v>
      </c>
      <c r="BW56">
        <f t="shared" si="72"/>
        <v>114.76444638882955</v>
      </c>
      <c r="BX56">
        <f t="shared" si="73"/>
        <v>165.23462776966034</v>
      </c>
      <c r="BY56">
        <f t="shared" si="74"/>
        <v>215.86837753212771</v>
      </c>
      <c r="BZ56">
        <f t="shared" si="75"/>
        <v>64.685506865726239</v>
      </c>
      <c r="CA56">
        <f t="shared" si="76"/>
        <v>287.5535198629255</v>
      </c>
      <c r="CB56">
        <f t="shared" si="77"/>
        <v>-21807.472598893026</v>
      </c>
      <c r="CC56">
        <f t="shared" si="78"/>
        <v>-25.000000000000004</v>
      </c>
    </row>
    <row r="57" spans="1:81" x14ac:dyDescent="0.2">
      <c r="E57">
        <f t="shared" si="82"/>
        <v>4.2000000000000011</v>
      </c>
      <c r="F57" t="e" cm="1">
        <f t="array" ref="F57">xtoyxsnew($E57,F$14,alfa,vita)</f>
        <v>#VALUE!</v>
      </c>
      <c r="G57" t="e" cm="1">
        <f t="array" ref="G57">YtoYySInEW($E57,F$14,alfa,vita)</f>
        <v>#VALUE!</v>
      </c>
      <c r="H57">
        <f t="shared" si="5"/>
        <v>-68.190161300033026</v>
      </c>
      <c r="I57">
        <f t="shared" si="6"/>
        <v>298.27143364753306</v>
      </c>
      <c r="J57">
        <f t="shared" si="7"/>
        <v>-173.21560295783854</v>
      </c>
      <c r="K57">
        <f t="shared" si="8"/>
        <v>221.6832787270807</v>
      </c>
      <c r="L57">
        <f t="shared" si="9"/>
        <v>-209.08741176600225</v>
      </c>
      <c r="M57">
        <f t="shared" si="10"/>
        <v>114.95306890775561</v>
      </c>
      <c r="N57">
        <f t="shared" si="11"/>
        <v>-185.8021160201329</v>
      </c>
      <c r="O57">
        <f t="shared" si="12"/>
        <v>29.297573505194212</v>
      </c>
      <c r="P57">
        <f t="shared" si="13"/>
        <v>-139.33416889039597</v>
      </c>
      <c r="Q57">
        <f t="shared" si="14"/>
        <v>-14.42399467870284</v>
      </c>
      <c r="R57">
        <f t="shared" si="15"/>
        <v>-98.787926644837484</v>
      </c>
      <c r="S57">
        <f t="shared" si="16"/>
        <v>-24.998773695252396</v>
      </c>
      <c r="T57">
        <f t="shared" si="17"/>
        <v>145.49360168409314</v>
      </c>
      <c r="U57">
        <f t="shared" si="18"/>
        <v>-25</v>
      </c>
      <c r="V57">
        <f t="shared" si="19"/>
        <v>111.60596797719829</v>
      </c>
      <c r="W57">
        <f t="shared" si="20"/>
        <v>-25</v>
      </c>
      <c r="X57">
        <f t="shared" si="21"/>
        <v>87.91213534812033</v>
      </c>
      <c r="Y57">
        <f t="shared" si="22"/>
        <v>-25</v>
      </c>
      <c r="Z57">
        <f t="shared" si="23"/>
        <v>70.3698266616517</v>
      </c>
      <c r="AA57">
        <f t="shared" si="24"/>
        <v>-25</v>
      </c>
      <c r="AB57">
        <f t="shared" si="25"/>
        <v>56.751474918188272</v>
      </c>
      <c r="AC57">
        <f t="shared" si="26"/>
        <v>-25</v>
      </c>
      <c r="AD57">
        <f t="shared" si="27"/>
        <v>45.741871183226664</v>
      </c>
      <c r="AE57">
        <f t="shared" si="28"/>
        <v>-25.000000000000004</v>
      </c>
      <c r="AF57">
        <f t="shared" si="29"/>
        <v>36.518436823865017</v>
      </c>
      <c r="AG57">
        <f t="shared" si="30"/>
        <v>-24.999999999999996</v>
      </c>
      <c r="AH57">
        <f t="shared" si="31"/>
        <v>28.539816339744824</v>
      </c>
      <c r="AI57">
        <f t="shared" si="32"/>
        <v>-25</v>
      </c>
      <c r="AJ57">
        <f t="shared" si="33"/>
        <v>21.432104094770011</v>
      </c>
      <c r="AK57">
        <f t="shared" si="34"/>
        <v>-24.999999999999996</v>
      </c>
      <c r="AL57">
        <f t="shared" si="35"/>
        <v>14.923920022010648</v>
      </c>
      <c r="AM57">
        <f t="shared" si="36"/>
        <v>-24.999999999999996</v>
      </c>
      <c r="AN57">
        <f t="shared" si="37"/>
        <v>8.8071829529268086</v>
      </c>
      <c r="AO57">
        <f t="shared" si="38"/>
        <v>-25</v>
      </c>
      <c r="AP57">
        <f t="shared" si="39"/>
        <v>2.9118389571127636</v>
      </c>
      <c r="AQ57">
        <f t="shared" si="40"/>
        <v>-25</v>
      </c>
      <c r="AR57">
        <f t="shared" si="41"/>
        <v>-2.9118389571127636</v>
      </c>
      <c r="AS57">
        <f t="shared" si="42"/>
        <v>-25</v>
      </c>
      <c r="AT57">
        <f t="shared" si="43"/>
        <v>-8.8071829529268086</v>
      </c>
      <c r="AU57">
        <f t="shared" si="44"/>
        <v>-25</v>
      </c>
      <c r="AV57">
        <f t="shared" si="45"/>
        <v>-14.923920022010648</v>
      </c>
      <c r="AW57">
        <f t="shared" si="46"/>
        <v>-24.999999999999996</v>
      </c>
      <c r="AX57">
        <f t="shared" si="47"/>
        <v>-21.432104094770011</v>
      </c>
      <c r="AY57">
        <f t="shared" si="48"/>
        <v>-24.999999999999996</v>
      </c>
      <c r="AZ57">
        <f t="shared" si="49"/>
        <v>-28.539816339744824</v>
      </c>
      <c r="BA57">
        <f t="shared" si="50"/>
        <v>-25</v>
      </c>
      <c r="BB57">
        <f t="shared" si="51"/>
        <v>-36.518436823865017</v>
      </c>
      <c r="BC57">
        <f t="shared" si="52"/>
        <v>-24.999999999999996</v>
      </c>
      <c r="BD57">
        <f t="shared" si="53"/>
        <v>-45.741871183226664</v>
      </c>
      <c r="BE57">
        <f t="shared" si="54"/>
        <v>-25.000000000000004</v>
      </c>
      <c r="BF57">
        <f t="shared" si="55"/>
        <v>-56.751474918188272</v>
      </c>
      <c r="BG57">
        <f t="shared" si="56"/>
        <v>-25</v>
      </c>
      <c r="BH57">
        <f t="shared" si="57"/>
        <v>-70.3698266616517</v>
      </c>
      <c r="BI57">
        <f t="shared" si="58"/>
        <v>-25</v>
      </c>
      <c r="BJ57">
        <f t="shared" si="59"/>
        <v>-87.91213534812033</v>
      </c>
      <c r="BK57">
        <f t="shared" si="60"/>
        <v>-25</v>
      </c>
      <c r="BL57">
        <f t="shared" si="61"/>
        <v>-111.60596797719829</v>
      </c>
      <c r="BM57">
        <f t="shared" si="62"/>
        <v>-25</v>
      </c>
      <c r="BN57">
        <f t="shared" si="63"/>
        <v>-145.49360168409314</v>
      </c>
      <c r="BO57">
        <f t="shared" si="64"/>
        <v>-25</v>
      </c>
      <c r="BP57">
        <f t="shared" si="65"/>
        <v>98.787926644837484</v>
      </c>
      <c r="BQ57">
        <f t="shared" si="66"/>
        <v>-24.998773695252396</v>
      </c>
      <c r="BR57">
        <f t="shared" si="67"/>
        <v>139.33416889039597</v>
      </c>
      <c r="BS57">
        <f t="shared" si="68"/>
        <v>-14.42399467870284</v>
      </c>
      <c r="BT57">
        <f t="shared" si="69"/>
        <v>185.8021160201329</v>
      </c>
      <c r="BU57">
        <f t="shared" si="70"/>
        <v>29.297573505194212</v>
      </c>
      <c r="BV57">
        <f t="shared" si="71"/>
        <v>209.08741176600225</v>
      </c>
      <c r="BW57">
        <f t="shared" si="72"/>
        <v>114.95306890775561</v>
      </c>
      <c r="BX57">
        <f t="shared" si="73"/>
        <v>173.21560295783854</v>
      </c>
      <c r="BY57">
        <f t="shared" si="74"/>
        <v>221.6832787270807</v>
      </c>
      <c r="BZ57">
        <f t="shared" si="75"/>
        <v>68.190161300033026</v>
      </c>
      <c r="CA57">
        <f t="shared" si="76"/>
        <v>298.27143364753306</v>
      </c>
      <c r="CB57">
        <f t="shared" si="77"/>
        <v>-21807.472598893026</v>
      </c>
      <c r="CC57">
        <f t="shared" si="78"/>
        <v>-25.000000000000004</v>
      </c>
    </row>
    <row r="58" spans="1:81" x14ac:dyDescent="0.2">
      <c r="E58">
        <f t="shared" si="82"/>
        <v>4.3000000000000007</v>
      </c>
      <c r="F58" t="e" cm="1">
        <f t="array" ref="F58">xtoyxsnew($E58,F$14,alfa,vita)</f>
        <v>#VALUE!</v>
      </c>
      <c r="G58" t="e" cm="1">
        <f t="array" ref="G58">YtoYySInEW($E58,F$14,alfa,vita)</f>
        <v>#VALUE!</v>
      </c>
      <c r="H58">
        <f t="shared" si="5"/>
        <v>-71.813861651139206</v>
      </c>
      <c r="I58">
        <f t="shared" si="6"/>
        <v>309.15005604873477</v>
      </c>
      <c r="J58">
        <f t="shared" si="7"/>
        <v>-181.38591109280043</v>
      </c>
      <c r="K58">
        <f t="shared" si="8"/>
        <v>227.4337913320141</v>
      </c>
      <c r="L58">
        <f t="shared" si="9"/>
        <v>-216.56953572153921</v>
      </c>
      <c r="M58">
        <f t="shared" si="10"/>
        <v>114.94179527486246</v>
      </c>
      <c r="N58">
        <f t="shared" si="11"/>
        <v>-189.65020586612826</v>
      </c>
      <c r="O58">
        <f t="shared" si="12"/>
        <v>26.766881387723583</v>
      </c>
      <c r="P58">
        <f t="shared" si="13"/>
        <v>-140.20021221899782</v>
      </c>
      <c r="Q58">
        <f t="shared" si="14"/>
        <v>-16.190261933916712</v>
      </c>
      <c r="R58">
        <f t="shared" si="15"/>
        <v>197.575862670373</v>
      </c>
      <c r="S58">
        <f t="shared" si="16"/>
        <v>-24.999999999999993</v>
      </c>
      <c r="T58">
        <f t="shared" si="17"/>
        <v>145.49360168409314</v>
      </c>
      <c r="U58">
        <f t="shared" si="18"/>
        <v>-25</v>
      </c>
      <c r="V58">
        <f t="shared" si="19"/>
        <v>111.60596797719829</v>
      </c>
      <c r="W58">
        <f t="shared" si="20"/>
        <v>-25</v>
      </c>
      <c r="X58">
        <f t="shared" si="21"/>
        <v>87.91213534812033</v>
      </c>
      <c r="Y58">
        <f t="shared" si="22"/>
        <v>-25</v>
      </c>
      <c r="Z58">
        <f t="shared" si="23"/>
        <v>70.3698266616517</v>
      </c>
      <c r="AA58">
        <f t="shared" si="24"/>
        <v>-25</v>
      </c>
      <c r="AB58">
        <f t="shared" si="25"/>
        <v>56.751474918188272</v>
      </c>
      <c r="AC58">
        <f t="shared" si="26"/>
        <v>-25</v>
      </c>
      <c r="AD58">
        <f t="shared" si="27"/>
        <v>45.741871183226664</v>
      </c>
      <c r="AE58">
        <f t="shared" si="28"/>
        <v>-25.000000000000004</v>
      </c>
      <c r="AF58">
        <f t="shared" si="29"/>
        <v>36.518436823865017</v>
      </c>
      <c r="AG58">
        <f t="shared" si="30"/>
        <v>-24.999999999999996</v>
      </c>
      <c r="AH58">
        <f t="shared" si="31"/>
        <v>28.539816339744824</v>
      </c>
      <c r="AI58">
        <f t="shared" si="32"/>
        <v>-25</v>
      </c>
      <c r="AJ58">
        <f t="shared" si="33"/>
        <v>21.432104094770011</v>
      </c>
      <c r="AK58">
        <f t="shared" si="34"/>
        <v>-24.999999999999996</v>
      </c>
      <c r="AL58">
        <f t="shared" si="35"/>
        <v>14.923920022010648</v>
      </c>
      <c r="AM58">
        <f t="shared" si="36"/>
        <v>-24.999999999999996</v>
      </c>
      <c r="AN58">
        <f t="shared" si="37"/>
        <v>8.8071829529268086</v>
      </c>
      <c r="AO58">
        <f t="shared" si="38"/>
        <v>-25</v>
      </c>
      <c r="AP58">
        <f t="shared" si="39"/>
        <v>2.9118389571127636</v>
      </c>
      <c r="AQ58">
        <f t="shared" si="40"/>
        <v>-25</v>
      </c>
      <c r="AR58">
        <f t="shared" si="41"/>
        <v>-2.9118389571127636</v>
      </c>
      <c r="AS58">
        <f t="shared" si="42"/>
        <v>-25</v>
      </c>
      <c r="AT58">
        <f t="shared" si="43"/>
        <v>-8.8071829529268086</v>
      </c>
      <c r="AU58">
        <f t="shared" si="44"/>
        <v>-25</v>
      </c>
      <c r="AV58">
        <f t="shared" si="45"/>
        <v>-14.923920022010648</v>
      </c>
      <c r="AW58">
        <f t="shared" si="46"/>
        <v>-24.999999999999996</v>
      </c>
      <c r="AX58">
        <f t="shared" si="47"/>
        <v>-21.432104094770011</v>
      </c>
      <c r="AY58">
        <f t="shared" si="48"/>
        <v>-24.999999999999996</v>
      </c>
      <c r="AZ58">
        <f t="shared" si="49"/>
        <v>-28.539816339744824</v>
      </c>
      <c r="BA58">
        <f t="shared" si="50"/>
        <v>-25</v>
      </c>
      <c r="BB58">
        <f t="shared" si="51"/>
        <v>-36.518436823865017</v>
      </c>
      <c r="BC58">
        <f t="shared" si="52"/>
        <v>-24.999999999999996</v>
      </c>
      <c r="BD58">
        <f t="shared" si="53"/>
        <v>-45.741871183226664</v>
      </c>
      <c r="BE58">
        <f t="shared" si="54"/>
        <v>-25.000000000000004</v>
      </c>
      <c r="BF58">
        <f t="shared" si="55"/>
        <v>-56.751474918188272</v>
      </c>
      <c r="BG58">
        <f t="shared" si="56"/>
        <v>-25</v>
      </c>
      <c r="BH58">
        <f t="shared" si="57"/>
        <v>-70.3698266616517</v>
      </c>
      <c r="BI58">
        <f t="shared" si="58"/>
        <v>-25</v>
      </c>
      <c r="BJ58">
        <f t="shared" si="59"/>
        <v>-87.91213534812033</v>
      </c>
      <c r="BK58">
        <f t="shared" si="60"/>
        <v>-25</v>
      </c>
      <c r="BL58">
        <f t="shared" si="61"/>
        <v>-111.60596797719829</v>
      </c>
      <c r="BM58">
        <f t="shared" si="62"/>
        <v>-25</v>
      </c>
      <c r="BN58">
        <f t="shared" si="63"/>
        <v>-145.49360168409314</v>
      </c>
      <c r="BO58">
        <f t="shared" si="64"/>
        <v>-25</v>
      </c>
      <c r="BP58">
        <f t="shared" si="65"/>
        <v>-197.575862670373</v>
      </c>
      <c r="BQ58">
        <f t="shared" si="66"/>
        <v>-24.999999999999993</v>
      </c>
      <c r="BR58">
        <f t="shared" si="67"/>
        <v>140.20021221899782</v>
      </c>
      <c r="BS58">
        <f t="shared" si="68"/>
        <v>-16.190261933916712</v>
      </c>
      <c r="BT58">
        <f t="shared" si="69"/>
        <v>189.65020586612826</v>
      </c>
      <c r="BU58">
        <f t="shared" si="70"/>
        <v>26.766881387723583</v>
      </c>
      <c r="BV58">
        <f t="shared" si="71"/>
        <v>216.56953572153921</v>
      </c>
      <c r="BW58">
        <f t="shared" si="72"/>
        <v>114.94179527486246</v>
      </c>
      <c r="BX58">
        <f t="shared" si="73"/>
        <v>181.38591109280043</v>
      </c>
      <c r="BY58">
        <f t="shared" si="74"/>
        <v>227.4337913320141</v>
      </c>
      <c r="BZ58">
        <f t="shared" si="75"/>
        <v>71.813861651139206</v>
      </c>
      <c r="CA58">
        <f t="shared" si="76"/>
        <v>309.15005604873477</v>
      </c>
      <c r="CB58">
        <f t="shared" si="77"/>
        <v>-21807.472598893026</v>
      </c>
      <c r="CC58">
        <f t="shared" si="78"/>
        <v>-25.000000000000004</v>
      </c>
    </row>
    <row r="59" spans="1:81" x14ac:dyDescent="0.2">
      <c r="E59">
        <f t="shared" si="82"/>
        <v>4.4000000000000004</v>
      </c>
      <c r="F59" t="e" cm="1">
        <f t="array" ref="F59">xtoyxsnew($E59,F$14,alfa,vita)</f>
        <v>#VALUE!</v>
      </c>
      <c r="G59" t="e" cm="1">
        <f t="array" ref="G59">YtoYySInEW($E59,F$14,alfa,vita)</f>
        <v>#VALUE!</v>
      </c>
      <c r="H59">
        <f t="shared" si="5"/>
        <v>-75.558372369234135</v>
      </c>
      <c r="I59">
        <f t="shared" si="6"/>
        <v>320.18806491417456</v>
      </c>
      <c r="J59">
        <f t="shared" si="7"/>
        <v>-189.74334312346937</v>
      </c>
      <c r="K59">
        <f t="shared" si="8"/>
        <v>233.11375251656489</v>
      </c>
      <c r="L59">
        <f t="shared" si="9"/>
        <v>-224.04571349277421</v>
      </c>
      <c r="M59">
        <f t="shared" si="10"/>
        <v>114.73065769912952</v>
      </c>
      <c r="N59">
        <f t="shared" si="11"/>
        <v>-193.31197779972752</v>
      </c>
      <c r="O59">
        <f t="shared" si="12"/>
        <v>24.163728542185449</v>
      </c>
      <c r="P59">
        <f t="shared" si="13"/>
        <v>-140.91396280322817</v>
      </c>
      <c r="Q59">
        <f t="shared" si="14"/>
        <v>-17.827093418700038</v>
      </c>
      <c r="R59">
        <f t="shared" si="15"/>
        <v>197.575862670373</v>
      </c>
      <c r="S59">
        <f t="shared" si="16"/>
        <v>-24.999999999999993</v>
      </c>
      <c r="T59">
        <f t="shared" si="17"/>
        <v>145.49360168409314</v>
      </c>
      <c r="U59">
        <f t="shared" si="18"/>
        <v>-25</v>
      </c>
      <c r="V59">
        <f t="shared" si="19"/>
        <v>111.60596797719829</v>
      </c>
      <c r="W59">
        <f t="shared" si="20"/>
        <v>-25</v>
      </c>
      <c r="X59">
        <f t="shared" si="21"/>
        <v>87.91213534812033</v>
      </c>
      <c r="Y59">
        <f t="shared" si="22"/>
        <v>-25</v>
      </c>
      <c r="Z59">
        <f t="shared" si="23"/>
        <v>70.3698266616517</v>
      </c>
      <c r="AA59">
        <f t="shared" si="24"/>
        <v>-25</v>
      </c>
      <c r="AB59">
        <f t="shared" si="25"/>
        <v>56.751474918188272</v>
      </c>
      <c r="AC59">
        <f t="shared" si="26"/>
        <v>-25</v>
      </c>
      <c r="AD59">
        <f t="shared" si="27"/>
        <v>45.741871183226664</v>
      </c>
      <c r="AE59">
        <f t="shared" si="28"/>
        <v>-25.000000000000004</v>
      </c>
      <c r="AF59">
        <f t="shared" si="29"/>
        <v>36.518436823865017</v>
      </c>
      <c r="AG59">
        <f t="shared" si="30"/>
        <v>-24.999999999999996</v>
      </c>
      <c r="AH59">
        <f t="shared" si="31"/>
        <v>28.539816339744824</v>
      </c>
      <c r="AI59">
        <f t="shared" si="32"/>
        <v>-25</v>
      </c>
      <c r="AJ59">
        <f t="shared" si="33"/>
        <v>21.432104094770011</v>
      </c>
      <c r="AK59">
        <f t="shared" si="34"/>
        <v>-24.999999999999996</v>
      </c>
      <c r="AL59">
        <f t="shared" si="35"/>
        <v>14.923920022010648</v>
      </c>
      <c r="AM59">
        <f t="shared" si="36"/>
        <v>-24.999999999999996</v>
      </c>
      <c r="AN59">
        <f t="shared" si="37"/>
        <v>8.8071829529268086</v>
      </c>
      <c r="AO59">
        <f t="shared" si="38"/>
        <v>-25</v>
      </c>
      <c r="AP59">
        <f t="shared" si="39"/>
        <v>2.9118389571127636</v>
      </c>
      <c r="AQ59">
        <f t="shared" si="40"/>
        <v>-25</v>
      </c>
      <c r="AR59">
        <f t="shared" si="41"/>
        <v>-2.9118389571127636</v>
      </c>
      <c r="AS59">
        <f t="shared" si="42"/>
        <v>-25</v>
      </c>
      <c r="AT59">
        <f t="shared" si="43"/>
        <v>-8.8071829529268086</v>
      </c>
      <c r="AU59">
        <f t="shared" si="44"/>
        <v>-25</v>
      </c>
      <c r="AV59">
        <f t="shared" si="45"/>
        <v>-14.923920022010648</v>
      </c>
      <c r="AW59">
        <f t="shared" si="46"/>
        <v>-24.999999999999996</v>
      </c>
      <c r="AX59">
        <f t="shared" si="47"/>
        <v>-21.432104094770011</v>
      </c>
      <c r="AY59">
        <f t="shared" si="48"/>
        <v>-24.999999999999996</v>
      </c>
      <c r="AZ59">
        <f t="shared" si="49"/>
        <v>-28.539816339744824</v>
      </c>
      <c r="BA59">
        <f t="shared" si="50"/>
        <v>-25</v>
      </c>
      <c r="BB59">
        <f t="shared" si="51"/>
        <v>-36.518436823865017</v>
      </c>
      <c r="BC59">
        <f t="shared" si="52"/>
        <v>-24.999999999999996</v>
      </c>
      <c r="BD59">
        <f t="shared" si="53"/>
        <v>-45.741871183226664</v>
      </c>
      <c r="BE59">
        <f t="shared" si="54"/>
        <v>-25.000000000000004</v>
      </c>
      <c r="BF59">
        <f t="shared" si="55"/>
        <v>-56.751474918188272</v>
      </c>
      <c r="BG59">
        <f t="shared" si="56"/>
        <v>-25</v>
      </c>
      <c r="BH59">
        <f t="shared" si="57"/>
        <v>-70.3698266616517</v>
      </c>
      <c r="BI59">
        <f t="shared" si="58"/>
        <v>-25</v>
      </c>
      <c r="BJ59">
        <f t="shared" si="59"/>
        <v>-87.91213534812033</v>
      </c>
      <c r="BK59">
        <f t="shared" si="60"/>
        <v>-25</v>
      </c>
      <c r="BL59">
        <f t="shared" si="61"/>
        <v>-111.60596797719829</v>
      </c>
      <c r="BM59">
        <f t="shared" si="62"/>
        <v>-25</v>
      </c>
      <c r="BN59">
        <f t="shared" si="63"/>
        <v>-145.49360168409314</v>
      </c>
      <c r="BO59">
        <f t="shared" si="64"/>
        <v>-25</v>
      </c>
      <c r="BP59">
        <f t="shared" si="65"/>
        <v>-197.575862670373</v>
      </c>
      <c r="BQ59">
        <f t="shared" si="66"/>
        <v>-24.999999999999993</v>
      </c>
      <c r="BR59">
        <f t="shared" si="67"/>
        <v>140.91396280322817</v>
      </c>
      <c r="BS59">
        <f t="shared" si="68"/>
        <v>-17.827093418700038</v>
      </c>
      <c r="BT59">
        <f t="shared" si="69"/>
        <v>193.31197779972752</v>
      </c>
      <c r="BU59">
        <f t="shared" si="70"/>
        <v>24.163728542185449</v>
      </c>
      <c r="BV59">
        <f t="shared" si="71"/>
        <v>224.04571349277421</v>
      </c>
      <c r="BW59">
        <f t="shared" si="72"/>
        <v>114.73065769912952</v>
      </c>
      <c r="BX59">
        <f t="shared" si="73"/>
        <v>189.74334312346937</v>
      </c>
      <c r="BY59">
        <f t="shared" si="74"/>
        <v>233.11375251656489</v>
      </c>
      <c r="BZ59">
        <f t="shared" si="75"/>
        <v>75.558372369234135</v>
      </c>
      <c r="CA59">
        <f t="shared" si="76"/>
        <v>320.18806491417456</v>
      </c>
      <c r="CB59">
        <f t="shared" si="77"/>
        <v>-21807.472598893026</v>
      </c>
      <c r="CC59">
        <f t="shared" si="78"/>
        <v>-25.000000000000004</v>
      </c>
    </row>
    <row r="60" spans="1:81" x14ac:dyDescent="0.2">
      <c r="E60">
        <f t="shared" si="82"/>
        <v>4.5</v>
      </c>
      <c r="F60" t="e" cm="1">
        <f t="array" ref="F60">xtoyxsnew($E60,F$14,alfa,vita)</f>
        <v>#VALUE!</v>
      </c>
      <c r="G60" t="e" cm="1">
        <f t="array" ref="G60">YtoYySInEW($E60,F$14,alfa,vita)</f>
        <v>#VALUE!</v>
      </c>
      <c r="H60">
        <f t="shared" si="5"/>
        <v>-79.425443221607892</v>
      </c>
      <c r="I60">
        <f t="shared" si="6"/>
        <v>331.38411872018401</v>
      </c>
      <c r="J60">
        <f t="shared" si="7"/>
        <v>-198.28548945789404</v>
      </c>
      <c r="K60">
        <f t="shared" si="8"/>
        <v>238.71707506040113</v>
      </c>
      <c r="L60">
        <f t="shared" si="9"/>
        <v>-231.50527444483879</v>
      </c>
      <c r="M60">
        <f t="shared" si="10"/>
        <v>114.32025940454847</v>
      </c>
      <c r="N60">
        <f t="shared" si="11"/>
        <v>-196.78266939676567</v>
      </c>
      <c r="O60">
        <f t="shared" si="12"/>
        <v>21.501811536044304</v>
      </c>
      <c r="P60">
        <f t="shared" si="13"/>
        <v>-141.4875910653719</v>
      </c>
      <c r="Q60">
        <f t="shared" si="14"/>
        <v>-19.321403208614864</v>
      </c>
      <c r="R60">
        <f t="shared" si="15"/>
        <v>197.575862670373</v>
      </c>
      <c r="S60">
        <f t="shared" si="16"/>
        <v>-24.999999999999993</v>
      </c>
      <c r="T60">
        <f t="shared" si="17"/>
        <v>145.49360168409314</v>
      </c>
      <c r="U60">
        <f t="shared" si="18"/>
        <v>-25</v>
      </c>
      <c r="V60">
        <f t="shared" si="19"/>
        <v>111.60596797719829</v>
      </c>
      <c r="W60">
        <f t="shared" si="20"/>
        <v>-25</v>
      </c>
      <c r="X60">
        <f t="shared" si="21"/>
        <v>87.91213534812033</v>
      </c>
      <c r="Y60">
        <f t="shared" si="22"/>
        <v>-25</v>
      </c>
      <c r="Z60">
        <f t="shared" si="23"/>
        <v>70.3698266616517</v>
      </c>
      <c r="AA60">
        <f t="shared" si="24"/>
        <v>-25</v>
      </c>
      <c r="AB60">
        <f t="shared" si="25"/>
        <v>56.751474918188272</v>
      </c>
      <c r="AC60">
        <f t="shared" si="26"/>
        <v>-25</v>
      </c>
      <c r="AD60">
        <f t="shared" si="27"/>
        <v>45.741871183226664</v>
      </c>
      <c r="AE60">
        <f t="shared" si="28"/>
        <v>-25.000000000000004</v>
      </c>
      <c r="AF60">
        <f t="shared" si="29"/>
        <v>36.518436823865017</v>
      </c>
      <c r="AG60">
        <f t="shared" si="30"/>
        <v>-24.999999999999996</v>
      </c>
      <c r="AH60">
        <f t="shared" si="31"/>
        <v>28.539816339744824</v>
      </c>
      <c r="AI60">
        <f t="shared" si="32"/>
        <v>-25</v>
      </c>
      <c r="AJ60">
        <f t="shared" si="33"/>
        <v>21.432104094770011</v>
      </c>
      <c r="AK60">
        <f t="shared" si="34"/>
        <v>-24.999999999999996</v>
      </c>
      <c r="AL60">
        <f t="shared" si="35"/>
        <v>14.923920022010648</v>
      </c>
      <c r="AM60">
        <f t="shared" si="36"/>
        <v>-24.999999999999996</v>
      </c>
      <c r="AN60">
        <f t="shared" si="37"/>
        <v>8.8071829529268086</v>
      </c>
      <c r="AO60">
        <f t="shared" si="38"/>
        <v>-25</v>
      </c>
      <c r="AP60">
        <f t="shared" si="39"/>
        <v>2.9118389571127636</v>
      </c>
      <c r="AQ60">
        <f t="shared" si="40"/>
        <v>-25</v>
      </c>
      <c r="AR60">
        <f t="shared" si="41"/>
        <v>-2.9118389571127636</v>
      </c>
      <c r="AS60">
        <f t="shared" si="42"/>
        <v>-25</v>
      </c>
      <c r="AT60">
        <f t="shared" si="43"/>
        <v>-8.8071829529268086</v>
      </c>
      <c r="AU60">
        <f t="shared" si="44"/>
        <v>-25</v>
      </c>
      <c r="AV60">
        <f t="shared" si="45"/>
        <v>-14.923920022010648</v>
      </c>
      <c r="AW60">
        <f t="shared" si="46"/>
        <v>-24.999999999999996</v>
      </c>
      <c r="AX60">
        <f t="shared" si="47"/>
        <v>-21.432104094770011</v>
      </c>
      <c r="AY60">
        <f t="shared" si="48"/>
        <v>-24.999999999999996</v>
      </c>
      <c r="AZ60">
        <f t="shared" si="49"/>
        <v>-28.539816339744824</v>
      </c>
      <c r="BA60">
        <f t="shared" si="50"/>
        <v>-25</v>
      </c>
      <c r="BB60">
        <f t="shared" si="51"/>
        <v>-36.518436823865017</v>
      </c>
      <c r="BC60">
        <f t="shared" si="52"/>
        <v>-24.999999999999996</v>
      </c>
      <c r="BD60">
        <f t="shared" si="53"/>
        <v>-45.741871183226664</v>
      </c>
      <c r="BE60">
        <f t="shared" si="54"/>
        <v>-25.000000000000004</v>
      </c>
      <c r="BF60">
        <f t="shared" si="55"/>
        <v>-56.751474918188272</v>
      </c>
      <c r="BG60">
        <f t="shared" si="56"/>
        <v>-25</v>
      </c>
      <c r="BH60">
        <f t="shared" si="57"/>
        <v>-70.3698266616517</v>
      </c>
      <c r="BI60">
        <f t="shared" si="58"/>
        <v>-25</v>
      </c>
      <c r="BJ60">
        <f t="shared" si="59"/>
        <v>-87.91213534812033</v>
      </c>
      <c r="BK60">
        <f t="shared" si="60"/>
        <v>-25</v>
      </c>
      <c r="BL60">
        <f t="shared" si="61"/>
        <v>-111.60596797719829</v>
      </c>
      <c r="BM60">
        <f t="shared" si="62"/>
        <v>-25</v>
      </c>
      <c r="BN60">
        <f t="shared" si="63"/>
        <v>-145.49360168409314</v>
      </c>
      <c r="BO60">
        <f t="shared" si="64"/>
        <v>-25</v>
      </c>
      <c r="BP60">
        <f t="shared" si="65"/>
        <v>-197.575862670373</v>
      </c>
      <c r="BQ60">
        <f t="shared" si="66"/>
        <v>-24.999999999999993</v>
      </c>
      <c r="BR60">
        <f t="shared" si="67"/>
        <v>141.4875910653719</v>
      </c>
      <c r="BS60">
        <f t="shared" si="68"/>
        <v>-19.321403208614864</v>
      </c>
      <c r="BT60">
        <f t="shared" si="69"/>
        <v>196.78266939676567</v>
      </c>
      <c r="BU60">
        <f t="shared" si="70"/>
        <v>21.501811536044304</v>
      </c>
      <c r="BV60">
        <f t="shared" si="71"/>
        <v>231.50527444483879</v>
      </c>
      <c r="BW60">
        <f t="shared" si="72"/>
        <v>114.32025940454847</v>
      </c>
      <c r="BX60">
        <f t="shared" si="73"/>
        <v>198.28548945789404</v>
      </c>
      <c r="BY60">
        <f t="shared" si="74"/>
        <v>238.71707506040113</v>
      </c>
      <c r="BZ60">
        <f t="shared" si="75"/>
        <v>79.425443221607892</v>
      </c>
      <c r="CA60">
        <f t="shared" si="76"/>
        <v>331.38411872018401</v>
      </c>
      <c r="CB60">
        <f t="shared" si="77"/>
        <v>-21807.472598893026</v>
      </c>
      <c r="CC60">
        <f t="shared" si="78"/>
        <v>-25.000000000000004</v>
      </c>
    </row>
    <row r="61" spans="1:81" x14ac:dyDescent="0.2">
      <c r="E61">
        <f t="shared" si="82"/>
        <v>4.5999999999999996</v>
      </c>
      <c r="F61" t="e" cm="1">
        <f t="array" ref="F61">xtoyxsnew($E61,F$14,alfa,vita)</f>
        <v>#VALUE!</v>
      </c>
      <c r="G61" t="e" cm="1">
        <f t="array" ref="G61">YtoYySInEW($E61,F$14,alfa,vita)</f>
        <v>#VALUE!</v>
      </c>
      <c r="H61">
        <f t="shared" si="5"/>
        <v>-83.416809079991538</v>
      </c>
      <c r="I61">
        <f t="shared" si="6"/>
        <v>342.73685673482743</v>
      </c>
      <c r="J61">
        <f t="shared" si="7"/>
        <v>-207.009742545611</v>
      </c>
      <c r="K61">
        <f t="shared" si="8"/>
        <v>244.23775387690199</v>
      </c>
      <c r="L61">
        <f t="shared" si="9"/>
        <v>-238.93759541742682</v>
      </c>
      <c r="M61">
        <f t="shared" si="10"/>
        <v>113.71177290670096</v>
      </c>
      <c r="N61">
        <f t="shared" si="11"/>
        <v>-200.05852360805025</v>
      </c>
      <c r="O61">
        <f t="shared" si="12"/>
        <v>18.795136126173659</v>
      </c>
      <c r="P61">
        <f t="shared" si="13"/>
        <v>-141.93438765917062</v>
      </c>
      <c r="Q61">
        <f t="shared" si="14"/>
        <v>-20.661244792869148</v>
      </c>
      <c r="R61">
        <f t="shared" si="15"/>
        <v>197.575862670373</v>
      </c>
      <c r="S61">
        <f t="shared" si="16"/>
        <v>-24.999999999999993</v>
      </c>
      <c r="T61">
        <f t="shared" si="17"/>
        <v>145.49360168409314</v>
      </c>
      <c r="U61">
        <f t="shared" si="18"/>
        <v>-25</v>
      </c>
      <c r="V61">
        <f t="shared" si="19"/>
        <v>111.60596797719829</v>
      </c>
      <c r="W61">
        <f t="shared" si="20"/>
        <v>-25</v>
      </c>
      <c r="X61">
        <f t="shared" si="21"/>
        <v>87.91213534812033</v>
      </c>
      <c r="Y61">
        <f t="shared" si="22"/>
        <v>-25</v>
      </c>
      <c r="Z61">
        <f t="shared" si="23"/>
        <v>70.3698266616517</v>
      </c>
      <c r="AA61">
        <f t="shared" si="24"/>
        <v>-25</v>
      </c>
      <c r="AB61">
        <f t="shared" si="25"/>
        <v>56.751474918188272</v>
      </c>
      <c r="AC61">
        <f t="shared" si="26"/>
        <v>-25</v>
      </c>
      <c r="AD61">
        <f t="shared" si="27"/>
        <v>45.741871183226664</v>
      </c>
      <c r="AE61">
        <f t="shared" si="28"/>
        <v>-25.000000000000004</v>
      </c>
      <c r="AF61">
        <f t="shared" si="29"/>
        <v>36.518436823865017</v>
      </c>
      <c r="AG61">
        <f t="shared" si="30"/>
        <v>-24.999999999999996</v>
      </c>
      <c r="AH61">
        <f t="shared" si="31"/>
        <v>28.539816339744824</v>
      </c>
      <c r="AI61">
        <f t="shared" si="32"/>
        <v>-25</v>
      </c>
      <c r="AJ61">
        <f t="shared" si="33"/>
        <v>21.432104094770011</v>
      </c>
      <c r="AK61">
        <f t="shared" si="34"/>
        <v>-24.999999999999996</v>
      </c>
      <c r="AL61">
        <f t="shared" si="35"/>
        <v>14.923920022010648</v>
      </c>
      <c r="AM61">
        <f t="shared" si="36"/>
        <v>-24.999999999999996</v>
      </c>
      <c r="AN61">
        <f t="shared" si="37"/>
        <v>8.8071829529268086</v>
      </c>
      <c r="AO61">
        <f t="shared" si="38"/>
        <v>-25</v>
      </c>
      <c r="AP61">
        <f t="shared" si="39"/>
        <v>2.9118389571127636</v>
      </c>
      <c r="AQ61">
        <f t="shared" si="40"/>
        <v>-25</v>
      </c>
      <c r="AR61">
        <f t="shared" si="41"/>
        <v>-2.9118389571127636</v>
      </c>
      <c r="AS61">
        <f t="shared" si="42"/>
        <v>-25</v>
      </c>
      <c r="AT61">
        <f t="shared" si="43"/>
        <v>-8.8071829529268086</v>
      </c>
      <c r="AU61">
        <f t="shared" si="44"/>
        <v>-25</v>
      </c>
      <c r="AV61">
        <f t="shared" si="45"/>
        <v>-14.923920022010648</v>
      </c>
      <c r="AW61">
        <f t="shared" si="46"/>
        <v>-24.999999999999996</v>
      </c>
      <c r="AX61">
        <f t="shared" si="47"/>
        <v>-21.432104094770011</v>
      </c>
      <c r="AY61">
        <f t="shared" si="48"/>
        <v>-24.999999999999996</v>
      </c>
      <c r="AZ61">
        <f t="shared" si="49"/>
        <v>-28.539816339744824</v>
      </c>
      <c r="BA61">
        <f t="shared" si="50"/>
        <v>-25</v>
      </c>
      <c r="BB61">
        <f t="shared" si="51"/>
        <v>-36.518436823865017</v>
      </c>
      <c r="BC61">
        <f t="shared" si="52"/>
        <v>-24.999999999999996</v>
      </c>
      <c r="BD61">
        <f t="shared" si="53"/>
        <v>-45.741871183226664</v>
      </c>
      <c r="BE61">
        <f t="shared" si="54"/>
        <v>-25.000000000000004</v>
      </c>
      <c r="BF61">
        <f t="shared" si="55"/>
        <v>-56.751474918188272</v>
      </c>
      <c r="BG61">
        <f t="shared" si="56"/>
        <v>-25</v>
      </c>
      <c r="BH61">
        <f t="shared" si="57"/>
        <v>-70.3698266616517</v>
      </c>
      <c r="BI61">
        <f t="shared" si="58"/>
        <v>-25</v>
      </c>
      <c r="BJ61">
        <f t="shared" si="59"/>
        <v>-87.91213534812033</v>
      </c>
      <c r="BK61">
        <f t="shared" si="60"/>
        <v>-25</v>
      </c>
      <c r="BL61">
        <f t="shared" si="61"/>
        <v>-111.60596797719829</v>
      </c>
      <c r="BM61">
        <f t="shared" si="62"/>
        <v>-25</v>
      </c>
      <c r="BN61">
        <f t="shared" si="63"/>
        <v>-145.49360168409314</v>
      </c>
      <c r="BO61">
        <f t="shared" si="64"/>
        <v>-25</v>
      </c>
      <c r="BP61">
        <f t="shared" si="65"/>
        <v>-197.575862670373</v>
      </c>
      <c r="BQ61">
        <f t="shared" si="66"/>
        <v>-24.999999999999993</v>
      </c>
      <c r="BR61">
        <f t="shared" si="67"/>
        <v>141.93438765917062</v>
      </c>
      <c r="BS61">
        <f t="shared" si="68"/>
        <v>-20.661244792869148</v>
      </c>
      <c r="BT61">
        <f t="shared" si="69"/>
        <v>200.05852360805025</v>
      </c>
      <c r="BU61">
        <f t="shared" si="70"/>
        <v>18.795136126173659</v>
      </c>
      <c r="BV61">
        <f t="shared" si="71"/>
        <v>238.93759541742682</v>
      </c>
      <c r="BW61">
        <f t="shared" si="72"/>
        <v>113.71177290670096</v>
      </c>
      <c r="BX61">
        <f t="shared" si="73"/>
        <v>207.009742545611</v>
      </c>
      <c r="BY61">
        <f t="shared" si="74"/>
        <v>244.23775387690199</v>
      </c>
      <c r="BZ61">
        <f t="shared" si="75"/>
        <v>83.416809079991538</v>
      </c>
      <c r="CA61">
        <f t="shared" si="76"/>
        <v>342.73685673482743</v>
      </c>
      <c r="CB61">
        <f t="shared" si="77"/>
        <v>-21807.472598893026</v>
      </c>
      <c r="CC61">
        <f t="shared" si="78"/>
        <v>-25.000000000000004</v>
      </c>
    </row>
    <row r="62" spans="1:81" x14ac:dyDescent="0.2">
      <c r="E62">
        <f t="shared" si="82"/>
        <v>4.6999999999999993</v>
      </c>
      <c r="F62" t="e" cm="1">
        <f t="array" ref="F62">xtoyxsnew($E62,F$14,alfa,vita)</f>
        <v>#VALUE!</v>
      </c>
      <c r="G62" t="e" cm="1">
        <f t="array" ref="G62">YtoYySInEW($E62,F$14,alfa,vita)</f>
        <v>#VALUE!</v>
      </c>
      <c r="H62">
        <f t="shared" si="5"/>
        <v>-87.534189709705316</v>
      </c>
      <c r="I62">
        <f t="shared" si="6"/>
        <v>354.24489918328027</v>
      </c>
      <c r="J62">
        <f t="shared" si="7"/>
        <v>-215.91329967215921</v>
      </c>
      <c r="K62">
        <f t="shared" si="8"/>
        <v>249.66987244881557</v>
      </c>
      <c r="L62">
        <f t="shared" si="9"/>
        <v>-246.3321310753615</v>
      </c>
      <c r="M62">
        <f t="shared" si="10"/>
        <v>112.90693666285981</v>
      </c>
      <c r="N62">
        <f t="shared" si="11"/>
        <v>-203.13680852718946</v>
      </c>
      <c r="O62">
        <f t="shared" si="12"/>
        <v>16.057943567142569</v>
      </c>
      <c r="P62">
        <f t="shared" si="13"/>
        <v>-142.26865721545767</v>
      </c>
      <c r="Q62">
        <f t="shared" si="14"/>
        <v>-21.83590658270537</v>
      </c>
      <c r="R62">
        <f t="shared" si="15"/>
        <v>197.575862670373</v>
      </c>
      <c r="S62">
        <f t="shared" si="16"/>
        <v>-24.999999999999993</v>
      </c>
      <c r="T62">
        <f t="shared" si="17"/>
        <v>145.49360168409314</v>
      </c>
      <c r="U62">
        <f t="shared" si="18"/>
        <v>-25</v>
      </c>
      <c r="V62">
        <f t="shared" si="19"/>
        <v>111.60596797719829</v>
      </c>
      <c r="W62">
        <f t="shared" si="20"/>
        <v>-25</v>
      </c>
      <c r="X62">
        <f t="shared" si="21"/>
        <v>87.91213534812033</v>
      </c>
      <c r="Y62">
        <f t="shared" si="22"/>
        <v>-25</v>
      </c>
      <c r="Z62">
        <f t="shared" si="23"/>
        <v>70.3698266616517</v>
      </c>
      <c r="AA62">
        <f t="shared" si="24"/>
        <v>-25</v>
      </c>
      <c r="AB62">
        <f t="shared" si="25"/>
        <v>56.751474918188272</v>
      </c>
      <c r="AC62">
        <f t="shared" si="26"/>
        <v>-25</v>
      </c>
      <c r="AD62">
        <f t="shared" si="27"/>
        <v>45.741871183226664</v>
      </c>
      <c r="AE62">
        <f t="shared" si="28"/>
        <v>-25.000000000000004</v>
      </c>
      <c r="AF62">
        <f t="shared" si="29"/>
        <v>36.518436823865017</v>
      </c>
      <c r="AG62">
        <f t="shared" si="30"/>
        <v>-24.999999999999996</v>
      </c>
      <c r="AH62">
        <f t="shared" si="31"/>
        <v>28.539816339744824</v>
      </c>
      <c r="AI62">
        <f t="shared" si="32"/>
        <v>-25</v>
      </c>
      <c r="AJ62">
        <f t="shared" si="33"/>
        <v>21.432104094770011</v>
      </c>
      <c r="AK62">
        <f t="shared" si="34"/>
        <v>-24.999999999999996</v>
      </c>
      <c r="AL62">
        <f t="shared" si="35"/>
        <v>14.923920022010648</v>
      </c>
      <c r="AM62">
        <f t="shared" si="36"/>
        <v>-24.999999999999996</v>
      </c>
      <c r="AN62">
        <f t="shared" si="37"/>
        <v>8.8071829529268086</v>
      </c>
      <c r="AO62">
        <f t="shared" si="38"/>
        <v>-25</v>
      </c>
      <c r="AP62">
        <f t="shared" si="39"/>
        <v>2.9118389571127636</v>
      </c>
      <c r="AQ62">
        <f t="shared" si="40"/>
        <v>-25</v>
      </c>
      <c r="AR62">
        <f t="shared" si="41"/>
        <v>-2.9118389571127636</v>
      </c>
      <c r="AS62">
        <f t="shared" si="42"/>
        <v>-25</v>
      </c>
      <c r="AT62">
        <f t="shared" si="43"/>
        <v>-8.8071829529268086</v>
      </c>
      <c r="AU62">
        <f t="shared" si="44"/>
        <v>-25</v>
      </c>
      <c r="AV62">
        <f t="shared" si="45"/>
        <v>-14.923920022010648</v>
      </c>
      <c r="AW62">
        <f t="shared" si="46"/>
        <v>-24.999999999999996</v>
      </c>
      <c r="AX62">
        <f t="shared" si="47"/>
        <v>-21.432104094770011</v>
      </c>
      <c r="AY62">
        <f t="shared" si="48"/>
        <v>-24.999999999999996</v>
      </c>
      <c r="AZ62">
        <f t="shared" si="49"/>
        <v>-28.539816339744824</v>
      </c>
      <c r="BA62">
        <f t="shared" si="50"/>
        <v>-25</v>
      </c>
      <c r="BB62">
        <f t="shared" si="51"/>
        <v>-36.518436823865017</v>
      </c>
      <c r="BC62">
        <f t="shared" si="52"/>
        <v>-24.999999999999996</v>
      </c>
      <c r="BD62">
        <f t="shared" si="53"/>
        <v>-45.741871183226664</v>
      </c>
      <c r="BE62">
        <f t="shared" si="54"/>
        <v>-25.000000000000004</v>
      </c>
      <c r="BF62">
        <f t="shared" si="55"/>
        <v>-56.751474918188272</v>
      </c>
      <c r="BG62">
        <f t="shared" si="56"/>
        <v>-25</v>
      </c>
      <c r="BH62">
        <f t="shared" si="57"/>
        <v>-70.3698266616517</v>
      </c>
      <c r="BI62">
        <f t="shared" si="58"/>
        <v>-25</v>
      </c>
      <c r="BJ62">
        <f t="shared" si="59"/>
        <v>-87.91213534812033</v>
      </c>
      <c r="BK62">
        <f t="shared" si="60"/>
        <v>-25</v>
      </c>
      <c r="BL62">
        <f t="shared" si="61"/>
        <v>-111.60596797719829</v>
      </c>
      <c r="BM62">
        <f t="shared" si="62"/>
        <v>-25</v>
      </c>
      <c r="BN62">
        <f t="shared" si="63"/>
        <v>-145.49360168409314</v>
      </c>
      <c r="BO62">
        <f t="shared" si="64"/>
        <v>-25</v>
      </c>
      <c r="BP62">
        <f t="shared" si="65"/>
        <v>-197.575862670373</v>
      </c>
      <c r="BQ62">
        <f t="shared" si="66"/>
        <v>-24.999999999999993</v>
      </c>
      <c r="BR62">
        <f t="shared" si="67"/>
        <v>142.26865721545767</v>
      </c>
      <c r="BS62">
        <f t="shared" si="68"/>
        <v>-21.83590658270537</v>
      </c>
      <c r="BT62">
        <f t="shared" si="69"/>
        <v>203.13680852718946</v>
      </c>
      <c r="BU62">
        <f t="shared" si="70"/>
        <v>16.057943567142569</v>
      </c>
      <c r="BV62">
        <f t="shared" si="71"/>
        <v>246.3321310753615</v>
      </c>
      <c r="BW62">
        <f t="shared" si="72"/>
        <v>112.90693666285981</v>
      </c>
      <c r="BX62">
        <f t="shared" si="73"/>
        <v>215.91329967215921</v>
      </c>
      <c r="BY62">
        <f t="shared" si="74"/>
        <v>249.66987244881557</v>
      </c>
      <c r="BZ62">
        <f t="shared" si="75"/>
        <v>87.534189709705316</v>
      </c>
      <c r="CA62">
        <f t="shared" si="76"/>
        <v>354.24489918328027</v>
      </c>
      <c r="CB62">
        <f t="shared" si="77"/>
        <v>-21807.472598893026</v>
      </c>
      <c r="CC62">
        <f t="shared" si="78"/>
        <v>-25.000000000000004</v>
      </c>
    </row>
    <row r="63" spans="1:81" x14ac:dyDescent="0.2">
      <c r="E63">
        <f t="shared" si="82"/>
        <v>4.7999999999999989</v>
      </c>
      <c r="F63" t="e" cm="1">
        <f t="array" ref="F63">xtoyxsnew($E63,F$14,alfa,vita)</f>
        <v>#VALUE!</v>
      </c>
      <c r="G63" t="e" cm="1">
        <f t="array" ref="G63">YtoYySInEW($E63,F$14,alfa,vita)</f>
        <v>#VALUE!</v>
      </c>
      <c r="H63">
        <f t="shared" si="5"/>
        <v>-91.779289560644401</v>
      </c>
      <c r="I63">
        <f t="shared" si="6"/>
        <v>365.90684741552246</v>
      </c>
      <c r="J63">
        <f t="shared" si="7"/>
        <v>-224.99316596275204</v>
      </c>
      <c r="K63">
        <f t="shared" si="8"/>
        <v>255.00760916899674</v>
      </c>
      <c r="L63">
        <f t="shared" si="9"/>
        <v>-253.67844403681491</v>
      </c>
      <c r="M63">
        <f t="shared" si="10"/>
        <v>111.90805010518415</v>
      </c>
      <c r="N63">
        <f t="shared" si="11"/>
        <v>-206.01583176460031</v>
      </c>
      <c r="O63">
        <f t="shared" si="12"/>
        <v>13.304635680423843</v>
      </c>
      <c r="P63">
        <f t="shared" si="13"/>
        <v>-142.50560398138214</v>
      </c>
      <c r="Q63">
        <f t="shared" si="14"/>
        <v>-22.835997546997302</v>
      </c>
      <c r="R63">
        <f t="shared" si="15"/>
        <v>197.575862670373</v>
      </c>
      <c r="S63">
        <f t="shared" si="16"/>
        <v>-24.999999999999993</v>
      </c>
      <c r="T63">
        <f t="shared" si="17"/>
        <v>145.49360168409314</v>
      </c>
      <c r="U63">
        <f t="shared" si="18"/>
        <v>-25</v>
      </c>
      <c r="V63">
        <f t="shared" si="19"/>
        <v>111.60596797719829</v>
      </c>
      <c r="W63">
        <f t="shared" si="20"/>
        <v>-25</v>
      </c>
      <c r="X63">
        <f t="shared" si="21"/>
        <v>87.91213534812033</v>
      </c>
      <c r="Y63">
        <f t="shared" si="22"/>
        <v>-25</v>
      </c>
      <c r="Z63">
        <f t="shared" si="23"/>
        <v>70.3698266616517</v>
      </c>
      <c r="AA63">
        <f t="shared" si="24"/>
        <v>-25</v>
      </c>
      <c r="AB63">
        <f t="shared" si="25"/>
        <v>56.751474918188272</v>
      </c>
      <c r="AC63">
        <f t="shared" si="26"/>
        <v>-25</v>
      </c>
      <c r="AD63">
        <f t="shared" si="27"/>
        <v>45.741871183226664</v>
      </c>
      <c r="AE63">
        <f t="shared" si="28"/>
        <v>-25.000000000000004</v>
      </c>
      <c r="AF63">
        <f t="shared" si="29"/>
        <v>36.518436823865017</v>
      </c>
      <c r="AG63">
        <f t="shared" si="30"/>
        <v>-24.999999999999996</v>
      </c>
      <c r="AH63">
        <f t="shared" si="31"/>
        <v>28.539816339744824</v>
      </c>
      <c r="AI63">
        <f t="shared" si="32"/>
        <v>-25</v>
      </c>
      <c r="AJ63">
        <f t="shared" si="33"/>
        <v>21.432104094770011</v>
      </c>
      <c r="AK63">
        <f t="shared" si="34"/>
        <v>-24.999999999999996</v>
      </c>
      <c r="AL63">
        <f t="shared" si="35"/>
        <v>14.923920022010648</v>
      </c>
      <c r="AM63">
        <f t="shared" si="36"/>
        <v>-24.999999999999996</v>
      </c>
      <c r="AN63">
        <f t="shared" si="37"/>
        <v>8.8071829529268086</v>
      </c>
      <c r="AO63">
        <f t="shared" si="38"/>
        <v>-25</v>
      </c>
      <c r="AP63">
        <f t="shared" si="39"/>
        <v>2.9118389571127636</v>
      </c>
      <c r="AQ63">
        <f t="shared" si="40"/>
        <v>-25</v>
      </c>
      <c r="AR63">
        <f t="shared" si="41"/>
        <v>-2.9118389571127636</v>
      </c>
      <c r="AS63">
        <f t="shared" si="42"/>
        <v>-25</v>
      </c>
      <c r="AT63">
        <f t="shared" si="43"/>
        <v>-8.8071829529268086</v>
      </c>
      <c r="AU63">
        <f t="shared" si="44"/>
        <v>-25</v>
      </c>
      <c r="AV63">
        <f t="shared" si="45"/>
        <v>-14.923920022010648</v>
      </c>
      <c r="AW63">
        <f t="shared" si="46"/>
        <v>-24.999999999999996</v>
      </c>
      <c r="AX63">
        <f t="shared" si="47"/>
        <v>-21.432104094770011</v>
      </c>
      <c r="AY63">
        <f t="shared" si="48"/>
        <v>-24.999999999999996</v>
      </c>
      <c r="AZ63">
        <f t="shared" si="49"/>
        <v>-28.539816339744824</v>
      </c>
      <c r="BA63">
        <f t="shared" si="50"/>
        <v>-25</v>
      </c>
      <c r="BB63">
        <f t="shared" si="51"/>
        <v>-36.518436823865017</v>
      </c>
      <c r="BC63">
        <f t="shared" si="52"/>
        <v>-24.999999999999996</v>
      </c>
      <c r="BD63">
        <f t="shared" si="53"/>
        <v>-45.741871183226664</v>
      </c>
      <c r="BE63">
        <f t="shared" si="54"/>
        <v>-25.000000000000004</v>
      </c>
      <c r="BF63">
        <f t="shared" si="55"/>
        <v>-56.751474918188272</v>
      </c>
      <c r="BG63">
        <f t="shared" si="56"/>
        <v>-25</v>
      </c>
      <c r="BH63">
        <f t="shared" si="57"/>
        <v>-70.3698266616517</v>
      </c>
      <c r="BI63">
        <f t="shared" si="58"/>
        <v>-25</v>
      </c>
      <c r="BJ63">
        <f t="shared" si="59"/>
        <v>-87.91213534812033</v>
      </c>
      <c r="BK63">
        <f t="shared" si="60"/>
        <v>-25</v>
      </c>
      <c r="BL63">
        <f t="shared" si="61"/>
        <v>-111.60596797719829</v>
      </c>
      <c r="BM63">
        <f t="shared" si="62"/>
        <v>-25</v>
      </c>
      <c r="BN63">
        <f t="shared" si="63"/>
        <v>-145.49360168409314</v>
      </c>
      <c r="BO63">
        <f t="shared" si="64"/>
        <v>-25</v>
      </c>
      <c r="BP63">
        <f t="shared" si="65"/>
        <v>-197.575862670373</v>
      </c>
      <c r="BQ63">
        <f t="shared" si="66"/>
        <v>-24.999999999999993</v>
      </c>
      <c r="BR63">
        <f t="shared" si="67"/>
        <v>142.50560398138214</v>
      </c>
      <c r="BS63">
        <f t="shared" si="68"/>
        <v>-22.835997546997302</v>
      </c>
      <c r="BT63">
        <f t="shared" si="69"/>
        <v>206.01583176460031</v>
      </c>
      <c r="BU63">
        <f t="shared" si="70"/>
        <v>13.304635680423843</v>
      </c>
      <c r="BV63">
        <f t="shared" si="71"/>
        <v>253.67844403681491</v>
      </c>
      <c r="BW63">
        <f t="shared" si="72"/>
        <v>111.90805010518415</v>
      </c>
      <c r="BX63">
        <f t="shared" si="73"/>
        <v>224.99316596275204</v>
      </c>
      <c r="BY63">
        <f t="shared" si="74"/>
        <v>255.00760916899674</v>
      </c>
      <c r="BZ63">
        <f t="shared" si="75"/>
        <v>91.779289560644401</v>
      </c>
      <c r="CA63">
        <f t="shared" si="76"/>
        <v>365.90684741552246</v>
      </c>
      <c r="CB63">
        <f t="shared" si="77"/>
        <v>-21807.472598893026</v>
      </c>
      <c r="CC63">
        <f t="shared" si="78"/>
        <v>-25.000000000000004</v>
      </c>
    </row>
    <row r="64" spans="1:81" x14ac:dyDescent="0.2">
      <c r="E64">
        <f t="shared" si="82"/>
        <v>4.8999999999999986</v>
      </c>
      <c r="F64" t="e" cm="1">
        <f t="array" ref="F64">xtoyxsnew($E64,F$14,alfa,vita)</f>
        <v>#VALUE!</v>
      </c>
      <c r="G64" t="e" cm="1">
        <f t="array" ref="G64">YtoYySInEW($E64,F$14,alfa,vita)</f>
        <v>#VALUE!</v>
      </c>
      <c r="H64">
        <f t="shared" si="5"/>
        <v>-96.153797560125398</v>
      </c>
      <c r="I64">
        <f t="shared" si="6"/>
        <v>377.72128407632601</v>
      </c>
      <c r="J64">
        <f t="shared" si="7"/>
        <v>-234.24615759188745</v>
      </c>
      <c r="K64">
        <f t="shared" si="8"/>
        <v>260.24524357942909</v>
      </c>
      <c r="L64">
        <f t="shared" si="9"/>
        <v>-260.96623469310219</v>
      </c>
      <c r="M64">
        <f t="shared" si="10"/>
        <v>110.71796707119873</v>
      </c>
      <c r="N64">
        <f t="shared" si="11"/>
        <v>-208.6949493520676</v>
      </c>
      <c r="O64">
        <f t="shared" si="12"/>
        <v>10.549699078774468</v>
      </c>
      <c r="P64">
        <f t="shared" si="13"/>
        <v>-142.66121026749977</v>
      </c>
      <c r="Q64">
        <f t="shared" si="14"/>
        <v>-23.653522290426952</v>
      </c>
      <c r="R64">
        <f t="shared" si="15"/>
        <v>197.575862670373</v>
      </c>
      <c r="S64">
        <f t="shared" si="16"/>
        <v>-24.999999999999993</v>
      </c>
      <c r="T64">
        <f t="shared" si="17"/>
        <v>145.49360168409314</v>
      </c>
      <c r="U64">
        <f t="shared" si="18"/>
        <v>-25</v>
      </c>
      <c r="V64">
        <f t="shared" si="19"/>
        <v>111.60596797719829</v>
      </c>
      <c r="W64">
        <f t="shared" si="20"/>
        <v>-25</v>
      </c>
      <c r="X64">
        <f t="shared" si="21"/>
        <v>87.91213534812033</v>
      </c>
      <c r="Y64">
        <f t="shared" si="22"/>
        <v>-25</v>
      </c>
      <c r="Z64">
        <f t="shared" si="23"/>
        <v>70.3698266616517</v>
      </c>
      <c r="AA64">
        <f t="shared" si="24"/>
        <v>-25</v>
      </c>
      <c r="AB64">
        <f t="shared" si="25"/>
        <v>56.751474918188272</v>
      </c>
      <c r="AC64">
        <f t="shared" si="26"/>
        <v>-25</v>
      </c>
      <c r="AD64">
        <f t="shared" si="27"/>
        <v>45.741871183226664</v>
      </c>
      <c r="AE64">
        <f t="shared" si="28"/>
        <v>-25.000000000000004</v>
      </c>
      <c r="AF64">
        <f t="shared" si="29"/>
        <v>36.518436823865017</v>
      </c>
      <c r="AG64">
        <f t="shared" si="30"/>
        <v>-24.999999999999996</v>
      </c>
      <c r="AH64">
        <f t="shared" si="31"/>
        <v>28.539816339744824</v>
      </c>
      <c r="AI64">
        <f t="shared" si="32"/>
        <v>-25</v>
      </c>
      <c r="AJ64">
        <f t="shared" si="33"/>
        <v>21.432104094770011</v>
      </c>
      <c r="AK64">
        <f t="shared" si="34"/>
        <v>-24.999999999999996</v>
      </c>
      <c r="AL64">
        <f t="shared" si="35"/>
        <v>14.923920022010648</v>
      </c>
      <c r="AM64">
        <f t="shared" si="36"/>
        <v>-24.999999999999996</v>
      </c>
      <c r="AN64">
        <f t="shared" si="37"/>
        <v>8.8071829529268086</v>
      </c>
      <c r="AO64">
        <f t="shared" si="38"/>
        <v>-25</v>
      </c>
      <c r="AP64">
        <f t="shared" si="39"/>
        <v>2.9118389571127636</v>
      </c>
      <c r="AQ64">
        <f t="shared" si="40"/>
        <v>-25</v>
      </c>
      <c r="AR64">
        <f t="shared" si="41"/>
        <v>-2.9118389571127636</v>
      </c>
      <c r="AS64">
        <f t="shared" si="42"/>
        <v>-25</v>
      </c>
      <c r="AT64">
        <f t="shared" si="43"/>
        <v>-8.8071829529268086</v>
      </c>
      <c r="AU64">
        <f t="shared" si="44"/>
        <v>-25</v>
      </c>
      <c r="AV64">
        <f t="shared" si="45"/>
        <v>-14.923920022010648</v>
      </c>
      <c r="AW64">
        <f t="shared" si="46"/>
        <v>-24.999999999999996</v>
      </c>
      <c r="AX64">
        <f t="shared" si="47"/>
        <v>-21.432104094770011</v>
      </c>
      <c r="AY64">
        <f t="shared" si="48"/>
        <v>-24.999999999999996</v>
      </c>
      <c r="AZ64">
        <f t="shared" si="49"/>
        <v>-28.539816339744824</v>
      </c>
      <c r="BA64">
        <f t="shared" si="50"/>
        <v>-25</v>
      </c>
      <c r="BB64">
        <f t="shared" si="51"/>
        <v>-36.518436823865017</v>
      </c>
      <c r="BC64">
        <f t="shared" si="52"/>
        <v>-24.999999999999996</v>
      </c>
      <c r="BD64">
        <f t="shared" si="53"/>
        <v>-45.741871183226664</v>
      </c>
      <c r="BE64">
        <f t="shared" si="54"/>
        <v>-25.000000000000004</v>
      </c>
      <c r="BF64">
        <f t="shared" si="55"/>
        <v>-56.751474918188272</v>
      </c>
      <c r="BG64">
        <f t="shared" si="56"/>
        <v>-25</v>
      </c>
      <c r="BH64">
        <f t="shared" si="57"/>
        <v>-70.3698266616517</v>
      </c>
      <c r="BI64">
        <f t="shared" si="58"/>
        <v>-25</v>
      </c>
      <c r="BJ64">
        <f t="shared" si="59"/>
        <v>-87.91213534812033</v>
      </c>
      <c r="BK64">
        <f t="shared" si="60"/>
        <v>-25</v>
      </c>
      <c r="BL64">
        <f t="shared" si="61"/>
        <v>-111.60596797719829</v>
      </c>
      <c r="BM64">
        <f t="shared" si="62"/>
        <v>-25</v>
      </c>
      <c r="BN64">
        <f t="shared" si="63"/>
        <v>-145.49360168409314</v>
      </c>
      <c r="BO64">
        <f t="shared" si="64"/>
        <v>-25</v>
      </c>
      <c r="BP64">
        <f t="shared" si="65"/>
        <v>-197.575862670373</v>
      </c>
      <c r="BQ64">
        <f t="shared" si="66"/>
        <v>-24.999999999999993</v>
      </c>
      <c r="BR64">
        <f t="shared" si="67"/>
        <v>142.66121026749977</v>
      </c>
      <c r="BS64">
        <f t="shared" si="68"/>
        <v>-23.653522290426952</v>
      </c>
      <c r="BT64">
        <f t="shared" si="69"/>
        <v>208.6949493520676</v>
      </c>
      <c r="BU64">
        <f t="shared" si="70"/>
        <v>10.549699078774468</v>
      </c>
      <c r="BV64">
        <f t="shared" si="71"/>
        <v>260.96623469310219</v>
      </c>
      <c r="BW64">
        <f t="shared" si="72"/>
        <v>110.71796707119873</v>
      </c>
      <c r="BX64">
        <f t="shared" si="73"/>
        <v>234.24615759188745</v>
      </c>
      <c r="BY64">
        <f t="shared" si="74"/>
        <v>260.24524357942909</v>
      </c>
      <c r="BZ64">
        <f t="shared" si="75"/>
        <v>96.153797560125398</v>
      </c>
      <c r="CA64">
        <f t="shared" si="76"/>
        <v>377.72128407632601</v>
      </c>
      <c r="CB64">
        <f t="shared" si="77"/>
        <v>-21807.472598893026</v>
      </c>
      <c r="CC64">
        <f t="shared" si="78"/>
        <v>-25.000000000000004</v>
      </c>
    </row>
    <row r="65" spans="5:81" x14ac:dyDescent="0.2">
      <c r="E65">
        <f t="shared" si="82"/>
        <v>4.9999999999999982</v>
      </c>
      <c r="F65" t="e" cm="1">
        <f t="array" ref="F65">xtoyxsnew($E65,F$14,alfa,vita)</f>
        <v>#VALUE!</v>
      </c>
      <c r="G65" t="e" cm="1">
        <f t="array" ref="G65">YtoYySInEW($E65,F$14,alfa,vita)</f>
        <v>#VALUE!</v>
      </c>
      <c r="H65">
        <f t="shared" si="5"/>
        <v>-100.6593869076203</v>
      </c>
      <c r="I65">
        <f t="shared" si="6"/>
        <v>389.68677327751584</v>
      </c>
      <c r="J65">
        <f t="shared" si="7"/>
        <v>-243.66890519545763</v>
      </c>
      <c r="K65">
        <f t="shared" si="8"/>
        <v>265.37716250184633</v>
      </c>
      <c r="L65">
        <f t="shared" si="9"/>
        <v>-268.18537063485581</v>
      </c>
      <c r="M65">
        <f t="shared" si="10"/>
        <v>109.34008765032709</v>
      </c>
      <c r="N65">
        <f t="shared" si="11"/>
        <v>-211.17456913100204</v>
      </c>
      <c r="O65">
        <f t="shared" si="12"/>
        <v>7.807628944484506</v>
      </c>
      <c r="P65">
        <f t="shared" si="13"/>
        <v>-142.75210867450426</v>
      </c>
      <c r="Q65">
        <f t="shared" si="14"/>
        <v>-24.281944974016316</v>
      </c>
      <c r="R65">
        <f t="shared" si="15"/>
        <v>197.575862670373</v>
      </c>
      <c r="S65">
        <f t="shared" si="16"/>
        <v>-24.999999999999993</v>
      </c>
      <c r="T65">
        <f t="shared" si="17"/>
        <v>145.49360168409314</v>
      </c>
      <c r="U65">
        <f t="shared" si="18"/>
        <v>-25</v>
      </c>
      <c r="V65">
        <f t="shared" si="19"/>
        <v>111.60596797719829</v>
      </c>
      <c r="W65">
        <f t="shared" si="20"/>
        <v>-25</v>
      </c>
      <c r="X65">
        <f t="shared" si="21"/>
        <v>87.91213534812033</v>
      </c>
      <c r="Y65">
        <f t="shared" si="22"/>
        <v>-25</v>
      </c>
      <c r="Z65">
        <f t="shared" si="23"/>
        <v>70.3698266616517</v>
      </c>
      <c r="AA65">
        <f t="shared" si="24"/>
        <v>-25</v>
      </c>
      <c r="AB65">
        <f t="shared" si="25"/>
        <v>56.751474918188272</v>
      </c>
      <c r="AC65">
        <f t="shared" si="26"/>
        <v>-25</v>
      </c>
      <c r="AD65">
        <f t="shared" si="27"/>
        <v>45.741871183226664</v>
      </c>
      <c r="AE65">
        <f t="shared" si="28"/>
        <v>-25.000000000000004</v>
      </c>
      <c r="AF65">
        <f t="shared" si="29"/>
        <v>36.518436823865017</v>
      </c>
      <c r="AG65">
        <f t="shared" si="30"/>
        <v>-24.999999999999996</v>
      </c>
      <c r="AH65">
        <f t="shared" si="31"/>
        <v>28.539816339744824</v>
      </c>
      <c r="AI65">
        <f t="shared" si="32"/>
        <v>-25</v>
      </c>
      <c r="AJ65">
        <f t="shared" si="33"/>
        <v>21.432104094770011</v>
      </c>
      <c r="AK65">
        <f t="shared" si="34"/>
        <v>-24.999999999999996</v>
      </c>
      <c r="AL65">
        <f t="shared" si="35"/>
        <v>14.923920022010648</v>
      </c>
      <c r="AM65">
        <f t="shared" si="36"/>
        <v>-24.999999999999996</v>
      </c>
      <c r="AN65">
        <f t="shared" si="37"/>
        <v>8.8071829529268086</v>
      </c>
      <c r="AO65">
        <f t="shared" si="38"/>
        <v>-25</v>
      </c>
      <c r="AP65">
        <f t="shared" si="39"/>
        <v>2.9118389571127636</v>
      </c>
      <c r="AQ65">
        <f t="shared" si="40"/>
        <v>-25</v>
      </c>
      <c r="AR65">
        <f t="shared" si="41"/>
        <v>-2.9118389571127636</v>
      </c>
      <c r="AS65">
        <f t="shared" si="42"/>
        <v>-25</v>
      </c>
      <c r="AT65">
        <f t="shared" si="43"/>
        <v>-8.8071829529268086</v>
      </c>
      <c r="AU65">
        <f t="shared" si="44"/>
        <v>-25</v>
      </c>
      <c r="AV65">
        <f t="shared" si="45"/>
        <v>-14.923920022010648</v>
      </c>
      <c r="AW65">
        <f t="shared" si="46"/>
        <v>-24.999999999999996</v>
      </c>
      <c r="AX65">
        <f t="shared" si="47"/>
        <v>-21.432104094770011</v>
      </c>
      <c r="AY65">
        <f t="shared" si="48"/>
        <v>-24.999999999999996</v>
      </c>
      <c r="AZ65">
        <f t="shared" si="49"/>
        <v>-28.539816339744824</v>
      </c>
      <c r="BA65">
        <f t="shared" si="50"/>
        <v>-25</v>
      </c>
      <c r="BB65">
        <f t="shared" si="51"/>
        <v>-36.518436823865017</v>
      </c>
      <c r="BC65">
        <f t="shared" si="52"/>
        <v>-24.999999999999996</v>
      </c>
      <c r="BD65">
        <f t="shared" si="53"/>
        <v>-45.741871183226664</v>
      </c>
      <c r="BE65">
        <f t="shared" si="54"/>
        <v>-25.000000000000004</v>
      </c>
      <c r="BF65">
        <f t="shared" si="55"/>
        <v>-56.751474918188272</v>
      </c>
      <c r="BG65">
        <f t="shared" si="56"/>
        <v>-25</v>
      </c>
      <c r="BH65">
        <f t="shared" si="57"/>
        <v>-70.3698266616517</v>
      </c>
      <c r="BI65">
        <f t="shared" si="58"/>
        <v>-25</v>
      </c>
      <c r="BJ65">
        <f t="shared" si="59"/>
        <v>-87.91213534812033</v>
      </c>
      <c r="BK65">
        <f t="shared" si="60"/>
        <v>-25</v>
      </c>
      <c r="BL65">
        <f t="shared" si="61"/>
        <v>-111.60596797719829</v>
      </c>
      <c r="BM65">
        <f t="shared" si="62"/>
        <v>-25</v>
      </c>
      <c r="BN65">
        <f t="shared" si="63"/>
        <v>-145.49360168409314</v>
      </c>
      <c r="BO65">
        <f t="shared" si="64"/>
        <v>-25</v>
      </c>
      <c r="BP65">
        <f t="shared" si="65"/>
        <v>-197.575862670373</v>
      </c>
      <c r="BQ65">
        <f t="shared" si="66"/>
        <v>-24.999999999999993</v>
      </c>
      <c r="BR65">
        <f t="shared" si="67"/>
        <v>142.75210867450426</v>
      </c>
      <c r="BS65">
        <f t="shared" si="68"/>
        <v>-24.281944974016316</v>
      </c>
      <c r="BT65">
        <f t="shared" si="69"/>
        <v>211.17456913100204</v>
      </c>
      <c r="BU65">
        <f t="shared" si="70"/>
        <v>7.807628944484506</v>
      </c>
      <c r="BV65">
        <f t="shared" si="71"/>
        <v>268.18537063485581</v>
      </c>
      <c r="BW65">
        <f t="shared" si="72"/>
        <v>109.34008765032709</v>
      </c>
      <c r="BX65">
        <f t="shared" si="73"/>
        <v>243.66890519545763</v>
      </c>
      <c r="BY65">
        <f t="shared" si="74"/>
        <v>265.37716250184633</v>
      </c>
      <c r="BZ65">
        <f t="shared" si="75"/>
        <v>100.6593869076203</v>
      </c>
      <c r="CA65">
        <f t="shared" si="76"/>
        <v>389.68677327751584</v>
      </c>
      <c r="CB65">
        <f t="shared" si="77"/>
        <v>-21807.472598893026</v>
      </c>
      <c r="CC65">
        <f t="shared" si="78"/>
        <v>-25.000000000000004</v>
      </c>
    </row>
    <row r="66" spans="5:81" x14ac:dyDescent="0.2">
      <c r="E66">
        <f t="shared" si="82"/>
        <v>5.0999999999999979</v>
      </c>
      <c r="F66" t="e" cm="1">
        <f t="array" ref="F66">xtoyxsnew($E66,F$14,alfa,vita)</f>
        <v>#VALUE!</v>
      </c>
      <c r="G66" t="e" cm="1">
        <f t="array" ref="G66">YtoYySInEW($E66,F$14,alfa,vita)</f>
        <v>#VALUE!</v>
      </c>
      <c r="H66">
        <f t="shared" si="5"/>
        <v>-105.29771487139958</v>
      </c>
      <c r="I66">
        <f t="shared" si="6"/>
        <v>401.80186077248271</v>
      </c>
      <c r="J66">
        <f t="shared" si="7"/>
        <v>-253.25785748169943</v>
      </c>
      <c r="K66">
        <f t="shared" si="8"/>
        <v>270.39786605338094</v>
      </c>
      <c r="L66">
        <f t="shared" si="9"/>
        <v>-275.32591560050804</v>
      </c>
      <c r="M66">
        <f t="shared" si="10"/>
        <v>107.77834846977258</v>
      </c>
      <c r="N66">
        <f t="shared" si="11"/>
        <v>-213.45614860657062</v>
      </c>
      <c r="O66">
        <f t="shared" si="12"/>
        <v>5.0928527625364852</v>
      </c>
      <c r="P66">
        <f t="shared" si="13"/>
        <v>-142.79544912110572</v>
      </c>
      <c r="Q66">
        <f t="shared" si="14"/>
        <v>-24.716241566990686</v>
      </c>
      <c r="R66">
        <f t="shared" si="15"/>
        <v>197.575862670373</v>
      </c>
      <c r="S66">
        <f t="shared" si="16"/>
        <v>-24.999999999999993</v>
      </c>
      <c r="T66">
        <f t="shared" si="17"/>
        <v>145.49360168409314</v>
      </c>
      <c r="U66">
        <f t="shared" si="18"/>
        <v>-25</v>
      </c>
      <c r="V66">
        <f t="shared" si="19"/>
        <v>111.60596797719829</v>
      </c>
      <c r="W66">
        <f t="shared" si="20"/>
        <v>-25</v>
      </c>
      <c r="X66">
        <f t="shared" si="21"/>
        <v>87.91213534812033</v>
      </c>
      <c r="Y66">
        <f t="shared" si="22"/>
        <v>-25</v>
      </c>
      <c r="Z66">
        <f t="shared" si="23"/>
        <v>70.3698266616517</v>
      </c>
      <c r="AA66">
        <f t="shared" si="24"/>
        <v>-25</v>
      </c>
      <c r="AB66">
        <f t="shared" si="25"/>
        <v>56.751474918188272</v>
      </c>
      <c r="AC66">
        <f t="shared" si="26"/>
        <v>-25</v>
      </c>
      <c r="AD66">
        <f t="shared" si="27"/>
        <v>45.741871183226664</v>
      </c>
      <c r="AE66">
        <f t="shared" si="28"/>
        <v>-25.000000000000004</v>
      </c>
      <c r="AF66">
        <f t="shared" si="29"/>
        <v>36.518436823865017</v>
      </c>
      <c r="AG66">
        <f t="shared" si="30"/>
        <v>-24.999999999999996</v>
      </c>
      <c r="AH66">
        <f t="shared" si="31"/>
        <v>28.539816339744824</v>
      </c>
      <c r="AI66">
        <f t="shared" si="32"/>
        <v>-25</v>
      </c>
      <c r="AJ66">
        <f t="shared" si="33"/>
        <v>21.432104094770011</v>
      </c>
      <c r="AK66">
        <f t="shared" si="34"/>
        <v>-24.999999999999996</v>
      </c>
      <c r="AL66">
        <f t="shared" si="35"/>
        <v>14.923920022010648</v>
      </c>
      <c r="AM66">
        <f t="shared" si="36"/>
        <v>-24.999999999999996</v>
      </c>
      <c r="AN66">
        <f t="shared" si="37"/>
        <v>8.8071829529268086</v>
      </c>
      <c r="AO66">
        <f t="shared" si="38"/>
        <v>-25</v>
      </c>
      <c r="AP66">
        <f t="shared" si="39"/>
        <v>2.9118389571127636</v>
      </c>
      <c r="AQ66">
        <f t="shared" si="40"/>
        <v>-25</v>
      </c>
      <c r="AR66">
        <f t="shared" si="41"/>
        <v>-2.9118389571127636</v>
      </c>
      <c r="AS66">
        <f t="shared" si="42"/>
        <v>-25</v>
      </c>
      <c r="AT66">
        <f t="shared" si="43"/>
        <v>-8.8071829529268086</v>
      </c>
      <c r="AU66">
        <f t="shared" si="44"/>
        <v>-25</v>
      </c>
      <c r="AV66">
        <f t="shared" si="45"/>
        <v>-14.923920022010648</v>
      </c>
      <c r="AW66">
        <f t="shared" si="46"/>
        <v>-24.999999999999996</v>
      </c>
      <c r="AX66">
        <f t="shared" si="47"/>
        <v>-21.432104094770011</v>
      </c>
      <c r="AY66">
        <f t="shared" si="48"/>
        <v>-24.999999999999996</v>
      </c>
      <c r="AZ66">
        <f t="shared" si="49"/>
        <v>-28.539816339744824</v>
      </c>
      <c r="BA66">
        <f t="shared" si="50"/>
        <v>-25</v>
      </c>
      <c r="BB66">
        <f t="shared" si="51"/>
        <v>-36.518436823865017</v>
      </c>
      <c r="BC66">
        <f t="shared" si="52"/>
        <v>-24.999999999999996</v>
      </c>
      <c r="BD66">
        <f t="shared" si="53"/>
        <v>-45.741871183226664</v>
      </c>
      <c r="BE66">
        <f t="shared" si="54"/>
        <v>-25.000000000000004</v>
      </c>
      <c r="BF66">
        <f t="shared" si="55"/>
        <v>-56.751474918188272</v>
      </c>
      <c r="BG66">
        <f t="shared" si="56"/>
        <v>-25</v>
      </c>
      <c r="BH66">
        <f t="shared" si="57"/>
        <v>-70.3698266616517</v>
      </c>
      <c r="BI66">
        <f t="shared" si="58"/>
        <v>-25</v>
      </c>
      <c r="BJ66">
        <f t="shared" si="59"/>
        <v>-87.91213534812033</v>
      </c>
      <c r="BK66">
        <f t="shared" si="60"/>
        <v>-25</v>
      </c>
      <c r="BL66">
        <f t="shared" si="61"/>
        <v>-111.60596797719829</v>
      </c>
      <c r="BM66">
        <f t="shared" si="62"/>
        <v>-25</v>
      </c>
      <c r="BN66">
        <f t="shared" si="63"/>
        <v>-145.49360168409314</v>
      </c>
      <c r="BO66">
        <f t="shared" si="64"/>
        <v>-25</v>
      </c>
      <c r="BP66">
        <f t="shared" si="65"/>
        <v>-197.575862670373</v>
      </c>
      <c r="BQ66">
        <f t="shared" si="66"/>
        <v>-24.999999999999993</v>
      </c>
      <c r="BR66">
        <f t="shared" si="67"/>
        <v>142.79544912110572</v>
      </c>
      <c r="BS66">
        <f t="shared" si="68"/>
        <v>-24.716241566990686</v>
      </c>
      <c r="BT66">
        <f t="shared" si="69"/>
        <v>213.45614860657062</v>
      </c>
      <c r="BU66">
        <f t="shared" si="70"/>
        <v>5.0928527625364852</v>
      </c>
      <c r="BV66">
        <f t="shared" si="71"/>
        <v>275.32591560050804</v>
      </c>
      <c r="BW66">
        <f t="shared" si="72"/>
        <v>107.77834846977258</v>
      </c>
      <c r="BX66">
        <f t="shared" si="73"/>
        <v>253.25785748169943</v>
      </c>
      <c r="BY66">
        <f t="shared" si="74"/>
        <v>270.39786605338094</v>
      </c>
      <c r="BZ66">
        <f t="shared" si="75"/>
        <v>105.29771487139958</v>
      </c>
      <c r="CA66">
        <f t="shared" si="76"/>
        <v>401.80186077248271</v>
      </c>
      <c r="CB66">
        <f t="shared" si="77"/>
        <v>-21807.472598893026</v>
      </c>
      <c r="CC66">
        <f t="shared" si="78"/>
        <v>-25.000000000000004</v>
      </c>
    </row>
    <row r="67" spans="5:81" x14ac:dyDescent="0.2">
      <c r="E67">
        <f t="shared" si="82"/>
        <v>5.1999999999999975</v>
      </c>
      <c r="F67" t="e" cm="1">
        <f t="array" ref="F67">xtoyxsnew($E67,F$14,alfa,vita)</f>
        <v>#VALUE!</v>
      </c>
      <c r="G67" t="e" cm="1">
        <f t="array" ref="G67">YtoYySInEW($E67,F$14,alfa,vita)</f>
        <v>#VALUE!</v>
      </c>
      <c r="H67">
        <f t="shared" si="5"/>
        <v>-110.0704225871157</v>
      </c>
      <c r="I67">
        <f t="shared" si="6"/>
        <v>414.06507413292786</v>
      </c>
      <c r="J67">
        <f t="shared" si="7"/>
        <v>-263.00928503711776</v>
      </c>
      <c r="K67">
        <f t="shared" si="8"/>
        <v>275.30197354079451</v>
      </c>
      <c r="L67">
        <f t="shared" si="9"/>
        <v>-282.37815786437579</v>
      </c>
      <c r="M67">
        <f t="shared" si="10"/>
        <v>106.03721144750089</v>
      </c>
      <c r="N67">
        <f t="shared" si="11"/>
        <v>-215.54218727898873</v>
      </c>
      <c r="O67">
        <f t="shared" si="12"/>
        <v>2.4196544099569244</v>
      </c>
      <c r="P67">
        <f t="shared" si="13"/>
        <v>-142.80876173612262</v>
      </c>
      <c r="Q67">
        <f t="shared" si="14"/>
        <v>-24.952940012237189</v>
      </c>
      <c r="R67">
        <f t="shared" si="15"/>
        <v>197.575862670373</v>
      </c>
      <c r="S67">
        <f t="shared" si="16"/>
        <v>-24.999999999999993</v>
      </c>
      <c r="T67">
        <f t="shared" si="17"/>
        <v>145.49360168409314</v>
      </c>
      <c r="U67">
        <f t="shared" si="18"/>
        <v>-25</v>
      </c>
      <c r="V67">
        <f t="shared" si="19"/>
        <v>111.60596797719829</v>
      </c>
      <c r="W67">
        <f t="shared" si="20"/>
        <v>-25</v>
      </c>
      <c r="X67">
        <f t="shared" si="21"/>
        <v>87.91213534812033</v>
      </c>
      <c r="Y67">
        <f t="shared" si="22"/>
        <v>-25</v>
      </c>
      <c r="Z67">
        <f t="shared" si="23"/>
        <v>70.3698266616517</v>
      </c>
      <c r="AA67">
        <f t="shared" si="24"/>
        <v>-25</v>
      </c>
      <c r="AB67">
        <f t="shared" si="25"/>
        <v>56.751474918188272</v>
      </c>
      <c r="AC67">
        <f t="shared" si="26"/>
        <v>-25</v>
      </c>
      <c r="AD67">
        <f t="shared" si="27"/>
        <v>45.741871183226664</v>
      </c>
      <c r="AE67">
        <f t="shared" si="28"/>
        <v>-25.000000000000004</v>
      </c>
      <c r="AF67">
        <f t="shared" si="29"/>
        <v>36.518436823865017</v>
      </c>
      <c r="AG67">
        <f t="shared" si="30"/>
        <v>-24.999999999999996</v>
      </c>
      <c r="AH67">
        <f t="shared" si="31"/>
        <v>28.539816339744824</v>
      </c>
      <c r="AI67">
        <f t="shared" si="32"/>
        <v>-25</v>
      </c>
      <c r="AJ67">
        <f t="shared" si="33"/>
        <v>21.432104094770011</v>
      </c>
      <c r="AK67">
        <f t="shared" si="34"/>
        <v>-24.999999999999996</v>
      </c>
      <c r="AL67">
        <f t="shared" si="35"/>
        <v>14.923920022010648</v>
      </c>
      <c r="AM67">
        <f t="shared" si="36"/>
        <v>-24.999999999999996</v>
      </c>
      <c r="AN67">
        <f t="shared" si="37"/>
        <v>8.8071829529268086</v>
      </c>
      <c r="AO67">
        <f t="shared" si="38"/>
        <v>-25</v>
      </c>
      <c r="AP67">
        <f t="shared" si="39"/>
        <v>2.9118389571127636</v>
      </c>
      <c r="AQ67">
        <f t="shared" si="40"/>
        <v>-25</v>
      </c>
      <c r="AR67">
        <f t="shared" si="41"/>
        <v>-2.9118389571127636</v>
      </c>
      <c r="AS67">
        <f t="shared" si="42"/>
        <v>-25</v>
      </c>
      <c r="AT67">
        <f t="shared" si="43"/>
        <v>-8.8071829529268086</v>
      </c>
      <c r="AU67">
        <f t="shared" si="44"/>
        <v>-25</v>
      </c>
      <c r="AV67">
        <f t="shared" si="45"/>
        <v>-14.923920022010648</v>
      </c>
      <c r="AW67">
        <f t="shared" si="46"/>
        <v>-24.999999999999996</v>
      </c>
      <c r="AX67">
        <f t="shared" si="47"/>
        <v>-21.432104094770011</v>
      </c>
      <c r="AY67">
        <f t="shared" si="48"/>
        <v>-24.999999999999996</v>
      </c>
      <c r="AZ67">
        <f t="shared" si="49"/>
        <v>-28.539816339744824</v>
      </c>
      <c r="BA67">
        <f t="shared" si="50"/>
        <v>-25</v>
      </c>
      <c r="BB67">
        <f t="shared" si="51"/>
        <v>-36.518436823865017</v>
      </c>
      <c r="BC67">
        <f t="shared" si="52"/>
        <v>-24.999999999999996</v>
      </c>
      <c r="BD67">
        <f t="shared" si="53"/>
        <v>-45.741871183226664</v>
      </c>
      <c r="BE67">
        <f t="shared" si="54"/>
        <v>-25.000000000000004</v>
      </c>
      <c r="BF67">
        <f t="shared" si="55"/>
        <v>-56.751474918188272</v>
      </c>
      <c r="BG67">
        <f t="shared" si="56"/>
        <v>-25</v>
      </c>
      <c r="BH67">
        <f t="shared" si="57"/>
        <v>-70.3698266616517</v>
      </c>
      <c r="BI67">
        <f t="shared" si="58"/>
        <v>-25</v>
      </c>
      <c r="BJ67">
        <f t="shared" si="59"/>
        <v>-87.91213534812033</v>
      </c>
      <c r="BK67">
        <f t="shared" si="60"/>
        <v>-25</v>
      </c>
      <c r="BL67">
        <f t="shared" si="61"/>
        <v>-111.60596797719829</v>
      </c>
      <c r="BM67">
        <f t="shared" si="62"/>
        <v>-25</v>
      </c>
      <c r="BN67">
        <f t="shared" si="63"/>
        <v>-145.49360168409314</v>
      </c>
      <c r="BO67">
        <f t="shared" si="64"/>
        <v>-25</v>
      </c>
      <c r="BP67">
        <f t="shared" si="65"/>
        <v>-197.575862670373</v>
      </c>
      <c r="BQ67">
        <f t="shared" si="66"/>
        <v>-24.999999999999993</v>
      </c>
      <c r="BR67">
        <f t="shared" si="67"/>
        <v>142.80876173612262</v>
      </c>
      <c r="BS67">
        <f t="shared" si="68"/>
        <v>-24.952940012237189</v>
      </c>
      <c r="BT67">
        <f t="shared" si="69"/>
        <v>215.54218727898873</v>
      </c>
      <c r="BU67">
        <f t="shared" si="70"/>
        <v>2.4196544099569244</v>
      </c>
      <c r="BV67">
        <f t="shared" si="71"/>
        <v>282.37815786437579</v>
      </c>
      <c r="BW67">
        <f t="shared" si="72"/>
        <v>106.03721144750089</v>
      </c>
      <c r="BX67">
        <f t="shared" si="73"/>
        <v>263.00928503711776</v>
      </c>
      <c r="BY67">
        <f t="shared" si="74"/>
        <v>275.30197354079451</v>
      </c>
      <c r="BZ67">
        <f t="shared" si="75"/>
        <v>110.0704225871157</v>
      </c>
      <c r="CA67">
        <f t="shared" si="76"/>
        <v>414.06507413292786</v>
      </c>
      <c r="CB67">
        <f t="shared" si="77"/>
        <v>-21807.472598893026</v>
      </c>
      <c r="CC67">
        <f t="shared" si="78"/>
        <v>-25.000000000000004</v>
      </c>
    </row>
    <row r="68" spans="5:81" x14ac:dyDescent="0.2">
      <c r="E68">
        <f t="shared" si="82"/>
        <v>5.2999999999999972</v>
      </c>
      <c r="F68" t="e" cm="1">
        <f t="array" ref="F68">xtoyxsnew($E68,F$14,alfa,vita)</f>
        <v>#VALUE!</v>
      </c>
      <c r="G68" t="e" cm="1">
        <f t="array" ref="G68">YtoYySInEW($E68,F$14,alfa,vita)</f>
        <v>#VALUE!</v>
      </c>
      <c r="H68">
        <f t="shared" si="5"/>
        <v>-114.97913485834319</v>
      </c>
      <c r="I68">
        <f t="shared" si="6"/>
        <v>426.47492292781646</v>
      </c>
      <c r="J68">
        <f t="shared" si="7"/>
        <v>-272.91928432330235</v>
      </c>
      <c r="K68">
        <f t="shared" si="8"/>
        <v>280.0842292269723</v>
      </c>
      <c r="L68">
        <f t="shared" si="9"/>
        <v>-289.3326379832418</v>
      </c>
      <c r="M68">
        <f t="shared" si="10"/>
        <v>104.12165104445745</v>
      </c>
      <c r="N68">
        <f t="shared" si="11"/>
        <v>-217.43621349232458</v>
      </c>
      <c r="O68">
        <f t="shared" si="12"/>
        <v>-0.19790099923503823</v>
      </c>
      <c r="P68">
        <f t="shared" si="13"/>
        <v>285.61944901923454</v>
      </c>
      <c r="Q68">
        <f t="shared" si="14"/>
        <v>-24.999999999999993</v>
      </c>
      <c r="R68">
        <f t="shared" si="15"/>
        <v>197.575862670373</v>
      </c>
      <c r="S68">
        <f t="shared" si="16"/>
        <v>-24.999999999999993</v>
      </c>
      <c r="T68">
        <f t="shared" si="17"/>
        <v>145.49360168409314</v>
      </c>
      <c r="U68">
        <f t="shared" si="18"/>
        <v>-25</v>
      </c>
      <c r="V68">
        <f t="shared" si="19"/>
        <v>111.60596797719829</v>
      </c>
      <c r="W68">
        <f t="shared" si="20"/>
        <v>-25</v>
      </c>
      <c r="X68">
        <f t="shared" si="21"/>
        <v>87.91213534812033</v>
      </c>
      <c r="Y68">
        <f t="shared" si="22"/>
        <v>-25</v>
      </c>
      <c r="Z68">
        <f t="shared" si="23"/>
        <v>70.3698266616517</v>
      </c>
      <c r="AA68">
        <f t="shared" si="24"/>
        <v>-25</v>
      </c>
      <c r="AB68">
        <f t="shared" si="25"/>
        <v>56.751474918188272</v>
      </c>
      <c r="AC68">
        <f t="shared" si="26"/>
        <v>-25</v>
      </c>
      <c r="AD68">
        <f t="shared" si="27"/>
        <v>45.741871183226664</v>
      </c>
      <c r="AE68">
        <f t="shared" si="28"/>
        <v>-25.000000000000004</v>
      </c>
      <c r="AF68">
        <f t="shared" si="29"/>
        <v>36.518436823865017</v>
      </c>
      <c r="AG68">
        <f t="shared" si="30"/>
        <v>-24.999999999999996</v>
      </c>
      <c r="AH68">
        <f t="shared" si="31"/>
        <v>28.539816339744824</v>
      </c>
      <c r="AI68">
        <f t="shared" si="32"/>
        <v>-25</v>
      </c>
      <c r="AJ68">
        <f t="shared" si="33"/>
        <v>21.432104094770011</v>
      </c>
      <c r="AK68">
        <f t="shared" si="34"/>
        <v>-24.999999999999996</v>
      </c>
      <c r="AL68">
        <f t="shared" si="35"/>
        <v>14.923920022010648</v>
      </c>
      <c r="AM68">
        <f t="shared" si="36"/>
        <v>-24.999999999999996</v>
      </c>
      <c r="AN68">
        <f t="shared" si="37"/>
        <v>8.8071829529268086</v>
      </c>
      <c r="AO68">
        <f t="shared" si="38"/>
        <v>-25</v>
      </c>
      <c r="AP68">
        <f t="shared" si="39"/>
        <v>2.9118389571127636</v>
      </c>
      <c r="AQ68">
        <f t="shared" si="40"/>
        <v>-25</v>
      </c>
      <c r="AR68">
        <f t="shared" si="41"/>
        <v>-2.9118389571127636</v>
      </c>
      <c r="AS68">
        <f t="shared" si="42"/>
        <v>-25</v>
      </c>
      <c r="AT68">
        <f t="shared" si="43"/>
        <v>-8.8071829529268086</v>
      </c>
      <c r="AU68">
        <f t="shared" si="44"/>
        <v>-25</v>
      </c>
      <c r="AV68">
        <f t="shared" si="45"/>
        <v>-14.923920022010648</v>
      </c>
      <c r="AW68">
        <f t="shared" si="46"/>
        <v>-24.999999999999996</v>
      </c>
      <c r="AX68">
        <f t="shared" si="47"/>
        <v>-21.432104094770011</v>
      </c>
      <c r="AY68">
        <f t="shared" si="48"/>
        <v>-24.999999999999996</v>
      </c>
      <c r="AZ68">
        <f t="shared" si="49"/>
        <v>-28.539816339744824</v>
      </c>
      <c r="BA68">
        <f t="shared" si="50"/>
        <v>-25</v>
      </c>
      <c r="BB68">
        <f t="shared" si="51"/>
        <v>-36.518436823865017</v>
      </c>
      <c r="BC68">
        <f t="shared" si="52"/>
        <v>-24.999999999999996</v>
      </c>
      <c r="BD68">
        <f t="shared" si="53"/>
        <v>-45.741871183226664</v>
      </c>
      <c r="BE68">
        <f t="shared" si="54"/>
        <v>-25.000000000000004</v>
      </c>
      <c r="BF68">
        <f t="shared" si="55"/>
        <v>-56.751474918188272</v>
      </c>
      <c r="BG68">
        <f t="shared" si="56"/>
        <v>-25</v>
      </c>
      <c r="BH68">
        <f t="shared" si="57"/>
        <v>-70.3698266616517</v>
      </c>
      <c r="BI68">
        <f t="shared" si="58"/>
        <v>-25</v>
      </c>
      <c r="BJ68">
        <f t="shared" si="59"/>
        <v>-87.91213534812033</v>
      </c>
      <c r="BK68">
        <f t="shared" si="60"/>
        <v>-25</v>
      </c>
      <c r="BL68">
        <f t="shared" si="61"/>
        <v>-111.60596797719829</v>
      </c>
      <c r="BM68">
        <f t="shared" si="62"/>
        <v>-25</v>
      </c>
      <c r="BN68">
        <f t="shared" si="63"/>
        <v>-145.49360168409314</v>
      </c>
      <c r="BO68">
        <f t="shared" si="64"/>
        <v>-25</v>
      </c>
      <c r="BP68">
        <f t="shared" si="65"/>
        <v>-197.575862670373</v>
      </c>
      <c r="BQ68">
        <f t="shared" si="66"/>
        <v>-24.999999999999993</v>
      </c>
      <c r="BR68">
        <f t="shared" si="67"/>
        <v>-285.61944901923454</v>
      </c>
      <c r="BS68">
        <f t="shared" si="68"/>
        <v>-24.999999999999993</v>
      </c>
      <c r="BT68">
        <f t="shared" si="69"/>
        <v>217.43621349232458</v>
      </c>
      <c r="BU68">
        <f t="shared" si="70"/>
        <v>-0.19790099923503823</v>
      </c>
      <c r="BV68">
        <f t="shared" si="71"/>
        <v>289.3326379832418</v>
      </c>
      <c r="BW68">
        <f t="shared" si="72"/>
        <v>104.12165104445745</v>
      </c>
      <c r="BX68">
        <f t="shared" si="73"/>
        <v>272.91928432330235</v>
      </c>
      <c r="BY68">
        <f t="shared" si="74"/>
        <v>280.0842292269723</v>
      </c>
      <c r="BZ68">
        <f t="shared" si="75"/>
        <v>114.97913485834319</v>
      </c>
      <c r="CA68">
        <f t="shared" si="76"/>
        <v>426.47492292781646</v>
      </c>
      <c r="CB68">
        <f t="shared" si="77"/>
        <v>-21807.472598893026</v>
      </c>
      <c r="CC68">
        <f t="shared" si="78"/>
        <v>-25.000000000000004</v>
      </c>
    </row>
    <row r="69" spans="5:81" x14ac:dyDescent="0.2">
      <c r="E69">
        <f t="shared" si="82"/>
        <v>5.3999999999999968</v>
      </c>
      <c r="F69" t="e" cm="1">
        <f t="array" ref="F69">xtoyxsnew($E69,F$14,alfa,vita)</f>
        <v>#VALUE!</v>
      </c>
      <c r="G69" t="e" cm="1">
        <f t="array" ref="G69">YtoYySInEW($E69,F$14,alfa,vita)</f>
        <v>#VALUE!</v>
      </c>
      <c r="H69">
        <f t="shared" si="5"/>
        <v>-120.02545995910459</v>
      </c>
      <c r="I69">
        <f t="shared" si="6"/>
        <v>439.02989890452085</v>
      </c>
      <c r="J69">
        <f t="shared" si="7"/>
        <v>-282.98378186035313</v>
      </c>
      <c r="K69">
        <f t="shared" si="8"/>
        <v>284.73950796350232</v>
      </c>
      <c r="L69">
        <f t="shared" si="9"/>
        <v>-296.18017582216021</v>
      </c>
      <c r="M69">
        <f t="shared" si="10"/>
        <v>102.0371400524395</v>
      </c>
      <c r="N69">
        <f t="shared" si="11"/>
        <v>-219.14276587000947</v>
      </c>
      <c r="O69">
        <f t="shared" si="12"/>
        <v>-2.7460411180505599</v>
      </c>
      <c r="P69">
        <f t="shared" si="13"/>
        <v>285.61944901923454</v>
      </c>
      <c r="Q69">
        <f t="shared" si="14"/>
        <v>-24.999999999999993</v>
      </c>
      <c r="R69">
        <f t="shared" si="15"/>
        <v>197.575862670373</v>
      </c>
      <c r="S69">
        <f t="shared" si="16"/>
        <v>-24.999999999999993</v>
      </c>
      <c r="T69">
        <f t="shared" si="17"/>
        <v>145.49360168409314</v>
      </c>
      <c r="U69">
        <f t="shared" si="18"/>
        <v>-25</v>
      </c>
      <c r="V69">
        <f t="shared" si="19"/>
        <v>111.60596797719829</v>
      </c>
      <c r="W69">
        <f t="shared" si="20"/>
        <v>-25</v>
      </c>
      <c r="X69">
        <f t="shared" si="21"/>
        <v>87.91213534812033</v>
      </c>
      <c r="Y69">
        <f t="shared" si="22"/>
        <v>-25</v>
      </c>
      <c r="Z69">
        <f t="shared" si="23"/>
        <v>70.3698266616517</v>
      </c>
      <c r="AA69">
        <f t="shared" si="24"/>
        <v>-25</v>
      </c>
      <c r="AB69">
        <f t="shared" si="25"/>
        <v>56.751474918188272</v>
      </c>
      <c r="AC69">
        <f t="shared" si="26"/>
        <v>-25</v>
      </c>
      <c r="AD69">
        <f t="shared" si="27"/>
        <v>45.741871183226664</v>
      </c>
      <c r="AE69">
        <f t="shared" si="28"/>
        <v>-25.000000000000004</v>
      </c>
      <c r="AF69">
        <f t="shared" si="29"/>
        <v>36.518436823865017</v>
      </c>
      <c r="AG69">
        <f t="shared" si="30"/>
        <v>-24.999999999999996</v>
      </c>
      <c r="AH69">
        <f t="shared" si="31"/>
        <v>28.539816339744824</v>
      </c>
      <c r="AI69">
        <f t="shared" si="32"/>
        <v>-25</v>
      </c>
      <c r="AJ69">
        <f t="shared" si="33"/>
        <v>21.432104094770011</v>
      </c>
      <c r="AK69">
        <f t="shared" si="34"/>
        <v>-24.999999999999996</v>
      </c>
      <c r="AL69">
        <f t="shared" si="35"/>
        <v>14.923920022010648</v>
      </c>
      <c r="AM69">
        <f t="shared" si="36"/>
        <v>-24.999999999999996</v>
      </c>
      <c r="AN69">
        <f t="shared" si="37"/>
        <v>8.8071829529268086</v>
      </c>
      <c r="AO69">
        <f t="shared" si="38"/>
        <v>-25</v>
      </c>
      <c r="AP69">
        <f t="shared" si="39"/>
        <v>2.9118389571127636</v>
      </c>
      <c r="AQ69">
        <f t="shared" si="40"/>
        <v>-25</v>
      </c>
      <c r="AR69">
        <f t="shared" si="41"/>
        <v>-2.9118389571127636</v>
      </c>
      <c r="AS69">
        <f t="shared" si="42"/>
        <v>-25</v>
      </c>
      <c r="AT69">
        <f t="shared" si="43"/>
        <v>-8.8071829529268086</v>
      </c>
      <c r="AU69">
        <f t="shared" si="44"/>
        <v>-25</v>
      </c>
      <c r="AV69">
        <f t="shared" si="45"/>
        <v>-14.923920022010648</v>
      </c>
      <c r="AW69">
        <f t="shared" si="46"/>
        <v>-24.999999999999996</v>
      </c>
      <c r="AX69">
        <f t="shared" si="47"/>
        <v>-21.432104094770011</v>
      </c>
      <c r="AY69">
        <f t="shared" si="48"/>
        <v>-24.999999999999996</v>
      </c>
      <c r="AZ69">
        <f t="shared" si="49"/>
        <v>-28.539816339744824</v>
      </c>
      <c r="BA69">
        <f t="shared" si="50"/>
        <v>-25</v>
      </c>
      <c r="BB69">
        <f t="shared" si="51"/>
        <v>-36.518436823865017</v>
      </c>
      <c r="BC69">
        <f t="shared" si="52"/>
        <v>-24.999999999999996</v>
      </c>
      <c r="BD69">
        <f t="shared" si="53"/>
        <v>-45.741871183226664</v>
      </c>
      <c r="BE69">
        <f t="shared" si="54"/>
        <v>-25.000000000000004</v>
      </c>
      <c r="BF69">
        <f t="shared" si="55"/>
        <v>-56.751474918188272</v>
      </c>
      <c r="BG69">
        <f t="shared" si="56"/>
        <v>-25</v>
      </c>
      <c r="BH69">
        <f t="shared" si="57"/>
        <v>-70.3698266616517</v>
      </c>
      <c r="BI69">
        <f t="shared" si="58"/>
        <v>-25</v>
      </c>
      <c r="BJ69">
        <f t="shared" si="59"/>
        <v>-87.91213534812033</v>
      </c>
      <c r="BK69">
        <f t="shared" si="60"/>
        <v>-25</v>
      </c>
      <c r="BL69">
        <f t="shared" si="61"/>
        <v>-111.60596797719829</v>
      </c>
      <c r="BM69">
        <f t="shared" si="62"/>
        <v>-25</v>
      </c>
      <c r="BN69">
        <f t="shared" si="63"/>
        <v>-145.49360168409314</v>
      </c>
      <c r="BO69">
        <f t="shared" si="64"/>
        <v>-25</v>
      </c>
      <c r="BP69">
        <f t="shared" si="65"/>
        <v>-197.575862670373</v>
      </c>
      <c r="BQ69">
        <f t="shared" si="66"/>
        <v>-24.999999999999993</v>
      </c>
      <c r="BR69">
        <f t="shared" si="67"/>
        <v>-285.61944901923454</v>
      </c>
      <c r="BS69">
        <f t="shared" si="68"/>
        <v>-24.999999999999993</v>
      </c>
      <c r="BT69">
        <f t="shared" si="69"/>
        <v>219.14276587000947</v>
      </c>
      <c r="BU69">
        <f t="shared" si="70"/>
        <v>-2.7460411180505599</v>
      </c>
      <c r="BV69">
        <f t="shared" si="71"/>
        <v>296.18017582216021</v>
      </c>
      <c r="BW69">
        <f t="shared" si="72"/>
        <v>102.0371400524395</v>
      </c>
      <c r="BX69">
        <f t="shared" si="73"/>
        <v>282.98378186035313</v>
      </c>
      <c r="BY69">
        <f t="shared" si="74"/>
        <v>284.73950796350232</v>
      </c>
      <c r="BZ69">
        <f t="shared" si="75"/>
        <v>120.02545995910459</v>
      </c>
      <c r="CA69">
        <f t="shared" si="76"/>
        <v>439.02989890452085</v>
      </c>
      <c r="CB69">
        <f t="shared" si="77"/>
        <v>-21807.472598893026</v>
      </c>
      <c r="CC69">
        <f t="shared" si="78"/>
        <v>-25.000000000000004</v>
      </c>
    </row>
    <row r="70" spans="5:81" x14ac:dyDescent="0.2">
      <c r="E70">
        <f t="shared" si="82"/>
        <v>5.4999999999999964</v>
      </c>
      <c r="F70" t="e" cm="1">
        <f t="array" ref="F70">xtoyxsnew($E70,F$14,alfa,vita)</f>
        <v>#VALUE!</v>
      </c>
      <c r="G70" t="e" cm="1">
        <f t="array" ref="G70">YtoYySInEW($E70,F$14,alfa,vita)</f>
        <v>#VALUE!</v>
      </c>
      <c r="H70">
        <f t="shared" si="5"/>
        <v>-125.21098943840813</v>
      </c>
      <c r="I70">
        <f t="shared" si="6"/>
        <v>451.72847617212784</v>
      </c>
      <c r="J70">
        <f t="shared" si="7"/>
        <v>-293.19853859243301</v>
      </c>
      <c r="K70">
        <f t="shared" si="8"/>
        <v>289.26282068330192</v>
      </c>
      <c r="L70">
        <f t="shared" si="9"/>
        <v>-302.91189678227357</v>
      </c>
      <c r="M70">
        <f t="shared" si="10"/>
        <v>99.789633958228052</v>
      </c>
      <c r="N70">
        <f t="shared" si="11"/>
        <v>-220.66736943473401</v>
      </c>
      <c r="O70">
        <f t="shared" si="12"/>
        <v>-5.2113588301513891</v>
      </c>
      <c r="P70">
        <f t="shared" si="13"/>
        <v>285.61944901923454</v>
      </c>
      <c r="Q70">
        <f t="shared" si="14"/>
        <v>-24.999999999999993</v>
      </c>
      <c r="R70">
        <f t="shared" si="15"/>
        <v>197.575862670373</v>
      </c>
      <c r="S70">
        <f t="shared" si="16"/>
        <v>-24.999999999999993</v>
      </c>
      <c r="T70">
        <f t="shared" si="17"/>
        <v>145.49360168409314</v>
      </c>
      <c r="U70">
        <f t="shared" si="18"/>
        <v>-25</v>
      </c>
      <c r="V70">
        <f t="shared" si="19"/>
        <v>111.60596797719829</v>
      </c>
      <c r="W70">
        <f t="shared" si="20"/>
        <v>-25</v>
      </c>
      <c r="X70">
        <f t="shared" si="21"/>
        <v>87.91213534812033</v>
      </c>
      <c r="Y70">
        <f t="shared" si="22"/>
        <v>-25</v>
      </c>
      <c r="Z70">
        <f t="shared" si="23"/>
        <v>70.3698266616517</v>
      </c>
      <c r="AA70">
        <f t="shared" si="24"/>
        <v>-25</v>
      </c>
      <c r="AB70">
        <f t="shared" si="25"/>
        <v>56.751474918188272</v>
      </c>
      <c r="AC70">
        <f t="shared" si="26"/>
        <v>-25</v>
      </c>
      <c r="AD70">
        <f t="shared" si="27"/>
        <v>45.741871183226664</v>
      </c>
      <c r="AE70">
        <f t="shared" si="28"/>
        <v>-25.000000000000004</v>
      </c>
      <c r="AF70">
        <f t="shared" si="29"/>
        <v>36.518436823865017</v>
      </c>
      <c r="AG70">
        <f t="shared" si="30"/>
        <v>-24.999999999999996</v>
      </c>
      <c r="AH70">
        <f t="shared" si="31"/>
        <v>28.539816339744824</v>
      </c>
      <c r="AI70">
        <f t="shared" si="32"/>
        <v>-25</v>
      </c>
      <c r="AJ70">
        <f t="shared" si="33"/>
        <v>21.432104094770011</v>
      </c>
      <c r="AK70">
        <f t="shared" si="34"/>
        <v>-24.999999999999996</v>
      </c>
      <c r="AL70">
        <f t="shared" si="35"/>
        <v>14.923920022010648</v>
      </c>
      <c r="AM70">
        <f t="shared" si="36"/>
        <v>-24.999999999999996</v>
      </c>
      <c r="AN70">
        <f t="shared" si="37"/>
        <v>8.8071829529268086</v>
      </c>
      <c r="AO70">
        <f t="shared" si="38"/>
        <v>-25</v>
      </c>
      <c r="AP70">
        <f t="shared" si="39"/>
        <v>2.9118389571127636</v>
      </c>
      <c r="AQ70">
        <f t="shared" si="40"/>
        <v>-25</v>
      </c>
      <c r="AR70">
        <f t="shared" si="41"/>
        <v>-2.9118389571127636</v>
      </c>
      <c r="AS70">
        <f t="shared" si="42"/>
        <v>-25</v>
      </c>
      <c r="AT70">
        <f t="shared" si="43"/>
        <v>-8.8071829529268086</v>
      </c>
      <c r="AU70">
        <f t="shared" si="44"/>
        <v>-25</v>
      </c>
      <c r="AV70">
        <f t="shared" si="45"/>
        <v>-14.923920022010648</v>
      </c>
      <c r="AW70">
        <f t="shared" si="46"/>
        <v>-24.999999999999996</v>
      </c>
      <c r="AX70">
        <f t="shared" si="47"/>
        <v>-21.432104094770011</v>
      </c>
      <c r="AY70">
        <f t="shared" si="48"/>
        <v>-24.999999999999996</v>
      </c>
      <c r="AZ70">
        <f t="shared" si="49"/>
        <v>-28.539816339744824</v>
      </c>
      <c r="BA70">
        <f t="shared" si="50"/>
        <v>-25</v>
      </c>
      <c r="BB70">
        <f t="shared" si="51"/>
        <v>-36.518436823865017</v>
      </c>
      <c r="BC70">
        <f t="shared" si="52"/>
        <v>-24.999999999999996</v>
      </c>
      <c r="BD70">
        <f t="shared" si="53"/>
        <v>-45.741871183226664</v>
      </c>
      <c r="BE70">
        <f t="shared" si="54"/>
        <v>-25.000000000000004</v>
      </c>
      <c r="BF70">
        <f t="shared" si="55"/>
        <v>-56.751474918188272</v>
      </c>
      <c r="BG70">
        <f t="shared" si="56"/>
        <v>-25</v>
      </c>
      <c r="BH70">
        <f t="shared" si="57"/>
        <v>-70.3698266616517</v>
      </c>
      <c r="BI70">
        <f t="shared" si="58"/>
        <v>-25</v>
      </c>
      <c r="BJ70">
        <f t="shared" si="59"/>
        <v>-87.91213534812033</v>
      </c>
      <c r="BK70">
        <f t="shared" si="60"/>
        <v>-25</v>
      </c>
      <c r="BL70">
        <f t="shared" si="61"/>
        <v>-111.60596797719829</v>
      </c>
      <c r="BM70">
        <f t="shared" si="62"/>
        <v>-25</v>
      </c>
      <c r="BN70">
        <f t="shared" si="63"/>
        <v>-145.49360168409314</v>
      </c>
      <c r="BO70">
        <f t="shared" si="64"/>
        <v>-25</v>
      </c>
      <c r="BP70">
        <f t="shared" si="65"/>
        <v>-197.575862670373</v>
      </c>
      <c r="BQ70">
        <f t="shared" si="66"/>
        <v>-24.999999999999993</v>
      </c>
      <c r="BR70">
        <f t="shared" si="67"/>
        <v>-285.61944901923454</v>
      </c>
      <c r="BS70">
        <f t="shared" si="68"/>
        <v>-24.999999999999993</v>
      </c>
      <c r="BT70">
        <f t="shared" si="69"/>
        <v>220.66736943473401</v>
      </c>
      <c r="BU70">
        <f t="shared" si="70"/>
        <v>-5.2113588301513891</v>
      </c>
      <c r="BV70">
        <f t="shared" si="71"/>
        <v>302.91189678227357</v>
      </c>
      <c r="BW70">
        <f t="shared" si="72"/>
        <v>99.789633958228052</v>
      </c>
      <c r="BX70">
        <f t="shared" si="73"/>
        <v>293.19853859243301</v>
      </c>
      <c r="BY70">
        <f t="shared" si="74"/>
        <v>289.26282068330192</v>
      </c>
      <c r="BZ70">
        <f t="shared" si="75"/>
        <v>125.21098943840813</v>
      </c>
      <c r="CA70">
        <f t="shared" si="76"/>
        <v>451.72847617212784</v>
      </c>
      <c r="CB70">
        <f t="shared" si="77"/>
        <v>-21807.472598893026</v>
      </c>
      <c r="CC70">
        <f t="shared" si="78"/>
        <v>-25.000000000000004</v>
      </c>
    </row>
    <row r="71" spans="5:81" x14ac:dyDescent="0.2">
      <c r="E71">
        <f t="shared" si="82"/>
        <v>5.5999999999999961</v>
      </c>
      <c r="F71" t="e" cm="1">
        <f t="array" ref="F71">xtoyxsnew($E71,F$14,alfa,vita)</f>
        <v>#VALUE!</v>
      </c>
      <c r="G71" t="e" cm="1">
        <f t="array" ref="G71">YtoYySInEW($E71,F$14,alfa,vita)</f>
        <v>#VALUE!</v>
      </c>
      <c r="H71">
        <f t="shared" si="5"/>
        <v>-130.53729792681497</v>
      </c>
      <c r="I71">
        <f t="shared" si="6"/>
        <v>464.56911138689065</v>
      </c>
      <c r="J71">
        <f t="shared" si="7"/>
        <v>-303.55915443076918</v>
      </c>
      <c r="K71">
        <f t="shared" si="8"/>
        <v>293.64931974740631</v>
      </c>
      <c r="L71">
        <f t="shared" si="9"/>
        <v>-309.51925715570729</v>
      </c>
      <c r="M71">
        <f t="shared" si="10"/>
        <v>97.385553928650907</v>
      </c>
      <c r="N71">
        <f t="shared" si="11"/>
        <v>-222.01650653837359</v>
      </c>
      <c r="O71">
        <f t="shared" si="12"/>
        <v>-7.5808827917984463</v>
      </c>
      <c r="P71">
        <f t="shared" si="13"/>
        <v>285.61944901923454</v>
      </c>
      <c r="Q71">
        <f t="shared" si="14"/>
        <v>-24.999999999999993</v>
      </c>
      <c r="R71">
        <f t="shared" si="15"/>
        <v>197.575862670373</v>
      </c>
      <c r="S71">
        <f t="shared" si="16"/>
        <v>-24.999999999999993</v>
      </c>
      <c r="T71">
        <f t="shared" si="17"/>
        <v>145.49360168409314</v>
      </c>
      <c r="U71">
        <f t="shared" si="18"/>
        <v>-25</v>
      </c>
      <c r="V71">
        <f t="shared" si="19"/>
        <v>111.60596797719829</v>
      </c>
      <c r="W71">
        <f t="shared" si="20"/>
        <v>-25</v>
      </c>
      <c r="X71">
        <f t="shared" si="21"/>
        <v>87.91213534812033</v>
      </c>
      <c r="Y71">
        <f t="shared" si="22"/>
        <v>-25</v>
      </c>
      <c r="Z71">
        <f t="shared" si="23"/>
        <v>70.3698266616517</v>
      </c>
      <c r="AA71">
        <f t="shared" si="24"/>
        <v>-25</v>
      </c>
      <c r="AB71">
        <f t="shared" si="25"/>
        <v>56.751474918188272</v>
      </c>
      <c r="AC71">
        <f t="shared" si="26"/>
        <v>-25</v>
      </c>
      <c r="AD71">
        <f t="shared" si="27"/>
        <v>45.741871183226664</v>
      </c>
      <c r="AE71">
        <f t="shared" si="28"/>
        <v>-25.000000000000004</v>
      </c>
      <c r="AF71">
        <f t="shared" si="29"/>
        <v>36.518436823865017</v>
      </c>
      <c r="AG71">
        <f t="shared" si="30"/>
        <v>-24.999999999999996</v>
      </c>
      <c r="AH71">
        <f t="shared" si="31"/>
        <v>28.539816339744824</v>
      </c>
      <c r="AI71">
        <f t="shared" si="32"/>
        <v>-25</v>
      </c>
      <c r="AJ71">
        <f t="shared" si="33"/>
        <v>21.432104094770011</v>
      </c>
      <c r="AK71">
        <f t="shared" si="34"/>
        <v>-24.999999999999996</v>
      </c>
      <c r="AL71">
        <f t="shared" si="35"/>
        <v>14.923920022010648</v>
      </c>
      <c r="AM71">
        <f t="shared" si="36"/>
        <v>-24.999999999999996</v>
      </c>
      <c r="AN71">
        <f t="shared" si="37"/>
        <v>8.8071829529268086</v>
      </c>
      <c r="AO71">
        <f t="shared" si="38"/>
        <v>-25</v>
      </c>
      <c r="AP71">
        <f t="shared" si="39"/>
        <v>2.9118389571127636</v>
      </c>
      <c r="AQ71">
        <f t="shared" si="40"/>
        <v>-25</v>
      </c>
      <c r="AR71">
        <f t="shared" si="41"/>
        <v>-2.9118389571127636</v>
      </c>
      <c r="AS71">
        <f t="shared" si="42"/>
        <v>-25</v>
      </c>
      <c r="AT71">
        <f t="shared" si="43"/>
        <v>-8.8071829529268086</v>
      </c>
      <c r="AU71">
        <f t="shared" si="44"/>
        <v>-25</v>
      </c>
      <c r="AV71">
        <f t="shared" si="45"/>
        <v>-14.923920022010648</v>
      </c>
      <c r="AW71">
        <f t="shared" si="46"/>
        <v>-24.999999999999996</v>
      </c>
      <c r="AX71">
        <f t="shared" si="47"/>
        <v>-21.432104094770011</v>
      </c>
      <c r="AY71">
        <f t="shared" si="48"/>
        <v>-24.999999999999996</v>
      </c>
      <c r="AZ71">
        <f t="shared" si="49"/>
        <v>-28.539816339744824</v>
      </c>
      <c r="BA71">
        <f t="shared" si="50"/>
        <v>-25</v>
      </c>
      <c r="BB71">
        <f t="shared" si="51"/>
        <v>-36.518436823865017</v>
      </c>
      <c r="BC71">
        <f t="shared" si="52"/>
        <v>-24.999999999999996</v>
      </c>
      <c r="BD71">
        <f t="shared" si="53"/>
        <v>-45.741871183226664</v>
      </c>
      <c r="BE71">
        <f t="shared" si="54"/>
        <v>-25.000000000000004</v>
      </c>
      <c r="BF71">
        <f t="shared" si="55"/>
        <v>-56.751474918188272</v>
      </c>
      <c r="BG71">
        <f t="shared" si="56"/>
        <v>-25</v>
      </c>
      <c r="BH71">
        <f t="shared" si="57"/>
        <v>-70.3698266616517</v>
      </c>
      <c r="BI71">
        <f t="shared" si="58"/>
        <v>-25</v>
      </c>
      <c r="BJ71">
        <f t="shared" si="59"/>
        <v>-87.91213534812033</v>
      </c>
      <c r="BK71">
        <f t="shared" si="60"/>
        <v>-25</v>
      </c>
      <c r="BL71">
        <f t="shared" si="61"/>
        <v>-111.60596797719829</v>
      </c>
      <c r="BM71">
        <f t="shared" si="62"/>
        <v>-25</v>
      </c>
      <c r="BN71">
        <f t="shared" si="63"/>
        <v>-145.49360168409314</v>
      </c>
      <c r="BO71">
        <f t="shared" si="64"/>
        <v>-25</v>
      </c>
      <c r="BP71">
        <f t="shared" si="65"/>
        <v>-197.575862670373</v>
      </c>
      <c r="BQ71">
        <f t="shared" si="66"/>
        <v>-24.999999999999993</v>
      </c>
      <c r="BR71">
        <f t="shared" si="67"/>
        <v>-285.61944901923454</v>
      </c>
      <c r="BS71">
        <f t="shared" si="68"/>
        <v>-24.999999999999993</v>
      </c>
      <c r="BT71">
        <f t="shared" si="69"/>
        <v>222.01650653837359</v>
      </c>
      <c r="BU71">
        <f t="shared" si="70"/>
        <v>-7.5808827917984463</v>
      </c>
      <c r="BV71">
        <f t="shared" si="71"/>
        <v>309.51925715570729</v>
      </c>
      <c r="BW71">
        <f t="shared" si="72"/>
        <v>97.385553928650907</v>
      </c>
      <c r="BX71">
        <f t="shared" si="73"/>
        <v>303.55915443076918</v>
      </c>
      <c r="BY71">
        <f t="shared" si="74"/>
        <v>293.64931974740631</v>
      </c>
      <c r="BZ71">
        <f t="shared" si="75"/>
        <v>130.53729792681497</v>
      </c>
      <c r="CA71">
        <f t="shared" si="76"/>
        <v>464.56911138689065</v>
      </c>
      <c r="CB71">
        <f t="shared" si="77"/>
        <v>-21807.472598893026</v>
      </c>
      <c r="CC71">
        <f t="shared" si="78"/>
        <v>-25.000000000000004</v>
      </c>
    </row>
    <row r="72" spans="5:81" x14ac:dyDescent="0.2">
      <c r="E72">
        <f t="shared" si="82"/>
        <v>5.6999999999999957</v>
      </c>
      <c r="F72" t="e" cm="1">
        <f t="array" ref="F72">xtoyxsnew($E72,F$14,alfa,vita)</f>
        <v>#VALUE!</v>
      </c>
      <c r="G72" t="e" cm="1">
        <f t="array" ref="G72">YtoYySInEW($E72,F$14,alfa,vita)</f>
        <v>#VALUE!</v>
      </c>
      <c r="H72">
        <f t="shared" si="5"/>
        <v>-136.00594294506303</v>
      </c>
      <c r="I72">
        <f t="shared" si="6"/>
        <v>477.55024393980267</v>
      </c>
      <c r="J72">
        <f t="shared" si="7"/>
        <v>-314.06107296923216</v>
      </c>
      <c r="K72">
        <f t="shared" si="8"/>
        <v>297.89430414018852</v>
      </c>
      <c r="L72">
        <f t="shared" si="9"/>
        <v>-315.99406853510214</v>
      </c>
      <c r="M72">
        <f t="shared" si="10"/>
        <v>94.831768465189356</v>
      </c>
      <c r="N72">
        <f t="shared" si="11"/>
        <v>-223.19758275489781</v>
      </c>
      <c r="O72">
        <f t="shared" si="12"/>
        <v>-9.8421456809691943</v>
      </c>
      <c r="P72">
        <f t="shared" si="13"/>
        <v>285.61944901923454</v>
      </c>
      <c r="Q72">
        <f t="shared" si="14"/>
        <v>-24.999999999999993</v>
      </c>
      <c r="R72">
        <f t="shared" si="15"/>
        <v>197.575862670373</v>
      </c>
      <c r="S72">
        <f t="shared" si="16"/>
        <v>-24.999999999999993</v>
      </c>
      <c r="T72">
        <f t="shared" si="17"/>
        <v>145.49360168409314</v>
      </c>
      <c r="U72">
        <f t="shared" si="18"/>
        <v>-25</v>
      </c>
      <c r="V72">
        <f t="shared" si="19"/>
        <v>111.60596797719829</v>
      </c>
      <c r="W72">
        <f t="shared" si="20"/>
        <v>-25</v>
      </c>
      <c r="X72">
        <f t="shared" si="21"/>
        <v>87.91213534812033</v>
      </c>
      <c r="Y72">
        <f t="shared" si="22"/>
        <v>-25</v>
      </c>
      <c r="Z72">
        <f t="shared" si="23"/>
        <v>70.3698266616517</v>
      </c>
      <c r="AA72">
        <f t="shared" si="24"/>
        <v>-25</v>
      </c>
      <c r="AB72">
        <f t="shared" si="25"/>
        <v>56.751474918188272</v>
      </c>
      <c r="AC72">
        <f t="shared" si="26"/>
        <v>-25</v>
      </c>
      <c r="AD72">
        <f t="shared" si="27"/>
        <v>45.741871183226664</v>
      </c>
      <c r="AE72">
        <f t="shared" si="28"/>
        <v>-25.000000000000004</v>
      </c>
      <c r="AF72">
        <f t="shared" si="29"/>
        <v>36.518436823865017</v>
      </c>
      <c r="AG72">
        <f t="shared" si="30"/>
        <v>-24.999999999999996</v>
      </c>
      <c r="AH72">
        <f t="shared" si="31"/>
        <v>28.539816339744824</v>
      </c>
      <c r="AI72">
        <f t="shared" si="32"/>
        <v>-25</v>
      </c>
      <c r="AJ72">
        <f t="shared" si="33"/>
        <v>21.432104094770011</v>
      </c>
      <c r="AK72">
        <f t="shared" si="34"/>
        <v>-24.999999999999996</v>
      </c>
      <c r="AL72">
        <f t="shared" si="35"/>
        <v>14.923920022010648</v>
      </c>
      <c r="AM72">
        <f t="shared" si="36"/>
        <v>-24.999999999999996</v>
      </c>
      <c r="AN72">
        <f t="shared" si="37"/>
        <v>8.8071829529268086</v>
      </c>
      <c r="AO72">
        <f t="shared" si="38"/>
        <v>-25</v>
      </c>
      <c r="AP72">
        <f t="shared" si="39"/>
        <v>2.9118389571127636</v>
      </c>
      <c r="AQ72">
        <f t="shared" si="40"/>
        <v>-25</v>
      </c>
      <c r="AR72">
        <f t="shared" si="41"/>
        <v>-2.9118389571127636</v>
      </c>
      <c r="AS72">
        <f t="shared" si="42"/>
        <v>-25</v>
      </c>
      <c r="AT72">
        <f t="shared" si="43"/>
        <v>-8.8071829529268086</v>
      </c>
      <c r="AU72">
        <f t="shared" si="44"/>
        <v>-25</v>
      </c>
      <c r="AV72">
        <f t="shared" si="45"/>
        <v>-14.923920022010648</v>
      </c>
      <c r="AW72">
        <f t="shared" si="46"/>
        <v>-24.999999999999996</v>
      </c>
      <c r="AX72">
        <f t="shared" si="47"/>
        <v>-21.432104094770011</v>
      </c>
      <c r="AY72">
        <f t="shared" si="48"/>
        <v>-24.999999999999996</v>
      </c>
      <c r="AZ72">
        <f t="shared" si="49"/>
        <v>-28.539816339744824</v>
      </c>
      <c r="BA72">
        <f t="shared" si="50"/>
        <v>-25</v>
      </c>
      <c r="BB72">
        <f t="shared" si="51"/>
        <v>-36.518436823865017</v>
      </c>
      <c r="BC72">
        <f t="shared" si="52"/>
        <v>-24.999999999999996</v>
      </c>
      <c r="BD72">
        <f t="shared" si="53"/>
        <v>-45.741871183226664</v>
      </c>
      <c r="BE72">
        <f t="shared" si="54"/>
        <v>-25.000000000000004</v>
      </c>
      <c r="BF72">
        <f t="shared" si="55"/>
        <v>-56.751474918188272</v>
      </c>
      <c r="BG72">
        <f t="shared" si="56"/>
        <v>-25</v>
      </c>
      <c r="BH72">
        <f t="shared" si="57"/>
        <v>-70.3698266616517</v>
      </c>
      <c r="BI72">
        <f t="shared" si="58"/>
        <v>-25</v>
      </c>
      <c r="BJ72">
        <f t="shared" si="59"/>
        <v>-87.91213534812033</v>
      </c>
      <c r="BK72">
        <f t="shared" si="60"/>
        <v>-25</v>
      </c>
      <c r="BL72">
        <f t="shared" si="61"/>
        <v>-111.60596797719829</v>
      </c>
      <c r="BM72">
        <f t="shared" si="62"/>
        <v>-25</v>
      </c>
      <c r="BN72">
        <f t="shared" si="63"/>
        <v>-145.49360168409314</v>
      </c>
      <c r="BO72">
        <f t="shared" si="64"/>
        <v>-25</v>
      </c>
      <c r="BP72">
        <f t="shared" si="65"/>
        <v>-197.575862670373</v>
      </c>
      <c r="BQ72">
        <f t="shared" si="66"/>
        <v>-24.999999999999993</v>
      </c>
      <c r="BR72">
        <f t="shared" si="67"/>
        <v>-285.61944901923454</v>
      </c>
      <c r="BS72">
        <f t="shared" si="68"/>
        <v>-24.999999999999993</v>
      </c>
      <c r="BT72">
        <f t="shared" si="69"/>
        <v>223.19758275489781</v>
      </c>
      <c r="BU72">
        <f t="shared" si="70"/>
        <v>-9.8421456809691943</v>
      </c>
      <c r="BV72">
        <f t="shared" si="71"/>
        <v>315.99406853510214</v>
      </c>
      <c r="BW72">
        <f t="shared" si="72"/>
        <v>94.831768465189356</v>
      </c>
      <c r="BX72">
        <f t="shared" si="73"/>
        <v>314.06107296923216</v>
      </c>
      <c r="BY72">
        <f t="shared" si="74"/>
        <v>297.89430414018852</v>
      </c>
      <c r="BZ72">
        <f t="shared" si="75"/>
        <v>136.00594294506303</v>
      </c>
      <c r="CA72">
        <f t="shared" si="76"/>
        <v>477.55024393980267</v>
      </c>
      <c r="CB72">
        <f t="shared" si="77"/>
        <v>-21807.472598893026</v>
      </c>
      <c r="CC72">
        <f t="shared" si="78"/>
        <v>-25.000000000000004</v>
      </c>
    </row>
    <row r="73" spans="5:81" x14ac:dyDescent="0.2">
      <c r="E73">
        <f t="shared" si="82"/>
        <v>5.7999999999999954</v>
      </c>
      <c r="F73" t="e" cm="1">
        <f t="array" ref="F73">xtoyxsnew($E73,F$14,alfa,vita)</f>
        <v>#VALUE!</v>
      </c>
      <c r="G73" t="e" cm="1">
        <f t="array" ref="G73">YtoYySInEW($E73,F$14,alfa,vita)</f>
        <v>#VALUE!</v>
      </c>
      <c r="H73">
        <f t="shared" si="5"/>
        <v>-141.61846471477236</v>
      </c>
      <c r="I73">
        <f t="shared" si="6"/>
        <v>490.67029614626733</v>
      </c>
      <c r="J73">
        <f t="shared" si="7"/>
        <v>-324.69958636744138</v>
      </c>
      <c r="K73">
        <f t="shared" si="8"/>
        <v>301.99322450744262</v>
      </c>
      <c r="L73">
        <f t="shared" si="9"/>
        <v>-322.32852120804699</v>
      </c>
      <c r="M73">
        <f t="shared" si="10"/>
        <v>92.13557378054152</v>
      </c>
      <c r="N73">
        <f t="shared" si="11"/>
        <v>-224.21888791571936</v>
      </c>
      <c r="O73">
        <f t="shared" si="12"/>
        <v>-11.983249794549742</v>
      </c>
      <c r="P73">
        <f t="shared" si="13"/>
        <v>285.61944901923454</v>
      </c>
      <c r="Q73">
        <f t="shared" si="14"/>
        <v>-24.999999999999993</v>
      </c>
      <c r="R73">
        <f t="shared" si="15"/>
        <v>197.575862670373</v>
      </c>
      <c r="S73">
        <f t="shared" si="16"/>
        <v>-24.999999999999993</v>
      </c>
      <c r="T73">
        <f t="shared" si="17"/>
        <v>145.49360168409314</v>
      </c>
      <c r="U73">
        <f t="shared" si="18"/>
        <v>-25</v>
      </c>
      <c r="V73">
        <f t="shared" si="19"/>
        <v>111.60596797719829</v>
      </c>
      <c r="W73">
        <f t="shared" si="20"/>
        <v>-25</v>
      </c>
      <c r="X73">
        <f t="shared" si="21"/>
        <v>87.91213534812033</v>
      </c>
      <c r="Y73">
        <f t="shared" si="22"/>
        <v>-25</v>
      </c>
      <c r="Z73">
        <f t="shared" si="23"/>
        <v>70.3698266616517</v>
      </c>
      <c r="AA73">
        <f t="shared" si="24"/>
        <v>-25</v>
      </c>
      <c r="AB73">
        <f t="shared" si="25"/>
        <v>56.751474918188272</v>
      </c>
      <c r="AC73">
        <f t="shared" si="26"/>
        <v>-25</v>
      </c>
      <c r="AD73">
        <f t="shared" si="27"/>
        <v>45.741871183226664</v>
      </c>
      <c r="AE73">
        <f t="shared" si="28"/>
        <v>-25.000000000000004</v>
      </c>
      <c r="AF73">
        <f t="shared" si="29"/>
        <v>36.518436823865017</v>
      </c>
      <c r="AG73">
        <f t="shared" si="30"/>
        <v>-24.999999999999996</v>
      </c>
      <c r="AH73">
        <f t="shared" si="31"/>
        <v>28.539816339744824</v>
      </c>
      <c r="AI73">
        <f t="shared" si="32"/>
        <v>-25</v>
      </c>
      <c r="AJ73">
        <f t="shared" si="33"/>
        <v>21.432104094770011</v>
      </c>
      <c r="AK73">
        <f t="shared" si="34"/>
        <v>-24.999999999999996</v>
      </c>
      <c r="AL73">
        <f t="shared" si="35"/>
        <v>14.923920022010648</v>
      </c>
      <c r="AM73">
        <f t="shared" si="36"/>
        <v>-24.999999999999996</v>
      </c>
      <c r="AN73">
        <f t="shared" si="37"/>
        <v>8.8071829529268086</v>
      </c>
      <c r="AO73">
        <f t="shared" si="38"/>
        <v>-25</v>
      </c>
      <c r="AP73">
        <f t="shared" si="39"/>
        <v>2.9118389571127636</v>
      </c>
      <c r="AQ73">
        <f t="shared" si="40"/>
        <v>-25</v>
      </c>
      <c r="AR73">
        <f t="shared" si="41"/>
        <v>-2.9118389571127636</v>
      </c>
      <c r="AS73">
        <f t="shared" si="42"/>
        <v>-25</v>
      </c>
      <c r="AT73">
        <f t="shared" si="43"/>
        <v>-8.8071829529268086</v>
      </c>
      <c r="AU73">
        <f t="shared" si="44"/>
        <v>-25</v>
      </c>
      <c r="AV73">
        <f t="shared" si="45"/>
        <v>-14.923920022010648</v>
      </c>
      <c r="AW73">
        <f t="shared" si="46"/>
        <v>-24.999999999999996</v>
      </c>
      <c r="AX73">
        <f t="shared" si="47"/>
        <v>-21.432104094770011</v>
      </c>
      <c r="AY73">
        <f t="shared" si="48"/>
        <v>-24.999999999999996</v>
      </c>
      <c r="AZ73">
        <f t="shared" si="49"/>
        <v>-28.539816339744824</v>
      </c>
      <c r="BA73">
        <f t="shared" si="50"/>
        <v>-25</v>
      </c>
      <c r="BB73">
        <f t="shared" si="51"/>
        <v>-36.518436823865017</v>
      </c>
      <c r="BC73">
        <f t="shared" si="52"/>
        <v>-24.999999999999996</v>
      </c>
      <c r="BD73">
        <f t="shared" si="53"/>
        <v>-45.741871183226664</v>
      </c>
      <c r="BE73">
        <f t="shared" si="54"/>
        <v>-25.000000000000004</v>
      </c>
      <c r="BF73">
        <f t="shared" si="55"/>
        <v>-56.751474918188272</v>
      </c>
      <c r="BG73">
        <f t="shared" si="56"/>
        <v>-25</v>
      </c>
      <c r="BH73">
        <f t="shared" si="57"/>
        <v>-70.3698266616517</v>
      </c>
      <c r="BI73">
        <f t="shared" si="58"/>
        <v>-25</v>
      </c>
      <c r="BJ73">
        <f t="shared" si="59"/>
        <v>-87.91213534812033</v>
      </c>
      <c r="BK73">
        <f t="shared" si="60"/>
        <v>-25</v>
      </c>
      <c r="BL73">
        <f t="shared" si="61"/>
        <v>-111.60596797719829</v>
      </c>
      <c r="BM73">
        <f t="shared" si="62"/>
        <v>-25</v>
      </c>
      <c r="BN73">
        <f t="shared" si="63"/>
        <v>-145.49360168409314</v>
      </c>
      <c r="BO73">
        <f t="shared" si="64"/>
        <v>-25</v>
      </c>
      <c r="BP73">
        <f t="shared" si="65"/>
        <v>-197.575862670373</v>
      </c>
      <c r="BQ73">
        <f t="shared" si="66"/>
        <v>-24.999999999999993</v>
      </c>
      <c r="BR73">
        <f t="shared" si="67"/>
        <v>-285.61944901923454</v>
      </c>
      <c r="BS73">
        <f t="shared" si="68"/>
        <v>-24.999999999999993</v>
      </c>
      <c r="BT73">
        <f t="shared" si="69"/>
        <v>224.21888791571936</v>
      </c>
      <c r="BU73">
        <f t="shared" si="70"/>
        <v>-11.983249794549742</v>
      </c>
      <c r="BV73">
        <f t="shared" si="71"/>
        <v>322.32852120804699</v>
      </c>
      <c r="BW73">
        <f t="shared" si="72"/>
        <v>92.13557378054152</v>
      </c>
      <c r="BX73">
        <f t="shared" si="73"/>
        <v>324.69958636744138</v>
      </c>
      <c r="BY73">
        <f t="shared" si="74"/>
        <v>301.99322450744262</v>
      </c>
      <c r="BZ73">
        <f t="shared" si="75"/>
        <v>141.61846471477236</v>
      </c>
      <c r="CA73">
        <f t="shared" si="76"/>
        <v>490.67029614626733</v>
      </c>
      <c r="CB73">
        <f t="shared" si="77"/>
        <v>-21807.472598893026</v>
      </c>
      <c r="CC73">
        <f t="shared" si="78"/>
        <v>-25.000000000000004</v>
      </c>
    </row>
    <row r="74" spans="5:81" x14ac:dyDescent="0.2">
      <c r="E74">
        <f t="shared" si="82"/>
        <v>5.899999999999995</v>
      </c>
      <c r="F74" t="e" cm="1">
        <f t="array" ref="F74">xtoyxsnew($E74,F$14,alfa,vita)</f>
        <v>#VALUE!</v>
      </c>
      <c r="G74" t="e" cm="1">
        <f t="array" ref="G74">YtoYySInEW($E74,F$14,alfa,vita)</f>
        <v>#VALUE!</v>
      </c>
      <c r="H74">
        <f t="shared" si="5"/>
        <v>-147.37638597125044</v>
      </c>
      <c r="I74">
        <f t="shared" si="6"/>
        <v>503.92767343784584</v>
      </c>
      <c r="J74">
        <f t="shared" si="7"/>
        <v>-335.46984039616194</v>
      </c>
      <c r="K74">
        <f t="shared" si="8"/>
        <v>305.94168803193122</v>
      </c>
      <c r="L74">
        <f t="shared" si="9"/>
        <v>-328.51520646957289</v>
      </c>
      <c r="M74">
        <f t="shared" si="10"/>
        <v>89.304672953206222</v>
      </c>
      <c r="N74">
        <f t="shared" si="11"/>
        <v>-225.08955249249479</v>
      </c>
      <c r="O74">
        <f t="shared" si="12"/>
        <v>-13.992929648459853</v>
      </c>
      <c r="P74">
        <f t="shared" si="13"/>
        <v>285.61944901923454</v>
      </c>
      <c r="Q74">
        <f t="shared" si="14"/>
        <v>-24.999999999999993</v>
      </c>
      <c r="R74">
        <f t="shared" si="15"/>
        <v>197.575862670373</v>
      </c>
      <c r="S74">
        <f t="shared" si="16"/>
        <v>-24.999999999999993</v>
      </c>
      <c r="T74">
        <f t="shared" si="17"/>
        <v>145.49360168409314</v>
      </c>
      <c r="U74">
        <f t="shared" si="18"/>
        <v>-25</v>
      </c>
      <c r="V74">
        <f t="shared" si="19"/>
        <v>111.60596797719829</v>
      </c>
      <c r="W74">
        <f t="shared" si="20"/>
        <v>-25</v>
      </c>
      <c r="X74">
        <f t="shared" si="21"/>
        <v>87.91213534812033</v>
      </c>
      <c r="Y74">
        <f t="shared" si="22"/>
        <v>-25</v>
      </c>
      <c r="Z74">
        <f t="shared" si="23"/>
        <v>70.3698266616517</v>
      </c>
      <c r="AA74">
        <f t="shared" si="24"/>
        <v>-25</v>
      </c>
      <c r="AB74">
        <f t="shared" si="25"/>
        <v>56.751474918188272</v>
      </c>
      <c r="AC74">
        <f t="shared" si="26"/>
        <v>-25</v>
      </c>
      <c r="AD74">
        <f t="shared" si="27"/>
        <v>45.741871183226664</v>
      </c>
      <c r="AE74">
        <f t="shared" si="28"/>
        <v>-25.000000000000004</v>
      </c>
      <c r="AF74">
        <f t="shared" si="29"/>
        <v>36.518436823865017</v>
      </c>
      <c r="AG74">
        <f t="shared" si="30"/>
        <v>-24.999999999999996</v>
      </c>
      <c r="AH74">
        <f t="shared" si="31"/>
        <v>28.539816339744824</v>
      </c>
      <c r="AI74">
        <f t="shared" si="32"/>
        <v>-25</v>
      </c>
      <c r="AJ74">
        <f t="shared" si="33"/>
        <v>21.432104094770011</v>
      </c>
      <c r="AK74">
        <f t="shared" si="34"/>
        <v>-24.999999999999996</v>
      </c>
      <c r="AL74">
        <f t="shared" si="35"/>
        <v>14.923920022010648</v>
      </c>
      <c r="AM74">
        <f t="shared" si="36"/>
        <v>-24.999999999999996</v>
      </c>
      <c r="AN74">
        <f t="shared" si="37"/>
        <v>8.8071829529268086</v>
      </c>
      <c r="AO74">
        <f t="shared" si="38"/>
        <v>-25</v>
      </c>
      <c r="AP74">
        <f t="shared" si="39"/>
        <v>2.9118389571127636</v>
      </c>
      <c r="AQ74">
        <f t="shared" si="40"/>
        <v>-25</v>
      </c>
      <c r="AR74">
        <f t="shared" si="41"/>
        <v>-2.9118389571127636</v>
      </c>
      <c r="AS74">
        <f t="shared" si="42"/>
        <v>-25</v>
      </c>
      <c r="AT74">
        <f t="shared" si="43"/>
        <v>-8.8071829529268086</v>
      </c>
      <c r="AU74">
        <f t="shared" si="44"/>
        <v>-25</v>
      </c>
      <c r="AV74">
        <f t="shared" si="45"/>
        <v>-14.923920022010648</v>
      </c>
      <c r="AW74">
        <f t="shared" si="46"/>
        <v>-24.999999999999996</v>
      </c>
      <c r="AX74">
        <f t="shared" si="47"/>
        <v>-21.432104094770011</v>
      </c>
      <c r="AY74">
        <f t="shared" si="48"/>
        <v>-24.999999999999996</v>
      </c>
      <c r="AZ74">
        <f t="shared" si="49"/>
        <v>-28.539816339744824</v>
      </c>
      <c r="BA74">
        <f t="shared" si="50"/>
        <v>-25</v>
      </c>
      <c r="BB74">
        <f t="shared" si="51"/>
        <v>-36.518436823865017</v>
      </c>
      <c r="BC74">
        <f t="shared" si="52"/>
        <v>-24.999999999999996</v>
      </c>
      <c r="BD74">
        <f t="shared" si="53"/>
        <v>-45.741871183226664</v>
      </c>
      <c r="BE74">
        <f t="shared" si="54"/>
        <v>-25.000000000000004</v>
      </c>
      <c r="BF74">
        <f t="shared" si="55"/>
        <v>-56.751474918188272</v>
      </c>
      <c r="BG74">
        <f t="shared" si="56"/>
        <v>-25</v>
      </c>
      <c r="BH74">
        <f t="shared" si="57"/>
        <v>-70.3698266616517</v>
      </c>
      <c r="BI74">
        <f t="shared" si="58"/>
        <v>-25</v>
      </c>
      <c r="BJ74">
        <f t="shared" si="59"/>
        <v>-87.91213534812033</v>
      </c>
      <c r="BK74">
        <f t="shared" si="60"/>
        <v>-25</v>
      </c>
      <c r="BL74">
        <f t="shared" si="61"/>
        <v>-111.60596797719829</v>
      </c>
      <c r="BM74">
        <f t="shared" si="62"/>
        <v>-25</v>
      </c>
      <c r="BN74">
        <f t="shared" si="63"/>
        <v>-145.49360168409314</v>
      </c>
      <c r="BO74">
        <f t="shared" si="64"/>
        <v>-25</v>
      </c>
      <c r="BP74">
        <f t="shared" si="65"/>
        <v>-197.575862670373</v>
      </c>
      <c r="BQ74">
        <f t="shared" si="66"/>
        <v>-24.999999999999993</v>
      </c>
      <c r="BR74">
        <f t="shared" si="67"/>
        <v>-285.61944901923454</v>
      </c>
      <c r="BS74">
        <f t="shared" si="68"/>
        <v>-24.999999999999993</v>
      </c>
      <c r="BT74">
        <f t="shared" si="69"/>
        <v>225.08955249249479</v>
      </c>
      <c r="BU74">
        <f t="shared" si="70"/>
        <v>-13.992929648459853</v>
      </c>
      <c r="BV74">
        <f t="shared" si="71"/>
        <v>328.51520646957289</v>
      </c>
      <c r="BW74">
        <f t="shared" si="72"/>
        <v>89.304672953206222</v>
      </c>
      <c r="BX74">
        <f t="shared" si="73"/>
        <v>335.46984039616194</v>
      </c>
      <c r="BY74">
        <f t="shared" si="74"/>
        <v>305.94168803193122</v>
      </c>
      <c r="BZ74">
        <f t="shared" si="75"/>
        <v>147.37638597125044</v>
      </c>
      <c r="CA74">
        <f t="shared" si="76"/>
        <v>503.92767343784584</v>
      </c>
      <c r="CB74">
        <f t="shared" si="77"/>
        <v>-21807.472598893026</v>
      </c>
      <c r="CC74">
        <f t="shared" si="78"/>
        <v>-25.000000000000004</v>
      </c>
    </row>
    <row r="75" spans="5:81" x14ac:dyDescent="0.2">
      <c r="E75">
        <f t="shared" si="82"/>
        <v>5.9999999999999947</v>
      </c>
      <c r="F75" t="e" cm="1">
        <f t="array" ref="F75">xtoyxsnew($E75,F$14,alfa,vita)</f>
        <v>#VALUE!</v>
      </c>
      <c r="G75" t="e" cm="1">
        <f t="array" ref="G75">YtoYySInEW($E75,F$14,alfa,vita)</f>
        <v>#VALUE!</v>
      </c>
      <c r="H75">
        <f t="shared" si="5"/>
        <v>-153.28121177842485</v>
      </c>
      <c r="I75">
        <f t="shared" si="6"/>
        <v>517.32076455605556</v>
      </c>
      <c r="J75">
        <f t="shared" si="7"/>
        <v>-346.36683963958831</v>
      </c>
      <c r="K75">
        <f t="shared" si="8"/>
        <v>309.73546314117243</v>
      </c>
      <c r="L75">
        <f t="shared" si="9"/>
        <v>-334.54713778896092</v>
      </c>
      <c r="M75">
        <f t="shared" si="10"/>
        <v>86.347153919644285</v>
      </c>
      <c r="N75">
        <f t="shared" si="11"/>
        <v>-225.81949955687176</v>
      </c>
      <c r="O75">
        <f t="shared" si="12"/>
        <v>-15.860611251338092</v>
      </c>
      <c r="P75">
        <f t="shared" si="13"/>
        <v>285.61944901923454</v>
      </c>
      <c r="Q75">
        <f t="shared" si="14"/>
        <v>-24.999999999999993</v>
      </c>
      <c r="R75">
        <f t="shared" si="15"/>
        <v>197.575862670373</v>
      </c>
      <c r="S75">
        <f t="shared" si="16"/>
        <v>-24.999999999999993</v>
      </c>
      <c r="T75">
        <f t="shared" si="17"/>
        <v>145.49360168409314</v>
      </c>
      <c r="U75">
        <f t="shared" si="18"/>
        <v>-25</v>
      </c>
      <c r="V75">
        <f t="shared" si="19"/>
        <v>111.60596797719829</v>
      </c>
      <c r="W75">
        <f t="shared" si="20"/>
        <v>-25</v>
      </c>
      <c r="X75">
        <f t="shared" si="21"/>
        <v>87.91213534812033</v>
      </c>
      <c r="Y75">
        <f t="shared" si="22"/>
        <v>-25</v>
      </c>
      <c r="Z75">
        <f t="shared" si="23"/>
        <v>70.3698266616517</v>
      </c>
      <c r="AA75">
        <f t="shared" si="24"/>
        <v>-25</v>
      </c>
      <c r="AB75">
        <f t="shared" si="25"/>
        <v>56.751474918188272</v>
      </c>
      <c r="AC75">
        <f t="shared" si="26"/>
        <v>-25</v>
      </c>
      <c r="AD75">
        <f t="shared" si="27"/>
        <v>45.741871183226664</v>
      </c>
      <c r="AE75">
        <f t="shared" si="28"/>
        <v>-25.000000000000004</v>
      </c>
      <c r="AF75">
        <f t="shared" si="29"/>
        <v>36.518436823865017</v>
      </c>
      <c r="AG75">
        <f t="shared" si="30"/>
        <v>-24.999999999999996</v>
      </c>
      <c r="AH75">
        <f t="shared" si="31"/>
        <v>28.539816339744824</v>
      </c>
      <c r="AI75">
        <f t="shared" si="32"/>
        <v>-25</v>
      </c>
      <c r="AJ75">
        <f t="shared" si="33"/>
        <v>21.432104094770011</v>
      </c>
      <c r="AK75">
        <f t="shared" si="34"/>
        <v>-24.999999999999996</v>
      </c>
      <c r="AL75">
        <f t="shared" si="35"/>
        <v>14.923920022010648</v>
      </c>
      <c r="AM75">
        <f t="shared" si="36"/>
        <v>-24.999999999999996</v>
      </c>
      <c r="AN75">
        <f t="shared" si="37"/>
        <v>8.8071829529268086</v>
      </c>
      <c r="AO75">
        <f t="shared" si="38"/>
        <v>-25</v>
      </c>
      <c r="AP75">
        <f t="shared" si="39"/>
        <v>2.9118389571127636</v>
      </c>
      <c r="AQ75">
        <f t="shared" si="40"/>
        <v>-25</v>
      </c>
      <c r="AR75">
        <f t="shared" si="41"/>
        <v>-2.9118389571127636</v>
      </c>
      <c r="AS75">
        <f t="shared" si="42"/>
        <v>-25</v>
      </c>
      <c r="AT75">
        <f t="shared" si="43"/>
        <v>-8.8071829529268086</v>
      </c>
      <c r="AU75">
        <f t="shared" si="44"/>
        <v>-25</v>
      </c>
      <c r="AV75">
        <f t="shared" si="45"/>
        <v>-14.923920022010648</v>
      </c>
      <c r="AW75">
        <f t="shared" si="46"/>
        <v>-24.999999999999996</v>
      </c>
      <c r="AX75">
        <f t="shared" si="47"/>
        <v>-21.432104094770011</v>
      </c>
      <c r="AY75">
        <f t="shared" si="48"/>
        <v>-24.999999999999996</v>
      </c>
      <c r="AZ75">
        <f t="shared" si="49"/>
        <v>-28.539816339744824</v>
      </c>
      <c r="BA75">
        <f t="shared" si="50"/>
        <v>-25</v>
      </c>
      <c r="BB75">
        <f t="shared" si="51"/>
        <v>-36.518436823865017</v>
      </c>
      <c r="BC75">
        <f t="shared" si="52"/>
        <v>-24.999999999999996</v>
      </c>
      <c r="BD75">
        <f t="shared" si="53"/>
        <v>-45.741871183226664</v>
      </c>
      <c r="BE75">
        <f t="shared" si="54"/>
        <v>-25.000000000000004</v>
      </c>
      <c r="BF75">
        <f t="shared" si="55"/>
        <v>-56.751474918188272</v>
      </c>
      <c r="BG75">
        <f t="shared" si="56"/>
        <v>-25</v>
      </c>
      <c r="BH75">
        <f t="shared" si="57"/>
        <v>-70.3698266616517</v>
      </c>
      <c r="BI75">
        <f t="shared" si="58"/>
        <v>-25</v>
      </c>
      <c r="BJ75">
        <f t="shared" si="59"/>
        <v>-87.91213534812033</v>
      </c>
      <c r="BK75">
        <f t="shared" si="60"/>
        <v>-25</v>
      </c>
      <c r="BL75">
        <f t="shared" si="61"/>
        <v>-111.60596797719829</v>
      </c>
      <c r="BM75">
        <f t="shared" si="62"/>
        <v>-25</v>
      </c>
      <c r="BN75">
        <f t="shared" si="63"/>
        <v>-145.49360168409314</v>
      </c>
      <c r="BO75">
        <f t="shared" si="64"/>
        <v>-25</v>
      </c>
      <c r="BP75">
        <f t="shared" si="65"/>
        <v>-197.575862670373</v>
      </c>
      <c r="BQ75">
        <f t="shared" si="66"/>
        <v>-24.999999999999993</v>
      </c>
      <c r="BR75">
        <f t="shared" si="67"/>
        <v>-285.61944901923454</v>
      </c>
      <c r="BS75">
        <f t="shared" si="68"/>
        <v>-24.999999999999993</v>
      </c>
      <c r="BT75">
        <f t="shared" si="69"/>
        <v>225.81949955687176</v>
      </c>
      <c r="BU75">
        <f t="shared" si="70"/>
        <v>-15.860611251338092</v>
      </c>
      <c r="BV75">
        <f t="shared" si="71"/>
        <v>334.54713778896092</v>
      </c>
      <c r="BW75">
        <f t="shared" si="72"/>
        <v>86.347153919644285</v>
      </c>
      <c r="BX75">
        <f t="shared" si="73"/>
        <v>346.36683963958831</v>
      </c>
      <c r="BY75">
        <f t="shared" si="74"/>
        <v>309.73546314117243</v>
      </c>
      <c r="BZ75">
        <f t="shared" si="75"/>
        <v>153.28121177842485</v>
      </c>
      <c r="CA75">
        <f t="shared" si="76"/>
        <v>517.32076455605556</v>
      </c>
      <c r="CB75">
        <f t="shared" si="77"/>
        <v>-21807.472598893026</v>
      </c>
      <c r="CC75">
        <f t="shared" si="78"/>
        <v>-25.000000000000004</v>
      </c>
    </row>
    <row r="76" spans="5:81" x14ac:dyDescent="0.2">
      <c r="E76">
        <f t="shared" si="82"/>
        <v>6.0999999999999943</v>
      </c>
      <c r="F76" t="e" cm="1">
        <f t="array" ref="F76">xtoyxsnew($E76,F$14,alfa,vita)</f>
        <v>#VALUE!</v>
      </c>
      <c r="G76" t="e" cm="1">
        <f t="array" ref="G76">YtoYySInEW($E76,F$14,alfa,vita)</f>
        <v>#VALUE!</v>
      </c>
      <c r="H76">
        <f t="shared" si="5"/>
        <v>-159.33442934592259</v>
      </c>
      <c r="I76">
        <f t="shared" si="6"/>
        <v>530.84794174819717</v>
      </c>
      <c r="J76">
        <f t="shared" si="7"/>
        <v>-357.3854528489357</v>
      </c>
      <c r="K76">
        <f t="shared" si="8"/>
        <v>313.37048404242051</v>
      </c>
      <c r="L76">
        <f t="shared" si="9"/>
        <v>-340.41777077039148</v>
      </c>
      <c r="M76">
        <f t="shared" si="10"/>
        <v>83.271466366893236</v>
      </c>
      <c r="N76">
        <f t="shared" si="11"/>
        <v>-226.41939256994738</v>
      </c>
      <c r="O76">
        <f t="shared" si="12"/>
        <v>-17.576467739917657</v>
      </c>
      <c r="P76">
        <f t="shared" si="13"/>
        <v>285.61944901923454</v>
      </c>
      <c r="Q76">
        <f t="shared" si="14"/>
        <v>-24.999999999999993</v>
      </c>
      <c r="R76">
        <f t="shared" si="15"/>
        <v>197.575862670373</v>
      </c>
      <c r="S76">
        <f t="shared" si="16"/>
        <v>-24.999999999999993</v>
      </c>
      <c r="T76">
        <f t="shared" si="17"/>
        <v>145.49360168409314</v>
      </c>
      <c r="U76">
        <f t="shared" si="18"/>
        <v>-25</v>
      </c>
      <c r="V76">
        <f t="shared" si="19"/>
        <v>111.60596797719829</v>
      </c>
      <c r="W76">
        <f t="shared" si="20"/>
        <v>-25</v>
      </c>
      <c r="X76">
        <f t="shared" si="21"/>
        <v>87.91213534812033</v>
      </c>
      <c r="Y76">
        <f t="shared" si="22"/>
        <v>-25</v>
      </c>
      <c r="Z76">
        <f t="shared" si="23"/>
        <v>70.3698266616517</v>
      </c>
      <c r="AA76">
        <f t="shared" si="24"/>
        <v>-25</v>
      </c>
      <c r="AB76">
        <f t="shared" si="25"/>
        <v>56.751474918188272</v>
      </c>
      <c r="AC76">
        <f t="shared" si="26"/>
        <v>-25</v>
      </c>
      <c r="AD76">
        <f t="shared" si="27"/>
        <v>45.741871183226664</v>
      </c>
      <c r="AE76">
        <f t="shared" si="28"/>
        <v>-25.000000000000004</v>
      </c>
      <c r="AF76">
        <f t="shared" si="29"/>
        <v>36.518436823865017</v>
      </c>
      <c r="AG76">
        <f t="shared" si="30"/>
        <v>-24.999999999999996</v>
      </c>
      <c r="AH76">
        <f t="shared" si="31"/>
        <v>28.539816339744824</v>
      </c>
      <c r="AI76">
        <f t="shared" si="32"/>
        <v>-25</v>
      </c>
      <c r="AJ76">
        <f t="shared" si="33"/>
        <v>21.432104094770011</v>
      </c>
      <c r="AK76">
        <f t="shared" si="34"/>
        <v>-24.999999999999996</v>
      </c>
      <c r="AL76">
        <f t="shared" si="35"/>
        <v>14.923920022010648</v>
      </c>
      <c r="AM76">
        <f t="shared" si="36"/>
        <v>-24.999999999999996</v>
      </c>
      <c r="AN76">
        <f t="shared" si="37"/>
        <v>8.8071829529268086</v>
      </c>
      <c r="AO76">
        <f t="shared" si="38"/>
        <v>-25</v>
      </c>
      <c r="AP76">
        <f t="shared" si="39"/>
        <v>2.9118389571127636</v>
      </c>
      <c r="AQ76">
        <f t="shared" si="40"/>
        <v>-25</v>
      </c>
      <c r="AR76">
        <f t="shared" si="41"/>
        <v>-2.9118389571127636</v>
      </c>
      <c r="AS76">
        <f t="shared" si="42"/>
        <v>-25</v>
      </c>
      <c r="AT76">
        <f t="shared" si="43"/>
        <v>-8.8071829529268086</v>
      </c>
      <c r="AU76">
        <f t="shared" si="44"/>
        <v>-25</v>
      </c>
      <c r="AV76">
        <f t="shared" si="45"/>
        <v>-14.923920022010648</v>
      </c>
      <c r="AW76">
        <f t="shared" si="46"/>
        <v>-24.999999999999996</v>
      </c>
      <c r="AX76">
        <f t="shared" si="47"/>
        <v>-21.432104094770011</v>
      </c>
      <c r="AY76">
        <f t="shared" si="48"/>
        <v>-24.999999999999996</v>
      </c>
      <c r="AZ76">
        <f t="shared" si="49"/>
        <v>-28.539816339744824</v>
      </c>
      <c r="BA76">
        <f t="shared" si="50"/>
        <v>-25</v>
      </c>
      <c r="BB76">
        <f t="shared" si="51"/>
        <v>-36.518436823865017</v>
      </c>
      <c r="BC76">
        <f t="shared" si="52"/>
        <v>-24.999999999999996</v>
      </c>
      <c r="BD76">
        <f t="shared" si="53"/>
        <v>-45.741871183226664</v>
      </c>
      <c r="BE76">
        <f t="shared" si="54"/>
        <v>-25.000000000000004</v>
      </c>
      <c r="BF76">
        <f t="shared" si="55"/>
        <v>-56.751474918188272</v>
      </c>
      <c r="BG76">
        <f t="shared" si="56"/>
        <v>-25</v>
      </c>
      <c r="BH76">
        <f t="shared" si="57"/>
        <v>-70.3698266616517</v>
      </c>
      <c r="BI76">
        <f t="shared" si="58"/>
        <v>-25</v>
      </c>
      <c r="BJ76">
        <f t="shared" si="59"/>
        <v>-87.91213534812033</v>
      </c>
      <c r="BK76">
        <f t="shared" si="60"/>
        <v>-25</v>
      </c>
      <c r="BL76">
        <f t="shared" si="61"/>
        <v>-111.60596797719829</v>
      </c>
      <c r="BM76">
        <f t="shared" si="62"/>
        <v>-25</v>
      </c>
      <c r="BN76">
        <f t="shared" si="63"/>
        <v>-145.49360168409314</v>
      </c>
      <c r="BO76">
        <f t="shared" si="64"/>
        <v>-25</v>
      </c>
      <c r="BP76">
        <f t="shared" si="65"/>
        <v>-197.575862670373</v>
      </c>
      <c r="BQ76">
        <f t="shared" si="66"/>
        <v>-24.999999999999993</v>
      </c>
      <c r="BR76">
        <f t="shared" si="67"/>
        <v>-285.61944901923454</v>
      </c>
      <c r="BS76">
        <f t="shared" si="68"/>
        <v>-24.999999999999993</v>
      </c>
      <c r="BT76">
        <f t="shared" si="69"/>
        <v>226.41939256994738</v>
      </c>
      <c r="BU76">
        <f t="shared" si="70"/>
        <v>-17.576467739917657</v>
      </c>
      <c r="BV76">
        <f t="shared" si="71"/>
        <v>340.41777077039148</v>
      </c>
      <c r="BW76">
        <f t="shared" si="72"/>
        <v>83.271466366893236</v>
      </c>
      <c r="BX76">
        <f t="shared" si="73"/>
        <v>357.3854528489357</v>
      </c>
      <c r="BY76">
        <f t="shared" si="74"/>
        <v>313.37048404242051</v>
      </c>
      <c r="BZ76">
        <f t="shared" si="75"/>
        <v>159.33442934592259</v>
      </c>
      <c r="CA76">
        <f t="shared" si="76"/>
        <v>530.84794174819717</v>
      </c>
      <c r="CB76">
        <f t="shared" si="77"/>
        <v>-21807.472598893026</v>
      </c>
      <c r="CC76">
        <f t="shared" si="78"/>
        <v>-25.000000000000004</v>
      </c>
    </row>
    <row r="77" spans="5:81" x14ac:dyDescent="0.2">
      <c r="E77">
        <f t="shared" si="82"/>
        <v>6.199999999999994</v>
      </c>
      <c r="F77" t="e" cm="1">
        <f t="array" ref="F77">xtoyxsnew($E77,F$14,alfa,vita)</f>
        <v>#VALUE!</v>
      </c>
      <c r="G77" t="e" cm="1">
        <f t="array" ref="G77">YtoYySInEW($E77,F$14,alfa,vita)</f>
        <v>#VALUE!</v>
      </c>
      <c r="H77">
        <f t="shared" si="5"/>
        <v>-165.53750784831794</v>
      </c>
      <c r="I77">
        <f t="shared" si="6"/>
        <v>544.50756096518649</v>
      </c>
      <c r="J77">
        <f t="shared" si="7"/>
        <v>-368.52041844160505</v>
      </c>
      <c r="K77">
        <f t="shared" si="8"/>
        <v>316.84285507998021</v>
      </c>
      <c r="L77">
        <f t="shared" si="9"/>
        <v>-346.12102185040447</v>
      </c>
      <c r="M77">
        <f t="shared" si="10"/>
        <v>80.086397591653935</v>
      </c>
      <c r="N77">
        <f t="shared" si="11"/>
        <v>-226.90057927614492</v>
      </c>
      <c r="O77">
        <f t="shared" si="12"/>
        <v>-19.131471083364566</v>
      </c>
      <c r="P77">
        <f t="shared" si="13"/>
        <v>285.61944901923454</v>
      </c>
      <c r="Q77">
        <f t="shared" si="14"/>
        <v>-24.999999999999993</v>
      </c>
      <c r="R77">
        <f t="shared" si="15"/>
        <v>197.575862670373</v>
      </c>
      <c r="S77">
        <f t="shared" si="16"/>
        <v>-24.999999999999993</v>
      </c>
      <c r="T77">
        <f t="shared" si="17"/>
        <v>145.49360168409314</v>
      </c>
      <c r="U77">
        <f t="shared" si="18"/>
        <v>-25</v>
      </c>
      <c r="V77">
        <f t="shared" si="19"/>
        <v>111.60596797719829</v>
      </c>
      <c r="W77">
        <f t="shared" si="20"/>
        <v>-25</v>
      </c>
      <c r="X77">
        <f t="shared" si="21"/>
        <v>87.91213534812033</v>
      </c>
      <c r="Y77">
        <f t="shared" si="22"/>
        <v>-25</v>
      </c>
      <c r="Z77">
        <f t="shared" si="23"/>
        <v>70.3698266616517</v>
      </c>
      <c r="AA77">
        <f t="shared" si="24"/>
        <v>-25</v>
      </c>
      <c r="AB77">
        <f t="shared" si="25"/>
        <v>56.751474918188272</v>
      </c>
      <c r="AC77">
        <f t="shared" si="26"/>
        <v>-25</v>
      </c>
      <c r="AD77">
        <f t="shared" si="27"/>
        <v>45.741871183226664</v>
      </c>
      <c r="AE77">
        <f t="shared" si="28"/>
        <v>-25.000000000000004</v>
      </c>
      <c r="AF77">
        <f t="shared" si="29"/>
        <v>36.518436823865017</v>
      </c>
      <c r="AG77">
        <f t="shared" si="30"/>
        <v>-24.999999999999996</v>
      </c>
      <c r="AH77">
        <f t="shared" si="31"/>
        <v>28.539816339744824</v>
      </c>
      <c r="AI77">
        <f t="shared" si="32"/>
        <v>-25</v>
      </c>
      <c r="AJ77">
        <f t="shared" si="33"/>
        <v>21.432104094770011</v>
      </c>
      <c r="AK77">
        <f t="shared" si="34"/>
        <v>-24.999999999999996</v>
      </c>
      <c r="AL77">
        <f t="shared" si="35"/>
        <v>14.923920022010648</v>
      </c>
      <c r="AM77">
        <f t="shared" si="36"/>
        <v>-24.999999999999996</v>
      </c>
      <c r="AN77">
        <f t="shared" si="37"/>
        <v>8.8071829529268086</v>
      </c>
      <c r="AO77">
        <f t="shared" si="38"/>
        <v>-25</v>
      </c>
      <c r="AP77">
        <f t="shared" si="39"/>
        <v>2.9118389571127636</v>
      </c>
      <c r="AQ77">
        <f t="shared" si="40"/>
        <v>-25</v>
      </c>
      <c r="AR77">
        <f t="shared" si="41"/>
        <v>-2.9118389571127636</v>
      </c>
      <c r="AS77">
        <f t="shared" si="42"/>
        <v>-25</v>
      </c>
      <c r="AT77">
        <f t="shared" si="43"/>
        <v>-8.8071829529268086</v>
      </c>
      <c r="AU77">
        <f t="shared" si="44"/>
        <v>-25</v>
      </c>
      <c r="AV77">
        <f t="shared" si="45"/>
        <v>-14.923920022010648</v>
      </c>
      <c r="AW77">
        <f t="shared" si="46"/>
        <v>-24.999999999999996</v>
      </c>
      <c r="AX77">
        <f t="shared" si="47"/>
        <v>-21.432104094770011</v>
      </c>
      <c r="AY77">
        <f t="shared" si="48"/>
        <v>-24.999999999999996</v>
      </c>
      <c r="AZ77">
        <f t="shared" si="49"/>
        <v>-28.539816339744824</v>
      </c>
      <c r="BA77">
        <f t="shared" si="50"/>
        <v>-25</v>
      </c>
      <c r="BB77">
        <f t="shared" si="51"/>
        <v>-36.518436823865017</v>
      </c>
      <c r="BC77">
        <f t="shared" si="52"/>
        <v>-24.999999999999996</v>
      </c>
      <c r="BD77">
        <f t="shared" si="53"/>
        <v>-45.741871183226664</v>
      </c>
      <c r="BE77">
        <f t="shared" si="54"/>
        <v>-25.000000000000004</v>
      </c>
      <c r="BF77">
        <f t="shared" si="55"/>
        <v>-56.751474918188272</v>
      </c>
      <c r="BG77">
        <f t="shared" si="56"/>
        <v>-25</v>
      </c>
      <c r="BH77">
        <f t="shared" si="57"/>
        <v>-70.3698266616517</v>
      </c>
      <c r="BI77">
        <f t="shared" si="58"/>
        <v>-25</v>
      </c>
      <c r="BJ77">
        <f t="shared" si="59"/>
        <v>-87.91213534812033</v>
      </c>
      <c r="BK77">
        <f t="shared" si="60"/>
        <v>-25</v>
      </c>
      <c r="BL77">
        <f t="shared" si="61"/>
        <v>-111.60596797719829</v>
      </c>
      <c r="BM77">
        <f t="shared" si="62"/>
        <v>-25</v>
      </c>
      <c r="BN77">
        <f t="shared" si="63"/>
        <v>-145.49360168409314</v>
      </c>
      <c r="BO77">
        <f t="shared" si="64"/>
        <v>-25</v>
      </c>
      <c r="BP77">
        <f t="shared" si="65"/>
        <v>-197.575862670373</v>
      </c>
      <c r="BQ77">
        <f t="shared" si="66"/>
        <v>-24.999999999999993</v>
      </c>
      <c r="BR77">
        <f t="shared" si="67"/>
        <v>-285.61944901923454</v>
      </c>
      <c r="BS77">
        <f t="shared" si="68"/>
        <v>-24.999999999999993</v>
      </c>
      <c r="BT77">
        <f t="shared" si="69"/>
        <v>226.90057927614492</v>
      </c>
      <c r="BU77">
        <f t="shared" si="70"/>
        <v>-19.131471083364566</v>
      </c>
      <c r="BV77">
        <f t="shared" si="71"/>
        <v>346.12102185040447</v>
      </c>
      <c r="BW77">
        <f t="shared" si="72"/>
        <v>80.086397591653935</v>
      </c>
      <c r="BX77">
        <f t="shared" si="73"/>
        <v>368.52041844160505</v>
      </c>
      <c r="BY77">
        <f t="shared" si="74"/>
        <v>316.84285507998021</v>
      </c>
      <c r="BZ77">
        <f t="shared" si="75"/>
        <v>165.53750784831794</v>
      </c>
      <c r="CA77">
        <f t="shared" si="76"/>
        <v>544.50756096518649</v>
      </c>
      <c r="CB77">
        <f t="shared" si="77"/>
        <v>-21807.472598893026</v>
      </c>
      <c r="CC77">
        <f t="shared" si="78"/>
        <v>-25.000000000000004</v>
      </c>
    </row>
    <row r="78" spans="5:81" x14ac:dyDescent="0.2">
      <c r="E78">
        <f t="shared" si="82"/>
        <v>6.2999999999999936</v>
      </c>
      <c r="F78" t="e" cm="1">
        <f t="array" ref="F78">xtoyxsnew($E78,F$14,alfa,vita)</f>
        <v>#VALUE!</v>
      </c>
      <c r="G78" t="e" cm="1">
        <f t="array" ref="G78">YtoYySInEW($E78,F$14,alfa,vita)</f>
        <v>#VALUE!</v>
      </c>
      <c r="H78">
        <f t="shared" si="5"/>
        <v>-171.89189824657598</v>
      </c>
      <c r="I78">
        <f t="shared" si="6"/>
        <v>558.29796206136677</v>
      </c>
      <c r="J78">
        <f t="shared" si="7"/>
        <v>-379.76635014002665</v>
      </c>
      <c r="K78">
        <f t="shared" si="8"/>
        <v>320.14885491018515</v>
      </c>
      <c r="L78">
        <f t="shared" si="9"/>
        <v>-351.65128567875382</v>
      </c>
      <c r="M78">
        <f t="shared" si="10"/>
        <v>76.801047394819633</v>
      </c>
      <c r="N78">
        <f t="shared" si="11"/>
        <v>-227.27503199671318</v>
      </c>
      <c r="O78">
        <f t="shared" si="12"/>
        <v>-20.51743958453515</v>
      </c>
      <c r="P78">
        <f t="shared" si="13"/>
        <v>285.61944901923454</v>
      </c>
      <c r="Q78">
        <f t="shared" si="14"/>
        <v>-24.999999999999993</v>
      </c>
      <c r="R78">
        <f t="shared" si="15"/>
        <v>197.575862670373</v>
      </c>
      <c r="S78">
        <f t="shared" si="16"/>
        <v>-24.999999999999993</v>
      </c>
      <c r="T78">
        <f t="shared" si="17"/>
        <v>145.49360168409314</v>
      </c>
      <c r="U78">
        <f t="shared" si="18"/>
        <v>-25</v>
      </c>
      <c r="V78">
        <f t="shared" si="19"/>
        <v>111.60596797719829</v>
      </c>
      <c r="W78">
        <f t="shared" si="20"/>
        <v>-25</v>
      </c>
      <c r="X78">
        <f t="shared" si="21"/>
        <v>87.91213534812033</v>
      </c>
      <c r="Y78">
        <f t="shared" si="22"/>
        <v>-25</v>
      </c>
      <c r="Z78">
        <f t="shared" si="23"/>
        <v>70.3698266616517</v>
      </c>
      <c r="AA78">
        <f t="shared" si="24"/>
        <v>-25</v>
      </c>
      <c r="AB78">
        <f t="shared" si="25"/>
        <v>56.751474918188272</v>
      </c>
      <c r="AC78">
        <f t="shared" si="26"/>
        <v>-25</v>
      </c>
      <c r="AD78">
        <f t="shared" si="27"/>
        <v>45.741871183226664</v>
      </c>
      <c r="AE78">
        <f t="shared" si="28"/>
        <v>-25.000000000000004</v>
      </c>
      <c r="AF78">
        <f t="shared" si="29"/>
        <v>36.518436823865017</v>
      </c>
      <c r="AG78">
        <f t="shared" si="30"/>
        <v>-24.999999999999996</v>
      </c>
      <c r="AH78">
        <f t="shared" si="31"/>
        <v>28.539816339744824</v>
      </c>
      <c r="AI78">
        <f t="shared" si="32"/>
        <v>-25</v>
      </c>
      <c r="AJ78">
        <f t="shared" si="33"/>
        <v>21.432104094770011</v>
      </c>
      <c r="AK78">
        <f t="shared" si="34"/>
        <v>-24.999999999999996</v>
      </c>
      <c r="AL78">
        <f t="shared" si="35"/>
        <v>14.923920022010648</v>
      </c>
      <c r="AM78">
        <f t="shared" si="36"/>
        <v>-24.999999999999996</v>
      </c>
      <c r="AN78">
        <f t="shared" si="37"/>
        <v>8.8071829529268086</v>
      </c>
      <c r="AO78">
        <f t="shared" si="38"/>
        <v>-25</v>
      </c>
      <c r="AP78">
        <f t="shared" si="39"/>
        <v>2.9118389571127636</v>
      </c>
      <c r="AQ78">
        <f t="shared" si="40"/>
        <v>-25</v>
      </c>
      <c r="AR78">
        <f t="shared" si="41"/>
        <v>-2.9118389571127636</v>
      </c>
      <c r="AS78">
        <f t="shared" si="42"/>
        <v>-25</v>
      </c>
      <c r="AT78">
        <f t="shared" si="43"/>
        <v>-8.8071829529268086</v>
      </c>
      <c r="AU78">
        <f t="shared" si="44"/>
        <v>-25</v>
      </c>
      <c r="AV78">
        <f t="shared" si="45"/>
        <v>-14.923920022010648</v>
      </c>
      <c r="AW78">
        <f t="shared" si="46"/>
        <v>-24.999999999999996</v>
      </c>
      <c r="AX78">
        <f t="shared" si="47"/>
        <v>-21.432104094770011</v>
      </c>
      <c r="AY78">
        <f t="shared" si="48"/>
        <v>-24.999999999999996</v>
      </c>
      <c r="AZ78">
        <f t="shared" si="49"/>
        <v>-28.539816339744824</v>
      </c>
      <c r="BA78">
        <f t="shared" si="50"/>
        <v>-25</v>
      </c>
      <c r="BB78">
        <f t="shared" si="51"/>
        <v>-36.518436823865017</v>
      </c>
      <c r="BC78">
        <f t="shared" si="52"/>
        <v>-24.999999999999996</v>
      </c>
      <c r="BD78">
        <f t="shared" si="53"/>
        <v>-45.741871183226664</v>
      </c>
      <c r="BE78">
        <f t="shared" si="54"/>
        <v>-25.000000000000004</v>
      </c>
      <c r="BF78">
        <f t="shared" si="55"/>
        <v>-56.751474918188272</v>
      </c>
      <c r="BG78">
        <f t="shared" si="56"/>
        <v>-25</v>
      </c>
      <c r="BH78">
        <f t="shared" si="57"/>
        <v>-70.3698266616517</v>
      </c>
      <c r="BI78">
        <f t="shared" si="58"/>
        <v>-25</v>
      </c>
      <c r="BJ78">
        <f t="shared" si="59"/>
        <v>-87.91213534812033</v>
      </c>
      <c r="BK78">
        <f t="shared" si="60"/>
        <v>-25</v>
      </c>
      <c r="BL78">
        <f t="shared" si="61"/>
        <v>-111.60596797719829</v>
      </c>
      <c r="BM78">
        <f t="shared" si="62"/>
        <v>-25</v>
      </c>
      <c r="BN78">
        <f t="shared" si="63"/>
        <v>-145.49360168409314</v>
      </c>
      <c r="BO78">
        <f t="shared" si="64"/>
        <v>-25</v>
      </c>
      <c r="BP78">
        <f t="shared" si="65"/>
        <v>-197.575862670373</v>
      </c>
      <c r="BQ78">
        <f t="shared" si="66"/>
        <v>-24.999999999999993</v>
      </c>
      <c r="BR78">
        <f t="shared" si="67"/>
        <v>-285.61944901923454</v>
      </c>
      <c r="BS78">
        <f t="shared" si="68"/>
        <v>-24.999999999999993</v>
      </c>
      <c r="BT78">
        <f t="shared" si="69"/>
        <v>227.27503199671318</v>
      </c>
      <c r="BU78">
        <f t="shared" si="70"/>
        <v>-20.51743958453515</v>
      </c>
      <c r="BV78">
        <f t="shared" si="71"/>
        <v>351.65128567875382</v>
      </c>
      <c r="BW78">
        <f t="shared" si="72"/>
        <v>76.801047394819633</v>
      </c>
      <c r="BX78">
        <f t="shared" si="73"/>
        <v>379.76635014002665</v>
      </c>
      <c r="BY78">
        <f t="shared" si="74"/>
        <v>320.14885491018515</v>
      </c>
      <c r="BZ78">
        <f t="shared" si="75"/>
        <v>171.89189824657598</v>
      </c>
      <c r="CA78">
        <f t="shared" si="76"/>
        <v>558.29796206136677</v>
      </c>
      <c r="CB78">
        <f t="shared" si="77"/>
        <v>-21807.472598893026</v>
      </c>
      <c r="CC78">
        <f t="shared" si="78"/>
        <v>-25.000000000000004</v>
      </c>
    </row>
    <row r="79" spans="5:81" x14ac:dyDescent="0.2">
      <c r="E79">
        <f t="shared" si="82"/>
        <v>6.3999999999999932</v>
      </c>
      <c r="F79" t="e" cm="1">
        <f t="array" ref="F79">xtoyxsnew($E79,F$14,alfa,vita)</f>
        <v>#VALUE!</v>
      </c>
      <c r="G79" t="e" cm="1">
        <f t="array" ref="G79">YtoYySInEW($E79,F$14,alfa,vita)</f>
        <v>#VALUE!</v>
      </c>
      <c r="H79">
        <f t="shared" ref="H79:H142" si="83">IF($E79&lt;=I$11,1/(vita*H$4^2)*(SIN(2*($E79*ABS(vita*H$4)+2*H$14)/2)/2-($E79*vita*H$4+2*H$14)/2-SIN(2*H$14)/2+H$14),H$6)</f>
        <v>-178.39903311170602</v>
      </c>
      <c r="I79">
        <f t="shared" ref="I79:I142" si="84">IF($E79&lt;I$11,1/(vita*H$4^2)*(SIN($E79*H$4*vita/2+H$14)^2-SIN(H$14)^2),I$1)</f>
        <v>572.21746899627681</v>
      </c>
      <c r="J79">
        <f t="shared" ref="J79:J142" si="85">IF($E79&lt;=K$11,1/(vita*J$4^2)*(SIN(2*($E79*ABS(vita*J$4)+2*J$14)/2)/2-($E79*vita*J$4+2*J$14)/2-SIN(2*J$14)/2+J$14),J$6)</f>
        <v>-391.1177427441396</v>
      </c>
      <c r="K79">
        <f t="shared" ref="K79:K142" si="86">IF($E79&lt;K$11,1/(vita*J$4^2)*(SIN($E79*J$4*vita/2+J$14)^2-SIN(J$14)^2),K$1)</f>
        <v>323.2849404895652</v>
      </c>
      <c r="L79">
        <f t="shared" ref="L79:L142" si="87">IF($E79&lt;=M$11,1/(vita*L$4^2)*(SIN(2*($E79*ABS(vita*L$4)+2*L$14)/2)/2-($E79*vita*L$4+2*L$14)/2-SIN(2*L$14)/2+L$14),L$6)</f>
        <v>-357.00345113299801</v>
      </c>
      <c r="M79">
        <f t="shared" ref="M79:M142" si="88">IF($E79&lt;M$11,1/(vita*L$4^2)*(SIN($E79*L$4*vita/2+L$14)^2-SIN(L$14)^2),M$1)</f>
        <v>73.424802083175493</v>
      </c>
      <c r="N79">
        <f t="shared" ref="N79:N142" si="89">IF($E79&lt;=O$11,1/(vita*N$4^2)*(SIN(2*($E79*ABS(vita*N$4)+2*N$14)/2)/2-($E79*vita*N$4+2*N$14)/2-SIN(2*N$14)/2+N$14),N$6)</f>
        <v>-227.55528463699588</v>
      </c>
      <c r="O79">
        <f t="shared" ref="O79:O142" si="90">IF($E79&lt;O$11,1/(vita*N$4^2)*(SIN($E79*N$4*vita/2+N$14)^2-SIN(N$14)^2),O$1)</f>
        <v>-21.727080928223138</v>
      </c>
      <c r="P79">
        <f t="shared" ref="P79:P142" si="91">IF($E79&lt;=Q$11,1/(vita*P$4^2)*(SIN(2*($E79*ABS(vita*P$4)+2*P$14)/2)/2-($E79*vita*P$4+2*P$14)/2-SIN(2*P$14)/2+P$14),P$6)</f>
        <v>285.61944901923454</v>
      </c>
      <c r="Q79">
        <f t="shared" ref="Q79:Q142" si="92">IF($E79&lt;Q$11,1/(vita*P$4^2)*(SIN($E79*P$4*vita/2+P$14)^2-SIN(P$14)^2),Q$1)</f>
        <v>-24.999999999999993</v>
      </c>
      <c r="R79">
        <f t="shared" ref="R79:R142" si="93">IF($E79&lt;=S$11,1/(vita*R$4^2)*(SIN(2*($E79*ABS(vita*R$4)+2*R$14)/2)/2-($E79*vita*R$4+2*R$14)/2-SIN(2*R$14)/2+R$14),R$6)</f>
        <v>197.575862670373</v>
      </c>
      <c r="S79">
        <f t="shared" ref="S79:S142" si="94">IF($E79&lt;S$11,1/(vita*R$4^2)*(SIN($E79*R$4*vita/2+R$14)^2-SIN(R$14)^2),S$1)</f>
        <v>-24.999999999999993</v>
      </c>
      <c r="T79">
        <f t="shared" ref="T79:T142" si="95">IF($E79&lt;=U$11,1/(vita*T$4^2)*(SIN(2*($E79*ABS(vita*T$4)+2*T$14)/2)/2-($E79*vita*T$4+2*T$14)/2-SIN(2*T$14)/2+T$14),T$6)</f>
        <v>145.49360168409314</v>
      </c>
      <c r="U79">
        <f t="shared" ref="U79:U142" si="96">IF($E79&lt;U$11,1/(vita*T$4^2)*(SIN($E79*T$4*vita/2+T$14)^2-SIN(T$14)^2),U$1)</f>
        <v>-25</v>
      </c>
      <c r="V79">
        <f t="shared" ref="V79:V142" si="97">IF($E79&lt;=W$11,1/(vita*V$4^2)*(SIN(2*($E79*ABS(vita*V$4)+2*V$14)/2)/2-($E79*vita*V$4+2*V$14)/2-SIN(2*V$14)/2+V$14),V$6)</f>
        <v>111.60596797719829</v>
      </c>
      <c r="W79">
        <f t="shared" ref="W79:W142" si="98">IF($E79&lt;W$11,1/(vita*V$4^2)*(SIN($E79*V$4*vita/2+V$14)^2-SIN(V$14)^2),W$1)</f>
        <v>-25</v>
      </c>
      <c r="X79">
        <f t="shared" ref="X79:X142" si="99">IF($E79&lt;=Y$11,1/(vita*X$4^2)*(SIN(2*($E79*ABS(vita*X$4)+2*X$14)/2)/2-($E79*vita*X$4+2*X$14)/2-SIN(2*X$14)/2+X$14),X$6)</f>
        <v>87.91213534812033</v>
      </c>
      <c r="Y79">
        <f t="shared" ref="Y79:Y142" si="100">IF($E79&lt;Y$11,1/(vita*X$4^2)*(SIN($E79*X$4*vita/2+X$14)^2-SIN(X$14)^2),Y$1)</f>
        <v>-25</v>
      </c>
      <c r="Z79">
        <f t="shared" ref="Z79:Z142" si="101">IF($E79&lt;=AA$11,1/(vita*Z$4^2)*(SIN(2*($E79*ABS(vita*Z$4)+2*Z$14)/2)/2-($E79*vita*Z$4+2*Z$14)/2-SIN(2*Z$14)/2+Z$14),Z$6)</f>
        <v>70.3698266616517</v>
      </c>
      <c r="AA79">
        <f t="shared" ref="AA79:AA142" si="102">IF($E79&lt;AA$11,1/(vita*Z$4^2)*(SIN($E79*Z$4*vita/2+Z$14)^2-SIN(Z$14)^2),AA$1)</f>
        <v>-25</v>
      </c>
      <c r="AB79">
        <f t="shared" ref="AB79:AB142" si="103">IF($E79&lt;=AC$11,1/(vita*AB$4^2)*(SIN(2*($E79*ABS(vita*AB$4)+2*AB$14)/2)/2-($E79*vita*AB$4+2*AB$14)/2-SIN(2*AB$14)/2+AB$14),AB$6)</f>
        <v>56.751474918188272</v>
      </c>
      <c r="AC79">
        <f t="shared" ref="AC79:AC142" si="104">IF($E79&lt;AC$11,1/(vita*AB$4^2)*(SIN($E79*AB$4*vita/2+AB$14)^2-SIN(AB$14)^2),AC$1)</f>
        <v>-25</v>
      </c>
      <c r="AD79">
        <f t="shared" ref="AD79:AD142" si="105">IF($E79&lt;=AE$11,1/(vita*AD$4^2)*(SIN(2*($E79*ABS(vita*AD$4)+2*AD$14)/2)/2-($E79*vita*AD$4+2*AD$14)/2-SIN(2*AD$14)/2+AD$14),AD$6)</f>
        <v>45.741871183226664</v>
      </c>
      <c r="AE79">
        <f t="shared" ref="AE79:AE142" si="106">IF($E79&lt;AE$11,1/(vita*AD$4^2)*(SIN($E79*AD$4*vita/2+AD$14)^2-SIN(AD$14)^2),AE$1)</f>
        <v>-25.000000000000004</v>
      </c>
      <c r="AF79">
        <f t="shared" ref="AF79:AF142" si="107">IF($E79&lt;=AG$11,1/(vita*AF$4^2)*(SIN(2*($E79*ABS(vita*AF$4)+2*AF$14)/2)/2-($E79*vita*AF$4+2*AF$14)/2-SIN(2*AF$14)/2+AF$14),AF$6)</f>
        <v>36.518436823865017</v>
      </c>
      <c r="AG79">
        <f t="shared" ref="AG79:AG142" si="108">IF($E79&lt;AG$11,1/(vita*AF$4^2)*(SIN($E79*AF$4*vita/2+AF$14)^2-SIN(AF$14)^2),AG$1)</f>
        <v>-24.999999999999996</v>
      </c>
      <c r="AH79">
        <f t="shared" ref="AH79:AH142" si="109">IF($E79&lt;=AI$11,1/(vita*AH$4^2)*(SIN(2*($E79*ABS(vita*AH$4)+2*AH$14)/2)/2-($E79*vita*AH$4+2*AH$14)/2-SIN(2*AH$14)/2+AH$14),AH$6)</f>
        <v>28.539816339744824</v>
      </c>
      <c r="AI79">
        <f t="shared" ref="AI79:AI142" si="110">IF($E79&lt;AI$11,1/(vita*AH$4^2)*(SIN($E79*AH$4*vita/2+AH$14)^2-SIN(AH$14)^2),AI$1)</f>
        <v>-25</v>
      </c>
      <c r="AJ79">
        <f t="shared" ref="AJ79:AJ142" si="111">IF($E79&lt;=AK$11,1/(vita*AJ$4^2)*(SIN(2*($E79*ABS(vita*AJ$4)+2*AJ$14)/2)/2-($E79*vita*AJ$4+2*AJ$14)/2-SIN(2*AJ$14)/2+AJ$14),AJ$6)</f>
        <v>21.432104094770011</v>
      </c>
      <c r="AK79">
        <f t="shared" ref="AK79:AK142" si="112">IF($E79&lt;AK$11,1/(vita*AJ$4^2)*(SIN($E79*AJ$4*vita/2+AJ$14)^2-SIN(AJ$14)^2),AK$1)</f>
        <v>-24.999999999999996</v>
      </c>
      <c r="AL79">
        <f t="shared" ref="AL79:AL142" si="113">IF($E79&lt;=AM$11,1/(vita*AL$4^2)*(SIN(2*($E79*ABS(vita*AL$4)+2*AL$14)/2)/2-($E79*vita*AL$4+2*AL$14)/2-SIN(2*AL$14)/2+AL$14),AL$6)</f>
        <v>14.923920022010648</v>
      </c>
      <c r="AM79">
        <f t="shared" ref="AM79:AM142" si="114">IF($E79&lt;AM$11,1/(vita*AL$4^2)*(SIN($E79*AL$4*vita/2+AL$14)^2-SIN(AL$14)^2),AM$1)</f>
        <v>-24.999999999999996</v>
      </c>
      <c r="AN79">
        <f t="shared" ref="AN79:AN142" si="115">IF($E79&lt;=AO$11,1/(vita*AN$4^2)*(SIN(2*($E79*ABS(vita*AN$4)+2*AN$14)/2)/2-($E79*vita*AN$4+2*AN$14)/2-SIN(2*AN$14)/2+AN$14),AN$6)</f>
        <v>8.8071829529268086</v>
      </c>
      <c r="AO79">
        <f t="shared" ref="AO79:AO142" si="116">IF($E79&lt;AO$11,1/(vita*AN$4^2)*(SIN($E79*AN$4*vita/2+AN$14)^2-SIN(AN$14)^2),AO$1)</f>
        <v>-25</v>
      </c>
      <c r="AP79">
        <f t="shared" ref="AP79:AP142" si="117">IF($E79&lt;=AQ$11,1/(vita*AP$4^2)*(SIN(2*($E79*ABS(vita*AP$4)+2*AP$14)/2)/2-($E79*vita*AP$4+2*AP$14)/2-SIN(2*AP$14)/2+AP$14),AP$6)</f>
        <v>2.9118389571127636</v>
      </c>
      <c r="AQ79">
        <f t="shared" ref="AQ79:AQ142" si="118">IF($E79&lt;AQ$11,1/(vita*AP$4^2)*(SIN($E79*AP$4*vita/2+AP$14)^2-SIN(AP$14)^2),AQ$1)</f>
        <v>-25</v>
      </c>
      <c r="AR79">
        <f t="shared" ref="AR79:AR142" si="119">IF($E79&lt;=AS$11,-1/(vita*AR$4^2)*(SIN(2*($E79*ABS(vita*AR$4)+2*AR$14)/2)/2-($E79*vita*AR$4+2*AR$14)/2-SIN(2*AR$14)/2+AR$14),AR$6)</f>
        <v>-2.9118389571127636</v>
      </c>
      <c r="AS79">
        <f t="shared" ref="AS79:AS142" si="120">IF($E79&lt;AS$11,1/(vita*AR$4^2)*(SIN($E79*AR$4*vita/2+AR$14)^2-SIN(AR$14)^2),AS$1)</f>
        <v>-25</v>
      </c>
      <c r="AT79">
        <f t="shared" ref="AT79:AT142" si="121">IF($E79&lt;=AU$11,-1/(vita*AT$4^2)*(SIN(2*($E79*ABS(vita*AT$4)+2*AT$14)/2)/2-($E79*vita*AT$4+2*AT$14)/2-SIN(2*AT$14)/2+AT$14),AT$6)</f>
        <v>-8.8071829529268086</v>
      </c>
      <c r="AU79">
        <f t="shared" ref="AU79:AU142" si="122">IF($E79&lt;AU$11,1/(vita*AT$4^2)*(SIN($E79*AT$4*vita/2+AT$14)^2-SIN(AT$14)^2),AU$1)</f>
        <v>-25</v>
      </c>
      <c r="AV79">
        <f t="shared" ref="AV79:AV142" si="123">IF($E79&lt;=AW$11,-1/(vita*AV$4^2)*(SIN(2*($E79*ABS(vita*AV$4)+2*AV$14)/2)/2-($E79*vita*AV$4+2*AV$14)/2-SIN(2*AV$14)/2+AV$14),AV$6)</f>
        <v>-14.923920022010648</v>
      </c>
      <c r="AW79">
        <f t="shared" ref="AW79:AW142" si="124">IF($E79&lt;AW$11,1/(vita*AV$4^2)*(SIN($E79*AV$4*vita/2+AV$14)^2-SIN(AV$14)^2),AW$1)</f>
        <v>-24.999999999999996</v>
      </c>
      <c r="AX79">
        <f t="shared" ref="AX79:AX142" si="125">IF($E79&lt;=AY$11,-1/(vita*AX$4^2)*(SIN(2*($E79*ABS(vita*AX$4)+2*AX$14)/2)/2-($E79*vita*AX$4+2*AX$14)/2-SIN(2*AX$14)/2+AX$14),AX$6)</f>
        <v>-21.432104094770011</v>
      </c>
      <c r="AY79">
        <f t="shared" ref="AY79:AY142" si="126">IF($E79&lt;AY$11,1/(vita*AX$4^2)*(SIN($E79*AX$4*vita/2+AX$14)^2-SIN(AX$14)^2),AY$1)</f>
        <v>-24.999999999999996</v>
      </c>
      <c r="AZ79">
        <f t="shared" ref="AZ79:AZ142" si="127">IF($E79&lt;=BA$11,-1/(vita*AZ$4^2)*(SIN(2*($E79*ABS(vita*AZ$4)+2*AZ$14)/2)/2-($E79*vita*AZ$4+2*AZ$14)/2-SIN(2*AZ$14)/2+AZ$14),AZ$6)</f>
        <v>-28.539816339744824</v>
      </c>
      <c r="BA79">
        <f t="shared" ref="BA79:BA142" si="128">IF($E79&lt;BA$11,1/(vita*AZ$4^2)*(SIN($E79*AZ$4*vita/2+AZ$14)^2-SIN(AZ$14)^2),BA$1)</f>
        <v>-25</v>
      </c>
      <c r="BB79">
        <f t="shared" ref="BB79:BB142" si="129">IF($E79&lt;=BC$11,-1/(vita*BB$4^2)*(SIN(2*($E79*ABS(vita*BB$4)+2*BB$14)/2)/2-($E79*vita*BB$4+2*BB$14)/2-SIN(2*BB$14)/2+BB$14),BB$6)</f>
        <v>-36.518436823865017</v>
      </c>
      <c r="BC79">
        <f t="shared" ref="BC79:BC142" si="130">IF($E79&lt;BC$11,1/(vita*BB$4^2)*(SIN($E79*BB$4*vita/2+BB$14)^2-SIN(BB$14)^2),BC$1)</f>
        <v>-24.999999999999996</v>
      </c>
      <c r="BD79">
        <f t="shared" ref="BD79:BD142" si="131">IF($E79&lt;=BE$11,-1/(vita*BD$4^2)*(SIN(2*($E79*ABS(vita*BD$4)+2*BD$14)/2)/2-($E79*vita*BD$4+2*BD$14)/2-SIN(2*BD$14)/2+BD$14),BD$6)</f>
        <v>-45.741871183226664</v>
      </c>
      <c r="BE79">
        <f t="shared" ref="BE79:BE142" si="132">IF($E79&lt;BE$11,1/(vita*BD$4^2)*(SIN($E79*BD$4*vita/2+BD$14)^2-SIN(BD$14)^2),BE$1)</f>
        <v>-25.000000000000004</v>
      </c>
      <c r="BF79">
        <f t="shared" ref="BF79:BF142" si="133">IF($E79&lt;=BG$11,-1/(vita*BF$4^2)*(SIN(2*($E79*ABS(vita*BF$4)+2*BF$14)/2)/2-($E79*vita*BF$4+2*BF$14)/2-SIN(2*BF$14)/2+BF$14),BF$6)</f>
        <v>-56.751474918188272</v>
      </c>
      <c r="BG79">
        <f t="shared" ref="BG79:BG142" si="134">IF($E79&lt;BG$11,1/(vita*BF$4^2)*(SIN($E79*BF$4*vita/2+BF$14)^2-SIN(BF$14)^2),BG$1)</f>
        <v>-25</v>
      </c>
      <c r="BH79">
        <f t="shared" ref="BH79:BH142" si="135">IF($E79&lt;=BI$11,-1/(vita*BH$4^2)*(SIN(2*($E79*ABS(vita*BH$4)+2*BH$14)/2)/2-($E79*vita*BH$4+2*BH$14)/2-SIN(2*BH$14)/2+BH$14),BH$6)</f>
        <v>-70.3698266616517</v>
      </c>
      <c r="BI79">
        <f t="shared" ref="BI79:BI142" si="136">IF($E79&lt;BI$11,1/(vita*BH$4^2)*(SIN($E79*BH$4*vita/2+BH$14)^2-SIN(BH$14)^2),BI$1)</f>
        <v>-25</v>
      </c>
      <c r="BJ79">
        <f t="shared" ref="BJ79:BJ142" si="137">IF($E79&lt;=BK$11,-1/(vita*BJ$4^2)*(SIN(2*($E79*ABS(vita*BJ$4)+2*BJ$14)/2)/2-($E79*vita*BJ$4+2*BJ$14)/2-SIN(2*BJ$14)/2+BJ$14),BJ$6)</f>
        <v>-87.91213534812033</v>
      </c>
      <c r="BK79">
        <f t="shared" ref="BK79:BK142" si="138">IF($E79&lt;BK$11,1/(vita*BJ$4^2)*(SIN($E79*BJ$4*vita/2+BJ$14)^2-SIN(BJ$14)^2),BK$1)</f>
        <v>-25</v>
      </c>
      <c r="BL79">
        <f t="shared" ref="BL79:BL142" si="139">IF($E79&lt;=BM$11,-1/(vita*BL$4^2)*(SIN(2*($E79*ABS(vita*BL$4)+2*BL$14)/2)/2-($E79*vita*BL$4+2*BL$14)/2-SIN(2*BL$14)/2+BL$14),BL$6)</f>
        <v>-111.60596797719829</v>
      </c>
      <c r="BM79">
        <f t="shared" ref="BM79:BM142" si="140">IF($E79&lt;BM$11,1/(vita*BL$4^2)*(SIN($E79*BL$4*vita/2+BL$14)^2-SIN(BL$14)^2),BM$1)</f>
        <v>-25</v>
      </c>
      <c r="BN79">
        <f t="shared" ref="BN79:BN142" si="141">IF($E79&lt;=BO$11,-1/(vita*BN$4^2)*(SIN(2*($E79*ABS(vita*BN$4)+2*BN$14)/2)/2-($E79*vita*BN$4+2*BN$14)/2-SIN(2*BN$14)/2+BN$14),BN$6)</f>
        <v>-145.49360168409314</v>
      </c>
      <c r="BO79">
        <f t="shared" ref="BO79:BO142" si="142">IF($E79&lt;BO$11,1/(vita*BN$4^2)*(SIN($E79*BN$4*vita/2+BN$14)^2-SIN(BN$14)^2),BO$1)</f>
        <v>-25</v>
      </c>
      <c r="BP79">
        <f t="shared" ref="BP79:BP142" si="143">IF($E79&lt;=BQ$11,-1/(vita*BP$4^2)*(SIN(2*($E79*ABS(vita*BP$4)+2*BP$14)/2)/2-($E79*vita*BP$4+2*BP$14)/2-SIN(2*BP$14)/2+BP$14),BP$6)</f>
        <v>-197.575862670373</v>
      </c>
      <c r="BQ79">
        <f t="shared" ref="BQ79:BQ142" si="144">IF($E79&lt;BQ$11,1/(vita*BP$4^2)*(SIN($E79*BP$4*vita/2+BP$14)^2-SIN(BP$14)^2),BQ$1)</f>
        <v>-24.999999999999993</v>
      </c>
      <c r="BR79">
        <f t="shared" ref="BR79:BR142" si="145">IF($E79&lt;=BS$11,-1/(vita*BR$4^2)*(SIN(2*($E79*ABS(vita*BR$4)+2*BR$14)/2)/2-($E79*vita*BR$4+2*BR$14)/2-SIN(2*BR$14)/2+BR$14),BR$6)</f>
        <v>-285.61944901923454</v>
      </c>
      <c r="BS79">
        <f t="shared" ref="BS79:BS142" si="146">IF($E79&lt;BS$11,1/(vita*BR$4^2)*(SIN($E79*BR$4*vita/2+BR$14)^2-SIN(BR$14)^2),BS$1)</f>
        <v>-24.999999999999993</v>
      </c>
      <c r="BT79">
        <f t="shared" ref="BT79:BT142" si="147">IF($E79&lt;=BU$11,-1/(vita*BT$4^2)*(SIN(2*($E79*ABS(vita*BT$4)+2*BT$14)/2)/2-($E79*vita*BT$4+2*BT$14)/2-SIN(2*BT$14)/2+BT$14),BT$6)</f>
        <v>227.55528463699588</v>
      </c>
      <c r="BU79">
        <f t="shared" ref="BU79:BU142" si="148">IF($E79&lt;BU$11,1/(vita*BT$4^2)*(SIN($E79*BT$4*vita/2+BT$14)^2-SIN(BT$14)^2),BU$1)</f>
        <v>-21.727080928223138</v>
      </c>
      <c r="BV79">
        <f t="shared" ref="BV79:BV142" si="149">IF($E79&lt;=BW$11,-1/(vita*BV$4^2)*(SIN(2*($E79*ABS(vita*BV$4)+2*BV$14)/2)/2-($E79*vita*BV$4+2*BV$14)/2-SIN(2*BV$14)/2+BV$14),BV$6)</f>
        <v>357.00345113299801</v>
      </c>
      <c r="BW79">
        <f t="shared" ref="BW79:BW142" si="150">IF($E79&lt;BW$11,1/(vita*BV$4^2)*(SIN($E79*BV$4*vita/2+BV$14)^2-SIN(BV$14)^2),BW$1)</f>
        <v>73.424802083175493</v>
      </c>
      <c r="BX79">
        <f t="shared" ref="BX79:BX142" si="151">IF($E79&lt;=BY$11,-1/(vita*BX$4^2)*(SIN(2*($E79*ABS(vita*BX$4)+2*BX$14)/2)/2-($E79*vita*BX$4+2*BX$14)/2-SIN(2*BX$14)/2+BX$14),BX$6)</f>
        <v>391.1177427441396</v>
      </c>
      <c r="BY79">
        <f t="shared" ref="BY79:BY142" si="152">IF($E79&lt;BY$11,1/(vita*BX$4^2)*(SIN($E79*BX$4*vita/2+BX$14)^2-SIN(BX$14)^2),BY$1)</f>
        <v>323.2849404895652</v>
      </c>
      <c r="BZ79">
        <f t="shared" ref="BZ79:BZ142" si="153">IF($E79&lt;=CA$11,-1/(vita*BZ$4^2)*(SIN(2*($E79*ABS(vita*BZ$4)+2*BZ$14)/2)/2-($E79*vita*BZ$4+2*BZ$14)/2-SIN(2*BZ$14)/2+BZ$14),BZ$6)</f>
        <v>178.39903311170602</v>
      </c>
      <c r="CA79">
        <f t="shared" ref="CA79:CA142" si="154">IF($E79&lt;CA$11,1/(vita*BZ$4^2)*(SIN($E79*BZ$4*vita/2+BZ$14)^2-SIN(BZ$14)^2),CA$1)</f>
        <v>572.21746899627681</v>
      </c>
      <c r="CB79">
        <f t="shared" ref="CB79:CB142" si="155">IF($E79&lt;=CC$11,-1/(vita*CB$4^2)*(SIN(2*($E79*ABS(vita*CB$4)+2*CB$14)/2)/2-($E79*vita*CB$4+2*CB$14)/2-SIN(2*CB$14)/2+CB$14),CB$6)</f>
        <v>-21807.472598893026</v>
      </c>
      <c r="CC79">
        <f t="shared" ref="CC79:CC142" si="156">IF($E79&lt;CC$11,1/(vita*CB$4^2)*(SIN($E79*CB$4*vita/2+CB$14)^2-SIN(CB$14)^2),CC$1)</f>
        <v>-25.000000000000004</v>
      </c>
    </row>
    <row r="80" spans="5:81" x14ac:dyDescent="0.2">
      <c r="E80">
        <f t="shared" ref="E80:E143" si="157">E79+det</f>
        <v>6.4999999999999929</v>
      </c>
      <c r="F80" t="e" cm="1">
        <f t="array" ref="F80">xtoyxsnew($E80,F$14,alfa,vita)</f>
        <v>#VALUE!</v>
      </c>
      <c r="G80" t="e" cm="1">
        <f t="array" ref="G80">YtoYySInEW($E80,F$14,alfa,vita)</f>
        <v>#VALUE!</v>
      </c>
      <c r="H80">
        <f t="shared" si="83"/>
        <v>-185.0603264506523</v>
      </c>
      <c r="I80">
        <f t="shared" si="84"/>
        <v>586.26439003835264</v>
      </c>
      <c r="J80">
        <f t="shared" si="85"/>
        <v>-402.56897803131983</v>
      </c>
      <c r="K80">
        <f t="shared" si="86"/>
        <v>326.24775087193075</v>
      </c>
      <c r="L80">
        <f t="shared" si="87"/>
        <v>-362.17291592107165</v>
      </c>
      <c r="M80">
        <f t="shared" si="88"/>
        <v>69.967307652544918</v>
      </c>
      <c r="N80">
        <f t="shared" si="89"/>
        <v>-227.75436673890977</v>
      </c>
      <c r="O80">
        <f t="shared" si="90"/>
        <v>-22.754030549896672</v>
      </c>
      <c r="P80">
        <f t="shared" si="91"/>
        <v>285.61944901923454</v>
      </c>
      <c r="Q80">
        <f t="shared" si="92"/>
        <v>-24.999999999999993</v>
      </c>
      <c r="R80">
        <f t="shared" si="93"/>
        <v>197.575862670373</v>
      </c>
      <c r="S80">
        <f t="shared" si="94"/>
        <v>-24.999999999999993</v>
      </c>
      <c r="T80">
        <f t="shared" si="95"/>
        <v>145.49360168409314</v>
      </c>
      <c r="U80">
        <f t="shared" si="96"/>
        <v>-25</v>
      </c>
      <c r="V80">
        <f t="shared" si="97"/>
        <v>111.60596797719829</v>
      </c>
      <c r="W80">
        <f t="shared" si="98"/>
        <v>-25</v>
      </c>
      <c r="X80">
        <f t="shared" si="99"/>
        <v>87.91213534812033</v>
      </c>
      <c r="Y80">
        <f t="shared" si="100"/>
        <v>-25</v>
      </c>
      <c r="Z80">
        <f t="shared" si="101"/>
        <v>70.3698266616517</v>
      </c>
      <c r="AA80">
        <f t="shared" si="102"/>
        <v>-25</v>
      </c>
      <c r="AB80">
        <f t="shared" si="103"/>
        <v>56.751474918188272</v>
      </c>
      <c r="AC80">
        <f t="shared" si="104"/>
        <v>-25</v>
      </c>
      <c r="AD80">
        <f t="shared" si="105"/>
        <v>45.741871183226664</v>
      </c>
      <c r="AE80">
        <f t="shared" si="106"/>
        <v>-25.000000000000004</v>
      </c>
      <c r="AF80">
        <f t="shared" si="107"/>
        <v>36.518436823865017</v>
      </c>
      <c r="AG80">
        <f t="shared" si="108"/>
        <v>-24.999999999999996</v>
      </c>
      <c r="AH80">
        <f t="shared" si="109"/>
        <v>28.539816339744824</v>
      </c>
      <c r="AI80">
        <f t="shared" si="110"/>
        <v>-25</v>
      </c>
      <c r="AJ80">
        <f t="shared" si="111"/>
        <v>21.432104094770011</v>
      </c>
      <c r="AK80">
        <f t="shared" si="112"/>
        <v>-24.999999999999996</v>
      </c>
      <c r="AL80">
        <f t="shared" si="113"/>
        <v>14.923920022010648</v>
      </c>
      <c r="AM80">
        <f t="shared" si="114"/>
        <v>-24.999999999999996</v>
      </c>
      <c r="AN80">
        <f t="shared" si="115"/>
        <v>8.8071829529268086</v>
      </c>
      <c r="AO80">
        <f t="shared" si="116"/>
        <v>-25</v>
      </c>
      <c r="AP80">
        <f t="shared" si="117"/>
        <v>2.9118389571127636</v>
      </c>
      <c r="AQ80">
        <f t="shared" si="118"/>
        <v>-25</v>
      </c>
      <c r="AR80">
        <f t="shared" si="119"/>
        <v>-2.9118389571127636</v>
      </c>
      <c r="AS80">
        <f t="shared" si="120"/>
        <v>-25</v>
      </c>
      <c r="AT80">
        <f t="shared" si="121"/>
        <v>-8.8071829529268086</v>
      </c>
      <c r="AU80">
        <f t="shared" si="122"/>
        <v>-25</v>
      </c>
      <c r="AV80">
        <f t="shared" si="123"/>
        <v>-14.923920022010648</v>
      </c>
      <c r="AW80">
        <f t="shared" si="124"/>
        <v>-24.999999999999996</v>
      </c>
      <c r="AX80">
        <f t="shared" si="125"/>
        <v>-21.432104094770011</v>
      </c>
      <c r="AY80">
        <f t="shared" si="126"/>
        <v>-24.999999999999996</v>
      </c>
      <c r="AZ80">
        <f t="shared" si="127"/>
        <v>-28.539816339744824</v>
      </c>
      <c r="BA80">
        <f t="shared" si="128"/>
        <v>-25</v>
      </c>
      <c r="BB80">
        <f t="shared" si="129"/>
        <v>-36.518436823865017</v>
      </c>
      <c r="BC80">
        <f t="shared" si="130"/>
        <v>-24.999999999999996</v>
      </c>
      <c r="BD80">
        <f t="shared" si="131"/>
        <v>-45.741871183226664</v>
      </c>
      <c r="BE80">
        <f t="shared" si="132"/>
        <v>-25.000000000000004</v>
      </c>
      <c r="BF80">
        <f t="shared" si="133"/>
        <v>-56.751474918188272</v>
      </c>
      <c r="BG80">
        <f t="shared" si="134"/>
        <v>-25</v>
      </c>
      <c r="BH80">
        <f t="shared" si="135"/>
        <v>-70.3698266616517</v>
      </c>
      <c r="BI80">
        <f t="shared" si="136"/>
        <v>-25</v>
      </c>
      <c r="BJ80">
        <f t="shared" si="137"/>
        <v>-87.91213534812033</v>
      </c>
      <c r="BK80">
        <f t="shared" si="138"/>
        <v>-25</v>
      </c>
      <c r="BL80">
        <f t="shared" si="139"/>
        <v>-111.60596797719829</v>
      </c>
      <c r="BM80">
        <f t="shared" si="140"/>
        <v>-25</v>
      </c>
      <c r="BN80">
        <f t="shared" si="141"/>
        <v>-145.49360168409314</v>
      </c>
      <c r="BO80">
        <f t="shared" si="142"/>
        <v>-25</v>
      </c>
      <c r="BP80">
        <f t="shared" si="143"/>
        <v>-197.575862670373</v>
      </c>
      <c r="BQ80">
        <f t="shared" si="144"/>
        <v>-24.999999999999993</v>
      </c>
      <c r="BR80">
        <f t="shared" si="145"/>
        <v>-285.61944901923454</v>
      </c>
      <c r="BS80">
        <f t="shared" si="146"/>
        <v>-24.999999999999993</v>
      </c>
      <c r="BT80">
        <f t="shared" si="147"/>
        <v>227.75436673890977</v>
      </c>
      <c r="BU80">
        <f t="shared" si="148"/>
        <v>-22.754030549896672</v>
      </c>
      <c r="BV80">
        <f t="shared" si="149"/>
        <v>362.17291592107165</v>
      </c>
      <c r="BW80">
        <f t="shared" si="150"/>
        <v>69.967307652544918</v>
      </c>
      <c r="BX80">
        <f t="shared" si="151"/>
        <v>402.56897803131983</v>
      </c>
      <c r="BY80">
        <f t="shared" si="152"/>
        <v>326.24775087193075</v>
      </c>
      <c r="BZ80">
        <f t="shared" si="153"/>
        <v>185.0603264506523</v>
      </c>
      <c r="CA80">
        <f t="shared" si="154"/>
        <v>586.26439003835264</v>
      </c>
      <c r="CB80">
        <f t="shared" si="155"/>
        <v>-21807.472598893026</v>
      </c>
      <c r="CC80">
        <f t="shared" si="156"/>
        <v>-25.000000000000004</v>
      </c>
    </row>
    <row r="81" spans="5:81" x14ac:dyDescent="0.2">
      <c r="E81">
        <f t="shared" si="157"/>
        <v>6.5999999999999925</v>
      </c>
      <c r="F81" t="e" cm="1">
        <f t="array" ref="F81">xtoyxsnew($E81,F$14,alfa,vita)</f>
        <v>#VALUE!</v>
      </c>
      <c r="G81" t="e" cm="1">
        <f t="array" ref="G81">YtoYySInEW($E81,F$14,alfa,vita)</f>
        <v>#VALUE!</v>
      </c>
      <c r="H81">
        <f t="shared" si="83"/>
        <v>-191.87717353444003</v>
      </c>
      <c r="I81">
        <f t="shared" si="84"/>
        <v>600.43701797053427</v>
      </c>
      <c r="J81">
        <f t="shared" si="85"/>
        <v>-414.11433077743584</v>
      </c>
      <c r="K81">
        <f t="shared" si="86"/>
        <v>329.03411081030123</v>
      </c>
      <c r="L81">
        <f t="shared" si="87"/>
        <v>-367.15559973012029</v>
      </c>
      <c r="M81">
        <f t="shared" si="88"/>
        <v>66.438442228999534</v>
      </c>
      <c r="N81">
        <f t="shared" si="89"/>
        <v>-227.885734925615</v>
      </c>
      <c r="O81">
        <f t="shared" si="90"/>
        <v>-23.59288512304736</v>
      </c>
      <c r="P81">
        <f t="shared" si="91"/>
        <v>285.61944901923454</v>
      </c>
      <c r="Q81">
        <f t="shared" si="92"/>
        <v>-24.999999999999993</v>
      </c>
      <c r="R81">
        <f t="shared" si="93"/>
        <v>197.575862670373</v>
      </c>
      <c r="S81">
        <f t="shared" si="94"/>
        <v>-24.999999999999993</v>
      </c>
      <c r="T81">
        <f t="shared" si="95"/>
        <v>145.49360168409314</v>
      </c>
      <c r="U81">
        <f t="shared" si="96"/>
        <v>-25</v>
      </c>
      <c r="V81">
        <f t="shared" si="97"/>
        <v>111.60596797719829</v>
      </c>
      <c r="W81">
        <f t="shared" si="98"/>
        <v>-25</v>
      </c>
      <c r="X81">
        <f t="shared" si="99"/>
        <v>87.91213534812033</v>
      </c>
      <c r="Y81">
        <f t="shared" si="100"/>
        <v>-25</v>
      </c>
      <c r="Z81">
        <f t="shared" si="101"/>
        <v>70.3698266616517</v>
      </c>
      <c r="AA81">
        <f t="shared" si="102"/>
        <v>-25</v>
      </c>
      <c r="AB81">
        <f t="shared" si="103"/>
        <v>56.751474918188272</v>
      </c>
      <c r="AC81">
        <f t="shared" si="104"/>
        <v>-25</v>
      </c>
      <c r="AD81">
        <f t="shared" si="105"/>
        <v>45.741871183226664</v>
      </c>
      <c r="AE81">
        <f t="shared" si="106"/>
        <v>-25.000000000000004</v>
      </c>
      <c r="AF81">
        <f t="shared" si="107"/>
        <v>36.518436823865017</v>
      </c>
      <c r="AG81">
        <f t="shared" si="108"/>
        <v>-24.999999999999996</v>
      </c>
      <c r="AH81">
        <f t="shared" si="109"/>
        <v>28.539816339744824</v>
      </c>
      <c r="AI81">
        <f t="shared" si="110"/>
        <v>-25</v>
      </c>
      <c r="AJ81">
        <f t="shared" si="111"/>
        <v>21.432104094770011</v>
      </c>
      <c r="AK81">
        <f t="shared" si="112"/>
        <v>-24.999999999999996</v>
      </c>
      <c r="AL81">
        <f t="shared" si="113"/>
        <v>14.923920022010648</v>
      </c>
      <c r="AM81">
        <f t="shared" si="114"/>
        <v>-24.999999999999996</v>
      </c>
      <c r="AN81">
        <f t="shared" si="115"/>
        <v>8.8071829529268086</v>
      </c>
      <c r="AO81">
        <f t="shared" si="116"/>
        <v>-25</v>
      </c>
      <c r="AP81">
        <f t="shared" si="117"/>
        <v>2.9118389571127636</v>
      </c>
      <c r="AQ81">
        <f t="shared" si="118"/>
        <v>-25</v>
      </c>
      <c r="AR81">
        <f t="shared" si="119"/>
        <v>-2.9118389571127636</v>
      </c>
      <c r="AS81">
        <f t="shared" si="120"/>
        <v>-25</v>
      </c>
      <c r="AT81">
        <f t="shared" si="121"/>
        <v>-8.8071829529268086</v>
      </c>
      <c r="AU81">
        <f t="shared" si="122"/>
        <v>-25</v>
      </c>
      <c r="AV81">
        <f t="shared" si="123"/>
        <v>-14.923920022010648</v>
      </c>
      <c r="AW81">
        <f t="shared" si="124"/>
        <v>-24.999999999999996</v>
      </c>
      <c r="AX81">
        <f t="shared" si="125"/>
        <v>-21.432104094770011</v>
      </c>
      <c r="AY81">
        <f t="shared" si="126"/>
        <v>-24.999999999999996</v>
      </c>
      <c r="AZ81">
        <f t="shared" si="127"/>
        <v>-28.539816339744824</v>
      </c>
      <c r="BA81">
        <f t="shared" si="128"/>
        <v>-25</v>
      </c>
      <c r="BB81">
        <f t="shared" si="129"/>
        <v>-36.518436823865017</v>
      </c>
      <c r="BC81">
        <f t="shared" si="130"/>
        <v>-24.999999999999996</v>
      </c>
      <c r="BD81">
        <f t="shared" si="131"/>
        <v>-45.741871183226664</v>
      </c>
      <c r="BE81">
        <f t="shared" si="132"/>
        <v>-25.000000000000004</v>
      </c>
      <c r="BF81">
        <f t="shared" si="133"/>
        <v>-56.751474918188272</v>
      </c>
      <c r="BG81">
        <f t="shared" si="134"/>
        <v>-25</v>
      </c>
      <c r="BH81">
        <f t="shared" si="135"/>
        <v>-70.3698266616517</v>
      </c>
      <c r="BI81">
        <f t="shared" si="136"/>
        <v>-25</v>
      </c>
      <c r="BJ81">
        <f t="shared" si="137"/>
        <v>-87.91213534812033</v>
      </c>
      <c r="BK81">
        <f t="shared" si="138"/>
        <v>-25</v>
      </c>
      <c r="BL81">
        <f t="shared" si="139"/>
        <v>-111.60596797719829</v>
      </c>
      <c r="BM81">
        <f t="shared" si="140"/>
        <v>-25</v>
      </c>
      <c r="BN81">
        <f t="shared" si="141"/>
        <v>-145.49360168409314</v>
      </c>
      <c r="BO81">
        <f t="shared" si="142"/>
        <v>-25</v>
      </c>
      <c r="BP81">
        <f t="shared" si="143"/>
        <v>-197.575862670373</v>
      </c>
      <c r="BQ81">
        <f t="shared" si="144"/>
        <v>-24.999999999999993</v>
      </c>
      <c r="BR81">
        <f t="shared" si="145"/>
        <v>-285.61944901923454</v>
      </c>
      <c r="BS81">
        <f t="shared" si="146"/>
        <v>-24.999999999999993</v>
      </c>
      <c r="BT81">
        <f t="shared" si="147"/>
        <v>227.885734925615</v>
      </c>
      <c r="BU81">
        <f t="shared" si="148"/>
        <v>-23.59288512304736</v>
      </c>
      <c r="BV81">
        <f t="shared" si="149"/>
        <v>367.15559973012029</v>
      </c>
      <c r="BW81">
        <f t="shared" si="150"/>
        <v>66.438442228999534</v>
      </c>
      <c r="BX81">
        <f t="shared" si="151"/>
        <v>414.11433077743584</v>
      </c>
      <c r="BY81">
        <f t="shared" si="152"/>
        <v>329.03411081030123</v>
      </c>
      <c r="BZ81">
        <f t="shared" si="153"/>
        <v>191.87717353444003</v>
      </c>
      <c r="CA81">
        <f t="shared" si="154"/>
        <v>600.43701797053427</v>
      </c>
      <c r="CB81">
        <f t="shared" si="155"/>
        <v>-21807.472598893026</v>
      </c>
      <c r="CC81">
        <f t="shared" si="156"/>
        <v>-25.000000000000004</v>
      </c>
    </row>
    <row r="82" spans="5:81" x14ac:dyDescent="0.2">
      <c r="E82">
        <f t="shared" si="157"/>
        <v>6.6999999999999922</v>
      </c>
      <c r="F82" t="e" cm="1">
        <f t="array" ref="F82">xtoyxsnew($E82,F$14,alfa,vita)</f>
        <v>#VALUE!</v>
      </c>
      <c r="G82" t="e" cm="1">
        <f t="array" ref="G82">YtoYySInEW($E82,F$14,alfa,vita)</f>
        <v>#VALUE!</v>
      </c>
      <c r="H82">
        <f t="shared" si="83"/>
        <v>-198.85095072859812</v>
      </c>
      <c r="I82">
        <f t="shared" si="84"/>
        <v>614.73363029775544</v>
      </c>
      <c r="J82">
        <f t="shared" si="85"/>
        <v>-425.74797489257719</v>
      </c>
      <c r="K82">
        <f t="shared" si="86"/>
        <v>331.64103415982174</v>
      </c>
      <c r="L82">
        <f t="shared" si="87"/>
        <v>-371.94795588402985</v>
      </c>
      <c r="M82">
        <f t="shared" si="88"/>
        <v>62.848287846868821</v>
      </c>
      <c r="N82">
        <f t="shared" si="89"/>
        <v>-227.96320209908563</v>
      </c>
      <c r="O82">
        <f t="shared" si="90"/>
        <v>-24.239230988956045</v>
      </c>
      <c r="P82">
        <f t="shared" si="91"/>
        <v>285.61944901923454</v>
      </c>
      <c r="Q82">
        <f t="shared" si="92"/>
        <v>-24.999999999999993</v>
      </c>
      <c r="R82">
        <f t="shared" si="93"/>
        <v>197.575862670373</v>
      </c>
      <c r="S82">
        <f t="shared" si="94"/>
        <v>-24.999999999999993</v>
      </c>
      <c r="T82">
        <f t="shared" si="95"/>
        <v>145.49360168409314</v>
      </c>
      <c r="U82">
        <f t="shared" si="96"/>
        <v>-25</v>
      </c>
      <c r="V82">
        <f t="shared" si="97"/>
        <v>111.60596797719829</v>
      </c>
      <c r="W82">
        <f t="shared" si="98"/>
        <v>-25</v>
      </c>
      <c r="X82">
        <f t="shared" si="99"/>
        <v>87.91213534812033</v>
      </c>
      <c r="Y82">
        <f t="shared" si="100"/>
        <v>-25</v>
      </c>
      <c r="Z82">
        <f t="shared" si="101"/>
        <v>70.3698266616517</v>
      </c>
      <c r="AA82">
        <f t="shared" si="102"/>
        <v>-25</v>
      </c>
      <c r="AB82">
        <f t="shared" si="103"/>
        <v>56.751474918188272</v>
      </c>
      <c r="AC82">
        <f t="shared" si="104"/>
        <v>-25</v>
      </c>
      <c r="AD82">
        <f t="shared" si="105"/>
        <v>45.741871183226664</v>
      </c>
      <c r="AE82">
        <f t="shared" si="106"/>
        <v>-25.000000000000004</v>
      </c>
      <c r="AF82">
        <f t="shared" si="107"/>
        <v>36.518436823865017</v>
      </c>
      <c r="AG82">
        <f t="shared" si="108"/>
        <v>-24.999999999999996</v>
      </c>
      <c r="AH82">
        <f t="shared" si="109"/>
        <v>28.539816339744824</v>
      </c>
      <c r="AI82">
        <f t="shared" si="110"/>
        <v>-25</v>
      </c>
      <c r="AJ82">
        <f t="shared" si="111"/>
        <v>21.432104094770011</v>
      </c>
      <c r="AK82">
        <f t="shared" si="112"/>
        <v>-24.999999999999996</v>
      </c>
      <c r="AL82">
        <f t="shared" si="113"/>
        <v>14.923920022010648</v>
      </c>
      <c r="AM82">
        <f t="shared" si="114"/>
        <v>-24.999999999999996</v>
      </c>
      <c r="AN82">
        <f t="shared" si="115"/>
        <v>8.8071829529268086</v>
      </c>
      <c r="AO82">
        <f t="shared" si="116"/>
        <v>-25</v>
      </c>
      <c r="AP82">
        <f t="shared" si="117"/>
        <v>2.9118389571127636</v>
      </c>
      <c r="AQ82">
        <f t="shared" si="118"/>
        <v>-25</v>
      </c>
      <c r="AR82">
        <f t="shared" si="119"/>
        <v>-2.9118389571127636</v>
      </c>
      <c r="AS82">
        <f t="shared" si="120"/>
        <v>-25</v>
      </c>
      <c r="AT82">
        <f t="shared" si="121"/>
        <v>-8.8071829529268086</v>
      </c>
      <c r="AU82">
        <f t="shared" si="122"/>
        <v>-25</v>
      </c>
      <c r="AV82">
        <f t="shared" si="123"/>
        <v>-14.923920022010648</v>
      </c>
      <c r="AW82">
        <f t="shared" si="124"/>
        <v>-24.999999999999996</v>
      </c>
      <c r="AX82">
        <f t="shared" si="125"/>
        <v>-21.432104094770011</v>
      </c>
      <c r="AY82">
        <f t="shared" si="126"/>
        <v>-24.999999999999996</v>
      </c>
      <c r="AZ82">
        <f t="shared" si="127"/>
        <v>-28.539816339744824</v>
      </c>
      <c r="BA82">
        <f t="shared" si="128"/>
        <v>-25</v>
      </c>
      <c r="BB82">
        <f t="shared" si="129"/>
        <v>-36.518436823865017</v>
      </c>
      <c r="BC82">
        <f t="shared" si="130"/>
        <v>-24.999999999999996</v>
      </c>
      <c r="BD82">
        <f t="shared" si="131"/>
        <v>-45.741871183226664</v>
      </c>
      <c r="BE82">
        <f t="shared" si="132"/>
        <v>-25.000000000000004</v>
      </c>
      <c r="BF82">
        <f t="shared" si="133"/>
        <v>-56.751474918188272</v>
      </c>
      <c r="BG82">
        <f t="shared" si="134"/>
        <v>-25</v>
      </c>
      <c r="BH82">
        <f t="shared" si="135"/>
        <v>-70.3698266616517</v>
      </c>
      <c r="BI82">
        <f t="shared" si="136"/>
        <v>-25</v>
      </c>
      <c r="BJ82">
        <f t="shared" si="137"/>
        <v>-87.91213534812033</v>
      </c>
      <c r="BK82">
        <f t="shared" si="138"/>
        <v>-25</v>
      </c>
      <c r="BL82">
        <f t="shared" si="139"/>
        <v>-111.60596797719829</v>
      </c>
      <c r="BM82">
        <f t="shared" si="140"/>
        <v>-25</v>
      </c>
      <c r="BN82">
        <f t="shared" si="141"/>
        <v>-145.49360168409314</v>
      </c>
      <c r="BO82">
        <f t="shared" si="142"/>
        <v>-25</v>
      </c>
      <c r="BP82">
        <f t="shared" si="143"/>
        <v>-197.575862670373</v>
      </c>
      <c r="BQ82">
        <f t="shared" si="144"/>
        <v>-24.999999999999993</v>
      </c>
      <c r="BR82">
        <f t="shared" si="145"/>
        <v>-285.61944901923454</v>
      </c>
      <c r="BS82">
        <f t="shared" si="146"/>
        <v>-24.999999999999993</v>
      </c>
      <c r="BT82">
        <f t="shared" si="147"/>
        <v>227.96320209908563</v>
      </c>
      <c r="BU82">
        <f t="shared" si="148"/>
        <v>-24.239230988956045</v>
      </c>
      <c r="BV82">
        <f t="shared" si="149"/>
        <v>371.94795588402985</v>
      </c>
      <c r="BW82">
        <f t="shared" si="150"/>
        <v>62.848287846868821</v>
      </c>
      <c r="BX82">
        <f t="shared" si="151"/>
        <v>425.74797489257719</v>
      </c>
      <c r="BY82">
        <f t="shared" si="152"/>
        <v>331.64103415982174</v>
      </c>
      <c r="BZ82">
        <f t="shared" si="153"/>
        <v>198.85095072859812</v>
      </c>
      <c r="CA82">
        <f t="shared" si="154"/>
        <v>614.73363029775544</v>
      </c>
      <c r="CB82">
        <f t="shared" si="155"/>
        <v>-21807.472598893026</v>
      </c>
      <c r="CC82">
        <f t="shared" si="156"/>
        <v>-25.000000000000004</v>
      </c>
    </row>
    <row r="83" spans="5:81" x14ac:dyDescent="0.2">
      <c r="E83">
        <f t="shared" si="157"/>
        <v>6.7999999999999918</v>
      </c>
      <c r="F83" t="e" cm="1">
        <f t="array" ref="F83">xtoyxsnew($E83,F$14,alfa,vita)</f>
        <v>#VALUE!</v>
      </c>
      <c r="G83" t="e" cm="1">
        <f t="array" ref="G83">YtoYySInEW($E83,F$14,alfa,vita)</f>
        <v>#VALUE!</v>
      </c>
      <c r="H83">
        <f t="shared" si="83"/>
        <v>-205.98301532588138</v>
      </c>
      <c r="I83">
        <f t="shared" si="84"/>
        <v>629.15248945628991</v>
      </c>
      <c r="J83">
        <f t="shared" si="85"/>
        <v>-437.46398966488107</v>
      </c>
      <c r="K83">
        <f t="shared" si="86"/>
        <v>334.06572707801632</v>
      </c>
      <c r="L83">
        <f t="shared" si="87"/>
        <v>-376.54698147634673</v>
      </c>
      <c r="M83">
        <f t="shared" si="88"/>
        <v>59.207101644180035</v>
      </c>
      <c r="N83">
        <f t="shared" si="89"/>
        <v>-228.0008647631079</v>
      </c>
      <c r="O83">
        <f t="shared" si="90"/>
        <v>-24.689667379291777</v>
      </c>
      <c r="P83">
        <f t="shared" si="91"/>
        <v>285.61944901923454</v>
      </c>
      <c r="Q83">
        <f t="shared" si="92"/>
        <v>-24.999999999999993</v>
      </c>
      <c r="R83">
        <f t="shared" si="93"/>
        <v>197.575862670373</v>
      </c>
      <c r="S83">
        <f t="shared" si="94"/>
        <v>-24.999999999999993</v>
      </c>
      <c r="T83">
        <f t="shared" si="95"/>
        <v>145.49360168409314</v>
      </c>
      <c r="U83">
        <f t="shared" si="96"/>
        <v>-25</v>
      </c>
      <c r="V83">
        <f t="shared" si="97"/>
        <v>111.60596797719829</v>
      </c>
      <c r="W83">
        <f t="shared" si="98"/>
        <v>-25</v>
      </c>
      <c r="X83">
        <f t="shared" si="99"/>
        <v>87.91213534812033</v>
      </c>
      <c r="Y83">
        <f t="shared" si="100"/>
        <v>-25</v>
      </c>
      <c r="Z83">
        <f t="shared" si="101"/>
        <v>70.3698266616517</v>
      </c>
      <c r="AA83">
        <f t="shared" si="102"/>
        <v>-25</v>
      </c>
      <c r="AB83">
        <f t="shared" si="103"/>
        <v>56.751474918188272</v>
      </c>
      <c r="AC83">
        <f t="shared" si="104"/>
        <v>-25</v>
      </c>
      <c r="AD83">
        <f t="shared" si="105"/>
        <v>45.741871183226664</v>
      </c>
      <c r="AE83">
        <f t="shared" si="106"/>
        <v>-25.000000000000004</v>
      </c>
      <c r="AF83">
        <f t="shared" si="107"/>
        <v>36.518436823865017</v>
      </c>
      <c r="AG83">
        <f t="shared" si="108"/>
        <v>-24.999999999999996</v>
      </c>
      <c r="AH83">
        <f t="shared" si="109"/>
        <v>28.539816339744824</v>
      </c>
      <c r="AI83">
        <f t="shared" si="110"/>
        <v>-25</v>
      </c>
      <c r="AJ83">
        <f t="shared" si="111"/>
        <v>21.432104094770011</v>
      </c>
      <c r="AK83">
        <f t="shared" si="112"/>
        <v>-24.999999999999996</v>
      </c>
      <c r="AL83">
        <f t="shared" si="113"/>
        <v>14.923920022010648</v>
      </c>
      <c r="AM83">
        <f t="shared" si="114"/>
        <v>-24.999999999999996</v>
      </c>
      <c r="AN83">
        <f t="shared" si="115"/>
        <v>8.8071829529268086</v>
      </c>
      <c r="AO83">
        <f t="shared" si="116"/>
        <v>-25</v>
      </c>
      <c r="AP83">
        <f t="shared" si="117"/>
        <v>2.9118389571127636</v>
      </c>
      <c r="AQ83">
        <f t="shared" si="118"/>
        <v>-25</v>
      </c>
      <c r="AR83">
        <f t="shared" si="119"/>
        <v>-2.9118389571127636</v>
      </c>
      <c r="AS83">
        <f t="shared" si="120"/>
        <v>-25</v>
      </c>
      <c r="AT83">
        <f t="shared" si="121"/>
        <v>-8.8071829529268086</v>
      </c>
      <c r="AU83">
        <f t="shared" si="122"/>
        <v>-25</v>
      </c>
      <c r="AV83">
        <f t="shared" si="123"/>
        <v>-14.923920022010648</v>
      </c>
      <c r="AW83">
        <f t="shared" si="124"/>
        <v>-24.999999999999996</v>
      </c>
      <c r="AX83">
        <f t="shared" si="125"/>
        <v>-21.432104094770011</v>
      </c>
      <c r="AY83">
        <f t="shared" si="126"/>
        <v>-24.999999999999996</v>
      </c>
      <c r="AZ83">
        <f t="shared" si="127"/>
        <v>-28.539816339744824</v>
      </c>
      <c r="BA83">
        <f t="shared" si="128"/>
        <v>-25</v>
      </c>
      <c r="BB83">
        <f t="shared" si="129"/>
        <v>-36.518436823865017</v>
      </c>
      <c r="BC83">
        <f t="shared" si="130"/>
        <v>-24.999999999999996</v>
      </c>
      <c r="BD83">
        <f t="shared" si="131"/>
        <v>-45.741871183226664</v>
      </c>
      <c r="BE83">
        <f t="shared" si="132"/>
        <v>-25.000000000000004</v>
      </c>
      <c r="BF83">
        <f t="shared" si="133"/>
        <v>-56.751474918188272</v>
      </c>
      <c r="BG83">
        <f t="shared" si="134"/>
        <v>-25</v>
      </c>
      <c r="BH83">
        <f t="shared" si="135"/>
        <v>-70.3698266616517</v>
      </c>
      <c r="BI83">
        <f t="shared" si="136"/>
        <v>-25</v>
      </c>
      <c r="BJ83">
        <f t="shared" si="137"/>
        <v>-87.91213534812033</v>
      </c>
      <c r="BK83">
        <f t="shared" si="138"/>
        <v>-25</v>
      </c>
      <c r="BL83">
        <f t="shared" si="139"/>
        <v>-111.60596797719829</v>
      </c>
      <c r="BM83">
        <f t="shared" si="140"/>
        <v>-25</v>
      </c>
      <c r="BN83">
        <f t="shared" si="141"/>
        <v>-145.49360168409314</v>
      </c>
      <c r="BO83">
        <f t="shared" si="142"/>
        <v>-25</v>
      </c>
      <c r="BP83">
        <f t="shared" si="143"/>
        <v>-197.575862670373</v>
      </c>
      <c r="BQ83">
        <f t="shared" si="144"/>
        <v>-24.999999999999993</v>
      </c>
      <c r="BR83">
        <f t="shared" si="145"/>
        <v>-285.61944901923454</v>
      </c>
      <c r="BS83">
        <f t="shared" si="146"/>
        <v>-24.999999999999993</v>
      </c>
      <c r="BT83">
        <f t="shared" si="147"/>
        <v>228.0008647631079</v>
      </c>
      <c r="BU83">
        <f t="shared" si="148"/>
        <v>-24.689667379291777</v>
      </c>
      <c r="BV83">
        <f t="shared" si="149"/>
        <v>376.54698147634673</v>
      </c>
      <c r="BW83">
        <f t="shared" si="150"/>
        <v>59.207101644180035</v>
      </c>
      <c r="BX83">
        <f t="shared" si="151"/>
        <v>437.46398966488107</v>
      </c>
      <c r="BY83">
        <f t="shared" si="152"/>
        <v>334.06572707801632</v>
      </c>
      <c r="BZ83">
        <f t="shared" si="153"/>
        <v>205.98301532588138</v>
      </c>
      <c r="CA83">
        <f t="shared" si="154"/>
        <v>629.15248945628991</v>
      </c>
      <c r="CB83">
        <f t="shared" si="155"/>
        <v>-21807.472598893026</v>
      </c>
      <c r="CC83">
        <f t="shared" si="156"/>
        <v>-25.000000000000004</v>
      </c>
    </row>
    <row r="84" spans="5:81" x14ac:dyDescent="0.2">
      <c r="E84">
        <f t="shared" si="157"/>
        <v>6.8999999999999915</v>
      </c>
      <c r="F84" t="e" cm="1">
        <f t="array" ref="F84">xtoyxsnew($E84,F$14,alfa,vita)</f>
        <v>#VALUE!</v>
      </c>
      <c r="G84" t="e" cm="1">
        <f t="array" ref="G84">YtoYySInEW($E84,F$14,alfa,vita)</f>
        <v>#VALUE!</v>
      </c>
      <c r="H84">
        <f t="shared" si="83"/>
        <v>-213.27470538130817</v>
      </c>
      <c r="I84">
        <f t="shared" si="84"/>
        <v>643.69184302492977</v>
      </c>
      <c r="J84">
        <f t="shared" si="85"/>
        <v>-449.2563661057651</v>
      </c>
      <c r="K84">
        <f t="shared" si="86"/>
        <v>336.30559101895295</v>
      </c>
      <c r="L84">
        <f t="shared" si="87"/>
        <v>-380.9502259496374</v>
      </c>
      <c r="M84">
        <f t="shared" si="88"/>
        <v>55.525286557823506</v>
      </c>
      <c r="N84">
        <f t="shared" si="89"/>
        <v>-228.01302885409876</v>
      </c>
      <c r="O84">
        <f t="shared" si="90"/>
        <v>-24.941824309357255</v>
      </c>
      <c r="P84">
        <f t="shared" si="91"/>
        <v>285.61944901923454</v>
      </c>
      <c r="Q84">
        <f t="shared" si="92"/>
        <v>-24.999999999999993</v>
      </c>
      <c r="R84">
        <f t="shared" si="93"/>
        <v>197.575862670373</v>
      </c>
      <c r="S84">
        <f t="shared" si="94"/>
        <v>-24.999999999999993</v>
      </c>
      <c r="T84">
        <f t="shared" si="95"/>
        <v>145.49360168409314</v>
      </c>
      <c r="U84">
        <f t="shared" si="96"/>
        <v>-25</v>
      </c>
      <c r="V84">
        <f t="shared" si="97"/>
        <v>111.60596797719829</v>
      </c>
      <c r="W84">
        <f t="shared" si="98"/>
        <v>-25</v>
      </c>
      <c r="X84">
        <f t="shared" si="99"/>
        <v>87.91213534812033</v>
      </c>
      <c r="Y84">
        <f t="shared" si="100"/>
        <v>-25</v>
      </c>
      <c r="Z84">
        <f t="shared" si="101"/>
        <v>70.3698266616517</v>
      </c>
      <c r="AA84">
        <f t="shared" si="102"/>
        <v>-25</v>
      </c>
      <c r="AB84">
        <f t="shared" si="103"/>
        <v>56.751474918188272</v>
      </c>
      <c r="AC84">
        <f t="shared" si="104"/>
        <v>-25</v>
      </c>
      <c r="AD84">
        <f t="shared" si="105"/>
        <v>45.741871183226664</v>
      </c>
      <c r="AE84">
        <f t="shared" si="106"/>
        <v>-25.000000000000004</v>
      </c>
      <c r="AF84">
        <f t="shared" si="107"/>
        <v>36.518436823865017</v>
      </c>
      <c r="AG84">
        <f t="shared" si="108"/>
        <v>-24.999999999999996</v>
      </c>
      <c r="AH84">
        <f t="shared" si="109"/>
        <v>28.539816339744824</v>
      </c>
      <c r="AI84">
        <f t="shared" si="110"/>
        <v>-25</v>
      </c>
      <c r="AJ84">
        <f t="shared" si="111"/>
        <v>21.432104094770011</v>
      </c>
      <c r="AK84">
        <f t="shared" si="112"/>
        <v>-24.999999999999996</v>
      </c>
      <c r="AL84">
        <f t="shared" si="113"/>
        <v>14.923920022010648</v>
      </c>
      <c r="AM84">
        <f t="shared" si="114"/>
        <v>-24.999999999999996</v>
      </c>
      <c r="AN84">
        <f t="shared" si="115"/>
        <v>8.8071829529268086</v>
      </c>
      <c r="AO84">
        <f t="shared" si="116"/>
        <v>-25</v>
      </c>
      <c r="AP84">
        <f t="shared" si="117"/>
        <v>2.9118389571127636</v>
      </c>
      <c r="AQ84">
        <f t="shared" si="118"/>
        <v>-25</v>
      </c>
      <c r="AR84">
        <f t="shared" si="119"/>
        <v>-2.9118389571127636</v>
      </c>
      <c r="AS84">
        <f t="shared" si="120"/>
        <v>-25</v>
      </c>
      <c r="AT84">
        <f t="shared" si="121"/>
        <v>-8.8071829529268086</v>
      </c>
      <c r="AU84">
        <f t="shared" si="122"/>
        <v>-25</v>
      </c>
      <c r="AV84">
        <f t="shared" si="123"/>
        <v>-14.923920022010648</v>
      </c>
      <c r="AW84">
        <f t="shared" si="124"/>
        <v>-24.999999999999996</v>
      </c>
      <c r="AX84">
        <f t="shared" si="125"/>
        <v>-21.432104094770011</v>
      </c>
      <c r="AY84">
        <f t="shared" si="126"/>
        <v>-24.999999999999996</v>
      </c>
      <c r="AZ84">
        <f t="shared" si="127"/>
        <v>-28.539816339744824</v>
      </c>
      <c r="BA84">
        <f t="shared" si="128"/>
        <v>-25</v>
      </c>
      <c r="BB84">
        <f t="shared" si="129"/>
        <v>-36.518436823865017</v>
      </c>
      <c r="BC84">
        <f t="shared" si="130"/>
        <v>-24.999999999999996</v>
      </c>
      <c r="BD84">
        <f t="shared" si="131"/>
        <v>-45.741871183226664</v>
      </c>
      <c r="BE84">
        <f t="shared" si="132"/>
        <v>-25.000000000000004</v>
      </c>
      <c r="BF84">
        <f t="shared" si="133"/>
        <v>-56.751474918188272</v>
      </c>
      <c r="BG84">
        <f t="shared" si="134"/>
        <v>-25</v>
      </c>
      <c r="BH84">
        <f t="shared" si="135"/>
        <v>-70.3698266616517</v>
      </c>
      <c r="BI84">
        <f t="shared" si="136"/>
        <v>-25</v>
      </c>
      <c r="BJ84">
        <f t="shared" si="137"/>
        <v>-87.91213534812033</v>
      </c>
      <c r="BK84">
        <f t="shared" si="138"/>
        <v>-25</v>
      </c>
      <c r="BL84">
        <f t="shared" si="139"/>
        <v>-111.60596797719829</v>
      </c>
      <c r="BM84">
        <f t="shared" si="140"/>
        <v>-25</v>
      </c>
      <c r="BN84">
        <f t="shared" si="141"/>
        <v>-145.49360168409314</v>
      </c>
      <c r="BO84">
        <f t="shared" si="142"/>
        <v>-25</v>
      </c>
      <c r="BP84">
        <f t="shared" si="143"/>
        <v>-197.575862670373</v>
      </c>
      <c r="BQ84">
        <f t="shared" si="144"/>
        <v>-24.999999999999993</v>
      </c>
      <c r="BR84">
        <f t="shared" si="145"/>
        <v>-285.61944901923454</v>
      </c>
      <c r="BS84">
        <f t="shared" si="146"/>
        <v>-24.999999999999993</v>
      </c>
      <c r="BT84">
        <f t="shared" si="147"/>
        <v>228.01302885409876</v>
      </c>
      <c r="BU84">
        <f t="shared" si="148"/>
        <v>-24.941824309357255</v>
      </c>
      <c r="BV84">
        <f t="shared" si="149"/>
        <v>380.9502259496374</v>
      </c>
      <c r="BW84">
        <f t="shared" si="150"/>
        <v>55.525286557823506</v>
      </c>
      <c r="BX84">
        <f t="shared" si="151"/>
        <v>449.2563661057651</v>
      </c>
      <c r="BY84">
        <f t="shared" si="152"/>
        <v>336.30559101895295</v>
      </c>
      <c r="BZ84">
        <f t="shared" si="153"/>
        <v>213.27470538130817</v>
      </c>
      <c r="CA84">
        <f t="shared" si="154"/>
        <v>643.69184302492977</v>
      </c>
      <c r="CB84">
        <f t="shared" si="155"/>
        <v>-21807.472598893026</v>
      </c>
      <c r="CC84">
        <f t="shared" si="156"/>
        <v>-25.000000000000004</v>
      </c>
    </row>
    <row r="85" spans="5:81" x14ac:dyDescent="0.2">
      <c r="E85">
        <f t="shared" si="157"/>
        <v>6.9999999999999911</v>
      </c>
      <c r="F85" t="e" cm="1">
        <f t="array" ref="F85">xtoyxsnew($E85,F$14,alfa,vita)</f>
        <v>#VALUE!</v>
      </c>
      <c r="G85" t="e" cm="1">
        <f t="array" ref="G85">YtoYySInEW($E85,F$14,alfa,vita)</f>
        <v>#VALUE!</v>
      </c>
      <c r="H85">
        <f t="shared" si="83"/>
        <v>-220.72733954953898</v>
      </c>
      <c r="I85">
        <f t="shared" si="84"/>
        <v>658.34992393796858</v>
      </c>
      <c r="J85">
        <f t="shared" si="85"/>
        <v>-461.11901338976713</v>
      </c>
      <c r="K85">
        <f t="shared" si="86"/>
        <v>338.35822551810764</v>
      </c>
      <c r="L85">
        <f t="shared" si="87"/>
        <v>-385.15579809677695</v>
      </c>
      <c r="M85">
        <f t="shared" si="88"/>
        <v>51.813361602167923</v>
      </c>
      <c r="N85">
        <f t="shared" si="89"/>
        <v>456.02820441201942</v>
      </c>
      <c r="O85">
        <f t="shared" si="90"/>
        <v>-24.999999999999996</v>
      </c>
      <c r="P85">
        <f t="shared" si="91"/>
        <v>285.61944901923454</v>
      </c>
      <c r="Q85">
        <f t="shared" si="92"/>
        <v>-24.999999999999993</v>
      </c>
      <c r="R85">
        <f t="shared" si="93"/>
        <v>197.575862670373</v>
      </c>
      <c r="S85">
        <f t="shared" si="94"/>
        <v>-24.999999999999993</v>
      </c>
      <c r="T85">
        <f t="shared" si="95"/>
        <v>145.49360168409314</v>
      </c>
      <c r="U85">
        <f t="shared" si="96"/>
        <v>-25</v>
      </c>
      <c r="V85">
        <f t="shared" si="97"/>
        <v>111.60596797719829</v>
      </c>
      <c r="W85">
        <f t="shared" si="98"/>
        <v>-25</v>
      </c>
      <c r="X85">
        <f t="shared" si="99"/>
        <v>87.91213534812033</v>
      </c>
      <c r="Y85">
        <f t="shared" si="100"/>
        <v>-25</v>
      </c>
      <c r="Z85">
        <f t="shared" si="101"/>
        <v>70.3698266616517</v>
      </c>
      <c r="AA85">
        <f t="shared" si="102"/>
        <v>-25</v>
      </c>
      <c r="AB85">
        <f t="shared" si="103"/>
        <v>56.751474918188272</v>
      </c>
      <c r="AC85">
        <f t="shared" si="104"/>
        <v>-25</v>
      </c>
      <c r="AD85">
        <f t="shared" si="105"/>
        <v>45.741871183226664</v>
      </c>
      <c r="AE85">
        <f t="shared" si="106"/>
        <v>-25.000000000000004</v>
      </c>
      <c r="AF85">
        <f t="shared" si="107"/>
        <v>36.518436823865017</v>
      </c>
      <c r="AG85">
        <f t="shared" si="108"/>
        <v>-24.999999999999996</v>
      </c>
      <c r="AH85">
        <f t="shared" si="109"/>
        <v>28.539816339744824</v>
      </c>
      <c r="AI85">
        <f t="shared" si="110"/>
        <v>-25</v>
      </c>
      <c r="AJ85">
        <f t="shared" si="111"/>
        <v>21.432104094770011</v>
      </c>
      <c r="AK85">
        <f t="shared" si="112"/>
        <v>-24.999999999999996</v>
      </c>
      <c r="AL85">
        <f t="shared" si="113"/>
        <v>14.923920022010648</v>
      </c>
      <c r="AM85">
        <f t="shared" si="114"/>
        <v>-24.999999999999996</v>
      </c>
      <c r="AN85">
        <f t="shared" si="115"/>
        <v>8.8071829529268086</v>
      </c>
      <c r="AO85">
        <f t="shared" si="116"/>
        <v>-25</v>
      </c>
      <c r="AP85">
        <f t="shared" si="117"/>
        <v>2.9118389571127636</v>
      </c>
      <c r="AQ85">
        <f t="shared" si="118"/>
        <v>-25</v>
      </c>
      <c r="AR85">
        <f t="shared" si="119"/>
        <v>-2.9118389571127636</v>
      </c>
      <c r="AS85">
        <f t="shared" si="120"/>
        <v>-25</v>
      </c>
      <c r="AT85">
        <f t="shared" si="121"/>
        <v>-8.8071829529268086</v>
      </c>
      <c r="AU85">
        <f t="shared" si="122"/>
        <v>-25</v>
      </c>
      <c r="AV85">
        <f t="shared" si="123"/>
        <v>-14.923920022010648</v>
      </c>
      <c r="AW85">
        <f t="shared" si="124"/>
        <v>-24.999999999999996</v>
      </c>
      <c r="AX85">
        <f t="shared" si="125"/>
        <v>-21.432104094770011</v>
      </c>
      <c r="AY85">
        <f t="shared" si="126"/>
        <v>-24.999999999999996</v>
      </c>
      <c r="AZ85">
        <f t="shared" si="127"/>
        <v>-28.539816339744824</v>
      </c>
      <c r="BA85">
        <f t="shared" si="128"/>
        <v>-25</v>
      </c>
      <c r="BB85">
        <f t="shared" si="129"/>
        <v>-36.518436823865017</v>
      </c>
      <c r="BC85">
        <f t="shared" si="130"/>
        <v>-24.999999999999996</v>
      </c>
      <c r="BD85">
        <f t="shared" si="131"/>
        <v>-45.741871183226664</v>
      </c>
      <c r="BE85">
        <f t="shared" si="132"/>
        <v>-25.000000000000004</v>
      </c>
      <c r="BF85">
        <f t="shared" si="133"/>
        <v>-56.751474918188272</v>
      </c>
      <c r="BG85">
        <f t="shared" si="134"/>
        <v>-25</v>
      </c>
      <c r="BH85">
        <f t="shared" si="135"/>
        <v>-70.3698266616517</v>
      </c>
      <c r="BI85">
        <f t="shared" si="136"/>
        <v>-25</v>
      </c>
      <c r="BJ85">
        <f t="shared" si="137"/>
        <v>-87.91213534812033</v>
      </c>
      <c r="BK85">
        <f t="shared" si="138"/>
        <v>-25</v>
      </c>
      <c r="BL85">
        <f t="shared" si="139"/>
        <v>-111.60596797719829</v>
      </c>
      <c r="BM85">
        <f t="shared" si="140"/>
        <v>-25</v>
      </c>
      <c r="BN85">
        <f t="shared" si="141"/>
        <v>-145.49360168409314</v>
      </c>
      <c r="BO85">
        <f t="shared" si="142"/>
        <v>-25</v>
      </c>
      <c r="BP85">
        <f t="shared" si="143"/>
        <v>-197.575862670373</v>
      </c>
      <c r="BQ85">
        <f t="shared" si="144"/>
        <v>-24.999999999999993</v>
      </c>
      <c r="BR85">
        <f t="shared" si="145"/>
        <v>-285.61944901923454</v>
      </c>
      <c r="BS85">
        <f t="shared" si="146"/>
        <v>-24.999999999999993</v>
      </c>
      <c r="BT85">
        <f t="shared" si="147"/>
        <v>-456.02820441201942</v>
      </c>
      <c r="BU85">
        <f t="shared" si="148"/>
        <v>-24.999999999999996</v>
      </c>
      <c r="BV85">
        <f t="shared" si="149"/>
        <v>385.15579809677695</v>
      </c>
      <c r="BW85">
        <f t="shared" si="150"/>
        <v>51.813361602167923</v>
      </c>
      <c r="BX85">
        <f t="shared" si="151"/>
        <v>461.11901338976713</v>
      </c>
      <c r="BY85">
        <f t="shared" si="152"/>
        <v>338.35822551810764</v>
      </c>
      <c r="BZ85">
        <f t="shared" si="153"/>
        <v>220.72733954953898</v>
      </c>
      <c r="CA85">
        <f t="shared" si="154"/>
        <v>658.34992393796858</v>
      </c>
      <c r="CB85">
        <f t="shared" si="155"/>
        <v>-21807.472598893026</v>
      </c>
      <c r="CC85">
        <f t="shared" si="156"/>
        <v>-25.000000000000004</v>
      </c>
    </row>
    <row r="86" spans="5:81" x14ac:dyDescent="0.2">
      <c r="E86">
        <f t="shared" si="157"/>
        <v>7.0999999999999908</v>
      </c>
      <c r="F86" t="e" cm="1">
        <f t="array" ref="F86">xtoyxsnew($E86,F$14,alfa,vita)</f>
        <v>#VALUE!</v>
      </c>
      <c r="G86" t="e" cm="1">
        <f t="array" ref="G86">YtoYySInEW($E86,F$14,alfa,vita)</f>
        <v>#VALUE!</v>
      </c>
      <c r="H86">
        <f t="shared" si="83"/>
        <v>-228.34221692460989</v>
      </c>
      <c r="I86">
        <f t="shared" si="84"/>
        <v>673.12495069996476</v>
      </c>
      <c r="J86">
        <f t="shared" si="85"/>
        <v>-473.04576538208926</v>
      </c>
      <c r="K86">
        <f t="shared" si="86"/>
        <v>340.22143076494427</v>
      </c>
      <c r="L86">
        <f t="shared" si="87"/>
        <v>-389.16237146416285</v>
      </c>
      <c r="M86">
        <f t="shared" si="88"/>
        <v>48.081931816040168</v>
      </c>
      <c r="N86">
        <f t="shared" si="89"/>
        <v>456.02820441201942</v>
      </c>
      <c r="O86">
        <f t="shared" si="90"/>
        <v>-24.999999999999996</v>
      </c>
      <c r="P86">
        <f t="shared" si="91"/>
        <v>285.61944901923454</v>
      </c>
      <c r="Q86">
        <f t="shared" si="92"/>
        <v>-24.999999999999993</v>
      </c>
      <c r="R86">
        <f t="shared" si="93"/>
        <v>197.575862670373</v>
      </c>
      <c r="S86">
        <f t="shared" si="94"/>
        <v>-24.999999999999993</v>
      </c>
      <c r="T86">
        <f t="shared" si="95"/>
        <v>145.49360168409314</v>
      </c>
      <c r="U86">
        <f t="shared" si="96"/>
        <v>-25</v>
      </c>
      <c r="V86">
        <f t="shared" si="97"/>
        <v>111.60596797719829</v>
      </c>
      <c r="W86">
        <f t="shared" si="98"/>
        <v>-25</v>
      </c>
      <c r="X86">
        <f t="shared" si="99"/>
        <v>87.91213534812033</v>
      </c>
      <c r="Y86">
        <f t="shared" si="100"/>
        <v>-25</v>
      </c>
      <c r="Z86">
        <f t="shared" si="101"/>
        <v>70.3698266616517</v>
      </c>
      <c r="AA86">
        <f t="shared" si="102"/>
        <v>-25</v>
      </c>
      <c r="AB86">
        <f t="shared" si="103"/>
        <v>56.751474918188272</v>
      </c>
      <c r="AC86">
        <f t="shared" si="104"/>
        <v>-25</v>
      </c>
      <c r="AD86">
        <f t="shared" si="105"/>
        <v>45.741871183226664</v>
      </c>
      <c r="AE86">
        <f t="shared" si="106"/>
        <v>-25.000000000000004</v>
      </c>
      <c r="AF86">
        <f t="shared" si="107"/>
        <v>36.518436823865017</v>
      </c>
      <c r="AG86">
        <f t="shared" si="108"/>
        <v>-24.999999999999996</v>
      </c>
      <c r="AH86">
        <f t="shared" si="109"/>
        <v>28.539816339744824</v>
      </c>
      <c r="AI86">
        <f t="shared" si="110"/>
        <v>-25</v>
      </c>
      <c r="AJ86">
        <f t="shared" si="111"/>
        <v>21.432104094770011</v>
      </c>
      <c r="AK86">
        <f t="shared" si="112"/>
        <v>-24.999999999999996</v>
      </c>
      <c r="AL86">
        <f t="shared" si="113"/>
        <v>14.923920022010648</v>
      </c>
      <c r="AM86">
        <f t="shared" si="114"/>
        <v>-24.999999999999996</v>
      </c>
      <c r="AN86">
        <f t="shared" si="115"/>
        <v>8.8071829529268086</v>
      </c>
      <c r="AO86">
        <f t="shared" si="116"/>
        <v>-25</v>
      </c>
      <c r="AP86">
        <f t="shared" si="117"/>
        <v>2.9118389571127636</v>
      </c>
      <c r="AQ86">
        <f t="shared" si="118"/>
        <v>-25</v>
      </c>
      <c r="AR86">
        <f t="shared" si="119"/>
        <v>-2.9118389571127636</v>
      </c>
      <c r="AS86">
        <f t="shared" si="120"/>
        <v>-25</v>
      </c>
      <c r="AT86">
        <f t="shared" si="121"/>
        <v>-8.8071829529268086</v>
      </c>
      <c r="AU86">
        <f t="shared" si="122"/>
        <v>-25</v>
      </c>
      <c r="AV86">
        <f t="shared" si="123"/>
        <v>-14.923920022010648</v>
      </c>
      <c r="AW86">
        <f t="shared" si="124"/>
        <v>-24.999999999999996</v>
      </c>
      <c r="AX86">
        <f t="shared" si="125"/>
        <v>-21.432104094770011</v>
      </c>
      <c r="AY86">
        <f t="shared" si="126"/>
        <v>-24.999999999999996</v>
      </c>
      <c r="AZ86">
        <f t="shared" si="127"/>
        <v>-28.539816339744824</v>
      </c>
      <c r="BA86">
        <f t="shared" si="128"/>
        <v>-25</v>
      </c>
      <c r="BB86">
        <f t="shared" si="129"/>
        <v>-36.518436823865017</v>
      </c>
      <c r="BC86">
        <f t="shared" si="130"/>
        <v>-24.999999999999996</v>
      </c>
      <c r="BD86">
        <f t="shared" si="131"/>
        <v>-45.741871183226664</v>
      </c>
      <c r="BE86">
        <f t="shared" si="132"/>
        <v>-25.000000000000004</v>
      </c>
      <c r="BF86">
        <f t="shared" si="133"/>
        <v>-56.751474918188272</v>
      </c>
      <c r="BG86">
        <f t="shared" si="134"/>
        <v>-25</v>
      </c>
      <c r="BH86">
        <f t="shared" si="135"/>
        <v>-70.3698266616517</v>
      </c>
      <c r="BI86">
        <f t="shared" si="136"/>
        <v>-25</v>
      </c>
      <c r="BJ86">
        <f t="shared" si="137"/>
        <v>-87.91213534812033</v>
      </c>
      <c r="BK86">
        <f t="shared" si="138"/>
        <v>-25</v>
      </c>
      <c r="BL86">
        <f t="shared" si="139"/>
        <v>-111.60596797719829</v>
      </c>
      <c r="BM86">
        <f t="shared" si="140"/>
        <v>-25</v>
      </c>
      <c r="BN86">
        <f t="shared" si="141"/>
        <v>-145.49360168409314</v>
      </c>
      <c r="BO86">
        <f t="shared" si="142"/>
        <v>-25</v>
      </c>
      <c r="BP86">
        <f t="shared" si="143"/>
        <v>-197.575862670373</v>
      </c>
      <c r="BQ86">
        <f t="shared" si="144"/>
        <v>-24.999999999999993</v>
      </c>
      <c r="BR86">
        <f t="shared" si="145"/>
        <v>-285.61944901923454</v>
      </c>
      <c r="BS86">
        <f t="shared" si="146"/>
        <v>-24.999999999999993</v>
      </c>
      <c r="BT86">
        <f t="shared" si="147"/>
        <v>-456.02820441201942</v>
      </c>
      <c r="BU86">
        <f t="shared" si="148"/>
        <v>-24.999999999999996</v>
      </c>
      <c r="BV86">
        <f t="shared" si="149"/>
        <v>389.16237146416285</v>
      </c>
      <c r="BW86">
        <f t="shared" si="150"/>
        <v>48.081931816040168</v>
      </c>
      <c r="BX86">
        <f t="shared" si="151"/>
        <v>473.04576538208926</v>
      </c>
      <c r="BY86">
        <f t="shared" si="152"/>
        <v>340.22143076494427</v>
      </c>
      <c r="BZ86">
        <f t="shared" si="153"/>
        <v>228.34221692460989</v>
      </c>
      <c r="CA86">
        <f t="shared" si="154"/>
        <v>673.12495069996476</v>
      </c>
      <c r="CB86">
        <f t="shared" si="155"/>
        <v>-21807.472598893026</v>
      </c>
      <c r="CC86">
        <f t="shared" si="156"/>
        <v>-25.000000000000004</v>
      </c>
    </row>
    <row r="87" spans="5:81" x14ac:dyDescent="0.2">
      <c r="E87">
        <f t="shared" si="157"/>
        <v>7.1999999999999904</v>
      </c>
      <c r="F87" t="e" cm="1">
        <f t="array" ref="F87">xtoyxsnew($E87,F$14,alfa,vita)</f>
        <v>#VALUE!</v>
      </c>
      <c r="G87" t="e" cm="1">
        <f t="array" ref="G87">YtoYySInEW($E87,F$14,alfa,vita)</f>
        <v>#VALUE!</v>
      </c>
      <c r="H87">
        <f t="shared" si="83"/>
        <v>-236.12061688204605</v>
      </c>
      <c r="I87">
        <f t="shared" si="84"/>
        <v>688.01512760225955</v>
      </c>
      <c r="J87">
        <f t="shared" si="85"/>
        <v>-485.03038724685018</v>
      </c>
      <c r="K87">
        <f t="shared" si="86"/>
        <v>341.89320996045456</v>
      </c>
      <c r="L87">
        <f t="shared" si="87"/>
        <v>-392.96918814141753</v>
      </c>
      <c r="M87">
        <f t="shared" si="88"/>
        <v>44.341657963931382</v>
      </c>
      <c r="N87">
        <f t="shared" si="89"/>
        <v>456.02820441201942</v>
      </c>
      <c r="O87">
        <f t="shared" si="90"/>
        <v>-24.999999999999996</v>
      </c>
      <c r="P87">
        <f t="shared" si="91"/>
        <v>285.61944901923454</v>
      </c>
      <c r="Q87">
        <f t="shared" si="92"/>
        <v>-24.999999999999993</v>
      </c>
      <c r="R87">
        <f t="shared" si="93"/>
        <v>197.575862670373</v>
      </c>
      <c r="S87">
        <f t="shared" si="94"/>
        <v>-24.999999999999993</v>
      </c>
      <c r="T87">
        <f t="shared" si="95"/>
        <v>145.49360168409314</v>
      </c>
      <c r="U87">
        <f t="shared" si="96"/>
        <v>-25</v>
      </c>
      <c r="V87">
        <f t="shared" si="97"/>
        <v>111.60596797719829</v>
      </c>
      <c r="W87">
        <f t="shared" si="98"/>
        <v>-25</v>
      </c>
      <c r="X87">
        <f t="shared" si="99"/>
        <v>87.91213534812033</v>
      </c>
      <c r="Y87">
        <f t="shared" si="100"/>
        <v>-25</v>
      </c>
      <c r="Z87">
        <f t="shared" si="101"/>
        <v>70.3698266616517</v>
      </c>
      <c r="AA87">
        <f t="shared" si="102"/>
        <v>-25</v>
      </c>
      <c r="AB87">
        <f t="shared" si="103"/>
        <v>56.751474918188272</v>
      </c>
      <c r="AC87">
        <f t="shared" si="104"/>
        <v>-25</v>
      </c>
      <c r="AD87">
        <f t="shared" si="105"/>
        <v>45.741871183226664</v>
      </c>
      <c r="AE87">
        <f t="shared" si="106"/>
        <v>-25.000000000000004</v>
      </c>
      <c r="AF87">
        <f t="shared" si="107"/>
        <v>36.518436823865017</v>
      </c>
      <c r="AG87">
        <f t="shared" si="108"/>
        <v>-24.999999999999996</v>
      </c>
      <c r="AH87">
        <f t="shared" si="109"/>
        <v>28.539816339744824</v>
      </c>
      <c r="AI87">
        <f t="shared" si="110"/>
        <v>-25</v>
      </c>
      <c r="AJ87">
        <f t="shared" si="111"/>
        <v>21.432104094770011</v>
      </c>
      <c r="AK87">
        <f t="shared" si="112"/>
        <v>-24.999999999999996</v>
      </c>
      <c r="AL87">
        <f t="shared" si="113"/>
        <v>14.923920022010648</v>
      </c>
      <c r="AM87">
        <f t="shared" si="114"/>
        <v>-24.999999999999996</v>
      </c>
      <c r="AN87">
        <f t="shared" si="115"/>
        <v>8.8071829529268086</v>
      </c>
      <c r="AO87">
        <f t="shared" si="116"/>
        <v>-25</v>
      </c>
      <c r="AP87">
        <f t="shared" si="117"/>
        <v>2.9118389571127636</v>
      </c>
      <c r="AQ87">
        <f t="shared" si="118"/>
        <v>-25</v>
      </c>
      <c r="AR87">
        <f t="shared" si="119"/>
        <v>-2.9118389571127636</v>
      </c>
      <c r="AS87">
        <f t="shared" si="120"/>
        <v>-25</v>
      </c>
      <c r="AT87">
        <f t="shared" si="121"/>
        <v>-8.8071829529268086</v>
      </c>
      <c r="AU87">
        <f t="shared" si="122"/>
        <v>-25</v>
      </c>
      <c r="AV87">
        <f t="shared" si="123"/>
        <v>-14.923920022010648</v>
      </c>
      <c r="AW87">
        <f t="shared" si="124"/>
        <v>-24.999999999999996</v>
      </c>
      <c r="AX87">
        <f t="shared" si="125"/>
        <v>-21.432104094770011</v>
      </c>
      <c r="AY87">
        <f t="shared" si="126"/>
        <v>-24.999999999999996</v>
      </c>
      <c r="AZ87">
        <f t="shared" si="127"/>
        <v>-28.539816339744824</v>
      </c>
      <c r="BA87">
        <f t="shared" si="128"/>
        <v>-25</v>
      </c>
      <c r="BB87">
        <f t="shared" si="129"/>
        <v>-36.518436823865017</v>
      </c>
      <c r="BC87">
        <f t="shared" si="130"/>
        <v>-24.999999999999996</v>
      </c>
      <c r="BD87">
        <f t="shared" si="131"/>
        <v>-45.741871183226664</v>
      </c>
      <c r="BE87">
        <f t="shared" si="132"/>
        <v>-25.000000000000004</v>
      </c>
      <c r="BF87">
        <f t="shared" si="133"/>
        <v>-56.751474918188272</v>
      </c>
      <c r="BG87">
        <f t="shared" si="134"/>
        <v>-25</v>
      </c>
      <c r="BH87">
        <f t="shared" si="135"/>
        <v>-70.3698266616517</v>
      </c>
      <c r="BI87">
        <f t="shared" si="136"/>
        <v>-25</v>
      </c>
      <c r="BJ87">
        <f t="shared" si="137"/>
        <v>-87.91213534812033</v>
      </c>
      <c r="BK87">
        <f t="shared" si="138"/>
        <v>-25</v>
      </c>
      <c r="BL87">
        <f t="shared" si="139"/>
        <v>-111.60596797719829</v>
      </c>
      <c r="BM87">
        <f t="shared" si="140"/>
        <v>-25</v>
      </c>
      <c r="BN87">
        <f t="shared" si="141"/>
        <v>-145.49360168409314</v>
      </c>
      <c r="BO87">
        <f t="shared" si="142"/>
        <v>-25</v>
      </c>
      <c r="BP87">
        <f t="shared" si="143"/>
        <v>-197.575862670373</v>
      </c>
      <c r="BQ87">
        <f t="shared" si="144"/>
        <v>-24.999999999999993</v>
      </c>
      <c r="BR87">
        <f t="shared" si="145"/>
        <v>-285.61944901923454</v>
      </c>
      <c r="BS87">
        <f t="shared" si="146"/>
        <v>-24.999999999999993</v>
      </c>
      <c r="BT87">
        <f t="shared" si="147"/>
        <v>-456.02820441201942</v>
      </c>
      <c r="BU87">
        <f t="shared" si="148"/>
        <v>-24.999999999999996</v>
      </c>
      <c r="BV87">
        <f t="shared" si="149"/>
        <v>392.96918814141753</v>
      </c>
      <c r="BW87">
        <f t="shared" si="150"/>
        <v>44.341657963931382</v>
      </c>
      <c r="BX87">
        <f t="shared" si="151"/>
        <v>485.03038724685018</v>
      </c>
      <c r="BY87">
        <f t="shared" si="152"/>
        <v>341.89320996045456</v>
      </c>
      <c r="BZ87">
        <f t="shared" si="153"/>
        <v>236.12061688204605</v>
      </c>
      <c r="CA87">
        <f t="shared" si="154"/>
        <v>688.01512760225955</v>
      </c>
      <c r="CB87">
        <f t="shared" si="155"/>
        <v>-21807.472598893026</v>
      </c>
      <c r="CC87">
        <f t="shared" si="156"/>
        <v>-25.000000000000004</v>
      </c>
    </row>
    <row r="88" spans="5:81" x14ac:dyDescent="0.2">
      <c r="E88">
        <f t="shared" si="157"/>
        <v>7.2999999999999901</v>
      </c>
      <c r="F88" t="e" cm="1">
        <f t="array" ref="F88">xtoyxsnew($E88,F$14,alfa,vita)</f>
        <v>#VALUE!</v>
      </c>
      <c r="G88" t="e" cm="1">
        <f t="array" ref="G88">YtoYySInEW($E88,F$14,alfa,vita)</f>
        <v>#VALUE!</v>
      </c>
      <c r="H88">
        <f t="shared" si="83"/>
        <v>-244.06379892337083</v>
      </c>
      <c r="I88">
        <f t="shared" si="84"/>
        <v>703.01864494122003</v>
      </c>
      <c r="J88">
        <f t="shared" si="85"/>
        <v>-497.06658212896673</v>
      </c>
      <c r="K88">
        <f t="shared" si="86"/>
        <v>343.37177145712894</v>
      </c>
      <c r="L88">
        <f t="shared" si="87"/>
        <v>-396.57606092675303</v>
      </c>
      <c r="M88">
        <f t="shared" si="88"/>
        <v>40.603226077994499</v>
      </c>
      <c r="N88">
        <f t="shared" si="89"/>
        <v>456.02820441201942</v>
      </c>
      <c r="O88">
        <f t="shared" si="90"/>
        <v>-24.999999999999996</v>
      </c>
      <c r="P88">
        <f t="shared" si="91"/>
        <v>285.61944901923454</v>
      </c>
      <c r="Q88">
        <f t="shared" si="92"/>
        <v>-24.999999999999993</v>
      </c>
      <c r="R88">
        <f t="shared" si="93"/>
        <v>197.575862670373</v>
      </c>
      <c r="S88">
        <f t="shared" si="94"/>
        <v>-24.999999999999993</v>
      </c>
      <c r="T88">
        <f t="shared" si="95"/>
        <v>145.49360168409314</v>
      </c>
      <c r="U88">
        <f t="shared" si="96"/>
        <v>-25</v>
      </c>
      <c r="V88">
        <f t="shared" si="97"/>
        <v>111.60596797719829</v>
      </c>
      <c r="W88">
        <f t="shared" si="98"/>
        <v>-25</v>
      </c>
      <c r="X88">
        <f t="shared" si="99"/>
        <v>87.91213534812033</v>
      </c>
      <c r="Y88">
        <f t="shared" si="100"/>
        <v>-25</v>
      </c>
      <c r="Z88">
        <f t="shared" si="101"/>
        <v>70.3698266616517</v>
      </c>
      <c r="AA88">
        <f t="shared" si="102"/>
        <v>-25</v>
      </c>
      <c r="AB88">
        <f t="shared" si="103"/>
        <v>56.751474918188272</v>
      </c>
      <c r="AC88">
        <f t="shared" si="104"/>
        <v>-25</v>
      </c>
      <c r="AD88">
        <f t="shared" si="105"/>
        <v>45.741871183226664</v>
      </c>
      <c r="AE88">
        <f t="shared" si="106"/>
        <v>-25.000000000000004</v>
      </c>
      <c r="AF88">
        <f t="shared" si="107"/>
        <v>36.518436823865017</v>
      </c>
      <c r="AG88">
        <f t="shared" si="108"/>
        <v>-24.999999999999996</v>
      </c>
      <c r="AH88">
        <f t="shared" si="109"/>
        <v>28.539816339744824</v>
      </c>
      <c r="AI88">
        <f t="shared" si="110"/>
        <v>-25</v>
      </c>
      <c r="AJ88">
        <f t="shared" si="111"/>
        <v>21.432104094770011</v>
      </c>
      <c r="AK88">
        <f t="shared" si="112"/>
        <v>-24.999999999999996</v>
      </c>
      <c r="AL88">
        <f t="shared" si="113"/>
        <v>14.923920022010648</v>
      </c>
      <c r="AM88">
        <f t="shared" si="114"/>
        <v>-24.999999999999996</v>
      </c>
      <c r="AN88">
        <f t="shared" si="115"/>
        <v>8.8071829529268086</v>
      </c>
      <c r="AO88">
        <f t="shared" si="116"/>
        <v>-25</v>
      </c>
      <c r="AP88">
        <f t="shared" si="117"/>
        <v>2.9118389571127636</v>
      </c>
      <c r="AQ88">
        <f t="shared" si="118"/>
        <v>-25</v>
      </c>
      <c r="AR88">
        <f t="shared" si="119"/>
        <v>-2.9118389571127636</v>
      </c>
      <c r="AS88">
        <f t="shared" si="120"/>
        <v>-25</v>
      </c>
      <c r="AT88">
        <f t="shared" si="121"/>
        <v>-8.8071829529268086</v>
      </c>
      <c r="AU88">
        <f t="shared" si="122"/>
        <v>-25</v>
      </c>
      <c r="AV88">
        <f t="shared" si="123"/>
        <v>-14.923920022010648</v>
      </c>
      <c r="AW88">
        <f t="shared" si="124"/>
        <v>-24.999999999999996</v>
      </c>
      <c r="AX88">
        <f t="shared" si="125"/>
        <v>-21.432104094770011</v>
      </c>
      <c r="AY88">
        <f t="shared" si="126"/>
        <v>-24.999999999999996</v>
      </c>
      <c r="AZ88">
        <f t="shared" si="127"/>
        <v>-28.539816339744824</v>
      </c>
      <c r="BA88">
        <f t="shared" si="128"/>
        <v>-25</v>
      </c>
      <c r="BB88">
        <f t="shared" si="129"/>
        <v>-36.518436823865017</v>
      </c>
      <c r="BC88">
        <f t="shared" si="130"/>
        <v>-24.999999999999996</v>
      </c>
      <c r="BD88">
        <f t="shared" si="131"/>
        <v>-45.741871183226664</v>
      </c>
      <c r="BE88">
        <f t="shared" si="132"/>
        <v>-25.000000000000004</v>
      </c>
      <c r="BF88">
        <f t="shared" si="133"/>
        <v>-56.751474918188272</v>
      </c>
      <c r="BG88">
        <f t="shared" si="134"/>
        <v>-25</v>
      </c>
      <c r="BH88">
        <f t="shared" si="135"/>
        <v>-70.3698266616517</v>
      </c>
      <c r="BI88">
        <f t="shared" si="136"/>
        <v>-25</v>
      </c>
      <c r="BJ88">
        <f t="shared" si="137"/>
        <v>-87.91213534812033</v>
      </c>
      <c r="BK88">
        <f t="shared" si="138"/>
        <v>-25</v>
      </c>
      <c r="BL88">
        <f t="shared" si="139"/>
        <v>-111.60596797719829</v>
      </c>
      <c r="BM88">
        <f t="shared" si="140"/>
        <v>-25</v>
      </c>
      <c r="BN88">
        <f t="shared" si="141"/>
        <v>-145.49360168409314</v>
      </c>
      <c r="BO88">
        <f t="shared" si="142"/>
        <v>-25</v>
      </c>
      <c r="BP88">
        <f t="shared" si="143"/>
        <v>-197.575862670373</v>
      </c>
      <c r="BQ88">
        <f t="shared" si="144"/>
        <v>-24.999999999999993</v>
      </c>
      <c r="BR88">
        <f t="shared" si="145"/>
        <v>-285.61944901923454</v>
      </c>
      <c r="BS88">
        <f t="shared" si="146"/>
        <v>-24.999999999999993</v>
      </c>
      <c r="BT88">
        <f t="shared" si="147"/>
        <v>-456.02820441201942</v>
      </c>
      <c r="BU88">
        <f t="shared" si="148"/>
        <v>-24.999999999999996</v>
      </c>
      <c r="BV88">
        <f t="shared" si="149"/>
        <v>396.57606092675303</v>
      </c>
      <c r="BW88">
        <f t="shared" si="150"/>
        <v>40.603226077994499</v>
      </c>
      <c r="BX88">
        <f t="shared" si="151"/>
        <v>497.06658212896673</v>
      </c>
      <c r="BY88">
        <f t="shared" si="152"/>
        <v>343.37177145712894</v>
      </c>
      <c r="BZ88">
        <f t="shared" si="153"/>
        <v>244.06379892337083</v>
      </c>
      <c r="CA88">
        <f t="shared" si="154"/>
        <v>703.01864494122003</v>
      </c>
      <c r="CB88">
        <f t="shared" si="155"/>
        <v>-21807.472598893026</v>
      </c>
      <c r="CC88">
        <f t="shared" si="156"/>
        <v>-25.000000000000004</v>
      </c>
    </row>
    <row r="89" spans="5:81" x14ac:dyDescent="0.2">
      <c r="E89">
        <f t="shared" si="157"/>
        <v>7.3999999999999897</v>
      </c>
      <c r="F89" t="e" cm="1">
        <f t="array" ref="F89">xtoyxsnew($E89,F$14,alfa,vita)</f>
        <v>#VALUE!</v>
      </c>
      <c r="G89" t="e" cm="1">
        <f t="array" ref="G89">YtoYySInEW($E89,F$14,alfa,vita)</f>
        <v>#VALUE!</v>
      </c>
      <c r="H89">
        <f t="shared" si="83"/>
        <v>-252.17300252302857</v>
      </c>
      <c r="I89">
        <f t="shared" si="84"/>
        <v>718.13367923818635</v>
      </c>
      <c r="J89">
        <f t="shared" si="85"/>
        <v>-509.14799790249856</v>
      </c>
      <c r="K89">
        <f t="shared" si="86"/>
        <v>344.65553067906774</v>
      </c>
      <c r="L89">
        <f t="shared" si="87"/>
        <v>-399.98337386180924</v>
      </c>
      <c r="M89">
        <f t="shared" si="88"/>
        <v>36.877316927850394</v>
      </c>
      <c r="N89">
        <f t="shared" si="89"/>
        <v>456.02820441201942</v>
      </c>
      <c r="O89">
        <f t="shared" si="90"/>
        <v>-24.999999999999996</v>
      </c>
      <c r="P89">
        <f t="shared" si="91"/>
        <v>285.61944901923454</v>
      </c>
      <c r="Q89">
        <f t="shared" si="92"/>
        <v>-24.999999999999993</v>
      </c>
      <c r="R89">
        <f t="shared" si="93"/>
        <v>197.575862670373</v>
      </c>
      <c r="S89">
        <f t="shared" si="94"/>
        <v>-24.999999999999993</v>
      </c>
      <c r="T89">
        <f t="shared" si="95"/>
        <v>145.49360168409314</v>
      </c>
      <c r="U89">
        <f t="shared" si="96"/>
        <v>-25</v>
      </c>
      <c r="V89">
        <f t="shared" si="97"/>
        <v>111.60596797719829</v>
      </c>
      <c r="W89">
        <f t="shared" si="98"/>
        <v>-25</v>
      </c>
      <c r="X89">
        <f t="shared" si="99"/>
        <v>87.91213534812033</v>
      </c>
      <c r="Y89">
        <f t="shared" si="100"/>
        <v>-25</v>
      </c>
      <c r="Z89">
        <f t="shared" si="101"/>
        <v>70.3698266616517</v>
      </c>
      <c r="AA89">
        <f t="shared" si="102"/>
        <v>-25</v>
      </c>
      <c r="AB89">
        <f t="shared" si="103"/>
        <v>56.751474918188272</v>
      </c>
      <c r="AC89">
        <f t="shared" si="104"/>
        <v>-25</v>
      </c>
      <c r="AD89">
        <f t="shared" si="105"/>
        <v>45.741871183226664</v>
      </c>
      <c r="AE89">
        <f t="shared" si="106"/>
        <v>-25.000000000000004</v>
      </c>
      <c r="AF89">
        <f t="shared" si="107"/>
        <v>36.518436823865017</v>
      </c>
      <c r="AG89">
        <f t="shared" si="108"/>
        <v>-24.999999999999996</v>
      </c>
      <c r="AH89">
        <f t="shared" si="109"/>
        <v>28.539816339744824</v>
      </c>
      <c r="AI89">
        <f t="shared" si="110"/>
        <v>-25</v>
      </c>
      <c r="AJ89">
        <f t="shared" si="111"/>
        <v>21.432104094770011</v>
      </c>
      <c r="AK89">
        <f t="shared" si="112"/>
        <v>-24.999999999999996</v>
      </c>
      <c r="AL89">
        <f t="shared" si="113"/>
        <v>14.923920022010648</v>
      </c>
      <c r="AM89">
        <f t="shared" si="114"/>
        <v>-24.999999999999996</v>
      </c>
      <c r="AN89">
        <f t="shared" si="115"/>
        <v>8.8071829529268086</v>
      </c>
      <c r="AO89">
        <f t="shared" si="116"/>
        <v>-25</v>
      </c>
      <c r="AP89">
        <f t="shared" si="117"/>
        <v>2.9118389571127636</v>
      </c>
      <c r="AQ89">
        <f t="shared" si="118"/>
        <v>-25</v>
      </c>
      <c r="AR89">
        <f t="shared" si="119"/>
        <v>-2.9118389571127636</v>
      </c>
      <c r="AS89">
        <f t="shared" si="120"/>
        <v>-25</v>
      </c>
      <c r="AT89">
        <f t="shared" si="121"/>
        <v>-8.8071829529268086</v>
      </c>
      <c r="AU89">
        <f t="shared" si="122"/>
        <v>-25</v>
      </c>
      <c r="AV89">
        <f t="shared" si="123"/>
        <v>-14.923920022010648</v>
      </c>
      <c r="AW89">
        <f t="shared" si="124"/>
        <v>-24.999999999999996</v>
      </c>
      <c r="AX89">
        <f t="shared" si="125"/>
        <v>-21.432104094770011</v>
      </c>
      <c r="AY89">
        <f t="shared" si="126"/>
        <v>-24.999999999999996</v>
      </c>
      <c r="AZ89">
        <f t="shared" si="127"/>
        <v>-28.539816339744824</v>
      </c>
      <c r="BA89">
        <f t="shared" si="128"/>
        <v>-25</v>
      </c>
      <c r="BB89">
        <f t="shared" si="129"/>
        <v>-36.518436823865017</v>
      </c>
      <c r="BC89">
        <f t="shared" si="130"/>
        <v>-24.999999999999996</v>
      </c>
      <c r="BD89">
        <f t="shared" si="131"/>
        <v>-45.741871183226664</v>
      </c>
      <c r="BE89">
        <f t="shared" si="132"/>
        <v>-25.000000000000004</v>
      </c>
      <c r="BF89">
        <f t="shared" si="133"/>
        <v>-56.751474918188272</v>
      </c>
      <c r="BG89">
        <f t="shared" si="134"/>
        <v>-25</v>
      </c>
      <c r="BH89">
        <f t="shared" si="135"/>
        <v>-70.3698266616517</v>
      </c>
      <c r="BI89">
        <f t="shared" si="136"/>
        <v>-25</v>
      </c>
      <c r="BJ89">
        <f t="shared" si="137"/>
        <v>-87.91213534812033</v>
      </c>
      <c r="BK89">
        <f t="shared" si="138"/>
        <v>-25</v>
      </c>
      <c r="BL89">
        <f t="shared" si="139"/>
        <v>-111.60596797719829</v>
      </c>
      <c r="BM89">
        <f t="shared" si="140"/>
        <v>-25</v>
      </c>
      <c r="BN89">
        <f t="shared" si="141"/>
        <v>-145.49360168409314</v>
      </c>
      <c r="BO89">
        <f t="shared" si="142"/>
        <v>-25</v>
      </c>
      <c r="BP89">
        <f t="shared" si="143"/>
        <v>-197.575862670373</v>
      </c>
      <c r="BQ89">
        <f t="shared" si="144"/>
        <v>-24.999999999999993</v>
      </c>
      <c r="BR89">
        <f t="shared" si="145"/>
        <v>-285.61944901923454</v>
      </c>
      <c r="BS89">
        <f t="shared" si="146"/>
        <v>-24.999999999999993</v>
      </c>
      <c r="BT89">
        <f t="shared" si="147"/>
        <v>-456.02820441201942</v>
      </c>
      <c r="BU89">
        <f t="shared" si="148"/>
        <v>-24.999999999999996</v>
      </c>
      <c r="BV89">
        <f t="shared" si="149"/>
        <v>399.98337386180924</v>
      </c>
      <c r="BW89">
        <f t="shared" si="150"/>
        <v>36.877316927850394</v>
      </c>
      <c r="BX89">
        <f t="shared" si="151"/>
        <v>509.14799790249856</v>
      </c>
      <c r="BY89">
        <f t="shared" si="152"/>
        <v>344.65553067906774</v>
      </c>
      <c r="BZ89">
        <f t="shared" si="153"/>
        <v>252.17300252302857</v>
      </c>
      <c r="CA89">
        <f t="shared" si="154"/>
        <v>718.13367923818635</v>
      </c>
      <c r="CB89">
        <f t="shared" si="155"/>
        <v>-21807.472598893026</v>
      </c>
      <c r="CC89">
        <f t="shared" si="156"/>
        <v>-25.000000000000004</v>
      </c>
    </row>
    <row r="90" spans="5:81" x14ac:dyDescent="0.2">
      <c r="E90">
        <f t="shared" si="157"/>
        <v>7.4999999999999893</v>
      </c>
      <c r="F90" t="e" cm="1">
        <f t="array" ref="F90">xtoyxsnew($E90,F$14,alfa,vita)</f>
        <v>#VALUE!</v>
      </c>
      <c r="G90" t="e" cm="1">
        <f t="array" ref="G90">YtoYySInEW($E90,F$14,alfa,vita)</f>
        <v>#VALUE!</v>
      </c>
      <c r="H90">
        <f t="shared" si="83"/>
        <v>-260.44944697774451</v>
      </c>
      <c r="I90">
        <f t="shared" si="84"/>
        <v>733.35839346109037</v>
      </c>
      <c r="J90">
        <f t="shared" si="85"/>
        <v>-521.26823397822875</v>
      </c>
      <c r="K90">
        <f t="shared" si="86"/>
        <v>345.74311182017243</v>
      </c>
      <c r="L90">
        <f t="shared" si="87"/>
        <v>-403.19208113444029</v>
      </c>
      <c r="M90">
        <f t="shared" si="88"/>
        <v>33.17457550543044</v>
      </c>
      <c r="N90">
        <f t="shared" si="89"/>
        <v>456.02820441201942</v>
      </c>
      <c r="O90">
        <f t="shared" si="90"/>
        <v>-24.999999999999996</v>
      </c>
      <c r="P90">
        <f t="shared" si="91"/>
        <v>285.61944901923454</v>
      </c>
      <c r="Q90">
        <f t="shared" si="92"/>
        <v>-24.999999999999993</v>
      </c>
      <c r="R90">
        <f t="shared" si="93"/>
        <v>197.575862670373</v>
      </c>
      <c r="S90">
        <f t="shared" si="94"/>
        <v>-24.999999999999993</v>
      </c>
      <c r="T90">
        <f t="shared" si="95"/>
        <v>145.49360168409314</v>
      </c>
      <c r="U90">
        <f t="shared" si="96"/>
        <v>-25</v>
      </c>
      <c r="V90">
        <f t="shared" si="97"/>
        <v>111.60596797719829</v>
      </c>
      <c r="W90">
        <f t="shared" si="98"/>
        <v>-25</v>
      </c>
      <c r="X90">
        <f t="shared" si="99"/>
        <v>87.91213534812033</v>
      </c>
      <c r="Y90">
        <f t="shared" si="100"/>
        <v>-25</v>
      </c>
      <c r="Z90">
        <f t="shared" si="101"/>
        <v>70.3698266616517</v>
      </c>
      <c r="AA90">
        <f t="shared" si="102"/>
        <v>-25</v>
      </c>
      <c r="AB90">
        <f t="shared" si="103"/>
        <v>56.751474918188272</v>
      </c>
      <c r="AC90">
        <f t="shared" si="104"/>
        <v>-25</v>
      </c>
      <c r="AD90">
        <f t="shared" si="105"/>
        <v>45.741871183226664</v>
      </c>
      <c r="AE90">
        <f t="shared" si="106"/>
        <v>-25.000000000000004</v>
      </c>
      <c r="AF90">
        <f t="shared" si="107"/>
        <v>36.518436823865017</v>
      </c>
      <c r="AG90">
        <f t="shared" si="108"/>
        <v>-24.999999999999996</v>
      </c>
      <c r="AH90">
        <f t="shared" si="109"/>
        <v>28.539816339744824</v>
      </c>
      <c r="AI90">
        <f t="shared" si="110"/>
        <v>-25</v>
      </c>
      <c r="AJ90">
        <f t="shared" si="111"/>
        <v>21.432104094770011</v>
      </c>
      <c r="AK90">
        <f t="shared" si="112"/>
        <v>-24.999999999999996</v>
      </c>
      <c r="AL90">
        <f t="shared" si="113"/>
        <v>14.923920022010648</v>
      </c>
      <c r="AM90">
        <f t="shared" si="114"/>
        <v>-24.999999999999996</v>
      </c>
      <c r="AN90">
        <f t="shared" si="115"/>
        <v>8.8071829529268086</v>
      </c>
      <c r="AO90">
        <f t="shared" si="116"/>
        <v>-25</v>
      </c>
      <c r="AP90">
        <f t="shared" si="117"/>
        <v>2.9118389571127636</v>
      </c>
      <c r="AQ90">
        <f t="shared" si="118"/>
        <v>-25</v>
      </c>
      <c r="AR90">
        <f t="shared" si="119"/>
        <v>-2.9118389571127636</v>
      </c>
      <c r="AS90">
        <f t="shared" si="120"/>
        <v>-25</v>
      </c>
      <c r="AT90">
        <f t="shared" si="121"/>
        <v>-8.8071829529268086</v>
      </c>
      <c r="AU90">
        <f t="shared" si="122"/>
        <v>-25</v>
      </c>
      <c r="AV90">
        <f t="shared" si="123"/>
        <v>-14.923920022010648</v>
      </c>
      <c r="AW90">
        <f t="shared" si="124"/>
        <v>-24.999999999999996</v>
      </c>
      <c r="AX90">
        <f t="shared" si="125"/>
        <v>-21.432104094770011</v>
      </c>
      <c r="AY90">
        <f t="shared" si="126"/>
        <v>-24.999999999999996</v>
      </c>
      <c r="AZ90">
        <f t="shared" si="127"/>
        <v>-28.539816339744824</v>
      </c>
      <c r="BA90">
        <f t="shared" si="128"/>
        <v>-25</v>
      </c>
      <c r="BB90">
        <f t="shared" si="129"/>
        <v>-36.518436823865017</v>
      </c>
      <c r="BC90">
        <f t="shared" si="130"/>
        <v>-24.999999999999996</v>
      </c>
      <c r="BD90">
        <f t="shared" si="131"/>
        <v>-45.741871183226664</v>
      </c>
      <c r="BE90">
        <f t="shared" si="132"/>
        <v>-25.000000000000004</v>
      </c>
      <c r="BF90">
        <f t="shared" si="133"/>
        <v>-56.751474918188272</v>
      </c>
      <c r="BG90">
        <f t="shared" si="134"/>
        <v>-25</v>
      </c>
      <c r="BH90">
        <f t="shared" si="135"/>
        <v>-70.3698266616517</v>
      </c>
      <c r="BI90">
        <f t="shared" si="136"/>
        <v>-25</v>
      </c>
      <c r="BJ90">
        <f t="shared" si="137"/>
        <v>-87.91213534812033</v>
      </c>
      <c r="BK90">
        <f t="shared" si="138"/>
        <v>-25</v>
      </c>
      <c r="BL90">
        <f t="shared" si="139"/>
        <v>-111.60596797719829</v>
      </c>
      <c r="BM90">
        <f t="shared" si="140"/>
        <v>-25</v>
      </c>
      <c r="BN90">
        <f t="shared" si="141"/>
        <v>-145.49360168409314</v>
      </c>
      <c r="BO90">
        <f t="shared" si="142"/>
        <v>-25</v>
      </c>
      <c r="BP90">
        <f t="shared" si="143"/>
        <v>-197.575862670373</v>
      </c>
      <c r="BQ90">
        <f t="shared" si="144"/>
        <v>-24.999999999999993</v>
      </c>
      <c r="BR90">
        <f t="shared" si="145"/>
        <v>-285.61944901923454</v>
      </c>
      <c r="BS90">
        <f t="shared" si="146"/>
        <v>-24.999999999999993</v>
      </c>
      <c r="BT90">
        <f t="shared" si="147"/>
        <v>-456.02820441201942</v>
      </c>
      <c r="BU90">
        <f t="shared" si="148"/>
        <v>-24.999999999999996</v>
      </c>
      <c r="BV90">
        <f t="shared" si="149"/>
        <v>403.19208113444029</v>
      </c>
      <c r="BW90">
        <f t="shared" si="150"/>
        <v>33.17457550543044</v>
      </c>
      <c r="BX90">
        <f t="shared" si="151"/>
        <v>521.26823397822875</v>
      </c>
      <c r="BY90">
        <f t="shared" si="152"/>
        <v>345.74311182017243</v>
      </c>
      <c r="BZ90">
        <f t="shared" si="153"/>
        <v>260.44944697774451</v>
      </c>
      <c r="CA90">
        <f t="shared" si="154"/>
        <v>733.35839346109037</v>
      </c>
      <c r="CB90">
        <f t="shared" si="155"/>
        <v>-21807.472598893026</v>
      </c>
      <c r="CC90">
        <f t="shared" si="156"/>
        <v>-25.000000000000004</v>
      </c>
    </row>
    <row r="91" spans="5:81" x14ac:dyDescent="0.2">
      <c r="E91">
        <f t="shared" si="157"/>
        <v>7.599999999999989</v>
      </c>
      <c r="F91" t="e" cm="1">
        <f t="array" ref="F91">xtoyxsnew($E91,F$14,alfa,vita)</f>
        <v>#VALUE!</v>
      </c>
      <c r="G91" t="e" cm="1">
        <f t="array" ref="G91">YtoYySInEW($E91,F$14,alfa,vita)</f>
        <v>#VALUE!</v>
      </c>
      <c r="H91">
        <f t="shared" si="83"/>
        <v>-268.89433125833449</v>
      </c>
      <c r="I91">
        <f t="shared" si="84"/>
        <v>748.69093724772199</v>
      </c>
      <c r="J91">
        <f t="shared" si="85"/>
        <v>-533.42084816318254</v>
      </c>
      <c r="K91">
        <f t="shared" si="86"/>
        <v>346.6333493185985</v>
      </c>
      <c r="L91">
        <f t="shared" si="87"/>
        <v>-406.20370435258201</v>
      </c>
      <c r="M91">
        <f t="shared" si="88"/>
        <v>29.505580612035725</v>
      </c>
      <c r="N91">
        <f t="shared" si="89"/>
        <v>456.02820441201942</v>
      </c>
      <c r="O91">
        <f t="shared" si="90"/>
        <v>-24.999999999999996</v>
      </c>
      <c r="P91">
        <f t="shared" si="91"/>
        <v>285.61944901923454</v>
      </c>
      <c r="Q91">
        <f t="shared" si="92"/>
        <v>-24.999999999999993</v>
      </c>
      <c r="R91">
        <f t="shared" si="93"/>
        <v>197.575862670373</v>
      </c>
      <c r="S91">
        <f t="shared" si="94"/>
        <v>-24.999999999999993</v>
      </c>
      <c r="T91">
        <f t="shared" si="95"/>
        <v>145.49360168409314</v>
      </c>
      <c r="U91">
        <f t="shared" si="96"/>
        <v>-25</v>
      </c>
      <c r="V91">
        <f t="shared" si="97"/>
        <v>111.60596797719829</v>
      </c>
      <c r="W91">
        <f t="shared" si="98"/>
        <v>-25</v>
      </c>
      <c r="X91">
        <f t="shared" si="99"/>
        <v>87.91213534812033</v>
      </c>
      <c r="Y91">
        <f t="shared" si="100"/>
        <v>-25</v>
      </c>
      <c r="Z91">
        <f t="shared" si="101"/>
        <v>70.3698266616517</v>
      </c>
      <c r="AA91">
        <f t="shared" si="102"/>
        <v>-25</v>
      </c>
      <c r="AB91">
        <f t="shared" si="103"/>
        <v>56.751474918188272</v>
      </c>
      <c r="AC91">
        <f t="shared" si="104"/>
        <v>-25</v>
      </c>
      <c r="AD91">
        <f t="shared" si="105"/>
        <v>45.741871183226664</v>
      </c>
      <c r="AE91">
        <f t="shared" si="106"/>
        <v>-25.000000000000004</v>
      </c>
      <c r="AF91">
        <f t="shared" si="107"/>
        <v>36.518436823865017</v>
      </c>
      <c r="AG91">
        <f t="shared" si="108"/>
        <v>-24.999999999999996</v>
      </c>
      <c r="AH91">
        <f t="shared" si="109"/>
        <v>28.539816339744824</v>
      </c>
      <c r="AI91">
        <f t="shared" si="110"/>
        <v>-25</v>
      </c>
      <c r="AJ91">
        <f t="shared" si="111"/>
        <v>21.432104094770011</v>
      </c>
      <c r="AK91">
        <f t="shared" si="112"/>
        <v>-24.999999999999996</v>
      </c>
      <c r="AL91">
        <f t="shared" si="113"/>
        <v>14.923920022010648</v>
      </c>
      <c r="AM91">
        <f t="shared" si="114"/>
        <v>-24.999999999999996</v>
      </c>
      <c r="AN91">
        <f t="shared" si="115"/>
        <v>8.8071829529268086</v>
      </c>
      <c r="AO91">
        <f t="shared" si="116"/>
        <v>-25</v>
      </c>
      <c r="AP91">
        <f t="shared" si="117"/>
        <v>2.9118389571127636</v>
      </c>
      <c r="AQ91">
        <f t="shared" si="118"/>
        <v>-25</v>
      </c>
      <c r="AR91">
        <f t="shared" si="119"/>
        <v>-2.9118389571127636</v>
      </c>
      <c r="AS91">
        <f t="shared" si="120"/>
        <v>-25</v>
      </c>
      <c r="AT91">
        <f t="shared" si="121"/>
        <v>-8.8071829529268086</v>
      </c>
      <c r="AU91">
        <f t="shared" si="122"/>
        <v>-25</v>
      </c>
      <c r="AV91">
        <f t="shared" si="123"/>
        <v>-14.923920022010648</v>
      </c>
      <c r="AW91">
        <f t="shared" si="124"/>
        <v>-24.999999999999996</v>
      </c>
      <c r="AX91">
        <f t="shared" si="125"/>
        <v>-21.432104094770011</v>
      </c>
      <c r="AY91">
        <f t="shared" si="126"/>
        <v>-24.999999999999996</v>
      </c>
      <c r="AZ91">
        <f t="shared" si="127"/>
        <v>-28.539816339744824</v>
      </c>
      <c r="BA91">
        <f t="shared" si="128"/>
        <v>-25</v>
      </c>
      <c r="BB91">
        <f t="shared" si="129"/>
        <v>-36.518436823865017</v>
      </c>
      <c r="BC91">
        <f t="shared" si="130"/>
        <v>-24.999999999999996</v>
      </c>
      <c r="BD91">
        <f t="shared" si="131"/>
        <v>-45.741871183226664</v>
      </c>
      <c r="BE91">
        <f t="shared" si="132"/>
        <v>-25.000000000000004</v>
      </c>
      <c r="BF91">
        <f t="shared" si="133"/>
        <v>-56.751474918188272</v>
      </c>
      <c r="BG91">
        <f t="shared" si="134"/>
        <v>-25</v>
      </c>
      <c r="BH91">
        <f t="shared" si="135"/>
        <v>-70.3698266616517</v>
      </c>
      <c r="BI91">
        <f t="shared" si="136"/>
        <v>-25</v>
      </c>
      <c r="BJ91">
        <f t="shared" si="137"/>
        <v>-87.91213534812033</v>
      </c>
      <c r="BK91">
        <f t="shared" si="138"/>
        <v>-25</v>
      </c>
      <c r="BL91">
        <f t="shared" si="139"/>
        <v>-111.60596797719829</v>
      </c>
      <c r="BM91">
        <f t="shared" si="140"/>
        <v>-25</v>
      </c>
      <c r="BN91">
        <f t="shared" si="141"/>
        <v>-145.49360168409314</v>
      </c>
      <c r="BO91">
        <f t="shared" si="142"/>
        <v>-25</v>
      </c>
      <c r="BP91">
        <f t="shared" si="143"/>
        <v>-197.575862670373</v>
      </c>
      <c r="BQ91">
        <f t="shared" si="144"/>
        <v>-24.999999999999993</v>
      </c>
      <c r="BR91">
        <f t="shared" si="145"/>
        <v>-285.61944901923454</v>
      </c>
      <c r="BS91">
        <f t="shared" si="146"/>
        <v>-24.999999999999993</v>
      </c>
      <c r="BT91">
        <f t="shared" si="147"/>
        <v>-456.02820441201942</v>
      </c>
      <c r="BU91">
        <f t="shared" si="148"/>
        <v>-24.999999999999996</v>
      </c>
      <c r="BV91">
        <f t="shared" si="149"/>
        <v>406.20370435258201</v>
      </c>
      <c r="BW91">
        <f t="shared" si="150"/>
        <v>29.505580612035725</v>
      </c>
      <c r="BX91">
        <f t="shared" si="151"/>
        <v>533.42084816318254</v>
      </c>
      <c r="BY91">
        <f t="shared" si="152"/>
        <v>346.6333493185985</v>
      </c>
      <c r="BZ91">
        <f t="shared" si="153"/>
        <v>268.89433125833449</v>
      </c>
      <c r="CA91">
        <f t="shared" si="154"/>
        <v>748.69093724772199</v>
      </c>
      <c r="CB91">
        <f t="shared" si="155"/>
        <v>-21807.472598893026</v>
      </c>
      <c r="CC91">
        <f t="shared" si="156"/>
        <v>-25.000000000000004</v>
      </c>
    </row>
    <row r="92" spans="5:81" x14ac:dyDescent="0.2">
      <c r="E92">
        <f t="shared" si="157"/>
        <v>7.6999999999999886</v>
      </c>
      <c r="F92" t="e" cm="1">
        <f t="array" ref="F92">xtoyxsnew($E92,F$14,alfa,vita)</f>
        <v>#VALUE!</v>
      </c>
      <c r="G92" t="e" cm="1">
        <f t="array" ref="G92">YtoYySInEW($E92,F$14,alfa,vita)</f>
        <v>#VALUE!</v>
      </c>
      <c r="H92">
        <f t="shared" si="83"/>
        <v>-277.50883386398613</v>
      </c>
      <c r="I92">
        <f t="shared" si="84"/>
        <v>764.12944713061802</v>
      </c>
      <c r="J92">
        <f t="shared" si="85"/>
        <v>-545.59936356473099</v>
      </c>
      <c r="K92">
        <f t="shared" si="86"/>
        <v>347.32528910588934</v>
      </c>
      <c r="L92">
        <f t="shared" si="87"/>
        <v>-409.02032819698957</v>
      </c>
      <c r="M92">
        <f t="shared" si="88"/>
        <v>25.880814634504606</v>
      </c>
      <c r="N92">
        <f t="shared" si="89"/>
        <v>456.02820441201942</v>
      </c>
      <c r="O92">
        <f t="shared" si="90"/>
        <v>-24.999999999999996</v>
      </c>
      <c r="P92">
        <f t="shared" si="91"/>
        <v>285.61944901923454</v>
      </c>
      <c r="Q92">
        <f t="shared" si="92"/>
        <v>-24.999999999999993</v>
      </c>
      <c r="R92">
        <f t="shared" si="93"/>
        <v>197.575862670373</v>
      </c>
      <c r="S92">
        <f t="shared" si="94"/>
        <v>-24.999999999999993</v>
      </c>
      <c r="T92">
        <f t="shared" si="95"/>
        <v>145.49360168409314</v>
      </c>
      <c r="U92">
        <f t="shared" si="96"/>
        <v>-25</v>
      </c>
      <c r="V92">
        <f t="shared" si="97"/>
        <v>111.60596797719829</v>
      </c>
      <c r="W92">
        <f t="shared" si="98"/>
        <v>-25</v>
      </c>
      <c r="X92">
        <f t="shared" si="99"/>
        <v>87.91213534812033</v>
      </c>
      <c r="Y92">
        <f t="shared" si="100"/>
        <v>-25</v>
      </c>
      <c r="Z92">
        <f t="shared" si="101"/>
        <v>70.3698266616517</v>
      </c>
      <c r="AA92">
        <f t="shared" si="102"/>
        <v>-25</v>
      </c>
      <c r="AB92">
        <f t="shared" si="103"/>
        <v>56.751474918188272</v>
      </c>
      <c r="AC92">
        <f t="shared" si="104"/>
        <v>-25</v>
      </c>
      <c r="AD92">
        <f t="shared" si="105"/>
        <v>45.741871183226664</v>
      </c>
      <c r="AE92">
        <f t="shared" si="106"/>
        <v>-25.000000000000004</v>
      </c>
      <c r="AF92">
        <f t="shared" si="107"/>
        <v>36.518436823865017</v>
      </c>
      <c r="AG92">
        <f t="shared" si="108"/>
        <v>-24.999999999999996</v>
      </c>
      <c r="AH92">
        <f t="shared" si="109"/>
        <v>28.539816339744824</v>
      </c>
      <c r="AI92">
        <f t="shared" si="110"/>
        <v>-25</v>
      </c>
      <c r="AJ92">
        <f t="shared" si="111"/>
        <v>21.432104094770011</v>
      </c>
      <c r="AK92">
        <f t="shared" si="112"/>
        <v>-24.999999999999996</v>
      </c>
      <c r="AL92">
        <f t="shared" si="113"/>
        <v>14.923920022010648</v>
      </c>
      <c r="AM92">
        <f t="shared" si="114"/>
        <v>-24.999999999999996</v>
      </c>
      <c r="AN92">
        <f t="shared" si="115"/>
        <v>8.8071829529268086</v>
      </c>
      <c r="AO92">
        <f t="shared" si="116"/>
        <v>-25</v>
      </c>
      <c r="AP92">
        <f t="shared" si="117"/>
        <v>2.9118389571127636</v>
      </c>
      <c r="AQ92">
        <f t="shared" si="118"/>
        <v>-25</v>
      </c>
      <c r="AR92">
        <f t="shared" si="119"/>
        <v>-2.9118389571127636</v>
      </c>
      <c r="AS92">
        <f t="shared" si="120"/>
        <v>-25</v>
      </c>
      <c r="AT92">
        <f t="shared" si="121"/>
        <v>-8.8071829529268086</v>
      </c>
      <c r="AU92">
        <f t="shared" si="122"/>
        <v>-25</v>
      </c>
      <c r="AV92">
        <f t="shared" si="123"/>
        <v>-14.923920022010648</v>
      </c>
      <c r="AW92">
        <f t="shared" si="124"/>
        <v>-24.999999999999996</v>
      </c>
      <c r="AX92">
        <f t="shared" si="125"/>
        <v>-21.432104094770011</v>
      </c>
      <c r="AY92">
        <f t="shared" si="126"/>
        <v>-24.999999999999996</v>
      </c>
      <c r="AZ92">
        <f t="shared" si="127"/>
        <v>-28.539816339744824</v>
      </c>
      <c r="BA92">
        <f t="shared" si="128"/>
        <v>-25</v>
      </c>
      <c r="BB92">
        <f t="shared" si="129"/>
        <v>-36.518436823865017</v>
      </c>
      <c r="BC92">
        <f t="shared" si="130"/>
        <v>-24.999999999999996</v>
      </c>
      <c r="BD92">
        <f t="shared" si="131"/>
        <v>-45.741871183226664</v>
      </c>
      <c r="BE92">
        <f t="shared" si="132"/>
        <v>-25.000000000000004</v>
      </c>
      <c r="BF92">
        <f t="shared" si="133"/>
        <v>-56.751474918188272</v>
      </c>
      <c r="BG92">
        <f t="shared" si="134"/>
        <v>-25</v>
      </c>
      <c r="BH92">
        <f t="shared" si="135"/>
        <v>-70.3698266616517</v>
      </c>
      <c r="BI92">
        <f t="shared" si="136"/>
        <v>-25</v>
      </c>
      <c r="BJ92">
        <f t="shared" si="137"/>
        <v>-87.91213534812033</v>
      </c>
      <c r="BK92">
        <f t="shared" si="138"/>
        <v>-25</v>
      </c>
      <c r="BL92">
        <f t="shared" si="139"/>
        <v>-111.60596797719829</v>
      </c>
      <c r="BM92">
        <f t="shared" si="140"/>
        <v>-25</v>
      </c>
      <c r="BN92">
        <f t="shared" si="141"/>
        <v>-145.49360168409314</v>
      </c>
      <c r="BO92">
        <f t="shared" si="142"/>
        <v>-25</v>
      </c>
      <c r="BP92">
        <f t="shared" si="143"/>
        <v>-197.575862670373</v>
      </c>
      <c r="BQ92">
        <f t="shared" si="144"/>
        <v>-24.999999999999993</v>
      </c>
      <c r="BR92">
        <f t="shared" si="145"/>
        <v>-285.61944901923454</v>
      </c>
      <c r="BS92">
        <f t="shared" si="146"/>
        <v>-24.999999999999993</v>
      </c>
      <c r="BT92">
        <f t="shared" si="147"/>
        <v>-456.02820441201942</v>
      </c>
      <c r="BU92">
        <f t="shared" si="148"/>
        <v>-24.999999999999996</v>
      </c>
      <c r="BV92">
        <f t="shared" si="149"/>
        <v>409.02032819698957</v>
      </c>
      <c r="BW92">
        <f t="shared" si="150"/>
        <v>25.880814634504606</v>
      </c>
      <c r="BX92">
        <f t="shared" si="151"/>
        <v>545.59936356473099</v>
      </c>
      <c r="BY92">
        <f t="shared" si="152"/>
        <v>347.32528910588934</v>
      </c>
      <c r="BZ92">
        <f t="shared" si="153"/>
        <v>277.50883386398613</v>
      </c>
      <c r="CA92">
        <f t="shared" si="154"/>
        <v>764.12944713061802</v>
      </c>
      <c r="CB92">
        <f t="shared" si="155"/>
        <v>-21807.472598893026</v>
      </c>
      <c r="CC92">
        <f t="shared" si="156"/>
        <v>-25.000000000000004</v>
      </c>
    </row>
    <row r="93" spans="5:81" x14ac:dyDescent="0.2">
      <c r="E93">
        <f t="shared" si="157"/>
        <v>7.7999999999999883</v>
      </c>
      <c r="F93" t="e" cm="1">
        <f t="array" ref="F93">xtoyxsnew($E93,F$14,alfa,vita)</f>
        <v>#VALUE!</v>
      </c>
      <c r="G93" t="e" cm="1">
        <f t="array" ref="G93">YtoYySInEW($E93,F$14,alfa,vita)</f>
        <v>#VALUE!</v>
      </c>
      <c r="H93">
        <f t="shared" si="83"/>
        <v>-286.29411267902822</v>
      </c>
      <c r="I93">
        <f t="shared" si="84"/>
        <v>779.67204676354027</v>
      </c>
      <c r="J93">
        <f t="shared" si="85"/>
        <v>-557.79727553188468</v>
      </c>
      <c r="K93">
        <f t="shared" si="86"/>
        <v>347.81818962945249</v>
      </c>
      <c r="L93">
        <f t="shared" si="87"/>
        <v>-411.64459446526541</v>
      </c>
      <c r="M93">
        <f t="shared" si="88"/>
        <v>22.310633596837821</v>
      </c>
      <c r="N93">
        <f t="shared" si="89"/>
        <v>456.02820441201942</v>
      </c>
      <c r="O93">
        <f t="shared" si="90"/>
        <v>-24.999999999999996</v>
      </c>
      <c r="P93">
        <f t="shared" si="91"/>
        <v>285.61944901923454</v>
      </c>
      <c r="Q93">
        <f t="shared" si="92"/>
        <v>-24.999999999999993</v>
      </c>
      <c r="R93">
        <f t="shared" si="93"/>
        <v>197.575862670373</v>
      </c>
      <c r="S93">
        <f t="shared" si="94"/>
        <v>-24.999999999999993</v>
      </c>
      <c r="T93">
        <f t="shared" si="95"/>
        <v>145.49360168409314</v>
      </c>
      <c r="U93">
        <f t="shared" si="96"/>
        <v>-25</v>
      </c>
      <c r="V93">
        <f t="shared" si="97"/>
        <v>111.60596797719829</v>
      </c>
      <c r="W93">
        <f t="shared" si="98"/>
        <v>-25</v>
      </c>
      <c r="X93">
        <f t="shared" si="99"/>
        <v>87.91213534812033</v>
      </c>
      <c r="Y93">
        <f t="shared" si="100"/>
        <v>-25</v>
      </c>
      <c r="Z93">
        <f t="shared" si="101"/>
        <v>70.3698266616517</v>
      </c>
      <c r="AA93">
        <f t="shared" si="102"/>
        <v>-25</v>
      </c>
      <c r="AB93">
        <f t="shared" si="103"/>
        <v>56.751474918188272</v>
      </c>
      <c r="AC93">
        <f t="shared" si="104"/>
        <v>-25</v>
      </c>
      <c r="AD93">
        <f t="shared" si="105"/>
        <v>45.741871183226664</v>
      </c>
      <c r="AE93">
        <f t="shared" si="106"/>
        <v>-25.000000000000004</v>
      </c>
      <c r="AF93">
        <f t="shared" si="107"/>
        <v>36.518436823865017</v>
      </c>
      <c r="AG93">
        <f t="shared" si="108"/>
        <v>-24.999999999999996</v>
      </c>
      <c r="AH93">
        <f t="shared" si="109"/>
        <v>28.539816339744824</v>
      </c>
      <c r="AI93">
        <f t="shared" si="110"/>
        <v>-25</v>
      </c>
      <c r="AJ93">
        <f t="shared" si="111"/>
        <v>21.432104094770011</v>
      </c>
      <c r="AK93">
        <f t="shared" si="112"/>
        <v>-24.999999999999996</v>
      </c>
      <c r="AL93">
        <f t="shared" si="113"/>
        <v>14.923920022010648</v>
      </c>
      <c r="AM93">
        <f t="shared" si="114"/>
        <v>-24.999999999999996</v>
      </c>
      <c r="AN93">
        <f t="shared" si="115"/>
        <v>8.8071829529268086</v>
      </c>
      <c r="AO93">
        <f t="shared" si="116"/>
        <v>-25</v>
      </c>
      <c r="AP93">
        <f t="shared" si="117"/>
        <v>2.9118389571127636</v>
      </c>
      <c r="AQ93">
        <f t="shared" si="118"/>
        <v>-25</v>
      </c>
      <c r="AR93">
        <f t="shared" si="119"/>
        <v>-2.9118389571127636</v>
      </c>
      <c r="AS93">
        <f t="shared" si="120"/>
        <v>-25</v>
      </c>
      <c r="AT93">
        <f t="shared" si="121"/>
        <v>-8.8071829529268086</v>
      </c>
      <c r="AU93">
        <f t="shared" si="122"/>
        <v>-25</v>
      </c>
      <c r="AV93">
        <f t="shared" si="123"/>
        <v>-14.923920022010648</v>
      </c>
      <c r="AW93">
        <f t="shared" si="124"/>
        <v>-24.999999999999996</v>
      </c>
      <c r="AX93">
        <f t="shared" si="125"/>
        <v>-21.432104094770011</v>
      </c>
      <c r="AY93">
        <f t="shared" si="126"/>
        <v>-24.999999999999996</v>
      </c>
      <c r="AZ93">
        <f t="shared" si="127"/>
        <v>-28.539816339744824</v>
      </c>
      <c r="BA93">
        <f t="shared" si="128"/>
        <v>-25</v>
      </c>
      <c r="BB93">
        <f t="shared" si="129"/>
        <v>-36.518436823865017</v>
      </c>
      <c r="BC93">
        <f t="shared" si="130"/>
        <v>-24.999999999999996</v>
      </c>
      <c r="BD93">
        <f t="shared" si="131"/>
        <v>-45.741871183226664</v>
      </c>
      <c r="BE93">
        <f t="shared" si="132"/>
        <v>-25.000000000000004</v>
      </c>
      <c r="BF93">
        <f t="shared" si="133"/>
        <v>-56.751474918188272</v>
      </c>
      <c r="BG93">
        <f t="shared" si="134"/>
        <v>-25</v>
      </c>
      <c r="BH93">
        <f t="shared" si="135"/>
        <v>-70.3698266616517</v>
      </c>
      <c r="BI93">
        <f t="shared" si="136"/>
        <v>-25</v>
      </c>
      <c r="BJ93">
        <f t="shared" si="137"/>
        <v>-87.91213534812033</v>
      </c>
      <c r="BK93">
        <f t="shared" si="138"/>
        <v>-25</v>
      </c>
      <c r="BL93">
        <f t="shared" si="139"/>
        <v>-111.60596797719829</v>
      </c>
      <c r="BM93">
        <f t="shared" si="140"/>
        <v>-25</v>
      </c>
      <c r="BN93">
        <f t="shared" si="141"/>
        <v>-145.49360168409314</v>
      </c>
      <c r="BO93">
        <f t="shared" si="142"/>
        <v>-25</v>
      </c>
      <c r="BP93">
        <f t="shared" si="143"/>
        <v>-197.575862670373</v>
      </c>
      <c r="BQ93">
        <f t="shared" si="144"/>
        <v>-24.999999999999993</v>
      </c>
      <c r="BR93">
        <f t="shared" si="145"/>
        <v>-285.61944901923454</v>
      </c>
      <c r="BS93">
        <f t="shared" si="146"/>
        <v>-24.999999999999993</v>
      </c>
      <c r="BT93">
        <f t="shared" si="147"/>
        <v>-456.02820441201942</v>
      </c>
      <c r="BU93">
        <f t="shared" si="148"/>
        <v>-24.999999999999996</v>
      </c>
      <c r="BV93">
        <f t="shared" si="149"/>
        <v>411.64459446526541</v>
      </c>
      <c r="BW93">
        <f t="shared" si="150"/>
        <v>22.310633596837821</v>
      </c>
      <c r="BX93">
        <f t="shared" si="151"/>
        <v>557.79727553188468</v>
      </c>
      <c r="BY93">
        <f t="shared" si="152"/>
        <v>347.81818962945249</v>
      </c>
      <c r="BZ93">
        <f t="shared" si="153"/>
        <v>286.29411267902822</v>
      </c>
      <c r="CA93">
        <f t="shared" si="154"/>
        <v>779.67204676354027</v>
      </c>
      <c r="CB93">
        <f t="shared" si="155"/>
        <v>-21807.472598893026</v>
      </c>
      <c r="CC93">
        <f t="shared" si="156"/>
        <v>-25.000000000000004</v>
      </c>
    </row>
    <row r="94" spans="5:81" x14ac:dyDescent="0.2">
      <c r="E94">
        <f t="shared" si="157"/>
        <v>7.8999999999999879</v>
      </c>
      <c r="F94" t="e" cm="1">
        <f t="array" ref="F94">xtoyxsnew($E94,F$14,alfa,vita)</f>
        <v>#VALUE!</v>
      </c>
      <c r="G94" t="e" cm="1">
        <f t="array" ref="G94">YtoYySInEW($E94,F$14,alfa,vita)</f>
        <v>#VALUE!</v>
      </c>
      <c r="H94">
        <f t="shared" si="83"/>
        <v>-295.25130483220374</v>
      </c>
      <c r="I94">
        <f t="shared" si="84"/>
        <v>795.31684714952144</v>
      </c>
      <c r="J94">
        <f t="shared" si="85"/>
        <v>-570.00805862633467</v>
      </c>
      <c r="K94">
        <f t="shared" si="86"/>
        <v>348.11152264728219</v>
      </c>
      <c r="L94">
        <f t="shared" si="87"/>
        <v>-414.07969452419502</v>
      </c>
      <c r="M94">
        <f t="shared" si="88"/>
        <v>18.805237572845027</v>
      </c>
      <c r="N94">
        <f t="shared" si="89"/>
        <v>456.02820441201942</v>
      </c>
      <c r="O94">
        <f t="shared" si="90"/>
        <v>-24.999999999999996</v>
      </c>
      <c r="P94">
        <f t="shared" si="91"/>
        <v>285.61944901923454</v>
      </c>
      <c r="Q94">
        <f t="shared" si="92"/>
        <v>-24.999999999999993</v>
      </c>
      <c r="R94">
        <f t="shared" si="93"/>
        <v>197.575862670373</v>
      </c>
      <c r="S94">
        <f t="shared" si="94"/>
        <v>-24.999999999999993</v>
      </c>
      <c r="T94">
        <f t="shared" si="95"/>
        <v>145.49360168409314</v>
      </c>
      <c r="U94">
        <f t="shared" si="96"/>
        <v>-25</v>
      </c>
      <c r="V94">
        <f t="shared" si="97"/>
        <v>111.60596797719829</v>
      </c>
      <c r="W94">
        <f t="shared" si="98"/>
        <v>-25</v>
      </c>
      <c r="X94">
        <f t="shared" si="99"/>
        <v>87.91213534812033</v>
      </c>
      <c r="Y94">
        <f t="shared" si="100"/>
        <v>-25</v>
      </c>
      <c r="Z94">
        <f t="shared" si="101"/>
        <v>70.3698266616517</v>
      </c>
      <c r="AA94">
        <f t="shared" si="102"/>
        <v>-25</v>
      </c>
      <c r="AB94">
        <f t="shared" si="103"/>
        <v>56.751474918188272</v>
      </c>
      <c r="AC94">
        <f t="shared" si="104"/>
        <v>-25</v>
      </c>
      <c r="AD94">
        <f t="shared" si="105"/>
        <v>45.741871183226664</v>
      </c>
      <c r="AE94">
        <f t="shared" si="106"/>
        <v>-25.000000000000004</v>
      </c>
      <c r="AF94">
        <f t="shared" si="107"/>
        <v>36.518436823865017</v>
      </c>
      <c r="AG94">
        <f t="shared" si="108"/>
        <v>-24.999999999999996</v>
      </c>
      <c r="AH94">
        <f t="shared" si="109"/>
        <v>28.539816339744824</v>
      </c>
      <c r="AI94">
        <f t="shared" si="110"/>
        <v>-25</v>
      </c>
      <c r="AJ94">
        <f t="shared" si="111"/>
        <v>21.432104094770011</v>
      </c>
      <c r="AK94">
        <f t="shared" si="112"/>
        <v>-24.999999999999996</v>
      </c>
      <c r="AL94">
        <f t="shared" si="113"/>
        <v>14.923920022010648</v>
      </c>
      <c r="AM94">
        <f t="shared" si="114"/>
        <v>-24.999999999999996</v>
      </c>
      <c r="AN94">
        <f t="shared" si="115"/>
        <v>8.8071829529268086</v>
      </c>
      <c r="AO94">
        <f t="shared" si="116"/>
        <v>-25</v>
      </c>
      <c r="AP94">
        <f t="shared" si="117"/>
        <v>2.9118389571127636</v>
      </c>
      <c r="AQ94">
        <f t="shared" si="118"/>
        <v>-25</v>
      </c>
      <c r="AR94">
        <f t="shared" si="119"/>
        <v>-2.9118389571127636</v>
      </c>
      <c r="AS94">
        <f t="shared" si="120"/>
        <v>-25</v>
      </c>
      <c r="AT94">
        <f t="shared" si="121"/>
        <v>-8.8071829529268086</v>
      </c>
      <c r="AU94">
        <f t="shared" si="122"/>
        <v>-25</v>
      </c>
      <c r="AV94">
        <f t="shared" si="123"/>
        <v>-14.923920022010648</v>
      </c>
      <c r="AW94">
        <f t="shared" si="124"/>
        <v>-24.999999999999996</v>
      </c>
      <c r="AX94">
        <f t="shared" si="125"/>
        <v>-21.432104094770011</v>
      </c>
      <c r="AY94">
        <f t="shared" si="126"/>
        <v>-24.999999999999996</v>
      </c>
      <c r="AZ94">
        <f t="shared" si="127"/>
        <v>-28.539816339744824</v>
      </c>
      <c r="BA94">
        <f t="shared" si="128"/>
        <v>-25</v>
      </c>
      <c r="BB94">
        <f t="shared" si="129"/>
        <v>-36.518436823865017</v>
      </c>
      <c r="BC94">
        <f t="shared" si="130"/>
        <v>-24.999999999999996</v>
      </c>
      <c r="BD94">
        <f t="shared" si="131"/>
        <v>-45.741871183226664</v>
      </c>
      <c r="BE94">
        <f t="shared" si="132"/>
        <v>-25.000000000000004</v>
      </c>
      <c r="BF94">
        <f t="shared" si="133"/>
        <v>-56.751474918188272</v>
      </c>
      <c r="BG94">
        <f t="shared" si="134"/>
        <v>-25</v>
      </c>
      <c r="BH94">
        <f t="shared" si="135"/>
        <v>-70.3698266616517</v>
      </c>
      <c r="BI94">
        <f t="shared" si="136"/>
        <v>-25</v>
      </c>
      <c r="BJ94">
        <f t="shared" si="137"/>
        <v>-87.91213534812033</v>
      </c>
      <c r="BK94">
        <f t="shared" si="138"/>
        <v>-25</v>
      </c>
      <c r="BL94">
        <f t="shared" si="139"/>
        <v>-111.60596797719829</v>
      </c>
      <c r="BM94">
        <f t="shared" si="140"/>
        <v>-25</v>
      </c>
      <c r="BN94">
        <f t="shared" si="141"/>
        <v>-145.49360168409314</v>
      </c>
      <c r="BO94">
        <f t="shared" si="142"/>
        <v>-25</v>
      </c>
      <c r="BP94">
        <f t="shared" si="143"/>
        <v>-197.575862670373</v>
      </c>
      <c r="BQ94">
        <f t="shared" si="144"/>
        <v>-24.999999999999993</v>
      </c>
      <c r="BR94">
        <f t="shared" si="145"/>
        <v>-285.61944901923454</v>
      </c>
      <c r="BS94">
        <f t="shared" si="146"/>
        <v>-24.999999999999993</v>
      </c>
      <c r="BT94">
        <f t="shared" si="147"/>
        <v>-456.02820441201942</v>
      </c>
      <c r="BU94">
        <f t="shared" si="148"/>
        <v>-24.999999999999996</v>
      </c>
      <c r="BV94">
        <f t="shared" si="149"/>
        <v>414.07969452419502</v>
      </c>
      <c r="BW94">
        <f t="shared" si="150"/>
        <v>18.805237572845027</v>
      </c>
      <c r="BX94">
        <f t="shared" si="151"/>
        <v>570.00805862633467</v>
      </c>
      <c r="BY94">
        <f t="shared" si="152"/>
        <v>348.11152264728219</v>
      </c>
      <c r="BZ94">
        <f t="shared" si="153"/>
        <v>295.25130483220374</v>
      </c>
      <c r="CA94">
        <f t="shared" si="154"/>
        <v>795.31684714952144</v>
      </c>
      <c r="CB94">
        <f t="shared" si="155"/>
        <v>-21807.472598893026</v>
      </c>
      <c r="CC94">
        <f t="shared" si="156"/>
        <v>-25.000000000000004</v>
      </c>
    </row>
    <row r="95" spans="5:81" x14ac:dyDescent="0.2">
      <c r="E95">
        <f t="shared" si="157"/>
        <v>7.9999999999999876</v>
      </c>
      <c r="F95" t="e" cm="1">
        <f t="array" ref="F95">xtoyxsnew($E95,F$14,alfa,vita)</f>
        <v>#VALUE!</v>
      </c>
      <c r="G95" t="e" cm="1">
        <f t="array" ref="G95">YtoYySInEW($E95,F$14,alfa,vita)</f>
        <v>#VALUE!</v>
      </c>
      <c r="H95">
        <f t="shared" si="83"/>
        <v>-304.38152655846994</v>
      </c>
      <c r="I95">
        <f t="shared" si="84"/>
        <v>811.06194687044695</v>
      </c>
      <c r="J95">
        <f t="shared" si="85"/>
        <v>-582.22517361577138</v>
      </c>
      <c r="K95">
        <f t="shared" si="86"/>
        <v>348.20497379407703</v>
      </c>
      <c r="L95">
        <f t="shared" si="87"/>
        <v>-416.32936019195148</v>
      </c>
      <c r="M95">
        <f t="shared" si="88"/>
        <v>15.374641544343438</v>
      </c>
      <c r="N95">
        <f t="shared" si="89"/>
        <v>456.02820441201942</v>
      </c>
      <c r="O95">
        <f t="shared" si="90"/>
        <v>-24.999999999999996</v>
      </c>
      <c r="P95">
        <f t="shared" si="91"/>
        <v>285.61944901923454</v>
      </c>
      <c r="Q95">
        <f t="shared" si="92"/>
        <v>-24.999999999999993</v>
      </c>
      <c r="R95">
        <f t="shared" si="93"/>
        <v>197.575862670373</v>
      </c>
      <c r="S95">
        <f t="shared" si="94"/>
        <v>-24.999999999999993</v>
      </c>
      <c r="T95">
        <f t="shared" si="95"/>
        <v>145.49360168409314</v>
      </c>
      <c r="U95">
        <f t="shared" si="96"/>
        <v>-25</v>
      </c>
      <c r="V95">
        <f t="shared" si="97"/>
        <v>111.60596797719829</v>
      </c>
      <c r="W95">
        <f t="shared" si="98"/>
        <v>-25</v>
      </c>
      <c r="X95">
        <f t="shared" si="99"/>
        <v>87.91213534812033</v>
      </c>
      <c r="Y95">
        <f t="shared" si="100"/>
        <v>-25</v>
      </c>
      <c r="Z95">
        <f t="shared" si="101"/>
        <v>70.3698266616517</v>
      </c>
      <c r="AA95">
        <f t="shared" si="102"/>
        <v>-25</v>
      </c>
      <c r="AB95">
        <f t="shared" si="103"/>
        <v>56.751474918188272</v>
      </c>
      <c r="AC95">
        <f t="shared" si="104"/>
        <v>-25</v>
      </c>
      <c r="AD95">
        <f t="shared" si="105"/>
        <v>45.741871183226664</v>
      </c>
      <c r="AE95">
        <f t="shared" si="106"/>
        <v>-25.000000000000004</v>
      </c>
      <c r="AF95">
        <f t="shared" si="107"/>
        <v>36.518436823865017</v>
      </c>
      <c r="AG95">
        <f t="shared" si="108"/>
        <v>-24.999999999999996</v>
      </c>
      <c r="AH95">
        <f t="shared" si="109"/>
        <v>28.539816339744824</v>
      </c>
      <c r="AI95">
        <f t="shared" si="110"/>
        <v>-25</v>
      </c>
      <c r="AJ95">
        <f t="shared" si="111"/>
        <v>21.432104094770011</v>
      </c>
      <c r="AK95">
        <f t="shared" si="112"/>
        <v>-24.999999999999996</v>
      </c>
      <c r="AL95">
        <f t="shared" si="113"/>
        <v>14.923920022010648</v>
      </c>
      <c r="AM95">
        <f t="shared" si="114"/>
        <v>-24.999999999999996</v>
      </c>
      <c r="AN95">
        <f t="shared" si="115"/>
        <v>8.8071829529268086</v>
      </c>
      <c r="AO95">
        <f t="shared" si="116"/>
        <v>-25</v>
      </c>
      <c r="AP95">
        <f t="shared" si="117"/>
        <v>2.9118389571127636</v>
      </c>
      <c r="AQ95">
        <f t="shared" si="118"/>
        <v>-25</v>
      </c>
      <c r="AR95">
        <f t="shared" si="119"/>
        <v>-2.9118389571127636</v>
      </c>
      <c r="AS95">
        <f t="shared" si="120"/>
        <v>-25</v>
      </c>
      <c r="AT95">
        <f t="shared" si="121"/>
        <v>-8.8071829529268086</v>
      </c>
      <c r="AU95">
        <f t="shared" si="122"/>
        <v>-25</v>
      </c>
      <c r="AV95">
        <f t="shared" si="123"/>
        <v>-14.923920022010648</v>
      </c>
      <c r="AW95">
        <f t="shared" si="124"/>
        <v>-24.999999999999996</v>
      </c>
      <c r="AX95">
        <f t="shared" si="125"/>
        <v>-21.432104094770011</v>
      </c>
      <c r="AY95">
        <f t="shared" si="126"/>
        <v>-24.999999999999996</v>
      </c>
      <c r="AZ95">
        <f t="shared" si="127"/>
        <v>-28.539816339744824</v>
      </c>
      <c r="BA95">
        <f t="shared" si="128"/>
        <v>-25</v>
      </c>
      <c r="BB95">
        <f t="shared" si="129"/>
        <v>-36.518436823865017</v>
      </c>
      <c r="BC95">
        <f t="shared" si="130"/>
        <v>-24.999999999999996</v>
      </c>
      <c r="BD95">
        <f t="shared" si="131"/>
        <v>-45.741871183226664</v>
      </c>
      <c r="BE95">
        <f t="shared" si="132"/>
        <v>-25.000000000000004</v>
      </c>
      <c r="BF95">
        <f t="shared" si="133"/>
        <v>-56.751474918188272</v>
      </c>
      <c r="BG95">
        <f t="shared" si="134"/>
        <v>-25</v>
      </c>
      <c r="BH95">
        <f t="shared" si="135"/>
        <v>-70.3698266616517</v>
      </c>
      <c r="BI95">
        <f t="shared" si="136"/>
        <v>-25</v>
      </c>
      <c r="BJ95">
        <f t="shared" si="137"/>
        <v>-87.91213534812033</v>
      </c>
      <c r="BK95">
        <f t="shared" si="138"/>
        <v>-25</v>
      </c>
      <c r="BL95">
        <f t="shared" si="139"/>
        <v>-111.60596797719829</v>
      </c>
      <c r="BM95">
        <f t="shared" si="140"/>
        <v>-25</v>
      </c>
      <c r="BN95">
        <f t="shared" si="141"/>
        <v>-145.49360168409314</v>
      </c>
      <c r="BO95">
        <f t="shared" si="142"/>
        <v>-25</v>
      </c>
      <c r="BP95">
        <f t="shared" si="143"/>
        <v>-197.575862670373</v>
      </c>
      <c r="BQ95">
        <f t="shared" si="144"/>
        <v>-24.999999999999993</v>
      </c>
      <c r="BR95">
        <f t="shared" si="145"/>
        <v>-285.61944901923454</v>
      </c>
      <c r="BS95">
        <f t="shared" si="146"/>
        <v>-24.999999999999993</v>
      </c>
      <c r="BT95">
        <f t="shared" si="147"/>
        <v>-456.02820441201942</v>
      </c>
      <c r="BU95">
        <f t="shared" si="148"/>
        <v>-24.999999999999996</v>
      </c>
      <c r="BV95">
        <f t="shared" si="149"/>
        <v>416.32936019195148</v>
      </c>
      <c r="BW95">
        <f t="shared" si="150"/>
        <v>15.374641544343438</v>
      </c>
      <c r="BX95">
        <f t="shared" si="151"/>
        <v>582.22517361577138</v>
      </c>
      <c r="BY95">
        <f t="shared" si="152"/>
        <v>348.20497379407703</v>
      </c>
      <c r="BZ95">
        <f t="shared" si="153"/>
        <v>304.38152655846994</v>
      </c>
      <c r="CA95">
        <f t="shared" si="154"/>
        <v>811.06194687044695</v>
      </c>
      <c r="CB95">
        <f t="shared" si="155"/>
        <v>-21807.472598893026</v>
      </c>
      <c r="CC95">
        <f t="shared" si="156"/>
        <v>-25.000000000000004</v>
      </c>
    </row>
    <row r="96" spans="5:81" x14ac:dyDescent="0.2">
      <c r="E96">
        <f t="shared" si="157"/>
        <v>8.0999999999999872</v>
      </c>
      <c r="F96" t="e" cm="1">
        <f t="array" ref="F96">xtoyxsnew($E96,F$14,alfa,vita)</f>
        <v>#VALUE!</v>
      </c>
      <c r="G96" t="e" cm="1">
        <f t="array" ref="G96">YtoYySInEW($E96,F$14,alfa,vita)</f>
        <v>#VALUE!</v>
      </c>
      <c r="H96">
        <f t="shared" si="83"/>
        <v>-313.68587306333262</v>
      </c>
      <c r="I96">
        <f t="shared" si="84"/>
        <v>826.90543231814797</v>
      </c>
      <c r="J96">
        <f t="shared" si="85"/>
        <v>-594.44207448198642</v>
      </c>
      <c r="K96">
        <f t="shared" si="86"/>
        <v>348.09844291814517</v>
      </c>
      <c r="L96">
        <f t="shared" si="87"/>
        <v>-418.39785307622219</v>
      </c>
      <c r="M96">
        <f t="shared" si="88"/>
        <v>12.028646788168215</v>
      </c>
      <c r="N96">
        <f t="shared" si="89"/>
        <v>456.02820441201942</v>
      </c>
      <c r="O96">
        <f t="shared" si="90"/>
        <v>-24.999999999999996</v>
      </c>
      <c r="P96">
        <f t="shared" si="91"/>
        <v>285.61944901923454</v>
      </c>
      <c r="Q96">
        <f t="shared" si="92"/>
        <v>-24.999999999999993</v>
      </c>
      <c r="R96">
        <f t="shared" si="93"/>
        <v>197.575862670373</v>
      </c>
      <c r="S96">
        <f t="shared" si="94"/>
        <v>-24.999999999999993</v>
      </c>
      <c r="T96">
        <f t="shared" si="95"/>
        <v>145.49360168409314</v>
      </c>
      <c r="U96">
        <f t="shared" si="96"/>
        <v>-25</v>
      </c>
      <c r="V96">
        <f t="shared" si="97"/>
        <v>111.60596797719829</v>
      </c>
      <c r="W96">
        <f t="shared" si="98"/>
        <v>-25</v>
      </c>
      <c r="X96">
        <f t="shared" si="99"/>
        <v>87.91213534812033</v>
      </c>
      <c r="Y96">
        <f t="shared" si="100"/>
        <v>-25</v>
      </c>
      <c r="Z96">
        <f t="shared" si="101"/>
        <v>70.3698266616517</v>
      </c>
      <c r="AA96">
        <f t="shared" si="102"/>
        <v>-25</v>
      </c>
      <c r="AB96">
        <f t="shared" si="103"/>
        <v>56.751474918188272</v>
      </c>
      <c r="AC96">
        <f t="shared" si="104"/>
        <v>-25</v>
      </c>
      <c r="AD96">
        <f t="shared" si="105"/>
        <v>45.741871183226664</v>
      </c>
      <c r="AE96">
        <f t="shared" si="106"/>
        <v>-25.000000000000004</v>
      </c>
      <c r="AF96">
        <f t="shared" si="107"/>
        <v>36.518436823865017</v>
      </c>
      <c r="AG96">
        <f t="shared" si="108"/>
        <v>-24.999999999999996</v>
      </c>
      <c r="AH96">
        <f t="shared" si="109"/>
        <v>28.539816339744824</v>
      </c>
      <c r="AI96">
        <f t="shared" si="110"/>
        <v>-25</v>
      </c>
      <c r="AJ96">
        <f t="shared" si="111"/>
        <v>21.432104094770011</v>
      </c>
      <c r="AK96">
        <f t="shared" si="112"/>
        <v>-24.999999999999996</v>
      </c>
      <c r="AL96">
        <f t="shared" si="113"/>
        <v>14.923920022010648</v>
      </c>
      <c r="AM96">
        <f t="shared" si="114"/>
        <v>-24.999999999999996</v>
      </c>
      <c r="AN96">
        <f t="shared" si="115"/>
        <v>8.8071829529268086</v>
      </c>
      <c r="AO96">
        <f t="shared" si="116"/>
        <v>-25</v>
      </c>
      <c r="AP96">
        <f t="shared" si="117"/>
        <v>2.9118389571127636</v>
      </c>
      <c r="AQ96">
        <f t="shared" si="118"/>
        <v>-25</v>
      </c>
      <c r="AR96">
        <f t="shared" si="119"/>
        <v>-2.9118389571127636</v>
      </c>
      <c r="AS96">
        <f t="shared" si="120"/>
        <v>-25</v>
      </c>
      <c r="AT96">
        <f t="shared" si="121"/>
        <v>-8.8071829529268086</v>
      </c>
      <c r="AU96">
        <f t="shared" si="122"/>
        <v>-25</v>
      </c>
      <c r="AV96">
        <f t="shared" si="123"/>
        <v>-14.923920022010648</v>
      </c>
      <c r="AW96">
        <f t="shared" si="124"/>
        <v>-24.999999999999996</v>
      </c>
      <c r="AX96">
        <f t="shared" si="125"/>
        <v>-21.432104094770011</v>
      </c>
      <c r="AY96">
        <f t="shared" si="126"/>
        <v>-24.999999999999996</v>
      </c>
      <c r="AZ96">
        <f t="shared" si="127"/>
        <v>-28.539816339744824</v>
      </c>
      <c r="BA96">
        <f t="shared" si="128"/>
        <v>-25</v>
      </c>
      <c r="BB96">
        <f t="shared" si="129"/>
        <v>-36.518436823865017</v>
      </c>
      <c r="BC96">
        <f t="shared" si="130"/>
        <v>-24.999999999999996</v>
      </c>
      <c r="BD96">
        <f t="shared" si="131"/>
        <v>-45.741871183226664</v>
      </c>
      <c r="BE96">
        <f t="shared" si="132"/>
        <v>-25.000000000000004</v>
      </c>
      <c r="BF96">
        <f t="shared" si="133"/>
        <v>-56.751474918188272</v>
      </c>
      <c r="BG96">
        <f t="shared" si="134"/>
        <v>-25</v>
      </c>
      <c r="BH96">
        <f t="shared" si="135"/>
        <v>-70.3698266616517</v>
      </c>
      <c r="BI96">
        <f t="shared" si="136"/>
        <v>-25</v>
      </c>
      <c r="BJ96">
        <f t="shared" si="137"/>
        <v>-87.91213534812033</v>
      </c>
      <c r="BK96">
        <f t="shared" si="138"/>
        <v>-25</v>
      </c>
      <c r="BL96">
        <f t="shared" si="139"/>
        <v>-111.60596797719829</v>
      </c>
      <c r="BM96">
        <f t="shared" si="140"/>
        <v>-25</v>
      </c>
      <c r="BN96">
        <f t="shared" si="141"/>
        <v>-145.49360168409314</v>
      </c>
      <c r="BO96">
        <f t="shared" si="142"/>
        <v>-25</v>
      </c>
      <c r="BP96">
        <f t="shared" si="143"/>
        <v>-197.575862670373</v>
      </c>
      <c r="BQ96">
        <f t="shared" si="144"/>
        <v>-24.999999999999993</v>
      </c>
      <c r="BR96">
        <f t="shared" si="145"/>
        <v>-285.61944901923454</v>
      </c>
      <c r="BS96">
        <f t="shared" si="146"/>
        <v>-24.999999999999993</v>
      </c>
      <c r="BT96">
        <f t="shared" si="147"/>
        <v>-456.02820441201942</v>
      </c>
      <c r="BU96">
        <f t="shared" si="148"/>
        <v>-24.999999999999996</v>
      </c>
      <c r="BV96">
        <f t="shared" si="149"/>
        <v>418.39785307622219</v>
      </c>
      <c r="BW96">
        <f t="shared" si="150"/>
        <v>12.028646788168215</v>
      </c>
      <c r="BX96">
        <f t="shared" si="151"/>
        <v>594.44207448198642</v>
      </c>
      <c r="BY96">
        <f t="shared" si="152"/>
        <v>348.09844291814517</v>
      </c>
      <c r="BZ96">
        <f t="shared" si="153"/>
        <v>313.68587306333262</v>
      </c>
      <c r="CA96">
        <f t="shared" si="154"/>
        <v>826.90543231814797</v>
      </c>
      <c r="CB96">
        <f t="shared" si="155"/>
        <v>-21807.472598893026</v>
      </c>
      <c r="CC96">
        <f t="shared" si="156"/>
        <v>-25.000000000000004</v>
      </c>
    </row>
    <row r="97" spans="5:81" x14ac:dyDescent="0.2">
      <c r="E97">
        <f t="shared" si="157"/>
        <v>8.1999999999999869</v>
      </c>
      <c r="F97" t="e" cm="1">
        <f t="array" ref="F97">xtoyxsnew($E97,F$14,alfa,vita)</f>
        <v>#VALUE!</v>
      </c>
      <c r="G97" t="e" cm="1">
        <f t="array" ref="G97">YtoYySInEW($E97,F$14,alfa,vita)</f>
        <v>#VALUE!</v>
      </c>
      <c r="H97">
        <f t="shared" si="83"/>
        <v>-323.1654183897374</v>
      </c>
      <c r="I97">
        <f t="shared" si="84"/>
        <v>842.84537792697472</v>
      </c>
      <c r="J97">
        <f t="shared" si="85"/>
        <v>-606.65221543624807</v>
      </c>
      <c r="K97">
        <f t="shared" si="86"/>
        <v>347.79204418873792</v>
      </c>
      <c r="L97">
        <f t="shared" si="87"/>
        <v>-420.28995239871585</v>
      </c>
      <c r="M97">
        <f t="shared" si="88"/>
        <v>8.7768128737414379</v>
      </c>
      <c r="N97">
        <f t="shared" si="89"/>
        <v>456.02820441201942</v>
      </c>
      <c r="O97">
        <f t="shared" si="90"/>
        <v>-24.999999999999996</v>
      </c>
      <c r="P97">
        <f t="shared" si="91"/>
        <v>285.61944901923454</v>
      </c>
      <c r="Q97">
        <f t="shared" si="92"/>
        <v>-24.999999999999993</v>
      </c>
      <c r="R97">
        <f t="shared" si="93"/>
        <v>197.575862670373</v>
      </c>
      <c r="S97">
        <f t="shared" si="94"/>
        <v>-24.999999999999993</v>
      </c>
      <c r="T97">
        <f t="shared" si="95"/>
        <v>145.49360168409314</v>
      </c>
      <c r="U97">
        <f t="shared" si="96"/>
        <v>-25</v>
      </c>
      <c r="V97">
        <f t="shared" si="97"/>
        <v>111.60596797719829</v>
      </c>
      <c r="W97">
        <f t="shared" si="98"/>
        <v>-25</v>
      </c>
      <c r="X97">
        <f t="shared" si="99"/>
        <v>87.91213534812033</v>
      </c>
      <c r="Y97">
        <f t="shared" si="100"/>
        <v>-25</v>
      </c>
      <c r="Z97">
        <f t="shared" si="101"/>
        <v>70.3698266616517</v>
      </c>
      <c r="AA97">
        <f t="shared" si="102"/>
        <v>-25</v>
      </c>
      <c r="AB97">
        <f t="shared" si="103"/>
        <v>56.751474918188272</v>
      </c>
      <c r="AC97">
        <f t="shared" si="104"/>
        <v>-25</v>
      </c>
      <c r="AD97">
        <f t="shared" si="105"/>
        <v>45.741871183226664</v>
      </c>
      <c r="AE97">
        <f t="shared" si="106"/>
        <v>-25.000000000000004</v>
      </c>
      <c r="AF97">
        <f t="shared" si="107"/>
        <v>36.518436823865017</v>
      </c>
      <c r="AG97">
        <f t="shared" si="108"/>
        <v>-24.999999999999996</v>
      </c>
      <c r="AH97">
        <f t="shared" si="109"/>
        <v>28.539816339744824</v>
      </c>
      <c r="AI97">
        <f t="shared" si="110"/>
        <v>-25</v>
      </c>
      <c r="AJ97">
        <f t="shared" si="111"/>
        <v>21.432104094770011</v>
      </c>
      <c r="AK97">
        <f t="shared" si="112"/>
        <v>-24.999999999999996</v>
      </c>
      <c r="AL97">
        <f t="shared" si="113"/>
        <v>14.923920022010648</v>
      </c>
      <c r="AM97">
        <f t="shared" si="114"/>
        <v>-24.999999999999996</v>
      </c>
      <c r="AN97">
        <f t="shared" si="115"/>
        <v>8.8071829529268086</v>
      </c>
      <c r="AO97">
        <f t="shared" si="116"/>
        <v>-25</v>
      </c>
      <c r="AP97">
        <f t="shared" si="117"/>
        <v>2.9118389571127636</v>
      </c>
      <c r="AQ97">
        <f t="shared" si="118"/>
        <v>-25</v>
      </c>
      <c r="AR97">
        <f t="shared" si="119"/>
        <v>-2.9118389571127636</v>
      </c>
      <c r="AS97">
        <f t="shared" si="120"/>
        <v>-25</v>
      </c>
      <c r="AT97">
        <f t="shared" si="121"/>
        <v>-8.8071829529268086</v>
      </c>
      <c r="AU97">
        <f t="shared" si="122"/>
        <v>-25</v>
      </c>
      <c r="AV97">
        <f t="shared" si="123"/>
        <v>-14.923920022010648</v>
      </c>
      <c r="AW97">
        <f t="shared" si="124"/>
        <v>-24.999999999999996</v>
      </c>
      <c r="AX97">
        <f t="shared" si="125"/>
        <v>-21.432104094770011</v>
      </c>
      <c r="AY97">
        <f t="shared" si="126"/>
        <v>-24.999999999999996</v>
      </c>
      <c r="AZ97">
        <f t="shared" si="127"/>
        <v>-28.539816339744824</v>
      </c>
      <c r="BA97">
        <f t="shared" si="128"/>
        <v>-25</v>
      </c>
      <c r="BB97">
        <f t="shared" si="129"/>
        <v>-36.518436823865017</v>
      </c>
      <c r="BC97">
        <f t="shared" si="130"/>
        <v>-24.999999999999996</v>
      </c>
      <c r="BD97">
        <f t="shared" si="131"/>
        <v>-45.741871183226664</v>
      </c>
      <c r="BE97">
        <f t="shared" si="132"/>
        <v>-25.000000000000004</v>
      </c>
      <c r="BF97">
        <f t="shared" si="133"/>
        <v>-56.751474918188272</v>
      </c>
      <c r="BG97">
        <f t="shared" si="134"/>
        <v>-25</v>
      </c>
      <c r="BH97">
        <f t="shared" si="135"/>
        <v>-70.3698266616517</v>
      </c>
      <c r="BI97">
        <f t="shared" si="136"/>
        <v>-25</v>
      </c>
      <c r="BJ97">
        <f t="shared" si="137"/>
        <v>-87.91213534812033</v>
      </c>
      <c r="BK97">
        <f t="shared" si="138"/>
        <v>-25</v>
      </c>
      <c r="BL97">
        <f t="shared" si="139"/>
        <v>-111.60596797719829</v>
      </c>
      <c r="BM97">
        <f t="shared" si="140"/>
        <v>-25</v>
      </c>
      <c r="BN97">
        <f t="shared" si="141"/>
        <v>-145.49360168409314</v>
      </c>
      <c r="BO97">
        <f t="shared" si="142"/>
        <v>-25</v>
      </c>
      <c r="BP97">
        <f t="shared" si="143"/>
        <v>-197.575862670373</v>
      </c>
      <c r="BQ97">
        <f t="shared" si="144"/>
        <v>-24.999999999999993</v>
      </c>
      <c r="BR97">
        <f t="shared" si="145"/>
        <v>-285.61944901923454</v>
      </c>
      <c r="BS97">
        <f t="shared" si="146"/>
        <v>-24.999999999999993</v>
      </c>
      <c r="BT97">
        <f t="shared" si="147"/>
        <v>-456.02820441201942</v>
      </c>
      <c r="BU97">
        <f t="shared" si="148"/>
        <v>-24.999999999999996</v>
      </c>
      <c r="BV97">
        <f t="shared" si="149"/>
        <v>420.28995239871585</v>
      </c>
      <c r="BW97">
        <f t="shared" si="150"/>
        <v>8.7768128737414379</v>
      </c>
      <c r="BX97">
        <f t="shared" si="151"/>
        <v>606.65221543624807</v>
      </c>
      <c r="BY97">
        <f t="shared" si="152"/>
        <v>347.79204418873792</v>
      </c>
      <c r="BZ97">
        <f t="shared" si="153"/>
        <v>323.1654183897374</v>
      </c>
      <c r="CA97">
        <f t="shared" si="154"/>
        <v>842.84537792697472</v>
      </c>
      <c r="CB97">
        <f t="shared" si="155"/>
        <v>-21807.472598893026</v>
      </c>
      <c r="CC97">
        <f t="shared" si="156"/>
        <v>-25.000000000000004</v>
      </c>
    </row>
    <row r="98" spans="5:81" x14ac:dyDescent="0.2">
      <c r="E98">
        <f t="shared" si="157"/>
        <v>8.2999999999999865</v>
      </c>
      <c r="F98" t="e" cm="1">
        <f t="array" ref="F98">xtoyxsnew($E98,F$14,alfa,vita)</f>
        <v>#VALUE!</v>
      </c>
      <c r="G98" t="e" cm="1">
        <f t="array" ref="G98">YtoYySInEW($E98,F$14,alfa,vita)</f>
        <v>#VALUE!</v>
      </c>
      <c r="H98">
        <f t="shared" si="83"/>
        <v>-332.82121528753618</v>
      </c>
      <c r="I98">
        <f t="shared" si="84"/>
        <v>858.87984640782281</v>
      </c>
      <c r="J98">
        <f t="shared" si="85"/>
        <v>-618.84905793442874</v>
      </c>
      <c r="K98">
        <f t="shared" si="86"/>
        <v>347.28610597369328</v>
      </c>
      <c r="L98">
        <f t="shared" si="87"/>
        <v>-422.01094134083661</v>
      </c>
      <c r="M98">
        <f t="shared" si="88"/>
        <v>5.6284303512044698</v>
      </c>
      <c r="N98">
        <f t="shared" si="89"/>
        <v>456.02820441201942</v>
      </c>
      <c r="O98">
        <f t="shared" si="90"/>
        <v>-24.999999999999996</v>
      </c>
      <c r="P98">
        <f t="shared" si="91"/>
        <v>285.61944901923454</v>
      </c>
      <c r="Q98">
        <f t="shared" si="92"/>
        <v>-24.999999999999993</v>
      </c>
      <c r="R98">
        <f t="shared" si="93"/>
        <v>197.575862670373</v>
      </c>
      <c r="S98">
        <f t="shared" si="94"/>
        <v>-24.999999999999993</v>
      </c>
      <c r="T98">
        <f t="shared" si="95"/>
        <v>145.49360168409314</v>
      </c>
      <c r="U98">
        <f t="shared" si="96"/>
        <v>-25</v>
      </c>
      <c r="V98">
        <f t="shared" si="97"/>
        <v>111.60596797719829</v>
      </c>
      <c r="W98">
        <f t="shared" si="98"/>
        <v>-25</v>
      </c>
      <c r="X98">
        <f t="shared" si="99"/>
        <v>87.91213534812033</v>
      </c>
      <c r="Y98">
        <f t="shared" si="100"/>
        <v>-25</v>
      </c>
      <c r="Z98">
        <f t="shared" si="101"/>
        <v>70.3698266616517</v>
      </c>
      <c r="AA98">
        <f t="shared" si="102"/>
        <v>-25</v>
      </c>
      <c r="AB98">
        <f t="shared" si="103"/>
        <v>56.751474918188272</v>
      </c>
      <c r="AC98">
        <f t="shared" si="104"/>
        <v>-25</v>
      </c>
      <c r="AD98">
        <f t="shared" si="105"/>
        <v>45.741871183226664</v>
      </c>
      <c r="AE98">
        <f t="shared" si="106"/>
        <v>-25.000000000000004</v>
      </c>
      <c r="AF98">
        <f t="shared" si="107"/>
        <v>36.518436823865017</v>
      </c>
      <c r="AG98">
        <f t="shared" si="108"/>
        <v>-24.999999999999996</v>
      </c>
      <c r="AH98">
        <f t="shared" si="109"/>
        <v>28.539816339744824</v>
      </c>
      <c r="AI98">
        <f t="shared" si="110"/>
        <v>-25</v>
      </c>
      <c r="AJ98">
        <f t="shared" si="111"/>
        <v>21.432104094770011</v>
      </c>
      <c r="AK98">
        <f t="shared" si="112"/>
        <v>-24.999999999999996</v>
      </c>
      <c r="AL98">
        <f t="shared" si="113"/>
        <v>14.923920022010648</v>
      </c>
      <c r="AM98">
        <f t="shared" si="114"/>
        <v>-24.999999999999996</v>
      </c>
      <c r="AN98">
        <f t="shared" si="115"/>
        <v>8.8071829529268086</v>
      </c>
      <c r="AO98">
        <f t="shared" si="116"/>
        <v>-25</v>
      </c>
      <c r="AP98">
        <f t="shared" si="117"/>
        <v>2.9118389571127636</v>
      </c>
      <c r="AQ98">
        <f t="shared" si="118"/>
        <v>-25</v>
      </c>
      <c r="AR98">
        <f t="shared" si="119"/>
        <v>-2.9118389571127636</v>
      </c>
      <c r="AS98">
        <f t="shared" si="120"/>
        <v>-25</v>
      </c>
      <c r="AT98">
        <f t="shared" si="121"/>
        <v>-8.8071829529268086</v>
      </c>
      <c r="AU98">
        <f t="shared" si="122"/>
        <v>-25</v>
      </c>
      <c r="AV98">
        <f t="shared" si="123"/>
        <v>-14.923920022010648</v>
      </c>
      <c r="AW98">
        <f t="shared" si="124"/>
        <v>-24.999999999999996</v>
      </c>
      <c r="AX98">
        <f t="shared" si="125"/>
        <v>-21.432104094770011</v>
      </c>
      <c r="AY98">
        <f t="shared" si="126"/>
        <v>-24.999999999999996</v>
      </c>
      <c r="AZ98">
        <f t="shared" si="127"/>
        <v>-28.539816339744824</v>
      </c>
      <c r="BA98">
        <f t="shared" si="128"/>
        <v>-25</v>
      </c>
      <c r="BB98">
        <f t="shared" si="129"/>
        <v>-36.518436823865017</v>
      </c>
      <c r="BC98">
        <f t="shared" si="130"/>
        <v>-24.999999999999996</v>
      </c>
      <c r="BD98">
        <f t="shared" si="131"/>
        <v>-45.741871183226664</v>
      </c>
      <c r="BE98">
        <f t="shared" si="132"/>
        <v>-25.000000000000004</v>
      </c>
      <c r="BF98">
        <f t="shared" si="133"/>
        <v>-56.751474918188272</v>
      </c>
      <c r="BG98">
        <f t="shared" si="134"/>
        <v>-25</v>
      </c>
      <c r="BH98">
        <f t="shared" si="135"/>
        <v>-70.3698266616517</v>
      </c>
      <c r="BI98">
        <f t="shared" si="136"/>
        <v>-25</v>
      </c>
      <c r="BJ98">
        <f t="shared" si="137"/>
        <v>-87.91213534812033</v>
      </c>
      <c r="BK98">
        <f t="shared" si="138"/>
        <v>-25</v>
      </c>
      <c r="BL98">
        <f t="shared" si="139"/>
        <v>-111.60596797719829</v>
      </c>
      <c r="BM98">
        <f t="shared" si="140"/>
        <v>-25</v>
      </c>
      <c r="BN98">
        <f t="shared" si="141"/>
        <v>-145.49360168409314</v>
      </c>
      <c r="BO98">
        <f t="shared" si="142"/>
        <v>-25</v>
      </c>
      <c r="BP98">
        <f t="shared" si="143"/>
        <v>-197.575862670373</v>
      </c>
      <c r="BQ98">
        <f t="shared" si="144"/>
        <v>-24.999999999999993</v>
      </c>
      <c r="BR98">
        <f t="shared" si="145"/>
        <v>-285.61944901923454</v>
      </c>
      <c r="BS98">
        <f t="shared" si="146"/>
        <v>-24.999999999999993</v>
      </c>
      <c r="BT98">
        <f t="shared" si="147"/>
        <v>-456.02820441201942</v>
      </c>
      <c r="BU98">
        <f t="shared" si="148"/>
        <v>-24.999999999999996</v>
      </c>
      <c r="BV98">
        <f t="shared" si="149"/>
        <v>422.01094134083661</v>
      </c>
      <c r="BW98">
        <f t="shared" si="150"/>
        <v>5.6284303512044698</v>
      </c>
      <c r="BX98">
        <f t="shared" si="151"/>
        <v>618.84905793442874</v>
      </c>
      <c r="BY98">
        <f t="shared" si="152"/>
        <v>347.28610597369328</v>
      </c>
      <c r="BZ98">
        <f t="shared" si="153"/>
        <v>332.82121528753618</v>
      </c>
      <c r="CA98">
        <f t="shared" si="154"/>
        <v>858.87984640782281</v>
      </c>
      <c r="CB98">
        <f t="shared" si="155"/>
        <v>-21807.472598893026</v>
      </c>
      <c r="CC98">
        <f t="shared" si="156"/>
        <v>-25.000000000000004</v>
      </c>
    </row>
    <row r="99" spans="5:81" x14ac:dyDescent="0.2">
      <c r="E99">
        <f t="shared" si="157"/>
        <v>8.3999999999999861</v>
      </c>
      <c r="F99" t="e" cm="1">
        <f t="array" ref="F99">xtoyxsnew($E99,F$14,alfa,vita)</f>
        <v>#VALUE!</v>
      </c>
      <c r="G99" t="e" cm="1">
        <f t="array" ref="G99">YtoYySInEW($E99,F$14,alfa,vita)</f>
        <v>#VALUE!</v>
      </c>
      <c r="H99">
        <f t="shared" si="83"/>
        <v>-342.65429508553996</v>
      </c>
      <c r="I99">
        <f t="shared" si="84"/>
        <v>875.00688898358635</v>
      </c>
      <c r="J99">
        <f t="shared" si="85"/>
        <v>-631.02607768437076</v>
      </c>
      <c r="K99">
        <f t="shared" si="86"/>
        <v>346.58117048752456</v>
      </c>
      <c r="L99">
        <f t="shared" si="87"/>
        <v>-423.56659194953727</v>
      </c>
      <c r="M99">
        <f t="shared" si="88"/>
        <v>2.5924942081424955</v>
      </c>
      <c r="N99">
        <f t="shared" si="89"/>
        <v>456.02820441201942</v>
      </c>
      <c r="O99">
        <f t="shared" si="90"/>
        <v>-24.999999999999996</v>
      </c>
      <c r="P99">
        <f t="shared" si="91"/>
        <v>285.61944901923454</v>
      </c>
      <c r="Q99">
        <f t="shared" si="92"/>
        <v>-24.999999999999993</v>
      </c>
      <c r="R99">
        <f t="shared" si="93"/>
        <v>197.575862670373</v>
      </c>
      <c r="S99">
        <f t="shared" si="94"/>
        <v>-24.999999999999993</v>
      </c>
      <c r="T99">
        <f t="shared" si="95"/>
        <v>145.49360168409314</v>
      </c>
      <c r="U99">
        <f t="shared" si="96"/>
        <v>-25</v>
      </c>
      <c r="V99">
        <f t="shared" si="97"/>
        <v>111.60596797719829</v>
      </c>
      <c r="W99">
        <f t="shared" si="98"/>
        <v>-25</v>
      </c>
      <c r="X99">
        <f t="shared" si="99"/>
        <v>87.91213534812033</v>
      </c>
      <c r="Y99">
        <f t="shared" si="100"/>
        <v>-25</v>
      </c>
      <c r="Z99">
        <f t="shared" si="101"/>
        <v>70.3698266616517</v>
      </c>
      <c r="AA99">
        <f t="shared" si="102"/>
        <v>-25</v>
      </c>
      <c r="AB99">
        <f t="shared" si="103"/>
        <v>56.751474918188272</v>
      </c>
      <c r="AC99">
        <f t="shared" si="104"/>
        <v>-25</v>
      </c>
      <c r="AD99">
        <f t="shared" si="105"/>
        <v>45.741871183226664</v>
      </c>
      <c r="AE99">
        <f t="shared" si="106"/>
        <v>-25.000000000000004</v>
      </c>
      <c r="AF99">
        <f t="shared" si="107"/>
        <v>36.518436823865017</v>
      </c>
      <c r="AG99">
        <f t="shared" si="108"/>
        <v>-24.999999999999996</v>
      </c>
      <c r="AH99">
        <f t="shared" si="109"/>
        <v>28.539816339744824</v>
      </c>
      <c r="AI99">
        <f t="shared" si="110"/>
        <v>-25</v>
      </c>
      <c r="AJ99">
        <f t="shared" si="111"/>
        <v>21.432104094770011</v>
      </c>
      <c r="AK99">
        <f t="shared" si="112"/>
        <v>-24.999999999999996</v>
      </c>
      <c r="AL99">
        <f t="shared" si="113"/>
        <v>14.923920022010648</v>
      </c>
      <c r="AM99">
        <f t="shared" si="114"/>
        <v>-24.999999999999996</v>
      </c>
      <c r="AN99">
        <f t="shared" si="115"/>
        <v>8.8071829529268086</v>
      </c>
      <c r="AO99">
        <f t="shared" si="116"/>
        <v>-25</v>
      </c>
      <c r="AP99">
        <f t="shared" si="117"/>
        <v>2.9118389571127636</v>
      </c>
      <c r="AQ99">
        <f t="shared" si="118"/>
        <v>-25</v>
      </c>
      <c r="AR99">
        <f t="shared" si="119"/>
        <v>-2.9118389571127636</v>
      </c>
      <c r="AS99">
        <f t="shared" si="120"/>
        <v>-25</v>
      </c>
      <c r="AT99">
        <f t="shared" si="121"/>
        <v>-8.8071829529268086</v>
      </c>
      <c r="AU99">
        <f t="shared" si="122"/>
        <v>-25</v>
      </c>
      <c r="AV99">
        <f t="shared" si="123"/>
        <v>-14.923920022010648</v>
      </c>
      <c r="AW99">
        <f t="shared" si="124"/>
        <v>-24.999999999999996</v>
      </c>
      <c r="AX99">
        <f t="shared" si="125"/>
        <v>-21.432104094770011</v>
      </c>
      <c r="AY99">
        <f t="shared" si="126"/>
        <v>-24.999999999999996</v>
      </c>
      <c r="AZ99">
        <f t="shared" si="127"/>
        <v>-28.539816339744824</v>
      </c>
      <c r="BA99">
        <f t="shared" si="128"/>
        <v>-25</v>
      </c>
      <c r="BB99">
        <f t="shared" si="129"/>
        <v>-36.518436823865017</v>
      </c>
      <c r="BC99">
        <f t="shared" si="130"/>
        <v>-24.999999999999996</v>
      </c>
      <c r="BD99">
        <f t="shared" si="131"/>
        <v>-45.741871183226664</v>
      </c>
      <c r="BE99">
        <f t="shared" si="132"/>
        <v>-25.000000000000004</v>
      </c>
      <c r="BF99">
        <f t="shared" si="133"/>
        <v>-56.751474918188272</v>
      </c>
      <c r="BG99">
        <f t="shared" si="134"/>
        <v>-25</v>
      </c>
      <c r="BH99">
        <f t="shared" si="135"/>
        <v>-70.3698266616517</v>
      </c>
      <c r="BI99">
        <f t="shared" si="136"/>
        <v>-25</v>
      </c>
      <c r="BJ99">
        <f t="shared" si="137"/>
        <v>-87.91213534812033</v>
      </c>
      <c r="BK99">
        <f t="shared" si="138"/>
        <v>-25</v>
      </c>
      <c r="BL99">
        <f t="shared" si="139"/>
        <v>-111.60596797719829</v>
      </c>
      <c r="BM99">
        <f t="shared" si="140"/>
        <v>-25</v>
      </c>
      <c r="BN99">
        <f t="shared" si="141"/>
        <v>-145.49360168409314</v>
      </c>
      <c r="BO99">
        <f t="shared" si="142"/>
        <v>-25</v>
      </c>
      <c r="BP99">
        <f t="shared" si="143"/>
        <v>-197.575862670373</v>
      </c>
      <c r="BQ99">
        <f t="shared" si="144"/>
        <v>-24.999999999999993</v>
      </c>
      <c r="BR99">
        <f t="shared" si="145"/>
        <v>-285.61944901923454</v>
      </c>
      <c r="BS99">
        <f t="shared" si="146"/>
        <v>-24.999999999999993</v>
      </c>
      <c r="BT99">
        <f t="shared" si="147"/>
        <v>-456.02820441201942</v>
      </c>
      <c r="BU99">
        <f t="shared" si="148"/>
        <v>-24.999999999999996</v>
      </c>
      <c r="BV99">
        <f t="shared" si="149"/>
        <v>423.56659194953727</v>
      </c>
      <c r="BW99">
        <f t="shared" si="150"/>
        <v>2.5924942081424955</v>
      </c>
      <c r="BX99">
        <f t="shared" si="151"/>
        <v>631.02607768437076</v>
      </c>
      <c r="BY99">
        <f t="shared" si="152"/>
        <v>346.58117048752456</v>
      </c>
      <c r="BZ99">
        <f t="shared" si="153"/>
        <v>342.65429508553996</v>
      </c>
      <c r="CA99">
        <f t="shared" si="154"/>
        <v>875.00688898358635</v>
      </c>
      <c r="CB99">
        <f t="shared" si="155"/>
        <v>-21807.472598893026</v>
      </c>
      <c r="CC99">
        <f t="shared" si="156"/>
        <v>-25.000000000000004</v>
      </c>
    </row>
    <row r="100" spans="5:81" x14ac:dyDescent="0.2">
      <c r="E100">
        <f t="shared" si="157"/>
        <v>8.4999999999999858</v>
      </c>
      <c r="F100" t="e" cm="1">
        <f t="array" ref="F100">xtoyxsnew($E100,F$14,alfa,vita)</f>
        <v>#VALUE!</v>
      </c>
      <c r="G100" t="e" cm="1">
        <f t="array" ref="G100">YtoYySInEW($E100,F$14,alfa,vita)</f>
        <v>#VALUE!</v>
      </c>
      <c r="H100">
        <f t="shared" si="83"/>
        <v>-352.66566756617067</v>
      </c>
      <c r="I100">
        <f t="shared" si="84"/>
        <v>891.22454562600501</v>
      </c>
      <c r="J100">
        <f t="shared" si="85"/>
        <v>-643.17677163797578</v>
      </c>
      <c r="K100">
        <f t="shared" si="86"/>
        <v>345.67799321032845</v>
      </c>
      <c r="L100">
        <f t="shared" si="87"/>
        <v>-424.96314864647229</v>
      </c>
      <c r="M100">
        <f t="shared" si="88"/>
        <v>-0.3223218292627078</v>
      </c>
      <c r="N100">
        <f t="shared" si="89"/>
        <v>456.02820441201942</v>
      </c>
      <c r="O100">
        <f t="shared" si="90"/>
        <v>-24.999999999999996</v>
      </c>
      <c r="P100">
        <f t="shared" si="91"/>
        <v>285.61944901923454</v>
      </c>
      <c r="Q100">
        <f t="shared" si="92"/>
        <v>-24.999999999999993</v>
      </c>
      <c r="R100">
        <f t="shared" si="93"/>
        <v>197.575862670373</v>
      </c>
      <c r="S100">
        <f t="shared" si="94"/>
        <v>-24.999999999999993</v>
      </c>
      <c r="T100">
        <f t="shared" si="95"/>
        <v>145.49360168409314</v>
      </c>
      <c r="U100">
        <f t="shared" si="96"/>
        <v>-25</v>
      </c>
      <c r="V100">
        <f t="shared" si="97"/>
        <v>111.60596797719829</v>
      </c>
      <c r="W100">
        <f t="shared" si="98"/>
        <v>-25</v>
      </c>
      <c r="X100">
        <f t="shared" si="99"/>
        <v>87.91213534812033</v>
      </c>
      <c r="Y100">
        <f t="shared" si="100"/>
        <v>-25</v>
      </c>
      <c r="Z100">
        <f t="shared" si="101"/>
        <v>70.3698266616517</v>
      </c>
      <c r="AA100">
        <f t="shared" si="102"/>
        <v>-25</v>
      </c>
      <c r="AB100">
        <f t="shared" si="103"/>
        <v>56.751474918188272</v>
      </c>
      <c r="AC100">
        <f t="shared" si="104"/>
        <v>-25</v>
      </c>
      <c r="AD100">
        <f t="shared" si="105"/>
        <v>45.741871183226664</v>
      </c>
      <c r="AE100">
        <f t="shared" si="106"/>
        <v>-25.000000000000004</v>
      </c>
      <c r="AF100">
        <f t="shared" si="107"/>
        <v>36.518436823865017</v>
      </c>
      <c r="AG100">
        <f t="shared" si="108"/>
        <v>-24.999999999999996</v>
      </c>
      <c r="AH100">
        <f t="shared" si="109"/>
        <v>28.539816339744824</v>
      </c>
      <c r="AI100">
        <f t="shared" si="110"/>
        <v>-25</v>
      </c>
      <c r="AJ100">
        <f t="shared" si="111"/>
        <v>21.432104094770011</v>
      </c>
      <c r="AK100">
        <f t="shared" si="112"/>
        <v>-24.999999999999996</v>
      </c>
      <c r="AL100">
        <f t="shared" si="113"/>
        <v>14.923920022010648</v>
      </c>
      <c r="AM100">
        <f t="shared" si="114"/>
        <v>-24.999999999999996</v>
      </c>
      <c r="AN100">
        <f t="shared" si="115"/>
        <v>8.8071829529268086</v>
      </c>
      <c r="AO100">
        <f t="shared" si="116"/>
        <v>-25</v>
      </c>
      <c r="AP100">
        <f t="shared" si="117"/>
        <v>2.9118389571127636</v>
      </c>
      <c r="AQ100">
        <f t="shared" si="118"/>
        <v>-25</v>
      </c>
      <c r="AR100">
        <f t="shared" si="119"/>
        <v>-2.9118389571127636</v>
      </c>
      <c r="AS100">
        <f t="shared" si="120"/>
        <v>-25</v>
      </c>
      <c r="AT100">
        <f t="shared" si="121"/>
        <v>-8.8071829529268086</v>
      </c>
      <c r="AU100">
        <f t="shared" si="122"/>
        <v>-25</v>
      </c>
      <c r="AV100">
        <f t="shared" si="123"/>
        <v>-14.923920022010648</v>
      </c>
      <c r="AW100">
        <f t="shared" si="124"/>
        <v>-24.999999999999996</v>
      </c>
      <c r="AX100">
        <f t="shared" si="125"/>
        <v>-21.432104094770011</v>
      </c>
      <c r="AY100">
        <f t="shared" si="126"/>
        <v>-24.999999999999996</v>
      </c>
      <c r="AZ100">
        <f t="shared" si="127"/>
        <v>-28.539816339744824</v>
      </c>
      <c r="BA100">
        <f t="shared" si="128"/>
        <v>-25</v>
      </c>
      <c r="BB100">
        <f t="shared" si="129"/>
        <v>-36.518436823865017</v>
      </c>
      <c r="BC100">
        <f t="shared" si="130"/>
        <v>-24.999999999999996</v>
      </c>
      <c r="BD100">
        <f t="shared" si="131"/>
        <v>-45.741871183226664</v>
      </c>
      <c r="BE100">
        <f t="shared" si="132"/>
        <v>-25.000000000000004</v>
      </c>
      <c r="BF100">
        <f t="shared" si="133"/>
        <v>-56.751474918188272</v>
      </c>
      <c r="BG100">
        <f t="shared" si="134"/>
        <v>-25</v>
      </c>
      <c r="BH100">
        <f t="shared" si="135"/>
        <v>-70.3698266616517</v>
      </c>
      <c r="BI100">
        <f t="shared" si="136"/>
        <v>-25</v>
      </c>
      <c r="BJ100">
        <f t="shared" si="137"/>
        <v>-87.91213534812033</v>
      </c>
      <c r="BK100">
        <f t="shared" si="138"/>
        <v>-25</v>
      </c>
      <c r="BL100">
        <f t="shared" si="139"/>
        <v>-111.60596797719829</v>
      </c>
      <c r="BM100">
        <f t="shared" si="140"/>
        <v>-25</v>
      </c>
      <c r="BN100">
        <f t="shared" si="141"/>
        <v>-145.49360168409314</v>
      </c>
      <c r="BO100">
        <f t="shared" si="142"/>
        <v>-25</v>
      </c>
      <c r="BP100">
        <f t="shared" si="143"/>
        <v>-197.575862670373</v>
      </c>
      <c r="BQ100">
        <f t="shared" si="144"/>
        <v>-24.999999999999993</v>
      </c>
      <c r="BR100">
        <f t="shared" si="145"/>
        <v>-285.61944901923454</v>
      </c>
      <c r="BS100">
        <f t="shared" si="146"/>
        <v>-24.999999999999993</v>
      </c>
      <c r="BT100">
        <f t="shared" si="147"/>
        <v>-456.02820441201942</v>
      </c>
      <c r="BU100">
        <f t="shared" si="148"/>
        <v>-24.999999999999996</v>
      </c>
      <c r="BV100">
        <f t="shared" si="149"/>
        <v>424.96314864647229</v>
      </c>
      <c r="BW100">
        <f t="shared" si="150"/>
        <v>-0.3223218292627078</v>
      </c>
      <c r="BX100">
        <f t="shared" si="151"/>
        <v>643.17677163797578</v>
      </c>
      <c r="BY100">
        <f t="shared" si="152"/>
        <v>345.67799321032845</v>
      </c>
      <c r="BZ100">
        <f t="shared" si="153"/>
        <v>352.66566756617067</v>
      </c>
      <c r="CA100">
        <f t="shared" si="154"/>
        <v>891.22454562600501</v>
      </c>
      <c r="CB100">
        <f t="shared" si="155"/>
        <v>-21807.472598893026</v>
      </c>
      <c r="CC100">
        <f t="shared" si="156"/>
        <v>-25.000000000000004</v>
      </c>
    </row>
    <row r="101" spans="5:81" x14ac:dyDescent="0.2">
      <c r="E101">
        <f t="shared" si="157"/>
        <v>8.5999999999999854</v>
      </c>
      <c r="F101" t="e" cm="1">
        <f t="array" ref="F101">xtoyxsnew($E101,F$14,alfa,vita)</f>
        <v>#VALUE!</v>
      </c>
      <c r="G101" t="e" cm="1">
        <f t="array" ref="G101">YtoYySInEW($E101,F$14,alfa,vita)</f>
        <v>#VALUE!</v>
      </c>
      <c r="H101">
        <f t="shared" si="83"/>
        <v>-362.85632084273959</v>
      </c>
      <c r="I101">
        <f t="shared" si="84"/>
        <v>907.53084529387945</v>
      </c>
      <c r="J101">
        <f t="shared" si="85"/>
        <v>-655.29466496052919</v>
      </c>
      <c r="K101">
        <f t="shared" si="86"/>
        <v>344.57754207813593</v>
      </c>
      <c r="L101">
        <f t="shared" si="87"/>
        <v>-426.20731038756935</v>
      </c>
      <c r="M101">
        <f t="shared" si="88"/>
        <v>-3.10769007723006</v>
      </c>
      <c r="N101">
        <f t="shared" si="89"/>
        <v>456.02820441201942</v>
      </c>
      <c r="O101">
        <f t="shared" si="90"/>
        <v>-24.999999999999996</v>
      </c>
      <c r="P101">
        <f t="shared" si="91"/>
        <v>285.61944901923454</v>
      </c>
      <c r="Q101">
        <f t="shared" si="92"/>
        <v>-24.999999999999993</v>
      </c>
      <c r="R101">
        <f t="shared" si="93"/>
        <v>197.575862670373</v>
      </c>
      <c r="S101">
        <f t="shared" si="94"/>
        <v>-24.999999999999993</v>
      </c>
      <c r="T101">
        <f t="shared" si="95"/>
        <v>145.49360168409314</v>
      </c>
      <c r="U101">
        <f t="shared" si="96"/>
        <v>-25</v>
      </c>
      <c r="V101">
        <f t="shared" si="97"/>
        <v>111.60596797719829</v>
      </c>
      <c r="W101">
        <f t="shared" si="98"/>
        <v>-25</v>
      </c>
      <c r="X101">
        <f t="shared" si="99"/>
        <v>87.91213534812033</v>
      </c>
      <c r="Y101">
        <f t="shared" si="100"/>
        <v>-25</v>
      </c>
      <c r="Z101">
        <f t="shared" si="101"/>
        <v>70.3698266616517</v>
      </c>
      <c r="AA101">
        <f t="shared" si="102"/>
        <v>-25</v>
      </c>
      <c r="AB101">
        <f t="shared" si="103"/>
        <v>56.751474918188272</v>
      </c>
      <c r="AC101">
        <f t="shared" si="104"/>
        <v>-25</v>
      </c>
      <c r="AD101">
        <f t="shared" si="105"/>
        <v>45.741871183226664</v>
      </c>
      <c r="AE101">
        <f t="shared" si="106"/>
        <v>-25.000000000000004</v>
      </c>
      <c r="AF101">
        <f t="shared" si="107"/>
        <v>36.518436823865017</v>
      </c>
      <c r="AG101">
        <f t="shared" si="108"/>
        <v>-24.999999999999996</v>
      </c>
      <c r="AH101">
        <f t="shared" si="109"/>
        <v>28.539816339744824</v>
      </c>
      <c r="AI101">
        <f t="shared" si="110"/>
        <v>-25</v>
      </c>
      <c r="AJ101">
        <f t="shared" si="111"/>
        <v>21.432104094770011</v>
      </c>
      <c r="AK101">
        <f t="shared" si="112"/>
        <v>-24.999999999999996</v>
      </c>
      <c r="AL101">
        <f t="shared" si="113"/>
        <v>14.923920022010648</v>
      </c>
      <c r="AM101">
        <f t="shared" si="114"/>
        <v>-24.999999999999996</v>
      </c>
      <c r="AN101">
        <f t="shared" si="115"/>
        <v>8.8071829529268086</v>
      </c>
      <c r="AO101">
        <f t="shared" si="116"/>
        <v>-25</v>
      </c>
      <c r="AP101">
        <f t="shared" si="117"/>
        <v>2.9118389571127636</v>
      </c>
      <c r="AQ101">
        <f t="shared" si="118"/>
        <v>-25</v>
      </c>
      <c r="AR101">
        <f t="shared" si="119"/>
        <v>-2.9118389571127636</v>
      </c>
      <c r="AS101">
        <f t="shared" si="120"/>
        <v>-25</v>
      </c>
      <c r="AT101">
        <f t="shared" si="121"/>
        <v>-8.8071829529268086</v>
      </c>
      <c r="AU101">
        <f t="shared" si="122"/>
        <v>-25</v>
      </c>
      <c r="AV101">
        <f t="shared" si="123"/>
        <v>-14.923920022010648</v>
      </c>
      <c r="AW101">
        <f t="shared" si="124"/>
        <v>-24.999999999999996</v>
      </c>
      <c r="AX101">
        <f t="shared" si="125"/>
        <v>-21.432104094770011</v>
      </c>
      <c r="AY101">
        <f t="shared" si="126"/>
        <v>-24.999999999999996</v>
      </c>
      <c r="AZ101">
        <f t="shared" si="127"/>
        <v>-28.539816339744824</v>
      </c>
      <c r="BA101">
        <f t="shared" si="128"/>
        <v>-25</v>
      </c>
      <c r="BB101">
        <f t="shared" si="129"/>
        <v>-36.518436823865017</v>
      </c>
      <c r="BC101">
        <f t="shared" si="130"/>
        <v>-24.999999999999996</v>
      </c>
      <c r="BD101">
        <f t="shared" si="131"/>
        <v>-45.741871183226664</v>
      </c>
      <c r="BE101">
        <f t="shared" si="132"/>
        <v>-25.000000000000004</v>
      </c>
      <c r="BF101">
        <f t="shared" si="133"/>
        <v>-56.751474918188272</v>
      </c>
      <c r="BG101">
        <f t="shared" si="134"/>
        <v>-25</v>
      </c>
      <c r="BH101">
        <f t="shared" si="135"/>
        <v>-70.3698266616517</v>
      </c>
      <c r="BI101">
        <f t="shared" si="136"/>
        <v>-25</v>
      </c>
      <c r="BJ101">
        <f t="shared" si="137"/>
        <v>-87.91213534812033</v>
      </c>
      <c r="BK101">
        <f t="shared" si="138"/>
        <v>-25</v>
      </c>
      <c r="BL101">
        <f t="shared" si="139"/>
        <v>-111.60596797719829</v>
      </c>
      <c r="BM101">
        <f t="shared" si="140"/>
        <v>-25</v>
      </c>
      <c r="BN101">
        <f t="shared" si="141"/>
        <v>-145.49360168409314</v>
      </c>
      <c r="BO101">
        <f t="shared" si="142"/>
        <v>-25</v>
      </c>
      <c r="BP101">
        <f t="shared" si="143"/>
        <v>-197.575862670373</v>
      </c>
      <c r="BQ101">
        <f t="shared" si="144"/>
        <v>-24.999999999999993</v>
      </c>
      <c r="BR101">
        <f t="shared" si="145"/>
        <v>-285.61944901923454</v>
      </c>
      <c r="BS101">
        <f t="shared" si="146"/>
        <v>-24.999999999999993</v>
      </c>
      <c r="BT101">
        <f t="shared" si="147"/>
        <v>-456.02820441201942</v>
      </c>
      <c r="BU101">
        <f t="shared" si="148"/>
        <v>-24.999999999999996</v>
      </c>
      <c r="BV101">
        <f t="shared" si="149"/>
        <v>426.20731038756935</v>
      </c>
      <c r="BW101">
        <f t="shared" si="150"/>
        <v>-3.10769007723006</v>
      </c>
      <c r="BX101">
        <f t="shared" si="151"/>
        <v>655.29466496052919</v>
      </c>
      <c r="BY101">
        <f t="shared" si="152"/>
        <v>344.57754207813593</v>
      </c>
      <c r="BZ101">
        <f t="shared" si="153"/>
        <v>362.85632084273959</v>
      </c>
      <c r="CA101">
        <f t="shared" si="154"/>
        <v>907.53084529387945</v>
      </c>
      <c r="CB101">
        <f t="shared" si="155"/>
        <v>-21807.472598893026</v>
      </c>
      <c r="CC101">
        <f t="shared" si="156"/>
        <v>-25.000000000000004</v>
      </c>
    </row>
    <row r="102" spans="5:81" x14ac:dyDescent="0.2">
      <c r="E102">
        <f t="shared" si="157"/>
        <v>8.6999999999999851</v>
      </c>
      <c r="F102" t="e" cm="1">
        <f t="array" ref="F102">xtoyxsnew($E102,F$14,alfa,vita)</f>
        <v>#VALUE!</v>
      </c>
      <c r="G102" t="e" cm="1">
        <f t="array" ref="G102">YtoYySInEW($E102,F$14,alfa,vita)</f>
        <v>#VALUE!</v>
      </c>
      <c r="H102">
        <f t="shared" si="83"/>
        <v>-373.22722123935324</v>
      </c>
      <c r="I102">
        <f t="shared" si="84"/>
        <v>923.92380617262586</v>
      </c>
      <c r="J102">
        <f t="shared" si="85"/>
        <v>-667.37331796978674</v>
      </c>
      <c r="K102">
        <f t="shared" si="86"/>
        <v>343.28099644557426</v>
      </c>
      <c r="L102">
        <f t="shared" si="87"/>
        <v>-427.30621152398709</v>
      </c>
      <c r="M102">
        <f t="shared" si="88"/>
        <v>-5.7556526867270028</v>
      </c>
      <c r="N102">
        <f t="shared" si="89"/>
        <v>456.02820441201942</v>
      </c>
      <c r="O102">
        <f t="shared" si="90"/>
        <v>-24.999999999999996</v>
      </c>
      <c r="P102">
        <f t="shared" si="91"/>
        <v>285.61944901923454</v>
      </c>
      <c r="Q102">
        <f t="shared" si="92"/>
        <v>-24.999999999999993</v>
      </c>
      <c r="R102">
        <f t="shared" si="93"/>
        <v>197.575862670373</v>
      </c>
      <c r="S102">
        <f t="shared" si="94"/>
        <v>-24.999999999999993</v>
      </c>
      <c r="T102">
        <f t="shared" si="95"/>
        <v>145.49360168409314</v>
      </c>
      <c r="U102">
        <f t="shared" si="96"/>
        <v>-25</v>
      </c>
      <c r="V102">
        <f t="shared" si="97"/>
        <v>111.60596797719829</v>
      </c>
      <c r="W102">
        <f t="shared" si="98"/>
        <v>-25</v>
      </c>
      <c r="X102">
        <f t="shared" si="99"/>
        <v>87.91213534812033</v>
      </c>
      <c r="Y102">
        <f t="shared" si="100"/>
        <v>-25</v>
      </c>
      <c r="Z102">
        <f t="shared" si="101"/>
        <v>70.3698266616517</v>
      </c>
      <c r="AA102">
        <f t="shared" si="102"/>
        <v>-25</v>
      </c>
      <c r="AB102">
        <f t="shared" si="103"/>
        <v>56.751474918188272</v>
      </c>
      <c r="AC102">
        <f t="shared" si="104"/>
        <v>-25</v>
      </c>
      <c r="AD102">
        <f t="shared" si="105"/>
        <v>45.741871183226664</v>
      </c>
      <c r="AE102">
        <f t="shared" si="106"/>
        <v>-25.000000000000004</v>
      </c>
      <c r="AF102">
        <f t="shared" si="107"/>
        <v>36.518436823865017</v>
      </c>
      <c r="AG102">
        <f t="shared" si="108"/>
        <v>-24.999999999999996</v>
      </c>
      <c r="AH102">
        <f t="shared" si="109"/>
        <v>28.539816339744824</v>
      </c>
      <c r="AI102">
        <f t="shared" si="110"/>
        <v>-25</v>
      </c>
      <c r="AJ102">
        <f t="shared" si="111"/>
        <v>21.432104094770011</v>
      </c>
      <c r="AK102">
        <f t="shared" si="112"/>
        <v>-24.999999999999996</v>
      </c>
      <c r="AL102">
        <f t="shared" si="113"/>
        <v>14.923920022010648</v>
      </c>
      <c r="AM102">
        <f t="shared" si="114"/>
        <v>-24.999999999999996</v>
      </c>
      <c r="AN102">
        <f t="shared" si="115"/>
        <v>8.8071829529268086</v>
      </c>
      <c r="AO102">
        <f t="shared" si="116"/>
        <v>-25</v>
      </c>
      <c r="AP102">
        <f t="shared" si="117"/>
        <v>2.9118389571127636</v>
      </c>
      <c r="AQ102">
        <f t="shared" si="118"/>
        <v>-25</v>
      </c>
      <c r="AR102">
        <f t="shared" si="119"/>
        <v>-2.9118389571127636</v>
      </c>
      <c r="AS102">
        <f t="shared" si="120"/>
        <v>-25</v>
      </c>
      <c r="AT102">
        <f t="shared" si="121"/>
        <v>-8.8071829529268086</v>
      </c>
      <c r="AU102">
        <f t="shared" si="122"/>
        <v>-25</v>
      </c>
      <c r="AV102">
        <f t="shared" si="123"/>
        <v>-14.923920022010648</v>
      </c>
      <c r="AW102">
        <f t="shared" si="124"/>
        <v>-24.999999999999996</v>
      </c>
      <c r="AX102">
        <f t="shared" si="125"/>
        <v>-21.432104094770011</v>
      </c>
      <c r="AY102">
        <f t="shared" si="126"/>
        <v>-24.999999999999996</v>
      </c>
      <c r="AZ102">
        <f t="shared" si="127"/>
        <v>-28.539816339744824</v>
      </c>
      <c r="BA102">
        <f t="shared" si="128"/>
        <v>-25</v>
      </c>
      <c r="BB102">
        <f t="shared" si="129"/>
        <v>-36.518436823865017</v>
      </c>
      <c r="BC102">
        <f t="shared" si="130"/>
        <v>-24.999999999999996</v>
      </c>
      <c r="BD102">
        <f t="shared" si="131"/>
        <v>-45.741871183226664</v>
      </c>
      <c r="BE102">
        <f t="shared" si="132"/>
        <v>-25.000000000000004</v>
      </c>
      <c r="BF102">
        <f t="shared" si="133"/>
        <v>-56.751474918188272</v>
      </c>
      <c r="BG102">
        <f t="shared" si="134"/>
        <v>-25</v>
      </c>
      <c r="BH102">
        <f t="shared" si="135"/>
        <v>-70.3698266616517</v>
      </c>
      <c r="BI102">
        <f t="shared" si="136"/>
        <v>-25</v>
      </c>
      <c r="BJ102">
        <f t="shared" si="137"/>
        <v>-87.91213534812033</v>
      </c>
      <c r="BK102">
        <f t="shared" si="138"/>
        <v>-25</v>
      </c>
      <c r="BL102">
        <f t="shared" si="139"/>
        <v>-111.60596797719829</v>
      </c>
      <c r="BM102">
        <f t="shared" si="140"/>
        <v>-25</v>
      </c>
      <c r="BN102">
        <f t="shared" si="141"/>
        <v>-145.49360168409314</v>
      </c>
      <c r="BO102">
        <f t="shared" si="142"/>
        <v>-25</v>
      </c>
      <c r="BP102">
        <f t="shared" si="143"/>
        <v>-197.575862670373</v>
      </c>
      <c r="BQ102">
        <f t="shared" si="144"/>
        <v>-24.999999999999993</v>
      </c>
      <c r="BR102">
        <f t="shared" si="145"/>
        <v>-285.61944901923454</v>
      </c>
      <c r="BS102">
        <f t="shared" si="146"/>
        <v>-24.999999999999993</v>
      </c>
      <c r="BT102">
        <f t="shared" si="147"/>
        <v>-456.02820441201942</v>
      </c>
      <c r="BU102">
        <f t="shared" si="148"/>
        <v>-24.999999999999996</v>
      </c>
      <c r="BV102">
        <f t="shared" si="149"/>
        <v>427.30621152398709</v>
      </c>
      <c r="BW102">
        <f t="shared" si="150"/>
        <v>-5.7556526867270028</v>
      </c>
      <c r="BX102">
        <f t="shared" si="151"/>
        <v>667.37331796978674</v>
      </c>
      <c r="BY102">
        <f t="shared" si="152"/>
        <v>343.28099644557426</v>
      </c>
      <c r="BZ102">
        <f t="shared" si="153"/>
        <v>373.22722123935324</v>
      </c>
      <c r="CA102">
        <f t="shared" si="154"/>
        <v>923.92380617262586</v>
      </c>
      <c r="CB102">
        <f t="shared" si="155"/>
        <v>-21807.472598893026</v>
      </c>
      <c r="CC102">
        <f t="shared" si="156"/>
        <v>-25.000000000000004</v>
      </c>
    </row>
    <row r="103" spans="5:81" x14ac:dyDescent="0.2">
      <c r="E103">
        <f t="shared" si="157"/>
        <v>8.7999999999999847</v>
      </c>
      <c r="F103" t="e" cm="1">
        <f t="array" ref="F103">xtoyxsnew($E103,F$14,alfa,vita)</f>
        <v>#VALUE!</v>
      </c>
      <c r="G103" t="e" cm="1">
        <f t="array" ref="G103">YtoYySInEW($E103,F$14,alfa,vita)</f>
        <v>#VALUE!</v>
      </c>
      <c r="H103">
        <f t="shared" si="83"/>
        <v>-383.77931317346963</v>
      </c>
      <c r="I103">
        <f t="shared" si="84"/>
        <v>940.4014359151397</v>
      </c>
      <c r="J103">
        <f t="shared" si="85"/>
        <v>-679.40633303738912</v>
      </c>
      <c r="K103">
        <f t="shared" si="86"/>
        <v>341.78974582195161</v>
      </c>
      <c r="L103">
        <f t="shared" si="87"/>
        <v>-428.26740141914104</v>
      </c>
      <c r="M103">
        <f t="shared" si="88"/>
        <v>-8.2586443791930311</v>
      </c>
      <c r="N103">
        <f t="shared" si="89"/>
        <v>456.02820441201942</v>
      </c>
      <c r="O103">
        <f t="shared" si="90"/>
        <v>-24.999999999999996</v>
      </c>
      <c r="P103">
        <f t="shared" si="91"/>
        <v>285.61944901923454</v>
      </c>
      <c r="Q103">
        <f t="shared" si="92"/>
        <v>-24.999999999999993</v>
      </c>
      <c r="R103">
        <f t="shared" si="93"/>
        <v>197.575862670373</v>
      </c>
      <c r="S103">
        <f t="shared" si="94"/>
        <v>-24.999999999999993</v>
      </c>
      <c r="T103">
        <f t="shared" si="95"/>
        <v>145.49360168409314</v>
      </c>
      <c r="U103">
        <f t="shared" si="96"/>
        <v>-25</v>
      </c>
      <c r="V103">
        <f t="shared" si="97"/>
        <v>111.60596797719829</v>
      </c>
      <c r="W103">
        <f t="shared" si="98"/>
        <v>-25</v>
      </c>
      <c r="X103">
        <f t="shared" si="99"/>
        <v>87.91213534812033</v>
      </c>
      <c r="Y103">
        <f t="shared" si="100"/>
        <v>-25</v>
      </c>
      <c r="Z103">
        <f t="shared" si="101"/>
        <v>70.3698266616517</v>
      </c>
      <c r="AA103">
        <f t="shared" si="102"/>
        <v>-25</v>
      </c>
      <c r="AB103">
        <f t="shared" si="103"/>
        <v>56.751474918188272</v>
      </c>
      <c r="AC103">
        <f t="shared" si="104"/>
        <v>-25</v>
      </c>
      <c r="AD103">
        <f t="shared" si="105"/>
        <v>45.741871183226664</v>
      </c>
      <c r="AE103">
        <f t="shared" si="106"/>
        <v>-25.000000000000004</v>
      </c>
      <c r="AF103">
        <f t="shared" si="107"/>
        <v>36.518436823865017</v>
      </c>
      <c r="AG103">
        <f t="shared" si="108"/>
        <v>-24.999999999999996</v>
      </c>
      <c r="AH103">
        <f t="shared" si="109"/>
        <v>28.539816339744824</v>
      </c>
      <c r="AI103">
        <f t="shared" si="110"/>
        <v>-25</v>
      </c>
      <c r="AJ103">
        <f t="shared" si="111"/>
        <v>21.432104094770011</v>
      </c>
      <c r="AK103">
        <f t="shared" si="112"/>
        <v>-24.999999999999996</v>
      </c>
      <c r="AL103">
        <f t="shared" si="113"/>
        <v>14.923920022010648</v>
      </c>
      <c r="AM103">
        <f t="shared" si="114"/>
        <v>-24.999999999999996</v>
      </c>
      <c r="AN103">
        <f t="shared" si="115"/>
        <v>8.8071829529268086</v>
      </c>
      <c r="AO103">
        <f t="shared" si="116"/>
        <v>-25</v>
      </c>
      <c r="AP103">
        <f t="shared" si="117"/>
        <v>2.9118389571127636</v>
      </c>
      <c r="AQ103">
        <f t="shared" si="118"/>
        <v>-25</v>
      </c>
      <c r="AR103">
        <f t="shared" si="119"/>
        <v>-2.9118389571127636</v>
      </c>
      <c r="AS103">
        <f t="shared" si="120"/>
        <v>-25</v>
      </c>
      <c r="AT103">
        <f t="shared" si="121"/>
        <v>-8.8071829529268086</v>
      </c>
      <c r="AU103">
        <f t="shared" si="122"/>
        <v>-25</v>
      </c>
      <c r="AV103">
        <f t="shared" si="123"/>
        <v>-14.923920022010648</v>
      </c>
      <c r="AW103">
        <f t="shared" si="124"/>
        <v>-24.999999999999996</v>
      </c>
      <c r="AX103">
        <f t="shared" si="125"/>
        <v>-21.432104094770011</v>
      </c>
      <c r="AY103">
        <f t="shared" si="126"/>
        <v>-24.999999999999996</v>
      </c>
      <c r="AZ103">
        <f t="shared" si="127"/>
        <v>-28.539816339744824</v>
      </c>
      <c r="BA103">
        <f t="shared" si="128"/>
        <v>-25</v>
      </c>
      <c r="BB103">
        <f t="shared" si="129"/>
        <v>-36.518436823865017</v>
      </c>
      <c r="BC103">
        <f t="shared" si="130"/>
        <v>-24.999999999999996</v>
      </c>
      <c r="BD103">
        <f t="shared" si="131"/>
        <v>-45.741871183226664</v>
      </c>
      <c r="BE103">
        <f t="shared" si="132"/>
        <v>-25.000000000000004</v>
      </c>
      <c r="BF103">
        <f t="shared" si="133"/>
        <v>-56.751474918188272</v>
      </c>
      <c r="BG103">
        <f t="shared" si="134"/>
        <v>-25</v>
      </c>
      <c r="BH103">
        <f t="shared" si="135"/>
        <v>-70.3698266616517</v>
      </c>
      <c r="BI103">
        <f t="shared" si="136"/>
        <v>-25</v>
      </c>
      <c r="BJ103">
        <f t="shared" si="137"/>
        <v>-87.91213534812033</v>
      </c>
      <c r="BK103">
        <f t="shared" si="138"/>
        <v>-25</v>
      </c>
      <c r="BL103">
        <f t="shared" si="139"/>
        <v>-111.60596797719829</v>
      </c>
      <c r="BM103">
        <f t="shared" si="140"/>
        <v>-25</v>
      </c>
      <c r="BN103">
        <f t="shared" si="141"/>
        <v>-145.49360168409314</v>
      </c>
      <c r="BO103">
        <f t="shared" si="142"/>
        <v>-25</v>
      </c>
      <c r="BP103">
        <f t="shared" si="143"/>
        <v>-197.575862670373</v>
      </c>
      <c r="BQ103">
        <f t="shared" si="144"/>
        <v>-24.999999999999993</v>
      </c>
      <c r="BR103">
        <f t="shared" si="145"/>
        <v>-285.61944901923454</v>
      </c>
      <c r="BS103">
        <f t="shared" si="146"/>
        <v>-24.999999999999993</v>
      </c>
      <c r="BT103">
        <f t="shared" si="147"/>
        <v>-456.02820441201942</v>
      </c>
      <c r="BU103">
        <f t="shared" si="148"/>
        <v>-24.999999999999996</v>
      </c>
      <c r="BV103">
        <f t="shared" si="149"/>
        <v>428.26740141914104</v>
      </c>
      <c r="BW103">
        <f t="shared" si="150"/>
        <v>-8.2586443791930311</v>
      </c>
      <c r="BX103">
        <f t="shared" si="151"/>
        <v>679.40633303738912</v>
      </c>
      <c r="BY103">
        <f t="shared" si="152"/>
        <v>341.78974582195161</v>
      </c>
      <c r="BZ103">
        <f t="shared" si="153"/>
        <v>383.77931317346963</v>
      </c>
      <c r="CA103">
        <f t="shared" si="154"/>
        <v>940.4014359151397</v>
      </c>
      <c r="CB103">
        <f t="shared" si="155"/>
        <v>-21807.472598893026</v>
      </c>
      <c r="CC103">
        <f t="shared" si="156"/>
        <v>-25.000000000000004</v>
      </c>
    </row>
    <row r="104" spans="5:81" x14ac:dyDescent="0.2">
      <c r="E104">
        <f t="shared" si="157"/>
        <v>8.8999999999999844</v>
      </c>
      <c r="F104" t="e" cm="1">
        <f t="array" ref="F104">xtoyxsnew($E104,F$14,alfa,vita)</f>
        <v>#VALUE!</v>
      </c>
      <c r="G104" t="e" cm="1">
        <f t="array" ref="G104">YtoYySInEW($E104,F$14,alfa,vita)</f>
        <v>#VALUE!</v>
      </c>
      <c r="H104">
        <f t="shared" si="83"/>
        <v>-394.51351904111738</v>
      </c>
      <c r="I104">
        <f t="shared" si="84"/>
        <v>956.96173188393641</v>
      </c>
      <c r="J104">
        <f t="shared" si="85"/>
        <v>-691.38736144520703</v>
      </c>
      <c r="K104">
        <f t="shared" si="86"/>
        <v>340.10538838211841</v>
      </c>
      <c r="L104">
        <f t="shared" si="87"/>
        <v>-429.09882288003132</v>
      </c>
      <c r="M104">
        <f t="shared" si="88"/>
        <v>-10.609514060681153</v>
      </c>
      <c r="N104">
        <f t="shared" si="89"/>
        <v>456.02820441201942</v>
      </c>
      <c r="O104">
        <f t="shared" si="90"/>
        <v>-24.999999999999996</v>
      </c>
      <c r="P104">
        <f t="shared" si="91"/>
        <v>285.61944901923454</v>
      </c>
      <c r="Q104">
        <f t="shared" si="92"/>
        <v>-24.999999999999993</v>
      </c>
      <c r="R104">
        <f t="shared" si="93"/>
        <v>197.575862670373</v>
      </c>
      <c r="S104">
        <f t="shared" si="94"/>
        <v>-24.999999999999993</v>
      </c>
      <c r="T104">
        <f t="shared" si="95"/>
        <v>145.49360168409314</v>
      </c>
      <c r="U104">
        <f t="shared" si="96"/>
        <v>-25</v>
      </c>
      <c r="V104">
        <f t="shared" si="97"/>
        <v>111.60596797719829</v>
      </c>
      <c r="W104">
        <f t="shared" si="98"/>
        <v>-25</v>
      </c>
      <c r="X104">
        <f t="shared" si="99"/>
        <v>87.91213534812033</v>
      </c>
      <c r="Y104">
        <f t="shared" si="100"/>
        <v>-25</v>
      </c>
      <c r="Z104">
        <f t="shared" si="101"/>
        <v>70.3698266616517</v>
      </c>
      <c r="AA104">
        <f t="shared" si="102"/>
        <v>-25</v>
      </c>
      <c r="AB104">
        <f t="shared" si="103"/>
        <v>56.751474918188272</v>
      </c>
      <c r="AC104">
        <f t="shared" si="104"/>
        <v>-25</v>
      </c>
      <c r="AD104">
        <f t="shared" si="105"/>
        <v>45.741871183226664</v>
      </c>
      <c r="AE104">
        <f t="shared" si="106"/>
        <v>-25.000000000000004</v>
      </c>
      <c r="AF104">
        <f t="shared" si="107"/>
        <v>36.518436823865017</v>
      </c>
      <c r="AG104">
        <f t="shared" si="108"/>
        <v>-24.999999999999996</v>
      </c>
      <c r="AH104">
        <f t="shared" si="109"/>
        <v>28.539816339744824</v>
      </c>
      <c r="AI104">
        <f t="shared" si="110"/>
        <v>-25</v>
      </c>
      <c r="AJ104">
        <f t="shared" si="111"/>
        <v>21.432104094770011</v>
      </c>
      <c r="AK104">
        <f t="shared" si="112"/>
        <v>-24.999999999999996</v>
      </c>
      <c r="AL104">
        <f t="shared" si="113"/>
        <v>14.923920022010648</v>
      </c>
      <c r="AM104">
        <f t="shared" si="114"/>
        <v>-24.999999999999996</v>
      </c>
      <c r="AN104">
        <f t="shared" si="115"/>
        <v>8.8071829529268086</v>
      </c>
      <c r="AO104">
        <f t="shared" si="116"/>
        <v>-25</v>
      </c>
      <c r="AP104">
        <f t="shared" si="117"/>
        <v>2.9118389571127636</v>
      </c>
      <c r="AQ104">
        <f t="shared" si="118"/>
        <v>-25</v>
      </c>
      <c r="AR104">
        <f t="shared" si="119"/>
        <v>-2.9118389571127636</v>
      </c>
      <c r="AS104">
        <f t="shared" si="120"/>
        <v>-25</v>
      </c>
      <c r="AT104">
        <f t="shared" si="121"/>
        <v>-8.8071829529268086</v>
      </c>
      <c r="AU104">
        <f t="shared" si="122"/>
        <v>-25</v>
      </c>
      <c r="AV104">
        <f t="shared" si="123"/>
        <v>-14.923920022010648</v>
      </c>
      <c r="AW104">
        <f t="shared" si="124"/>
        <v>-24.999999999999996</v>
      </c>
      <c r="AX104">
        <f t="shared" si="125"/>
        <v>-21.432104094770011</v>
      </c>
      <c r="AY104">
        <f t="shared" si="126"/>
        <v>-24.999999999999996</v>
      </c>
      <c r="AZ104">
        <f t="shared" si="127"/>
        <v>-28.539816339744824</v>
      </c>
      <c r="BA104">
        <f t="shared" si="128"/>
        <v>-25</v>
      </c>
      <c r="BB104">
        <f t="shared" si="129"/>
        <v>-36.518436823865017</v>
      </c>
      <c r="BC104">
        <f t="shared" si="130"/>
        <v>-24.999999999999996</v>
      </c>
      <c r="BD104">
        <f t="shared" si="131"/>
        <v>-45.741871183226664</v>
      </c>
      <c r="BE104">
        <f t="shared" si="132"/>
        <v>-25.000000000000004</v>
      </c>
      <c r="BF104">
        <f t="shared" si="133"/>
        <v>-56.751474918188272</v>
      </c>
      <c r="BG104">
        <f t="shared" si="134"/>
        <v>-25</v>
      </c>
      <c r="BH104">
        <f t="shared" si="135"/>
        <v>-70.3698266616517</v>
      </c>
      <c r="BI104">
        <f t="shared" si="136"/>
        <v>-25</v>
      </c>
      <c r="BJ104">
        <f t="shared" si="137"/>
        <v>-87.91213534812033</v>
      </c>
      <c r="BK104">
        <f t="shared" si="138"/>
        <v>-25</v>
      </c>
      <c r="BL104">
        <f t="shared" si="139"/>
        <v>-111.60596797719829</v>
      </c>
      <c r="BM104">
        <f t="shared" si="140"/>
        <v>-25</v>
      </c>
      <c r="BN104">
        <f t="shared" si="141"/>
        <v>-145.49360168409314</v>
      </c>
      <c r="BO104">
        <f t="shared" si="142"/>
        <v>-25</v>
      </c>
      <c r="BP104">
        <f t="shared" si="143"/>
        <v>-197.575862670373</v>
      </c>
      <c r="BQ104">
        <f t="shared" si="144"/>
        <v>-24.999999999999993</v>
      </c>
      <c r="BR104">
        <f t="shared" si="145"/>
        <v>-285.61944901923454</v>
      </c>
      <c r="BS104">
        <f t="shared" si="146"/>
        <v>-24.999999999999993</v>
      </c>
      <c r="BT104">
        <f t="shared" si="147"/>
        <v>-456.02820441201942</v>
      </c>
      <c r="BU104">
        <f t="shared" si="148"/>
        <v>-24.999999999999996</v>
      </c>
      <c r="BV104">
        <f t="shared" si="149"/>
        <v>429.09882288003132</v>
      </c>
      <c r="BW104">
        <f t="shared" si="150"/>
        <v>-10.609514060681153</v>
      </c>
      <c r="BX104">
        <f t="shared" si="151"/>
        <v>691.38736144520703</v>
      </c>
      <c r="BY104">
        <f t="shared" si="152"/>
        <v>340.10538838211841</v>
      </c>
      <c r="BZ104">
        <f t="shared" si="153"/>
        <v>394.51351904111738</v>
      </c>
      <c r="CA104">
        <f t="shared" si="154"/>
        <v>956.96173188393641</v>
      </c>
      <c r="CB104">
        <f t="shared" si="155"/>
        <v>-21807.472598893026</v>
      </c>
      <c r="CC104">
        <f t="shared" si="156"/>
        <v>-25.000000000000004</v>
      </c>
    </row>
    <row r="105" spans="5:81" x14ac:dyDescent="0.2">
      <c r="E105">
        <f t="shared" si="157"/>
        <v>8.999999999999984</v>
      </c>
      <c r="F105" t="e" cm="1">
        <f t="array" ref="F105">xtoyxsnew($E105,F$14,alfa,vita)</f>
        <v>#VALUE!</v>
      </c>
      <c r="G105" t="e" cm="1">
        <f t="array" ref="G105">YtoYySInEW($E105,F$14,alfa,vita)</f>
        <v>#VALUE!</v>
      </c>
      <c r="H105">
        <f t="shared" si="83"/>
        <v>-405.4307391047904</v>
      </c>
      <c r="I105">
        <f t="shared" si="84"/>
        <v>973.60268139454934</v>
      </c>
      <c r="J105">
        <f t="shared" si="85"/>
        <v>-703.31011018926813</v>
      </c>
      <c r="K105">
        <f t="shared" si="86"/>
        <v>338.22972925370169</v>
      </c>
      <c r="L105">
        <f t="shared" si="87"/>
        <v>-429.80878946449496</v>
      </c>
      <c r="M105">
        <f t="shared" si="88"/>
        <v>-12.801545252666928</v>
      </c>
      <c r="N105">
        <f t="shared" si="89"/>
        <v>456.02820441201942</v>
      </c>
      <c r="O105">
        <f t="shared" si="90"/>
        <v>-24.999999999999996</v>
      </c>
      <c r="P105">
        <f t="shared" si="91"/>
        <v>285.61944901923454</v>
      </c>
      <c r="Q105">
        <f t="shared" si="92"/>
        <v>-24.999999999999993</v>
      </c>
      <c r="R105">
        <f t="shared" si="93"/>
        <v>197.575862670373</v>
      </c>
      <c r="S105">
        <f t="shared" si="94"/>
        <v>-24.999999999999993</v>
      </c>
      <c r="T105">
        <f t="shared" si="95"/>
        <v>145.49360168409314</v>
      </c>
      <c r="U105">
        <f t="shared" si="96"/>
        <v>-25</v>
      </c>
      <c r="V105">
        <f t="shared" si="97"/>
        <v>111.60596797719829</v>
      </c>
      <c r="W105">
        <f t="shared" si="98"/>
        <v>-25</v>
      </c>
      <c r="X105">
        <f t="shared" si="99"/>
        <v>87.91213534812033</v>
      </c>
      <c r="Y105">
        <f t="shared" si="100"/>
        <v>-25</v>
      </c>
      <c r="Z105">
        <f t="shared" si="101"/>
        <v>70.3698266616517</v>
      </c>
      <c r="AA105">
        <f t="shared" si="102"/>
        <v>-25</v>
      </c>
      <c r="AB105">
        <f t="shared" si="103"/>
        <v>56.751474918188272</v>
      </c>
      <c r="AC105">
        <f t="shared" si="104"/>
        <v>-25</v>
      </c>
      <c r="AD105">
        <f t="shared" si="105"/>
        <v>45.741871183226664</v>
      </c>
      <c r="AE105">
        <f t="shared" si="106"/>
        <v>-25.000000000000004</v>
      </c>
      <c r="AF105">
        <f t="shared" si="107"/>
        <v>36.518436823865017</v>
      </c>
      <c r="AG105">
        <f t="shared" si="108"/>
        <v>-24.999999999999996</v>
      </c>
      <c r="AH105">
        <f t="shared" si="109"/>
        <v>28.539816339744824</v>
      </c>
      <c r="AI105">
        <f t="shared" si="110"/>
        <v>-25</v>
      </c>
      <c r="AJ105">
        <f t="shared" si="111"/>
        <v>21.432104094770011</v>
      </c>
      <c r="AK105">
        <f t="shared" si="112"/>
        <v>-24.999999999999996</v>
      </c>
      <c r="AL105">
        <f t="shared" si="113"/>
        <v>14.923920022010648</v>
      </c>
      <c r="AM105">
        <f t="shared" si="114"/>
        <v>-24.999999999999996</v>
      </c>
      <c r="AN105">
        <f t="shared" si="115"/>
        <v>8.8071829529268086</v>
      </c>
      <c r="AO105">
        <f t="shared" si="116"/>
        <v>-25</v>
      </c>
      <c r="AP105">
        <f t="shared" si="117"/>
        <v>2.9118389571127636</v>
      </c>
      <c r="AQ105">
        <f t="shared" si="118"/>
        <v>-25</v>
      </c>
      <c r="AR105">
        <f t="shared" si="119"/>
        <v>-2.9118389571127636</v>
      </c>
      <c r="AS105">
        <f t="shared" si="120"/>
        <v>-25</v>
      </c>
      <c r="AT105">
        <f t="shared" si="121"/>
        <v>-8.8071829529268086</v>
      </c>
      <c r="AU105">
        <f t="shared" si="122"/>
        <v>-25</v>
      </c>
      <c r="AV105">
        <f t="shared" si="123"/>
        <v>-14.923920022010648</v>
      </c>
      <c r="AW105">
        <f t="shared" si="124"/>
        <v>-24.999999999999996</v>
      </c>
      <c r="AX105">
        <f t="shared" si="125"/>
        <v>-21.432104094770011</v>
      </c>
      <c r="AY105">
        <f t="shared" si="126"/>
        <v>-24.999999999999996</v>
      </c>
      <c r="AZ105">
        <f t="shared" si="127"/>
        <v>-28.539816339744824</v>
      </c>
      <c r="BA105">
        <f t="shared" si="128"/>
        <v>-25</v>
      </c>
      <c r="BB105">
        <f t="shared" si="129"/>
        <v>-36.518436823865017</v>
      </c>
      <c r="BC105">
        <f t="shared" si="130"/>
        <v>-24.999999999999996</v>
      </c>
      <c r="BD105">
        <f t="shared" si="131"/>
        <v>-45.741871183226664</v>
      </c>
      <c r="BE105">
        <f t="shared" si="132"/>
        <v>-25.000000000000004</v>
      </c>
      <c r="BF105">
        <f t="shared" si="133"/>
        <v>-56.751474918188272</v>
      </c>
      <c r="BG105">
        <f t="shared" si="134"/>
        <v>-25</v>
      </c>
      <c r="BH105">
        <f t="shared" si="135"/>
        <v>-70.3698266616517</v>
      </c>
      <c r="BI105">
        <f t="shared" si="136"/>
        <v>-25</v>
      </c>
      <c r="BJ105">
        <f t="shared" si="137"/>
        <v>-87.91213534812033</v>
      </c>
      <c r="BK105">
        <f t="shared" si="138"/>
        <v>-25</v>
      </c>
      <c r="BL105">
        <f t="shared" si="139"/>
        <v>-111.60596797719829</v>
      </c>
      <c r="BM105">
        <f t="shared" si="140"/>
        <v>-25</v>
      </c>
      <c r="BN105">
        <f t="shared" si="141"/>
        <v>-145.49360168409314</v>
      </c>
      <c r="BO105">
        <f t="shared" si="142"/>
        <v>-25</v>
      </c>
      <c r="BP105">
        <f t="shared" si="143"/>
        <v>-197.575862670373</v>
      </c>
      <c r="BQ105">
        <f t="shared" si="144"/>
        <v>-24.999999999999993</v>
      </c>
      <c r="BR105">
        <f t="shared" si="145"/>
        <v>-285.61944901923454</v>
      </c>
      <c r="BS105">
        <f t="shared" si="146"/>
        <v>-24.999999999999993</v>
      </c>
      <c r="BT105">
        <f t="shared" si="147"/>
        <v>-456.02820441201942</v>
      </c>
      <c r="BU105">
        <f t="shared" si="148"/>
        <v>-24.999999999999996</v>
      </c>
      <c r="BV105">
        <f t="shared" si="149"/>
        <v>429.80878946449496</v>
      </c>
      <c r="BW105">
        <f t="shared" si="150"/>
        <v>-12.801545252666928</v>
      </c>
      <c r="BX105">
        <f t="shared" si="151"/>
        <v>703.31011018926813</v>
      </c>
      <c r="BY105">
        <f t="shared" si="152"/>
        <v>338.22972925370169</v>
      </c>
      <c r="BZ105">
        <f t="shared" si="153"/>
        <v>405.4307391047904</v>
      </c>
      <c r="CA105">
        <f t="shared" si="154"/>
        <v>973.60268139454934</v>
      </c>
      <c r="CB105">
        <f t="shared" si="155"/>
        <v>-21807.472598893026</v>
      </c>
      <c r="CC105">
        <f t="shared" si="156"/>
        <v>-25.000000000000004</v>
      </c>
    </row>
    <row r="106" spans="5:81" x14ac:dyDescent="0.2">
      <c r="E106">
        <f t="shared" si="157"/>
        <v>9.0999999999999837</v>
      </c>
      <c r="F106" t="e" cm="1">
        <f t="array" ref="F106">xtoyxsnew($E106,F$14,alfa,vita)</f>
        <v>#VALUE!</v>
      </c>
      <c r="G106" t="e" cm="1">
        <f t="array" ref="G106">YtoYySInEW($E106,F$14,alfa,vita)</f>
        <v>#VALUE!</v>
      </c>
      <c r="H106">
        <f t="shared" si="83"/>
        <v>-416.53185138403256</v>
      </c>
      <c r="I106">
        <f t="shared" si="84"/>
        <v>990.32226196014187</v>
      </c>
      <c r="J106">
        <f t="shared" si="85"/>
        <v>-715.16834872397658</v>
      </c>
      <c r="K106">
        <f t="shared" si="86"/>
        <v>336.16477858254768</v>
      </c>
      <c r="L106">
        <f t="shared" si="87"/>
        <v>-430.40596172921596</v>
      </c>
      <c r="M106">
        <f t="shared" si="88"/>
        <v>-14.828475281152782</v>
      </c>
      <c r="N106">
        <f t="shared" si="89"/>
        <v>456.02820441201942</v>
      </c>
      <c r="O106">
        <f t="shared" si="90"/>
        <v>-24.999999999999996</v>
      </c>
      <c r="P106">
        <f t="shared" si="91"/>
        <v>285.61944901923454</v>
      </c>
      <c r="Q106">
        <f t="shared" si="92"/>
        <v>-24.999999999999993</v>
      </c>
      <c r="R106">
        <f t="shared" si="93"/>
        <v>197.575862670373</v>
      </c>
      <c r="S106">
        <f t="shared" si="94"/>
        <v>-24.999999999999993</v>
      </c>
      <c r="T106">
        <f t="shared" si="95"/>
        <v>145.49360168409314</v>
      </c>
      <c r="U106">
        <f t="shared" si="96"/>
        <v>-25</v>
      </c>
      <c r="V106">
        <f t="shared" si="97"/>
        <v>111.60596797719829</v>
      </c>
      <c r="W106">
        <f t="shared" si="98"/>
        <v>-25</v>
      </c>
      <c r="X106">
        <f t="shared" si="99"/>
        <v>87.91213534812033</v>
      </c>
      <c r="Y106">
        <f t="shared" si="100"/>
        <v>-25</v>
      </c>
      <c r="Z106">
        <f t="shared" si="101"/>
        <v>70.3698266616517</v>
      </c>
      <c r="AA106">
        <f t="shared" si="102"/>
        <v>-25</v>
      </c>
      <c r="AB106">
        <f t="shared" si="103"/>
        <v>56.751474918188272</v>
      </c>
      <c r="AC106">
        <f t="shared" si="104"/>
        <v>-25</v>
      </c>
      <c r="AD106">
        <f t="shared" si="105"/>
        <v>45.741871183226664</v>
      </c>
      <c r="AE106">
        <f t="shared" si="106"/>
        <v>-25.000000000000004</v>
      </c>
      <c r="AF106">
        <f t="shared" si="107"/>
        <v>36.518436823865017</v>
      </c>
      <c r="AG106">
        <f t="shared" si="108"/>
        <v>-24.999999999999996</v>
      </c>
      <c r="AH106">
        <f t="shared" si="109"/>
        <v>28.539816339744824</v>
      </c>
      <c r="AI106">
        <f t="shared" si="110"/>
        <v>-25</v>
      </c>
      <c r="AJ106">
        <f t="shared" si="111"/>
        <v>21.432104094770011</v>
      </c>
      <c r="AK106">
        <f t="shared" si="112"/>
        <v>-24.999999999999996</v>
      </c>
      <c r="AL106">
        <f t="shared" si="113"/>
        <v>14.923920022010648</v>
      </c>
      <c r="AM106">
        <f t="shared" si="114"/>
        <v>-24.999999999999996</v>
      </c>
      <c r="AN106">
        <f t="shared" si="115"/>
        <v>8.8071829529268086</v>
      </c>
      <c r="AO106">
        <f t="shared" si="116"/>
        <v>-25</v>
      </c>
      <c r="AP106">
        <f t="shared" si="117"/>
        <v>2.9118389571127636</v>
      </c>
      <c r="AQ106">
        <f t="shared" si="118"/>
        <v>-25</v>
      </c>
      <c r="AR106">
        <f t="shared" si="119"/>
        <v>-2.9118389571127636</v>
      </c>
      <c r="AS106">
        <f t="shared" si="120"/>
        <v>-25</v>
      </c>
      <c r="AT106">
        <f t="shared" si="121"/>
        <v>-8.8071829529268086</v>
      </c>
      <c r="AU106">
        <f t="shared" si="122"/>
        <v>-25</v>
      </c>
      <c r="AV106">
        <f t="shared" si="123"/>
        <v>-14.923920022010648</v>
      </c>
      <c r="AW106">
        <f t="shared" si="124"/>
        <v>-24.999999999999996</v>
      </c>
      <c r="AX106">
        <f t="shared" si="125"/>
        <v>-21.432104094770011</v>
      </c>
      <c r="AY106">
        <f t="shared" si="126"/>
        <v>-24.999999999999996</v>
      </c>
      <c r="AZ106">
        <f t="shared" si="127"/>
        <v>-28.539816339744824</v>
      </c>
      <c r="BA106">
        <f t="shared" si="128"/>
        <v>-25</v>
      </c>
      <c r="BB106">
        <f t="shared" si="129"/>
        <v>-36.518436823865017</v>
      </c>
      <c r="BC106">
        <f t="shared" si="130"/>
        <v>-24.999999999999996</v>
      </c>
      <c r="BD106">
        <f t="shared" si="131"/>
        <v>-45.741871183226664</v>
      </c>
      <c r="BE106">
        <f t="shared" si="132"/>
        <v>-25.000000000000004</v>
      </c>
      <c r="BF106">
        <f t="shared" si="133"/>
        <v>-56.751474918188272</v>
      </c>
      <c r="BG106">
        <f t="shared" si="134"/>
        <v>-25</v>
      </c>
      <c r="BH106">
        <f t="shared" si="135"/>
        <v>-70.3698266616517</v>
      </c>
      <c r="BI106">
        <f t="shared" si="136"/>
        <v>-25</v>
      </c>
      <c r="BJ106">
        <f t="shared" si="137"/>
        <v>-87.91213534812033</v>
      </c>
      <c r="BK106">
        <f t="shared" si="138"/>
        <v>-25</v>
      </c>
      <c r="BL106">
        <f t="shared" si="139"/>
        <v>-111.60596797719829</v>
      </c>
      <c r="BM106">
        <f t="shared" si="140"/>
        <v>-25</v>
      </c>
      <c r="BN106">
        <f t="shared" si="141"/>
        <v>-145.49360168409314</v>
      </c>
      <c r="BO106">
        <f t="shared" si="142"/>
        <v>-25</v>
      </c>
      <c r="BP106">
        <f t="shared" si="143"/>
        <v>-197.575862670373</v>
      </c>
      <c r="BQ106">
        <f t="shared" si="144"/>
        <v>-24.999999999999993</v>
      </c>
      <c r="BR106">
        <f t="shared" si="145"/>
        <v>-285.61944901923454</v>
      </c>
      <c r="BS106">
        <f t="shared" si="146"/>
        <v>-24.999999999999993</v>
      </c>
      <c r="BT106">
        <f t="shared" si="147"/>
        <v>-456.02820441201942</v>
      </c>
      <c r="BU106">
        <f t="shared" si="148"/>
        <v>-24.999999999999996</v>
      </c>
      <c r="BV106">
        <f t="shared" si="149"/>
        <v>430.40596172921596</v>
      </c>
      <c r="BW106">
        <f t="shared" si="150"/>
        <v>-14.828475281152782</v>
      </c>
      <c r="BX106">
        <f t="shared" si="151"/>
        <v>715.16834872397658</v>
      </c>
      <c r="BY106">
        <f t="shared" si="152"/>
        <v>336.16477858254768</v>
      </c>
      <c r="BZ106">
        <f t="shared" si="153"/>
        <v>416.53185138403256</v>
      </c>
      <c r="CA106">
        <f t="shared" si="154"/>
        <v>990.32226196014187</v>
      </c>
      <c r="CB106">
        <f t="shared" si="155"/>
        <v>-21807.472598893026</v>
      </c>
      <c r="CC106">
        <f t="shared" si="156"/>
        <v>-25.000000000000004</v>
      </c>
    </row>
    <row r="107" spans="5:81" x14ac:dyDescent="0.2">
      <c r="E107">
        <f t="shared" si="157"/>
        <v>9.1999999999999833</v>
      </c>
      <c r="F107" t="e" cm="1">
        <f t="array" ref="F107">xtoyxsnew($E107,F$14,alfa,vita)</f>
        <v>#VALUE!</v>
      </c>
      <c r="G107" t="e" cm="1">
        <f t="array" ref="G107">YtoYySInEW($E107,F$14,alfa,vita)</f>
        <v>#VALUE!</v>
      </c>
      <c r="H107">
        <f t="shared" si="83"/>
        <v>-427.81771154872763</v>
      </c>
      <c r="I107">
        <f t="shared" si="84"/>
        <v>1007.118441537315</v>
      </c>
      <c r="J107">
        <f t="shared" si="85"/>
        <v>-726.95591563939593</v>
      </c>
      <c r="K107">
        <f t="shared" si="86"/>
        <v>333.91274937844679</v>
      </c>
      <c r="L107">
        <f t="shared" si="87"/>
        <v>-430.89932248635375</v>
      </c>
      <c r="M107">
        <f t="shared" si="88"/>
        <v>-16.684513169244468</v>
      </c>
      <c r="N107">
        <f t="shared" si="89"/>
        <v>456.02820441201942</v>
      </c>
      <c r="O107">
        <f t="shared" si="90"/>
        <v>-24.999999999999996</v>
      </c>
      <c r="P107">
        <f t="shared" si="91"/>
        <v>285.61944901923454</v>
      </c>
      <c r="Q107">
        <f t="shared" si="92"/>
        <v>-24.999999999999993</v>
      </c>
      <c r="R107">
        <f t="shared" si="93"/>
        <v>197.575862670373</v>
      </c>
      <c r="S107">
        <f t="shared" si="94"/>
        <v>-24.999999999999993</v>
      </c>
      <c r="T107">
        <f t="shared" si="95"/>
        <v>145.49360168409314</v>
      </c>
      <c r="U107">
        <f t="shared" si="96"/>
        <v>-25</v>
      </c>
      <c r="V107">
        <f t="shared" si="97"/>
        <v>111.60596797719829</v>
      </c>
      <c r="W107">
        <f t="shared" si="98"/>
        <v>-25</v>
      </c>
      <c r="X107">
        <f t="shared" si="99"/>
        <v>87.91213534812033</v>
      </c>
      <c r="Y107">
        <f t="shared" si="100"/>
        <v>-25</v>
      </c>
      <c r="Z107">
        <f t="shared" si="101"/>
        <v>70.3698266616517</v>
      </c>
      <c r="AA107">
        <f t="shared" si="102"/>
        <v>-25</v>
      </c>
      <c r="AB107">
        <f t="shared" si="103"/>
        <v>56.751474918188272</v>
      </c>
      <c r="AC107">
        <f t="shared" si="104"/>
        <v>-25</v>
      </c>
      <c r="AD107">
        <f t="shared" si="105"/>
        <v>45.741871183226664</v>
      </c>
      <c r="AE107">
        <f t="shared" si="106"/>
        <v>-25.000000000000004</v>
      </c>
      <c r="AF107">
        <f t="shared" si="107"/>
        <v>36.518436823865017</v>
      </c>
      <c r="AG107">
        <f t="shared" si="108"/>
        <v>-24.999999999999996</v>
      </c>
      <c r="AH107">
        <f t="shared" si="109"/>
        <v>28.539816339744824</v>
      </c>
      <c r="AI107">
        <f t="shared" si="110"/>
        <v>-25</v>
      </c>
      <c r="AJ107">
        <f t="shared" si="111"/>
        <v>21.432104094770011</v>
      </c>
      <c r="AK107">
        <f t="shared" si="112"/>
        <v>-24.999999999999996</v>
      </c>
      <c r="AL107">
        <f t="shared" si="113"/>
        <v>14.923920022010648</v>
      </c>
      <c r="AM107">
        <f t="shared" si="114"/>
        <v>-24.999999999999996</v>
      </c>
      <c r="AN107">
        <f t="shared" si="115"/>
        <v>8.8071829529268086</v>
      </c>
      <c r="AO107">
        <f t="shared" si="116"/>
        <v>-25</v>
      </c>
      <c r="AP107">
        <f t="shared" si="117"/>
        <v>2.9118389571127636</v>
      </c>
      <c r="AQ107">
        <f t="shared" si="118"/>
        <v>-25</v>
      </c>
      <c r="AR107">
        <f t="shared" si="119"/>
        <v>-2.9118389571127636</v>
      </c>
      <c r="AS107">
        <f t="shared" si="120"/>
        <v>-25</v>
      </c>
      <c r="AT107">
        <f t="shared" si="121"/>
        <v>-8.8071829529268086</v>
      </c>
      <c r="AU107">
        <f t="shared" si="122"/>
        <v>-25</v>
      </c>
      <c r="AV107">
        <f t="shared" si="123"/>
        <v>-14.923920022010648</v>
      </c>
      <c r="AW107">
        <f t="shared" si="124"/>
        <v>-24.999999999999996</v>
      </c>
      <c r="AX107">
        <f t="shared" si="125"/>
        <v>-21.432104094770011</v>
      </c>
      <c r="AY107">
        <f t="shared" si="126"/>
        <v>-24.999999999999996</v>
      </c>
      <c r="AZ107">
        <f t="shared" si="127"/>
        <v>-28.539816339744824</v>
      </c>
      <c r="BA107">
        <f t="shared" si="128"/>
        <v>-25</v>
      </c>
      <c r="BB107">
        <f t="shared" si="129"/>
        <v>-36.518436823865017</v>
      </c>
      <c r="BC107">
        <f t="shared" si="130"/>
        <v>-24.999999999999996</v>
      </c>
      <c r="BD107">
        <f t="shared" si="131"/>
        <v>-45.741871183226664</v>
      </c>
      <c r="BE107">
        <f t="shared" si="132"/>
        <v>-25.000000000000004</v>
      </c>
      <c r="BF107">
        <f t="shared" si="133"/>
        <v>-56.751474918188272</v>
      </c>
      <c r="BG107">
        <f t="shared" si="134"/>
        <v>-25</v>
      </c>
      <c r="BH107">
        <f t="shared" si="135"/>
        <v>-70.3698266616517</v>
      </c>
      <c r="BI107">
        <f t="shared" si="136"/>
        <v>-25</v>
      </c>
      <c r="BJ107">
        <f t="shared" si="137"/>
        <v>-87.91213534812033</v>
      </c>
      <c r="BK107">
        <f t="shared" si="138"/>
        <v>-25</v>
      </c>
      <c r="BL107">
        <f t="shared" si="139"/>
        <v>-111.60596797719829</v>
      </c>
      <c r="BM107">
        <f t="shared" si="140"/>
        <v>-25</v>
      </c>
      <c r="BN107">
        <f t="shared" si="141"/>
        <v>-145.49360168409314</v>
      </c>
      <c r="BO107">
        <f t="shared" si="142"/>
        <v>-25</v>
      </c>
      <c r="BP107">
        <f t="shared" si="143"/>
        <v>-197.575862670373</v>
      </c>
      <c r="BQ107">
        <f t="shared" si="144"/>
        <v>-24.999999999999993</v>
      </c>
      <c r="BR107">
        <f t="shared" si="145"/>
        <v>-285.61944901923454</v>
      </c>
      <c r="BS107">
        <f t="shared" si="146"/>
        <v>-24.999999999999993</v>
      </c>
      <c r="BT107">
        <f t="shared" si="147"/>
        <v>-456.02820441201942</v>
      </c>
      <c r="BU107">
        <f t="shared" si="148"/>
        <v>-24.999999999999996</v>
      </c>
      <c r="BV107">
        <f t="shared" si="149"/>
        <v>430.89932248635375</v>
      </c>
      <c r="BW107">
        <f t="shared" si="150"/>
        <v>-16.684513169244468</v>
      </c>
      <c r="BX107">
        <f t="shared" si="151"/>
        <v>726.95591563939593</v>
      </c>
      <c r="BY107">
        <f t="shared" si="152"/>
        <v>333.91274937844679</v>
      </c>
      <c r="BZ107">
        <f t="shared" si="153"/>
        <v>427.81771154872763</v>
      </c>
      <c r="CA107">
        <f t="shared" si="154"/>
        <v>1007.118441537315</v>
      </c>
      <c r="CB107">
        <f t="shared" si="155"/>
        <v>-21807.472598893026</v>
      </c>
      <c r="CC107">
        <f t="shared" si="156"/>
        <v>-25.000000000000004</v>
      </c>
    </row>
    <row r="108" spans="5:81" x14ac:dyDescent="0.2">
      <c r="E108">
        <f t="shared" si="157"/>
        <v>9.2999999999999829</v>
      </c>
      <c r="F108" t="e" cm="1">
        <f t="array" ref="F108">xtoyxsnew($E108,F$14,alfa,vita)</f>
        <v>#VALUE!</v>
      </c>
      <c r="G108" t="e" cm="1">
        <f t="array" ref="G108">YtoYySInEW($E108,F$14,alfa,vita)</f>
        <v>#VALUE!</v>
      </c>
      <c r="H108">
        <f t="shared" si="83"/>
        <v>-439.28915281510075</v>
      </c>
      <c r="I108">
        <f t="shared" si="84"/>
        <v>1023.9891787730753</v>
      </c>
      <c r="J108">
        <f t="shared" si="85"/>
        <v>-738.66672526443722</v>
      </c>
      <c r="K108">
        <f t="shared" si="86"/>
        <v>331.47605514344821</v>
      </c>
      <c r="L108">
        <f t="shared" si="87"/>
        <v>-431.29815113948075</v>
      </c>
      <c r="M108">
        <f t="shared" si="88"/>
        <v>-18.364356182080037</v>
      </c>
      <c r="N108">
        <f t="shared" si="89"/>
        <v>456.02820441201942</v>
      </c>
      <c r="O108">
        <f t="shared" si="90"/>
        <v>-24.999999999999996</v>
      </c>
      <c r="P108">
        <f t="shared" si="91"/>
        <v>285.61944901923454</v>
      </c>
      <c r="Q108">
        <f t="shared" si="92"/>
        <v>-24.999999999999993</v>
      </c>
      <c r="R108">
        <f t="shared" si="93"/>
        <v>197.575862670373</v>
      </c>
      <c r="S108">
        <f t="shared" si="94"/>
        <v>-24.999999999999993</v>
      </c>
      <c r="T108">
        <f t="shared" si="95"/>
        <v>145.49360168409314</v>
      </c>
      <c r="U108">
        <f t="shared" si="96"/>
        <v>-25</v>
      </c>
      <c r="V108">
        <f t="shared" si="97"/>
        <v>111.60596797719829</v>
      </c>
      <c r="W108">
        <f t="shared" si="98"/>
        <v>-25</v>
      </c>
      <c r="X108">
        <f t="shared" si="99"/>
        <v>87.91213534812033</v>
      </c>
      <c r="Y108">
        <f t="shared" si="100"/>
        <v>-25</v>
      </c>
      <c r="Z108">
        <f t="shared" si="101"/>
        <v>70.3698266616517</v>
      </c>
      <c r="AA108">
        <f t="shared" si="102"/>
        <v>-25</v>
      </c>
      <c r="AB108">
        <f t="shared" si="103"/>
        <v>56.751474918188272</v>
      </c>
      <c r="AC108">
        <f t="shared" si="104"/>
        <v>-25</v>
      </c>
      <c r="AD108">
        <f t="shared" si="105"/>
        <v>45.741871183226664</v>
      </c>
      <c r="AE108">
        <f t="shared" si="106"/>
        <v>-25.000000000000004</v>
      </c>
      <c r="AF108">
        <f t="shared" si="107"/>
        <v>36.518436823865017</v>
      </c>
      <c r="AG108">
        <f t="shared" si="108"/>
        <v>-24.999999999999996</v>
      </c>
      <c r="AH108">
        <f t="shared" si="109"/>
        <v>28.539816339744824</v>
      </c>
      <c r="AI108">
        <f t="shared" si="110"/>
        <v>-25</v>
      </c>
      <c r="AJ108">
        <f t="shared" si="111"/>
        <v>21.432104094770011</v>
      </c>
      <c r="AK108">
        <f t="shared" si="112"/>
        <v>-24.999999999999996</v>
      </c>
      <c r="AL108">
        <f t="shared" si="113"/>
        <v>14.923920022010648</v>
      </c>
      <c r="AM108">
        <f t="shared" si="114"/>
        <v>-24.999999999999996</v>
      </c>
      <c r="AN108">
        <f t="shared" si="115"/>
        <v>8.8071829529268086</v>
      </c>
      <c r="AO108">
        <f t="shared" si="116"/>
        <v>-25</v>
      </c>
      <c r="AP108">
        <f t="shared" si="117"/>
        <v>2.9118389571127636</v>
      </c>
      <c r="AQ108">
        <f t="shared" si="118"/>
        <v>-25</v>
      </c>
      <c r="AR108">
        <f t="shared" si="119"/>
        <v>-2.9118389571127636</v>
      </c>
      <c r="AS108">
        <f t="shared" si="120"/>
        <v>-25</v>
      </c>
      <c r="AT108">
        <f t="shared" si="121"/>
        <v>-8.8071829529268086</v>
      </c>
      <c r="AU108">
        <f t="shared" si="122"/>
        <v>-25</v>
      </c>
      <c r="AV108">
        <f t="shared" si="123"/>
        <v>-14.923920022010648</v>
      </c>
      <c r="AW108">
        <f t="shared" si="124"/>
        <v>-24.999999999999996</v>
      </c>
      <c r="AX108">
        <f t="shared" si="125"/>
        <v>-21.432104094770011</v>
      </c>
      <c r="AY108">
        <f t="shared" si="126"/>
        <v>-24.999999999999996</v>
      </c>
      <c r="AZ108">
        <f t="shared" si="127"/>
        <v>-28.539816339744824</v>
      </c>
      <c r="BA108">
        <f t="shared" si="128"/>
        <v>-25</v>
      </c>
      <c r="BB108">
        <f t="shared" si="129"/>
        <v>-36.518436823865017</v>
      </c>
      <c r="BC108">
        <f t="shared" si="130"/>
        <v>-24.999999999999996</v>
      </c>
      <c r="BD108">
        <f t="shared" si="131"/>
        <v>-45.741871183226664</v>
      </c>
      <c r="BE108">
        <f t="shared" si="132"/>
        <v>-25.000000000000004</v>
      </c>
      <c r="BF108">
        <f t="shared" si="133"/>
        <v>-56.751474918188272</v>
      </c>
      <c r="BG108">
        <f t="shared" si="134"/>
        <v>-25</v>
      </c>
      <c r="BH108">
        <f t="shared" si="135"/>
        <v>-70.3698266616517</v>
      </c>
      <c r="BI108">
        <f t="shared" si="136"/>
        <v>-25</v>
      </c>
      <c r="BJ108">
        <f t="shared" si="137"/>
        <v>-87.91213534812033</v>
      </c>
      <c r="BK108">
        <f t="shared" si="138"/>
        <v>-25</v>
      </c>
      <c r="BL108">
        <f t="shared" si="139"/>
        <v>-111.60596797719829</v>
      </c>
      <c r="BM108">
        <f t="shared" si="140"/>
        <v>-25</v>
      </c>
      <c r="BN108">
        <f t="shared" si="141"/>
        <v>-145.49360168409314</v>
      </c>
      <c r="BO108">
        <f t="shared" si="142"/>
        <v>-25</v>
      </c>
      <c r="BP108">
        <f t="shared" si="143"/>
        <v>-197.575862670373</v>
      </c>
      <c r="BQ108">
        <f t="shared" si="144"/>
        <v>-24.999999999999993</v>
      </c>
      <c r="BR108">
        <f t="shared" si="145"/>
        <v>-285.61944901923454</v>
      </c>
      <c r="BS108">
        <f t="shared" si="146"/>
        <v>-24.999999999999993</v>
      </c>
      <c r="BT108">
        <f t="shared" si="147"/>
        <v>-456.02820441201942</v>
      </c>
      <c r="BU108">
        <f t="shared" si="148"/>
        <v>-24.999999999999996</v>
      </c>
      <c r="BV108">
        <f t="shared" si="149"/>
        <v>431.29815113948075</v>
      </c>
      <c r="BW108">
        <f t="shared" si="150"/>
        <v>-18.364356182080037</v>
      </c>
      <c r="BX108">
        <f t="shared" si="151"/>
        <v>738.66672526443722</v>
      </c>
      <c r="BY108">
        <f t="shared" si="152"/>
        <v>331.47605514344821</v>
      </c>
      <c r="BZ108">
        <f t="shared" si="153"/>
        <v>439.28915281510075</v>
      </c>
      <c r="CA108">
        <f t="shared" si="154"/>
        <v>1023.9891787730753</v>
      </c>
      <c r="CB108">
        <f t="shared" si="155"/>
        <v>-21807.472598893026</v>
      </c>
      <c r="CC108">
        <f t="shared" si="156"/>
        <v>-25.000000000000004</v>
      </c>
    </row>
    <row r="109" spans="5:81" x14ac:dyDescent="0.2">
      <c r="E109">
        <f t="shared" si="157"/>
        <v>9.3999999999999826</v>
      </c>
      <c r="F109" t="e" cm="1">
        <f t="array" ref="F109">xtoyxsnew($E109,F$14,alfa,vita)</f>
        <v>#VALUE!</v>
      </c>
      <c r="G109" t="e" cm="1">
        <f t="array" ref="G109">YtoYySInEW($E109,F$14,alfa,vita)</f>
        <v>#VALUE!</v>
      </c>
      <c r="H109">
        <f t="shared" si="83"/>
        <v>-450.94698584445558</v>
      </c>
      <c r="I109">
        <f t="shared" si="84"/>
        <v>1040.9324232529343</v>
      </c>
      <c r="J109">
        <f t="shared" si="85"/>
        <v>-750.29477418888018</v>
      </c>
      <c r="K109">
        <f t="shared" si="86"/>
        <v>328.85730728530802</v>
      </c>
      <c r="L109">
        <f t="shared" si="87"/>
        <v>-431.61199717215391</v>
      </c>
      <c r="M109">
        <f t="shared" si="88"/>
        <v>-19.863204976842226</v>
      </c>
      <c r="N109">
        <f t="shared" si="89"/>
        <v>456.02820441201942</v>
      </c>
      <c r="O109">
        <f t="shared" si="90"/>
        <v>-24.999999999999996</v>
      </c>
      <c r="P109">
        <f t="shared" si="91"/>
        <v>285.61944901923454</v>
      </c>
      <c r="Q109">
        <f t="shared" si="92"/>
        <v>-24.999999999999993</v>
      </c>
      <c r="R109">
        <f t="shared" si="93"/>
        <v>197.575862670373</v>
      </c>
      <c r="S109">
        <f t="shared" si="94"/>
        <v>-24.999999999999993</v>
      </c>
      <c r="T109">
        <f t="shared" si="95"/>
        <v>145.49360168409314</v>
      </c>
      <c r="U109">
        <f t="shared" si="96"/>
        <v>-25</v>
      </c>
      <c r="V109">
        <f t="shared" si="97"/>
        <v>111.60596797719829</v>
      </c>
      <c r="W109">
        <f t="shared" si="98"/>
        <v>-25</v>
      </c>
      <c r="X109">
        <f t="shared" si="99"/>
        <v>87.91213534812033</v>
      </c>
      <c r="Y109">
        <f t="shared" si="100"/>
        <v>-25</v>
      </c>
      <c r="Z109">
        <f t="shared" si="101"/>
        <v>70.3698266616517</v>
      </c>
      <c r="AA109">
        <f t="shared" si="102"/>
        <v>-25</v>
      </c>
      <c r="AB109">
        <f t="shared" si="103"/>
        <v>56.751474918188272</v>
      </c>
      <c r="AC109">
        <f t="shared" si="104"/>
        <v>-25</v>
      </c>
      <c r="AD109">
        <f t="shared" si="105"/>
        <v>45.741871183226664</v>
      </c>
      <c r="AE109">
        <f t="shared" si="106"/>
        <v>-25.000000000000004</v>
      </c>
      <c r="AF109">
        <f t="shared" si="107"/>
        <v>36.518436823865017</v>
      </c>
      <c r="AG109">
        <f t="shared" si="108"/>
        <v>-24.999999999999996</v>
      </c>
      <c r="AH109">
        <f t="shared" si="109"/>
        <v>28.539816339744824</v>
      </c>
      <c r="AI109">
        <f t="shared" si="110"/>
        <v>-25</v>
      </c>
      <c r="AJ109">
        <f t="shared" si="111"/>
        <v>21.432104094770011</v>
      </c>
      <c r="AK109">
        <f t="shared" si="112"/>
        <v>-24.999999999999996</v>
      </c>
      <c r="AL109">
        <f t="shared" si="113"/>
        <v>14.923920022010648</v>
      </c>
      <c r="AM109">
        <f t="shared" si="114"/>
        <v>-24.999999999999996</v>
      </c>
      <c r="AN109">
        <f t="shared" si="115"/>
        <v>8.8071829529268086</v>
      </c>
      <c r="AO109">
        <f t="shared" si="116"/>
        <v>-25</v>
      </c>
      <c r="AP109">
        <f t="shared" si="117"/>
        <v>2.9118389571127636</v>
      </c>
      <c r="AQ109">
        <f t="shared" si="118"/>
        <v>-25</v>
      </c>
      <c r="AR109">
        <f t="shared" si="119"/>
        <v>-2.9118389571127636</v>
      </c>
      <c r="AS109">
        <f t="shared" si="120"/>
        <v>-25</v>
      </c>
      <c r="AT109">
        <f t="shared" si="121"/>
        <v>-8.8071829529268086</v>
      </c>
      <c r="AU109">
        <f t="shared" si="122"/>
        <v>-25</v>
      </c>
      <c r="AV109">
        <f t="shared" si="123"/>
        <v>-14.923920022010648</v>
      </c>
      <c r="AW109">
        <f t="shared" si="124"/>
        <v>-24.999999999999996</v>
      </c>
      <c r="AX109">
        <f t="shared" si="125"/>
        <v>-21.432104094770011</v>
      </c>
      <c r="AY109">
        <f t="shared" si="126"/>
        <v>-24.999999999999996</v>
      </c>
      <c r="AZ109">
        <f t="shared" si="127"/>
        <v>-28.539816339744824</v>
      </c>
      <c r="BA109">
        <f t="shared" si="128"/>
        <v>-25</v>
      </c>
      <c r="BB109">
        <f t="shared" si="129"/>
        <v>-36.518436823865017</v>
      </c>
      <c r="BC109">
        <f t="shared" si="130"/>
        <v>-24.999999999999996</v>
      </c>
      <c r="BD109">
        <f t="shared" si="131"/>
        <v>-45.741871183226664</v>
      </c>
      <c r="BE109">
        <f t="shared" si="132"/>
        <v>-25.000000000000004</v>
      </c>
      <c r="BF109">
        <f t="shared" si="133"/>
        <v>-56.751474918188272</v>
      </c>
      <c r="BG109">
        <f t="shared" si="134"/>
        <v>-25</v>
      </c>
      <c r="BH109">
        <f t="shared" si="135"/>
        <v>-70.3698266616517</v>
      </c>
      <c r="BI109">
        <f t="shared" si="136"/>
        <v>-25</v>
      </c>
      <c r="BJ109">
        <f t="shared" si="137"/>
        <v>-87.91213534812033</v>
      </c>
      <c r="BK109">
        <f t="shared" si="138"/>
        <v>-25</v>
      </c>
      <c r="BL109">
        <f t="shared" si="139"/>
        <v>-111.60596797719829</v>
      </c>
      <c r="BM109">
        <f t="shared" si="140"/>
        <v>-25</v>
      </c>
      <c r="BN109">
        <f t="shared" si="141"/>
        <v>-145.49360168409314</v>
      </c>
      <c r="BO109">
        <f t="shared" si="142"/>
        <v>-25</v>
      </c>
      <c r="BP109">
        <f t="shared" si="143"/>
        <v>-197.575862670373</v>
      </c>
      <c r="BQ109">
        <f t="shared" si="144"/>
        <v>-24.999999999999993</v>
      </c>
      <c r="BR109">
        <f t="shared" si="145"/>
        <v>-285.61944901923454</v>
      </c>
      <c r="BS109">
        <f t="shared" si="146"/>
        <v>-24.999999999999993</v>
      </c>
      <c r="BT109">
        <f t="shared" si="147"/>
        <v>-456.02820441201942</v>
      </c>
      <c r="BU109">
        <f t="shared" si="148"/>
        <v>-24.999999999999996</v>
      </c>
      <c r="BV109">
        <f t="shared" si="149"/>
        <v>431.61199717215391</v>
      </c>
      <c r="BW109">
        <f t="shared" si="150"/>
        <v>-19.863204976842226</v>
      </c>
      <c r="BX109">
        <f t="shared" si="151"/>
        <v>750.29477418888018</v>
      </c>
      <c r="BY109">
        <f t="shared" si="152"/>
        <v>328.85730728530802</v>
      </c>
      <c r="BZ109">
        <f t="shared" si="153"/>
        <v>450.94698584445558</v>
      </c>
      <c r="CA109">
        <f t="shared" si="154"/>
        <v>1040.9324232529343</v>
      </c>
      <c r="CB109">
        <f t="shared" si="155"/>
        <v>-21807.472598893026</v>
      </c>
      <c r="CC109">
        <f t="shared" si="156"/>
        <v>-25.000000000000004</v>
      </c>
    </row>
    <row r="110" spans="5:81" x14ac:dyDescent="0.2">
      <c r="E110">
        <f t="shared" si="157"/>
        <v>9.4999999999999822</v>
      </c>
      <c r="F110" t="e" cm="1">
        <f t="array" ref="F110">xtoyxsnew($E110,F$14,alfa,vita)</f>
        <v>#VALUE!</v>
      </c>
      <c r="G110" t="e" cm="1">
        <f t="array" ref="G110">YtoYySInEW($E110,F$14,alfa,vita)</f>
        <v>#VALUE!</v>
      </c>
      <c r="H110">
        <f t="shared" si="83"/>
        <v>-462.79199864464709</v>
      </c>
      <c r="I110">
        <f t="shared" si="84"/>
        <v>1057.9461157501091</v>
      </c>
      <c r="J110">
        <f t="shared" si="85"/>
        <v>-761.83414769723367</v>
      </c>
      <c r="K110">
        <f t="shared" si="86"/>
        <v>326.05931231884011</v>
      </c>
      <c r="L110">
        <f t="shared" si="87"/>
        <v>-431.85065286486144</v>
      </c>
      <c r="M110">
        <f t="shared" si="88"/>
        <v>-21.176777314570408</v>
      </c>
      <c r="N110">
        <f t="shared" si="89"/>
        <v>456.02820441201942</v>
      </c>
      <c r="O110">
        <f t="shared" si="90"/>
        <v>-24.999999999999996</v>
      </c>
      <c r="P110">
        <f t="shared" si="91"/>
        <v>285.61944901923454</v>
      </c>
      <c r="Q110">
        <f t="shared" si="92"/>
        <v>-24.999999999999993</v>
      </c>
      <c r="R110">
        <f t="shared" si="93"/>
        <v>197.575862670373</v>
      </c>
      <c r="S110">
        <f t="shared" si="94"/>
        <v>-24.999999999999993</v>
      </c>
      <c r="T110">
        <f t="shared" si="95"/>
        <v>145.49360168409314</v>
      </c>
      <c r="U110">
        <f t="shared" si="96"/>
        <v>-25</v>
      </c>
      <c r="V110">
        <f t="shared" si="97"/>
        <v>111.60596797719829</v>
      </c>
      <c r="W110">
        <f t="shared" si="98"/>
        <v>-25</v>
      </c>
      <c r="X110">
        <f t="shared" si="99"/>
        <v>87.91213534812033</v>
      </c>
      <c r="Y110">
        <f t="shared" si="100"/>
        <v>-25</v>
      </c>
      <c r="Z110">
        <f t="shared" si="101"/>
        <v>70.3698266616517</v>
      </c>
      <c r="AA110">
        <f t="shared" si="102"/>
        <v>-25</v>
      </c>
      <c r="AB110">
        <f t="shared" si="103"/>
        <v>56.751474918188272</v>
      </c>
      <c r="AC110">
        <f t="shared" si="104"/>
        <v>-25</v>
      </c>
      <c r="AD110">
        <f t="shared" si="105"/>
        <v>45.741871183226664</v>
      </c>
      <c r="AE110">
        <f t="shared" si="106"/>
        <v>-25.000000000000004</v>
      </c>
      <c r="AF110">
        <f t="shared" si="107"/>
        <v>36.518436823865017</v>
      </c>
      <c r="AG110">
        <f t="shared" si="108"/>
        <v>-24.999999999999996</v>
      </c>
      <c r="AH110">
        <f t="shared" si="109"/>
        <v>28.539816339744824</v>
      </c>
      <c r="AI110">
        <f t="shared" si="110"/>
        <v>-25</v>
      </c>
      <c r="AJ110">
        <f t="shared" si="111"/>
        <v>21.432104094770011</v>
      </c>
      <c r="AK110">
        <f t="shared" si="112"/>
        <v>-24.999999999999996</v>
      </c>
      <c r="AL110">
        <f t="shared" si="113"/>
        <v>14.923920022010648</v>
      </c>
      <c r="AM110">
        <f t="shared" si="114"/>
        <v>-24.999999999999996</v>
      </c>
      <c r="AN110">
        <f t="shared" si="115"/>
        <v>8.8071829529268086</v>
      </c>
      <c r="AO110">
        <f t="shared" si="116"/>
        <v>-25</v>
      </c>
      <c r="AP110">
        <f t="shared" si="117"/>
        <v>2.9118389571127636</v>
      </c>
      <c r="AQ110">
        <f t="shared" si="118"/>
        <v>-25</v>
      </c>
      <c r="AR110">
        <f t="shared" si="119"/>
        <v>-2.9118389571127636</v>
      </c>
      <c r="AS110">
        <f t="shared" si="120"/>
        <v>-25</v>
      </c>
      <c r="AT110">
        <f t="shared" si="121"/>
        <v>-8.8071829529268086</v>
      </c>
      <c r="AU110">
        <f t="shared" si="122"/>
        <v>-25</v>
      </c>
      <c r="AV110">
        <f t="shared" si="123"/>
        <v>-14.923920022010648</v>
      </c>
      <c r="AW110">
        <f t="shared" si="124"/>
        <v>-24.999999999999996</v>
      </c>
      <c r="AX110">
        <f t="shared" si="125"/>
        <v>-21.432104094770011</v>
      </c>
      <c r="AY110">
        <f t="shared" si="126"/>
        <v>-24.999999999999996</v>
      </c>
      <c r="AZ110">
        <f t="shared" si="127"/>
        <v>-28.539816339744824</v>
      </c>
      <c r="BA110">
        <f t="shared" si="128"/>
        <v>-25</v>
      </c>
      <c r="BB110">
        <f t="shared" si="129"/>
        <v>-36.518436823865017</v>
      </c>
      <c r="BC110">
        <f t="shared" si="130"/>
        <v>-24.999999999999996</v>
      </c>
      <c r="BD110">
        <f t="shared" si="131"/>
        <v>-45.741871183226664</v>
      </c>
      <c r="BE110">
        <f t="shared" si="132"/>
        <v>-25.000000000000004</v>
      </c>
      <c r="BF110">
        <f t="shared" si="133"/>
        <v>-56.751474918188272</v>
      </c>
      <c r="BG110">
        <f t="shared" si="134"/>
        <v>-25</v>
      </c>
      <c r="BH110">
        <f t="shared" si="135"/>
        <v>-70.3698266616517</v>
      </c>
      <c r="BI110">
        <f t="shared" si="136"/>
        <v>-25</v>
      </c>
      <c r="BJ110">
        <f t="shared" si="137"/>
        <v>-87.91213534812033</v>
      </c>
      <c r="BK110">
        <f t="shared" si="138"/>
        <v>-25</v>
      </c>
      <c r="BL110">
        <f t="shared" si="139"/>
        <v>-111.60596797719829</v>
      </c>
      <c r="BM110">
        <f t="shared" si="140"/>
        <v>-25</v>
      </c>
      <c r="BN110">
        <f t="shared" si="141"/>
        <v>-145.49360168409314</v>
      </c>
      <c r="BO110">
        <f t="shared" si="142"/>
        <v>-25</v>
      </c>
      <c r="BP110">
        <f t="shared" si="143"/>
        <v>-197.575862670373</v>
      </c>
      <c r="BQ110">
        <f t="shared" si="144"/>
        <v>-24.999999999999993</v>
      </c>
      <c r="BR110">
        <f t="shared" si="145"/>
        <v>-285.61944901923454</v>
      </c>
      <c r="BS110">
        <f t="shared" si="146"/>
        <v>-24.999999999999993</v>
      </c>
      <c r="BT110">
        <f t="shared" si="147"/>
        <v>-456.02820441201942</v>
      </c>
      <c r="BU110">
        <f t="shared" si="148"/>
        <v>-24.999999999999996</v>
      </c>
      <c r="BV110">
        <f t="shared" si="149"/>
        <v>431.85065286486144</v>
      </c>
      <c r="BW110">
        <f t="shared" si="150"/>
        <v>-21.176777314570408</v>
      </c>
      <c r="BX110">
        <f t="shared" si="151"/>
        <v>761.83414769723367</v>
      </c>
      <c r="BY110">
        <f t="shared" si="152"/>
        <v>326.05931231884011</v>
      </c>
      <c r="BZ110">
        <f t="shared" si="153"/>
        <v>462.79199864464709</v>
      </c>
      <c r="CA110">
        <f t="shared" si="154"/>
        <v>1057.9461157501091</v>
      </c>
      <c r="CB110">
        <f t="shared" si="155"/>
        <v>-21807.472598893026</v>
      </c>
      <c r="CC110">
        <f t="shared" si="156"/>
        <v>-25.000000000000004</v>
      </c>
    </row>
    <row r="111" spans="5:81" x14ac:dyDescent="0.2">
      <c r="E111">
        <f t="shared" si="157"/>
        <v>9.5999999999999819</v>
      </c>
      <c r="F111" t="e" cm="1">
        <f t="array" ref="F111">xtoyxsnew($E111,F$14,alfa,vita)</f>
        <v>#VALUE!</v>
      </c>
      <c r="G111" t="e" cm="1">
        <f t="array" ref="G111">YtoYySInEW($E111,F$14,alfa,vita)</f>
        <v>#VALUE!</v>
      </c>
      <c r="H111">
        <f t="shared" si="83"/>
        <v>-474.82495647431023</v>
      </c>
      <c r="I111">
        <f t="shared" si="84"/>
        <v>1075.0281884757942</v>
      </c>
      <c r="J111">
        <f t="shared" si="85"/>
        <v>-773.27902610754245</v>
      </c>
      <c r="K111">
        <f t="shared" si="86"/>
        <v>323.08506885817121</v>
      </c>
      <c r="L111">
        <f t="shared" si="87"/>
        <v>-432.02412531829526</v>
      </c>
      <c r="M111">
        <f t="shared" si="88"/>
        <v>-22.301320294597151</v>
      </c>
      <c r="N111">
        <f t="shared" si="89"/>
        <v>456.02820441201942</v>
      </c>
      <c r="O111">
        <f t="shared" si="90"/>
        <v>-24.999999999999996</v>
      </c>
      <c r="P111">
        <f t="shared" si="91"/>
        <v>285.61944901923454</v>
      </c>
      <c r="Q111">
        <f t="shared" si="92"/>
        <v>-24.999999999999993</v>
      </c>
      <c r="R111">
        <f t="shared" si="93"/>
        <v>197.575862670373</v>
      </c>
      <c r="S111">
        <f t="shared" si="94"/>
        <v>-24.999999999999993</v>
      </c>
      <c r="T111">
        <f t="shared" si="95"/>
        <v>145.49360168409314</v>
      </c>
      <c r="U111">
        <f t="shared" si="96"/>
        <v>-25</v>
      </c>
      <c r="V111">
        <f t="shared" si="97"/>
        <v>111.60596797719829</v>
      </c>
      <c r="W111">
        <f t="shared" si="98"/>
        <v>-25</v>
      </c>
      <c r="X111">
        <f t="shared" si="99"/>
        <v>87.91213534812033</v>
      </c>
      <c r="Y111">
        <f t="shared" si="100"/>
        <v>-25</v>
      </c>
      <c r="Z111">
        <f t="shared" si="101"/>
        <v>70.3698266616517</v>
      </c>
      <c r="AA111">
        <f t="shared" si="102"/>
        <v>-25</v>
      </c>
      <c r="AB111">
        <f t="shared" si="103"/>
        <v>56.751474918188272</v>
      </c>
      <c r="AC111">
        <f t="shared" si="104"/>
        <v>-25</v>
      </c>
      <c r="AD111">
        <f t="shared" si="105"/>
        <v>45.741871183226664</v>
      </c>
      <c r="AE111">
        <f t="shared" si="106"/>
        <v>-25.000000000000004</v>
      </c>
      <c r="AF111">
        <f t="shared" si="107"/>
        <v>36.518436823865017</v>
      </c>
      <c r="AG111">
        <f t="shared" si="108"/>
        <v>-24.999999999999996</v>
      </c>
      <c r="AH111">
        <f t="shared" si="109"/>
        <v>28.539816339744824</v>
      </c>
      <c r="AI111">
        <f t="shared" si="110"/>
        <v>-25</v>
      </c>
      <c r="AJ111">
        <f t="shared" si="111"/>
        <v>21.432104094770011</v>
      </c>
      <c r="AK111">
        <f t="shared" si="112"/>
        <v>-24.999999999999996</v>
      </c>
      <c r="AL111">
        <f t="shared" si="113"/>
        <v>14.923920022010648</v>
      </c>
      <c r="AM111">
        <f t="shared" si="114"/>
        <v>-24.999999999999996</v>
      </c>
      <c r="AN111">
        <f t="shared" si="115"/>
        <v>8.8071829529268086</v>
      </c>
      <c r="AO111">
        <f t="shared" si="116"/>
        <v>-25</v>
      </c>
      <c r="AP111">
        <f t="shared" si="117"/>
        <v>2.9118389571127636</v>
      </c>
      <c r="AQ111">
        <f t="shared" si="118"/>
        <v>-25</v>
      </c>
      <c r="AR111">
        <f t="shared" si="119"/>
        <v>-2.9118389571127636</v>
      </c>
      <c r="AS111">
        <f t="shared" si="120"/>
        <v>-25</v>
      </c>
      <c r="AT111">
        <f t="shared" si="121"/>
        <v>-8.8071829529268086</v>
      </c>
      <c r="AU111">
        <f t="shared" si="122"/>
        <v>-25</v>
      </c>
      <c r="AV111">
        <f t="shared" si="123"/>
        <v>-14.923920022010648</v>
      </c>
      <c r="AW111">
        <f t="shared" si="124"/>
        <v>-24.999999999999996</v>
      </c>
      <c r="AX111">
        <f t="shared" si="125"/>
        <v>-21.432104094770011</v>
      </c>
      <c r="AY111">
        <f t="shared" si="126"/>
        <v>-24.999999999999996</v>
      </c>
      <c r="AZ111">
        <f t="shared" si="127"/>
        <v>-28.539816339744824</v>
      </c>
      <c r="BA111">
        <f t="shared" si="128"/>
        <v>-25</v>
      </c>
      <c r="BB111">
        <f t="shared" si="129"/>
        <v>-36.518436823865017</v>
      </c>
      <c r="BC111">
        <f t="shared" si="130"/>
        <v>-24.999999999999996</v>
      </c>
      <c r="BD111">
        <f t="shared" si="131"/>
        <v>-45.741871183226664</v>
      </c>
      <c r="BE111">
        <f t="shared" si="132"/>
        <v>-25.000000000000004</v>
      </c>
      <c r="BF111">
        <f t="shared" si="133"/>
        <v>-56.751474918188272</v>
      </c>
      <c r="BG111">
        <f t="shared" si="134"/>
        <v>-25</v>
      </c>
      <c r="BH111">
        <f t="shared" si="135"/>
        <v>-70.3698266616517</v>
      </c>
      <c r="BI111">
        <f t="shared" si="136"/>
        <v>-25</v>
      </c>
      <c r="BJ111">
        <f t="shared" si="137"/>
        <v>-87.91213534812033</v>
      </c>
      <c r="BK111">
        <f t="shared" si="138"/>
        <v>-25</v>
      </c>
      <c r="BL111">
        <f t="shared" si="139"/>
        <v>-111.60596797719829</v>
      </c>
      <c r="BM111">
        <f t="shared" si="140"/>
        <v>-25</v>
      </c>
      <c r="BN111">
        <f t="shared" si="141"/>
        <v>-145.49360168409314</v>
      </c>
      <c r="BO111">
        <f t="shared" si="142"/>
        <v>-25</v>
      </c>
      <c r="BP111">
        <f t="shared" si="143"/>
        <v>-197.575862670373</v>
      </c>
      <c r="BQ111">
        <f t="shared" si="144"/>
        <v>-24.999999999999993</v>
      </c>
      <c r="BR111">
        <f t="shared" si="145"/>
        <v>-285.61944901923454</v>
      </c>
      <c r="BS111">
        <f t="shared" si="146"/>
        <v>-24.999999999999993</v>
      </c>
      <c r="BT111">
        <f t="shared" si="147"/>
        <v>-456.02820441201942</v>
      </c>
      <c r="BU111">
        <f t="shared" si="148"/>
        <v>-24.999999999999996</v>
      </c>
      <c r="BV111">
        <f t="shared" si="149"/>
        <v>432.02412531829526</v>
      </c>
      <c r="BW111">
        <f t="shared" si="150"/>
        <v>-22.301320294597151</v>
      </c>
      <c r="BX111">
        <f t="shared" si="151"/>
        <v>773.27902610754245</v>
      </c>
      <c r="BY111">
        <f t="shared" si="152"/>
        <v>323.08506885817121</v>
      </c>
      <c r="BZ111">
        <f t="shared" si="153"/>
        <v>474.82495647431023</v>
      </c>
      <c r="CA111">
        <f t="shared" si="154"/>
        <v>1075.0281884757942</v>
      </c>
      <c r="CB111">
        <f t="shared" si="155"/>
        <v>-21807.472598893026</v>
      </c>
      <c r="CC111">
        <f t="shared" si="156"/>
        <v>-25.000000000000004</v>
      </c>
    </row>
    <row r="112" spans="5:81" x14ac:dyDescent="0.2">
      <c r="E112">
        <f t="shared" si="157"/>
        <v>9.6999999999999815</v>
      </c>
      <c r="F112" t="e" cm="1">
        <f t="array" ref="F112">xtoyxsnew($E112,F$14,alfa,vita)</f>
        <v>#VALUE!</v>
      </c>
      <c r="G112" t="e" cm="1">
        <f t="array" ref="G112">YtoYySInEW($E112,F$14,alfa,vita)</f>
        <v>#VALUE!</v>
      </c>
      <c r="H112">
        <f t="shared" si="83"/>
        <v>-487.04660174985327</v>
      </c>
      <c r="I112">
        <f t="shared" si="84"/>
        <v>1092.1765653304726</v>
      </c>
      <c r="J112">
        <f t="shared" si="85"/>
        <v>-784.62369100834644</v>
      </c>
      <c r="K112">
        <f t="shared" si="86"/>
        <v>319.93776440312388</v>
      </c>
      <c r="L112">
        <f t="shared" si="87"/>
        <v>-432.14260786287781</v>
      </c>
      <c r="M112">
        <f t="shared" si="88"/>
        <v>-23.233621076655478</v>
      </c>
      <c r="N112">
        <f t="shared" si="89"/>
        <v>456.02820441201942</v>
      </c>
      <c r="O112">
        <f t="shared" si="90"/>
        <v>-24.999999999999996</v>
      </c>
      <c r="P112">
        <f t="shared" si="91"/>
        <v>285.61944901923454</v>
      </c>
      <c r="Q112">
        <f t="shared" si="92"/>
        <v>-24.999999999999993</v>
      </c>
      <c r="R112">
        <f t="shared" si="93"/>
        <v>197.575862670373</v>
      </c>
      <c r="S112">
        <f t="shared" si="94"/>
        <v>-24.999999999999993</v>
      </c>
      <c r="T112">
        <f t="shared" si="95"/>
        <v>145.49360168409314</v>
      </c>
      <c r="U112">
        <f t="shared" si="96"/>
        <v>-25</v>
      </c>
      <c r="V112">
        <f t="shared" si="97"/>
        <v>111.60596797719829</v>
      </c>
      <c r="W112">
        <f t="shared" si="98"/>
        <v>-25</v>
      </c>
      <c r="X112">
        <f t="shared" si="99"/>
        <v>87.91213534812033</v>
      </c>
      <c r="Y112">
        <f t="shared" si="100"/>
        <v>-25</v>
      </c>
      <c r="Z112">
        <f t="shared" si="101"/>
        <v>70.3698266616517</v>
      </c>
      <c r="AA112">
        <f t="shared" si="102"/>
        <v>-25</v>
      </c>
      <c r="AB112">
        <f t="shared" si="103"/>
        <v>56.751474918188272</v>
      </c>
      <c r="AC112">
        <f t="shared" si="104"/>
        <v>-25</v>
      </c>
      <c r="AD112">
        <f t="shared" si="105"/>
        <v>45.741871183226664</v>
      </c>
      <c r="AE112">
        <f t="shared" si="106"/>
        <v>-25.000000000000004</v>
      </c>
      <c r="AF112">
        <f t="shared" si="107"/>
        <v>36.518436823865017</v>
      </c>
      <c r="AG112">
        <f t="shared" si="108"/>
        <v>-24.999999999999996</v>
      </c>
      <c r="AH112">
        <f t="shared" si="109"/>
        <v>28.539816339744824</v>
      </c>
      <c r="AI112">
        <f t="shared" si="110"/>
        <v>-25</v>
      </c>
      <c r="AJ112">
        <f t="shared" si="111"/>
        <v>21.432104094770011</v>
      </c>
      <c r="AK112">
        <f t="shared" si="112"/>
        <v>-24.999999999999996</v>
      </c>
      <c r="AL112">
        <f t="shared" si="113"/>
        <v>14.923920022010648</v>
      </c>
      <c r="AM112">
        <f t="shared" si="114"/>
        <v>-24.999999999999996</v>
      </c>
      <c r="AN112">
        <f t="shared" si="115"/>
        <v>8.8071829529268086</v>
      </c>
      <c r="AO112">
        <f t="shared" si="116"/>
        <v>-25</v>
      </c>
      <c r="AP112">
        <f t="shared" si="117"/>
        <v>2.9118389571127636</v>
      </c>
      <c r="AQ112">
        <f t="shared" si="118"/>
        <v>-25</v>
      </c>
      <c r="AR112">
        <f t="shared" si="119"/>
        <v>-2.9118389571127636</v>
      </c>
      <c r="AS112">
        <f t="shared" si="120"/>
        <v>-25</v>
      </c>
      <c r="AT112">
        <f t="shared" si="121"/>
        <v>-8.8071829529268086</v>
      </c>
      <c r="AU112">
        <f t="shared" si="122"/>
        <v>-25</v>
      </c>
      <c r="AV112">
        <f t="shared" si="123"/>
        <v>-14.923920022010648</v>
      </c>
      <c r="AW112">
        <f t="shared" si="124"/>
        <v>-24.999999999999996</v>
      </c>
      <c r="AX112">
        <f t="shared" si="125"/>
        <v>-21.432104094770011</v>
      </c>
      <c r="AY112">
        <f t="shared" si="126"/>
        <v>-24.999999999999996</v>
      </c>
      <c r="AZ112">
        <f t="shared" si="127"/>
        <v>-28.539816339744824</v>
      </c>
      <c r="BA112">
        <f t="shared" si="128"/>
        <v>-25</v>
      </c>
      <c r="BB112">
        <f t="shared" si="129"/>
        <v>-36.518436823865017</v>
      </c>
      <c r="BC112">
        <f t="shared" si="130"/>
        <v>-24.999999999999996</v>
      </c>
      <c r="BD112">
        <f t="shared" si="131"/>
        <v>-45.741871183226664</v>
      </c>
      <c r="BE112">
        <f t="shared" si="132"/>
        <v>-25.000000000000004</v>
      </c>
      <c r="BF112">
        <f t="shared" si="133"/>
        <v>-56.751474918188272</v>
      </c>
      <c r="BG112">
        <f t="shared" si="134"/>
        <v>-25</v>
      </c>
      <c r="BH112">
        <f t="shared" si="135"/>
        <v>-70.3698266616517</v>
      </c>
      <c r="BI112">
        <f t="shared" si="136"/>
        <v>-25</v>
      </c>
      <c r="BJ112">
        <f t="shared" si="137"/>
        <v>-87.91213534812033</v>
      </c>
      <c r="BK112">
        <f t="shared" si="138"/>
        <v>-25</v>
      </c>
      <c r="BL112">
        <f t="shared" si="139"/>
        <v>-111.60596797719829</v>
      </c>
      <c r="BM112">
        <f t="shared" si="140"/>
        <v>-25</v>
      </c>
      <c r="BN112">
        <f t="shared" si="141"/>
        <v>-145.49360168409314</v>
      </c>
      <c r="BO112">
        <f t="shared" si="142"/>
        <v>-25</v>
      </c>
      <c r="BP112">
        <f t="shared" si="143"/>
        <v>-197.575862670373</v>
      </c>
      <c r="BQ112">
        <f t="shared" si="144"/>
        <v>-24.999999999999993</v>
      </c>
      <c r="BR112">
        <f t="shared" si="145"/>
        <v>-285.61944901923454</v>
      </c>
      <c r="BS112">
        <f t="shared" si="146"/>
        <v>-24.999999999999993</v>
      </c>
      <c r="BT112">
        <f t="shared" si="147"/>
        <v>-456.02820441201942</v>
      </c>
      <c r="BU112">
        <f t="shared" si="148"/>
        <v>-24.999999999999996</v>
      </c>
      <c r="BV112">
        <f t="shared" si="149"/>
        <v>432.14260786287781</v>
      </c>
      <c r="BW112">
        <f t="shared" si="150"/>
        <v>-23.233621076655478</v>
      </c>
      <c r="BX112">
        <f t="shared" si="151"/>
        <v>784.62369100834644</v>
      </c>
      <c r="BY112">
        <f t="shared" si="152"/>
        <v>319.93776440312388</v>
      </c>
      <c r="BZ112">
        <f t="shared" si="153"/>
        <v>487.04660174985327</v>
      </c>
      <c r="CA112">
        <f t="shared" si="154"/>
        <v>1092.1765653304726</v>
      </c>
      <c r="CB112">
        <f t="shared" si="155"/>
        <v>-21807.472598893026</v>
      </c>
      <c r="CC112">
        <f t="shared" si="156"/>
        <v>-25.000000000000004</v>
      </c>
    </row>
    <row r="113" spans="5:81" x14ac:dyDescent="0.2">
      <c r="E113">
        <f t="shared" si="157"/>
        <v>9.7999999999999812</v>
      </c>
      <c r="F113" t="e" cm="1">
        <f t="array" ref="F113">xtoyxsnew($E113,F$14,alfa,vita)</f>
        <v>#VALUE!</v>
      </c>
      <c r="G113" t="e" cm="1">
        <f t="array" ref="G113">YtoYySInEW($E113,F$14,alfa,vita)</f>
        <v>#VALUE!</v>
      </c>
      <c r="H113">
        <f t="shared" si="83"/>
        <v>-499.45765395522557</v>
      </c>
      <c r="I113">
        <f t="shared" si="84"/>
        <v>1109.3891621562411</v>
      </c>
      <c r="J113">
        <f t="shared" si="85"/>
        <v>-795.86253138710833</v>
      </c>
      <c r="K113">
        <f t="shared" si="86"/>
        <v>316.62077192316843</v>
      </c>
      <c r="L113">
        <f t="shared" si="87"/>
        <v>-432.21645093622641</v>
      </c>
      <c r="M113">
        <f t="shared" si="88"/>
        <v>-23.971016060023352</v>
      </c>
      <c r="N113">
        <f t="shared" si="89"/>
        <v>456.02820441201942</v>
      </c>
      <c r="O113">
        <f t="shared" si="90"/>
        <v>-24.999999999999996</v>
      </c>
      <c r="P113">
        <f t="shared" si="91"/>
        <v>285.61944901923454</v>
      </c>
      <c r="Q113">
        <f t="shared" si="92"/>
        <v>-24.999999999999993</v>
      </c>
      <c r="R113">
        <f t="shared" si="93"/>
        <v>197.575862670373</v>
      </c>
      <c r="S113">
        <f t="shared" si="94"/>
        <v>-24.999999999999993</v>
      </c>
      <c r="T113">
        <f t="shared" si="95"/>
        <v>145.49360168409314</v>
      </c>
      <c r="U113">
        <f t="shared" si="96"/>
        <v>-25</v>
      </c>
      <c r="V113">
        <f t="shared" si="97"/>
        <v>111.60596797719829</v>
      </c>
      <c r="W113">
        <f t="shared" si="98"/>
        <v>-25</v>
      </c>
      <c r="X113">
        <f t="shared" si="99"/>
        <v>87.91213534812033</v>
      </c>
      <c r="Y113">
        <f t="shared" si="100"/>
        <v>-25</v>
      </c>
      <c r="Z113">
        <f t="shared" si="101"/>
        <v>70.3698266616517</v>
      </c>
      <c r="AA113">
        <f t="shared" si="102"/>
        <v>-25</v>
      </c>
      <c r="AB113">
        <f t="shared" si="103"/>
        <v>56.751474918188272</v>
      </c>
      <c r="AC113">
        <f t="shared" si="104"/>
        <v>-25</v>
      </c>
      <c r="AD113">
        <f t="shared" si="105"/>
        <v>45.741871183226664</v>
      </c>
      <c r="AE113">
        <f t="shared" si="106"/>
        <v>-25.000000000000004</v>
      </c>
      <c r="AF113">
        <f t="shared" si="107"/>
        <v>36.518436823865017</v>
      </c>
      <c r="AG113">
        <f t="shared" si="108"/>
        <v>-24.999999999999996</v>
      </c>
      <c r="AH113">
        <f t="shared" si="109"/>
        <v>28.539816339744824</v>
      </c>
      <c r="AI113">
        <f t="shared" si="110"/>
        <v>-25</v>
      </c>
      <c r="AJ113">
        <f t="shared" si="111"/>
        <v>21.432104094770011</v>
      </c>
      <c r="AK113">
        <f t="shared" si="112"/>
        <v>-24.999999999999996</v>
      </c>
      <c r="AL113">
        <f t="shared" si="113"/>
        <v>14.923920022010648</v>
      </c>
      <c r="AM113">
        <f t="shared" si="114"/>
        <v>-24.999999999999996</v>
      </c>
      <c r="AN113">
        <f t="shared" si="115"/>
        <v>8.8071829529268086</v>
      </c>
      <c r="AO113">
        <f t="shared" si="116"/>
        <v>-25</v>
      </c>
      <c r="AP113">
        <f t="shared" si="117"/>
        <v>2.9118389571127636</v>
      </c>
      <c r="AQ113">
        <f t="shared" si="118"/>
        <v>-25</v>
      </c>
      <c r="AR113">
        <f t="shared" si="119"/>
        <v>-2.9118389571127636</v>
      </c>
      <c r="AS113">
        <f t="shared" si="120"/>
        <v>-25</v>
      </c>
      <c r="AT113">
        <f t="shared" si="121"/>
        <v>-8.8071829529268086</v>
      </c>
      <c r="AU113">
        <f t="shared" si="122"/>
        <v>-25</v>
      </c>
      <c r="AV113">
        <f t="shared" si="123"/>
        <v>-14.923920022010648</v>
      </c>
      <c r="AW113">
        <f t="shared" si="124"/>
        <v>-24.999999999999996</v>
      </c>
      <c r="AX113">
        <f t="shared" si="125"/>
        <v>-21.432104094770011</v>
      </c>
      <c r="AY113">
        <f t="shared" si="126"/>
        <v>-24.999999999999996</v>
      </c>
      <c r="AZ113">
        <f t="shared" si="127"/>
        <v>-28.539816339744824</v>
      </c>
      <c r="BA113">
        <f t="shared" si="128"/>
        <v>-25</v>
      </c>
      <c r="BB113">
        <f t="shared" si="129"/>
        <v>-36.518436823865017</v>
      </c>
      <c r="BC113">
        <f t="shared" si="130"/>
        <v>-24.999999999999996</v>
      </c>
      <c r="BD113">
        <f t="shared" si="131"/>
        <v>-45.741871183226664</v>
      </c>
      <c r="BE113">
        <f t="shared" si="132"/>
        <v>-25.000000000000004</v>
      </c>
      <c r="BF113">
        <f t="shared" si="133"/>
        <v>-56.751474918188272</v>
      </c>
      <c r="BG113">
        <f t="shared" si="134"/>
        <v>-25</v>
      </c>
      <c r="BH113">
        <f t="shared" si="135"/>
        <v>-70.3698266616517</v>
      </c>
      <c r="BI113">
        <f t="shared" si="136"/>
        <v>-25</v>
      </c>
      <c r="BJ113">
        <f t="shared" si="137"/>
        <v>-87.91213534812033</v>
      </c>
      <c r="BK113">
        <f t="shared" si="138"/>
        <v>-25</v>
      </c>
      <c r="BL113">
        <f t="shared" si="139"/>
        <v>-111.60596797719829</v>
      </c>
      <c r="BM113">
        <f t="shared" si="140"/>
        <v>-25</v>
      </c>
      <c r="BN113">
        <f t="shared" si="141"/>
        <v>-145.49360168409314</v>
      </c>
      <c r="BO113">
        <f t="shared" si="142"/>
        <v>-25</v>
      </c>
      <c r="BP113">
        <f t="shared" si="143"/>
        <v>-197.575862670373</v>
      </c>
      <c r="BQ113">
        <f t="shared" si="144"/>
        <v>-24.999999999999993</v>
      </c>
      <c r="BR113">
        <f t="shared" si="145"/>
        <v>-285.61944901923454</v>
      </c>
      <c r="BS113">
        <f t="shared" si="146"/>
        <v>-24.999999999999993</v>
      </c>
      <c r="BT113">
        <f t="shared" si="147"/>
        <v>-456.02820441201942</v>
      </c>
      <c r="BU113">
        <f t="shared" si="148"/>
        <v>-24.999999999999996</v>
      </c>
      <c r="BV113">
        <f t="shared" si="149"/>
        <v>432.21645093622641</v>
      </c>
      <c r="BW113">
        <f t="shared" si="150"/>
        <v>-23.971016060023352</v>
      </c>
      <c r="BX113">
        <f t="shared" si="151"/>
        <v>795.86253138710833</v>
      </c>
      <c r="BY113">
        <f t="shared" si="152"/>
        <v>316.62077192316843</v>
      </c>
      <c r="BZ113">
        <f t="shared" si="153"/>
        <v>499.45765395522557</v>
      </c>
      <c r="CA113">
        <f t="shared" si="154"/>
        <v>1109.3891621562411</v>
      </c>
      <c r="CB113">
        <f t="shared" si="155"/>
        <v>-21807.472598893026</v>
      </c>
      <c r="CC113">
        <f t="shared" si="156"/>
        <v>-25.000000000000004</v>
      </c>
    </row>
    <row r="114" spans="5:81" x14ac:dyDescent="0.2">
      <c r="E114">
        <f t="shared" si="157"/>
        <v>9.8999999999999808</v>
      </c>
      <c r="F114" t="e" cm="1">
        <f t="array" ref="F114">xtoyxsnew($E114,F$14,alfa,vita)</f>
        <v>#VALUE!</v>
      </c>
      <c r="G114" t="e" cm="1">
        <f t="array" ref="G114">YtoYySInEW($E114,F$14,alfa,vita)</f>
        <v>#VALUE!</v>
      </c>
      <c r="H114">
        <f t="shared" si="83"/>
        <v>-512.05880955447572</v>
      </c>
      <c r="I114">
        <f t="shared" si="84"/>
        <v>1126.6638869901092</v>
      </c>
      <c r="J114">
        <f t="shared" si="85"/>
        <v>-806.99004964354219</v>
      </c>
      <c r="K114">
        <f t="shared" si="86"/>
        <v>313.13764624260938</v>
      </c>
      <c r="L114">
        <f t="shared" si="87"/>
        <v>-432.25613251176031</v>
      </c>
      <c r="M114">
        <f t="shared" si="88"/>
        <v>-24.51139849348062</v>
      </c>
      <c r="N114">
        <f t="shared" si="89"/>
        <v>456.02820441201942</v>
      </c>
      <c r="O114">
        <f t="shared" si="90"/>
        <v>-24.999999999999996</v>
      </c>
      <c r="P114">
        <f t="shared" si="91"/>
        <v>285.61944901923454</v>
      </c>
      <c r="Q114">
        <f t="shared" si="92"/>
        <v>-24.999999999999993</v>
      </c>
      <c r="R114">
        <f t="shared" si="93"/>
        <v>197.575862670373</v>
      </c>
      <c r="S114">
        <f t="shared" si="94"/>
        <v>-24.999999999999993</v>
      </c>
      <c r="T114">
        <f t="shared" si="95"/>
        <v>145.49360168409314</v>
      </c>
      <c r="U114">
        <f t="shared" si="96"/>
        <v>-25</v>
      </c>
      <c r="V114">
        <f t="shared" si="97"/>
        <v>111.60596797719829</v>
      </c>
      <c r="W114">
        <f t="shared" si="98"/>
        <v>-25</v>
      </c>
      <c r="X114">
        <f t="shared" si="99"/>
        <v>87.91213534812033</v>
      </c>
      <c r="Y114">
        <f t="shared" si="100"/>
        <v>-25</v>
      </c>
      <c r="Z114">
        <f t="shared" si="101"/>
        <v>70.3698266616517</v>
      </c>
      <c r="AA114">
        <f t="shared" si="102"/>
        <v>-25</v>
      </c>
      <c r="AB114">
        <f t="shared" si="103"/>
        <v>56.751474918188272</v>
      </c>
      <c r="AC114">
        <f t="shared" si="104"/>
        <v>-25</v>
      </c>
      <c r="AD114">
        <f t="shared" si="105"/>
        <v>45.741871183226664</v>
      </c>
      <c r="AE114">
        <f t="shared" si="106"/>
        <v>-25.000000000000004</v>
      </c>
      <c r="AF114">
        <f t="shared" si="107"/>
        <v>36.518436823865017</v>
      </c>
      <c r="AG114">
        <f t="shared" si="108"/>
        <v>-24.999999999999996</v>
      </c>
      <c r="AH114">
        <f t="shared" si="109"/>
        <v>28.539816339744824</v>
      </c>
      <c r="AI114">
        <f t="shared" si="110"/>
        <v>-25</v>
      </c>
      <c r="AJ114">
        <f t="shared" si="111"/>
        <v>21.432104094770011</v>
      </c>
      <c r="AK114">
        <f t="shared" si="112"/>
        <v>-24.999999999999996</v>
      </c>
      <c r="AL114">
        <f t="shared" si="113"/>
        <v>14.923920022010648</v>
      </c>
      <c r="AM114">
        <f t="shared" si="114"/>
        <v>-24.999999999999996</v>
      </c>
      <c r="AN114">
        <f t="shared" si="115"/>
        <v>8.8071829529268086</v>
      </c>
      <c r="AO114">
        <f t="shared" si="116"/>
        <v>-25</v>
      </c>
      <c r="AP114">
        <f t="shared" si="117"/>
        <v>2.9118389571127636</v>
      </c>
      <c r="AQ114">
        <f t="shared" si="118"/>
        <v>-25</v>
      </c>
      <c r="AR114">
        <f t="shared" si="119"/>
        <v>-2.9118389571127636</v>
      </c>
      <c r="AS114">
        <f t="shared" si="120"/>
        <v>-25</v>
      </c>
      <c r="AT114">
        <f t="shared" si="121"/>
        <v>-8.8071829529268086</v>
      </c>
      <c r="AU114">
        <f t="shared" si="122"/>
        <v>-25</v>
      </c>
      <c r="AV114">
        <f t="shared" si="123"/>
        <v>-14.923920022010648</v>
      </c>
      <c r="AW114">
        <f t="shared" si="124"/>
        <v>-24.999999999999996</v>
      </c>
      <c r="AX114">
        <f t="shared" si="125"/>
        <v>-21.432104094770011</v>
      </c>
      <c r="AY114">
        <f t="shared" si="126"/>
        <v>-24.999999999999996</v>
      </c>
      <c r="AZ114">
        <f t="shared" si="127"/>
        <v>-28.539816339744824</v>
      </c>
      <c r="BA114">
        <f t="shared" si="128"/>
        <v>-25</v>
      </c>
      <c r="BB114">
        <f t="shared" si="129"/>
        <v>-36.518436823865017</v>
      </c>
      <c r="BC114">
        <f t="shared" si="130"/>
        <v>-24.999999999999996</v>
      </c>
      <c r="BD114">
        <f t="shared" si="131"/>
        <v>-45.741871183226664</v>
      </c>
      <c r="BE114">
        <f t="shared" si="132"/>
        <v>-25.000000000000004</v>
      </c>
      <c r="BF114">
        <f t="shared" si="133"/>
        <v>-56.751474918188272</v>
      </c>
      <c r="BG114">
        <f t="shared" si="134"/>
        <v>-25</v>
      </c>
      <c r="BH114">
        <f t="shared" si="135"/>
        <v>-70.3698266616517</v>
      </c>
      <c r="BI114">
        <f t="shared" si="136"/>
        <v>-25</v>
      </c>
      <c r="BJ114">
        <f t="shared" si="137"/>
        <v>-87.91213534812033</v>
      </c>
      <c r="BK114">
        <f t="shared" si="138"/>
        <v>-25</v>
      </c>
      <c r="BL114">
        <f t="shared" si="139"/>
        <v>-111.60596797719829</v>
      </c>
      <c r="BM114">
        <f t="shared" si="140"/>
        <v>-25</v>
      </c>
      <c r="BN114">
        <f t="shared" si="141"/>
        <v>-145.49360168409314</v>
      </c>
      <c r="BO114">
        <f t="shared" si="142"/>
        <v>-25</v>
      </c>
      <c r="BP114">
        <f t="shared" si="143"/>
        <v>-197.575862670373</v>
      </c>
      <c r="BQ114">
        <f t="shared" si="144"/>
        <v>-24.999999999999993</v>
      </c>
      <c r="BR114">
        <f t="shared" si="145"/>
        <v>-285.61944901923454</v>
      </c>
      <c r="BS114">
        <f t="shared" si="146"/>
        <v>-24.999999999999993</v>
      </c>
      <c r="BT114">
        <f t="shared" si="147"/>
        <v>-456.02820441201942</v>
      </c>
      <c r="BU114">
        <f t="shared" si="148"/>
        <v>-24.999999999999996</v>
      </c>
      <c r="BV114">
        <f t="shared" si="149"/>
        <v>432.25613251176031</v>
      </c>
      <c r="BW114">
        <f t="shared" si="150"/>
        <v>-24.51139849348062</v>
      </c>
      <c r="BX114">
        <f t="shared" si="151"/>
        <v>806.99004964354219</v>
      </c>
      <c r="BY114">
        <f t="shared" si="152"/>
        <v>313.13764624260938</v>
      </c>
      <c r="BZ114">
        <f t="shared" si="153"/>
        <v>512.05880955447572</v>
      </c>
      <c r="CA114">
        <f t="shared" si="154"/>
        <v>1126.6638869901092</v>
      </c>
      <c r="CB114">
        <f t="shared" si="155"/>
        <v>-21807.472598893026</v>
      </c>
      <c r="CC114">
        <f t="shared" si="156"/>
        <v>-25.000000000000004</v>
      </c>
    </row>
    <row r="115" spans="5:81" x14ac:dyDescent="0.2">
      <c r="E115">
        <f t="shared" si="157"/>
        <v>9.9999999999999805</v>
      </c>
      <c r="F115" t="e" cm="1">
        <f t="array" ref="F115">xtoyxsnew($E115,F$14,alfa,vita)</f>
        <v>#VALUE!</v>
      </c>
      <c r="G115" t="e" cm="1">
        <f t="array" ref="G115">YtoYySInEW($E115,F$14,alfa,vita)</f>
        <v>#VALUE!</v>
      </c>
      <c r="H115">
        <f t="shared" si="83"/>
        <v>-524.85074190710384</v>
      </c>
      <c r="I115">
        <f t="shared" si="84"/>
        <v>1143.9986403182502</v>
      </c>
      <c r="J115">
        <f t="shared" si="85"/>
        <v>-818.00086748139597</v>
      </c>
      <c r="K115">
        <f t="shared" si="86"/>
        <v>309.49212023087489</v>
      </c>
      <c r="L115">
        <f t="shared" si="87"/>
        <v>-432.27222816293528</v>
      </c>
      <c r="M115">
        <f t="shared" si="88"/>
        <v>-24.853224494336605</v>
      </c>
      <c r="N115">
        <f t="shared" si="89"/>
        <v>456.02820441201942</v>
      </c>
      <c r="O115">
        <f t="shared" si="90"/>
        <v>-24.999999999999996</v>
      </c>
      <c r="P115">
        <f t="shared" si="91"/>
        <v>285.61944901923454</v>
      </c>
      <c r="Q115">
        <f t="shared" si="92"/>
        <v>-24.999999999999993</v>
      </c>
      <c r="R115">
        <f t="shared" si="93"/>
        <v>197.575862670373</v>
      </c>
      <c r="S115">
        <f t="shared" si="94"/>
        <v>-24.999999999999993</v>
      </c>
      <c r="T115">
        <f t="shared" si="95"/>
        <v>145.49360168409314</v>
      </c>
      <c r="U115">
        <f t="shared" si="96"/>
        <v>-25</v>
      </c>
      <c r="V115">
        <f t="shared" si="97"/>
        <v>111.60596797719829</v>
      </c>
      <c r="W115">
        <f t="shared" si="98"/>
        <v>-25</v>
      </c>
      <c r="X115">
        <f t="shared" si="99"/>
        <v>87.91213534812033</v>
      </c>
      <c r="Y115">
        <f t="shared" si="100"/>
        <v>-25</v>
      </c>
      <c r="Z115">
        <f t="shared" si="101"/>
        <v>70.3698266616517</v>
      </c>
      <c r="AA115">
        <f t="shared" si="102"/>
        <v>-25</v>
      </c>
      <c r="AB115">
        <f t="shared" si="103"/>
        <v>56.751474918188272</v>
      </c>
      <c r="AC115">
        <f t="shared" si="104"/>
        <v>-25</v>
      </c>
      <c r="AD115">
        <f t="shared" si="105"/>
        <v>45.741871183226664</v>
      </c>
      <c r="AE115">
        <f t="shared" si="106"/>
        <v>-25.000000000000004</v>
      </c>
      <c r="AF115">
        <f t="shared" si="107"/>
        <v>36.518436823865017</v>
      </c>
      <c r="AG115">
        <f t="shared" si="108"/>
        <v>-24.999999999999996</v>
      </c>
      <c r="AH115">
        <f t="shared" si="109"/>
        <v>28.539816339744824</v>
      </c>
      <c r="AI115">
        <f t="shared" si="110"/>
        <v>-25</v>
      </c>
      <c r="AJ115">
        <f t="shared" si="111"/>
        <v>21.432104094770011</v>
      </c>
      <c r="AK115">
        <f t="shared" si="112"/>
        <v>-24.999999999999996</v>
      </c>
      <c r="AL115">
        <f t="shared" si="113"/>
        <v>14.923920022010648</v>
      </c>
      <c r="AM115">
        <f t="shared" si="114"/>
        <v>-24.999999999999996</v>
      </c>
      <c r="AN115">
        <f t="shared" si="115"/>
        <v>8.8071829529268086</v>
      </c>
      <c r="AO115">
        <f t="shared" si="116"/>
        <v>-25</v>
      </c>
      <c r="AP115">
        <f t="shared" si="117"/>
        <v>2.9118389571127636</v>
      </c>
      <c r="AQ115">
        <f t="shared" si="118"/>
        <v>-25</v>
      </c>
      <c r="AR115">
        <f t="shared" si="119"/>
        <v>-2.9118389571127636</v>
      </c>
      <c r="AS115">
        <f t="shared" si="120"/>
        <v>-25</v>
      </c>
      <c r="AT115">
        <f t="shared" si="121"/>
        <v>-8.8071829529268086</v>
      </c>
      <c r="AU115">
        <f t="shared" si="122"/>
        <v>-25</v>
      </c>
      <c r="AV115">
        <f t="shared" si="123"/>
        <v>-14.923920022010648</v>
      </c>
      <c r="AW115">
        <f t="shared" si="124"/>
        <v>-24.999999999999996</v>
      </c>
      <c r="AX115">
        <f t="shared" si="125"/>
        <v>-21.432104094770011</v>
      </c>
      <c r="AY115">
        <f t="shared" si="126"/>
        <v>-24.999999999999996</v>
      </c>
      <c r="AZ115">
        <f t="shared" si="127"/>
        <v>-28.539816339744824</v>
      </c>
      <c r="BA115">
        <f t="shared" si="128"/>
        <v>-25</v>
      </c>
      <c r="BB115">
        <f t="shared" si="129"/>
        <v>-36.518436823865017</v>
      </c>
      <c r="BC115">
        <f t="shared" si="130"/>
        <v>-24.999999999999996</v>
      </c>
      <c r="BD115">
        <f t="shared" si="131"/>
        <v>-45.741871183226664</v>
      </c>
      <c r="BE115">
        <f t="shared" si="132"/>
        <v>-25.000000000000004</v>
      </c>
      <c r="BF115">
        <f t="shared" si="133"/>
        <v>-56.751474918188272</v>
      </c>
      <c r="BG115">
        <f t="shared" si="134"/>
        <v>-25</v>
      </c>
      <c r="BH115">
        <f t="shared" si="135"/>
        <v>-70.3698266616517</v>
      </c>
      <c r="BI115">
        <f t="shared" si="136"/>
        <v>-25</v>
      </c>
      <c r="BJ115">
        <f t="shared" si="137"/>
        <v>-87.91213534812033</v>
      </c>
      <c r="BK115">
        <f t="shared" si="138"/>
        <v>-25</v>
      </c>
      <c r="BL115">
        <f t="shared" si="139"/>
        <v>-111.60596797719829</v>
      </c>
      <c r="BM115">
        <f t="shared" si="140"/>
        <v>-25</v>
      </c>
      <c r="BN115">
        <f t="shared" si="141"/>
        <v>-145.49360168409314</v>
      </c>
      <c r="BO115">
        <f t="shared" si="142"/>
        <v>-25</v>
      </c>
      <c r="BP115">
        <f t="shared" si="143"/>
        <v>-197.575862670373</v>
      </c>
      <c r="BQ115">
        <f t="shared" si="144"/>
        <v>-24.999999999999993</v>
      </c>
      <c r="BR115">
        <f t="shared" si="145"/>
        <v>-285.61944901923454</v>
      </c>
      <c r="BS115">
        <f t="shared" si="146"/>
        <v>-24.999999999999993</v>
      </c>
      <c r="BT115">
        <f t="shared" si="147"/>
        <v>-456.02820441201942</v>
      </c>
      <c r="BU115">
        <f t="shared" si="148"/>
        <v>-24.999999999999996</v>
      </c>
      <c r="BV115">
        <f t="shared" si="149"/>
        <v>432.27222816293528</v>
      </c>
      <c r="BW115">
        <f t="shared" si="150"/>
        <v>-24.853224494336605</v>
      </c>
      <c r="BX115">
        <f t="shared" si="151"/>
        <v>818.00086748139597</v>
      </c>
      <c r="BY115">
        <f t="shared" si="152"/>
        <v>309.49212023087489</v>
      </c>
      <c r="BZ115">
        <f t="shared" si="153"/>
        <v>524.85074190710384</v>
      </c>
      <c r="CA115">
        <f t="shared" si="154"/>
        <v>1143.9986403182502</v>
      </c>
      <c r="CB115">
        <f t="shared" si="155"/>
        <v>-21807.472598893026</v>
      </c>
      <c r="CC115">
        <f t="shared" si="156"/>
        <v>-25.000000000000004</v>
      </c>
    </row>
    <row r="116" spans="5:81" x14ac:dyDescent="0.2">
      <c r="E116">
        <f t="shared" si="157"/>
        <v>10.09999999999998</v>
      </c>
      <c r="F116" t="e" cm="1">
        <f t="array" ref="F116">xtoyxsnew($E116,F$14,alfa,vita)</f>
        <v>#VALUE!</v>
      </c>
      <c r="G116" t="e" cm="1">
        <f t="array" ref="G116">YtoYySInEW($E116,F$14,alfa,vita)</f>
        <v>#VALUE!</v>
      </c>
      <c r="H116">
        <f t="shared" si="83"/>
        <v>-537.83410118622487</v>
      </c>
      <c r="I116">
        <f t="shared" si="84"/>
        <v>1161.391315331171</v>
      </c>
      <c r="J116">
        <f t="shared" si="85"/>
        <v>-828.88973167237873</v>
      </c>
      <c r="K116">
        <f t="shared" si="86"/>
        <v>305.68810080199859</v>
      </c>
      <c r="L116">
        <f t="shared" si="87"/>
        <v>-432.27538084863278</v>
      </c>
      <c r="M116">
        <f t="shared" si="88"/>
        <v>-24.995517459331712</v>
      </c>
      <c r="N116">
        <f t="shared" si="89"/>
        <v>456.02820441201942</v>
      </c>
      <c r="O116">
        <f t="shared" si="90"/>
        <v>-24.999999999999996</v>
      </c>
      <c r="P116">
        <f t="shared" si="91"/>
        <v>285.61944901923454</v>
      </c>
      <c r="Q116">
        <f t="shared" si="92"/>
        <v>-24.999999999999993</v>
      </c>
      <c r="R116">
        <f t="shared" si="93"/>
        <v>197.575862670373</v>
      </c>
      <c r="S116">
        <f t="shared" si="94"/>
        <v>-24.999999999999993</v>
      </c>
      <c r="T116">
        <f t="shared" si="95"/>
        <v>145.49360168409314</v>
      </c>
      <c r="U116">
        <f t="shared" si="96"/>
        <v>-25</v>
      </c>
      <c r="V116">
        <f t="shared" si="97"/>
        <v>111.60596797719829</v>
      </c>
      <c r="W116">
        <f t="shared" si="98"/>
        <v>-25</v>
      </c>
      <c r="X116">
        <f t="shared" si="99"/>
        <v>87.91213534812033</v>
      </c>
      <c r="Y116">
        <f t="shared" si="100"/>
        <v>-25</v>
      </c>
      <c r="Z116">
        <f t="shared" si="101"/>
        <v>70.3698266616517</v>
      </c>
      <c r="AA116">
        <f t="shared" si="102"/>
        <v>-25</v>
      </c>
      <c r="AB116">
        <f t="shared" si="103"/>
        <v>56.751474918188272</v>
      </c>
      <c r="AC116">
        <f t="shared" si="104"/>
        <v>-25</v>
      </c>
      <c r="AD116">
        <f t="shared" si="105"/>
        <v>45.741871183226664</v>
      </c>
      <c r="AE116">
        <f t="shared" si="106"/>
        <v>-25.000000000000004</v>
      </c>
      <c r="AF116">
        <f t="shared" si="107"/>
        <v>36.518436823865017</v>
      </c>
      <c r="AG116">
        <f t="shared" si="108"/>
        <v>-24.999999999999996</v>
      </c>
      <c r="AH116">
        <f t="shared" si="109"/>
        <v>28.539816339744824</v>
      </c>
      <c r="AI116">
        <f t="shared" si="110"/>
        <v>-25</v>
      </c>
      <c r="AJ116">
        <f t="shared" si="111"/>
        <v>21.432104094770011</v>
      </c>
      <c r="AK116">
        <f t="shared" si="112"/>
        <v>-24.999999999999996</v>
      </c>
      <c r="AL116">
        <f t="shared" si="113"/>
        <v>14.923920022010648</v>
      </c>
      <c r="AM116">
        <f t="shared" si="114"/>
        <v>-24.999999999999996</v>
      </c>
      <c r="AN116">
        <f t="shared" si="115"/>
        <v>8.8071829529268086</v>
      </c>
      <c r="AO116">
        <f t="shared" si="116"/>
        <v>-25</v>
      </c>
      <c r="AP116">
        <f t="shared" si="117"/>
        <v>2.9118389571127636</v>
      </c>
      <c r="AQ116">
        <f t="shared" si="118"/>
        <v>-25</v>
      </c>
      <c r="AR116">
        <f t="shared" si="119"/>
        <v>-2.9118389571127636</v>
      </c>
      <c r="AS116">
        <f t="shared" si="120"/>
        <v>-25</v>
      </c>
      <c r="AT116">
        <f t="shared" si="121"/>
        <v>-8.8071829529268086</v>
      </c>
      <c r="AU116">
        <f t="shared" si="122"/>
        <v>-25</v>
      </c>
      <c r="AV116">
        <f t="shared" si="123"/>
        <v>-14.923920022010648</v>
      </c>
      <c r="AW116">
        <f t="shared" si="124"/>
        <v>-24.999999999999996</v>
      </c>
      <c r="AX116">
        <f t="shared" si="125"/>
        <v>-21.432104094770011</v>
      </c>
      <c r="AY116">
        <f t="shared" si="126"/>
        <v>-24.999999999999996</v>
      </c>
      <c r="AZ116">
        <f t="shared" si="127"/>
        <v>-28.539816339744824</v>
      </c>
      <c r="BA116">
        <f t="shared" si="128"/>
        <v>-25</v>
      </c>
      <c r="BB116">
        <f t="shared" si="129"/>
        <v>-36.518436823865017</v>
      </c>
      <c r="BC116">
        <f t="shared" si="130"/>
        <v>-24.999999999999996</v>
      </c>
      <c r="BD116">
        <f t="shared" si="131"/>
        <v>-45.741871183226664</v>
      </c>
      <c r="BE116">
        <f t="shared" si="132"/>
        <v>-25.000000000000004</v>
      </c>
      <c r="BF116">
        <f t="shared" si="133"/>
        <v>-56.751474918188272</v>
      </c>
      <c r="BG116">
        <f t="shared" si="134"/>
        <v>-25</v>
      </c>
      <c r="BH116">
        <f t="shared" si="135"/>
        <v>-70.3698266616517</v>
      </c>
      <c r="BI116">
        <f t="shared" si="136"/>
        <v>-25</v>
      </c>
      <c r="BJ116">
        <f t="shared" si="137"/>
        <v>-87.91213534812033</v>
      </c>
      <c r="BK116">
        <f t="shared" si="138"/>
        <v>-25</v>
      </c>
      <c r="BL116">
        <f t="shared" si="139"/>
        <v>-111.60596797719829</v>
      </c>
      <c r="BM116">
        <f t="shared" si="140"/>
        <v>-25</v>
      </c>
      <c r="BN116">
        <f t="shared" si="141"/>
        <v>-145.49360168409314</v>
      </c>
      <c r="BO116">
        <f t="shared" si="142"/>
        <v>-25</v>
      </c>
      <c r="BP116">
        <f t="shared" si="143"/>
        <v>-197.575862670373</v>
      </c>
      <c r="BQ116">
        <f t="shared" si="144"/>
        <v>-24.999999999999993</v>
      </c>
      <c r="BR116">
        <f t="shared" si="145"/>
        <v>-285.61944901923454</v>
      </c>
      <c r="BS116">
        <f t="shared" si="146"/>
        <v>-24.999999999999993</v>
      </c>
      <c r="BT116">
        <f t="shared" si="147"/>
        <v>-456.02820441201942</v>
      </c>
      <c r="BU116">
        <f t="shared" si="148"/>
        <v>-24.999999999999996</v>
      </c>
      <c r="BV116">
        <f t="shared" si="149"/>
        <v>432.27538084863278</v>
      </c>
      <c r="BW116">
        <f t="shared" si="150"/>
        <v>-24.995517459331712</v>
      </c>
      <c r="BX116">
        <f t="shared" si="151"/>
        <v>828.88973167237873</v>
      </c>
      <c r="BY116">
        <f t="shared" si="152"/>
        <v>305.68810080199859</v>
      </c>
      <c r="BZ116">
        <f t="shared" si="153"/>
        <v>537.83410118622487</v>
      </c>
      <c r="CA116">
        <f t="shared" si="154"/>
        <v>1161.391315331171</v>
      </c>
      <c r="CB116">
        <f t="shared" si="155"/>
        <v>-21807.472598893026</v>
      </c>
      <c r="CC116">
        <f t="shared" si="156"/>
        <v>-25.000000000000004</v>
      </c>
    </row>
    <row r="117" spans="5:81" x14ac:dyDescent="0.2">
      <c r="E117">
        <f t="shared" si="157"/>
        <v>10.19999999999998</v>
      </c>
      <c r="F117" t="e" cm="1">
        <f t="array" ref="F117">xtoyxsnew($E117,F$14,alfa,vita)</f>
        <v>#VALUE!</v>
      </c>
      <c r="G117" t="e" cm="1">
        <f t="array" ref="G117">YtoYySInEW($E117,F$14,alfa,vita)</f>
        <v>#VALUE!</v>
      </c>
      <c r="H117">
        <f t="shared" si="83"/>
        <v>-551.00951429954875</v>
      </c>
      <c r="I117">
        <f t="shared" si="84"/>
        <v>1178.8397981797634</v>
      </c>
      <c r="J117">
        <f t="shared" si="85"/>
        <v>-839.65151968604971</v>
      </c>
      <c r="K117">
        <f t="shared" si="86"/>
        <v>301.72966472757372</v>
      </c>
      <c r="L117">
        <f t="shared" si="87"/>
        <v>864.55079551990707</v>
      </c>
      <c r="M117">
        <f t="shared" si="88"/>
        <v>-24.999999999999996</v>
      </c>
      <c r="N117">
        <f t="shared" si="89"/>
        <v>456.02820441201942</v>
      </c>
      <c r="O117">
        <f t="shared" si="90"/>
        <v>-24.999999999999996</v>
      </c>
      <c r="P117">
        <f t="shared" si="91"/>
        <v>285.61944901923454</v>
      </c>
      <c r="Q117">
        <f t="shared" si="92"/>
        <v>-24.999999999999993</v>
      </c>
      <c r="R117">
        <f t="shared" si="93"/>
        <v>197.575862670373</v>
      </c>
      <c r="S117">
        <f t="shared" si="94"/>
        <v>-24.999999999999993</v>
      </c>
      <c r="T117">
        <f t="shared" si="95"/>
        <v>145.49360168409314</v>
      </c>
      <c r="U117">
        <f t="shared" si="96"/>
        <v>-25</v>
      </c>
      <c r="V117">
        <f t="shared" si="97"/>
        <v>111.60596797719829</v>
      </c>
      <c r="W117">
        <f t="shared" si="98"/>
        <v>-25</v>
      </c>
      <c r="X117">
        <f t="shared" si="99"/>
        <v>87.91213534812033</v>
      </c>
      <c r="Y117">
        <f t="shared" si="100"/>
        <v>-25</v>
      </c>
      <c r="Z117">
        <f t="shared" si="101"/>
        <v>70.3698266616517</v>
      </c>
      <c r="AA117">
        <f t="shared" si="102"/>
        <v>-25</v>
      </c>
      <c r="AB117">
        <f t="shared" si="103"/>
        <v>56.751474918188272</v>
      </c>
      <c r="AC117">
        <f t="shared" si="104"/>
        <v>-25</v>
      </c>
      <c r="AD117">
        <f t="shared" si="105"/>
        <v>45.741871183226664</v>
      </c>
      <c r="AE117">
        <f t="shared" si="106"/>
        <v>-25.000000000000004</v>
      </c>
      <c r="AF117">
        <f t="shared" si="107"/>
        <v>36.518436823865017</v>
      </c>
      <c r="AG117">
        <f t="shared" si="108"/>
        <v>-24.999999999999996</v>
      </c>
      <c r="AH117">
        <f t="shared" si="109"/>
        <v>28.539816339744824</v>
      </c>
      <c r="AI117">
        <f t="shared" si="110"/>
        <v>-25</v>
      </c>
      <c r="AJ117">
        <f t="shared" si="111"/>
        <v>21.432104094770011</v>
      </c>
      <c r="AK117">
        <f t="shared" si="112"/>
        <v>-24.999999999999996</v>
      </c>
      <c r="AL117">
        <f t="shared" si="113"/>
        <v>14.923920022010648</v>
      </c>
      <c r="AM117">
        <f t="shared" si="114"/>
        <v>-24.999999999999996</v>
      </c>
      <c r="AN117">
        <f t="shared" si="115"/>
        <v>8.8071829529268086</v>
      </c>
      <c r="AO117">
        <f t="shared" si="116"/>
        <v>-25</v>
      </c>
      <c r="AP117">
        <f t="shared" si="117"/>
        <v>2.9118389571127636</v>
      </c>
      <c r="AQ117">
        <f t="shared" si="118"/>
        <v>-25</v>
      </c>
      <c r="AR117">
        <f t="shared" si="119"/>
        <v>-2.9118389571127636</v>
      </c>
      <c r="AS117">
        <f t="shared" si="120"/>
        <v>-25</v>
      </c>
      <c r="AT117">
        <f t="shared" si="121"/>
        <v>-8.8071829529268086</v>
      </c>
      <c r="AU117">
        <f t="shared" si="122"/>
        <v>-25</v>
      </c>
      <c r="AV117">
        <f t="shared" si="123"/>
        <v>-14.923920022010648</v>
      </c>
      <c r="AW117">
        <f t="shared" si="124"/>
        <v>-24.999999999999996</v>
      </c>
      <c r="AX117">
        <f t="shared" si="125"/>
        <v>-21.432104094770011</v>
      </c>
      <c r="AY117">
        <f t="shared" si="126"/>
        <v>-24.999999999999996</v>
      </c>
      <c r="AZ117">
        <f t="shared" si="127"/>
        <v>-28.539816339744824</v>
      </c>
      <c r="BA117">
        <f t="shared" si="128"/>
        <v>-25</v>
      </c>
      <c r="BB117">
        <f t="shared" si="129"/>
        <v>-36.518436823865017</v>
      </c>
      <c r="BC117">
        <f t="shared" si="130"/>
        <v>-24.999999999999996</v>
      </c>
      <c r="BD117">
        <f t="shared" si="131"/>
        <v>-45.741871183226664</v>
      </c>
      <c r="BE117">
        <f t="shared" si="132"/>
        <v>-25.000000000000004</v>
      </c>
      <c r="BF117">
        <f t="shared" si="133"/>
        <v>-56.751474918188272</v>
      </c>
      <c r="BG117">
        <f t="shared" si="134"/>
        <v>-25</v>
      </c>
      <c r="BH117">
        <f t="shared" si="135"/>
        <v>-70.3698266616517</v>
      </c>
      <c r="BI117">
        <f t="shared" si="136"/>
        <v>-25</v>
      </c>
      <c r="BJ117">
        <f t="shared" si="137"/>
        <v>-87.91213534812033</v>
      </c>
      <c r="BK117">
        <f t="shared" si="138"/>
        <v>-25</v>
      </c>
      <c r="BL117">
        <f t="shared" si="139"/>
        <v>-111.60596797719829</v>
      </c>
      <c r="BM117">
        <f t="shared" si="140"/>
        <v>-25</v>
      </c>
      <c r="BN117">
        <f t="shared" si="141"/>
        <v>-145.49360168409314</v>
      </c>
      <c r="BO117">
        <f t="shared" si="142"/>
        <v>-25</v>
      </c>
      <c r="BP117">
        <f t="shared" si="143"/>
        <v>-197.575862670373</v>
      </c>
      <c r="BQ117">
        <f t="shared" si="144"/>
        <v>-24.999999999999993</v>
      </c>
      <c r="BR117">
        <f t="shared" si="145"/>
        <v>-285.61944901923454</v>
      </c>
      <c r="BS117">
        <f t="shared" si="146"/>
        <v>-24.999999999999993</v>
      </c>
      <c r="BT117">
        <f t="shared" si="147"/>
        <v>-456.02820441201942</v>
      </c>
      <c r="BU117">
        <f t="shared" si="148"/>
        <v>-24.999999999999996</v>
      </c>
      <c r="BV117">
        <f t="shared" si="149"/>
        <v>-864.55079551990707</v>
      </c>
      <c r="BW117">
        <f t="shared" si="150"/>
        <v>-24.999999999999996</v>
      </c>
      <c r="BX117">
        <f t="shared" si="151"/>
        <v>839.65151968604971</v>
      </c>
      <c r="BY117">
        <f t="shared" si="152"/>
        <v>301.72966472757372</v>
      </c>
      <c r="BZ117">
        <f t="shared" si="153"/>
        <v>551.00951429954875</v>
      </c>
      <c r="CA117">
        <f t="shared" si="154"/>
        <v>1178.8397981797634</v>
      </c>
      <c r="CB117">
        <f t="shared" si="155"/>
        <v>-21807.472598893026</v>
      </c>
      <c r="CC117">
        <f t="shared" si="156"/>
        <v>-25.000000000000004</v>
      </c>
    </row>
    <row r="118" spans="5:81" x14ac:dyDescent="0.2">
      <c r="E118">
        <f t="shared" si="157"/>
        <v>10.299999999999979</v>
      </c>
      <c r="F118" t="e" cm="1">
        <f t="array" ref="F118">xtoyxsnew($E118,F$14,alfa,vita)</f>
        <v>#VALUE!</v>
      </c>
      <c r="G118" t="e" cm="1">
        <f t="array" ref="G118">YtoYySInEW($E118,F$14,alfa,vita)</f>
        <v>#VALUE!</v>
      </c>
      <c r="H118">
        <f t="shared" si="83"/>
        <v>-564.37758481318588</v>
      </c>
      <c r="I118">
        <f t="shared" si="84"/>
        <v>1196.3419682322185</v>
      </c>
      <c r="J118">
        <f t="shared" si="85"/>
        <v>-850.28124517964011</v>
      </c>
      <c r="K118">
        <f t="shared" si="86"/>
        <v>297.62105426767488</v>
      </c>
      <c r="L118">
        <f t="shared" si="87"/>
        <v>864.55079551990707</v>
      </c>
      <c r="M118">
        <f t="shared" si="88"/>
        <v>-24.999999999999996</v>
      </c>
      <c r="N118">
        <f t="shared" si="89"/>
        <v>456.02820441201942</v>
      </c>
      <c r="O118">
        <f t="shared" si="90"/>
        <v>-24.999999999999996</v>
      </c>
      <c r="P118">
        <f t="shared" si="91"/>
        <v>285.61944901923454</v>
      </c>
      <c r="Q118">
        <f t="shared" si="92"/>
        <v>-24.999999999999993</v>
      </c>
      <c r="R118">
        <f t="shared" si="93"/>
        <v>197.575862670373</v>
      </c>
      <c r="S118">
        <f t="shared" si="94"/>
        <v>-24.999999999999993</v>
      </c>
      <c r="T118">
        <f t="shared" si="95"/>
        <v>145.49360168409314</v>
      </c>
      <c r="U118">
        <f t="shared" si="96"/>
        <v>-25</v>
      </c>
      <c r="V118">
        <f t="shared" si="97"/>
        <v>111.60596797719829</v>
      </c>
      <c r="W118">
        <f t="shared" si="98"/>
        <v>-25</v>
      </c>
      <c r="X118">
        <f t="shared" si="99"/>
        <v>87.91213534812033</v>
      </c>
      <c r="Y118">
        <f t="shared" si="100"/>
        <v>-25</v>
      </c>
      <c r="Z118">
        <f t="shared" si="101"/>
        <v>70.3698266616517</v>
      </c>
      <c r="AA118">
        <f t="shared" si="102"/>
        <v>-25</v>
      </c>
      <c r="AB118">
        <f t="shared" si="103"/>
        <v>56.751474918188272</v>
      </c>
      <c r="AC118">
        <f t="shared" si="104"/>
        <v>-25</v>
      </c>
      <c r="AD118">
        <f t="shared" si="105"/>
        <v>45.741871183226664</v>
      </c>
      <c r="AE118">
        <f t="shared" si="106"/>
        <v>-25.000000000000004</v>
      </c>
      <c r="AF118">
        <f t="shared" si="107"/>
        <v>36.518436823865017</v>
      </c>
      <c r="AG118">
        <f t="shared" si="108"/>
        <v>-24.999999999999996</v>
      </c>
      <c r="AH118">
        <f t="shared" si="109"/>
        <v>28.539816339744824</v>
      </c>
      <c r="AI118">
        <f t="shared" si="110"/>
        <v>-25</v>
      </c>
      <c r="AJ118">
        <f t="shared" si="111"/>
        <v>21.432104094770011</v>
      </c>
      <c r="AK118">
        <f t="shared" si="112"/>
        <v>-24.999999999999996</v>
      </c>
      <c r="AL118">
        <f t="shared" si="113"/>
        <v>14.923920022010648</v>
      </c>
      <c r="AM118">
        <f t="shared" si="114"/>
        <v>-24.999999999999996</v>
      </c>
      <c r="AN118">
        <f t="shared" si="115"/>
        <v>8.8071829529268086</v>
      </c>
      <c r="AO118">
        <f t="shared" si="116"/>
        <v>-25</v>
      </c>
      <c r="AP118">
        <f t="shared" si="117"/>
        <v>2.9118389571127636</v>
      </c>
      <c r="AQ118">
        <f t="shared" si="118"/>
        <v>-25</v>
      </c>
      <c r="AR118">
        <f t="shared" si="119"/>
        <v>-2.9118389571127636</v>
      </c>
      <c r="AS118">
        <f t="shared" si="120"/>
        <v>-25</v>
      </c>
      <c r="AT118">
        <f t="shared" si="121"/>
        <v>-8.8071829529268086</v>
      </c>
      <c r="AU118">
        <f t="shared" si="122"/>
        <v>-25</v>
      </c>
      <c r="AV118">
        <f t="shared" si="123"/>
        <v>-14.923920022010648</v>
      </c>
      <c r="AW118">
        <f t="shared" si="124"/>
        <v>-24.999999999999996</v>
      </c>
      <c r="AX118">
        <f t="shared" si="125"/>
        <v>-21.432104094770011</v>
      </c>
      <c r="AY118">
        <f t="shared" si="126"/>
        <v>-24.999999999999996</v>
      </c>
      <c r="AZ118">
        <f t="shared" si="127"/>
        <v>-28.539816339744824</v>
      </c>
      <c r="BA118">
        <f t="shared" si="128"/>
        <v>-25</v>
      </c>
      <c r="BB118">
        <f t="shared" si="129"/>
        <v>-36.518436823865017</v>
      </c>
      <c r="BC118">
        <f t="shared" si="130"/>
        <v>-24.999999999999996</v>
      </c>
      <c r="BD118">
        <f t="shared" si="131"/>
        <v>-45.741871183226664</v>
      </c>
      <c r="BE118">
        <f t="shared" si="132"/>
        <v>-25.000000000000004</v>
      </c>
      <c r="BF118">
        <f t="shared" si="133"/>
        <v>-56.751474918188272</v>
      </c>
      <c r="BG118">
        <f t="shared" si="134"/>
        <v>-25</v>
      </c>
      <c r="BH118">
        <f t="shared" si="135"/>
        <v>-70.3698266616517</v>
      </c>
      <c r="BI118">
        <f t="shared" si="136"/>
        <v>-25</v>
      </c>
      <c r="BJ118">
        <f t="shared" si="137"/>
        <v>-87.91213534812033</v>
      </c>
      <c r="BK118">
        <f t="shared" si="138"/>
        <v>-25</v>
      </c>
      <c r="BL118">
        <f t="shared" si="139"/>
        <v>-111.60596797719829</v>
      </c>
      <c r="BM118">
        <f t="shared" si="140"/>
        <v>-25</v>
      </c>
      <c r="BN118">
        <f t="shared" si="141"/>
        <v>-145.49360168409314</v>
      </c>
      <c r="BO118">
        <f t="shared" si="142"/>
        <v>-25</v>
      </c>
      <c r="BP118">
        <f t="shared" si="143"/>
        <v>-197.575862670373</v>
      </c>
      <c r="BQ118">
        <f t="shared" si="144"/>
        <v>-24.999999999999993</v>
      </c>
      <c r="BR118">
        <f t="shared" si="145"/>
        <v>-285.61944901923454</v>
      </c>
      <c r="BS118">
        <f t="shared" si="146"/>
        <v>-24.999999999999993</v>
      </c>
      <c r="BT118">
        <f t="shared" si="147"/>
        <v>-456.02820441201942</v>
      </c>
      <c r="BU118">
        <f t="shared" si="148"/>
        <v>-24.999999999999996</v>
      </c>
      <c r="BV118">
        <f t="shared" si="149"/>
        <v>-864.55079551990707</v>
      </c>
      <c r="BW118">
        <f t="shared" si="150"/>
        <v>-24.999999999999996</v>
      </c>
      <c r="BX118">
        <f t="shared" si="151"/>
        <v>850.28124517964011</v>
      </c>
      <c r="BY118">
        <f t="shared" si="152"/>
        <v>297.62105426767488</v>
      </c>
      <c r="BZ118">
        <f t="shared" si="153"/>
        <v>564.37758481318588</v>
      </c>
      <c r="CA118">
        <f t="shared" si="154"/>
        <v>1196.3419682322185</v>
      </c>
      <c r="CB118">
        <f t="shared" si="155"/>
        <v>-21807.472598893026</v>
      </c>
      <c r="CC118">
        <f t="shared" si="156"/>
        <v>-25.000000000000004</v>
      </c>
    </row>
    <row r="119" spans="5:81" x14ac:dyDescent="0.2">
      <c r="E119">
        <f t="shared" si="157"/>
        <v>10.399999999999979</v>
      </c>
      <c r="F119" t="e" cm="1">
        <f t="array" ref="F119">xtoyxsnew($E119,F$14,alfa,vita)</f>
        <v>#VALUE!</v>
      </c>
      <c r="G119" t="e" cm="1">
        <f t="array" ref="G119">YtoYySInEW($E119,F$14,alfa,vita)</f>
        <v>#VALUE!</v>
      </c>
      <c r="H119">
        <f t="shared" si="83"/>
        <v>-577.9388928782945</v>
      </c>
      <c r="I119">
        <f t="shared" si="84"/>
        <v>1213.8956983317578</v>
      </c>
      <c r="J119">
        <f t="shared" si="85"/>
        <v>-860.77406334192221</v>
      </c>
      <c r="K119">
        <f t="shared" si="86"/>
        <v>293.36667262442148</v>
      </c>
      <c r="L119">
        <f t="shared" si="87"/>
        <v>864.55079551990707</v>
      </c>
      <c r="M119">
        <f t="shared" si="88"/>
        <v>-24.999999999999996</v>
      </c>
      <c r="N119">
        <f t="shared" si="89"/>
        <v>456.02820441201942</v>
      </c>
      <c r="O119">
        <f t="shared" si="90"/>
        <v>-24.999999999999996</v>
      </c>
      <c r="P119">
        <f t="shared" si="91"/>
        <v>285.61944901923454</v>
      </c>
      <c r="Q119">
        <f t="shared" si="92"/>
        <v>-24.999999999999993</v>
      </c>
      <c r="R119">
        <f t="shared" si="93"/>
        <v>197.575862670373</v>
      </c>
      <c r="S119">
        <f t="shared" si="94"/>
        <v>-24.999999999999993</v>
      </c>
      <c r="T119">
        <f t="shared" si="95"/>
        <v>145.49360168409314</v>
      </c>
      <c r="U119">
        <f t="shared" si="96"/>
        <v>-25</v>
      </c>
      <c r="V119">
        <f t="shared" si="97"/>
        <v>111.60596797719829</v>
      </c>
      <c r="W119">
        <f t="shared" si="98"/>
        <v>-25</v>
      </c>
      <c r="X119">
        <f t="shared" si="99"/>
        <v>87.91213534812033</v>
      </c>
      <c r="Y119">
        <f t="shared" si="100"/>
        <v>-25</v>
      </c>
      <c r="Z119">
        <f t="shared" si="101"/>
        <v>70.3698266616517</v>
      </c>
      <c r="AA119">
        <f t="shared" si="102"/>
        <v>-25</v>
      </c>
      <c r="AB119">
        <f t="shared" si="103"/>
        <v>56.751474918188272</v>
      </c>
      <c r="AC119">
        <f t="shared" si="104"/>
        <v>-25</v>
      </c>
      <c r="AD119">
        <f t="shared" si="105"/>
        <v>45.741871183226664</v>
      </c>
      <c r="AE119">
        <f t="shared" si="106"/>
        <v>-25.000000000000004</v>
      </c>
      <c r="AF119">
        <f t="shared" si="107"/>
        <v>36.518436823865017</v>
      </c>
      <c r="AG119">
        <f t="shared" si="108"/>
        <v>-24.999999999999996</v>
      </c>
      <c r="AH119">
        <f t="shared" si="109"/>
        <v>28.539816339744824</v>
      </c>
      <c r="AI119">
        <f t="shared" si="110"/>
        <v>-25</v>
      </c>
      <c r="AJ119">
        <f t="shared" si="111"/>
        <v>21.432104094770011</v>
      </c>
      <c r="AK119">
        <f t="shared" si="112"/>
        <v>-24.999999999999996</v>
      </c>
      <c r="AL119">
        <f t="shared" si="113"/>
        <v>14.923920022010648</v>
      </c>
      <c r="AM119">
        <f t="shared" si="114"/>
        <v>-24.999999999999996</v>
      </c>
      <c r="AN119">
        <f t="shared" si="115"/>
        <v>8.8071829529268086</v>
      </c>
      <c r="AO119">
        <f t="shared" si="116"/>
        <v>-25</v>
      </c>
      <c r="AP119">
        <f t="shared" si="117"/>
        <v>2.9118389571127636</v>
      </c>
      <c r="AQ119">
        <f t="shared" si="118"/>
        <v>-25</v>
      </c>
      <c r="AR119">
        <f t="shared" si="119"/>
        <v>-2.9118389571127636</v>
      </c>
      <c r="AS119">
        <f t="shared" si="120"/>
        <v>-25</v>
      </c>
      <c r="AT119">
        <f t="shared" si="121"/>
        <v>-8.8071829529268086</v>
      </c>
      <c r="AU119">
        <f t="shared" si="122"/>
        <v>-25</v>
      </c>
      <c r="AV119">
        <f t="shared" si="123"/>
        <v>-14.923920022010648</v>
      </c>
      <c r="AW119">
        <f t="shared" si="124"/>
        <v>-24.999999999999996</v>
      </c>
      <c r="AX119">
        <f t="shared" si="125"/>
        <v>-21.432104094770011</v>
      </c>
      <c r="AY119">
        <f t="shared" si="126"/>
        <v>-24.999999999999996</v>
      </c>
      <c r="AZ119">
        <f t="shared" si="127"/>
        <v>-28.539816339744824</v>
      </c>
      <c r="BA119">
        <f t="shared" si="128"/>
        <v>-25</v>
      </c>
      <c r="BB119">
        <f t="shared" si="129"/>
        <v>-36.518436823865017</v>
      </c>
      <c r="BC119">
        <f t="shared" si="130"/>
        <v>-24.999999999999996</v>
      </c>
      <c r="BD119">
        <f t="shared" si="131"/>
        <v>-45.741871183226664</v>
      </c>
      <c r="BE119">
        <f t="shared" si="132"/>
        <v>-25.000000000000004</v>
      </c>
      <c r="BF119">
        <f t="shared" si="133"/>
        <v>-56.751474918188272</v>
      </c>
      <c r="BG119">
        <f t="shared" si="134"/>
        <v>-25</v>
      </c>
      <c r="BH119">
        <f t="shared" si="135"/>
        <v>-70.3698266616517</v>
      </c>
      <c r="BI119">
        <f t="shared" si="136"/>
        <v>-25</v>
      </c>
      <c r="BJ119">
        <f t="shared" si="137"/>
        <v>-87.91213534812033</v>
      </c>
      <c r="BK119">
        <f t="shared" si="138"/>
        <v>-25</v>
      </c>
      <c r="BL119">
        <f t="shared" si="139"/>
        <v>-111.60596797719829</v>
      </c>
      <c r="BM119">
        <f t="shared" si="140"/>
        <v>-25</v>
      </c>
      <c r="BN119">
        <f t="shared" si="141"/>
        <v>-145.49360168409314</v>
      </c>
      <c r="BO119">
        <f t="shared" si="142"/>
        <v>-25</v>
      </c>
      <c r="BP119">
        <f t="shared" si="143"/>
        <v>-197.575862670373</v>
      </c>
      <c r="BQ119">
        <f t="shared" si="144"/>
        <v>-24.999999999999993</v>
      </c>
      <c r="BR119">
        <f t="shared" si="145"/>
        <v>-285.61944901923454</v>
      </c>
      <c r="BS119">
        <f t="shared" si="146"/>
        <v>-24.999999999999993</v>
      </c>
      <c r="BT119">
        <f t="shared" si="147"/>
        <v>-456.02820441201942</v>
      </c>
      <c r="BU119">
        <f t="shared" si="148"/>
        <v>-24.999999999999996</v>
      </c>
      <c r="BV119">
        <f t="shared" si="149"/>
        <v>-864.55079551990707</v>
      </c>
      <c r="BW119">
        <f t="shared" si="150"/>
        <v>-24.999999999999996</v>
      </c>
      <c r="BX119">
        <f t="shared" si="151"/>
        <v>860.77406334192221</v>
      </c>
      <c r="BY119">
        <f t="shared" si="152"/>
        <v>293.36667262442148</v>
      </c>
      <c r="BZ119">
        <f t="shared" si="153"/>
        <v>577.9388928782945</v>
      </c>
      <c r="CA119">
        <f t="shared" si="154"/>
        <v>1213.8956983317578</v>
      </c>
      <c r="CB119">
        <f t="shared" si="155"/>
        <v>-21807.472598893026</v>
      </c>
      <c r="CC119">
        <f t="shared" si="156"/>
        <v>-25.000000000000004</v>
      </c>
    </row>
    <row r="120" spans="5:81" x14ac:dyDescent="0.2">
      <c r="E120">
        <f t="shared" si="157"/>
        <v>10.499999999999979</v>
      </c>
      <c r="F120" t="e" cm="1">
        <f t="array" ref="F120">xtoyxsnew($E120,F$14,alfa,vita)</f>
        <v>#VALUE!</v>
      </c>
      <c r="G120" t="e" cm="1">
        <f t="array" ref="G120">YtoYySInEW($E120,F$14,alfa,vita)</f>
        <v>#VALUE!</v>
      </c>
      <c r="H120">
        <f t="shared" si="83"/>
        <v>-591.69399516057103</v>
      </c>
      <c r="I120">
        <f t="shared" si="84"/>
        <v>1231.4988550551643</v>
      </c>
      <c r="J120">
        <f t="shared" si="85"/>
        <v>-871.12527608539801</v>
      </c>
      <c r="K120">
        <f t="shared" si="86"/>
        <v>288.9710792230627</v>
      </c>
      <c r="L120">
        <f t="shared" si="87"/>
        <v>864.55079551990707</v>
      </c>
      <c r="M120">
        <f t="shared" si="88"/>
        <v>-24.999999999999996</v>
      </c>
      <c r="N120">
        <f t="shared" si="89"/>
        <v>456.02820441201942</v>
      </c>
      <c r="O120">
        <f t="shared" si="90"/>
        <v>-24.999999999999996</v>
      </c>
      <c r="P120">
        <f t="shared" si="91"/>
        <v>285.61944901923454</v>
      </c>
      <c r="Q120">
        <f t="shared" si="92"/>
        <v>-24.999999999999993</v>
      </c>
      <c r="R120">
        <f t="shared" si="93"/>
        <v>197.575862670373</v>
      </c>
      <c r="S120">
        <f t="shared" si="94"/>
        <v>-24.999999999999993</v>
      </c>
      <c r="T120">
        <f t="shared" si="95"/>
        <v>145.49360168409314</v>
      </c>
      <c r="U120">
        <f t="shared" si="96"/>
        <v>-25</v>
      </c>
      <c r="V120">
        <f t="shared" si="97"/>
        <v>111.60596797719829</v>
      </c>
      <c r="W120">
        <f t="shared" si="98"/>
        <v>-25</v>
      </c>
      <c r="X120">
        <f t="shared" si="99"/>
        <v>87.91213534812033</v>
      </c>
      <c r="Y120">
        <f t="shared" si="100"/>
        <v>-25</v>
      </c>
      <c r="Z120">
        <f t="shared" si="101"/>
        <v>70.3698266616517</v>
      </c>
      <c r="AA120">
        <f t="shared" si="102"/>
        <v>-25</v>
      </c>
      <c r="AB120">
        <f t="shared" si="103"/>
        <v>56.751474918188272</v>
      </c>
      <c r="AC120">
        <f t="shared" si="104"/>
        <v>-25</v>
      </c>
      <c r="AD120">
        <f t="shared" si="105"/>
        <v>45.741871183226664</v>
      </c>
      <c r="AE120">
        <f t="shared" si="106"/>
        <v>-25.000000000000004</v>
      </c>
      <c r="AF120">
        <f t="shared" si="107"/>
        <v>36.518436823865017</v>
      </c>
      <c r="AG120">
        <f t="shared" si="108"/>
        <v>-24.999999999999996</v>
      </c>
      <c r="AH120">
        <f t="shared" si="109"/>
        <v>28.539816339744824</v>
      </c>
      <c r="AI120">
        <f t="shared" si="110"/>
        <v>-25</v>
      </c>
      <c r="AJ120">
        <f t="shared" si="111"/>
        <v>21.432104094770011</v>
      </c>
      <c r="AK120">
        <f t="shared" si="112"/>
        <v>-24.999999999999996</v>
      </c>
      <c r="AL120">
        <f t="shared" si="113"/>
        <v>14.923920022010648</v>
      </c>
      <c r="AM120">
        <f t="shared" si="114"/>
        <v>-24.999999999999996</v>
      </c>
      <c r="AN120">
        <f t="shared" si="115"/>
        <v>8.8071829529268086</v>
      </c>
      <c r="AO120">
        <f t="shared" si="116"/>
        <v>-25</v>
      </c>
      <c r="AP120">
        <f t="shared" si="117"/>
        <v>2.9118389571127636</v>
      </c>
      <c r="AQ120">
        <f t="shared" si="118"/>
        <v>-25</v>
      </c>
      <c r="AR120">
        <f t="shared" si="119"/>
        <v>-2.9118389571127636</v>
      </c>
      <c r="AS120">
        <f t="shared" si="120"/>
        <v>-25</v>
      </c>
      <c r="AT120">
        <f t="shared" si="121"/>
        <v>-8.8071829529268086</v>
      </c>
      <c r="AU120">
        <f t="shared" si="122"/>
        <v>-25</v>
      </c>
      <c r="AV120">
        <f t="shared" si="123"/>
        <v>-14.923920022010648</v>
      </c>
      <c r="AW120">
        <f t="shared" si="124"/>
        <v>-24.999999999999996</v>
      </c>
      <c r="AX120">
        <f t="shared" si="125"/>
        <v>-21.432104094770011</v>
      </c>
      <c r="AY120">
        <f t="shared" si="126"/>
        <v>-24.999999999999996</v>
      </c>
      <c r="AZ120">
        <f t="shared" si="127"/>
        <v>-28.539816339744824</v>
      </c>
      <c r="BA120">
        <f t="shared" si="128"/>
        <v>-25</v>
      </c>
      <c r="BB120">
        <f t="shared" si="129"/>
        <v>-36.518436823865017</v>
      </c>
      <c r="BC120">
        <f t="shared" si="130"/>
        <v>-24.999999999999996</v>
      </c>
      <c r="BD120">
        <f t="shared" si="131"/>
        <v>-45.741871183226664</v>
      </c>
      <c r="BE120">
        <f t="shared" si="132"/>
        <v>-25.000000000000004</v>
      </c>
      <c r="BF120">
        <f t="shared" si="133"/>
        <v>-56.751474918188272</v>
      </c>
      <c r="BG120">
        <f t="shared" si="134"/>
        <v>-25</v>
      </c>
      <c r="BH120">
        <f t="shared" si="135"/>
        <v>-70.3698266616517</v>
      </c>
      <c r="BI120">
        <f t="shared" si="136"/>
        <v>-25</v>
      </c>
      <c r="BJ120">
        <f t="shared" si="137"/>
        <v>-87.91213534812033</v>
      </c>
      <c r="BK120">
        <f t="shared" si="138"/>
        <v>-25</v>
      </c>
      <c r="BL120">
        <f t="shared" si="139"/>
        <v>-111.60596797719829</v>
      </c>
      <c r="BM120">
        <f t="shared" si="140"/>
        <v>-25</v>
      </c>
      <c r="BN120">
        <f t="shared" si="141"/>
        <v>-145.49360168409314</v>
      </c>
      <c r="BO120">
        <f t="shared" si="142"/>
        <v>-25</v>
      </c>
      <c r="BP120">
        <f t="shared" si="143"/>
        <v>-197.575862670373</v>
      </c>
      <c r="BQ120">
        <f t="shared" si="144"/>
        <v>-24.999999999999993</v>
      </c>
      <c r="BR120">
        <f t="shared" si="145"/>
        <v>-285.61944901923454</v>
      </c>
      <c r="BS120">
        <f t="shared" si="146"/>
        <v>-24.999999999999993</v>
      </c>
      <c r="BT120">
        <f t="shared" si="147"/>
        <v>-456.02820441201942</v>
      </c>
      <c r="BU120">
        <f t="shared" si="148"/>
        <v>-24.999999999999996</v>
      </c>
      <c r="BV120">
        <f t="shared" si="149"/>
        <v>-864.55079551990707</v>
      </c>
      <c r="BW120">
        <f t="shared" si="150"/>
        <v>-24.999999999999996</v>
      </c>
      <c r="BX120">
        <f t="shared" si="151"/>
        <v>871.12527608539801</v>
      </c>
      <c r="BY120">
        <f t="shared" si="152"/>
        <v>288.9710792230627</v>
      </c>
      <c r="BZ120">
        <f t="shared" si="153"/>
        <v>591.69399516057103</v>
      </c>
      <c r="CA120">
        <f t="shared" si="154"/>
        <v>1231.4988550551643</v>
      </c>
      <c r="CB120">
        <f t="shared" si="155"/>
        <v>-21807.472598893026</v>
      </c>
      <c r="CC120">
        <f t="shared" si="156"/>
        <v>-25.000000000000004</v>
      </c>
    </row>
    <row r="121" spans="5:81" x14ac:dyDescent="0.2">
      <c r="E121">
        <f t="shared" si="157"/>
        <v>10.599999999999978</v>
      </c>
      <c r="F121" t="e" cm="1">
        <f t="array" ref="F121">xtoyxsnew($E121,F$14,alfa,vita)</f>
        <v>#VALUE!</v>
      </c>
      <c r="G121" t="e" cm="1">
        <f t="array" ref="G121">YtoYySInEW($E121,F$14,alfa,vita)</f>
        <v>#VALUE!</v>
      </c>
      <c r="H121">
        <f t="shared" si="83"/>
        <v>-605.64342477259072</v>
      </c>
      <c r="I121">
        <f t="shared" si="84"/>
        <v>1249.1492989720682</v>
      </c>
      <c r="J121">
        <f t="shared" si="85"/>
        <v>-881.33033708124458</v>
      </c>
      <c r="K121">
        <f t="shared" si="86"/>
        <v>284.43898482563634</v>
      </c>
      <c r="L121">
        <f t="shared" si="87"/>
        <v>864.55079551990707</v>
      </c>
      <c r="M121">
        <f t="shared" si="88"/>
        <v>-24.999999999999996</v>
      </c>
      <c r="N121">
        <f t="shared" si="89"/>
        <v>456.02820441201942</v>
      </c>
      <c r="O121">
        <f t="shared" si="90"/>
        <v>-24.999999999999996</v>
      </c>
      <c r="P121">
        <f t="shared" si="91"/>
        <v>285.61944901923454</v>
      </c>
      <c r="Q121">
        <f t="shared" si="92"/>
        <v>-24.999999999999993</v>
      </c>
      <c r="R121">
        <f t="shared" si="93"/>
        <v>197.575862670373</v>
      </c>
      <c r="S121">
        <f t="shared" si="94"/>
        <v>-24.999999999999993</v>
      </c>
      <c r="T121">
        <f t="shared" si="95"/>
        <v>145.49360168409314</v>
      </c>
      <c r="U121">
        <f t="shared" si="96"/>
        <v>-25</v>
      </c>
      <c r="V121">
        <f t="shared" si="97"/>
        <v>111.60596797719829</v>
      </c>
      <c r="W121">
        <f t="shared" si="98"/>
        <v>-25</v>
      </c>
      <c r="X121">
        <f t="shared" si="99"/>
        <v>87.91213534812033</v>
      </c>
      <c r="Y121">
        <f t="shared" si="100"/>
        <v>-25</v>
      </c>
      <c r="Z121">
        <f t="shared" si="101"/>
        <v>70.3698266616517</v>
      </c>
      <c r="AA121">
        <f t="shared" si="102"/>
        <v>-25</v>
      </c>
      <c r="AB121">
        <f t="shared" si="103"/>
        <v>56.751474918188272</v>
      </c>
      <c r="AC121">
        <f t="shared" si="104"/>
        <v>-25</v>
      </c>
      <c r="AD121">
        <f t="shared" si="105"/>
        <v>45.741871183226664</v>
      </c>
      <c r="AE121">
        <f t="shared" si="106"/>
        <v>-25.000000000000004</v>
      </c>
      <c r="AF121">
        <f t="shared" si="107"/>
        <v>36.518436823865017</v>
      </c>
      <c r="AG121">
        <f t="shared" si="108"/>
        <v>-24.999999999999996</v>
      </c>
      <c r="AH121">
        <f t="shared" si="109"/>
        <v>28.539816339744824</v>
      </c>
      <c r="AI121">
        <f t="shared" si="110"/>
        <v>-25</v>
      </c>
      <c r="AJ121">
        <f t="shared" si="111"/>
        <v>21.432104094770011</v>
      </c>
      <c r="AK121">
        <f t="shared" si="112"/>
        <v>-24.999999999999996</v>
      </c>
      <c r="AL121">
        <f t="shared" si="113"/>
        <v>14.923920022010648</v>
      </c>
      <c r="AM121">
        <f t="shared" si="114"/>
        <v>-24.999999999999996</v>
      </c>
      <c r="AN121">
        <f t="shared" si="115"/>
        <v>8.8071829529268086</v>
      </c>
      <c r="AO121">
        <f t="shared" si="116"/>
        <v>-25</v>
      </c>
      <c r="AP121">
        <f t="shared" si="117"/>
        <v>2.9118389571127636</v>
      </c>
      <c r="AQ121">
        <f t="shared" si="118"/>
        <v>-25</v>
      </c>
      <c r="AR121">
        <f t="shared" si="119"/>
        <v>-2.9118389571127636</v>
      </c>
      <c r="AS121">
        <f t="shared" si="120"/>
        <v>-25</v>
      </c>
      <c r="AT121">
        <f t="shared" si="121"/>
        <v>-8.8071829529268086</v>
      </c>
      <c r="AU121">
        <f t="shared" si="122"/>
        <v>-25</v>
      </c>
      <c r="AV121">
        <f t="shared" si="123"/>
        <v>-14.923920022010648</v>
      </c>
      <c r="AW121">
        <f t="shared" si="124"/>
        <v>-24.999999999999996</v>
      </c>
      <c r="AX121">
        <f t="shared" si="125"/>
        <v>-21.432104094770011</v>
      </c>
      <c r="AY121">
        <f t="shared" si="126"/>
        <v>-24.999999999999996</v>
      </c>
      <c r="AZ121">
        <f t="shared" si="127"/>
        <v>-28.539816339744824</v>
      </c>
      <c r="BA121">
        <f t="shared" si="128"/>
        <v>-25</v>
      </c>
      <c r="BB121">
        <f t="shared" si="129"/>
        <v>-36.518436823865017</v>
      </c>
      <c r="BC121">
        <f t="shared" si="130"/>
        <v>-24.999999999999996</v>
      </c>
      <c r="BD121">
        <f t="shared" si="131"/>
        <v>-45.741871183226664</v>
      </c>
      <c r="BE121">
        <f t="shared" si="132"/>
        <v>-25.000000000000004</v>
      </c>
      <c r="BF121">
        <f t="shared" si="133"/>
        <v>-56.751474918188272</v>
      </c>
      <c r="BG121">
        <f t="shared" si="134"/>
        <v>-25</v>
      </c>
      <c r="BH121">
        <f t="shared" si="135"/>
        <v>-70.3698266616517</v>
      </c>
      <c r="BI121">
        <f t="shared" si="136"/>
        <v>-25</v>
      </c>
      <c r="BJ121">
        <f t="shared" si="137"/>
        <v>-87.91213534812033</v>
      </c>
      <c r="BK121">
        <f t="shared" si="138"/>
        <v>-25</v>
      </c>
      <c r="BL121">
        <f t="shared" si="139"/>
        <v>-111.60596797719829</v>
      </c>
      <c r="BM121">
        <f t="shared" si="140"/>
        <v>-25</v>
      </c>
      <c r="BN121">
        <f t="shared" si="141"/>
        <v>-145.49360168409314</v>
      </c>
      <c r="BO121">
        <f t="shared" si="142"/>
        <v>-25</v>
      </c>
      <c r="BP121">
        <f t="shared" si="143"/>
        <v>-197.575862670373</v>
      </c>
      <c r="BQ121">
        <f t="shared" si="144"/>
        <v>-24.999999999999993</v>
      </c>
      <c r="BR121">
        <f t="shared" si="145"/>
        <v>-285.61944901923454</v>
      </c>
      <c r="BS121">
        <f t="shared" si="146"/>
        <v>-24.999999999999993</v>
      </c>
      <c r="BT121">
        <f t="shared" si="147"/>
        <v>-456.02820441201942</v>
      </c>
      <c r="BU121">
        <f t="shared" si="148"/>
        <v>-24.999999999999996</v>
      </c>
      <c r="BV121">
        <f t="shared" si="149"/>
        <v>-864.55079551990707</v>
      </c>
      <c r="BW121">
        <f t="shared" si="150"/>
        <v>-24.999999999999996</v>
      </c>
      <c r="BX121">
        <f t="shared" si="151"/>
        <v>881.33033708124458</v>
      </c>
      <c r="BY121">
        <f t="shared" si="152"/>
        <v>284.43898482563634</v>
      </c>
      <c r="BZ121">
        <f t="shared" si="153"/>
        <v>605.64342477259072</v>
      </c>
      <c r="CA121">
        <f t="shared" si="154"/>
        <v>1249.1492989720682</v>
      </c>
      <c r="CB121">
        <f t="shared" si="155"/>
        <v>-21807.472598893026</v>
      </c>
      <c r="CC121">
        <f t="shared" si="156"/>
        <v>-25.000000000000004</v>
      </c>
    </row>
    <row r="122" spans="5:81" x14ac:dyDescent="0.2">
      <c r="E122">
        <f t="shared" si="157"/>
        <v>10.699999999999978</v>
      </c>
      <c r="F122" t="e" cm="1">
        <f t="array" ref="F122">xtoyxsnew($E122,F$14,alfa,vita)</f>
        <v>#VALUE!</v>
      </c>
      <c r="G122" t="e" cm="1">
        <f t="array" ref="G122">YtoYySInEW($E122,F$14,alfa,vita)</f>
        <v>#VALUE!</v>
      </c>
      <c r="H122">
        <f t="shared" si="83"/>
        <v>-619.7876912090195</v>
      </c>
      <c r="I122">
        <f t="shared" si="84"/>
        <v>1266.8448849049691</v>
      </c>
      <c r="J122">
        <f t="shared" si="85"/>
        <v>-891.38485663161919</v>
      </c>
      <c r="K122">
        <f t="shared" si="86"/>
        <v>279.7752464824402</v>
      </c>
      <c r="L122">
        <f t="shared" si="87"/>
        <v>864.55079551990707</v>
      </c>
      <c r="M122">
        <f t="shared" si="88"/>
        <v>-24.999999999999996</v>
      </c>
      <c r="N122">
        <f t="shared" si="89"/>
        <v>456.02820441201942</v>
      </c>
      <c r="O122">
        <f t="shared" si="90"/>
        <v>-24.999999999999996</v>
      </c>
      <c r="P122">
        <f t="shared" si="91"/>
        <v>285.61944901923454</v>
      </c>
      <c r="Q122">
        <f t="shared" si="92"/>
        <v>-24.999999999999993</v>
      </c>
      <c r="R122">
        <f t="shared" si="93"/>
        <v>197.575862670373</v>
      </c>
      <c r="S122">
        <f t="shared" si="94"/>
        <v>-24.999999999999993</v>
      </c>
      <c r="T122">
        <f t="shared" si="95"/>
        <v>145.49360168409314</v>
      </c>
      <c r="U122">
        <f t="shared" si="96"/>
        <v>-25</v>
      </c>
      <c r="V122">
        <f t="shared" si="97"/>
        <v>111.60596797719829</v>
      </c>
      <c r="W122">
        <f t="shared" si="98"/>
        <v>-25</v>
      </c>
      <c r="X122">
        <f t="shared" si="99"/>
        <v>87.91213534812033</v>
      </c>
      <c r="Y122">
        <f t="shared" si="100"/>
        <v>-25</v>
      </c>
      <c r="Z122">
        <f t="shared" si="101"/>
        <v>70.3698266616517</v>
      </c>
      <c r="AA122">
        <f t="shared" si="102"/>
        <v>-25</v>
      </c>
      <c r="AB122">
        <f t="shared" si="103"/>
        <v>56.751474918188272</v>
      </c>
      <c r="AC122">
        <f t="shared" si="104"/>
        <v>-25</v>
      </c>
      <c r="AD122">
        <f t="shared" si="105"/>
        <v>45.741871183226664</v>
      </c>
      <c r="AE122">
        <f t="shared" si="106"/>
        <v>-25.000000000000004</v>
      </c>
      <c r="AF122">
        <f t="shared" si="107"/>
        <v>36.518436823865017</v>
      </c>
      <c r="AG122">
        <f t="shared" si="108"/>
        <v>-24.999999999999996</v>
      </c>
      <c r="AH122">
        <f t="shared" si="109"/>
        <v>28.539816339744824</v>
      </c>
      <c r="AI122">
        <f t="shared" si="110"/>
        <v>-25</v>
      </c>
      <c r="AJ122">
        <f t="shared" si="111"/>
        <v>21.432104094770011</v>
      </c>
      <c r="AK122">
        <f t="shared" si="112"/>
        <v>-24.999999999999996</v>
      </c>
      <c r="AL122">
        <f t="shared" si="113"/>
        <v>14.923920022010648</v>
      </c>
      <c r="AM122">
        <f t="shared" si="114"/>
        <v>-24.999999999999996</v>
      </c>
      <c r="AN122">
        <f t="shared" si="115"/>
        <v>8.8071829529268086</v>
      </c>
      <c r="AO122">
        <f t="shared" si="116"/>
        <v>-25</v>
      </c>
      <c r="AP122">
        <f t="shared" si="117"/>
        <v>2.9118389571127636</v>
      </c>
      <c r="AQ122">
        <f t="shared" si="118"/>
        <v>-25</v>
      </c>
      <c r="AR122">
        <f t="shared" si="119"/>
        <v>-2.9118389571127636</v>
      </c>
      <c r="AS122">
        <f t="shared" si="120"/>
        <v>-25</v>
      </c>
      <c r="AT122">
        <f t="shared" si="121"/>
        <v>-8.8071829529268086</v>
      </c>
      <c r="AU122">
        <f t="shared" si="122"/>
        <v>-25</v>
      </c>
      <c r="AV122">
        <f t="shared" si="123"/>
        <v>-14.923920022010648</v>
      </c>
      <c r="AW122">
        <f t="shared" si="124"/>
        <v>-24.999999999999996</v>
      </c>
      <c r="AX122">
        <f t="shared" si="125"/>
        <v>-21.432104094770011</v>
      </c>
      <c r="AY122">
        <f t="shared" si="126"/>
        <v>-24.999999999999996</v>
      </c>
      <c r="AZ122">
        <f t="shared" si="127"/>
        <v>-28.539816339744824</v>
      </c>
      <c r="BA122">
        <f t="shared" si="128"/>
        <v>-25</v>
      </c>
      <c r="BB122">
        <f t="shared" si="129"/>
        <v>-36.518436823865017</v>
      </c>
      <c r="BC122">
        <f t="shared" si="130"/>
        <v>-24.999999999999996</v>
      </c>
      <c r="BD122">
        <f t="shared" si="131"/>
        <v>-45.741871183226664</v>
      </c>
      <c r="BE122">
        <f t="shared" si="132"/>
        <v>-25.000000000000004</v>
      </c>
      <c r="BF122">
        <f t="shared" si="133"/>
        <v>-56.751474918188272</v>
      </c>
      <c r="BG122">
        <f t="shared" si="134"/>
        <v>-25</v>
      </c>
      <c r="BH122">
        <f t="shared" si="135"/>
        <v>-70.3698266616517</v>
      </c>
      <c r="BI122">
        <f t="shared" si="136"/>
        <v>-25</v>
      </c>
      <c r="BJ122">
        <f t="shared" si="137"/>
        <v>-87.91213534812033</v>
      </c>
      <c r="BK122">
        <f t="shared" si="138"/>
        <v>-25</v>
      </c>
      <c r="BL122">
        <f t="shared" si="139"/>
        <v>-111.60596797719829</v>
      </c>
      <c r="BM122">
        <f t="shared" si="140"/>
        <v>-25</v>
      </c>
      <c r="BN122">
        <f t="shared" si="141"/>
        <v>-145.49360168409314</v>
      </c>
      <c r="BO122">
        <f t="shared" si="142"/>
        <v>-25</v>
      </c>
      <c r="BP122">
        <f t="shared" si="143"/>
        <v>-197.575862670373</v>
      </c>
      <c r="BQ122">
        <f t="shared" si="144"/>
        <v>-24.999999999999993</v>
      </c>
      <c r="BR122">
        <f t="shared" si="145"/>
        <v>-285.61944901923454</v>
      </c>
      <c r="BS122">
        <f t="shared" si="146"/>
        <v>-24.999999999999993</v>
      </c>
      <c r="BT122">
        <f t="shared" si="147"/>
        <v>-456.02820441201942</v>
      </c>
      <c r="BU122">
        <f t="shared" si="148"/>
        <v>-24.999999999999996</v>
      </c>
      <c r="BV122">
        <f t="shared" si="149"/>
        <v>-864.55079551990707</v>
      </c>
      <c r="BW122">
        <f t="shared" si="150"/>
        <v>-24.999999999999996</v>
      </c>
      <c r="BX122">
        <f t="shared" si="151"/>
        <v>891.38485663161919</v>
      </c>
      <c r="BY122">
        <f t="shared" si="152"/>
        <v>279.7752464824402</v>
      </c>
      <c r="BZ122">
        <f t="shared" si="153"/>
        <v>619.7876912090195</v>
      </c>
      <c r="CA122">
        <f t="shared" si="154"/>
        <v>1266.8448849049691</v>
      </c>
      <c r="CB122">
        <f t="shared" si="155"/>
        <v>-21807.472598893026</v>
      </c>
      <c r="CC122">
        <f t="shared" si="156"/>
        <v>-25.000000000000004</v>
      </c>
    </row>
    <row r="123" spans="5:81" x14ac:dyDescent="0.2">
      <c r="E123">
        <f t="shared" si="157"/>
        <v>10.799999999999978</v>
      </c>
      <c r="F123" t="e" cm="1">
        <f t="array" ref="F123">xtoyxsnew($E123,F$14,alfa,vita)</f>
        <v>#VALUE!</v>
      </c>
      <c r="G123" t="e" cm="1">
        <f t="array" ref="G123">YtoYySInEW($E123,F$14,alfa,vita)</f>
        <v>#VALUE!</v>
      </c>
      <c r="H123">
        <f t="shared" si="83"/>
        <v>-634.12728028469064</v>
      </c>
      <c r="I123">
        <f t="shared" si="84"/>
        <v>1284.5834621899528</v>
      </c>
      <c r="J123">
        <f t="shared" si="85"/>
        <v>-901.28460637410433</v>
      </c>
      <c r="K123">
        <f t="shared" si="86"/>
        <v>274.98486232672599</v>
      </c>
      <c r="L123">
        <f t="shared" si="87"/>
        <v>864.55079551990707</v>
      </c>
      <c r="M123">
        <f t="shared" si="88"/>
        <v>-24.999999999999996</v>
      </c>
      <c r="N123">
        <f t="shared" si="89"/>
        <v>456.02820441201942</v>
      </c>
      <c r="O123">
        <f t="shared" si="90"/>
        <v>-24.999999999999996</v>
      </c>
      <c r="P123">
        <f t="shared" si="91"/>
        <v>285.61944901923454</v>
      </c>
      <c r="Q123">
        <f t="shared" si="92"/>
        <v>-24.999999999999993</v>
      </c>
      <c r="R123">
        <f t="shared" si="93"/>
        <v>197.575862670373</v>
      </c>
      <c r="S123">
        <f t="shared" si="94"/>
        <v>-24.999999999999993</v>
      </c>
      <c r="T123">
        <f t="shared" si="95"/>
        <v>145.49360168409314</v>
      </c>
      <c r="U123">
        <f t="shared" si="96"/>
        <v>-25</v>
      </c>
      <c r="V123">
        <f t="shared" si="97"/>
        <v>111.60596797719829</v>
      </c>
      <c r="W123">
        <f t="shared" si="98"/>
        <v>-25</v>
      </c>
      <c r="X123">
        <f t="shared" si="99"/>
        <v>87.91213534812033</v>
      </c>
      <c r="Y123">
        <f t="shared" si="100"/>
        <v>-25</v>
      </c>
      <c r="Z123">
        <f t="shared" si="101"/>
        <v>70.3698266616517</v>
      </c>
      <c r="AA123">
        <f t="shared" si="102"/>
        <v>-25</v>
      </c>
      <c r="AB123">
        <f t="shared" si="103"/>
        <v>56.751474918188272</v>
      </c>
      <c r="AC123">
        <f t="shared" si="104"/>
        <v>-25</v>
      </c>
      <c r="AD123">
        <f t="shared" si="105"/>
        <v>45.741871183226664</v>
      </c>
      <c r="AE123">
        <f t="shared" si="106"/>
        <v>-25.000000000000004</v>
      </c>
      <c r="AF123">
        <f t="shared" si="107"/>
        <v>36.518436823865017</v>
      </c>
      <c r="AG123">
        <f t="shared" si="108"/>
        <v>-24.999999999999996</v>
      </c>
      <c r="AH123">
        <f t="shared" si="109"/>
        <v>28.539816339744824</v>
      </c>
      <c r="AI123">
        <f t="shared" si="110"/>
        <v>-25</v>
      </c>
      <c r="AJ123">
        <f t="shared" si="111"/>
        <v>21.432104094770011</v>
      </c>
      <c r="AK123">
        <f t="shared" si="112"/>
        <v>-24.999999999999996</v>
      </c>
      <c r="AL123">
        <f t="shared" si="113"/>
        <v>14.923920022010648</v>
      </c>
      <c r="AM123">
        <f t="shared" si="114"/>
        <v>-24.999999999999996</v>
      </c>
      <c r="AN123">
        <f t="shared" si="115"/>
        <v>8.8071829529268086</v>
      </c>
      <c r="AO123">
        <f t="shared" si="116"/>
        <v>-25</v>
      </c>
      <c r="AP123">
        <f t="shared" si="117"/>
        <v>2.9118389571127636</v>
      </c>
      <c r="AQ123">
        <f t="shared" si="118"/>
        <v>-25</v>
      </c>
      <c r="AR123">
        <f t="shared" si="119"/>
        <v>-2.9118389571127636</v>
      </c>
      <c r="AS123">
        <f t="shared" si="120"/>
        <v>-25</v>
      </c>
      <c r="AT123">
        <f t="shared" si="121"/>
        <v>-8.8071829529268086</v>
      </c>
      <c r="AU123">
        <f t="shared" si="122"/>
        <v>-25</v>
      </c>
      <c r="AV123">
        <f t="shared" si="123"/>
        <v>-14.923920022010648</v>
      </c>
      <c r="AW123">
        <f t="shared" si="124"/>
        <v>-24.999999999999996</v>
      </c>
      <c r="AX123">
        <f t="shared" si="125"/>
        <v>-21.432104094770011</v>
      </c>
      <c r="AY123">
        <f t="shared" si="126"/>
        <v>-24.999999999999996</v>
      </c>
      <c r="AZ123">
        <f t="shared" si="127"/>
        <v>-28.539816339744824</v>
      </c>
      <c r="BA123">
        <f t="shared" si="128"/>
        <v>-25</v>
      </c>
      <c r="BB123">
        <f t="shared" si="129"/>
        <v>-36.518436823865017</v>
      </c>
      <c r="BC123">
        <f t="shared" si="130"/>
        <v>-24.999999999999996</v>
      </c>
      <c r="BD123">
        <f t="shared" si="131"/>
        <v>-45.741871183226664</v>
      </c>
      <c r="BE123">
        <f t="shared" si="132"/>
        <v>-25.000000000000004</v>
      </c>
      <c r="BF123">
        <f t="shared" si="133"/>
        <v>-56.751474918188272</v>
      </c>
      <c r="BG123">
        <f t="shared" si="134"/>
        <v>-25</v>
      </c>
      <c r="BH123">
        <f t="shared" si="135"/>
        <v>-70.3698266616517</v>
      </c>
      <c r="BI123">
        <f t="shared" si="136"/>
        <v>-25</v>
      </c>
      <c r="BJ123">
        <f t="shared" si="137"/>
        <v>-87.91213534812033</v>
      </c>
      <c r="BK123">
        <f t="shared" si="138"/>
        <v>-25</v>
      </c>
      <c r="BL123">
        <f t="shared" si="139"/>
        <v>-111.60596797719829</v>
      </c>
      <c r="BM123">
        <f t="shared" si="140"/>
        <v>-25</v>
      </c>
      <c r="BN123">
        <f t="shared" si="141"/>
        <v>-145.49360168409314</v>
      </c>
      <c r="BO123">
        <f t="shared" si="142"/>
        <v>-25</v>
      </c>
      <c r="BP123">
        <f t="shared" si="143"/>
        <v>-197.575862670373</v>
      </c>
      <c r="BQ123">
        <f t="shared" si="144"/>
        <v>-24.999999999999993</v>
      </c>
      <c r="BR123">
        <f t="shared" si="145"/>
        <v>-285.61944901923454</v>
      </c>
      <c r="BS123">
        <f t="shared" si="146"/>
        <v>-24.999999999999993</v>
      </c>
      <c r="BT123">
        <f t="shared" si="147"/>
        <v>-456.02820441201942</v>
      </c>
      <c r="BU123">
        <f t="shared" si="148"/>
        <v>-24.999999999999996</v>
      </c>
      <c r="BV123">
        <f t="shared" si="149"/>
        <v>-864.55079551990707</v>
      </c>
      <c r="BW123">
        <f t="shared" si="150"/>
        <v>-24.999999999999996</v>
      </c>
      <c r="BX123">
        <f t="shared" si="151"/>
        <v>901.28460637410433</v>
      </c>
      <c r="BY123">
        <f t="shared" si="152"/>
        <v>274.98486232672599</v>
      </c>
      <c r="BZ123">
        <f t="shared" si="153"/>
        <v>634.12728028469064</v>
      </c>
      <c r="CA123">
        <f t="shared" si="154"/>
        <v>1284.5834621899528</v>
      </c>
      <c r="CB123">
        <f t="shared" si="155"/>
        <v>-21807.472598893026</v>
      </c>
      <c r="CC123">
        <f t="shared" si="156"/>
        <v>-25.000000000000004</v>
      </c>
    </row>
    <row r="124" spans="5:81" x14ac:dyDescent="0.2">
      <c r="E124">
        <f t="shared" si="157"/>
        <v>10.899999999999977</v>
      </c>
      <c r="F124" t="e" cm="1">
        <f t="array" ref="F124">xtoyxsnew($E124,F$14,alfa,vita)</f>
        <v>#VALUE!</v>
      </c>
      <c r="G124" t="e" cm="1">
        <f t="array" ref="G124">YtoYySInEW($E124,F$14,alfa,vita)</f>
        <v>#VALUE!</v>
      </c>
      <c r="H124">
        <f t="shared" si="83"/>
        <v>-648.6626540755575</v>
      </c>
      <c r="I124">
        <f t="shared" si="84"/>
        <v>1302.3628749380757</v>
      </c>
      <c r="J124">
        <f t="shared" si="85"/>
        <v>-911.0255238132462</v>
      </c>
      <c r="K124">
        <f t="shared" si="86"/>
        <v>270.0729662181954</v>
      </c>
      <c r="L124">
        <f t="shared" si="87"/>
        <v>864.55079551990707</v>
      </c>
      <c r="M124">
        <f t="shared" si="88"/>
        <v>-24.999999999999996</v>
      </c>
      <c r="N124">
        <f t="shared" si="89"/>
        <v>456.02820441201942</v>
      </c>
      <c r="O124">
        <f t="shared" si="90"/>
        <v>-24.999999999999996</v>
      </c>
      <c r="P124">
        <f t="shared" si="91"/>
        <v>285.61944901923454</v>
      </c>
      <c r="Q124">
        <f t="shared" si="92"/>
        <v>-24.999999999999993</v>
      </c>
      <c r="R124">
        <f t="shared" si="93"/>
        <v>197.575862670373</v>
      </c>
      <c r="S124">
        <f t="shared" si="94"/>
        <v>-24.999999999999993</v>
      </c>
      <c r="T124">
        <f t="shared" si="95"/>
        <v>145.49360168409314</v>
      </c>
      <c r="U124">
        <f t="shared" si="96"/>
        <v>-25</v>
      </c>
      <c r="V124">
        <f t="shared" si="97"/>
        <v>111.60596797719829</v>
      </c>
      <c r="W124">
        <f t="shared" si="98"/>
        <v>-25</v>
      </c>
      <c r="X124">
        <f t="shared" si="99"/>
        <v>87.91213534812033</v>
      </c>
      <c r="Y124">
        <f t="shared" si="100"/>
        <v>-25</v>
      </c>
      <c r="Z124">
        <f t="shared" si="101"/>
        <v>70.3698266616517</v>
      </c>
      <c r="AA124">
        <f t="shared" si="102"/>
        <v>-25</v>
      </c>
      <c r="AB124">
        <f t="shared" si="103"/>
        <v>56.751474918188272</v>
      </c>
      <c r="AC124">
        <f t="shared" si="104"/>
        <v>-25</v>
      </c>
      <c r="AD124">
        <f t="shared" si="105"/>
        <v>45.741871183226664</v>
      </c>
      <c r="AE124">
        <f t="shared" si="106"/>
        <v>-25.000000000000004</v>
      </c>
      <c r="AF124">
        <f t="shared" si="107"/>
        <v>36.518436823865017</v>
      </c>
      <c r="AG124">
        <f t="shared" si="108"/>
        <v>-24.999999999999996</v>
      </c>
      <c r="AH124">
        <f t="shared" si="109"/>
        <v>28.539816339744824</v>
      </c>
      <c r="AI124">
        <f t="shared" si="110"/>
        <v>-25</v>
      </c>
      <c r="AJ124">
        <f t="shared" si="111"/>
        <v>21.432104094770011</v>
      </c>
      <c r="AK124">
        <f t="shared" si="112"/>
        <v>-24.999999999999996</v>
      </c>
      <c r="AL124">
        <f t="shared" si="113"/>
        <v>14.923920022010648</v>
      </c>
      <c r="AM124">
        <f t="shared" si="114"/>
        <v>-24.999999999999996</v>
      </c>
      <c r="AN124">
        <f t="shared" si="115"/>
        <v>8.8071829529268086</v>
      </c>
      <c r="AO124">
        <f t="shared" si="116"/>
        <v>-25</v>
      </c>
      <c r="AP124">
        <f t="shared" si="117"/>
        <v>2.9118389571127636</v>
      </c>
      <c r="AQ124">
        <f t="shared" si="118"/>
        <v>-25</v>
      </c>
      <c r="AR124">
        <f t="shared" si="119"/>
        <v>-2.9118389571127636</v>
      </c>
      <c r="AS124">
        <f t="shared" si="120"/>
        <v>-25</v>
      </c>
      <c r="AT124">
        <f t="shared" si="121"/>
        <v>-8.8071829529268086</v>
      </c>
      <c r="AU124">
        <f t="shared" si="122"/>
        <v>-25</v>
      </c>
      <c r="AV124">
        <f t="shared" si="123"/>
        <v>-14.923920022010648</v>
      </c>
      <c r="AW124">
        <f t="shared" si="124"/>
        <v>-24.999999999999996</v>
      </c>
      <c r="AX124">
        <f t="shared" si="125"/>
        <v>-21.432104094770011</v>
      </c>
      <c r="AY124">
        <f t="shared" si="126"/>
        <v>-24.999999999999996</v>
      </c>
      <c r="AZ124">
        <f t="shared" si="127"/>
        <v>-28.539816339744824</v>
      </c>
      <c r="BA124">
        <f t="shared" si="128"/>
        <v>-25</v>
      </c>
      <c r="BB124">
        <f t="shared" si="129"/>
        <v>-36.518436823865017</v>
      </c>
      <c r="BC124">
        <f t="shared" si="130"/>
        <v>-24.999999999999996</v>
      </c>
      <c r="BD124">
        <f t="shared" si="131"/>
        <v>-45.741871183226664</v>
      </c>
      <c r="BE124">
        <f t="shared" si="132"/>
        <v>-25.000000000000004</v>
      </c>
      <c r="BF124">
        <f t="shared" si="133"/>
        <v>-56.751474918188272</v>
      </c>
      <c r="BG124">
        <f t="shared" si="134"/>
        <v>-25</v>
      </c>
      <c r="BH124">
        <f t="shared" si="135"/>
        <v>-70.3698266616517</v>
      </c>
      <c r="BI124">
        <f t="shared" si="136"/>
        <v>-25</v>
      </c>
      <c r="BJ124">
        <f t="shared" si="137"/>
        <v>-87.91213534812033</v>
      </c>
      <c r="BK124">
        <f t="shared" si="138"/>
        <v>-25</v>
      </c>
      <c r="BL124">
        <f t="shared" si="139"/>
        <v>-111.60596797719829</v>
      </c>
      <c r="BM124">
        <f t="shared" si="140"/>
        <v>-25</v>
      </c>
      <c r="BN124">
        <f t="shared" si="141"/>
        <v>-145.49360168409314</v>
      </c>
      <c r="BO124">
        <f t="shared" si="142"/>
        <v>-25</v>
      </c>
      <c r="BP124">
        <f t="shared" si="143"/>
        <v>-197.575862670373</v>
      </c>
      <c r="BQ124">
        <f t="shared" si="144"/>
        <v>-24.999999999999993</v>
      </c>
      <c r="BR124">
        <f t="shared" si="145"/>
        <v>-285.61944901923454</v>
      </c>
      <c r="BS124">
        <f t="shared" si="146"/>
        <v>-24.999999999999993</v>
      </c>
      <c r="BT124">
        <f t="shared" si="147"/>
        <v>-456.02820441201942</v>
      </c>
      <c r="BU124">
        <f t="shared" si="148"/>
        <v>-24.999999999999996</v>
      </c>
      <c r="BV124">
        <f t="shared" si="149"/>
        <v>-864.55079551990707</v>
      </c>
      <c r="BW124">
        <f t="shared" si="150"/>
        <v>-24.999999999999996</v>
      </c>
      <c r="BX124">
        <f t="shared" si="151"/>
        <v>911.0255238132462</v>
      </c>
      <c r="BY124">
        <f t="shared" si="152"/>
        <v>270.0729662181954</v>
      </c>
      <c r="BZ124">
        <f t="shared" si="153"/>
        <v>648.6626540755575</v>
      </c>
      <c r="CA124">
        <f t="shared" si="154"/>
        <v>1302.3628749380757</v>
      </c>
      <c r="CB124">
        <f t="shared" si="155"/>
        <v>-21807.472598893026</v>
      </c>
      <c r="CC124">
        <f t="shared" si="156"/>
        <v>-25.000000000000004</v>
      </c>
    </row>
    <row r="125" spans="5:81" x14ac:dyDescent="0.2">
      <c r="E125">
        <f t="shared" si="157"/>
        <v>10.999999999999977</v>
      </c>
      <c r="F125" t="e" cm="1">
        <f t="array" ref="F125">xtoyxsnew($E125,F$14,alfa,vita)</f>
        <v>#VALUE!</v>
      </c>
      <c r="G125" t="e" cm="1">
        <f t="array" ref="G125">YtoYySInEW($E125,F$14,alfa,vita)</f>
        <v>#VALUE!</v>
      </c>
      <c r="H125">
        <f t="shared" si="83"/>
        <v>-663.39425086253789</v>
      </c>
      <c r="I125">
        <f t="shared" si="84"/>
        <v>1320.1809622973856</v>
      </c>
      <c r="J125">
        <f t="shared" si="85"/>
        <v>-920.60371667433719</v>
      </c>
      <c r="K125">
        <f t="shared" si="86"/>
        <v>265.04482224103651</v>
      </c>
      <c r="L125">
        <f t="shared" si="87"/>
        <v>864.55079551990707</v>
      </c>
      <c r="M125">
        <f t="shared" si="88"/>
        <v>-24.999999999999996</v>
      </c>
      <c r="N125">
        <f t="shared" si="89"/>
        <v>456.02820441201942</v>
      </c>
      <c r="O125">
        <f t="shared" si="90"/>
        <v>-24.999999999999996</v>
      </c>
      <c r="P125">
        <f t="shared" si="91"/>
        <v>285.61944901923454</v>
      </c>
      <c r="Q125">
        <f t="shared" si="92"/>
        <v>-24.999999999999993</v>
      </c>
      <c r="R125">
        <f t="shared" si="93"/>
        <v>197.575862670373</v>
      </c>
      <c r="S125">
        <f t="shared" si="94"/>
        <v>-24.999999999999993</v>
      </c>
      <c r="T125">
        <f t="shared" si="95"/>
        <v>145.49360168409314</v>
      </c>
      <c r="U125">
        <f t="shared" si="96"/>
        <v>-25</v>
      </c>
      <c r="V125">
        <f t="shared" si="97"/>
        <v>111.60596797719829</v>
      </c>
      <c r="W125">
        <f t="shared" si="98"/>
        <v>-25</v>
      </c>
      <c r="X125">
        <f t="shared" si="99"/>
        <v>87.91213534812033</v>
      </c>
      <c r="Y125">
        <f t="shared" si="100"/>
        <v>-25</v>
      </c>
      <c r="Z125">
        <f t="shared" si="101"/>
        <v>70.3698266616517</v>
      </c>
      <c r="AA125">
        <f t="shared" si="102"/>
        <v>-25</v>
      </c>
      <c r="AB125">
        <f t="shared" si="103"/>
        <v>56.751474918188272</v>
      </c>
      <c r="AC125">
        <f t="shared" si="104"/>
        <v>-25</v>
      </c>
      <c r="AD125">
        <f t="shared" si="105"/>
        <v>45.741871183226664</v>
      </c>
      <c r="AE125">
        <f t="shared" si="106"/>
        <v>-25.000000000000004</v>
      </c>
      <c r="AF125">
        <f t="shared" si="107"/>
        <v>36.518436823865017</v>
      </c>
      <c r="AG125">
        <f t="shared" si="108"/>
        <v>-24.999999999999996</v>
      </c>
      <c r="AH125">
        <f t="shared" si="109"/>
        <v>28.539816339744824</v>
      </c>
      <c r="AI125">
        <f t="shared" si="110"/>
        <v>-25</v>
      </c>
      <c r="AJ125">
        <f t="shared" si="111"/>
        <v>21.432104094770011</v>
      </c>
      <c r="AK125">
        <f t="shared" si="112"/>
        <v>-24.999999999999996</v>
      </c>
      <c r="AL125">
        <f t="shared" si="113"/>
        <v>14.923920022010648</v>
      </c>
      <c r="AM125">
        <f t="shared" si="114"/>
        <v>-24.999999999999996</v>
      </c>
      <c r="AN125">
        <f t="shared" si="115"/>
        <v>8.8071829529268086</v>
      </c>
      <c r="AO125">
        <f t="shared" si="116"/>
        <v>-25</v>
      </c>
      <c r="AP125">
        <f t="shared" si="117"/>
        <v>2.9118389571127636</v>
      </c>
      <c r="AQ125">
        <f t="shared" si="118"/>
        <v>-25</v>
      </c>
      <c r="AR125">
        <f t="shared" si="119"/>
        <v>-2.9118389571127636</v>
      </c>
      <c r="AS125">
        <f t="shared" si="120"/>
        <v>-25</v>
      </c>
      <c r="AT125">
        <f t="shared" si="121"/>
        <v>-8.8071829529268086</v>
      </c>
      <c r="AU125">
        <f t="shared" si="122"/>
        <v>-25</v>
      </c>
      <c r="AV125">
        <f t="shared" si="123"/>
        <v>-14.923920022010648</v>
      </c>
      <c r="AW125">
        <f t="shared" si="124"/>
        <v>-24.999999999999996</v>
      </c>
      <c r="AX125">
        <f t="shared" si="125"/>
        <v>-21.432104094770011</v>
      </c>
      <c r="AY125">
        <f t="shared" si="126"/>
        <v>-24.999999999999996</v>
      </c>
      <c r="AZ125">
        <f t="shared" si="127"/>
        <v>-28.539816339744824</v>
      </c>
      <c r="BA125">
        <f t="shared" si="128"/>
        <v>-25</v>
      </c>
      <c r="BB125">
        <f t="shared" si="129"/>
        <v>-36.518436823865017</v>
      </c>
      <c r="BC125">
        <f t="shared" si="130"/>
        <v>-24.999999999999996</v>
      </c>
      <c r="BD125">
        <f t="shared" si="131"/>
        <v>-45.741871183226664</v>
      </c>
      <c r="BE125">
        <f t="shared" si="132"/>
        <v>-25.000000000000004</v>
      </c>
      <c r="BF125">
        <f t="shared" si="133"/>
        <v>-56.751474918188272</v>
      </c>
      <c r="BG125">
        <f t="shared" si="134"/>
        <v>-25</v>
      </c>
      <c r="BH125">
        <f t="shared" si="135"/>
        <v>-70.3698266616517</v>
      </c>
      <c r="BI125">
        <f t="shared" si="136"/>
        <v>-25</v>
      </c>
      <c r="BJ125">
        <f t="shared" si="137"/>
        <v>-87.91213534812033</v>
      </c>
      <c r="BK125">
        <f t="shared" si="138"/>
        <v>-25</v>
      </c>
      <c r="BL125">
        <f t="shared" si="139"/>
        <v>-111.60596797719829</v>
      </c>
      <c r="BM125">
        <f t="shared" si="140"/>
        <v>-25</v>
      </c>
      <c r="BN125">
        <f t="shared" si="141"/>
        <v>-145.49360168409314</v>
      </c>
      <c r="BO125">
        <f t="shared" si="142"/>
        <v>-25</v>
      </c>
      <c r="BP125">
        <f t="shared" si="143"/>
        <v>-197.575862670373</v>
      </c>
      <c r="BQ125">
        <f t="shared" si="144"/>
        <v>-24.999999999999993</v>
      </c>
      <c r="BR125">
        <f t="shared" si="145"/>
        <v>-285.61944901923454</v>
      </c>
      <c r="BS125">
        <f t="shared" si="146"/>
        <v>-24.999999999999993</v>
      </c>
      <c r="BT125">
        <f t="shared" si="147"/>
        <v>-456.02820441201942</v>
      </c>
      <c r="BU125">
        <f t="shared" si="148"/>
        <v>-24.999999999999996</v>
      </c>
      <c r="BV125">
        <f t="shared" si="149"/>
        <v>-864.55079551990707</v>
      </c>
      <c r="BW125">
        <f t="shared" si="150"/>
        <v>-24.999999999999996</v>
      </c>
      <c r="BX125">
        <f t="shared" si="151"/>
        <v>920.60371667433719</v>
      </c>
      <c r="BY125">
        <f t="shared" si="152"/>
        <v>265.04482224103651</v>
      </c>
      <c r="BZ125">
        <f t="shared" si="153"/>
        <v>663.39425086253789</v>
      </c>
      <c r="CA125">
        <f t="shared" si="154"/>
        <v>1320.1809622973856</v>
      </c>
      <c r="CB125">
        <f t="shared" si="155"/>
        <v>-21807.472598893026</v>
      </c>
      <c r="CC125">
        <f t="shared" si="156"/>
        <v>-25.000000000000004</v>
      </c>
    </row>
    <row r="126" spans="5:81" x14ac:dyDescent="0.2">
      <c r="E126">
        <f t="shared" si="157"/>
        <v>11.099999999999977</v>
      </c>
      <c r="F126" t="e" cm="1">
        <f t="array" ref="F126">xtoyxsnew($E126,F$14,alfa,vita)</f>
        <v>#VALUE!</v>
      </c>
      <c r="G126" t="e" cm="1">
        <f t="array" ref="G126">YtoYySInEW($E126,F$14,alfa,vita)</f>
        <v>#VALUE!</v>
      </c>
      <c r="H126">
        <f t="shared" si="83"/>
        <v>-678.32248507824499</v>
      </c>
      <c r="I126">
        <f t="shared" si="84"/>
        <v>1338.0355587155434</v>
      </c>
      <c r="J126">
        <f t="shared" si="85"/>
        <v>-930.01546707476905</v>
      </c>
      <c r="K126">
        <f t="shared" si="86"/>
        <v>259.9058190623993</v>
      </c>
      <c r="L126">
        <f t="shared" si="87"/>
        <v>864.55079551990707</v>
      </c>
      <c r="M126">
        <f t="shared" si="88"/>
        <v>-24.999999999999996</v>
      </c>
      <c r="N126">
        <f t="shared" si="89"/>
        <v>456.02820441201942</v>
      </c>
      <c r="O126">
        <f t="shared" si="90"/>
        <v>-24.999999999999996</v>
      </c>
      <c r="P126">
        <f t="shared" si="91"/>
        <v>285.61944901923454</v>
      </c>
      <c r="Q126">
        <f t="shared" si="92"/>
        <v>-24.999999999999993</v>
      </c>
      <c r="R126">
        <f t="shared" si="93"/>
        <v>197.575862670373</v>
      </c>
      <c r="S126">
        <f t="shared" si="94"/>
        <v>-24.999999999999993</v>
      </c>
      <c r="T126">
        <f t="shared" si="95"/>
        <v>145.49360168409314</v>
      </c>
      <c r="U126">
        <f t="shared" si="96"/>
        <v>-25</v>
      </c>
      <c r="V126">
        <f t="shared" si="97"/>
        <v>111.60596797719829</v>
      </c>
      <c r="W126">
        <f t="shared" si="98"/>
        <v>-25</v>
      </c>
      <c r="X126">
        <f t="shared" si="99"/>
        <v>87.91213534812033</v>
      </c>
      <c r="Y126">
        <f t="shared" si="100"/>
        <v>-25</v>
      </c>
      <c r="Z126">
        <f t="shared" si="101"/>
        <v>70.3698266616517</v>
      </c>
      <c r="AA126">
        <f t="shared" si="102"/>
        <v>-25</v>
      </c>
      <c r="AB126">
        <f t="shared" si="103"/>
        <v>56.751474918188272</v>
      </c>
      <c r="AC126">
        <f t="shared" si="104"/>
        <v>-25</v>
      </c>
      <c r="AD126">
        <f t="shared" si="105"/>
        <v>45.741871183226664</v>
      </c>
      <c r="AE126">
        <f t="shared" si="106"/>
        <v>-25.000000000000004</v>
      </c>
      <c r="AF126">
        <f t="shared" si="107"/>
        <v>36.518436823865017</v>
      </c>
      <c r="AG126">
        <f t="shared" si="108"/>
        <v>-24.999999999999996</v>
      </c>
      <c r="AH126">
        <f t="shared" si="109"/>
        <v>28.539816339744824</v>
      </c>
      <c r="AI126">
        <f t="shared" si="110"/>
        <v>-25</v>
      </c>
      <c r="AJ126">
        <f t="shared" si="111"/>
        <v>21.432104094770011</v>
      </c>
      <c r="AK126">
        <f t="shared" si="112"/>
        <v>-24.999999999999996</v>
      </c>
      <c r="AL126">
        <f t="shared" si="113"/>
        <v>14.923920022010648</v>
      </c>
      <c r="AM126">
        <f t="shared" si="114"/>
        <v>-24.999999999999996</v>
      </c>
      <c r="AN126">
        <f t="shared" si="115"/>
        <v>8.8071829529268086</v>
      </c>
      <c r="AO126">
        <f t="shared" si="116"/>
        <v>-25</v>
      </c>
      <c r="AP126">
        <f t="shared" si="117"/>
        <v>2.9118389571127636</v>
      </c>
      <c r="AQ126">
        <f t="shared" si="118"/>
        <v>-25</v>
      </c>
      <c r="AR126">
        <f t="shared" si="119"/>
        <v>-2.9118389571127636</v>
      </c>
      <c r="AS126">
        <f t="shared" si="120"/>
        <v>-25</v>
      </c>
      <c r="AT126">
        <f t="shared" si="121"/>
        <v>-8.8071829529268086</v>
      </c>
      <c r="AU126">
        <f t="shared" si="122"/>
        <v>-25</v>
      </c>
      <c r="AV126">
        <f t="shared" si="123"/>
        <v>-14.923920022010648</v>
      </c>
      <c r="AW126">
        <f t="shared" si="124"/>
        <v>-24.999999999999996</v>
      </c>
      <c r="AX126">
        <f t="shared" si="125"/>
        <v>-21.432104094770011</v>
      </c>
      <c r="AY126">
        <f t="shared" si="126"/>
        <v>-24.999999999999996</v>
      </c>
      <c r="AZ126">
        <f t="shared" si="127"/>
        <v>-28.539816339744824</v>
      </c>
      <c r="BA126">
        <f t="shared" si="128"/>
        <v>-25</v>
      </c>
      <c r="BB126">
        <f t="shared" si="129"/>
        <v>-36.518436823865017</v>
      </c>
      <c r="BC126">
        <f t="shared" si="130"/>
        <v>-24.999999999999996</v>
      </c>
      <c r="BD126">
        <f t="shared" si="131"/>
        <v>-45.741871183226664</v>
      </c>
      <c r="BE126">
        <f t="shared" si="132"/>
        <v>-25.000000000000004</v>
      </c>
      <c r="BF126">
        <f t="shared" si="133"/>
        <v>-56.751474918188272</v>
      </c>
      <c r="BG126">
        <f t="shared" si="134"/>
        <v>-25</v>
      </c>
      <c r="BH126">
        <f t="shared" si="135"/>
        <v>-70.3698266616517</v>
      </c>
      <c r="BI126">
        <f t="shared" si="136"/>
        <v>-25</v>
      </c>
      <c r="BJ126">
        <f t="shared" si="137"/>
        <v>-87.91213534812033</v>
      </c>
      <c r="BK126">
        <f t="shared" si="138"/>
        <v>-25</v>
      </c>
      <c r="BL126">
        <f t="shared" si="139"/>
        <v>-111.60596797719829</v>
      </c>
      <c r="BM126">
        <f t="shared" si="140"/>
        <v>-25</v>
      </c>
      <c r="BN126">
        <f t="shared" si="141"/>
        <v>-145.49360168409314</v>
      </c>
      <c r="BO126">
        <f t="shared" si="142"/>
        <v>-25</v>
      </c>
      <c r="BP126">
        <f t="shared" si="143"/>
        <v>-197.575862670373</v>
      </c>
      <c r="BQ126">
        <f t="shared" si="144"/>
        <v>-24.999999999999993</v>
      </c>
      <c r="BR126">
        <f t="shared" si="145"/>
        <v>-285.61944901923454</v>
      </c>
      <c r="BS126">
        <f t="shared" si="146"/>
        <v>-24.999999999999993</v>
      </c>
      <c r="BT126">
        <f t="shared" si="147"/>
        <v>-456.02820441201942</v>
      </c>
      <c r="BU126">
        <f t="shared" si="148"/>
        <v>-24.999999999999996</v>
      </c>
      <c r="BV126">
        <f t="shared" si="149"/>
        <v>-864.55079551990707</v>
      </c>
      <c r="BW126">
        <f t="shared" si="150"/>
        <v>-24.999999999999996</v>
      </c>
      <c r="BX126">
        <f t="shared" si="151"/>
        <v>930.01546707476905</v>
      </c>
      <c r="BY126">
        <f t="shared" si="152"/>
        <v>259.9058190623993</v>
      </c>
      <c r="BZ126">
        <f t="shared" si="153"/>
        <v>678.32248507824499</v>
      </c>
      <c r="CA126">
        <f t="shared" si="154"/>
        <v>1338.0355587155434</v>
      </c>
      <c r="CB126">
        <f t="shared" si="155"/>
        <v>-21807.472598893026</v>
      </c>
      <c r="CC126">
        <f t="shared" si="156"/>
        <v>-25.000000000000004</v>
      </c>
    </row>
    <row r="127" spans="5:81" x14ac:dyDescent="0.2">
      <c r="E127">
        <f t="shared" si="157"/>
        <v>11.199999999999976</v>
      </c>
      <c r="F127" t="e" cm="1">
        <f t="array" ref="F127">xtoyxsnew($E127,F$14,alfa,vita)</f>
        <v>#VALUE!</v>
      </c>
      <c r="G127" t="e" cm="1">
        <f t="array" ref="G127">YtoYySInEW($E127,F$14,alfa,vita)</f>
        <v>#VALUE!</v>
      </c>
      <c r="H127">
        <f t="shared" si="83"/>
        <v>-693.44774725661875</v>
      </c>
      <c r="I127">
        <f t="shared" si="84"/>
        <v>1355.9244942030182</v>
      </c>
      <c r="J127">
        <f t="shared" si="85"/>
        <v>-939.2572355084933</v>
      </c>
      <c r="K127">
        <f t="shared" si="86"/>
        <v>254.66146415735633</v>
      </c>
      <c r="L127">
        <f t="shared" si="87"/>
        <v>864.55079551990707</v>
      </c>
      <c r="M127">
        <f t="shared" si="88"/>
        <v>-24.999999999999996</v>
      </c>
      <c r="N127">
        <f t="shared" si="89"/>
        <v>456.02820441201942</v>
      </c>
      <c r="O127">
        <f t="shared" si="90"/>
        <v>-24.999999999999996</v>
      </c>
      <c r="P127">
        <f t="shared" si="91"/>
        <v>285.61944901923454</v>
      </c>
      <c r="Q127">
        <f t="shared" si="92"/>
        <v>-24.999999999999993</v>
      </c>
      <c r="R127">
        <f t="shared" si="93"/>
        <v>197.575862670373</v>
      </c>
      <c r="S127">
        <f t="shared" si="94"/>
        <v>-24.999999999999993</v>
      </c>
      <c r="T127">
        <f t="shared" si="95"/>
        <v>145.49360168409314</v>
      </c>
      <c r="U127">
        <f t="shared" si="96"/>
        <v>-25</v>
      </c>
      <c r="V127">
        <f t="shared" si="97"/>
        <v>111.60596797719829</v>
      </c>
      <c r="W127">
        <f t="shared" si="98"/>
        <v>-25</v>
      </c>
      <c r="X127">
        <f t="shared" si="99"/>
        <v>87.91213534812033</v>
      </c>
      <c r="Y127">
        <f t="shared" si="100"/>
        <v>-25</v>
      </c>
      <c r="Z127">
        <f t="shared" si="101"/>
        <v>70.3698266616517</v>
      </c>
      <c r="AA127">
        <f t="shared" si="102"/>
        <v>-25</v>
      </c>
      <c r="AB127">
        <f t="shared" si="103"/>
        <v>56.751474918188272</v>
      </c>
      <c r="AC127">
        <f t="shared" si="104"/>
        <v>-25</v>
      </c>
      <c r="AD127">
        <f t="shared" si="105"/>
        <v>45.741871183226664</v>
      </c>
      <c r="AE127">
        <f t="shared" si="106"/>
        <v>-25.000000000000004</v>
      </c>
      <c r="AF127">
        <f t="shared" si="107"/>
        <v>36.518436823865017</v>
      </c>
      <c r="AG127">
        <f t="shared" si="108"/>
        <v>-24.999999999999996</v>
      </c>
      <c r="AH127">
        <f t="shared" si="109"/>
        <v>28.539816339744824</v>
      </c>
      <c r="AI127">
        <f t="shared" si="110"/>
        <v>-25</v>
      </c>
      <c r="AJ127">
        <f t="shared" si="111"/>
        <v>21.432104094770011</v>
      </c>
      <c r="AK127">
        <f t="shared" si="112"/>
        <v>-24.999999999999996</v>
      </c>
      <c r="AL127">
        <f t="shared" si="113"/>
        <v>14.923920022010648</v>
      </c>
      <c r="AM127">
        <f t="shared" si="114"/>
        <v>-24.999999999999996</v>
      </c>
      <c r="AN127">
        <f t="shared" si="115"/>
        <v>8.8071829529268086</v>
      </c>
      <c r="AO127">
        <f t="shared" si="116"/>
        <v>-25</v>
      </c>
      <c r="AP127">
        <f t="shared" si="117"/>
        <v>2.9118389571127636</v>
      </c>
      <c r="AQ127">
        <f t="shared" si="118"/>
        <v>-25</v>
      </c>
      <c r="AR127">
        <f t="shared" si="119"/>
        <v>-2.9118389571127636</v>
      </c>
      <c r="AS127">
        <f t="shared" si="120"/>
        <v>-25</v>
      </c>
      <c r="AT127">
        <f t="shared" si="121"/>
        <v>-8.8071829529268086</v>
      </c>
      <c r="AU127">
        <f t="shared" si="122"/>
        <v>-25</v>
      </c>
      <c r="AV127">
        <f t="shared" si="123"/>
        <v>-14.923920022010648</v>
      </c>
      <c r="AW127">
        <f t="shared" si="124"/>
        <v>-24.999999999999996</v>
      </c>
      <c r="AX127">
        <f t="shared" si="125"/>
        <v>-21.432104094770011</v>
      </c>
      <c r="AY127">
        <f t="shared" si="126"/>
        <v>-24.999999999999996</v>
      </c>
      <c r="AZ127">
        <f t="shared" si="127"/>
        <v>-28.539816339744824</v>
      </c>
      <c r="BA127">
        <f t="shared" si="128"/>
        <v>-25</v>
      </c>
      <c r="BB127">
        <f t="shared" si="129"/>
        <v>-36.518436823865017</v>
      </c>
      <c r="BC127">
        <f t="shared" si="130"/>
        <v>-24.999999999999996</v>
      </c>
      <c r="BD127">
        <f t="shared" si="131"/>
        <v>-45.741871183226664</v>
      </c>
      <c r="BE127">
        <f t="shared" si="132"/>
        <v>-25.000000000000004</v>
      </c>
      <c r="BF127">
        <f t="shared" si="133"/>
        <v>-56.751474918188272</v>
      </c>
      <c r="BG127">
        <f t="shared" si="134"/>
        <v>-25</v>
      </c>
      <c r="BH127">
        <f t="shared" si="135"/>
        <v>-70.3698266616517</v>
      </c>
      <c r="BI127">
        <f t="shared" si="136"/>
        <v>-25</v>
      </c>
      <c r="BJ127">
        <f t="shared" si="137"/>
        <v>-87.91213534812033</v>
      </c>
      <c r="BK127">
        <f t="shared" si="138"/>
        <v>-25</v>
      </c>
      <c r="BL127">
        <f t="shared" si="139"/>
        <v>-111.60596797719829</v>
      </c>
      <c r="BM127">
        <f t="shared" si="140"/>
        <v>-25</v>
      </c>
      <c r="BN127">
        <f t="shared" si="141"/>
        <v>-145.49360168409314</v>
      </c>
      <c r="BO127">
        <f t="shared" si="142"/>
        <v>-25</v>
      </c>
      <c r="BP127">
        <f t="shared" si="143"/>
        <v>-197.575862670373</v>
      </c>
      <c r="BQ127">
        <f t="shared" si="144"/>
        <v>-24.999999999999993</v>
      </c>
      <c r="BR127">
        <f t="shared" si="145"/>
        <v>-285.61944901923454</v>
      </c>
      <c r="BS127">
        <f t="shared" si="146"/>
        <v>-24.999999999999993</v>
      </c>
      <c r="BT127">
        <f t="shared" si="147"/>
        <v>-456.02820441201942</v>
      </c>
      <c r="BU127">
        <f t="shared" si="148"/>
        <v>-24.999999999999996</v>
      </c>
      <c r="BV127">
        <f t="shared" si="149"/>
        <v>-864.55079551990707</v>
      </c>
      <c r="BW127">
        <f t="shared" si="150"/>
        <v>-24.999999999999996</v>
      </c>
      <c r="BX127">
        <f t="shared" si="151"/>
        <v>939.2572355084933</v>
      </c>
      <c r="BY127">
        <f t="shared" si="152"/>
        <v>254.66146415735633</v>
      </c>
      <c r="BZ127">
        <f t="shared" si="153"/>
        <v>693.44774725661875</v>
      </c>
      <c r="CA127">
        <f t="shared" si="154"/>
        <v>1355.9244942030182</v>
      </c>
      <c r="CB127">
        <f t="shared" si="155"/>
        <v>-21807.472598893026</v>
      </c>
      <c r="CC127">
        <f t="shared" si="156"/>
        <v>-25.000000000000004</v>
      </c>
    </row>
    <row r="128" spans="5:81" x14ac:dyDescent="0.2">
      <c r="E128">
        <f t="shared" si="157"/>
        <v>11.299999999999976</v>
      </c>
      <c r="F128" t="e" cm="1">
        <f t="array" ref="F128">xtoyxsnew($E128,F$14,alfa,vita)</f>
        <v>#VALUE!</v>
      </c>
      <c r="G128" t="e" cm="1">
        <f t="array" ref="G128">YtoYySInEW($E128,F$14,alfa,vita)</f>
        <v>#VALUE!</v>
      </c>
      <c r="H128">
        <f t="shared" si="83"/>
        <v>-708.77040398546239</v>
      </c>
      <c r="I128">
        <f t="shared" si="84"/>
        <v>1373.8455945968203</v>
      </c>
      <c r="J128">
        <f t="shared" si="85"/>
        <v>-948.32566463931198</v>
      </c>
      <c r="K128">
        <f t="shared" si="86"/>
        <v>249.31737790653489</v>
      </c>
      <c r="L128">
        <f t="shared" si="87"/>
        <v>864.55079551990707</v>
      </c>
      <c r="M128">
        <f t="shared" si="88"/>
        <v>-24.999999999999996</v>
      </c>
      <c r="N128">
        <f t="shared" si="89"/>
        <v>456.02820441201942</v>
      </c>
      <c r="O128">
        <f t="shared" si="90"/>
        <v>-24.999999999999996</v>
      </c>
      <c r="P128">
        <f t="shared" si="91"/>
        <v>285.61944901923454</v>
      </c>
      <c r="Q128">
        <f t="shared" si="92"/>
        <v>-24.999999999999993</v>
      </c>
      <c r="R128">
        <f t="shared" si="93"/>
        <v>197.575862670373</v>
      </c>
      <c r="S128">
        <f t="shared" si="94"/>
        <v>-24.999999999999993</v>
      </c>
      <c r="T128">
        <f t="shared" si="95"/>
        <v>145.49360168409314</v>
      </c>
      <c r="U128">
        <f t="shared" si="96"/>
        <v>-25</v>
      </c>
      <c r="V128">
        <f t="shared" si="97"/>
        <v>111.60596797719829</v>
      </c>
      <c r="W128">
        <f t="shared" si="98"/>
        <v>-25</v>
      </c>
      <c r="X128">
        <f t="shared" si="99"/>
        <v>87.91213534812033</v>
      </c>
      <c r="Y128">
        <f t="shared" si="100"/>
        <v>-25</v>
      </c>
      <c r="Z128">
        <f t="shared" si="101"/>
        <v>70.3698266616517</v>
      </c>
      <c r="AA128">
        <f t="shared" si="102"/>
        <v>-25</v>
      </c>
      <c r="AB128">
        <f t="shared" si="103"/>
        <v>56.751474918188272</v>
      </c>
      <c r="AC128">
        <f t="shared" si="104"/>
        <v>-25</v>
      </c>
      <c r="AD128">
        <f t="shared" si="105"/>
        <v>45.741871183226664</v>
      </c>
      <c r="AE128">
        <f t="shared" si="106"/>
        <v>-25.000000000000004</v>
      </c>
      <c r="AF128">
        <f t="shared" si="107"/>
        <v>36.518436823865017</v>
      </c>
      <c r="AG128">
        <f t="shared" si="108"/>
        <v>-24.999999999999996</v>
      </c>
      <c r="AH128">
        <f t="shared" si="109"/>
        <v>28.539816339744824</v>
      </c>
      <c r="AI128">
        <f t="shared" si="110"/>
        <v>-25</v>
      </c>
      <c r="AJ128">
        <f t="shared" si="111"/>
        <v>21.432104094770011</v>
      </c>
      <c r="AK128">
        <f t="shared" si="112"/>
        <v>-24.999999999999996</v>
      </c>
      <c r="AL128">
        <f t="shared" si="113"/>
        <v>14.923920022010648</v>
      </c>
      <c r="AM128">
        <f t="shared" si="114"/>
        <v>-24.999999999999996</v>
      </c>
      <c r="AN128">
        <f t="shared" si="115"/>
        <v>8.8071829529268086</v>
      </c>
      <c r="AO128">
        <f t="shared" si="116"/>
        <v>-25</v>
      </c>
      <c r="AP128">
        <f t="shared" si="117"/>
        <v>2.9118389571127636</v>
      </c>
      <c r="AQ128">
        <f t="shared" si="118"/>
        <v>-25</v>
      </c>
      <c r="AR128">
        <f t="shared" si="119"/>
        <v>-2.9118389571127636</v>
      </c>
      <c r="AS128">
        <f t="shared" si="120"/>
        <v>-25</v>
      </c>
      <c r="AT128">
        <f t="shared" si="121"/>
        <v>-8.8071829529268086</v>
      </c>
      <c r="AU128">
        <f t="shared" si="122"/>
        <v>-25</v>
      </c>
      <c r="AV128">
        <f t="shared" si="123"/>
        <v>-14.923920022010648</v>
      </c>
      <c r="AW128">
        <f t="shared" si="124"/>
        <v>-24.999999999999996</v>
      </c>
      <c r="AX128">
        <f t="shared" si="125"/>
        <v>-21.432104094770011</v>
      </c>
      <c r="AY128">
        <f t="shared" si="126"/>
        <v>-24.999999999999996</v>
      </c>
      <c r="AZ128">
        <f t="shared" si="127"/>
        <v>-28.539816339744824</v>
      </c>
      <c r="BA128">
        <f t="shared" si="128"/>
        <v>-25</v>
      </c>
      <c r="BB128">
        <f t="shared" si="129"/>
        <v>-36.518436823865017</v>
      </c>
      <c r="BC128">
        <f t="shared" si="130"/>
        <v>-24.999999999999996</v>
      </c>
      <c r="BD128">
        <f t="shared" si="131"/>
        <v>-45.741871183226664</v>
      </c>
      <c r="BE128">
        <f t="shared" si="132"/>
        <v>-25.000000000000004</v>
      </c>
      <c r="BF128">
        <f t="shared" si="133"/>
        <v>-56.751474918188272</v>
      </c>
      <c r="BG128">
        <f t="shared" si="134"/>
        <v>-25</v>
      </c>
      <c r="BH128">
        <f t="shared" si="135"/>
        <v>-70.3698266616517</v>
      </c>
      <c r="BI128">
        <f t="shared" si="136"/>
        <v>-25</v>
      </c>
      <c r="BJ128">
        <f t="shared" si="137"/>
        <v>-87.91213534812033</v>
      </c>
      <c r="BK128">
        <f t="shared" si="138"/>
        <v>-25</v>
      </c>
      <c r="BL128">
        <f t="shared" si="139"/>
        <v>-111.60596797719829</v>
      </c>
      <c r="BM128">
        <f t="shared" si="140"/>
        <v>-25</v>
      </c>
      <c r="BN128">
        <f t="shared" si="141"/>
        <v>-145.49360168409314</v>
      </c>
      <c r="BO128">
        <f t="shared" si="142"/>
        <v>-25</v>
      </c>
      <c r="BP128">
        <f t="shared" si="143"/>
        <v>-197.575862670373</v>
      </c>
      <c r="BQ128">
        <f t="shared" si="144"/>
        <v>-24.999999999999993</v>
      </c>
      <c r="BR128">
        <f t="shared" si="145"/>
        <v>-285.61944901923454</v>
      </c>
      <c r="BS128">
        <f t="shared" si="146"/>
        <v>-24.999999999999993</v>
      </c>
      <c r="BT128">
        <f t="shared" si="147"/>
        <v>-456.02820441201942</v>
      </c>
      <c r="BU128">
        <f t="shared" si="148"/>
        <v>-24.999999999999996</v>
      </c>
      <c r="BV128">
        <f t="shared" si="149"/>
        <v>-864.55079551990707</v>
      </c>
      <c r="BW128">
        <f t="shared" si="150"/>
        <v>-24.999999999999996</v>
      </c>
      <c r="BX128">
        <f t="shared" si="151"/>
        <v>948.32566463931198</v>
      </c>
      <c r="BY128">
        <f t="shared" si="152"/>
        <v>249.31737790653489</v>
      </c>
      <c r="BZ128">
        <f t="shared" si="153"/>
        <v>708.77040398546239</v>
      </c>
      <c r="CA128">
        <f t="shared" si="154"/>
        <v>1373.8455945968203</v>
      </c>
      <c r="CB128">
        <f t="shared" si="155"/>
        <v>-21807.472598893026</v>
      </c>
      <c r="CC128">
        <f t="shared" si="156"/>
        <v>-25.000000000000004</v>
      </c>
    </row>
    <row r="129" spans="5:81" x14ac:dyDescent="0.2">
      <c r="E129">
        <f t="shared" si="157"/>
        <v>11.399999999999975</v>
      </c>
      <c r="F129" t="e" cm="1">
        <f t="array" ref="F129">xtoyxsnew($E129,F$14,alfa,vita)</f>
        <v>#VALUE!</v>
      </c>
      <c r="G129" t="e" cm="1">
        <f t="array" ref="G129">YtoYySInEW($E129,F$14,alfa,vita)</f>
        <v>#VALUE!</v>
      </c>
      <c r="H129">
        <f t="shared" si="83"/>
        <v>-724.29079786188822</v>
      </c>
      <c r="I129">
        <f t="shared" si="84"/>
        <v>1391.7966818247417</v>
      </c>
      <c r="J129">
        <f t="shared" si="85"/>
        <v>-957.21758289893921</v>
      </c>
      <c r="K129">
        <f t="shared" si="86"/>
        <v>243.87928757275012</v>
      </c>
      <c r="L129">
        <f t="shared" si="87"/>
        <v>864.55079551990707</v>
      </c>
      <c r="M129">
        <f t="shared" si="88"/>
        <v>-24.999999999999996</v>
      </c>
      <c r="N129">
        <f t="shared" si="89"/>
        <v>456.02820441201942</v>
      </c>
      <c r="O129">
        <f t="shared" si="90"/>
        <v>-24.999999999999996</v>
      </c>
      <c r="P129">
        <f t="shared" si="91"/>
        <v>285.61944901923454</v>
      </c>
      <c r="Q129">
        <f t="shared" si="92"/>
        <v>-24.999999999999993</v>
      </c>
      <c r="R129">
        <f t="shared" si="93"/>
        <v>197.575862670373</v>
      </c>
      <c r="S129">
        <f t="shared" si="94"/>
        <v>-24.999999999999993</v>
      </c>
      <c r="T129">
        <f t="shared" si="95"/>
        <v>145.49360168409314</v>
      </c>
      <c r="U129">
        <f t="shared" si="96"/>
        <v>-25</v>
      </c>
      <c r="V129">
        <f t="shared" si="97"/>
        <v>111.60596797719829</v>
      </c>
      <c r="W129">
        <f t="shared" si="98"/>
        <v>-25</v>
      </c>
      <c r="X129">
        <f t="shared" si="99"/>
        <v>87.91213534812033</v>
      </c>
      <c r="Y129">
        <f t="shared" si="100"/>
        <v>-25</v>
      </c>
      <c r="Z129">
        <f t="shared" si="101"/>
        <v>70.3698266616517</v>
      </c>
      <c r="AA129">
        <f t="shared" si="102"/>
        <v>-25</v>
      </c>
      <c r="AB129">
        <f t="shared" si="103"/>
        <v>56.751474918188272</v>
      </c>
      <c r="AC129">
        <f t="shared" si="104"/>
        <v>-25</v>
      </c>
      <c r="AD129">
        <f t="shared" si="105"/>
        <v>45.741871183226664</v>
      </c>
      <c r="AE129">
        <f t="shared" si="106"/>
        <v>-25.000000000000004</v>
      </c>
      <c r="AF129">
        <f t="shared" si="107"/>
        <v>36.518436823865017</v>
      </c>
      <c r="AG129">
        <f t="shared" si="108"/>
        <v>-24.999999999999996</v>
      </c>
      <c r="AH129">
        <f t="shared" si="109"/>
        <v>28.539816339744824</v>
      </c>
      <c r="AI129">
        <f t="shared" si="110"/>
        <v>-25</v>
      </c>
      <c r="AJ129">
        <f t="shared" si="111"/>
        <v>21.432104094770011</v>
      </c>
      <c r="AK129">
        <f t="shared" si="112"/>
        <v>-24.999999999999996</v>
      </c>
      <c r="AL129">
        <f t="shared" si="113"/>
        <v>14.923920022010648</v>
      </c>
      <c r="AM129">
        <f t="shared" si="114"/>
        <v>-24.999999999999996</v>
      </c>
      <c r="AN129">
        <f t="shared" si="115"/>
        <v>8.8071829529268086</v>
      </c>
      <c r="AO129">
        <f t="shared" si="116"/>
        <v>-25</v>
      </c>
      <c r="AP129">
        <f t="shared" si="117"/>
        <v>2.9118389571127636</v>
      </c>
      <c r="AQ129">
        <f t="shared" si="118"/>
        <v>-25</v>
      </c>
      <c r="AR129">
        <f t="shared" si="119"/>
        <v>-2.9118389571127636</v>
      </c>
      <c r="AS129">
        <f t="shared" si="120"/>
        <v>-25</v>
      </c>
      <c r="AT129">
        <f t="shared" si="121"/>
        <v>-8.8071829529268086</v>
      </c>
      <c r="AU129">
        <f t="shared" si="122"/>
        <v>-25</v>
      </c>
      <c r="AV129">
        <f t="shared" si="123"/>
        <v>-14.923920022010648</v>
      </c>
      <c r="AW129">
        <f t="shared" si="124"/>
        <v>-24.999999999999996</v>
      </c>
      <c r="AX129">
        <f t="shared" si="125"/>
        <v>-21.432104094770011</v>
      </c>
      <c r="AY129">
        <f t="shared" si="126"/>
        <v>-24.999999999999996</v>
      </c>
      <c r="AZ129">
        <f t="shared" si="127"/>
        <v>-28.539816339744824</v>
      </c>
      <c r="BA129">
        <f t="shared" si="128"/>
        <v>-25</v>
      </c>
      <c r="BB129">
        <f t="shared" si="129"/>
        <v>-36.518436823865017</v>
      </c>
      <c r="BC129">
        <f t="shared" si="130"/>
        <v>-24.999999999999996</v>
      </c>
      <c r="BD129">
        <f t="shared" si="131"/>
        <v>-45.741871183226664</v>
      </c>
      <c r="BE129">
        <f t="shared" si="132"/>
        <v>-25.000000000000004</v>
      </c>
      <c r="BF129">
        <f t="shared" si="133"/>
        <v>-56.751474918188272</v>
      </c>
      <c r="BG129">
        <f t="shared" si="134"/>
        <v>-25</v>
      </c>
      <c r="BH129">
        <f t="shared" si="135"/>
        <v>-70.3698266616517</v>
      </c>
      <c r="BI129">
        <f t="shared" si="136"/>
        <v>-25</v>
      </c>
      <c r="BJ129">
        <f t="shared" si="137"/>
        <v>-87.91213534812033</v>
      </c>
      <c r="BK129">
        <f t="shared" si="138"/>
        <v>-25</v>
      </c>
      <c r="BL129">
        <f t="shared" si="139"/>
        <v>-111.60596797719829</v>
      </c>
      <c r="BM129">
        <f t="shared" si="140"/>
        <v>-25</v>
      </c>
      <c r="BN129">
        <f t="shared" si="141"/>
        <v>-145.49360168409314</v>
      </c>
      <c r="BO129">
        <f t="shared" si="142"/>
        <v>-25</v>
      </c>
      <c r="BP129">
        <f t="shared" si="143"/>
        <v>-197.575862670373</v>
      </c>
      <c r="BQ129">
        <f t="shared" si="144"/>
        <v>-24.999999999999993</v>
      </c>
      <c r="BR129">
        <f t="shared" si="145"/>
        <v>-285.61944901923454</v>
      </c>
      <c r="BS129">
        <f t="shared" si="146"/>
        <v>-24.999999999999993</v>
      </c>
      <c r="BT129">
        <f t="shared" si="147"/>
        <v>-456.02820441201942</v>
      </c>
      <c r="BU129">
        <f t="shared" si="148"/>
        <v>-24.999999999999996</v>
      </c>
      <c r="BV129">
        <f t="shared" si="149"/>
        <v>-864.55079551990707</v>
      </c>
      <c r="BW129">
        <f t="shared" si="150"/>
        <v>-24.999999999999996</v>
      </c>
      <c r="BX129">
        <f t="shared" si="151"/>
        <v>957.21758289893921</v>
      </c>
      <c r="BY129">
        <f t="shared" si="152"/>
        <v>243.87928757275012</v>
      </c>
      <c r="BZ129">
        <f t="shared" si="153"/>
        <v>724.29079786188822</v>
      </c>
      <c r="CA129">
        <f t="shared" si="154"/>
        <v>1391.7966818247417</v>
      </c>
      <c r="CB129">
        <f t="shared" si="155"/>
        <v>-21807.472598893026</v>
      </c>
      <c r="CC129">
        <f t="shared" si="156"/>
        <v>-25.000000000000004</v>
      </c>
    </row>
    <row r="130" spans="5:81" x14ac:dyDescent="0.2">
      <c r="E130">
        <f t="shared" si="157"/>
        <v>11.499999999999975</v>
      </c>
      <c r="F130" t="e" cm="1">
        <f t="array" ref="F130">xtoyxsnew($E130,F$14,alfa,vita)</f>
        <v>#VALUE!</v>
      </c>
      <c r="G130" t="e" cm="1">
        <f t="array" ref="G130">YtoYySInEW($E130,F$14,alfa,vita)</f>
        <v>#VALUE!</v>
      </c>
      <c r="H130">
        <f t="shared" si="83"/>
        <v>-740.00924745067721</v>
      </c>
      <c r="I130">
        <f t="shared" si="84"/>
        <v>1409.7755741700726</v>
      </c>
      <c r="J130">
        <f t="shared" si="85"/>
        <v>-965.93000788597396</v>
      </c>
      <c r="K130">
        <f t="shared" si="86"/>
        <v>238.35302116309038</v>
      </c>
      <c r="L130">
        <f t="shared" si="87"/>
        <v>864.55079551990707</v>
      </c>
      <c r="M130">
        <f t="shared" si="88"/>
        <v>-24.999999999999996</v>
      </c>
      <c r="N130">
        <f t="shared" si="89"/>
        <v>456.02820441201942</v>
      </c>
      <c r="O130">
        <f t="shared" si="90"/>
        <v>-24.999999999999996</v>
      </c>
      <c r="P130">
        <f t="shared" si="91"/>
        <v>285.61944901923454</v>
      </c>
      <c r="Q130">
        <f t="shared" si="92"/>
        <v>-24.999999999999993</v>
      </c>
      <c r="R130">
        <f t="shared" si="93"/>
        <v>197.575862670373</v>
      </c>
      <c r="S130">
        <f t="shared" si="94"/>
        <v>-24.999999999999993</v>
      </c>
      <c r="T130">
        <f t="shared" si="95"/>
        <v>145.49360168409314</v>
      </c>
      <c r="U130">
        <f t="shared" si="96"/>
        <v>-25</v>
      </c>
      <c r="V130">
        <f t="shared" si="97"/>
        <v>111.60596797719829</v>
      </c>
      <c r="W130">
        <f t="shared" si="98"/>
        <v>-25</v>
      </c>
      <c r="X130">
        <f t="shared" si="99"/>
        <v>87.91213534812033</v>
      </c>
      <c r="Y130">
        <f t="shared" si="100"/>
        <v>-25</v>
      </c>
      <c r="Z130">
        <f t="shared" si="101"/>
        <v>70.3698266616517</v>
      </c>
      <c r="AA130">
        <f t="shared" si="102"/>
        <v>-25</v>
      </c>
      <c r="AB130">
        <f t="shared" si="103"/>
        <v>56.751474918188272</v>
      </c>
      <c r="AC130">
        <f t="shared" si="104"/>
        <v>-25</v>
      </c>
      <c r="AD130">
        <f t="shared" si="105"/>
        <v>45.741871183226664</v>
      </c>
      <c r="AE130">
        <f t="shared" si="106"/>
        <v>-25.000000000000004</v>
      </c>
      <c r="AF130">
        <f t="shared" si="107"/>
        <v>36.518436823865017</v>
      </c>
      <c r="AG130">
        <f t="shared" si="108"/>
        <v>-24.999999999999996</v>
      </c>
      <c r="AH130">
        <f t="shared" si="109"/>
        <v>28.539816339744824</v>
      </c>
      <c r="AI130">
        <f t="shared" si="110"/>
        <v>-25</v>
      </c>
      <c r="AJ130">
        <f t="shared" si="111"/>
        <v>21.432104094770011</v>
      </c>
      <c r="AK130">
        <f t="shared" si="112"/>
        <v>-24.999999999999996</v>
      </c>
      <c r="AL130">
        <f t="shared" si="113"/>
        <v>14.923920022010648</v>
      </c>
      <c r="AM130">
        <f t="shared" si="114"/>
        <v>-24.999999999999996</v>
      </c>
      <c r="AN130">
        <f t="shared" si="115"/>
        <v>8.8071829529268086</v>
      </c>
      <c r="AO130">
        <f t="shared" si="116"/>
        <v>-25</v>
      </c>
      <c r="AP130">
        <f t="shared" si="117"/>
        <v>2.9118389571127636</v>
      </c>
      <c r="AQ130">
        <f t="shared" si="118"/>
        <v>-25</v>
      </c>
      <c r="AR130">
        <f t="shared" si="119"/>
        <v>-2.9118389571127636</v>
      </c>
      <c r="AS130">
        <f t="shared" si="120"/>
        <v>-25</v>
      </c>
      <c r="AT130">
        <f t="shared" si="121"/>
        <v>-8.8071829529268086</v>
      </c>
      <c r="AU130">
        <f t="shared" si="122"/>
        <v>-25</v>
      </c>
      <c r="AV130">
        <f t="shared" si="123"/>
        <v>-14.923920022010648</v>
      </c>
      <c r="AW130">
        <f t="shared" si="124"/>
        <v>-24.999999999999996</v>
      </c>
      <c r="AX130">
        <f t="shared" si="125"/>
        <v>-21.432104094770011</v>
      </c>
      <c r="AY130">
        <f t="shared" si="126"/>
        <v>-24.999999999999996</v>
      </c>
      <c r="AZ130">
        <f t="shared" si="127"/>
        <v>-28.539816339744824</v>
      </c>
      <c r="BA130">
        <f t="shared" si="128"/>
        <v>-25</v>
      </c>
      <c r="BB130">
        <f t="shared" si="129"/>
        <v>-36.518436823865017</v>
      </c>
      <c r="BC130">
        <f t="shared" si="130"/>
        <v>-24.999999999999996</v>
      </c>
      <c r="BD130">
        <f t="shared" si="131"/>
        <v>-45.741871183226664</v>
      </c>
      <c r="BE130">
        <f t="shared" si="132"/>
        <v>-25.000000000000004</v>
      </c>
      <c r="BF130">
        <f t="shared" si="133"/>
        <v>-56.751474918188272</v>
      </c>
      <c r="BG130">
        <f t="shared" si="134"/>
        <v>-25</v>
      </c>
      <c r="BH130">
        <f t="shared" si="135"/>
        <v>-70.3698266616517</v>
      </c>
      <c r="BI130">
        <f t="shared" si="136"/>
        <v>-25</v>
      </c>
      <c r="BJ130">
        <f t="shared" si="137"/>
        <v>-87.91213534812033</v>
      </c>
      <c r="BK130">
        <f t="shared" si="138"/>
        <v>-25</v>
      </c>
      <c r="BL130">
        <f t="shared" si="139"/>
        <v>-111.60596797719829</v>
      </c>
      <c r="BM130">
        <f t="shared" si="140"/>
        <v>-25</v>
      </c>
      <c r="BN130">
        <f t="shared" si="141"/>
        <v>-145.49360168409314</v>
      </c>
      <c r="BO130">
        <f t="shared" si="142"/>
        <v>-25</v>
      </c>
      <c r="BP130">
        <f t="shared" si="143"/>
        <v>-197.575862670373</v>
      </c>
      <c r="BQ130">
        <f t="shared" si="144"/>
        <v>-24.999999999999993</v>
      </c>
      <c r="BR130">
        <f t="shared" si="145"/>
        <v>-285.61944901923454</v>
      </c>
      <c r="BS130">
        <f t="shared" si="146"/>
        <v>-24.999999999999993</v>
      </c>
      <c r="BT130">
        <f t="shared" si="147"/>
        <v>-456.02820441201942</v>
      </c>
      <c r="BU130">
        <f t="shared" si="148"/>
        <v>-24.999999999999996</v>
      </c>
      <c r="BV130">
        <f t="shared" si="149"/>
        <v>-864.55079551990707</v>
      </c>
      <c r="BW130">
        <f t="shared" si="150"/>
        <v>-24.999999999999996</v>
      </c>
      <c r="BX130">
        <f t="shared" si="151"/>
        <v>965.93000788597396</v>
      </c>
      <c r="BY130">
        <f t="shared" si="152"/>
        <v>238.35302116309038</v>
      </c>
      <c r="BZ130">
        <f t="shared" si="153"/>
        <v>740.00924745067721</v>
      </c>
      <c r="CA130">
        <f t="shared" si="154"/>
        <v>1409.7755741700726</v>
      </c>
      <c r="CB130">
        <f t="shared" si="155"/>
        <v>-21807.472598893026</v>
      </c>
      <c r="CC130">
        <f t="shared" si="156"/>
        <v>-25.000000000000004</v>
      </c>
    </row>
    <row r="131" spans="5:81" x14ac:dyDescent="0.2">
      <c r="E131">
        <f t="shared" si="157"/>
        <v>11.599999999999975</v>
      </c>
      <c r="F131" t="e" cm="1">
        <f t="array" ref="F131">xtoyxsnew($E131,F$14,alfa,vita)</f>
        <v>#VALUE!</v>
      </c>
      <c r="G131" t="e" cm="1">
        <f t="array" ref="G131">YtoYySInEW($E131,F$14,alfa,vita)</f>
        <v>#VALUE!</v>
      </c>
      <c r="H131">
        <f t="shared" si="83"/>
        <v>-755.92604724556679</v>
      </c>
      <c r="I131">
        <f t="shared" si="84"/>
        <v>1427.780086536759</v>
      </c>
      <c r="J131">
        <f t="shared" si="85"/>
        <v>-974.46014956214378</v>
      </c>
      <c r="K131">
        <f t="shared" si="86"/>
        <v>232.7445011830373</v>
      </c>
      <c r="L131">
        <f t="shared" si="87"/>
        <v>864.55079551990707</v>
      </c>
      <c r="M131">
        <f t="shared" si="88"/>
        <v>-24.999999999999996</v>
      </c>
      <c r="N131">
        <f t="shared" si="89"/>
        <v>456.02820441201942</v>
      </c>
      <c r="O131">
        <f t="shared" si="90"/>
        <v>-24.999999999999996</v>
      </c>
      <c r="P131">
        <f t="shared" si="91"/>
        <v>285.61944901923454</v>
      </c>
      <c r="Q131">
        <f t="shared" si="92"/>
        <v>-24.999999999999993</v>
      </c>
      <c r="R131">
        <f t="shared" si="93"/>
        <v>197.575862670373</v>
      </c>
      <c r="S131">
        <f t="shared" si="94"/>
        <v>-24.999999999999993</v>
      </c>
      <c r="T131">
        <f t="shared" si="95"/>
        <v>145.49360168409314</v>
      </c>
      <c r="U131">
        <f t="shared" si="96"/>
        <v>-25</v>
      </c>
      <c r="V131">
        <f t="shared" si="97"/>
        <v>111.60596797719829</v>
      </c>
      <c r="W131">
        <f t="shared" si="98"/>
        <v>-25</v>
      </c>
      <c r="X131">
        <f t="shared" si="99"/>
        <v>87.91213534812033</v>
      </c>
      <c r="Y131">
        <f t="shared" si="100"/>
        <v>-25</v>
      </c>
      <c r="Z131">
        <f t="shared" si="101"/>
        <v>70.3698266616517</v>
      </c>
      <c r="AA131">
        <f t="shared" si="102"/>
        <v>-25</v>
      </c>
      <c r="AB131">
        <f t="shared" si="103"/>
        <v>56.751474918188272</v>
      </c>
      <c r="AC131">
        <f t="shared" si="104"/>
        <v>-25</v>
      </c>
      <c r="AD131">
        <f t="shared" si="105"/>
        <v>45.741871183226664</v>
      </c>
      <c r="AE131">
        <f t="shared" si="106"/>
        <v>-25.000000000000004</v>
      </c>
      <c r="AF131">
        <f t="shared" si="107"/>
        <v>36.518436823865017</v>
      </c>
      <c r="AG131">
        <f t="shared" si="108"/>
        <v>-24.999999999999996</v>
      </c>
      <c r="AH131">
        <f t="shared" si="109"/>
        <v>28.539816339744824</v>
      </c>
      <c r="AI131">
        <f t="shared" si="110"/>
        <v>-25</v>
      </c>
      <c r="AJ131">
        <f t="shared" si="111"/>
        <v>21.432104094770011</v>
      </c>
      <c r="AK131">
        <f t="shared" si="112"/>
        <v>-24.999999999999996</v>
      </c>
      <c r="AL131">
        <f t="shared" si="113"/>
        <v>14.923920022010648</v>
      </c>
      <c r="AM131">
        <f t="shared" si="114"/>
        <v>-24.999999999999996</v>
      </c>
      <c r="AN131">
        <f t="shared" si="115"/>
        <v>8.8071829529268086</v>
      </c>
      <c r="AO131">
        <f t="shared" si="116"/>
        <v>-25</v>
      </c>
      <c r="AP131">
        <f t="shared" si="117"/>
        <v>2.9118389571127636</v>
      </c>
      <c r="AQ131">
        <f t="shared" si="118"/>
        <v>-25</v>
      </c>
      <c r="AR131">
        <f t="shared" si="119"/>
        <v>-2.9118389571127636</v>
      </c>
      <c r="AS131">
        <f t="shared" si="120"/>
        <v>-25</v>
      </c>
      <c r="AT131">
        <f t="shared" si="121"/>
        <v>-8.8071829529268086</v>
      </c>
      <c r="AU131">
        <f t="shared" si="122"/>
        <v>-25</v>
      </c>
      <c r="AV131">
        <f t="shared" si="123"/>
        <v>-14.923920022010648</v>
      </c>
      <c r="AW131">
        <f t="shared" si="124"/>
        <v>-24.999999999999996</v>
      </c>
      <c r="AX131">
        <f t="shared" si="125"/>
        <v>-21.432104094770011</v>
      </c>
      <c r="AY131">
        <f t="shared" si="126"/>
        <v>-24.999999999999996</v>
      </c>
      <c r="AZ131">
        <f t="shared" si="127"/>
        <v>-28.539816339744824</v>
      </c>
      <c r="BA131">
        <f t="shared" si="128"/>
        <v>-25</v>
      </c>
      <c r="BB131">
        <f t="shared" si="129"/>
        <v>-36.518436823865017</v>
      </c>
      <c r="BC131">
        <f t="shared" si="130"/>
        <v>-24.999999999999996</v>
      </c>
      <c r="BD131">
        <f t="shared" si="131"/>
        <v>-45.741871183226664</v>
      </c>
      <c r="BE131">
        <f t="shared" si="132"/>
        <v>-25.000000000000004</v>
      </c>
      <c r="BF131">
        <f t="shared" si="133"/>
        <v>-56.751474918188272</v>
      </c>
      <c r="BG131">
        <f t="shared" si="134"/>
        <v>-25</v>
      </c>
      <c r="BH131">
        <f t="shared" si="135"/>
        <v>-70.3698266616517</v>
      </c>
      <c r="BI131">
        <f t="shared" si="136"/>
        <v>-25</v>
      </c>
      <c r="BJ131">
        <f t="shared" si="137"/>
        <v>-87.91213534812033</v>
      </c>
      <c r="BK131">
        <f t="shared" si="138"/>
        <v>-25</v>
      </c>
      <c r="BL131">
        <f t="shared" si="139"/>
        <v>-111.60596797719829</v>
      </c>
      <c r="BM131">
        <f t="shared" si="140"/>
        <v>-25</v>
      </c>
      <c r="BN131">
        <f t="shared" si="141"/>
        <v>-145.49360168409314</v>
      </c>
      <c r="BO131">
        <f t="shared" si="142"/>
        <v>-25</v>
      </c>
      <c r="BP131">
        <f t="shared" si="143"/>
        <v>-197.575862670373</v>
      </c>
      <c r="BQ131">
        <f t="shared" si="144"/>
        <v>-24.999999999999993</v>
      </c>
      <c r="BR131">
        <f t="shared" si="145"/>
        <v>-285.61944901923454</v>
      </c>
      <c r="BS131">
        <f t="shared" si="146"/>
        <v>-24.999999999999993</v>
      </c>
      <c r="BT131">
        <f t="shared" si="147"/>
        <v>-456.02820441201942</v>
      </c>
      <c r="BU131">
        <f t="shared" si="148"/>
        <v>-24.999999999999996</v>
      </c>
      <c r="BV131">
        <f t="shared" si="149"/>
        <v>-864.55079551990707</v>
      </c>
      <c r="BW131">
        <f t="shared" si="150"/>
        <v>-24.999999999999996</v>
      </c>
      <c r="BX131">
        <f t="shared" si="151"/>
        <v>974.46014956214378</v>
      </c>
      <c r="BY131">
        <f t="shared" si="152"/>
        <v>232.7445011830373</v>
      </c>
      <c r="BZ131">
        <f t="shared" si="153"/>
        <v>755.92604724556679</v>
      </c>
      <c r="CA131">
        <f t="shared" si="154"/>
        <v>1427.780086536759</v>
      </c>
      <c r="CB131">
        <f t="shared" si="155"/>
        <v>-21807.472598893026</v>
      </c>
      <c r="CC131">
        <f t="shared" si="156"/>
        <v>-25.000000000000004</v>
      </c>
    </row>
    <row r="132" spans="5:81" x14ac:dyDescent="0.2">
      <c r="E132">
        <f t="shared" si="157"/>
        <v>11.699999999999974</v>
      </c>
      <c r="F132" t="e" cm="1">
        <f t="array" ref="F132">xtoyxsnew($E132,F$14,alfa,vita)</f>
        <v>#VALUE!</v>
      </c>
      <c r="G132" t="e" cm="1">
        <f t="array" ref="G132">YtoYySInEW($E132,F$14,alfa,vita)</f>
        <v>#VALUE!</v>
      </c>
      <c r="H132">
        <f t="shared" si="83"/>
        <v>-772.04146763345409</v>
      </c>
      <c r="I132">
        <f t="shared" si="84"/>
        <v>1445.8080307149742</v>
      </c>
      <c r="J132">
        <f t="shared" si="85"/>
        <v>-982.80541324238902</v>
      </c>
      <c r="K132">
        <f t="shared" si="86"/>
        <v>227.05973828930937</v>
      </c>
      <c r="L132">
        <f t="shared" si="87"/>
        <v>864.55079551990707</v>
      </c>
      <c r="M132">
        <f t="shared" si="88"/>
        <v>-24.999999999999996</v>
      </c>
      <c r="N132">
        <f t="shared" si="89"/>
        <v>456.02820441201942</v>
      </c>
      <c r="O132">
        <f t="shared" si="90"/>
        <v>-24.999999999999996</v>
      </c>
      <c r="P132">
        <f t="shared" si="91"/>
        <v>285.61944901923454</v>
      </c>
      <c r="Q132">
        <f t="shared" si="92"/>
        <v>-24.999999999999993</v>
      </c>
      <c r="R132">
        <f t="shared" si="93"/>
        <v>197.575862670373</v>
      </c>
      <c r="S132">
        <f t="shared" si="94"/>
        <v>-24.999999999999993</v>
      </c>
      <c r="T132">
        <f t="shared" si="95"/>
        <v>145.49360168409314</v>
      </c>
      <c r="U132">
        <f t="shared" si="96"/>
        <v>-25</v>
      </c>
      <c r="V132">
        <f t="shared" si="97"/>
        <v>111.60596797719829</v>
      </c>
      <c r="W132">
        <f t="shared" si="98"/>
        <v>-25</v>
      </c>
      <c r="X132">
        <f t="shared" si="99"/>
        <v>87.91213534812033</v>
      </c>
      <c r="Y132">
        <f t="shared" si="100"/>
        <v>-25</v>
      </c>
      <c r="Z132">
        <f t="shared" si="101"/>
        <v>70.3698266616517</v>
      </c>
      <c r="AA132">
        <f t="shared" si="102"/>
        <v>-25</v>
      </c>
      <c r="AB132">
        <f t="shared" si="103"/>
        <v>56.751474918188272</v>
      </c>
      <c r="AC132">
        <f t="shared" si="104"/>
        <v>-25</v>
      </c>
      <c r="AD132">
        <f t="shared" si="105"/>
        <v>45.741871183226664</v>
      </c>
      <c r="AE132">
        <f t="shared" si="106"/>
        <v>-25.000000000000004</v>
      </c>
      <c r="AF132">
        <f t="shared" si="107"/>
        <v>36.518436823865017</v>
      </c>
      <c r="AG132">
        <f t="shared" si="108"/>
        <v>-24.999999999999996</v>
      </c>
      <c r="AH132">
        <f t="shared" si="109"/>
        <v>28.539816339744824</v>
      </c>
      <c r="AI132">
        <f t="shared" si="110"/>
        <v>-25</v>
      </c>
      <c r="AJ132">
        <f t="shared" si="111"/>
        <v>21.432104094770011</v>
      </c>
      <c r="AK132">
        <f t="shared" si="112"/>
        <v>-24.999999999999996</v>
      </c>
      <c r="AL132">
        <f t="shared" si="113"/>
        <v>14.923920022010648</v>
      </c>
      <c r="AM132">
        <f t="shared" si="114"/>
        <v>-24.999999999999996</v>
      </c>
      <c r="AN132">
        <f t="shared" si="115"/>
        <v>8.8071829529268086</v>
      </c>
      <c r="AO132">
        <f t="shared" si="116"/>
        <v>-25</v>
      </c>
      <c r="AP132">
        <f t="shared" si="117"/>
        <v>2.9118389571127636</v>
      </c>
      <c r="AQ132">
        <f t="shared" si="118"/>
        <v>-25</v>
      </c>
      <c r="AR132">
        <f t="shared" si="119"/>
        <v>-2.9118389571127636</v>
      </c>
      <c r="AS132">
        <f t="shared" si="120"/>
        <v>-25</v>
      </c>
      <c r="AT132">
        <f t="shared" si="121"/>
        <v>-8.8071829529268086</v>
      </c>
      <c r="AU132">
        <f t="shared" si="122"/>
        <v>-25</v>
      </c>
      <c r="AV132">
        <f t="shared" si="123"/>
        <v>-14.923920022010648</v>
      </c>
      <c r="AW132">
        <f t="shared" si="124"/>
        <v>-24.999999999999996</v>
      </c>
      <c r="AX132">
        <f t="shared" si="125"/>
        <v>-21.432104094770011</v>
      </c>
      <c r="AY132">
        <f t="shared" si="126"/>
        <v>-24.999999999999996</v>
      </c>
      <c r="AZ132">
        <f t="shared" si="127"/>
        <v>-28.539816339744824</v>
      </c>
      <c r="BA132">
        <f t="shared" si="128"/>
        <v>-25</v>
      </c>
      <c r="BB132">
        <f t="shared" si="129"/>
        <v>-36.518436823865017</v>
      </c>
      <c r="BC132">
        <f t="shared" si="130"/>
        <v>-24.999999999999996</v>
      </c>
      <c r="BD132">
        <f t="shared" si="131"/>
        <v>-45.741871183226664</v>
      </c>
      <c r="BE132">
        <f t="shared" si="132"/>
        <v>-25.000000000000004</v>
      </c>
      <c r="BF132">
        <f t="shared" si="133"/>
        <v>-56.751474918188272</v>
      </c>
      <c r="BG132">
        <f t="shared" si="134"/>
        <v>-25</v>
      </c>
      <c r="BH132">
        <f t="shared" si="135"/>
        <v>-70.3698266616517</v>
      </c>
      <c r="BI132">
        <f t="shared" si="136"/>
        <v>-25</v>
      </c>
      <c r="BJ132">
        <f t="shared" si="137"/>
        <v>-87.91213534812033</v>
      </c>
      <c r="BK132">
        <f t="shared" si="138"/>
        <v>-25</v>
      </c>
      <c r="BL132">
        <f t="shared" si="139"/>
        <v>-111.60596797719829</v>
      </c>
      <c r="BM132">
        <f t="shared" si="140"/>
        <v>-25</v>
      </c>
      <c r="BN132">
        <f t="shared" si="141"/>
        <v>-145.49360168409314</v>
      </c>
      <c r="BO132">
        <f t="shared" si="142"/>
        <v>-25</v>
      </c>
      <c r="BP132">
        <f t="shared" si="143"/>
        <v>-197.575862670373</v>
      </c>
      <c r="BQ132">
        <f t="shared" si="144"/>
        <v>-24.999999999999993</v>
      </c>
      <c r="BR132">
        <f t="shared" si="145"/>
        <v>-285.61944901923454</v>
      </c>
      <c r="BS132">
        <f t="shared" si="146"/>
        <v>-24.999999999999993</v>
      </c>
      <c r="BT132">
        <f t="shared" si="147"/>
        <v>-456.02820441201942</v>
      </c>
      <c r="BU132">
        <f t="shared" si="148"/>
        <v>-24.999999999999996</v>
      </c>
      <c r="BV132">
        <f t="shared" si="149"/>
        <v>-864.55079551990707</v>
      </c>
      <c r="BW132">
        <f t="shared" si="150"/>
        <v>-24.999999999999996</v>
      </c>
      <c r="BX132">
        <f t="shared" si="151"/>
        <v>982.80541324238902</v>
      </c>
      <c r="BY132">
        <f t="shared" si="152"/>
        <v>227.05973828930937</v>
      </c>
      <c r="BZ132">
        <f t="shared" si="153"/>
        <v>772.04146763345409</v>
      </c>
      <c r="CA132">
        <f t="shared" si="154"/>
        <v>1445.8080307149742</v>
      </c>
      <c r="CB132">
        <f t="shared" si="155"/>
        <v>-21807.472598893026</v>
      </c>
      <c r="CC132">
        <f t="shared" si="156"/>
        <v>-25.000000000000004</v>
      </c>
    </row>
    <row r="133" spans="5:81" x14ac:dyDescent="0.2">
      <c r="E133">
        <f t="shared" si="157"/>
        <v>11.799999999999974</v>
      </c>
      <c r="F133" t="e" cm="1">
        <f t="array" ref="F133">xtoyxsnew($E133,F$14,alfa,vita)</f>
        <v>#VALUE!</v>
      </c>
      <c r="G133" t="e" cm="1">
        <f t="array" ref="G133">YtoYySInEW($E133,F$14,alfa,vita)</f>
        <v>#VALUE!</v>
      </c>
      <c r="H133">
        <f t="shared" si="83"/>
        <v>-788.35575486153596</v>
      </c>
      <c r="I133">
        <f t="shared" si="84"/>
        <v>1463.8572156470641</v>
      </c>
      <c r="J133">
        <f t="shared" si="85"/>
        <v>-990.96340237559332</v>
      </c>
      <c r="K133">
        <f t="shared" si="86"/>
        <v>221.30482484823514</v>
      </c>
      <c r="L133">
        <f t="shared" si="87"/>
        <v>864.55079551990707</v>
      </c>
      <c r="M133">
        <f t="shared" si="88"/>
        <v>-24.999999999999996</v>
      </c>
      <c r="N133">
        <f t="shared" si="89"/>
        <v>456.02820441201942</v>
      </c>
      <c r="O133">
        <f t="shared" si="90"/>
        <v>-24.999999999999996</v>
      </c>
      <c r="P133">
        <f t="shared" si="91"/>
        <v>285.61944901923454</v>
      </c>
      <c r="Q133">
        <f t="shared" si="92"/>
        <v>-24.999999999999993</v>
      </c>
      <c r="R133">
        <f t="shared" si="93"/>
        <v>197.575862670373</v>
      </c>
      <c r="S133">
        <f t="shared" si="94"/>
        <v>-24.999999999999993</v>
      </c>
      <c r="T133">
        <f t="shared" si="95"/>
        <v>145.49360168409314</v>
      </c>
      <c r="U133">
        <f t="shared" si="96"/>
        <v>-25</v>
      </c>
      <c r="V133">
        <f t="shared" si="97"/>
        <v>111.60596797719829</v>
      </c>
      <c r="W133">
        <f t="shared" si="98"/>
        <v>-25</v>
      </c>
      <c r="X133">
        <f t="shared" si="99"/>
        <v>87.91213534812033</v>
      </c>
      <c r="Y133">
        <f t="shared" si="100"/>
        <v>-25</v>
      </c>
      <c r="Z133">
        <f t="shared" si="101"/>
        <v>70.3698266616517</v>
      </c>
      <c r="AA133">
        <f t="shared" si="102"/>
        <v>-25</v>
      </c>
      <c r="AB133">
        <f t="shared" si="103"/>
        <v>56.751474918188272</v>
      </c>
      <c r="AC133">
        <f t="shared" si="104"/>
        <v>-25</v>
      </c>
      <c r="AD133">
        <f t="shared" si="105"/>
        <v>45.741871183226664</v>
      </c>
      <c r="AE133">
        <f t="shared" si="106"/>
        <v>-25.000000000000004</v>
      </c>
      <c r="AF133">
        <f t="shared" si="107"/>
        <v>36.518436823865017</v>
      </c>
      <c r="AG133">
        <f t="shared" si="108"/>
        <v>-24.999999999999996</v>
      </c>
      <c r="AH133">
        <f t="shared" si="109"/>
        <v>28.539816339744824</v>
      </c>
      <c r="AI133">
        <f t="shared" si="110"/>
        <v>-25</v>
      </c>
      <c r="AJ133">
        <f t="shared" si="111"/>
        <v>21.432104094770011</v>
      </c>
      <c r="AK133">
        <f t="shared" si="112"/>
        <v>-24.999999999999996</v>
      </c>
      <c r="AL133">
        <f t="shared" si="113"/>
        <v>14.923920022010648</v>
      </c>
      <c r="AM133">
        <f t="shared" si="114"/>
        <v>-24.999999999999996</v>
      </c>
      <c r="AN133">
        <f t="shared" si="115"/>
        <v>8.8071829529268086</v>
      </c>
      <c r="AO133">
        <f t="shared" si="116"/>
        <v>-25</v>
      </c>
      <c r="AP133">
        <f t="shared" si="117"/>
        <v>2.9118389571127636</v>
      </c>
      <c r="AQ133">
        <f t="shared" si="118"/>
        <v>-25</v>
      </c>
      <c r="AR133">
        <f t="shared" si="119"/>
        <v>-2.9118389571127636</v>
      </c>
      <c r="AS133">
        <f t="shared" si="120"/>
        <v>-25</v>
      </c>
      <c r="AT133">
        <f t="shared" si="121"/>
        <v>-8.8071829529268086</v>
      </c>
      <c r="AU133">
        <f t="shared" si="122"/>
        <v>-25</v>
      </c>
      <c r="AV133">
        <f t="shared" si="123"/>
        <v>-14.923920022010648</v>
      </c>
      <c r="AW133">
        <f t="shared" si="124"/>
        <v>-24.999999999999996</v>
      </c>
      <c r="AX133">
        <f t="shared" si="125"/>
        <v>-21.432104094770011</v>
      </c>
      <c r="AY133">
        <f t="shared" si="126"/>
        <v>-24.999999999999996</v>
      </c>
      <c r="AZ133">
        <f t="shared" si="127"/>
        <v>-28.539816339744824</v>
      </c>
      <c r="BA133">
        <f t="shared" si="128"/>
        <v>-25</v>
      </c>
      <c r="BB133">
        <f t="shared" si="129"/>
        <v>-36.518436823865017</v>
      </c>
      <c r="BC133">
        <f t="shared" si="130"/>
        <v>-24.999999999999996</v>
      </c>
      <c r="BD133">
        <f t="shared" si="131"/>
        <v>-45.741871183226664</v>
      </c>
      <c r="BE133">
        <f t="shared" si="132"/>
        <v>-25.000000000000004</v>
      </c>
      <c r="BF133">
        <f t="shared" si="133"/>
        <v>-56.751474918188272</v>
      </c>
      <c r="BG133">
        <f t="shared" si="134"/>
        <v>-25</v>
      </c>
      <c r="BH133">
        <f t="shared" si="135"/>
        <v>-70.3698266616517</v>
      </c>
      <c r="BI133">
        <f t="shared" si="136"/>
        <v>-25</v>
      </c>
      <c r="BJ133">
        <f t="shared" si="137"/>
        <v>-87.91213534812033</v>
      </c>
      <c r="BK133">
        <f t="shared" si="138"/>
        <v>-25</v>
      </c>
      <c r="BL133">
        <f t="shared" si="139"/>
        <v>-111.60596797719829</v>
      </c>
      <c r="BM133">
        <f t="shared" si="140"/>
        <v>-25</v>
      </c>
      <c r="BN133">
        <f t="shared" si="141"/>
        <v>-145.49360168409314</v>
      </c>
      <c r="BO133">
        <f t="shared" si="142"/>
        <v>-25</v>
      </c>
      <c r="BP133">
        <f t="shared" si="143"/>
        <v>-197.575862670373</v>
      </c>
      <c r="BQ133">
        <f t="shared" si="144"/>
        <v>-24.999999999999993</v>
      </c>
      <c r="BR133">
        <f t="shared" si="145"/>
        <v>-285.61944901923454</v>
      </c>
      <c r="BS133">
        <f t="shared" si="146"/>
        <v>-24.999999999999993</v>
      </c>
      <c r="BT133">
        <f t="shared" si="147"/>
        <v>-456.02820441201942</v>
      </c>
      <c r="BU133">
        <f t="shared" si="148"/>
        <v>-24.999999999999996</v>
      </c>
      <c r="BV133">
        <f t="shared" si="149"/>
        <v>-864.55079551990707</v>
      </c>
      <c r="BW133">
        <f t="shared" si="150"/>
        <v>-24.999999999999996</v>
      </c>
      <c r="BX133">
        <f t="shared" si="151"/>
        <v>990.96340237559332</v>
      </c>
      <c r="BY133">
        <f t="shared" si="152"/>
        <v>221.30482484823514</v>
      </c>
      <c r="BZ133">
        <f t="shared" si="153"/>
        <v>788.35575486153596</v>
      </c>
      <c r="CA133">
        <f t="shared" si="154"/>
        <v>1463.8572156470641</v>
      </c>
      <c r="CB133">
        <f t="shared" si="155"/>
        <v>-21807.472598893026</v>
      </c>
      <c r="CC133">
        <f t="shared" si="156"/>
        <v>-25.000000000000004</v>
      </c>
    </row>
    <row r="134" spans="5:81" x14ac:dyDescent="0.2">
      <c r="E134">
        <f t="shared" si="157"/>
        <v>11.899999999999974</v>
      </c>
      <c r="F134" t="e" cm="1">
        <f t="array" ref="F134">xtoyxsnew($E134,F$14,alfa,vita)</f>
        <v>#VALUE!</v>
      </c>
      <c r="G134" t="e" cm="1">
        <f t="array" ref="G134">YtoYySInEW($E134,F$14,alfa,vita)</f>
        <v>#VALUE!</v>
      </c>
      <c r="H134">
        <f t="shared" si="83"/>
        <v>-804.86913100738127</v>
      </c>
      <c r="I134">
        <f t="shared" si="84"/>
        <v>1481.9254476938434</v>
      </c>
      <c r="J134">
        <f t="shared" si="85"/>
        <v>-998.93192111296594</v>
      </c>
      <c r="K134">
        <f t="shared" si="86"/>
        <v>215.48592840655857</v>
      </c>
      <c r="L134">
        <f t="shared" si="87"/>
        <v>864.55079551990707</v>
      </c>
      <c r="M134">
        <f t="shared" si="88"/>
        <v>-24.999999999999996</v>
      </c>
      <c r="N134">
        <f t="shared" si="89"/>
        <v>456.02820441201942</v>
      </c>
      <c r="O134">
        <f t="shared" si="90"/>
        <v>-24.999999999999996</v>
      </c>
      <c r="P134">
        <f t="shared" si="91"/>
        <v>285.61944901923454</v>
      </c>
      <c r="Q134">
        <f t="shared" si="92"/>
        <v>-24.999999999999993</v>
      </c>
      <c r="R134">
        <f t="shared" si="93"/>
        <v>197.575862670373</v>
      </c>
      <c r="S134">
        <f t="shared" si="94"/>
        <v>-24.999999999999993</v>
      </c>
      <c r="T134">
        <f t="shared" si="95"/>
        <v>145.49360168409314</v>
      </c>
      <c r="U134">
        <f t="shared" si="96"/>
        <v>-25</v>
      </c>
      <c r="V134">
        <f t="shared" si="97"/>
        <v>111.60596797719829</v>
      </c>
      <c r="W134">
        <f t="shared" si="98"/>
        <v>-25</v>
      </c>
      <c r="X134">
        <f t="shared" si="99"/>
        <v>87.91213534812033</v>
      </c>
      <c r="Y134">
        <f t="shared" si="100"/>
        <v>-25</v>
      </c>
      <c r="Z134">
        <f t="shared" si="101"/>
        <v>70.3698266616517</v>
      </c>
      <c r="AA134">
        <f t="shared" si="102"/>
        <v>-25</v>
      </c>
      <c r="AB134">
        <f t="shared" si="103"/>
        <v>56.751474918188272</v>
      </c>
      <c r="AC134">
        <f t="shared" si="104"/>
        <v>-25</v>
      </c>
      <c r="AD134">
        <f t="shared" si="105"/>
        <v>45.741871183226664</v>
      </c>
      <c r="AE134">
        <f t="shared" si="106"/>
        <v>-25.000000000000004</v>
      </c>
      <c r="AF134">
        <f t="shared" si="107"/>
        <v>36.518436823865017</v>
      </c>
      <c r="AG134">
        <f t="shared" si="108"/>
        <v>-24.999999999999996</v>
      </c>
      <c r="AH134">
        <f t="shared" si="109"/>
        <v>28.539816339744824</v>
      </c>
      <c r="AI134">
        <f t="shared" si="110"/>
        <v>-25</v>
      </c>
      <c r="AJ134">
        <f t="shared" si="111"/>
        <v>21.432104094770011</v>
      </c>
      <c r="AK134">
        <f t="shared" si="112"/>
        <v>-24.999999999999996</v>
      </c>
      <c r="AL134">
        <f t="shared" si="113"/>
        <v>14.923920022010648</v>
      </c>
      <c r="AM134">
        <f t="shared" si="114"/>
        <v>-24.999999999999996</v>
      </c>
      <c r="AN134">
        <f t="shared" si="115"/>
        <v>8.8071829529268086</v>
      </c>
      <c r="AO134">
        <f t="shared" si="116"/>
        <v>-25</v>
      </c>
      <c r="AP134">
        <f t="shared" si="117"/>
        <v>2.9118389571127636</v>
      </c>
      <c r="AQ134">
        <f t="shared" si="118"/>
        <v>-25</v>
      </c>
      <c r="AR134">
        <f t="shared" si="119"/>
        <v>-2.9118389571127636</v>
      </c>
      <c r="AS134">
        <f t="shared" si="120"/>
        <v>-25</v>
      </c>
      <c r="AT134">
        <f t="shared" si="121"/>
        <v>-8.8071829529268086</v>
      </c>
      <c r="AU134">
        <f t="shared" si="122"/>
        <v>-25</v>
      </c>
      <c r="AV134">
        <f t="shared" si="123"/>
        <v>-14.923920022010648</v>
      </c>
      <c r="AW134">
        <f t="shared" si="124"/>
        <v>-24.999999999999996</v>
      </c>
      <c r="AX134">
        <f t="shared" si="125"/>
        <v>-21.432104094770011</v>
      </c>
      <c r="AY134">
        <f t="shared" si="126"/>
        <v>-24.999999999999996</v>
      </c>
      <c r="AZ134">
        <f t="shared" si="127"/>
        <v>-28.539816339744824</v>
      </c>
      <c r="BA134">
        <f t="shared" si="128"/>
        <v>-25</v>
      </c>
      <c r="BB134">
        <f t="shared" si="129"/>
        <v>-36.518436823865017</v>
      </c>
      <c r="BC134">
        <f t="shared" si="130"/>
        <v>-24.999999999999996</v>
      </c>
      <c r="BD134">
        <f t="shared" si="131"/>
        <v>-45.741871183226664</v>
      </c>
      <c r="BE134">
        <f t="shared" si="132"/>
        <v>-25.000000000000004</v>
      </c>
      <c r="BF134">
        <f t="shared" si="133"/>
        <v>-56.751474918188272</v>
      </c>
      <c r="BG134">
        <f t="shared" si="134"/>
        <v>-25</v>
      </c>
      <c r="BH134">
        <f t="shared" si="135"/>
        <v>-70.3698266616517</v>
      </c>
      <c r="BI134">
        <f t="shared" si="136"/>
        <v>-25</v>
      </c>
      <c r="BJ134">
        <f t="shared" si="137"/>
        <v>-87.91213534812033</v>
      </c>
      <c r="BK134">
        <f t="shared" si="138"/>
        <v>-25</v>
      </c>
      <c r="BL134">
        <f t="shared" si="139"/>
        <v>-111.60596797719829</v>
      </c>
      <c r="BM134">
        <f t="shared" si="140"/>
        <v>-25</v>
      </c>
      <c r="BN134">
        <f t="shared" si="141"/>
        <v>-145.49360168409314</v>
      </c>
      <c r="BO134">
        <f t="shared" si="142"/>
        <v>-25</v>
      </c>
      <c r="BP134">
        <f t="shared" si="143"/>
        <v>-197.575862670373</v>
      </c>
      <c r="BQ134">
        <f t="shared" si="144"/>
        <v>-24.999999999999993</v>
      </c>
      <c r="BR134">
        <f t="shared" si="145"/>
        <v>-285.61944901923454</v>
      </c>
      <c r="BS134">
        <f t="shared" si="146"/>
        <v>-24.999999999999993</v>
      </c>
      <c r="BT134">
        <f t="shared" si="147"/>
        <v>-456.02820441201942</v>
      </c>
      <c r="BU134">
        <f t="shared" si="148"/>
        <v>-24.999999999999996</v>
      </c>
      <c r="BV134">
        <f t="shared" si="149"/>
        <v>-864.55079551990707</v>
      </c>
      <c r="BW134">
        <f t="shared" si="150"/>
        <v>-24.999999999999996</v>
      </c>
      <c r="BX134">
        <f t="shared" si="151"/>
        <v>998.93192111296594</v>
      </c>
      <c r="BY134">
        <f t="shared" si="152"/>
        <v>215.48592840655857</v>
      </c>
      <c r="BZ134">
        <f t="shared" si="153"/>
        <v>804.86913100738127</v>
      </c>
      <c r="CA134">
        <f t="shared" si="154"/>
        <v>1481.9254476938434</v>
      </c>
      <c r="CB134">
        <f t="shared" si="155"/>
        <v>-21807.472598893026</v>
      </c>
      <c r="CC134">
        <f t="shared" si="156"/>
        <v>-25.000000000000004</v>
      </c>
    </row>
    <row r="135" spans="5:81" x14ac:dyDescent="0.2">
      <c r="E135">
        <f t="shared" si="157"/>
        <v>11.999999999999973</v>
      </c>
      <c r="F135" t="e" cm="1">
        <f t="array" ref="F135">xtoyxsnew($E135,F$14,alfa,vita)</f>
        <v>#VALUE!</v>
      </c>
      <c r="G135" t="e" cm="1">
        <f t="array" ref="G135">YtoYySInEW($E135,F$14,alfa,vita)</f>
        <v>#VALUE!</v>
      </c>
      <c r="H135">
        <f t="shared" si="83"/>
        <v>-821.58179395193974</v>
      </c>
      <c r="I135">
        <f t="shared" si="84"/>
        <v>1500.0105309012015</v>
      </c>
      <c r="J135">
        <f t="shared" si="85"/>
        <v>-1006.7089766613385</v>
      </c>
      <c r="K135">
        <f t="shared" si="86"/>
        <v>209.60928508167137</v>
      </c>
      <c r="L135">
        <f t="shared" si="87"/>
        <v>864.55079551990707</v>
      </c>
      <c r="M135">
        <f t="shared" si="88"/>
        <v>-24.999999999999996</v>
      </c>
      <c r="N135">
        <f t="shared" si="89"/>
        <v>456.02820441201942</v>
      </c>
      <c r="O135">
        <f t="shared" si="90"/>
        <v>-24.999999999999996</v>
      </c>
      <c r="P135">
        <f t="shared" si="91"/>
        <v>285.61944901923454</v>
      </c>
      <c r="Q135">
        <f t="shared" si="92"/>
        <v>-24.999999999999993</v>
      </c>
      <c r="R135">
        <f t="shared" si="93"/>
        <v>197.575862670373</v>
      </c>
      <c r="S135">
        <f t="shared" si="94"/>
        <v>-24.999999999999993</v>
      </c>
      <c r="T135">
        <f t="shared" si="95"/>
        <v>145.49360168409314</v>
      </c>
      <c r="U135">
        <f t="shared" si="96"/>
        <v>-25</v>
      </c>
      <c r="V135">
        <f t="shared" si="97"/>
        <v>111.60596797719829</v>
      </c>
      <c r="W135">
        <f t="shared" si="98"/>
        <v>-25</v>
      </c>
      <c r="X135">
        <f t="shared" si="99"/>
        <v>87.91213534812033</v>
      </c>
      <c r="Y135">
        <f t="shared" si="100"/>
        <v>-25</v>
      </c>
      <c r="Z135">
        <f t="shared" si="101"/>
        <v>70.3698266616517</v>
      </c>
      <c r="AA135">
        <f t="shared" si="102"/>
        <v>-25</v>
      </c>
      <c r="AB135">
        <f t="shared" si="103"/>
        <v>56.751474918188272</v>
      </c>
      <c r="AC135">
        <f t="shared" si="104"/>
        <v>-25</v>
      </c>
      <c r="AD135">
        <f t="shared" si="105"/>
        <v>45.741871183226664</v>
      </c>
      <c r="AE135">
        <f t="shared" si="106"/>
        <v>-25.000000000000004</v>
      </c>
      <c r="AF135">
        <f t="shared" si="107"/>
        <v>36.518436823865017</v>
      </c>
      <c r="AG135">
        <f t="shared" si="108"/>
        <v>-24.999999999999996</v>
      </c>
      <c r="AH135">
        <f t="shared" si="109"/>
        <v>28.539816339744824</v>
      </c>
      <c r="AI135">
        <f t="shared" si="110"/>
        <v>-25</v>
      </c>
      <c r="AJ135">
        <f t="shared" si="111"/>
        <v>21.432104094770011</v>
      </c>
      <c r="AK135">
        <f t="shared" si="112"/>
        <v>-24.999999999999996</v>
      </c>
      <c r="AL135">
        <f t="shared" si="113"/>
        <v>14.923920022010648</v>
      </c>
      <c r="AM135">
        <f t="shared" si="114"/>
        <v>-24.999999999999996</v>
      </c>
      <c r="AN135">
        <f t="shared" si="115"/>
        <v>8.8071829529268086</v>
      </c>
      <c r="AO135">
        <f t="shared" si="116"/>
        <v>-25</v>
      </c>
      <c r="AP135">
        <f t="shared" si="117"/>
        <v>2.9118389571127636</v>
      </c>
      <c r="AQ135">
        <f t="shared" si="118"/>
        <v>-25</v>
      </c>
      <c r="AR135">
        <f t="shared" si="119"/>
        <v>-2.9118389571127636</v>
      </c>
      <c r="AS135">
        <f t="shared" si="120"/>
        <v>-25</v>
      </c>
      <c r="AT135">
        <f t="shared" si="121"/>
        <v>-8.8071829529268086</v>
      </c>
      <c r="AU135">
        <f t="shared" si="122"/>
        <v>-25</v>
      </c>
      <c r="AV135">
        <f t="shared" si="123"/>
        <v>-14.923920022010648</v>
      </c>
      <c r="AW135">
        <f t="shared" si="124"/>
        <v>-24.999999999999996</v>
      </c>
      <c r="AX135">
        <f t="shared" si="125"/>
        <v>-21.432104094770011</v>
      </c>
      <c r="AY135">
        <f t="shared" si="126"/>
        <v>-24.999999999999996</v>
      </c>
      <c r="AZ135">
        <f t="shared" si="127"/>
        <v>-28.539816339744824</v>
      </c>
      <c r="BA135">
        <f t="shared" si="128"/>
        <v>-25</v>
      </c>
      <c r="BB135">
        <f t="shared" si="129"/>
        <v>-36.518436823865017</v>
      </c>
      <c r="BC135">
        <f t="shared" si="130"/>
        <v>-24.999999999999996</v>
      </c>
      <c r="BD135">
        <f t="shared" si="131"/>
        <v>-45.741871183226664</v>
      </c>
      <c r="BE135">
        <f t="shared" si="132"/>
        <v>-25.000000000000004</v>
      </c>
      <c r="BF135">
        <f t="shared" si="133"/>
        <v>-56.751474918188272</v>
      </c>
      <c r="BG135">
        <f t="shared" si="134"/>
        <v>-25</v>
      </c>
      <c r="BH135">
        <f t="shared" si="135"/>
        <v>-70.3698266616517</v>
      </c>
      <c r="BI135">
        <f t="shared" si="136"/>
        <v>-25</v>
      </c>
      <c r="BJ135">
        <f t="shared" si="137"/>
        <v>-87.91213534812033</v>
      </c>
      <c r="BK135">
        <f t="shared" si="138"/>
        <v>-25</v>
      </c>
      <c r="BL135">
        <f t="shared" si="139"/>
        <v>-111.60596797719829</v>
      </c>
      <c r="BM135">
        <f t="shared" si="140"/>
        <v>-25</v>
      </c>
      <c r="BN135">
        <f t="shared" si="141"/>
        <v>-145.49360168409314</v>
      </c>
      <c r="BO135">
        <f t="shared" si="142"/>
        <v>-25</v>
      </c>
      <c r="BP135">
        <f t="shared" si="143"/>
        <v>-197.575862670373</v>
      </c>
      <c r="BQ135">
        <f t="shared" si="144"/>
        <v>-24.999999999999993</v>
      </c>
      <c r="BR135">
        <f t="shared" si="145"/>
        <v>-285.61944901923454</v>
      </c>
      <c r="BS135">
        <f t="shared" si="146"/>
        <v>-24.999999999999993</v>
      </c>
      <c r="BT135">
        <f t="shared" si="147"/>
        <v>-456.02820441201942</v>
      </c>
      <c r="BU135">
        <f t="shared" si="148"/>
        <v>-24.999999999999996</v>
      </c>
      <c r="BV135">
        <f t="shared" si="149"/>
        <v>-864.55079551990707</v>
      </c>
      <c r="BW135">
        <f t="shared" si="150"/>
        <v>-24.999999999999996</v>
      </c>
      <c r="BX135">
        <f t="shared" si="151"/>
        <v>1006.7089766613385</v>
      </c>
      <c r="BY135">
        <f t="shared" si="152"/>
        <v>209.60928508167137</v>
      </c>
      <c r="BZ135">
        <f t="shared" si="153"/>
        <v>821.58179395193974</v>
      </c>
      <c r="CA135">
        <f t="shared" si="154"/>
        <v>1500.0105309012015</v>
      </c>
      <c r="CB135">
        <f t="shared" si="155"/>
        <v>-21807.472598893026</v>
      </c>
      <c r="CC135">
        <f t="shared" si="156"/>
        <v>-25.000000000000004</v>
      </c>
    </row>
    <row r="136" spans="5:81" x14ac:dyDescent="0.2">
      <c r="E136">
        <f t="shared" si="157"/>
        <v>12.099999999999973</v>
      </c>
      <c r="F136" t="e" cm="1">
        <f t="array" ref="F136">xtoyxsnew($E136,F$14,alfa,vita)</f>
        <v>#VALUE!</v>
      </c>
      <c r="G136" t="e" cm="1">
        <f t="array" ref="G136">YtoYySInEW($E136,F$14,alfa,vita)</f>
        <v>#VALUE!</v>
      </c>
      <c r="H136">
        <f t="shared" si="83"/>
        <v>-838.49391735549216</v>
      </c>
      <c r="I136">
        <f t="shared" si="84"/>
        <v>1518.1102672669942</v>
      </c>
      <c r="J136">
        <f t="shared" si="85"/>
        <v>-1014.2927814188424</v>
      </c>
      <c r="K136">
        <f t="shared" si="86"/>
        <v>203.68119287836132</v>
      </c>
      <c r="L136">
        <f t="shared" si="87"/>
        <v>864.55079551990707</v>
      </c>
      <c r="M136">
        <f t="shared" si="88"/>
        <v>-24.999999999999996</v>
      </c>
      <c r="N136">
        <f t="shared" si="89"/>
        <v>456.02820441201942</v>
      </c>
      <c r="O136">
        <f t="shared" si="90"/>
        <v>-24.999999999999996</v>
      </c>
      <c r="P136">
        <f t="shared" si="91"/>
        <v>285.61944901923454</v>
      </c>
      <c r="Q136">
        <f t="shared" si="92"/>
        <v>-24.999999999999993</v>
      </c>
      <c r="R136">
        <f t="shared" si="93"/>
        <v>197.575862670373</v>
      </c>
      <c r="S136">
        <f t="shared" si="94"/>
        <v>-24.999999999999993</v>
      </c>
      <c r="T136">
        <f t="shared" si="95"/>
        <v>145.49360168409314</v>
      </c>
      <c r="U136">
        <f t="shared" si="96"/>
        <v>-25</v>
      </c>
      <c r="V136">
        <f t="shared" si="97"/>
        <v>111.60596797719829</v>
      </c>
      <c r="W136">
        <f t="shared" si="98"/>
        <v>-25</v>
      </c>
      <c r="X136">
        <f t="shared" si="99"/>
        <v>87.91213534812033</v>
      </c>
      <c r="Y136">
        <f t="shared" si="100"/>
        <v>-25</v>
      </c>
      <c r="Z136">
        <f t="shared" si="101"/>
        <v>70.3698266616517</v>
      </c>
      <c r="AA136">
        <f t="shared" si="102"/>
        <v>-25</v>
      </c>
      <c r="AB136">
        <f t="shared" si="103"/>
        <v>56.751474918188272</v>
      </c>
      <c r="AC136">
        <f t="shared" si="104"/>
        <v>-25</v>
      </c>
      <c r="AD136">
        <f t="shared" si="105"/>
        <v>45.741871183226664</v>
      </c>
      <c r="AE136">
        <f t="shared" si="106"/>
        <v>-25.000000000000004</v>
      </c>
      <c r="AF136">
        <f t="shared" si="107"/>
        <v>36.518436823865017</v>
      </c>
      <c r="AG136">
        <f t="shared" si="108"/>
        <v>-24.999999999999996</v>
      </c>
      <c r="AH136">
        <f t="shared" si="109"/>
        <v>28.539816339744824</v>
      </c>
      <c r="AI136">
        <f t="shared" si="110"/>
        <v>-25</v>
      </c>
      <c r="AJ136">
        <f t="shared" si="111"/>
        <v>21.432104094770011</v>
      </c>
      <c r="AK136">
        <f t="shared" si="112"/>
        <v>-24.999999999999996</v>
      </c>
      <c r="AL136">
        <f t="shared" si="113"/>
        <v>14.923920022010648</v>
      </c>
      <c r="AM136">
        <f t="shared" si="114"/>
        <v>-24.999999999999996</v>
      </c>
      <c r="AN136">
        <f t="shared" si="115"/>
        <v>8.8071829529268086</v>
      </c>
      <c r="AO136">
        <f t="shared" si="116"/>
        <v>-25</v>
      </c>
      <c r="AP136">
        <f t="shared" si="117"/>
        <v>2.9118389571127636</v>
      </c>
      <c r="AQ136">
        <f t="shared" si="118"/>
        <v>-25</v>
      </c>
      <c r="AR136">
        <f t="shared" si="119"/>
        <v>-2.9118389571127636</v>
      </c>
      <c r="AS136">
        <f t="shared" si="120"/>
        <v>-25</v>
      </c>
      <c r="AT136">
        <f t="shared" si="121"/>
        <v>-8.8071829529268086</v>
      </c>
      <c r="AU136">
        <f t="shared" si="122"/>
        <v>-25</v>
      </c>
      <c r="AV136">
        <f t="shared" si="123"/>
        <v>-14.923920022010648</v>
      </c>
      <c r="AW136">
        <f t="shared" si="124"/>
        <v>-24.999999999999996</v>
      </c>
      <c r="AX136">
        <f t="shared" si="125"/>
        <v>-21.432104094770011</v>
      </c>
      <c r="AY136">
        <f t="shared" si="126"/>
        <v>-24.999999999999996</v>
      </c>
      <c r="AZ136">
        <f t="shared" si="127"/>
        <v>-28.539816339744824</v>
      </c>
      <c r="BA136">
        <f t="shared" si="128"/>
        <v>-25</v>
      </c>
      <c r="BB136">
        <f t="shared" si="129"/>
        <v>-36.518436823865017</v>
      </c>
      <c r="BC136">
        <f t="shared" si="130"/>
        <v>-24.999999999999996</v>
      </c>
      <c r="BD136">
        <f t="shared" si="131"/>
        <v>-45.741871183226664</v>
      </c>
      <c r="BE136">
        <f t="shared" si="132"/>
        <v>-25.000000000000004</v>
      </c>
      <c r="BF136">
        <f t="shared" si="133"/>
        <v>-56.751474918188272</v>
      </c>
      <c r="BG136">
        <f t="shared" si="134"/>
        <v>-25</v>
      </c>
      <c r="BH136">
        <f t="shared" si="135"/>
        <v>-70.3698266616517</v>
      </c>
      <c r="BI136">
        <f t="shared" si="136"/>
        <v>-25</v>
      </c>
      <c r="BJ136">
        <f t="shared" si="137"/>
        <v>-87.91213534812033</v>
      </c>
      <c r="BK136">
        <f t="shared" si="138"/>
        <v>-25</v>
      </c>
      <c r="BL136">
        <f t="shared" si="139"/>
        <v>-111.60596797719829</v>
      </c>
      <c r="BM136">
        <f t="shared" si="140"/>
        <v>-25</v>
      </c>
      <c r="BN136">
        <f t="shared" si="141"/>
        <v>-145.49360168409314</v>
      </c>
      <c r="BO136">
        <f t="shared" si="142"/>
        <v>-25</v>
      </c>
      <c r="BP136">
        <f t="shared" si="143"/>
        <v>-197.575862670373</v>
      </c>
      <c r="BQ136">
        <f t="shared" si="144"/>
        <v>-24.999999999999993</v>
      </c>
      <c r="BR136">
        <f t="shared" si="145"/>
        <v>-285.61944901923454</v>
      </c>
      <c r="BS136">
        <f t="shared" si="146"/>
        <v>-24.999999999999993</v>
      </c>
      <c r="BT136">
        <f t="shared" si="147"/>
        <v>-456.02820441201942</v>
      </c>
      <c r="BU136">
        <f t="shared" si="148"/>
        <v>-24.999999999999996</v>
      </c>
      <c r="BV136">
        <f t="shared" si="149"/>
        <v>-864.55079551990707</v>
      </c>
      <c r="BW136">
        <f t="shared" si="150"/>
        <v>-24.999999999999996</v>
      </c>
      <c r="BX136">
        <f t="shared" si="151"/>
        <v>1014.2927814188424</v>
      </c>
      <c r="BY136">
        <f t="shared" si="152"/>
        <v>203.68119287836132</v>
      </c>
      <c r="BZ136">
        <f t="shared" si="153"/>
        <v>838.49391735549216</v>
      </c>
      <c r="CA136">
        <f t="shared" si="154"/>
        <v>1518.1102672669942</v>
      </c>
      <c r="CB136">
        <f t="shared" si="155"/>
        <v>-21807.472598893026</v>
      </c>
      <c r="CC136">
        <f t="shared" si="156"/>
        <v>-25.000000000000004</v>
      </c>
    </row>
    <row r="137" spans="5:81" x14ac:dyDescent="0.2">
      <c r="E137">
        <f t="shared" si="157"/>
        <v>12.199999999999973</v>
      </c>
      <c r="F137" t="e" cm="1">
        <f t="array" ref="F137">xtoyxsnew($E137,F$14,alfa,vita)</f>
        <v>#VALUE!</v>
      </c>
      <c r="G137" t="e" cm="1">
        <f t="array" ref="G137">YtoYySInEW($E137,F$14,alfa,vita)</f>
        <v>#VALUE!</v>
      </c>
      <c r="H137">
        <f t="shared" si="83"/>
        <v>-855.60565063654474</v>
      </c>
      <c r="I137">
        <f t="shared" si="84"/>
        <v>1536.2224570081785</v>
      </c>
      <c r="J137">
        <f t="shared" si="85"/>
        <v>-1021.6817548906822</v>
      </c>
      <c r="K137">
        <f t="shared" si="86"/>
        <v>197.70800493923178</v>
      </c>
      <c r="L137">
        <f t="shared" si="87"/>
        <v>864.55079551990707</v>
      </c>
      <c r="M137">
        <f t="shared" si="88"/>
        <v>-24.999999999999996</v>
      </c>
      <c r="N137">
        <f t="shared" si="89"/>
        <v>456.02820441201942</v>
      </c>
      <c r="O137">
        <f t="shared" si="90"/>
        <v>-24.999999999999996</v>
      </c>
      <c r="P137">
        <f t="shared" si="91"/>
        <v>285.61944901923454</v>
      </c>
      <c r="Q137">
        <f t="shared" si="92"/>
        <v>-24.999999999999993</v>
      </c>
      <c r="R137">
        <f t="shared" si="93"/>
        <v>197.575862670373</v>
      </c>
      <c r="S137">
        <f t="shared" si="94"/>
        <v>-24.999999999999993</v>
      </c>
      <c r="T137">
        <f t="shared" si="95"/>
        <v>145.49360168409314</v>
      </c>
      <c r="U137">
        <f t="shared" si="96"/>
        <v>-25</v>
      </c>
      <c r="V137">
        <f t="shared" si="97"/>
        <v>111.60596797719829</v>
      </c>
      <c r="W137">
        <f t="shared" si="98"/>
        <v>-25</v>
      </c>
      <c r="X137">
        <f t="shared" si="99"/>
        <v>87.91213534812033</v>
      </c>
      <c r="Y137">
        <f t="shared" si="100"/>
        <v>-25</v>
      </c>
      <c r="Z137">
        <f t="shared" si="101"/>
        <v>70.3698266616517</v>
      </c>
      <c r="AA137">
        <f t="shared" si="102"/>
        <v>-25</v>
      </c>
      <c r="AB137">
        <f t="shared" si="103"/>
        <v>56.751474918188272</v>
      </c>
      <c r="AC137">
        <f t="shared" si="104"/>
        <v>-25</v>
      </c>
      <c r="AD137">
        <f t="shared" si="105"/>
        <v>45.741871183226664</v>
      </c>
      <c r="AE137">
        <f t="shared" si="106"/>
        <v>-25.000000000000004</v>
      </c>
      <c r="AF137">
        <f t="shared" si="107"/>
        <v>36.518436823865017</v>
      </c>
      <c r="AG137">
        <f t="shared" si="108"/>
        <v>-24.999999999999996</v>
      </c>
      <c r="AH137">
        <f t="shared" si="109"/>
        <v>28.539816339744824</v>
      </c>
      <c r="AI137">
        <f t="shared" si="110"/>
        <v>-25</v>
      </c>
      <c r="AJ137">
        <f t="shared" si="111"/>
        <v>21.432104094770011</v>
      </c>
      <c r="AK137">
        <f t="shared" si="112"/>
        <v>-24.999999999999996</v>
      </c>
      <c r="AL137">
        <f t="shared" si="113"/>
        <v>14.923920022010648</v>
      </c>
      <c r="AM137">
        <f t="shared" si="114"/>
        <v>-24.999999999999996</v>
      </c>
      <c r="AN137">
        <f t="shared" si="115"/>
        <v>8.8071829529268086</v>
      </c>
      <c r="AO137">
        <f t="shared" si="116"/>
        <v>-25</v>
      </c>
      <c r="AP137">
        <f t="shared" si="117"/>
        <v>2.9118389571127636</v>
      </c>
      <c r="AQ137">
        <f t="shared" si="118"/>
        <v>-25</v>
      </c>
      <c r="AR137">
        <f t="shared" si="119"/>
        <v>-2.9118389571127636</v>
      </c>
      <c r="AS137">
        <f t="shared" si="120"/>
        <v>-25</v>
      </c>
      <c r="AT137">
        <f t="shared" si="121"/>
        <v>-8.8071829529268086</v>
      </c>
      <c r="AU137">
        <f t="shared" si="122"/>
        <v>-25</v>
      </c>
      <c r="AV137">
        <f t="shared" si="123"/>
        <v>-14.923920022010648</v>
      </c>
      <c r="AW137">
        <f t="shared" si="124"/>
        <v>-24.999999999999996</v>
      </c>
      <c r="AX137">
        <f t="shared" si="125"/>
        <v>-21.432104094770011</v>
      </c>
      <c r="AY137">
        <f t="shared" si="126"/>
        <v>-24.999999999999996</v>
      </c>
      <c r="AZ137">
        <f t="shared" si="127"/>
        <v>-28.539816339744824</v>
      </c>
      <c r="BA137">
        <f t="shared" si="128"/>
        <v>-25</v>
      </c>
      <c r="BB137">
        <f t="shared" si="129"/>
        <v>-36.518436823865017</v>
      </c>
      <c r="BC137">
        <f t="shared" si="130"/>
        <v>-24.999999999999996</v>
      </c>
      <c r="BD137">
        <f t="shared" si="131"/>
        <v>-45.741871183226664</v>
      </c>
      <c r="BE137">
        <f t="shared" si="132"/>
        <v>-25.000000000000004</v>
      </c>
      <c r="BF137">
        <f t="shared" si="133"/>
        <v>-56.751474918188272</v>
      </c>
      <c r="BG137">
        <f t="shared" si="134"/>
        <v>-25</v>
      </c>
      <c r="BH137">
        <f t="shared" si="135"/>
        <v>-70.3698266616517</v>
      </c>
      <c r="BI137">
        <f t="shared" si="136"/>
        <v>-25</v>
      </c>
      <c r="BJ137">
        <f t="shared" si="137"/>
        <v>-87.91213534812033</v>
      </c>
      <c r="BK137">
        <f t="shared" si="138"/>
        <v>-25</v>
      </c>
      <c r="BL137">
        <f t="shared" si="139"/>
        <v>-111.60596797719829</v>
      </c>
      <c r="BM137">
        <f t="shared" si="140"/>
        <v>-25</v>
      </c>
      <c r="BN137">
        <f t="shared" si="141"/>
        <v>-145.49360168409314</v>
      </c>
      <c r="BO137">
        <f t="shared" si="142"/>
        <v>-25</v>
      </c>
      <c r="BP137">
        <f t="shared" si="143"/>
        <v>-197.575862670373</v>
      </c>
      <c r="BQ137">
        <f t="shared" si="144"/>
        <v>-24.999999999999993</v>
      </c>
      <c r="BR137">
        <f t="shared" si="145"/>
        <v>-285.61944901923454</v>
      </c>
      <c r="BS137">
        <f t="shared" si="146"/>
        <v>-24.999999999999993</v>
      </c>
      <c r="BT137">
        <f t="shared" si="147"/>
        <v>-456.02820441201942</v>
      </c>
      <c r="BU137">
        <f t="shared" si="148"/>
        <v>-24.999999999999996</v>
      </c>
      <c r="BV137">
        <f t="shared" si="149"/>
        <v>-864.55079551990707</v>
      </c>
      <c r="BW137">
        <f t="shared" si="150"/>
        <v>-24.999999999999996</v>
      </c>
      <c r="BX137">
        <f t="shared" si="151"/>
        <v>1021.6817548906822</v>
      </c>
      <c r="BY137">
        <f t="shared" si="152"/>
        <v>197.70800493923178</v>
      </c>
      <c r="BZ137">
        <f t="shared" si="153"/>
        <v>855.60565063654474</v>
      </c>
      <c r="CA137">
        <f t="shared" si="154"/>
        <v>1536.2224570081785</v>
      </c>
      <c r="CB137">
        <f t="shared" si="155"/>
        <v>-21807.472598893026</v>
      </c>
      <c r="CC137">
        <f t="shared" si="156"/>
        <v>-25.000000000000004</v>
      </c>
    </row>
    <row r="138" spans="5:81" x14ac:dyDescent="0.2">
      <c r="E138">
        <f t="shared" si="157"/>
        <v>12.299999999999972</v>
      </c>
      <c r="F138" t="e" cm="1">
        <f t="array" ref="F138">xtoyxsnew($E138,F$14,alfa,vita)</f>
        <v>#VALUE!</v>
      </c>
      <c r="G138" t="e" cm="1">
        <f t="array" ref="G138">YtoYySInEW($E138,F$14,alfa,vita)</f>
        <v>#VALUE!</v>
      </c>
      <c r="H138">
        <f t="shared" si="83"/>
        <v>-872.91711895366836</v>
      </c>
      <c r="I138">
        <f t="shared" si="84"/>
        <v>1554.3448988281689</v>
      </c>
      <c r="J138">
        <f t="shared" si="85"/>
        <v>-1028.8745253829554</v>
      </c>
      <c r="K138">
        <f t="shared" si="86"/>
        <v>191.69612273603431</v>
      </c>
      <c r="L138">
        <f t="shared" si="87"/>
        <v>864.55079551990707</v>
      </c>
      <c r="M138">
        <f t="shared" si="88"/>
        <v>-24.999999999999996</v>
      </c>
      <c r="N138">
        <f t="shared" si="89"/>
        <v>456.02820441201942</v>
      </c>
      <c r="O138">
        <f t="shared" si="90"/>
        <v>-24.999999999999996</v>
      </c>
      <c r="P138">
        <f t="shared" si="91"/>
        <v>285.61944901923454</v>
      </c>
      <c r="Q138">
        <f t="shared" si="92"/>
        <v>-24.999999999999993</v>
      </c>
      <c r="R138">
        <f t="shared" si="93"/>
        <v>197.575862670373</v>
      </c>
      <c r="S138">
        <f t="shared" si="94"/>
        <v>-24.999999999999993</v>
      </c>
      <c r="T138">
        <f t="shared" si="95"/>
        <v>145.49360168409314</v>
      </c>
      <c r="U138">
        <f t="shared" si="96"/>
        <v>-25</v>
      </c>
      <c r="V138">
        <f t="shared" si="97"/>
        <v>111.60596797719829</v>
      </c>
      <c r="W138">
        <f t="shared" si="98"/>
        <v>-25</v>
      </c>
      <c r="X138">
        <f t="shared" si="99"/>
        <v>87.91213534812033</v>
      </c>
      <c r="Y138">
        <f t="shared" si="100"/>
        <v>-25</v>
      </c>
      <c r="Z138">
        <f t="shared" si="101"/>
        <v>70.3698266616517</v>
      </c>
      <c r="AA138">
        <f t="shared" si="102"/>
        <v>-25</v>
      </c>
      <c r="AB138">
        <f t="shared" si="103"/>
        <v>56.751474918188272</v>
      </c>
      <c r="AC138">
        <f t="shared" si="104"/>
        <v>-25</v>
      </c>
      <c r="AD138">
        <f t="shared" si="105"/>
        <v>45.741871183226664</v>
      </c>
      <c r="AE138">
        <f t="shared" si="106"/>
        <v>-25.000000000000004</v>
      </c>
      <c r="AF138">
        <f t="shared" si="107"/>
        <v>36.518436823865017</v>
      </c>
      <c r="AG138">
        <f t="shared" si="108"/>
        <v>-24.999999999999996</v>
      </c>
      <c r="AH138">
        <f t="shared" si="109"/>
        <v>28.539816339744824</v>
      </c>
      <c r="AI138">
        <f t="shared" si="110"/>
        <v>-25</v>
      </c>
      <c r="AJ138">
        <f t="shared" si="111"/>
        <v>21.432104094770011</v>
      </c>
      <c r="AK138">
        <f t="shared" si="112"/>
        <v>-24.999999999999996</v>
      </c>
      <c r="AL138">
        <f t="shared" si="113"/>
        <v>14.923920022010648</v>
      </c>
      <c r="AM138">
        <f t="shared" si="114"/>
        <v>-24.999999999999996</v>
      </c>
      <c r="AN138">
        <f t="shared" si="115"/>
        <v>8.8071829529268086</v>
      </c>
      <c r="AO138">
        <f t="shared" si="116"/>
        <v>-25</v>
      </c>
      <c r="AP138">
        <f t="shared" si="117"/>
        <v>2.9118389571127636</v>
      </c>
      <c r="AQ138">
        <f t="shared" si="118"/>
        <v>-25</v>
      </c>
      <c r="AR138">
        <f t="shared" si="119"/>
        <v>-2.9118389571127636</v>
      </c>
      <c r="AS138">
        <f t="shared" si="120"/>
        <v>-25</v>
      </c>
      <c r="AT138">
        <f t="shared" si="121"/>
        <v>-8.8071829529268086</v>
      </c>
      <c r="AU138">
        <f t="shared" si="122"/>
        <v>-25</v>
      </c>
      <c r="AV138">
        <f t="shared" si="123"/>
        <v>-14.923920022010648</v>
      </c>
      <c r="AW138">
        <f t="shared" si="124"/>
        <v>-24.999999999999996</v>
      </c>
      <c r="AX138">
        <f t="shared" si="125"/>
        <v>-21.432104094770011</v>
      </c>
      <c r="AY138">
        <f t="shared" si="126"/>
        <v>-24.999999999999996</v>
      </c>
      <c r="AZ138">
        <f t="shared" si="127"/>
        <v>-28.539816339744824</v>
      </c>
      <c r="BA138">
        <f t="shared" si="128"/>
        <v>-25</v>
      </c>
      <c r="BB138">
        <f t="shared" si="129"/>
        <v>-36.518436823865017</v>
      </c>
      <c r="BC138">
        <f t="shared" si="130"/>
        <v>-24.999999999999996</v>
      </c>
      <c r="BD138">
        <f t="shared" si="131"/>
        <v>-45.741871183226664</v>
      </c>
      <c r="BE138">
        <f t="shared" si="132"/>
        <v>-25.000000000000004</v>
      </c>
      <c r="BF138">
        <f t="shared" si="133"/>
        <v>-56.751474918188272</v>
      </c>
      <c r="BG138">
        <f t="shared" si="134"/>
        <v>-25</v>
      </c>
      <c r="BH138">
        <f t="shared" si="135"/>
        <v>-70.3698266616517</v>
      </c>
      <c r="BI138">
        <f t="shared" si="136"/>
        <v>-25</v>
      </c>
      <c r="BJ138">
        <f t="shared" si="137"/>
        <v>-87.91213534812033</v>
      </c>
      <c r="BK138">
        <f t="shared" si="138"/>
        <v>-25</v>
      </c>
      <c r="BL138">
        <f t="shared" si="139"/>
        <v>-111.60596797719829</v>
      </c>
      <c r="BM138">
        <f t="shared" si="140"/>
        <v>-25</v>
      </c>
      <c r="BN138">
        <f t="shared" si="141"/>
        <v>-145.49360168409314</v>
      </c>
      <c r="BO138">
        <f t="shared" si="142"/>
        <v>-25</v>
      </c>
      <c r="BP138">
        <f t="shared" si="143"/>
        <v>-197.575862670373</v>
      </c>
      <c r="BQ138">
        <f t="shared" si="144"/>
        <v>-24.999999999999993</v>
      </c>
      <c r="BR138">
        <f t="shared" si="145"/>
        <v>-285.61944901923454</v>
      </c>
      <c r="BS138">
        <f t="shared" si="146"/>
        <v>-24.999999999999993</v>
      </c>
      <c r="BT138">
        <f t="shared" si="147"/>
        <v>-456.02820441201942</v>
      </c>
      <c r="BU138">
        <f t="shared" si="148"/>
        <v>-24.999999999999996</v>
      </c>
      <c r="BV138">
        <f t="shared" si="149"/>
        <v>-864.55079551990707</v>
      </c>
      <c r="BW138">
        <f t="shared" si="150"/>
        <v>-24.999999999999996</v>
      </c>
      <c r="BX138">
        <f t="shared" si="151"/>
        <v>1028.8745253829554</v>
      </c>
      <c r="BY138">
        <f t="shared" si="152"/>
        <v>191.69612273603431</v>
      </c>
      <c r="BZ138">
        <f t="shared" si="153"/>
        <v>872.91711895366836</v>
      </c>
      <c r="CA138">
        <f t="shared" si="154"/>
        <v>1554.3448988281689</v>
      </c>
      <c r="CB138">
        <f t="shared" si="155"/>
        <v>-21807.472598893026</v>
      </c>
      <c r="CC138">
        <f t="shared" si="156"/>
        <v>-25.000000000000004</v>
      </c>
    </row>
    <row r="139" spans="5:81" x14ac:dyDescent="0.2">
      <c r="E139">
        <f t="shared" si="157"/>
        <v>12.399999999999972</v>
      </c>
      <c r="F139" t="e" cm="1">
        <f t="array" ref="F139">xtoyxsnew($E139,F$14,alfa,vita)</f>
        <v>#VALUE!</v>
      </c>
      <c r="G139" t="e" cm="1">
        <f t="array" ref="G139">YtoYySInEW($E139,F$14,alfa,vita)</f>
        <v>#VALUE!</v>
      </c>
      <c r="H139">
        <f t="shared" si="83"/>
        <v>-890.4284231902883</v>
      </c>
      <c r="I139">
        <f t="shared" si="84"/>
        <v>1572.4753901843771</v>
      </c>
      <c r="J139">
        <f t="shared" si="85"/>
        <v>-1035.8699314726973</v>
      </c>
      <c r="K139">
        <f t="shared" si="86"/>
        <v>185.65198920920264</v>
      </c>
      <c r="L139">
        <f t="shared" si="87"/>
        <v>864.55079551990707</v>
      </c>
      <c r="M139">
        <f t="shared" si="88"/>
        <v>-24.999999999999996</v>
      </c>
      <c r="N139">
        <f t="shared" si="89"/>
        <v>456.02820441201942</v>
      </c>
      <c r="O139">
        <f t="shared" si="90"/>
        <v>-24.999999999999996</v>
      </c>
      <c r="P139">
        <f t="shared" si="91"/>
        <v>285.61944901923454</v>
      </c>
      <c r="Q139">
        <f t="shared" si="92"/>
        <v>-24.999999999999993</v>
      </c>
      <c r="R139">
        <f t="shared" si="93"/>
        <v>197.575862670373</v>
      </c>
      <c r="S139">
        <f t="shared" si="94"/>
        <v>-24.999999999999993</v>
      </c>
      <c r="T139">
        <f t="shared" si="95"/>
        <v>145.49360168409314</v>
      </c>
      <c r="U139">
        <f t="shared" si="96"/>
        <v>-25</v>
      </c>
      <c r="V139">
        <f t="shared" si="97"/>
        <v>111.60596797719829</v>
      </c>
      <c r="W139">
        <f t="shared" si="98"/>
        <v>-25</v>
      </c>
      <c r="X139">
        <f t="shared" si="99"/>
        <v>87.91213534812033</v>
      </c>
      <c r="Y139">
        <f t="shared" si="100"/>
        <v>-25</v>
      </c>
      <c r="Z139">
        <f t="shared" si="101"/>
        <v>70.3698266616517</v>
      </c>
      <c r="AA139">
        <f t="shared" si="102"/>
        <v>-25</v>
      </c>
      <c r="AB139">
        <f t="shared" si="103"/>
        <v>56.751474918188272</v>
      </c>
      <c r="AC139">
        <f t="shared" si="104"/>
        <v>-25</v>
      </c>
      <c r="AD139">
        <f t="shared" si="105"/>
        <v>45.741871183226664</v>
      </c>
      <c r="AE139">
        <f t="shared" si="106"/>
        <v>-25.000000000000004</v>
      </c>
      <c r="AF139">
        <f t="shared" si="107"/>
        <v>36.518436823865017</v>
      </c>
      <c r="AG139">
        <f t="shared" si="108"/>
        <v>-24.999999999999996</v>
      </c>
      <c r="AH139">
        <f t="shared" si="109"/>
        <v>28.539816339744824</v>
      </c>
      <c r="AI139">
        <f t="shared" si="110"/>
        <v>-25</v>
      </c>
      <c r="AJ139">
        <f t="shared" si="111"/>
        <v>21.432104094770011</v>
      </c>
      <c r="AK139">
        <f t="shared" si="112"/>
        <v>-24.999999999999996</v>
      </c>
      <c r="AL139">
        <f t="shared" si="113"/>
        <v>14.923920022010648</v>
      </c>
      <c r="AM139">
        <f t="shared" si="114"/>
        <v>-24.999999999999996</v>
      </c>
      <c r="AN139">
        <f t="shared" si="115"/>
        <v>8.8071829529268086</v>
      </c>
      <c r="AO139">
        <f t="shared" si="116"/>
        <v>-25</v>
      </c>
      <c r="AP139">
        <f t="shared" si="117"/>
        <v>2.9118389571127636</v>
      </c>
      <c r="AQ139">
        <f t="shared" si="118"/>
        <v>-25</v>
      </c>
      <c r="AR139">
        <f t="shared" si="119"/>
        <v>-2.9118389571127636</v>
      </c>
      <c r="AS139">
        <f t="shared" si="120"/>
        <v>-25</v>
      </c>
      <c r="AT139">
        <f t="shared" si="121"/>
        <v>-8.8071829529268086</v>
      </c>
      <c r="AU139">
        <f t="shared" si="122"/>
        <v>-25</v>
      </c>
      <c r="AV139">
        <f t="shared" si="123"/>
        <v>-14.923920022010648</v>
      </c>
      <c r="AW139">
        <f t="shared" si="124"/>
        <v>-24.999999999999996</v>
      </c>
      <c r="AX139">
        <f t="shared" si="125"/>
        <v>-21.432104094770011</v>
      </c>
      <c r="AY139">
        <f t="shared" si="126"/>
        <v>-24.999999999999996</v>
      </c>
      <c r="AZ139">
        <f t="shared" si="127"/>
        <v>-28.539816339744824</v>
      </c>
      <c r="BA139">
        <f t="shared" si="128"/>
        <v>-25</v>
      </c>
      <c r="BB139">
        <f t="shared" si="129"/>
        <v>-36.518436823865017</v>
      </c>
      <c r="BC139">
        <f t="shared" si="130"/>
        <v>-24.999999999999996</v>
      </c>
      <c r="BD139">
        <f t="shared" si="131"/>
        <v>-45.741871183226664</v>
      </c>
      <c r="BE139">
        <f t="shared" si="132"/>
        <v>-25.000000000000004</v>
      </c>
      <c r="BF139">
        <f t="shared" si="133"/>
        <v>-56.751474918188272</v>
      </c>
      <c r="BG139">
        <f t="shared" si="134"/>
        <v>-25</v>
      </c>
      <c r="BH139">
        <f t="shared" si="135"/>
        <v>-70.3698266616517</v>
      </c>
      <c r="BI139">
        <f t="shared" si="136"/>
        <v>-25</v>
      </c>
      <c r="BJ139">
        <f t="shared" si="137"/>
        <v>-87.91213534812033</v>
      </c>
      <c r="BK139">
        <f t="shared" si="138"/>
        <v>-25</v>
      </c>
      <c r="BL139">
        <f t="shared" si="139"/>
        <v>-111.60596797719829</v>
      </c>
      <c r="BM139">
        <f t="shared" si="140"/>
        <v>-25</v>
      </c>
      <c r="BN139">
        <f t="shared" si="141"/>
        <v>-145.49360168409314</v>
      </c>
      <c r="BO139">
        <f t="shared" si="142"/>
        <v>-25</v>
      </c>
      <c r="BP139">
        <f t="shared" si="143"/>
        <v>-197.575862670373</v>
      </c>
      <c r="BQ139">
        <f t="shared" si="144"/>
        <v>-24.999999999999993</v>
      </c>
      <c r="BR139">
        <f t="shared" si="145"/>
        <v>-285.61944901923454</v>
      </c>
      <c r="BS139">
        <f t="shared" si="146"/>
        <v>-24.999999999999993</v>
      </c>
      <c r="BT139">
        <f t="shared" si="147"/>
        <v>-456.02820441201942</v>
      </c>
      <c r="BU139">
        <f t="shared" si="148"/>
        <v>-24.999999999999996</v>
      </c>
      <c r="BV139">
        <f t="shared" si="149"/>
        <v>-864.55079551990707</v>
      </c>
      <c r="BW139">
        <f t="shared" si="150"/>
        <v>-24.999999999999996</v>
      </c>
      <c r="BX139">
        <f t="shared" si="151"/>
        <v>1035.8699314726973</v>
      </c>
      <c r="BY139">
        <f t="shared" si="152"/>
        <v>185.65198920920264</v>
      </c>
      <c r="BZ139">
        <f t="shared" si="153"/>
        <v>890.4284231902883</v>
      </c>
      <c r="CA139">
        <f t="shared" si="154"/>
        <v>1572.4753901843771</v>
      </c>
      <c r="CB139">
        <f t="shared" si="155"/>
        <v>-21807.472598893026</v>
      </c>
      <c r="CC139">
        <f t="shared" si="156"/>
        <v>-25.000000000000004</v>
      </c>
    </row>
    <row r="140" spans="5:81" x14ac:dyDescent="0.2">
      <c r="E140">
        <f t="shared" si="157"/>
        <v>12.499999999999972</v>
      </c>
      <c r="F140" t="e" cm="1">
        <f t="array" ref="F140">xtoyxsnew($E140,F$14,alfa,vita)</f>
        <v>#VALUE!</v>
      </c>
      <c r="G140" t="e" cm="1">
        <f t="array" ref="G140">YtoYySInEW($E140,F$14,alfa,vita)</f>
        <v>#VALUE!</v>
      </c>
      <c r="H140">
        <f t="shared" si="83"/>
        <v>-908.13963994242238</v>
      </c>
      <c r="I140">
        <f t="shared" si="84"/>
        <v>1590.6117275558979</v>
      </c>
      <c r="J140">
        <f t="shared" si="85"/>
        <v>-1042.6670232525805</v>
      </c>
      <c r="K140">
        <f t="shared" si="86"/>
        <v>179.58208186294885</v>
      </c>
      <c r="L140">
        <f t="shared" si="87"/>
        <v>864.55079551990707</v>
      </c>
      <c r="M140">
        <f t="shared" si="88"/>
        <v>-24.999999999999996</v>
      </c>
      <c r="N140">
        <f t="shared" si="89"/>
        <v>456.02820441201942</v>
      </c>
      <c r="O140">
        <f t="shared" si="90"/>
        <v>-24.999999999999996</v>
      </c>
      <c r="P140">
        <f t="shared" si="91"/>
        <v>285.61944901923454</v>
      </c>
      <c r="Q140">
        <f t="shared" si="92"/>
        <v>-24.999999999999993</v>
      </c>
      <c r="R140">
        <f t="shared" si="93"/>
        <v>197.575862670373</v>
      </c>
      <c r="S140">
        <f t="shared" si="94"/>
        <v>-24.999999999999993</v>
      </c>
      <c r="T140">
        <f t="shared" si="95"/>
        <v>145.49360168409314</v>
      </c>
      <c r="U140">
        <f t="shared" si="96"/>
        <v>-25</v>
      </c>
      <c r="V140">
        <f t="shared" si="97"/>
        <v>111.60596797719829</v>
      </c>
      <c r="W140">
        <f t="shared" si="98"/>
        <v>-25</v>
      </c>
      <c r="X140">
        <f t="shared" si="99"/>
        <v>87.91213534812033</v>
      </c>
      <c r="Y140">
        <f t="shared" si="100"/>
        <v>-25</v>
      </c>
      <c r="Z140">
        <f t="shared" si="101"/>
        <v>70.3698266616517</v>
      </c>
      <c r="AA140">
        <f t="shared" si="102"/>
        <v>-25</v>
      </c>
      <c r="AB140">
        <f t="shared" si="103"/>
        <v>56.751474918188272</v>
      </c>
      <c r="AC140">
        <f t="shared" si="104"/>
        <v>-25</v>
      </c>
      <c r="AD140">
        <f t="shared" si="105"/>
        <v>45.741871183226664</v>
      </c>
      <c r="AE140">
        <f t="shared" si="106"/>
        <v>-25.000000000000004</v>
      </c>
      <c r="AF140">
        <f t="shared" si="107"/>
        <v>36.518436823865017</v>
      </c>
      <c r="AG140">
        <f t="shared" si="108"/>
        <v>-24.999999999999996</v>
      </c>
      <c r="AH140">
        <f t="shared" si="109"/>
        <v>28.539816339744824</v>
      </c>
      <c r="AI140">
        <f t="shared" si="110"/>
        <v>-25</v>
      </c>
      <c r="AJ140">
        <f t="shared" si="111"/>
        <v>21.432104094770011</v>
      </c>
      <c r="AK140">
        <f t="shared" si="112"/>
        <v>-24.999999999999996</v>
      </c>
      <c r="AL140">
        <f t="shared" si="113"/>
        <v>14.923920022010648</v>
      </c>
      <c r="AM140">
        <f t="shared" si="114"/>
        <v>-24.999999999999996</v>
      </c>
      <c r="AN140">
        <f t="shared" si="115"/>
        <v>8.8071829529268086</v>
      </c>
      <c r="AO140">
        <f t="shared" si="116"/>
        <v>-25</v>
      </c>
      <c r="AP140">
        <f t="shared" si="117"/>
        <v>2.9118389571127636</v>
      </c>
      <c r="AQ140">
        <f t="shared" si="118"/>
        <v>-25</v>
      </c>
      <c r="AR140">
        <f t="shared" si="119"/>
        <v>-2.9118389571127636</v>
      </c>
      <c r="AS140">
        <f t="shared" si="120"/>
        <v>-25</v>
      </c>
      <c r="AT140">
        <f t="shared" si="121"/>
        <v>-8.8071829529268086</v>
      </c>
      <c r="AU140">
        <f t="shared" si="122"/>
        <v>-25</v>
      </c>
      <c r="AV140">
        <f t="shared" si="123"/>
        <v>-14.923920022010648</v>
      </c>
      <c r="AW140">
        <f t="shared" si="124"/>
        <v>-24.999999999999996</v>
      </c>
      <c r="AX140">
        <f t="shared" si="125"/>
        <v>-21.432104094770011</v>
      </c>
      <c r="AY140">
        <f t="shared" si="126"/>
        <v>-24.999999999999996</v>
      </c>
      <c r="AZ140">
        <f t="shared" si="127"/>
        <v>-28.539816339744824</v>
      </c>
      <c r="BA140">
        <f t="shared" si="128"/>
        <v>-25</v>
      </c>
      <c r="BB140">
        <f t="shared" si="129"/>
        <v>-36.518436823865017</v>
      </c>
      <c r="BC140">
        <f t="shared" si="130"/>
        <v>-24.999999999999996</v>
      </c>
      <c r="BD140">
        <f t="shared" si="131"/>
        <v>-45.741871183226664</v>
      </c>
      <c r="BE140">
        <f t="shared" si="132"/>
        <v>-25.000000000000004</v>
      </c>
      <c r="BF140">
        <f t="shared" si="133"/>
        <v>-56.751474918188272</v>
      </c>
      <c r="BG140">
        <f t="shared" si="134"/>
        <v>-25</v>
      </c>
      <c r="BH140">
        <f t="shared" si="135"/>
        <v>-70.3698266616517</v>
      </c>
      <c r="BI140">
        <f t="shared" si="136"/>
        <v>-25</v>
      </c>
      <c r="BJ140">
        <f t="shared" si="137"/>
        <v>-87.91213534812033</v>
      </c>
      <c r="BK140">
        <f t="shared" si="138"/>
        <v>-25</v>
      </c>
      <c r="BL140">
        <f t="shared" si="139"/>
        <v>-111.60596797719829</v>
      </c>
      <c r="BM140">
        <f t="shared" si="140"/>
        <v>-25</v>
      </c>
      <c r="BN140">
        <f t="shared" si="141"/>
        <v>-145.49360168409314</v>
      </c>
      <c r="BO140">
        <f t="shared" si="142"/>
        <v>-25</v>
      </c>
      <c r="BP140">
        <f t="shared" si="143"/>
        <v>-197.575862670373</v>
      </c>
      <c r="BQ140">
        <f t="shared" si="144"/>
        <v>-24.999999999999993</v>
      </c>
      <c r="BR140">
        <f t="shared" si="145"/>
        <v>-285.61944901923454</v>
      </c>
      <c r="BS140">
        <f t="shared" si="146"/>
        <v>-24.999999999999993</v>
      </c>
      <c r="BT140">
        <f t="shared" si="147"/>
        <v>-456.02820441201942</v>
      </c>
      <c r="BU140">
        <f t="shared" si="148"/>
        <v>-24.999999999999996</v>
      </c>
      <c r="BV140">
        <f t="shared" si="149"/>
        <v>-864.55079551990707</v>
      </c>
      <c r="BW140">
        <f t="shared" si="150"/>
        <v>-24.999999999999996</v>
      </c>
      <c r="BX140">
        <f t="shared" si="151"/>
        <v>1042.6670232525805</v>
      </c>
      <c r="BY140">
        <f t="shared" si="152"/>
        <v>179.58208186294885</v>
      </c>
      <c r="BZ140">
        <f t="shared" si="153"/>
        <v>908.13963994242238</v>
      </c>
      <c r="CA140">
        <f t="shared" si="154"/>
        <v>1590.6117275558979</v>
      </c>
      <c r="CB140">
        <f t="shared" si="155"/>
        <v>-21807.472598893026</v>
      </c>
      <c r="CC140">
        <f t="shared" si="156"/>
        <v>-25.000000000000004</v>
      </c>
    </row>
    <row r="141" spans="5:81" x14ac:dyDescent="0.2">
      <c r="E141">
        <f t="shared" si="157"/>
        <v>12.599999999999971</v>
      </c>
      <c r="F141" t="e" cm="1">
        <f t="array" ref="F141">xtoyxsnew($E141,F$14,alfa,vita)</f>
        <v>#VALUE!</v>
      </c>
      <c r="G141" t="e" cm="1">
        <f t="array" ref="G141">YtoYySInEW($E141,F$14,alfa,vita)</f>
        <v>#VALUE!</v>
      </c>
      <c r="H141">
        <f t="shared" si="83"/>
        <v>-926.05082150937176</v>
      </c>
      <c r="I141">
        <f t="shared" si="84"/>
        <v>1608.7517067113235</v>
      </c>
      <c r="J141">
        <f t="shared" si="85"/>
        <v>-1049.2650633489291</v>
      </c>
      <c r="K141">
        <f t="shared" si="86"/>
        <v>173.49290582331318</v>
      </c>
      <c r="L141">
        <f t="shared" si="87"/>
        <v>864.55079551990707</v>
      </c>
      <c r="M141">
        <f t="shared" si="88"/>
        <v>-24.999999999999996</v>
      </c>
      <c r="N141">
        <f t="shared" si="89"/>
        <v>456.02820441201942</v>
      </c>
      <c r="O141">
        <f t="shared" si="90"/>
        <v>-24.999999999999996</v>
      </c>
      <c r="P141">
        <f t="shared" si="91"/>
        <v>285.61944901923454</v>
      </c>
      <c r="Q141">
        <f t="shared" si="92"/>
        <v>-24.999999999999993</v>
      </c>
      <c r="R141">
        <f t="shared" si="93"/>
        <v>197.575862670373</v>
      </c>
      <c r="S141">
        <f t="shared" si="94"/>
        <v>-24.999999999999993</v>
      </c>
      <c r="T141">
        <f t="shared" si="95"/>
        <v>145.49360168409314</v>
      </c>
      <c r="U141">
        <f t="shared" si="96"/>
        <v>-25</v>
      </c>
      <c r="V141">
        <f t="shared" si="97"/>
        <v>111.60596797719829</v>
      </c>
      <c r="W141">
        <f t="shared" si="98"/>
        <v>-25</v>
      </c>
      <c r="X141">
        <f t="shared" si="99"/>
        <v>87.91213534812033</v>
      </c>
      <c r="Y141">
        <f t="shared" si="100"/>
        <v>-25</v>
      </c>
      <c r="Z141">
        <f t="shared" si="101"/>
        <v>70.3698266616517</v>
      </c>
      <c r="AA141">
        <f t="shared" si="102"/>
        <v>-25</v>
      </c>
      <c r="AB141">
        <f t="shared" si="103"/>
        <v>56.751474918188272</v>
      </c>
      <c r="AC141">
        <f t="shared" si="104"/>
        <v>-25</v>
      </c>
      <c r="AD141">
        <f t="shared" si="105"/>
        <v>45.741871183226664</v>
      </c>
      <c r="AE141">
        <f t="shared" si="106"/>
        <v>-25.000000000000004</v>
      </c>
      <c r="AF141">
        <f t="shared" si="107"/>
        <v>36.518436823865017</v>
      </c>
      <c r="AG141">
        <f t="shared" si="108"/>
        <v>-24.999999999999996</v>
      </c>
      <c r="AH141">
        <f t="shared" si="109"/>
        <v>28.539816339744824</v>
      </c>
      <c r="AI141">
        <f t="shared" si="110"/>
        <v>-25</v>
      </c>
      <c r="AJ141">
        <f t="shared" si="111"/>
        <v>21.432104094770011</v>
      </c>
      <c r="AK141">
        <f t="shared" si="112"/>
        <v>-24.999999999999996</v>
      </c>
      <c r="AL141">
        <f t="shared" si="113"/>
        <v>14.923920022010648</v>
      </c>
      <c r="AM141">
        <f t="shared" si="114"/>
        <v>-24.999999999999996</v>
      </c>
      <c r="AN141">
        <f t="shared" si="115"/>
        <v>8.8071829529268086</v>
      </c>
      <c r="AO141">
        <f t="shared" si="116"/>
        <v>-25</v>
      </c>
      <c r="AP141">
        <f t="shared" si="117"/>
        <v>2.9118389571127636</v>
      </c>
      <c r="AQ141">
        <f t="shared" si="118"/>
        <v>-25</v>
      </c>
      <c r="AR141">
        <f t="shared" si="119"/>
        <v>-2.9118389571127636</v>
      </c>
      <c r="AS141">
        <f t="shared" si="120"/>
        <v>-25</v>
      </c>
      <c r="AT141">
        <f t="shared" si="121"/>
        <v>-8.8071829529268086</v>
      </c>
      <c r="AU141">
        <f t="shared" si="122"/>
        <v>-25</v>
      </c>
      <c r="AV141">
        <f t="shared" si="123"/>
        <v>-14.923920022010648</v>
      </c>
      <c r="AW141">
        <f t="shared" si="124"/>
        <v>-24.999999999999996</v>
      </c>
      <c r="AX141">
        <f t="shared" si="125"/>
        <v>-21.432104094770011</v>
      </c>
      <c r="AY141">
        <f t="shared" si="126"/>
        <v>-24.999999999999996</v>
      </c>
      <c r="AZ141">
        <f t="shared" si="127"/>
        <v>-28.539816339744824</v>
      </c>
      <c r="BA141">
        <f t="shared" si="128"/>
        <v>-25</v>
      </c>
      <c r="BB141">
        <f t="shared" si="129"/>
        <v>-36.518436823865017</v>
      </c>
      <c r="BC141">
        <f t="shared" si="130"/>
        <v>-24.999999999999996</v>
      </c>
      <c r="BD141">
        <f t="shared" si="131"/>
        <v>-45.741871183226664</v>
      </c>
      <c r="BE141">
        <f t="shared" si="132"/>
        <v>-25.000000000000004</v>
      </c>
      <c r="BF141">
        <f t="shared" si="133"/>
        <v>-56.751474918188272</v>
      </c>
      <c r="BG141">
        <f t="shared" si="134"/>
        <v>-25</v>
      </c>
      <c r="BH141">
        <f t="shared" si="135"/>
        <v>-70.3698266616517</v>
      </c>
      <c r="BI141">
        <f t="shared" si="136"/>
        <v>-25</v>
      </c>
      <c r="BJ141">
        <f t="shared" si="137"/>
        <v>-87.91213534812033</v>
      </c>
      <c r="BK141">
        <f t="shared" si="138"/>
        <v>-25</v>
      </c>
      <c r="BL141">
        <f t="shared" si="139"/>
        <v>-111.60596797719829</v>
      </c>
      <c r="BM141">
        <f t="shared" si="140"/>
        <v>-25</v>
      </c>
      <c r="BN141">
        <f t="shared" si="141"/>
        <v>-145.49360168409314</v>
      </c>
      <c r="BO141">
        <f t="shared" si="142"/>
        <v>-25</v>
      </c>
      <c r="BP141">
        <f t="shared" si="143"/>
        <v>-197.575862670373</v>
      </c>
      <c r="BQ141">
        <f t="shared" si="144"/>
        <v>-24.999999999999993</v>
      </c>
      <c r="BR141">
        <f t="shared" si="145"/>
        <v>-285.61944901923454</v>
      </c>
      <c r="BS141">
        <f t="shared" si="146"/>
        <v>-24.999999999999993</v>
      </c>
      <c r="BT141">
        <f t="shared" si="147"/>
        <v>-456.02820441201942</v>
      </c>
      <c r="BU141">
        <f t="shared" si="148"/>
        <v>-24.999999999999996</v>
      </c>
      <c r="BV141">
        <f t="shared" si="149"/>
        <v>-864.55079551990707</v>
      </c>
      <c r="BW141">
        <f t="shared" si="150"/>
        <v>-24.999999999999996</v>
      </c>
      <c r="BX141">
        <f t="shared" si="151"/>
        <v>1049.2650633489291</v>
      </c>
      <c r="BY141">
        <f t="shared" si="152"/>
        <v>173.49290582331318</v>
      </c>
      <c r="BZ141">
        <f t="shared" si="153"/>
        <v>926.05082150937176</v>
      </c>
      <c r="CA141">
        <f t="shared" si="154"/>
        <v>1608.7517067113235</v>
      </c>
      <c r="CB141">
        <f t="shared" si="155"/>
        <v>-21807.472598893026</v>
      </c>
      <c r="CC141">
        <f t="shared" si="156"/>
        <v>-25.000000000000004</v>
      </c>
    </row>
    <row r="142" spans="5:81" x14ac:dyDescent="0.2">
      <c r="E142">
        <f t="shared" si="157"/>
        <v>12.699999999999971</v>
      </c>
      <c r="F142" t="e" cm="1">
        <f t="array" ref="F142">xtoyxsnew($E142,F$14,alfa,vita)</f>
        <v>#VALUE!</v>
      </c>
      <c r="G142" t="e" cm="1">
        <f t="array" ref="G142">YtoYySInEW($E142,F$14,alfa,vita)</f>
        <v>#VALUE!</v>
      </c>
      <c r="H142">
        <f t="shared" si="83"/>
        <v>-944.16199588736606</v>
      </c>
      <c r="I142">
        <f t="shared" si="84"/>
        <v>1626.8931229766322</v>
      </c>
      <c r="J142">
        <f t="shared" si="85"/>
        <v>-1055.6635277119651</v>
      </c>
      <c r="K142">
        <f t="shared" si="86"/>
        <v>167.39098686661544</v>
      </c>
      <c r="L142">
        <f t="shared" si="87"/>
        <v>864.55079551990707</v>
      </c>
      <c r="M142">
        <f t="shared" si="88"/>
        <v>-24.999999999999996</v>
      </c>
      <c r="N142">
        <f t="shared" si="89"/>
        <v>456.02820441201942</v>
      </c>
      <c r="O142">
        <f t="shared" si="90"/>
        <v>-24.999999999999996</v>
      </c>
      <c r="P142">
        <f t="shared" si="91"/>
        <v>285.61944901923454</v>
      </c>
      <c r="Q142">
        <f t="shared" si="92"/>
        <v>-24.999999999999993</v>
      </c>
      <c r="R142">
        <f t="shared" si="93"/>
        <v>197.575862670373</v>
      </c>
      <c r="S142">
        <f t="shared" si="94"/>
        <v>-24.999999999999993</v>
      </c>
      <c r="T142">
        <f t="shared" si="95"/>
        <v>145.49360168409314</v>
      </c>
      <c r="U142">
        <f t="shared" si="96"/>
        <v>-25</v>
      </c>
      <c r="V142">
        <f t="shared" si="97"/>
        <v>111.60596797719829</v>
      </c>
      <c r="W142">
        <f t="shared" si="98"/>
        <v>-25</v>
      </c>
      <c r="X142">
        <f t="shared" si="99"/>
        <v>87.91213534812033</v>
      </c>
      <c r="Y142">
        <f t="shared" si="100"/>
        <v>-25</v>
      </c>
      <c r="Z142">
        <f t="shared" si="101"/>
        <v>70.3698266616517</v>
      </c>
      <c r="AA142">
        <f t="shared" si="102"/>
        <v>-25</v>
      </c>
      <c r="AB142">
        <f t="shared" si="103"/>
        <v>56.751474918188272</v>
      </c>
      <c r="AC142">
        <f t="shared" si="104"/>
        <v>-25</v>
      </c>
      <c r="AD142">
        <f t="shared" si="105"/>
        <v>45.741871183226664</v>
      </c>
      <c r="AE142">
        <f t="shared" si="106"/>
        <v>-25.000000000000004</v>
      </c>
      <c r="AF142">
        <f t="shared" si="107"/>
        <v>36.518436823865017</v>
      </c>
      <c r="AG142">
        <f t="shared" si="108"/>
        <v>-24.999999999999996</v>
      </c>
      <c r="AH142">
        <f t="shared" si="109"/>
        <v>28.539816339744824</v>
      </c>
      <c r="AI142">
        <f t="shared" si="110"/>
        <v>-25</v>
      </c>
      <c r="AJ142">
        <f t="shared" si="111"/>
        <v>21.432104094770011</v>
      </c>
      <c r="AK142">
        <f t="shared" si="112"/>
        <v>-24.999999999999996</v>
      </c>
      <c r="AL142">
        <f t="shared" si="113"/>
        <v>14.923920022010648</v>
      </c>
      <c r="AM142">
        <f t="shared" si="114"/>
        <v>-24.999999999999996</v>
      </c>
      <c r="AN142">
        <f t="shared" si="115"/>
        <v>8.8071829529268086</v>
      </c>
      <c r="AO142">
        <f t="shared" si="116"/>
        <v>-25</v>
      </c>
      <c r="AP142">
        <f t="shared" si="117"/>
        <v>2.9118389571127636</v>
      </c>
      <c r="AQ142">
        <f t="shared" si="118"/>
        <v>-25</v>
      </c>
      <c r="AR142">
        <f t="shared" si="119"/>
        <v>-2.9118389571127636</v>
      </c>
      <c r="AS142">
        <f t="shared" si="120"/>
        <v>-25</v>
      </c>
      <c r="AT142">
        <f t="shared" si="121"/>
        <v>-8.8071829529268086</v>
      </c>
      <c r="AU142">
        <f t="shared" si="122"/>
        <v>-25</v>
      </c>
      <c r="AV142">
        <f t="shared" si="123"/>
        <v>-14.923920022010648</v>
      </c>
      <c r="AW142">
        <f t="shared" si="124"/>
        <v>-24.999999999999996</v>
      </c>
      <c r="AX142">
        <f t="shared" si="125"/>
        <v>-21.432104094770011</v>
      </c>
      <c r="AY142">
        <f t="shared" si="126"/>
        <v>-24.999999999999996</v>
      </c>
      <c r="AZ142">
        <f t="shared" si="127"/>
        <v>-28.539816339744824</v>
      </c>
      <c r="BA142">
        <f t="shared" si="128"/>
        <v>-25</v>
      </c>
      <c r="BB142">
        <f t="shared" si="129"/>
        <v>-36.518436823865017</v>
      </c>
      <c r="BC142">
        <f t="shared" si="130"/>
        <v>-24.999999999999996</v>
      </c>
      <c r="BD142">
        <f t="shared" si="131"/>
        <v>-45.741871183226664</v>
      </c>
      <c r="BE142">
        <f t="shared" si="132"/>
        <v>-25.000000000000004</v>
      </c>
      <c r="BF142">
        <f t="shared" si="133"/>
        <v>-56.751474918188272</v>
      </c>
      <c r="BG142">
        <f t="shared" si="134"/>
        <v>-25</v>
      </c>
      <c r="BH142">
        <f t="shared" si="135"/>
        <v>-70.3698266616517</v>
      </c>
      <c r="BI142">
        <f t="shared" si="136"/>
        <v>-25</v>
      </c>
      <c r="BJ142">
        <f t="shared" si="137"/>
        <v>-87.91213534812033</v>
      </c>
      <c r="BK142">
        <f t="shared" si="138"/>
        <v>-25</v>
      </c>
      <c r="BL142">
        <f t="shared" si="139"/>
        <v>-111.60596797719829</v>
      </c>
      <c r="BM142">
        <f t="shared" si="140"/>
        <v>-25</v>
      </c>
      <c r="BN142">
        <f t="shared" si="141"/>
        <v>-145.49360168409314</v>
      </c>
      <c r="BO142">
        <f t="shared" si="142"/>
        <v>-25</v>
      </c>
      <c r="BP142">
        <f t="shared" si="143"/>
        <v>-197.575862670373</v>
      </c>
      <c r="BQ142">
        <f t="shared" si="144"/>
        <v>-24.999999999999993</v>
      </c>
      <c r="BR142">
        <f t="shared" si="145"/>
        <v>-285.61944901923454</v>
      </c>
      <c r="BS142">
        <f t="shared" si="146"/>
        <v>-24.999999999999993</v>
      </c>
      <c r="BT142">
        <f t="shared" si="147"/>
        <v>-456.02820441201942</v>
      </c>
      <c r="BU142">
        <f t="shared" si="148"/>
        <v>-24.999999999999996</v>
      </c>
      <c r="BV142">
        <f t="shared" si="149"/>
        <v>-864.55079551990707</v>
      </c>
      <c r="BW142">
        <f t="shared" si="150"/>
        <v>-24.999999999999996</v>
      </c>
      <c r="BX142">
        <f t="shared" si="151"/>
        <v>1055.6635277119651</v>
      </c>
      <c r="BY142">
        <f t="shared" si="152"/>
        <v>167.39098686661544</v>
      </c>
      <c r="BZ142">
        <f t="shared" si="153"/>
        <v>944.16199588736606</v>
      </c>
      <c r="CA142">
        <f t="shared" si="154"/>
        <v>1626.8931229766322</v>
      </c>
      <c r="CB142">
        <f t="shared" si="155"/>
        <v>-21807.472598893026</v>
      </c>
      <c r="CC142">
        <f t="shared" si="156"/>
        <v>-25.000000000000004</v>
      </c>
    </row>
    <row r="143" spans="5:81" x14ac:dyDescent="0.2">
      <c r="E143">
        <f t="shared" si="157"/>
        <v>12.799999999999971</v>
      </c>
      <c r="F143" t="e" cm="1">
        <f t="array" ref="F143">xtoyxsnew($E143,F$14,alfa,vita)</f>
        <v>#VALUE!</v>
      </c>
      <c r="G143" t="e" cm="1">
        <f t="array" ref="G143">YtoYySInEW($E143,F$14,alfa,vita)</f>
        <v>#VALUE!</v>
      </c>
      <c r="H143">
        <f t="shared" ref="H143:H206" si="158">IF($E143&lt;=I$11,1/(vita*H$4^2)*(SIN(2*($E143*ABS(vita*H$4)+2*H$14)/2)/2-($E143*vita*H$4+2*H$14)/2-SIN(2*H$14)/2+H$14),H$6)</f>
        <v>-962.47316676615719</v>
      </c>
      <c r="I143">
        <f t="shared" ref="I143:I206" si="159">IF($E143&lt;I$11,1/(vita*H$4^2)*(SIN($E143*H$4*vita/2+H$14)^2-SIN(H$14)^2),I$1)</f>
        <v>1645.033771503144</v>
      </c>
      <c r="J143">
        <f t="shared" ref="J143:J206" si="160">IF($E143&lt;=K$11,1/(vita*J$4^2)*(SIN(2*($E143*ABS(vita*J$4)+2*J$14)/2)/2-($E143*vita*J$4+2*J$14)/2-SIN(2*J$14)/2+J$14),J$6)</f>
        <v>-1061.8621061774318</v>
      </c>
      <c r="K143">
        <f t="shared" ref="K143:K206" si="161">IF($E143&lt;K$11,1/(vita*J$4^2)*(SIN($E143*J$4*vita/2+J$14)^2-SIN(J$14)^2),K$1)</f>
        <v>161.28286442577252</v>
      </c>
      <c r="L143">
        <f t="shared" ref="L143:L206" si="162">IF($E143&lt;=M$11,1/(vita*L$4^2)*(SIN(2*($E143*ABS(vita*L$4)+2*L$14)/2)/2-($E143*vita*L$4+2*L$14)/2-SIN(2*L$14)/2+L$14),L$6)</f>
        <v>864.55079551990707</v>
      </c>
      <c r="M143">
        <f t="shared" ref="M143:M206" si="163">IF($E143&lt;M$11,1/(vita*L$4^2)*(SIN($E143*L$4*vita/2+L$14)^2-SIN(L$14)^2),M$1)</f>
        <v>-24.999999999999996</v>
      </c>
      <c r="N143">
        <f t="shared" ref="N143:N206" si="164">IF($E143&lt;=O$11,1/(vita*N$4^2)*(SIN(2*($E143*ABS(vita*N$4)+2*N$14)/2)/2-($E143*vita*N$4+2*N$14)/2-SIN(2*N$14)/2+N$14),N$6)</f>
        <v>456.02820441201942</v>
      </c>
      <c r="O143">
        <f t="shared" ref="O143:O206" si="165">IF($E143&lt;O$11,1/(vita*N$4^2)*(SIN($E143*N$4*vita/2+N$14)^2-SIN(N$14)^2),O$1)</f>
        <v>-24.999999999999996</v>
      </c>
      <c r="P143">
        <f t="shared" ref="P143:P206" si="166">IF($E143&lt;=Q$11,1/(vita*P$4^2)*(SIN(2*($E143*ABS(vita*P$4)+2*P$14)/2)/2-($E143*vita*P$4+2*P$14)/2-SIN(2*P$14)/2+P$14),P$6)</f>
        <v>285.61944901923454</v>
      </c>
      <c r="Q143">
        <f t="shared" ref="Q143:Q206" si="167">IF($E143&lt;Q$11,1/(vita*P$4^2)*(SIN($E143*P$4*vita/2+P$14)^2-SIN(P$14)^2),Q$1)</f>
        <v>-24.999999999999993</v>
      </c>
      <c r="R143">
        <f t="shared" ref="R143:R206" si="168">IF($E143&lt;=S$11,1/(vita*R$4^2)*(SIN(2*($E143*ABS(vita*R$4)+2*R$14)/2)/2-($E143*vita*R$4+2*R$14)/2-SIN(2*R$14)/2+R$14),R$6)</f>
        <v>197.575862670373</v>
      </c>
      <c r="S143">
        <f t="shared" ref="S143:S206" si="169">IF($E143&lt;S$11,1/(vita*R$4^2)*(SIN($E143*R$4*vita/2+R$14)^2-SIN(R$14)^2),S$1)</f>
        <v>-24.999999999999993</v>
      </c>
      <c r="T143">
        <f t="shared" ref="T143:T206" si="170">IF($E143&lt;=U$11,1/(vita*T$4^2)*(SIN(2*($E143*ABS(vita*T$4)+2*T$14)/2)/2-($E143*vita*T$4+2*T$14)/2-SIN(2*T$14)/2+T$14),T$6)</f>
        <v>145.49360168409314</v>
      </c>
      <c r="U143">
        <f t="shared" ref="U143:U206" si="171">IF($E143&lt;U$11,1/(vita*T$4^2)*(SIN($E143*T$4*vita/2+T$14)^2-SIN(T$14)^2),U$1)</f>
        <v>-25</v>
      </c>
      <c r="V143">
        <f t="shared" ref="V143:V206" si="172">IF($E143&lt;=W$11,1/(vita*V$4^2)*(SIN(2*($E143*ABS(vita*V$4)+2*V$14)/2)/2-($E143*vita*V$4+2*V$14)/2-SIN(2*V$14)/2+V$14),V$6)</f>
        <v>111.60596797719829</v>
      </c>
      <c r="W143">
        <f t="shared" ref="W143:W206" si="173">IF($E143&lt;W$11,1/(vita*V$4^2)*(SIN($E143*V$4*vita/2+V$14)^2-SIN(V$14)^2),W$1)</f>
        <v>-25</v>
      </c>
      <c r="X143">
        <f t="shared" ref="X143:X206" si="174">IF($E143&lt;=Y$11,1/(vita*X$4^2)*(SIN(2*($E143*ABS(vita*X$4)+2*X$14)/2)/2-($E143*vita*X$4+2*X$14)/2-SIN(2*X$14)/2+X$14),X$6)</f>
        <v>87.91213534812033</v>
      </c>
      <c r="Y143">
        <f t="shared" ref="Y143:Y206" si="175">IF($E143&lt;Y$11,1/(vita*X$4^2)*(SIN($E143*X$4*vita/2+X$14)^2-SIN(X$14)^2),Y$1)</f>
        <v>-25</v>
      </c>
      <c r="Z143">
        <f t="shared" ref="Z143:Z206" si="176">IF($E143&lt;=AA$11,1/(vita*Z$4^2)*(SIN(2*($E143*ABS(vita*Z$4)+2*Z$14)/2)/2-($E143*vita*Z$4+2*Z$14)/2-SIN(2*Z$14)/2+Z$14),Z$6)</f>
        <v>70.3698266616517</v>
      </c>
      <c r="AA143">
        <f t="shared" ref="AA143:AA206" si="177">IF($E143&lt;AA$11,1/(vita*Z$4^2)*(SIN($E143*Z$4*vita/2+Z$14)^2-SIN(Z$14)^2),AA$1)</f>
        <v>-25</v>
      </c>
      <c r="AB143">
        <f t="shared" ref="AB143:AB206" si="178">IF($E143&lt;=AC$11,1/(vita*AB$4^2)*(SIN(2*($E143*ABS(vita*AB$4)+2*AB$14)/2)/2-($E143*vita*AB$4+2*AB$14)/2-SIN(2*AB$14)/2+AB$14),AB$6)</f>
        <v>56.751474918188272</v>
      </c>
      <c r="AC143">
        <f t="shared" ref="AC143:AC206" si="179">IF($E143&lt;AC$11,1/(vita*AB$4^2)*(SIN($E143*AB$4*vita/2+AB$14)^2-SIN(AB$14)^2),AC$1)</f>
        <v>-25</v>
      </c>
      <c r="AD143">
        <f t="shared" ref="AD143:AD206" si="180">IF($E143&lt;=AE$11,1/(vita*AD$4^2)*(SIN(2*($E143*ABS(vita*AD$4)+2*AD$14)/2)/2-($E143*vita*AD$4+2*AD$14)/2-SIN(2*AD$14)/2+AD$14),AD$6)</f>
        <v>45.741871183226664</v>
      </c>
      <c r="AE143">
        <f t="shared" ref="AE143:AE206" si="181">IF($E143&lt;AE$11,1/(vita*AD$4^2)*(SIN($E143*AD$4*vita/2+AD$14)^2-SIN(AD$14)^2),AE$1)</f>
        <v>-25.000000000000004</v>
      </c>
      <c r="AF143">
        <f t="shared" ref="AF143:AF206" si="182">IF($E143&lt;=AG$11,1/(vita*AF$4^2)*(SIN(2*($E143*ABS(vita*AF$4)+2*AF$14)/2)/2-($E143*vita*AF$4+2*AF$14)/2-SIN(2*AF$14)/2+AF$14),AF$6)</f>
        <v>36.518436823865017</v>
      </c>
      <c r="AG143">
        <f t="shared" ref="AG143:AG206" si="183">IF($E143&lt;AG$11,1/(vita*AF$4^2)*(SIN($E143*AF$4*vita/2+AF$14)^2-SIN(AF$14)^2),AG$1)</f>
        <v>-24.999999999999996</v>
      </c>
      <c r="AH143">
        <f t="shared" ref="AH143:AH206" si="184">IF($E143&lt;=AI$11,1/(vita*AH$4^2)*(SIN(2*($E143*ABS(vita*AH$4)+2*AH$14)/2)/2-($E143*vita*AH$4+2*AH$14)/2-SIN(2*AH$14)/2+AH$14),AH$6)</f>
        <v>28.539816339744824</v>
      </c>
      <c r="AI143">
        <f t="shared" ref="AI143:AI206" si="185">IF($E143&lt;AI$11,1/(vita*AH$4^2)*(SIN($E143*AH$4*vita/2+AH$14)^2-SIN(AH$14)^2),AI$1)</f>
        <v>-25</v>
      </c>
      <c r="AJ143">
        <f t="shared" ref="AJ143:AJ206" si="186">IF($E143&lt;=AK$11,1/(vita*AJ$4^2)*(SIN(2*($E143*ABS(vita*AJ$4)+2*AJ$14)/2)/2-($E143*vita*AJ$4+2*AJ$14)/2-SIN(2*AJ$14)/2+AJ$14),AJ$6)</f>
        <v>21.432104094770011</v>
      </c>
      <c r="AK143">
        <f t="shared" ref="AK143:AK206" si="187">IF($E143&lt;AK$11,1/(vita*AJ$4^2)*(SIN($E143*AJ$4*vita/2+AJ$14)^2-SIN(AJ$14)^2),AK$1)</f>
        <v>-24.999999999999996</v>
      </c>
      <c r="AL143">
        <f t="shared" ref="AL143:AL206" si="188">IF($E143&lt;=AM$11,1/(vita*AL$4^2)*(SIN(2*($E143*ABS(vita*AL$4)+2*AL$14)/2)/2-($E143*vita*AL$4+2*AL$14)/2-SIN(2*AL$14)/2+AL$14),AL$6)</f>
        <v>14.923920022010648</v>
      </c>
      <c r="AM143">
        <f t="shared" ref="AM143:AM206" si="189">IF($E143&lt;AM$11,1/(vita*AL$4^2)*(SIN($E143*AL$4*vita/2+AL$14)^2-SIN(AL$14)^2),AM$1)</f>
        <v>-24.999999999999996</v>
      </c>
      <c r="AN143">
        <f t="shared" ref="AN143:AN206" si="190">IF($E143&lt;=AO$11,1/(vita*AN$4^2)*(SIN(2*($E143*ABS(vita*AN$4)+2*AN$14)/2)/2-($E143*vita*AN$4+2*AN$14)/2-SIN(2*AN$14)/2+AN$14),AN$6)</f>
        <v>8.8071829529268086</v>
      </c>
      <c r="AO143">
        <f t="shared" ref="AO143:AO206" si="191">IF($E143&lt;AO$11,1/(vita*AN$4^2)*(SIN($E143*AN$4*vita/2+AN$14)^2-SIN(AN$14)^2),AO$1)</f>
        <v>-25</v>
      </c>
      <c r="AP143">
        <f t="shared" ref="AP143:AP206" si="192">IF($E143&lt;=AQ$11,1/(vita*AP$4^2)*(SIN(2*($E143*ABS(vita*AP$4)+2*AP$14)/2)/2-($E143*vita*AP$4+2*AP$14)/2-SIN(2*AP$14)/2+AP$14),AP$6)</f>
        <v>2.9118389571127636</v>
      </c>
      <c r="AQ143">
        <f t="shared" ref="AQ143:AQ206" si="193">IF($E143&lt;AQ$11,1/(vita*AP$4^2)*(SIN($E143*AP$4*vita/2+AP$14)^2-SIN(AP$14)^2),AQ$1)</f>
        <v>-25</v>
      </c>
      <c r="AR143">
        <f t="shared" ref="AR143:AR206" si="194">IF($E143&lt;=AS$11,-1/(vita*AR$4^2)*(SIN(2*($E143*ABS(vita*AR$4)+2*AR$14)/2)/2-($E143*vita*AR$4+2*AR$14)/2-SIN(2*AR$14)/2+AR$14),AR$6)</f>
        <v>-2.9118389571127636</v>
      </c>
      <c r="AS143">
        <f t="shared" ref="AS143:AS206" si="195">IF($E143&lt;AS$11,1/(vita*AR$4^2)*(SIN($E143*AR$4*vita/2+AR$14)^2-SIN(AR$14)^2),AS$1)</f>
        <v>-25</v>
      </c>
      <c r="AT143">
        <f t="shared" ref="AT143:AT206" si="196">IF($E143&lt;=AU$11,-1/(vita*AT$4^2)*(SIN(2*($E143*ABS(vita*AT$4)+2*AT$14)/2)/2-($E143*vita*AT$4+2*AT$14)/2-SIN(2*AT$14)/2+AT$14),AT$6)</f>
        <v>-8.8071829529268086</v>
      </c>
      <c r="AU143">
        <f t="shared" ref="AU143:AU206" si="197">IF($E143&lt;AU$11,1/(vita*AT$4^2)*(SIN($E143*AT$4*vita/2+AT$14)^2-SIN(AT$14)^2),AU$1)</f>
        <v>-25</v>
      </c>
      <c r="AV143">
        <f t="shared" ref="AV143:AV206" si="198">IF($E143&lt;=AW$11,-1/(vita*AV$4^2)*(SIN(2*($E143*ABS(vita*AV$4)+2*AV$14)/2)/2-($E143*vita*AV$4+2*AV$14)/2-SIN(2*AV$14)/2+AV$14),AV$6)</f>
        <v>-14.923920022010648</v>
      </c>
      <c r="AW143">
        <f t="shared" ref="AW143:AW206" si="199">IF($E143&lt;AW$11,1/(vita*AV$4^2)*(SIN($E143*AV$4*vita/2+AV$14)^2-SIN(AV$14)^2),AW$1)</f>
        <v>-24.999999999999996</v>
      </c>
      <c r="AX143">
        <f t="shared" ref="AX143:AX206" si="200">IF($E143&lt;=AY$11,-1/(vita*AX$4^2)*(SIN(2*($E143*ABS(vita*AX$4)+2*AX$14)/2)/2-($E143*vita*AX$4+2*AX$14)/2-SIN(2*AX$14)/2+AX$14),AX$6)</f>
        <v>-21.432104094770011</v>
      </c>
      <c r="AY143">
        <f t="shared" ref="AY143:AY206" si="201">IF($E143&lt;AY$11,1/(vita*AX$4^2)*(SIN($E143*AX$4*vita/2+AX$14)^2-SIN(AX$14)^2),AY$1)</f>
        <v>-24.999999999999996</v>
      </c>
      <c r="AZ143">
        <f t="shared" ref="AZ143:AZ206" si="202">IF($E143&lt;=BA$11,-1/(vita*AZ$4^2)*(SIN(2*($E143*ABS(vita*AZ$4)+2*AZ$14)/2)/2-($E143*vita*AZ$4+2*AZ$14)/2-SIN(2*AZ$14)/2+AZ$14),AZ$6)</f>
        <v>-28.539816339744824</v>
      </c>
      <c r="BA143">
        <f t="shared" ref="BA143:BA206" si="203">IF($E143&lt;BA$11,1/(vita*AZ$4^2)*(SIN($E143*AZ$4*vita/2+AZ$14)^2-SIN(AZ$14)^2),BA$1)</f>
        <v>-25</v>
      </c>
      <c r="BB143">
        <f t="shared" ref="BB143:BB206" si="204">IF($E143&lt;=BC$11,-1/(vita*BB$4^2)*(SIN(2*($E143*ABS(vita*BB$4)+2*BB$14)/2)/2-($E143*vita*BB$4+2*BB$14)/2-SIN(2*BB$14)/2+BB$14),BB$6)</f>
        <v>-36.518436823865017</v>
      </c>
      <c r="BC143">
        <f t="shared" ref="BC143:BC206" si="205">IF($E143&lt;BC$11,1/(vita*BB$4^2)*(SIN($E143*BB$4*vita/2+BB$14)^2-SIN(BB$14)^2),BC$1)</f>
        <v>-24.999999999999996</v>
      </c>
      <c r="BD143">
        <f t="shared" ref="BD143:BD206" si="206">IF($E143&lt;=BE$11,-1/(vita*BD$4^2)*(SIN(2*($E143*ABS(vita*BD$4)+2*BD$14)/2)/2-($E143*vita*BD$4+2*BD$14)/2-SIN(2*BD$14)/2+BD$14),BD$6)</f>
        <v>-45.741871183226664</v>
      </c>
      <c r="BE143">
        <f t="shared" ref="BE143:BE206" si="207">IF($E143&lt;BE$11,1/(vita*BD$4^2)*(SIN($E143*BD$4*vita/2+BD$14)^2-SIN(BD$14)^2),BE$1)</f>
        <v>-25.000000000000004</v>
      </c>
      <c r="BF143">
        <f t="shared" ref="BF143:BF206" si="208">IF($E143&lt;=BG$11,-1/(vita*BF$4^2)*(SIN(2*($E143*ABS(vita*BF$4)+2*BF$14)/2)/2-($E143*vita*BF$4+2*BF$14)/2-SIN(2*BF$14)/2+BF$14),BF$6)</f>
        <v>-56.751474918188272</v>
      </c>
      <c r="BG143">
        <f t="shared" ref="BG143:BG206" si="209">IF($E143&lt;BG$11,1/(vita*BF$4^2)*(SIN($E143*BF$4*vita/2+BF$14)^2-SIN(BF$14)^2),BG$1)</f>
        <v>-25</v>
      </c>
      <c r="BH143">
        <f t="shared" ref="BH143:BH206" si="210">IF($E143&lt;=BI$11,-1/(vita*BH$4^2)*(SIN(2*($E143*ABS(vita*BH$4)+2*BH$14)/2)/2-($E143*vita*BH$4+2*BH$14)/2-SIN(2*BH$14)/2+BH$14),BH$6)</f>
        <v>-70.3698266616517</v>
      </c>
      <c r="BI143">
        <f t="shared" ref="BI143:BI206" si="211">IF($E143&lt;BI$11,1/(vita*BH$4^2)*(SIN($E143*BH$4*vita/2+BH$14)^2-SIN(BH$14)^2),BI$1)</f>
        <v>-25</v>
      </c>
      <c r="BJ143">
        <f t="shared" ref="BJ143:BJ206" si="212">IF($E143&lt;=BK$11,-1/(vita*BJ$4^2)*(SIN(2*($E143*ABS(vita*BJ$4)+2*BJ$14)/2)/2-($E143*vita*BJ$4+2*BJ$14)/2-SIN(2*BJ$14)/2+BJ$14),BJ$6)</f>
        <v>-87.91213534812033</v>
      </c>
      <c r="BK143">
        <f t="shared" ref="BK143:BK206" si="213">IF($E143&lt;BK$11,1/(vita*BJ$4^2)*(SIN($E143*BJ$4*vita/2+BJ$14)^2-SIN(BJ$14)^2),BK$1)</f>
        <v>-25</v>
      </c>
      <c r="BL143">
        <f t="shared" ref="BL143:BL206" si="214">IF($E143&lt;=BM$11,-1/(vita*BL$4^2)*(SIN(2*($E143*ABS(vita*BL$4)+2*BL$14)/2)/2-($E143*vita*BL$4+2*BL$14)/2-SIN(2*BL$14)/2+BL$14),BL$6)</f>
        <v>-111.60596797719829</v>
      </c>
      <c r="BM143">
        <f t="shared" ref="BM143:BM206" si="215">IF($E143&lt;BM$11,1/(vita*BL$4^2)*(SIN($E143*BL$4*vita/2+BL$14)^2-SIN(BL$14)^2),BM$1)</f>
        <v>-25</v>
      </c>
      <c r="BN143">
        <f t="shared" ref="BN143:BN206" si="216">IF($E143&lt;=BO$11,-1/(vita*BN$4^2)*(SIN(2*($E143*ABS(vita*BN$4)+2*BN$14)/2)/2-($E143*vita*BN$4+2*BN$14)/2-SIN(2*BN$14)/2+BN$14),BN$6)</f>
        <v>-145.49360168409314</v>
      </c>
      <c r="BO143">
        <f t="shared" ref="BO143:BO206" si="217">IF($E143&lt;BO$11,1/(vita*BN$4^2)*(SIN($E143*BN$4*vita/2+BN$14)^2-SIN(BN$14)^2),BO$1)</f>
        <v>-25</v>
      </c>
      <c r="BP143">
        <f t="shared" ref="BP143:BP206" si="218">IF($E143&lt;=BQ$11,-1/(vita*BP$4^2)*(SIN(2*($E143*ABS(vita*BP$4)+2*BP$14)/2)/2-($E143*vita*BP$4+2*BP$14)/2-SIN(2*BP$14)/2+BP$14),BP$6)</f>
        <v>-197.575862670373</v>
      </c>
      <c r="BQ143">
        <f t="shared" ref="BQ143:BQ206" si="219">IF($E143&lt;BQ$11,1/(vita*BP$4^2)*(SIN($E143*BP$4*vita/2+BP$14)^2-SIN(BP$14)^2),BQ$1)</f>
        <v>-24.999999999999993</v>
      </c>
      <c r="BR143">
        <f t="shared" ref="BR143:BR206" si="220">IF($E143&lt;=BS$11,-1/(vita*BR$4^2)*(SIN(2*($E143*ABS(vita*BR$4)+2*BR$14)/2)/2-($E143*vita*BR$4+2*BR$14)/2-SIN(2*BR$14)/2+BR$14),BR$6)</f>
        <v>-285.61944901923454</v>
      </c>
      <c r="BS143">
        <f t="shared" ref="BS143:BS206" si="221">IF($E143&lt;BS$11,1/(vita*BR$4^2)*(SIN($E143*BR$4*vita/2+BR$14)^2-SIN(BR$14)^2),BS$1)</f>
        <v>-24.999999999999993</v>
      </c>
      <c r="BT143">
        <f t="shared" ref="BT143:BT206" si="222">IF($E143&lt;=BU$11,-1/(vita*BT$4^2)*(SIN(2*($E143*ABS(vita*BT$4)+2*BT$14)/2)/2-($E143*vita*BT$4+2*BT$14)/2-SIN(2*BT$14)/2+BT$14),BT$6)</f>
        <v>-456.02820441201942</v>
      </c>
      <c r="BU143">
        <f t="shared" ref="BU143:BU206" si="223">IF($E143&lt;BU$11,1/(vita*BT$4^2)*(SIN($E143*BT$4*vita/2+BT$14)^2-SIN(BT$14)^2),BU$1)</f>
        <v>-24.999999999999996</v>
      </c>
      <c r="BV143">
        <f t="shared" ref="BV143:BV206" si="224">IF($E143&lt;=BW$11,-1/(vita*BV$4^2)*(SIN(2*($E143*ABS(vita*BV$4)+2*BV$14)/2)/2-($E143*vita*BV$4+2*BV$14)/2-SIN(2*BV$14)/2+BV$14),BV$6)</f>
        <v>-864.55079551990707</v>
      </c>
      <c r="BW143">
        <f t="shared" ref="BW143:BW206" si="225">IF($E143&lt;BW$11,1/(vita*BV$4^2)*(SIN($E143*BV$4*vita/2+BV$14)^2-SIN(BV$14)^2),BW$1)</f>
        <v>-24.999999999999996</v>
      </c>
      <c r="BX143">
        <f t="shared" ref="BX143:BX206" si="226">IF($E143&lt;=BY$11,-1/(vita*BX$4^2)*(SIN(2*($E143*ABS(vita*BX$4)+2*BX$14)/2)/2-($E143*vita*BX$4+2*BX$14)/2-SIN(2*BX$14)/2+BX$14),BX$6)</f>
        <v>1061.8621061774318</v>
      </c>
      <c r="BY143">
        <f t="shared" ref="BY143:BY206" si="227">IF($E143&lt;BY$11,1/(vita*BX$4^2)*(SIN($E143*BX$4*vita/2+BX$14)^2-SIN(BX$14)^2),BY$1)</f>
        <v>161.28286442577252</v>
      </c>
      <c r="BZ143">
        <f t="shared" ref="BZ143:BZ206" si="228">IF($E143&lt;=CA$11,-1/(vita*BZ$4^2)*(SIN(2*($E143*ABS(vita*BZ$4)+2*BZ$14)/2)/2-($E143*vita*BZ$4+2*BZ$14)/2-SIN(2*BZ$14)/2+BZ$14),BZ$6)</f>
        <v>962.47316676615719</v>
      </c>
      <c r="CA143">
        <f t="shared" ref="CA143:CA206" si="229">IF($E143&lt;CA$11,1/(vita*BZ$4^2)*(SIN($E143*BZ$4*vita/2+BZ$14)^2-SIN(BZ$14)^2),CA$1)</f>
        <v>1645.033771503144</v>
      </c>
      <c r="CB143">
        <f t="shared" ref="CB143:CB206" si="230">IF($E143&lt;=CC$11,-1/(vita*CB$4^2)*(SIN(2*($E143*ABS(vita*CB$4)+2*CB$14)/2)/2-($E143*vita*CB$4+2*CB$14)/2-SIN(2*CB$14)/2+CB$14),CB$6)</f>
        <v>-21807.472598893026</v>
      </c>
      <c r="CC143">
        <f t="shared" ref="CC143:CC206" si="231">IF($E143&lt;CC$11,1/(vita*CB$4^2)*(SIN($E143*CB$4*vita/2+CB$14)^2-SIN(CB$14)^2),CC$1)</f>
        <v>-25.000000000000004</v>
      </c>
    </row>
    <row r="144" spans="5:81" x14ac:dyDescent="0.2">
      <c r="E144">
        <f t="shared" ref="E144:E207" si="232">E143+det</f>
        <v>12.89999999999997</v>
      </c>
      <c r="F144" t="e" cm="1">
        <f t="array" ref="F144">xtoyxsnew($E144,F$14,alfa,vita)</f>
        <v>#VALUE!</v>
      </c>
      <c r="G144" t="e" cm="1">
        <f t="array" ref="G144">YtoYySInEW($E144,F$14,alfa,vita)</f>
        <v>#VALUE!</v>
      </c>
      <c r="H144">
        <f t="shared" si="158"/>
        <v>-980.98431352857688</v>
      </c>
      <c r="I144">
        <f t="shared" si="159"/>
        <v>1663.171447535484</v>
      </c>
      <c r="J144">
        <f t="shared" si="160"/>
        <v>-1067.8607027989981</v>
      </c>
      <c r="K144">
        <f t="shared" si="161"/>
        <v>155.17508458198174</v>
      </c>
      <c r="L144">
        <f t="shared" si="162"/>
        <v>864.55079551990707</v>
      </c>
      <c r="M144">
        <f t="shared" si="163"/>
        <v>-24.999999999999996</v>
      </c>
      <c r="N144">
        <f t="shared" si="164"/>
        <v>456.02820441201942</v>
      </c>
      <c r="O144">
        <f t="shared" si="165"/>
        <v>-24.999999999999996</v>
      </c>
      <c r="P144">
        <f t="shared" si="166"/>
        <v>285.61944901923454</v>
      </c>
      <c r="Q144">
        <f t="shared" si="167"/>
        <v>-24.999999999999993</v>
      </c>
      <c r="R144">
        <f t="shared" si="168"/>
        <v>197.575862670373</v>
      </c>
      <c r="S144">
        <f t="shared" si="169"/>
        <v>-24.999999999999993</v>
      </c>
      <c r="T144">
        <f t="shared" si="170"/>
        <v>145.49360168409314</v>
      </c>
      <c r="U144">
        <f t="shared" si="171"/>
        <v>-25</v>
      </c>
      <c r="V144">
        <f t="shared" si="172"/>
        <v>111.60596797719829</v>
      </c>
      <c r="W144">
        <f t="shared" si="173"/>
        <v>-25</v>
      </c>
      <c r="X144">
        <f t="shared" si="174"/>
        <v>87.91213534812033</v>
      </c>
      <c r="Y144">
        <f t="shared" si="175"/>
        <v>-25</v>
      </c>
      <c r="Z144">
        <f t="shared" si="176"/>
        <v>70.3698266616517</v>
      </c>
      <c r="AA144">
        <f t="shared" si="177"/>
        <v>-25</v>
      </c>
      <c r="AB144">
        <f t="shared" si="178"/>
        <v>56.751474918188272</v>
      </c>
      <c r="AC144">
        <f t="shared" si="179"/>
        <v>-25</v>
      </c>
      <c r="AD144">
        <f t="shared" si="180"/>
        <v>45.741871183226664</v>
      </c>
      <c r="AE144">
        <f t="shared" si="181"/>
        <v>-25.000000000000004</v>
      </c>
      <c r="AF144">
        <f t="shared" si="182"/>
        <v>36.518436823865017</v>
      </c>
      <c r="AG144">
        <f t="shared" si="183"/>
        <v>-24.999999999999996</v>
      </c>
      <c r="AH144">
        <f t="shared" si="184"/>
        <v>28.539816339744824</v>
      </c>
      <c r="AI144">
        <f t="shared" si="185"/>
        <v>-25</v>
      </c>
      <c r="AJ144">
        <f t="shared" si="186"/>
        <v>21.432104094770011</v>
      </c>
      <c r="AK144">
        <f t="shared" si="187"/>
        <v>-24.999999999999996</v>
      </c>
      <c r="AL144">
        <f t="shared" si="188"/>
        <v>14.923920022010648</v>
      </c>
      <c r="AM144">
        <f t="shared" si="189"/>
        <v>-24.999999999999996</v>
      </c>
      <c r="AN144">
        <f t="shared" si="190"/>
        <v>8.8071829529268086</v>
      </c>
      <c r="AO144">
        <f t="shared" si="191"/>
        <v>-25</v>
      </c>
      <c r="AP144">
        <f t="shared" si="192"/>
        <v>2.9118389571127636</v>
      </c>
      <c r="AQ144">
        <f t="shared" si="193"/>
        <v>-25</v>
      </c>
      <c r="AR144">
        <f t="shared" si="194"/>
        <v>-2.9118389571127636</v>
      </c>
      <c r="AS144">
        <f t="shared" si="195"/>
        <v>-25</v>
      </c>
      <c r="AT144">
        <f t="shared" si="196"/>
        <v>-8.8071829529268086</v>
      </c>
      <c r="AU144">
        <f t="shared" si="197"/>
        <v>-25</v>
      </c>
      <c r="AV144">
        <f t="shared" si="198"/>
        <v>-14.923920022010648</v>
      </c>
      <c r="AW144">
        <f t="shared" si="199"/>
        <v>-24.999999999999996</v>
      </c>
      <c r="AX144">
        <f t="shared" si="200"/>
        <v>-21.432104094770011</v>
      </c>
      <c r="AY144">
        <f t="shared" si="201"/>
        <v>-24.999999999999996</v>
      </c>
      <c r="AZ144">
        <f t="shared" si="202"/>
        <v>-28.539816339744824</v>
      </c>
      <c r="BA144">
        <f t="shared" si="203"/>
        <v>-25</v>
      </c>
      <c r="BB144">
        <f t="shared" si="204"/>
        <v>-36.518436823865017</v>
      </c>
      <c r="BC144">
        <f t="shared" si="205"/>
        <v>-24.999999999999996</v>
      </c>
      <c r="BD144">
        <f t="shared" si="206"/>
        <v>-45.741871183226664</v>
      </c>
      <c r="BE144">
        <f t="shared" si="207"/>
        <v>-25.000000000000004</v>
      </c>
      <c r="BF144">
        <f t="shared" si="208"/>
        <v>-56.751474918188272</v>
      </c>
      <c r="BG144">
        <f t="shared" si="209"/>
        <v>-25</v>
      </c>
      <c r="BH144">
        <f t="shared" si="210"/>
        <v>-70.3698266616517</v>
      </c>
      <c r="BI144">
        <f t="shared" si="211"/>
        <v>-25</v>
      </c>
      <c r="BJ144">
        <f t="shared" si="212"/>
        <v>-87.91213534812033</v>
      </c>
      <c r="BK144">
        <f t="shared" si="213"/>
        <v>-25</v>
      </c>
      <c r="BL144">
        <f t="shared" si="214"/>
        <v>-111.60596797719829</v>
      </c>
      <c r="BM144">
        <f t="shared" si="215"/>
        <v>-25</v>
      </c>
      <c r="BN144">
        <f t="shared" si="216"/>
        <v>-145.49360168409314</v>
      </c>
      <c r="BO144">
        <f t="shared" si="217"/>
        <v>-25</v>
      </c>
      <c r="BP144">
        <f t="shared" si="218"/>
        <v>-197.575862670373</v>
      </c>
      <c r="BQ144">
        <f t="shared" si="219"/>
        <v>-24.999999999999993</v>
      </c>
      <c r="BR144">
        <f t="shared" si="220"/>
        <v>-285.61944901923454</v>
      </c>
      <c r="BS144">
        <f t="shared" si="221"/>
        <v>-24.999999999999993</v>
      </c>
      <c r="BT144">
        <f t="shared" si="222"/>
        <v>-456.02820441201942</v>
      </c>
      <c r="BU144">
        <f t="shared" si="223"/>
        <v>-24.999999999999996</v>
      </c>
      <c r="BV144">
        <f t="shared" si="224"/>
        <v>-864.55079551990707</v>
      </c>
      <c r="BW144">
        <f t="shared" si="225"/>
        <v>-24.999999999999996</v>
      </c>
      <c r="BX144">
        <f t="shared" si="226"/>
        <v>1067.8607027989981</v>
      </c>
      <c r="BY144">
        <f t="shared" si="227"/>
        <v>155.17508458198174</v>
      </c>
      <c r="BZ144">
        <f t="shared" si="228"/>
        <v>980.98431352857688</v>
      </c>
      <c r="CA144">
        <f t="shared" si="229"/>
        <v>1663.171447535484</v>
      </c>
      <c r="CB144">
        <f t="shared" si="230"/>
        <v>-21807.472598893026</v>
      </c>
      <c r="CC144">
        <f t="shared" si="231"/>
        <v>-25.000000000000004</v>
      </c>
    </row>
    <row r="145" spans="5:81" x14ac:dyDescent="0.2">
      <c r="E145">
        <f t="shared" si="232"/>
        <v>12.99999999999997</v>
      </c>
      <c r="F145" t="e" cm="1">
        <f t="array" ref="F145">xtoyxsnew($E145,F$14,alfa,vita)</f>
        <v>#VALUE!</v>
      </c>
      <c r="G145" t="e" cm="1">
        <f t="array" ref="G145">YtoYySInEW($E145,F$14,alfa,vita)</f>
        <v>#VALUE!</v>
      </c>
      <c r="H145">
        <f t="shared" si="158"/>
        <v>-999.69539125303493</v>
      </c>
      <c r="I145">
        <f t="shared" si="159"/>
        <v>1681.3039466795481</v>
      </c>
      <c r="J145">
        <f t="shared" si="160"/>
        <v>-1073.6594359510839</v>
      </c>
      <c r="K145">
        <f t="shared" si="161"/>
        <v>149.0741930492791</v>
      </c>
      <c r="L145">
        <f t="shared" si="162"/>
        <v>864.55079551990707</v>
      </c>
      <c r="M145">
        <f t="shared" si="163"/>
        <v>-24.999999999999996</v>
      </c>
      <c r="N145">
        <f t="shared" si="164"/>
        <v>456.02820441201942</v>
      </c>
      <c r="O145">
        <f t="shared" si="165"/>
        <v>-24.999999999999996</v>
      </c>
      <c r="P145">
        <f t="shared" si="166"/>
        <v>285.61944901923454</v>
      </c>
      <c r="Q145">
        <f t="shared" si="167"/>
        <v>-24.999999999999993</v>
      </c>
      <c r="R145">
        <f t="shared" si="168"/>
        <v>197.575862670373</v>
      </c>
      <c r="S145">
        <f t="shared" si="169"/>
        <v>-24.999999999999993</v>
      </c>
      <c r="T145">
        <f t="shared" si="170"/>
        <v>145.49360168409314</v>
      </c>
      <c r="U145">
        <f t="shared" si="171"/>
        <v>-25</v>
      </c>
      <c r="V145">
        <f t="shared" si="172"/>
        <v>111.60596797719829</v>
      </c>
      <c r="W145">
        <f t="shared" si="173"/>
        <v>-25</v>
      </c>
      <c r="X145">
        <f t="shared" si="174"/>
        <v>87.91213534812033</v>
      </c>
      <c r="Y145">
        <f t="shared" si="175"/>
        <v>-25</v>
      </c>
      <c r="Z145">
        <f t="shared" si="176"/>
        <v>70.3698266616517</v>
      </c>
      <c r="AA145">
        <f t="shared" si="177"/>
        <v>-25</v>
      </c>
      <c r="AB145">
        <f t="shared" si="178"/>
        <v>56.751474918188272</v>
      </c>
      <c r="AC145">
        <f t="shared" si="179"/>
        <v>-25</v>
      </c>
      <c r="AD145">
        <f t="shared" si="180"/>
        <v>45.741871183226664</v>
      </c>
      <c r="AE145">
        <f t="shared" si="181"/>
        <v>-25.000000000000004</v>
      </c>
      <c r="AF145">
        <f t="shared" si="182"/>
        <v>36.518436823865017</v>
      </c>
      <c r="AG145">
        <f t="shared" si="183"/>
        <v>-24.999999999999996</v>
      </c>
      <c r="AH145">
        <f t="shared" si="184"/>
        <v>28.539816339744824</v>
      </c>
      <c r="AI145">
        <f t="shared" si="185"/>
        <v>-25</v>
      </c>
      <c r="AJ145">
        <f t="shared" si="186"/>
        <v>21.432104094770011</v>
      </c>
      <c r="AK145">
        <f t="shared" si="187"/>
        <v>-24.999999999999996</v>
      </c>
      <c r="AL145">
        <f t="shared" si="188"/>
        <v>14.923920022010648</v>
      </c>
      <c r="AM145">
        <f t="shared" si="189"/>
        <v>-24.999999999999996</v>
      </c>
      <c r="AN145">
        <f t="shared" si="190"/>
        <v>8.8071829529268086</v>
      </c>
      <c r="AO145">
        <f t="shared" si="191"/>
        <v>-25</v>
      </c>
      <c r="AP145">
        <f t="shared" si="192"/>
        <v>2.9118389571127636</v>
      </c>
      <c r="AQ145">
        <f t="shared" si="193"/>
        <v>-25</v>
      </c>
      <c r="AR145">
        <f t="shared" si="194"/>
        <v>-2.9118389571127636</v>
      </c>
      <c r="AS145">
        <f t="shared" si="195"/>
        <v>-25</v>
      </c>
      <c r="AT145">
        <f t="shared" si="196"/>
        <v>-8.8071829529268086</v>
      </c>
      <c r="AU145">
        <f t="shared" si="197"/>
        <v>-25</v>
      </c>
      <c r="AV145">
        <f t="shared" si="198"/>
        <v>-14.923920022010648</v>
      </c>
      <c r="AW145">
        <f t="shared" si="199"/>
        <v>-24.999999999999996</v>
      </c>
      <c r="AX145">
        <f t="shared" si="200"/>
        <v>-21.432104094770011</v>
      </c>
      <c r="AY145">
        <f t="shared" si="201"/>
        <v>-24.999999999999996</v>
      </c>
      <c r="AZ145">
        <f t="shared" si="202"/>
        <v>-28.539816339744824</v>
      </c>
      <c r="BA145">
        <f t="shared" si="203"/>
        <v>-25</v>
      </c>
      <c r="BB145">
        <f t="shared" si="204"/>
        <v>-36.518436823865017</v>
      </c>
      <c r="BC145">
        <f t="shared" si="205"/>
        <v>-24.999999999999996</v>
      </c>
      <c r="BD145">
        <f t="shared" si="206"/>
        <v>-45.741871183226664</v>
      </c>
      <c r="BE145">
        <f t="shared" si="207"/>
        <v>-25.000000000000004</v>
      </c>
      <c r="BF145">
        <f t="shared" si="208"/>
        <v>-56.751474918188272</v>
      </c>
      <c r="BG145">
        <f t="shared" si="209"/>
        <v>-25</v>
      </c>
      <c r="BH145">
        <f t="shared" si="210"/>
        <v>-70.3698266616517</v>
      </c>
      <c r="BI145">
        <f t="shared" si="211"/>
        <v>-25</v>
      </c>
      <c r="BJ145">
        <f t="shared" si="212"/>
        <v>-87.91213534812033</v>
      </c>
      <c r="BK145">
        <f t="shared" si="213"/>
        <v>-25</v>
      </c>
      <c r="BL145">
        <f t="shared" si="214"/>
        <v>-111.60596797719829</v>
      </c>
      <c r="BM145">
        <f t="shared" si="215"/>
        <v>-25</v>
      </c>
      <c r="BN145">
        <f t="shared" si="216"/>
        <v>-145.49360168409314</v>
      </c>
      <c r="BO145">
        <f t="shared" si="217"/>
        <v>-25</v>
      </c>
      <c r="BP145">
        <f t="shared" si="218"/>
        <v>-197.575862670373</v>
      </c>
      <c r="BQ145">
        <f t="shared" si="219"/>
        <v>-24.999999999999993</v>
      </c>
      <c r="BR145">
        <f t="shared" si="220"/>
        <v>-285.61944901923454</v>
      </c>
      <c r="BS145">
        <f t="shared" si="221"/>
        <v>-24.999999999999993</v>
      </c>
      <c r="BT145">
        <f t="shared" si="222"/>
        <v>-456.02820441201942</v>
      </c>
      <c r="BU145">
        <f t="shared" si="223"/>
        <v>-24.999999999999996</v>
      </c>
      <c r="BV145">
        <f t="shared" si="224"/>
        <v>-864.55079551990707</v>
      </c>
      <c r="BW145">
        <f t="shared" si="225"/>
        <v>-24.999999999999996</v>
      </c>
      <c r="BX145">
        <f t="shared" si="226"/>
        <v>1073.6594359510839</v>
      </c>
      <c r="BY145">
        <f t="shared" si="227"/>
        <v>149.0741930492791</v>
      </c>
      <c r="BZ145">
        <f t="shared" si="228"/>
        <v>999.69539125303493</v>
      </c>
      <c r="CA145">
        <f t="shared" si="229"/>
        <v>1681.3039466795481</v>
      </c>
      <c r="CB145">
        <f t="shared" si="230"/>
        <v>-21807.472598893026</v>
      </c>
      <c r="CC145">
        <f t="shared" si="231"/>
        <v>-25.000000000000004</v>
      </c>
    </row>
    <row r="146" spans="5:81" x14ac:dyDescent="0.2">
      <c r="E146">
        <f t="shared" si="232"/>
        <v>13.099999999999969</v>
      </c>
      <c r="F146" t="e" cm="1">
        <f t="array" ref="F146">xtoyxsnew($E146,F$14,alfa,vita)</f>
        <v>#VALUE!</v>
      </c>
      <c r="G146" t="e" cm="1">
        <f t="array" ref="G146">YtoYySInEW($E146,F$14,alfa,vita)</f>
        <v>#VALUE!</v>
      </c>
      <c r="H146">
        <f t="shared" si="158"/>
        <v>-1018.6063307189861</v>
      </c>
      <c r="I146">
        <f t="shared" si="159"/>
        <v>1699.4290651704102</v>
      </c>
      <c r="J146">
        <f t="shared" si="160"/>
        <v>-1079.258638201997</v>
      </c>
      <c r="K146">
        <f t="shared" si="161"/>
        <v>142.98672815949027</v>
      </c>
      <c r="L146">
        <f t="shared" si="162"/>
        <v>864.55079551990707</v>
      </c>
      <c r="M146">
        <f t="shared" si="163"/>
        <v>-24.999999999999996</v>
      </c>
      <c r="N146">
        <f t="shared" si="164"/>
        <v>456.02820441201942</v>
      </c>
      <c r="O146">
        <f t="shared" si="165"/>
        <v>-24.999999999999996</v>
      </c>
      <c r="P146">
        <f t="shared" si="166"/>
        <v>285.61944901923454</v>
      </c>
      <c r="Q146">
        <f t="shared" si="167"/>
        <v>-24.999999999999993</v>
      </c>
      <c r="R146">
        <f t="shared" si="168"/>
        <v>197.575862670373</v>
      </c>
      <c r="S146">
        <f t="shared" si="169"/>
        <v>-24.999999999999993</v>
      </c>
      <c r="T146">
        <f t="shared" si="170"/>
        <v>145.49360168409314</v>
      </c>
      <c r="U146">
        <f t="shared" si="171"/>
        <v>-25</v>
      </c>
      <c r="V146">
        <f t="shared" si="172"/>
        <v>111.60596797719829</v>
      </c>
      <c r="W146">
        <f t="shared" si="173"/>
        <v>-25</v>
      </c>
      <c r="X146">
        <f t="shared" si="174"/>
        <v>87.91213534812033</v>
      </c>
      <c r="Y146">
        <f t="shared" si="175"/>
        <v>-25</v>
      </c>
      <c r="Z146">
        <f t="shared" si="176"/>
        <v>70.3698266616517</v>
      </c>
      <c r="AA146">
        <f t="shared" si="177"/>
        <v>-25</v>
      </c>
      <c r="AB146">
        <f t="shared" si="178"/>
        <v>56.751474918188272</v>
      </c>
      <c r="AC146">
        <f t="shared" si="179"/>
        <v>-25</v>
      </c>
      <c r="AD146">
        <f t="shared" si="180"/>
        <v>45.741871183226664</v>
      </c>
      <c r="AE146">
        <f t="shared" si="181"/>
        <v>-25.000000000000004</v>
      </c>
      <c r="AF146">
        <f t="shared" si="182"/>
        <v>36.518436823865017</v>
      </c>
      <c r="AG146">
        <f t="shared" si="183"/>
        <v>-24.999999999999996</v>
      </c>
      <c r="AH146">
        <f t="shared" si="184"/>
        <v>28.539816339744824</v>
      </c>
      <c r="AI146">
        <f t="shared" si="185"/>
        <v>-25</v>
      </c>
      <c r="AJ146">
        <f t="shared" si="186"/>
        <v>21.432104094770011</v>
      </c>
      <c r="AK146">
        <f t="shared" si="187"/>
        <v>-24.999999999999996</v>
      </c>
      <c r="AL146">
        <f t="shared" si="188"/>
        <v>14.923920022010648</v>
      </c>
      <c r="AM146">
        <f t="shared" si="189"/>
        <v>-24.999999999999996</v>
      </c>
      <c r="AN146">
        <f t="shared" si="190"/>
        <v>8.8071829529268086</v>
      </c>
      <c r="AO146">
        <f t="shared" si="191"/>
        <v>-25</v>
      </c>
      <c r="AP146">
        <f t="shared" si="192"/>
        <v>2.9118389571127636</v>
      </c>
      <c r="AQ146">
        <f t="shared" si="193"/>
        <v>-25</v>
      </c>
      <c r="AR146">
        <f t="shared" si="194"/>
        <v>-2.9118389571127636</v>
      </c>
      <c r="AS146">
        <f t="shared" si="195"/>
        <v>-25</v>
      </c>
      <c r="AT146">
        <f t="shared" si="196"/>
        <v>-8.8071829529268086</v>
      </c>
      <c r="AU146">
        <f t="shared" si="197"/>
        <v>-25</v>
      </c>
      <c r="AV146">
        <f t="shared" si="198"/>
        <v>-14.923920022010648</v>
      </c>
      <c r="AW146">
        <f t="shared" si="199"/>
        <v>-24.999999999999996</v>
      </c>
      <c r="AX146">
        <f t="shared" si="200"/>
        <v>-21.432104094770011</v>
      </c>
      <c r="AY146">
        <f t="shared" si="201"/>
        <v>-24.999999999999996</v>
      </c>
      <c r="AZ146">
        <f t="shared" si="202"/>
        <v>-28.539816339744824</v>
      </c>
      <c r="BA146">
        <f t="shared" si="203"/>
        <v>-25</v>
      </c>
      <c r="BB146">
        <f t="shared" si="204"/>
        <v>-36.518436823865017</v>
      </c>
      <c r="BC146">
        <f t="shared" si="205"/>
        <v>-24.999999999999996</v>
      </c>
      <c r="BD146">
        <f t="shared" si="206"/>
        <v>-45.741871183226664</v>
      </c>
      <c r="BE146">
        <f t="shared" si="207"/>
        <v>-25.000000000000004</v>
      </c>
      <c r="BF146">
        <f t="shared" si="208"/>
        <v>-56.751474918188272</v>
      </c>
      <c r="BG146">
        <f t="shared" si="209"/>
        <v>-25</v>
      </c>
      <c r="BH146">
        <f t="shared" si="210"/>
        <v>-70.3698266616517</v>
      </c>
      <c r="BI146">
        <f t="shared" si="211"/>
        <v>-25</v>
      </c>
      <c r="BJ146">
        <f t="shared" si="212"/>
        <v>-87.91213534812033</v>
      </c>
      <c r="BK146">
        <f t="shared" si="213"/>
        <v>-25</v>
      </c>
      <c r="BL146">
        <f t="shared" si="214"/>
        <v>-111.60596797719829</v>
      </c>
      <c r="BM146">
        <f t="shared" si="215"/>
        <v>-25</v>
      </c>
      <c r="BN146">
        <f t="shared" si="216"/>
        <v>-145.49360168409314</v>
      </c>
      <c r="BO146">
        <f t="shared" si="217"/>
        <v>-25</v>
      </c>
      <c r="BP146">
        <f t="shared" si="218"/>
        <v>-197.575862670373</v>
      </c>
      <c r="BQ146">
        <f t="shared" si="219"/>
        <v>-24.999999999999993</v>
      </c>
      <c r="BR146">
        <f t="shared" si="220"/>
        <v>-285.61944901923454</v>
      </c>
      <c r="BS146">
        <f t="shared" si="221"/>
        <v>-24.999999999999993</v>
      </c>
      <c r="BT146">
        <f t="shared" si="222"/>
        <v>-456.02820441201942</v>
      </c>
      <c r="BU146">
        <f t="shared" si="223"/>
        <v>-24.999999999999996</v>
      </c>
      <c r="BV146">
        <f t="shared" si="224"/>
        <v>-864.55079551990707</v>
      </c>
      <c r="BW146">
        <f t="shared" si="225"/>
        <v>-24.999999999999996</v>
      </c>
      <c r="BX146">
        <f t="shared" si="226"/>
        <v>1079.258638201997</v>
      </c>
      <c r="BY146">
        <f t="shared" si="227"/>
        <v>142.98672815949027</v>
      </c>
      <c r="BZ146">
        <f t="shared" si="228"/>
        <v>1018.6063307189861</v>
      </c>
      <c r="CA146">
        <f t="shared" si="229"/>
        <v>1699.4290651704102</v>
      </c>
      <c r="CB146">
        <f t="shared" si="230"/>
        <v>-21807.472598893026</v>
      </c>
      <c r="CC146">
        <f t="shared" si="231"/>
        <v>-25.000000000000004</v>
      </c>
    </row>
    <row r="147" spans="5:81" x14ac:dyDescent="0.2">
      <c r="E147">
        <f t="shared" si="232"/>
        <v>13.199999999999969</v>
      </c>
      <c r="F147" t="e" cm="1">
        <f t="array" ref="F147">xtoyxsnew($E147,F$14,alfa,vita)</f>
        <v>#VALUE!</v>
      </c>
      <c r="G147" t="e" cm="1">
        <f t="array" ref="G147">YtoYySInEW($E147,F$14,alfa,vita)</f>
        <v>#VALUE!</v>
      </c>
      <c r="H147">
        <f t="shared" si="158"/>
        <v>-1037.7170384153383</v>
      </c>
      <c r="I147">
        <f t="shared" si="159"/>
        <v>1717.5446001401701</v>
      </c>
      <c r="J147">
        <f t="shared" si="160"/>
        <v>-1084.6588559575218</v>
      </c>
      <c r="K147">
        <f t="shared" si="161"/>
        <v>136.91921385509343</v>
      </c>
      <c r="L147">
        <f t="shared" si="162"/>
        <v>864.55079551990707</v>
      </c>
      <c r="M147">
        <f t="shared" si="163"/>
        <v>-24.999999999999996</v>
      </c>
      <c r="N147">
        <f t="shared" si="164"/>
        <v>456.02820441201942</v>
      </c>
      <c r="O147">
        <f t="shared" si="165"/>
        <v>-24.999999999999996</v>
      </c>
      <c r="P147">
        <f t="shared" si="166"/>
        <v>285.61944901923454</v>
      </c>
      <c r="Q147">
        <f t="shared" si="167"/>
        <v>-24.999999999999993</v>
      </c>
      <c r="R147">
        <f t="shared" si="168"/>
        <v>197.575862670373</v>
      </c>
      <c r="S147">
        <f t="shared" si="169"/>
        <v>-24.999999999999993</v>
      </c>
      <c r="T147">
        <f t="shared" si="170"/>
        <v>145.49360168409314</v>
      </c>
      <c r="U147">
        <f t="shared" si="171"/>
        <v>-25</v>
      </c>
      <c r="V147">
        <f t="shared" si="172"/>
        <v>111.60596797719829</v>
      </c>
      <c r="W147">
        <f t="shared" si="173"/>
        <v>-25</v>
      </c>
      <c r="X147">
        <f t="shared" si="174"/>
        <v>87.91213534812033</v>
      </c>
      <c r="Y147">
        <f t="shared" si="175"/>
        <v>-25</v>
      </c>
      <c r="Z147">
        <f t="shared" si="176"/>
        <v>70.3698266616517</v>
      </c>
      <c r="AA147">
        <f t="shared" si="177"/>
        <v>-25</v>
      </c>
      <c r="AB147">
        <f t="shared" si="178"/>
        <v>56.751474918188272</v>
      </c>
      <c r="AC147">
        <f t="shared" si="179"/>
        <v>-25</v>
      </c>
      <c r="AD147">
        <f t="shared" si="180"/>
        <v>45.741871183226664</v>
      </c>
      <c r="AE147">
        <f t="shared" si="181"/>
        <v>-25.000000000000004</v>
      </c>
      <c r="AF147">
        <f t="shared" si="182"/>
        <v>36.518436823865017</v>
      </c>
      <c r="AG147">
        <f t="shared" si="183"/>
        <v>-24.999999999999996</v>
      </c>
      <c r="AH147">
        <f t="shared" si="184"/>
        <v>28.539816339744824</v>
      </c>
      <c r="AI147">
        <f t="shared" si="185"/>
        <v>-25</v>
      </c>
      <c r="AJ147">
        <f t="shared" si="186"/>
        <v>21.432104094770011</v>
      </c>
      <c r="AK147">
        <f t="shared" si="187"/>
        <v>-24.999999999999996</v>
      </c>
      <c r="AL147">
        <f t="shared" si="188"/>
        <v>14.923920022010648</v>
      </c>
      <c r="AM147">
        <f t="shared" si="189"/>
        <v>-24.999999999999996</v>
      </c>
      <c r="AN147">
        <f t="shared" si="190"/>
        <v>8.8071829529268086</v>
      </c>
      <c r="AO147">
        <f t="shared" si="191"/>
        <v>-25</v>
      </c>
      <c r="AP147">
        <f t="shared" si="192"/>
        <v>2.9118389571127636</v>
      </c>
      <c r="AQ147">
        <f t="shared" si="193"/>
        <v>-25</v>
      </c>
      <c r="AR147">
        <f t="shared" si="194"/>
        <v>-2.9118389571127636</v>
      </c>
      <c r="AS147">
        <f t="shared" si="195"/>
        <v>-25</v>
      </c>
      <c r="AT147">
        <f t="shared" si="196"/>
        <v>-8.8071829529268086</v>
      </c>
      <c r="AU147">
        <f t="shared" si="197"/>
        <v>-25</v>
      </c>
      <c r="AV147">
        <f t="shared" si="198"/>
        <v>-14.923920022010648</v>
      </c>
      <c r="AW147">
        <f t="shared" si="199"/>
        <v>-24.999999999999996</v>
      </c>
      <c r="AX147">
        <f t="shared" si="200"/>
        <v>-21.432104094770011</v>
      </c>
      <c r="AY147">
        <f t="shared" si="201"/>
        <v>-24.999999999999996</v>
      </c>
      <c r="AZ147">
        <f t="shared" si="202"/>
        <v>-28.539816339744824</v>
      </c>
      <c r="BA147">
        <f t="shared" si="203"/>
        <v>-25</v>
      </c>
      <c r="BB147">
        <f t="shared" si="204"/>
        <v>-36.518436823865017</v>
      </c>
      <c r="BC147">
        <f t="shared" si="205"/>
        <v>-24.999999999999996</v>
      </c>
      <c r="BD147">
        <f t="shared" si="206"/>
        <v>-45.741871183226664</v>
      </c>
      <c r="BE147">
        <f t="shared" si="207"/>
        <v>-25.000000000000004</v>
      </c>
      <c r="BF147">
        <f t="shared" si="208"/>
        <v>-56.751474918188272</v>
      </c>
      <c r="BG147">
        <f t="shared" si="209"/>
        <v>-25</v>
      </c>
      <c r="BH147">
        <f t="shared" si="210"/>
        <v>-70.3698266616517</v>
      </c>
      <c r="BI147">
        <f t="shared" si="211"/>
        <v>-25</v>
      </c>
      <c r="BJ147">
        <f t="shared" si="212"/>
        <v>-87.91213534812033</v>
      </c>
      <c r="BK147">
        <f t="shared" si="213"/>
        <v>-25</v>
      </c>
      <c r="BL147">
        <f t="shared" si="214"/>
        <v>-111.60596797719829</v>
      </c>
      <c r="BM147">
        <f t="shared" si="215"/>
        <v>-25</v>
      </c>
      <c r="BN147">
        <f t="shared" si="216"/>
        <v>-145.49360168409314</v>
      </c>
      <c r="BO147">
        <f t="shared" si="217"/>
        <v>-25</v>
      </c>
      <c r="BP147">
        <f t="shared" si="218"/>
        <v>-197.575862670373</v>
      </c>
      <c r="BQ147">
        <f t="shared" si="219"/>
        <v>-24.999999999999993</v>
      </c>
      <c r="BR147">
        <f t="shared" si="220"/>
        <v>-285.61944901923454</v>
      </c>
      <c r="BS147">
        <f t="shared" si="221"/>
        <v>-24.999999999999993</v>
      </c>
      <c r="BT147">
        <f t="shared" si="222"/>
        <v>-456.02820441201942</v>
      </c>
      <c r="BU147">
        <f t="shared" si="223"/>
        <v>-24.999999999999996</v>
      </c>
      <c r="BV147">
        <f t="shared" si="224"/>
        <v>-864.55079551990707</v>
      </c>
      <c r="BW147">
        <f t="shared" si="225"/>
        <v>-24.999999999999996</v>
      </c>
      <c r="BX147">
        <f t="shared" si="226"/>
        <v>1084.6588559575218</v>
      </c>
      <c r="BY147">
        <f t="shared" si="227"/>
        <v>136.91921385509343</v>
      </c>
      <c r="BZ147">
        <f t="shared" si="228"/>
        <v>1037.7170384153383</v>
      </c>
      <c r="CA147">
        <f t="shared" si="229"/>
        <v>1717.5446001401701</v>
      </c>
      <c r="CB147">
        <f t="shared" si="230"/>
        <v>-21807.472598893026</v>
      </c>
      <c r="CC147">
        <f t="shared" si="231"/>
        <v>-25.000000000000004</v>
      </c>
    </row>
    <row r="148" spans="5:81" x14ac:dyDescent="0.2">
      <c r="E148">
        <f t="shared" si="232"/>
        <v>13.299999999999969</v>
      </c>
      <c r="F148" t="e" cm="1">
        <f t="array" ref="F148">xtoyxsnew($E148,F$14,alfa,vita)</f>
        <v>#VALUE!</v>
      </c>
      <c r="G148" t="e" cm="1">
        <f t="array" ref="G148">YtoYySInEW($E148,F$14,alfa,vita)</f>
        <v>#VALUE!</v>
      </c>
      <c r="H148">
        <f t="shared" si="158"/>
        <v>-1057.027396551819</v>
      </c>
      <c r="I148">
        <f t="shared" si="159"/>
        <v>1735.6483498856712</v>
      </c>
      <c r="J148">
        <f t="shared" si="160"/>
        <v>-1089.8608488753327</v>
      </c>
      <c r="K148">
        <f t="shared" si="161"/>
        <v>130.87815269750416</v>
      </c>
      <c r="L148">
        <f t="shared" si="162"/>
        <v>864.55079551990707</v>
      </c>
      <c r="M148">
        <f t="shared" si="163"/>
        <v>-24.999999999999996</v>
      </c>
      <c r="N148">
        <f t="shared" si="164"/>
        <v>456.02820441201942</v>
      </c>
      <c r="O148">
        <f t="shared" si="165"/>
        <v>-24.999999999999996</v>
      </c>
      <c r="P148">
        <f t="shared" si="166"/>
        <v>285.61944901923454</v>
      </c>
      <c r="Q148">
        <f t="shared" si="167"/>
        <v>-24.999999999999993</v>
      </c>
      <c r="R148">
        <f t="shared" si="168"/>
        <v>197.575862670373</v>
      </c>
      <c r="S148">
        <f t="shared" si="169"/>
        <v>-24.999999999999993</v>
      </c>
      <c r="T148">
        <f t="shared" si="170"/>
        <v>145.49360168409314</v>
      </c>
      <c r="U148">
        <f t="shared" si="171"/>
        <v>-25</v>
      </c>
      <c r="V148">
        <f t="shared" si="172"/>
        <v>111.60596797719829</v>
      </c>
      <c r="W148">
        <f t="shared" si="173"/>
        <v>-25</v>
      </c>
      <c r="X148">
        <f t="shared" si="174"/>
        <v>87.91213534812033</v>
      </c>
      <c r="Y148">
        <f t="shared" si="175"/>
        <v>-25</v>
      </c>
      <c r="Z148">
        <f t="shared" si="176"/>
        <v>70.3698266616517</v>
      </c>
      <c r="AA148">
        <f t="shared" si="177"/>
        <v>-25</v>
      </c>
      <c r="AB148">
        <f t="shared" si="178"/>
        <v>56.751474918188272</v>
      </c>
      <c r="AC148">
        <f t="shared" si="179"/>
        <v>-25</v>
      </c>
      <c r="AD148">
        <f t="shared" si="180"/>
        <v>45.741871183226664</v>
      </c>
      <c r="AE148">
        <f t="shared" si="181"/>
        <v>-25.000000000000004</v>
      </c>
      <c r="AF148">
        <f t="shared" si="182"/>
        <v>36.518436823865017</v>
      </c>
      <c r="AG148">
        <f t="shared" si="183"/>
        <v>-24.999999999999996</v>
      </c>
      <c r="AH148">
        <f t="shared" si="184"/>
        <v>28.539816339744824</v>
      </c>
      <c r="AI148">
        <f t="shared" si="185"/>
        <v>-25</v>
      </c>
      <c r="AJ148">
        <f t="shared" si="186"/>
        <v>21.432104094770011</v>
      </c>
      <c r="AK148">
        <f t="shared" si="187"/>
        <v>-24.999999999999996</v>
      </c>
      <c r="AL148">
        <f t="shared" si="188"/>
        <v>14.923920022010648</v>
      </c>
      <c r="AM148">
        <f t="shared" si="189"/>
        <v>-24.999999999999996</v>
      </c>
      <c r="AN148">
        <f t="shared" si="190"/>
        <v>8.8071829529268086</v>
      </c>
      <c r="AO148">
        <f t="shared" si="191"/>
        <v>-25</v>
      </c>
      <c r="AP148">
        <f t="shared" si="192"/>
        <v>2.9118389571127636</v>
      </c>
      <c r="AQ148">
        <f t="shared" si="193"/>
        <v>-25</v>
      </c>
      <c r="AR148">
        <f t="shared" si="194"/>
        <v>-2.9118389571127636</v>
      </c>
      <c r="AS148">
        <f t="shared" si="195"/>
        <v>-25</v>
      </c>
      <c r="AT148">
        <f t="shared" si="196"/>
        <v>-8.8071829529268086</v>
      </c>
      <c r="AU148">
        <f t="shared" si="197"/>
        <v>-25</v>
      </c>
      <c r="AV148">
        <f t="shared" si="198"/>
        <v>-14.923920022010648</v>
      </c>
      <c r="AW148">
        <f t="shared" si="199"/>
        <v>-24.999999999999996</v>
      </c>
      <c r="AX148">
        <f t="shared" si="200"/>
        <v>-21.432104094770011</v>
      </c>
      <c r="AY148">
        <f t="shared" si="201"/>
        <v>-24.999999999999996</v>
      </c>
      <c r="AZ148">
        <f t="shared" si="202"/>
        <v>-28.539816339744824</v>
      </c>
      <c r="BA148">
        <f t="shared" si="203"/>
        <v>-25</v>
      </c>
      <c r="BB148">
        <f t="shared" si="204"/>
        <v>-36.518436823865017</v>
      </c>
      <c r="BC148">
        <f t="shared" si="205"/>
        <v>-24.999999999999996</v>
      </c>
      <c r="BD148">
        <f t="shared" si="206"/>
        <v>-45.741871183226664</v>
      </c>
      <c r="BE148">
        <f t="shared" si="207"/>
        <v>-25.000000000000004</v>
      </c>
      <c r="BF148">
        <f t="shared" si="208"/>
        <v>-56.751474918188272</v>
      </c>
      <c r="BG148">
        <f t="shared" si="209"/>
        <v>-25</v>
      </c>
      <c r="BH148">
        <f t="shared" si="210"/>
        <v>-70.3698266616517</v>
      </c>
      <c r="BI148">
        <f t="shared" si="211"/>
        <v>-25</v>
      </c>
      <c r="BJ148">
        <f t="shared" si="212"/>
        <v>-87.91213534812033</v>
      </c>
      <c r="BK148">
        <f t="shared" si="213"/>
        <v>-25</v>
      </c>
      <c r="BL148">
        <f t="shared" si="214"/>
        <v>-111.60596797719829</v>
      </c>
      <c r="BM148">
        <f t="shared" si="215"/>
        <v>-25</v>
      </c>
      <c r="BN148">
        <f t="shared" si="216"/>
        <v>-145.49360168409314</v>
      </c>
      <c r="BO148">
        <f t="shared" si="217"/>
        <v>-25</v>
      </c>
      <c r="BP148">
        <f t="shared" si="218"/>
        <v>-197.575862670373</v>
      </c>
      <c r="BQ148">
        <f t="shared" si="219"/>
        <v>-24.999999999999993</v>
      </c>
      <c r="BR148">
        <f t="shared" si="220"/>
        <v>-285.61944901923454</v>
      </c>
      <c r="BS148">
        <f t="shared" si="221"/>
        <v>-24.999999999999993</v>
      </c>
      <c r="BT148">
        <f t="shared" si="222"/>
        <v>-456.02820441201942</v>
      </c>
      <c r="BU148">
        <f t="shared" si="223"/>
        <v>-24.999999999999996</v>
      </c>
      <c r="BV148">
        <f t="shared" si="224"/>
        <v>-864.55079551990707</v>
      </c>
      <c r="BW148">
        <f t="shared" si="225"/>
        <v>-24.999999999999996</v>
      </c>
      <c r="BX148">
        <f t="shared" si="226"/>
        <v>1089.8608488753327</v>
      </c>
      <c r="BY148">
        <f t="shared" si="227"/>
        <v>130.87815269750416</v>
      </c>
      <c r="BZ148">
        <f t="shared" si="228"/>
        <v>1057.027396551819</v>
      </c>
      <c r="CA148">
        <f t="shared" si="229"/>
        <v>1735.6483498856712</v>
      </c>
      <c r="CB148">
        <f t="shared" si="230"/>
        <v>-21807.472598893026</v>
      </c>
      <c r="CC148">
        <f t="shared" si="231"/>
        <v>-25.000000000000004</v>
      </c>
    </row>
    <row r="149" spans="5:81" x14ac:dyDescent="0.2">
      <c r="E149">
        <f t="shared" si="232"/>
        <v>13.399999999999968</v>
      </c>
      <c r="F149" t="e" cm="1">
        <f t="array" ref="F149">xtoyxsnew($E149,F$14,alfa,vita)</f>
        <v>#VALUE!</v>
      </c>
      <c r="G149" t="e" cm="1">
        <f t="array" ref="G149">YtoYySInEW($E149,F$14,alfa,vita)</f>
        <v>#VALUE!</v>
      </c>
      <c r="H149">
        <f t="shared" si="158"/>
        <v>-1076.5372630732907</v>
      </c>
      <c r="I149">
        <f t="shared" si="159"/>
        <v>1753.7381141361011</v>
      </c>
      <c r="J149">
        <f t="shared" si="160"/>
        <v>-1094.8655890508714</v>
      </c>
      <c r="K149">
        <f t="shared" si="161"/>
        <v>124.87001889827242</v>
      </c>
      <c r="L149">
        <f t="shared" si="162"/>
        <v>864.55079551990707</v>
      </c>
      <c r="M149">
        <f t="shared" si="163"/>
        <v>-24.999999999999996</v>
      </c>
      <c r="N149">
        <f t="shared" si="164"/>
        <v>456.02820441201942</v>
      </c>
      <c r="O149">
        <f t="shared" si="165"/>
        <v>-24.999999999999996</v>
      </c>
      <c r="P149">
        <f t="shared" si="166"/>
        <v>285.61944901923454</v>
      </c>
      <c r="Q149">
        <f t="shared" si="167"/>
        <v>-24.999999999999993</v>
      </c>
      <c r="R149">
        <f t="shared" si="168"/>
        <v>197.575862670373</v>
      </c>
      <c r="S149">
        <f t="shared" si="169"/>
        <v>-24.999999999999993</v>
      </c>
      <c r="T149">
        <f t="shared" si="170"/>
        <v>145.49360168409314</v>
      </c>
      <c r="U149">
        <f t="shared" si="171"/>
        <v>-25</v>
      </c>
      <c r="V149">
        <f t="shared" si="172"/>
        <v>111.60596797719829</v>
      </c>
      <c r="W149">
        <f t="shared" si="173"/>
        <v>-25</v>
      </c>
      <c r="X149">
        <f t="shared" si="174"/>
        <v>87.91213534812033</v>
      </c>
      <c r="Y149">
        <f t="shared" si="175"/>
        <v>-25</v>
      </c>
      <c r="Z149">
        <f t="shared" si="176"/>
        <v>70.3698266616517</v>
      </c>
      <c r="AA149">
        <f t="shared" si="177"/>
        <v>-25</v>
      </c>
      <c r="AB149">
        <f t="shared" si="178"/>
        <v>56.751474918188272</v>
      </c>
      <c r="AC149">
        <f t="shared" si="179"/>
        <v>-25</v>
      </c>
      <c r="AD149">
        <f t="shared" si="180"/>
        <v>45.741871183226664</v>
      </c>
      <c r="AE149">
        <f t="shared" si="181"/>
        <v>-25.000000000000004</v>
      </c>
      <c r="AF149">
        <f t="shared" si="182"/>
        <v>36.518436823865017</v>
      </c>
      <c r="AG149">
        <f t="shared" si="183"/>
        <v>-24.999999999999996</v>
      </c>
      <c r="AH149">
        <f t="shared" si="184"/>
        <v>28.539816339744824</v>
      </c>
      <c r="AI149">
        <f t="shared" si="185"/>
        <v>-25</v>
      </c>
      <c r="AJ149">
        <f t="shared" si="186"/>
        <v>21.432104094770011</v>
      </c>
      <c r="AK149">
        <f t="shared" si="187"/>
        <v>-24.999999999999996</v>
      </c>
      <c r="AL149">
        <f t="shared" si="188"/>
        <v>14.923920022010648</v>
      </c>
      <c r="AM149">
        <f t="shared" si="189"/>
        <v>-24.999999999999996</v>
      </c>
      <c r="AN149">
        <f t="shared" si="190"/>
        <v>8.8071829529268086</v>
      </c>
      <c r="AO149">
        <f t="shared" si="191"/>
        <v>-25</v>
      </c>
      <c r="AP149">
        <f t="shared" si="192"/>
        <v>2.9118389571127636</v>
      </c>
      <c r="AQ149">
        <f t="shared" si="193"/>
        <v>-25</v>
      </c>
      <c r="AR149">
        <f t="shared" si="194"/>
        <v>-2.9118389571127636</v>
      </c>
      <c r="AS149">
        <f t="shared" si="195"/>
        <v>-25</v>
      </c>
      <c r="AT149">
        <f t="shared" si="196"/>
        <v>-8.8071829529268086</v>
      </c>
      <c r="AU149">
        <f t="shared" si="197"/>
        <v>-25</v>
      </c>
      <c r="AV149">
        <f t="shared" si="198"/>
        <v>-14.923920022010648</v>
      </c>
      <c r="AW149">
        <f t="shared" si="199"/>
        <v>-24.999999999999996</v>
      </c>
      <c r="AX149">
        <f t="shared" si="200"/>
        <v>-21.432104094770011</v>
      </c>
      <c r="AY149">
        <f t="shared" si="201"/>
        <v>-24.999999999999996</v>
      </c>
      <c r="AZ149">
        <f t="shared" si="202"/>
        <v>-28.539816339744824</v>
      </c>
      <c r="BA149">
        <f t="shared" si="203"/>
        <v>-25</v>
      </c>
      <c r="BB149">
        <f t="shared" si="204"/>
        <v>-36.518436823865017</v>
      </c>
      <c r="BC149">
        <f t="shared" si="205"/>
        <v>-24.999999999999996</v>
      </c>
      <c r="BD149">
        <f t="shared" si="206"/>
        <v>-45.741871183226664</v>
      </c>
      <c r="BE149">
        <f t="shared" si="207"/>
        <v>-25.000000000000004</v>
      </c>
      <c r="BF149">
        <f t="shared" si="208"/>
        <v>-56.751474918188272</v>
      </c>
      <c r="BG149">
        <f t="shared" si="209"/>
        <v>-25</v>
      </c>
      <c r="BH149">
        <f t="shared" si="210"/>
        <v>-70.3698266616517</v>
      </c>
      <c r="BI149">
        <f t="shared" si="211"/>
        <v>-25</v>
      </c>
      <c r="BJ149">
        <f t="shared" si="212"/>
        <v>-87.91213534812033</v>
      </c>
      <c r="BK149">
        <f t="shared" si="213"/>
        <v>-25</v>
      </c>
      <c r="BL149">
        <f t="shared" si="214"/>
        <v>-111.60596797719829</v>
      </c>
      <c r="BM149">
        <f t="shared" si="215"/>
        <v>-25</v>
      </c>
      <c r="BN149">
        <f t="shared" si="216"/>
        <v>-145.49360168409314</v>
      </c>
      <c r="BO149">
        <f t="shared" si="217"/>
        <v>-25</v>
      </c>
      <c r="BP149">
        <f t="shared" si="218"/>
        <v>-197.575862670373</v>
      </c>
      <c r="BQ149">
        <f t="shared" si="219"/>
        <v>-24.999999999999993</v>
      </c>
      <c r="BR149">
        <f t="shared" si="220"/>
        <v>-285.61944901923454</v>
      </c>
      <c r="BS149">
        <f t="shared" si="221"/>
        <v>-24.999999999999993</v>
      </c>
      <c r="BT149">
        <f t="shared" si="222"/>
        <v>-456.02820441201942</v>
      </c>
      <c r="BU149">
        <f t="shared" si="223"/>
        <v>-24.999999999999996</v>
      </c>
      <c r="BV149">
        <f t="shared" si="224"/>
        <v>-864.55079551990707</v>
      </c>
      <c r="BW149">
        <f t="shared" si="225"/>
        <v>-24.999999999999996</v>
      </c>
      <c r="BX149">
        <f t="shared" si="226"/>
        <v>1094.8655890508714</v>
      </c>
      <c r="BY149">
        <f t="shared" si="227"/>
        <v>124.87001889827242</v>
      </c>
      <c r="BZ149">
        <f t="shared" si="228"/>
        <v>1076.5372630732907</v>
      </c>
      <c r="CA149">
        <f t="shared" si="229"/>
        <v>1753.7381141361011</v>
      </c>
      <c r="CB149">
        <f t="shared" si="230"/>
        <v>-21807.472598893026</v>
      </c>
      <c r="CC149">
        <f t="shared" si="231"/>
        <v>-25.000000000000004</v>
      </c>
    </row>
    <row r="150" spans="5:81" x14ac:dyDescent="0.2">
      <c r="E150">
        <f t="shared" si="232"/>
        <v>13.499999999999968</v>
      </c>
      <c r="F150" t="e" cm="1">
        <f t="array" ref="F150">xtoyxsnew($E150,F$14,alfa,vita)</f>
        <v>#VALUE!</v>
      </c>
      <c r="G150" t="e" cm="1">
        <f t="array" ref="G150">YtoYySInEW($E150,F$14,alfa,vita)</f>
        <v>#VALUE!</v>
      </c>
      <c r="H150">
        <f t="shared" si="158"/>
        <v>-1096.2464716770166</v>
      </c>
      <c r="I150">
        <f t="shared" si="159"/>
        <v>1771.8116943203934</v>
      </c>
      <c r="J150">
        <f t="shared" si="160"/>
        <v>-1099.6742599755476</v>
      </c>
      <c r="K150">
        <f t="shared" si="161"/>
        <v>118.90125138066391</v>
      </c>
      <c r="L150">
        <f t="shared" si="162"/>
        <v>864.55079551990707</v>
      </c>
      <c r="M150">
        <f t="shared" si="163"/>
        <v>-24.999999999999996</v>
      </c>
      <c r="N150">
        <f t="shared" si="164"/>
        <v>456.02820441201942</v>
      </c>
      <c r="O150">
        <f t="shared" si="165"/>
        <v>-24.999999999999996</v>
      </c>
      <c r="P150">
        <f t="shared" si="166"/>
        <v>285.61944901923454</v>
      </c>
      <c r="Q150">
        <f t="shared" si="167"/>
        <v>-24.999999999999993</v>
      </c>
      <c r="R150">
        <f t="shared" si="168"/>
        <v>197.575862670373</v>
      </c>
      <c r="S150">
        <f t="shared" si="169"/>
        <v>-24.999999999999993</v>
      </c>
      <c r="T150">
        <f t="shared" si="170"/>
        <v>145.49360168409314</v>
      </c>
      <c r="U150">
        <f t="shared" si="171"/>
        <v>-25</v>
      </c>
      <c r="V150">
        <f t="shared" si="172"/>
        <v>111.60596797719829</v>
      </c>
      <c r="W150">
        <f t="shared" si="173"/>
        <v>-25</v>
      </c>
      <c r="X150">
        <f t="shared" si="174"/>
        <v>87.91213534812033</v>
      </c>
      <c r="Y150">
        <f t="shared" si="175"/>
        <v>-25</v>
      </c>
      <c r="Z150">
        <f t="shared" si="176"/>
        <v>70.3698266616517</v>
      </c>
      <c r="AA150">
        <f t="shared" si="177"/>
        <v>-25</v>
      </c>
      <c r="AB150">
        <f t="shared" si="178"/>
        <v>56.751474918188272</v>
      </c>
      <c r="AC150">
        <f t="shared" si="179"/>
        <v>-25</v>
      </c>
      <c r="AD150">
        <f t="shared" si="180"/>
        <v>45.741871183226664</v>
      </c>
      <c r="AE150">
        <f t="shared" si="181"/>
        <v>-25.000000000000004</v>
      </c>
      <c r="AF150">
        <f t="shared" si="182"/>
        <v>36.518436823865017</v>
      </c>
      <c r="AG150">
        <f t="shared" si="183"/>
        <v>-24.999999999999996</v>
      </c>
      <c r="AH150">
        <f t="shared" si="184"/>
        <v>28.539816339744824</v>
      </c>
      <c r="AI150">
        <f t="shared" si="185"/>
        <v>-25</v>
      </c>
      <c r="AJ150">
        <f t="shared" si="186"/>
        <v>21.432104094770011</v>
      </c>
      <c r="AK150">
        <f t="shared" si="187"/>
        <v>-24.999999999999996</v>
      </c>
      <c r="AL150">
        <f t="shared" si="188"/>
        <v>14.923920022010648</v>
      </c>
      <c r="AM150">
        <f t="shared" si="189"/>
        <v>-24.999999999999996</v>
      </c>
      <c r="AN150">
        <f t="shared" si="190"/>
        <v>8.8071829529268086</v>
      </c>
      <c r="AO150">
        <f t="shared" si="191"/>
        <v>-25</v>
      </c>
      <c r="AP150">
        <f t="shared" si="192"/>
        <v>2.9118389571127636</v>
      </c>
      <c r="AQ150">
        <f t="shared" si="193"/>
        <v>-25</v>
      </c>
      <c r="AR150">
        <f t="shared" si="194"/>
        <v>-2.9118389571127636</v>
      </c>
      <c r="AS150">
        <f t="shared" si="195"/>
        <v>-25</v>
      </c>
      <c r="AT150">
        <f t="shared" si="196"/>
        <v>-8.8071829529268086</v>
      </c>
      <c r="AU150">
        <f t="shared" si="197"/>
        <v>-25</v>
      </c>
      <c r="AV150">
        <f t="shared" si="198"/>
        <v>-14.923920022010648</v>
      </c>
      <c r="AW150">
        <f t="shared" si="199"/>
        <v>-24.999999999999996</v>
      </c>
      <c r="AX150">
        <f t="shared" si="200"/>
        <v>-21.432104094770011</v>
      </c>
      <c r="AY150">
        <f t="shared" si="201"/>
        <v>-24.999999999999996</v>
      </c>
      <c r="AZ150">
        <f t="shared" si="202"/>
        <v>-28.539816339744824</v>
      </c>
      <c r="BA150">
        <f t="shared" si="203"/>
        <v>-25</v>
      </c>
      <c r="BB150">
        <f t="shared" si="204"/>
        <v>-36.518436823865017</v>
      </c>
      <c r="BC150">
        <f t="shared" si="205"/>
        <v>-24.999999999999996</v>
      </c>
      <c r="BD150">
        <f t="shared" si="206"/>
        <v>-45.741871183226664</v>
      </c>
      <c r="BE150">
        <f t="shared" si="207"/>
        <v>-25.000000000000004</v>
      </c>
      <c r="BF150">
        <f t="shared" si="208"/>
        <v>-56.751474918188272</v>
      </c>
      <c r="BG150">
        <f t="shared" si="209"/>
        <v>-25</v>
      </c>
      <c r="BH150">
        <f t="shared" si="210"/>
        <v>-70.3698266616517</v>
      </c>
      <c r="BI150">
        <f t="shared" si="211"/>
        <v>-25</v>
      </c>
      <c r="BJ150">
        <f t="shared" si="212"/>
        <v>-87.91213534812033</v>
      </c>
      <c r="BK150">
        <f t="shared" si="213"/>
        <v>-25</v>
      </c>
      <c r="BL150">
        <f t="shared" si="214"/>
        <v>-111.60596797719829</v>
      </c>
      <c r="BM150">
        <f t="shared" si="215"/>
        <v>-25</v>
      </c>
      <c r="BN150">
        <f t="shared" si="216"/>
        <v>-145.49360168409314</v>
      </c>
      <c r="BO150">
        <f t="shared" si="217"/>
        <v>-25</v>
      </c>
      <c r="BP150">
        <f t="shared" si="218"/>
        <v>-197.575862670373</v>
      </c>
      <c r="BQ150">
        <f t="shared" si="219"/>
        <v>-24.999999999999993</v>
      </c>
      <c r="BR150">
        <f t="shared" si="220"/>
        <v>-285.61944901923454</v>
      </c>
      <c r="BS150">
        <f t="shared" si="221"/>
        <v>-24.999999999999993</v>
      </c>
      <c r="BT150">
        <f t="shared" si="222"/>
        <v>-456.02820441201942</v>
      </c>
      <c r="BU150">
        <f t="shared" si="223"/>
        <v>-24.999999999999996</v>
      </c>
      <c r="BV150">
        <f t="shared" si="224"/>
        <v>-864.55079551990707</v>
      </c>
      <c r="BW150">
        <f t="shared" si="225"/>
        <v>-24.999999999999996</v>
      </c>
      <c r="BX150">
        <f t="shared" si="226"/>
        <v>1099.6742599755476</v>
      </c>
      <c r="BY150">
        <f t="shared" si="227"/>
        <v>118.90125138066391</v>
      </c>
      <c r="BZ150">
        <f t="shared" si="228"/>
        <v>1096.2464716770166</v>
      </c>
      <c r="CA150">
        <f t="shared" si="229"/>
        <v>1771.8116943203934</v>
      </c>
      <c r="CB150">
        <f t="shared" si="230"/>
        <v>-21807.472598893026</v>
      </c>
      <c r="CC150">
        <f t="shared" si="231"/>
        <v>-25.000000000000004</v>
      </c>
    </row>
    <row r="151" spans="5:81" x14ac:dyDescent="0.2">
      <c r="E151">
        <f t="shared" si="232"/>
        <v>13.599999999999968</v>
      </c>
      <c r="F151" t="e" cm="1">
        <f t="array" ref="F151">xtoyxsnew($E151,F$14,alfa,vita)</f>
        <v>#VALUE!</v>
      </c>
      <c r="G151" t="e" cm="1">
        <f t="array" ref="G151">YtoYySInEW($E151,F$14,alfa,vita)</f>
        <v>#VALUE!</v>
      </c>
      <c r="H151">
        <f t="shared" si="158"/>
        <v>-1116.1548318328721</v>
      </c>
      <c r="I151">
        <f t="shared" si="159"/>
        <v>1789.8668938344445</v>
      </c>
      <c r="J151">
        <f t="shared" si="160"/>
        <v>-1104.2882552683927</v>
      </c>
      <c r="K151">
        <f t="shared" si="161"/>
        <v>112.97824687905967</v>
      </c>
      <c r="L151">
        <f t="shared" si="162"/>
        <v>864.55079551990707</v>
      </c>
      <c r="M151">
        <f t="shared" si="163"/>
        <v>-24.999999999999996</v>
      </c>
      <c r="N151">
        <f t="shared" si="164"/>
        <v>456.02820441201942</v>
      </c>
      <c r="O151">
        <f t="shared" si="165"/>
        <v>-24.999999999999996</v>
      </c>
      <c r="P151">
        <f t="shared" si="166"/>
        <v>285.61944901923454</v>
      </c>
      <c r="Q151">
        <f t="shared" si="167"/>
        <v>-24.999999999999993</v>
      </c>
      <c r="R151">
        <f t="shared" si="168"/>
        <v>197.575862670373</v>
      </c>
      <c r="S151">
        <f t="shared" si="169"/>
        <v>-24.999999999999993</v>
      </c>
      <c r="T151">
        <f t="shared" si="170"/>
        <v>145.49360168409314</v>
      </c>
      <c r="U151">
        <f t="shared" si="171"/>
        <v>-25</v>
      </c>
      <c r="V151">
        <f t="shared" si="172"/>
        <v>111.60596797719829</v>
      </c>
      <c r="W151">
        <f t="shared" si="173"/>
        <v>-25</v>
      </c>
      <c r="X151">
        <f t="shared" si="174"/>
        <v>87.91213534812033</v>
      </c>
      <c r="Y151">
        <f t="shared" si="175"/>
        <v>-25</v>
      </c>
      <c r="Z151">
        <f t="shared" si="176"/>
        <v>70.3698266616517</v>
      </c>
      <c r="AA151">
        <f t="shared" si="177"/>
        <v>-25</v>
      </c>
      <c r="AB151">
        <f t="shared" si="178"/>
        <v>56.751474918188272</v>
      </c>
      <c r="AC151">
        <f t="shared" si="179"/>
        <v>-25</v>
      </c>
      <c r="AD151">
        <f t="shared" si="180"/>
        <v>45.741871183226664</v>
      </c>
      <c r="AE151">
        <f t="shared" si="181"/>
        <v>-25.000000000000004</v>
      </c>
      <c r="AF151">
        <f t="shared" si="182"/>
        <v>36.518436823865017</v>
      </c>
      <c r="AG151">
        <f t="shared" si="183"/>
        <v>-24.999999999999996</v>
      </c>
      <c r="AH151">
        <f t="shared" si="184"/>
        <v>28.539816339744824</v>
      </c>
      <c r="AI151">
        <f t="shared" si="185"/>
        <v>-25</v>
      </c>
      <c r="AJ151">
        <f t="shared" si="186"/>
        <v>21.432104094770011</v>
      </c>
      <c r="AK151">
        <f t="shared" si="187"/>
        <v>-24.999999999999996</v>
      </c>
      <c r="AL151">
        <f t="shared" si="188"/>
        <v>14.923920022010648</v>
      </c>
      <c r="AM151">
        <f t="shared" si="189"/>
        <v>-24.999999999999996</v>
      </c>
      <c r="AN151">
        <f t="shared" si="190"/>
        <v>8.8071829529268086</v>
      </c>
      <c r="AO151">
        <f t="shared" si="191"/>
        <v>-25</v>
      </c>
      <c r="AP151">
        <f t="shared" si="192"/>
        <v>2.9118389571127636</v>
      </c>
      <c r="AQ151">
        <f t="shared" si="193"/>
        <v>-25</v>
      </c>
      <c r="AR151">
        <f t="shared" si="194"/>
        <v>-2.9118389571127636</v>
      </c>
      <c r="AS151">
        <f t="shared" si="195"/>
        <v>-25</v>
      </c>
      <c r="AT151">
        <f t="shared" si="196"/>
        <v>-8.8071829529268086</v>
      </c>
      <c r="AU151">
        <f t="shared" si="197"/>
        <v>-25</v>
      </c>
      <c r="AV151">
        <f t="shared" si="198"/>
        <v>-14.923920022010648</v>
      </c>
      <c r="AW151">
        <f t="shared" si="199"/>
        <v>-24.999999999999996</v>
      </c>
      <c r="AX151">
        <f t="shared" si="200"/>
        <v>-21.432104094770011</v>
      </c>
      <c r="AY151">
        <f t="shared" si="201"/>
        <v>-24.999999999999996</v>
      </c>
      <c r="AZ151">
        <f t="shared" si="202"/>
        <v>-28.539816339744824</v>
      </c>
      <c r="BA151">
        <f t="shared" si="203"/>
        <v>-25</v>
      </c>
      <c r="BB151">
        <f t="shared" si="204"/>
        <v>-36.518436823865017</v>
      </c>
      <c r="BC151">
        <f t="shared" si="205"/>
        <v>-24.999999999999996</v>
      </c>
      <c r="BD151">
        <f t="shared" si="206"/>
        <v>-45.741871183226664</v>
      </c>
      <c r="BE151">
        <f t="shared" si="207"/>
        <v>-25.000000000000004</v>
      </c>
      <c r="BF151">
        <f t="shared" si="208"/>
        <v>-56.751474918188272</v>
      </c>
      <c r="BG151">
        <f t="shared" si="209"/>
        <v>-25</v>
      </c>
      <c r="BH151">
        <f t="shared" si="210"/>
        <v>-70.3698266616517</v>
      </c>
      <c r="BI151">
        <f t="shared" si="211"/>
        <v>-25</v>
      </c>
      <c r="BJ151">
        <f t="shared" si="212"/>
        <v>-87.91213534812033</v>
      </c>
      <c r="BK151">
        <f t="shared" si="213"/>
        <v>-25</v>
      </c>
      <c r="BL151">
        <f t="shared" si="214"/>
        <v>-111.60596797719829</v>
      </c>
      <c r="BM151">
        <f t="shared" si="215"/>
        <v>-25</v>
      </c>
      <c r="BN151">
        <f t="shared" si="216"/>
        <v>-145.49360168409314</v>
      </c>
      <c r="BO151">
        <f t="shared" si="217"/>
        <v>-25</v>
      </c>
      <c r="BP151">
        <f t="shared" si="218"/>
        <v>-197.575862670373</v>
      </c>
      <c r="BQ151">
        <f t="shared" si="219"/>
        <v>-24.999999999999993</v>
      </c>
      <c r="BR151">
        <f t="shared" si="220"/>
        <v>-285.61944901923454</v>
      </c>
      <c r="BS151">
        <f t="shared" si="221"/>
        <v>-24.999999999999993</v>
      </c>
      <c r="BT151">
        <f t="shared" si="222"/>
        <v>-456.02820441201942</v>
      </c>
      <c r="BU151">
        <f t="shared" si="223"/>
        <v>-24.999999999999996</v>
      </c>
      <c r="BV151">
        <f t="shared" si="224"/>
        <v>-864.55079551990707</v>
      </c>
      <c r="BW151">
        <f t="shared" si="225"/>
        <v>-24.999999999999996</v>
      </c>
      <c r="BX151">
        <f t="shared" si="226"/>
        <v>1104.2882552683927</v>
      </c>
      <c r="BY151">
        <f t="shared" si="227"/>
        <v>112.97824687905967</v>
      </c>
      <c r="BZ151">
        <f t="shared" si="228"/>
        <v>1116.1548318328721</v>
      </c>
      <c r="CA151">
        <f t="shared" si="229"/>
        <v>1789.8668938344445</v>
      </c>
      <c r="CB151">
        <f t="shared" si="230"/>
        <v>-21807.472598893026</v>
      </c>
      <c r="CC151">
        <f t="shared" si="231"/>
        <v>-25.000000000000004</v>
      </c>
    </row>
    <row r="152" spans="5:81" x14ac:dyDescent="0.2">
      <c r="E152">
        <f t="shared" si="232"/>
        <v>13.699999999999967</v>
      </c>
      <c r="F152" t="e" cm="1">
        <f t="array" ref="F152">xtoyxsnew($E152,F$14,alfa,vita)</f>
        <v>#VALUE!</v>
      </c>
      <c r="G152" t="e" cm="1">
        <f t="array" ref="G152">YtoYySInEW($E152,F$14,alfa,vita)</f>
        <v>#VALUE!</v>
      </c>
      <c r="H152">
        <f t="shared" si="158"/>
        <v>-1136.2621288065011</v>
      </c>
      <c r="I152">
        <f t="shared" si="159"/>
        <v>1807.9015183080749</v>
      </c>
      <c r="J152">
        <f t="shared" si="160"/>
        <v>-1108.7091771825162</v>
      </c>
      <c r="K152">
        <f t="shared" si="161"/>
        <v>107.10735308356826</v>
      </c>
      <c r="L152">
        <f t="shared" si="162"/>
        <v>864.55079551990707</v>
      </c>
      <c r="M152">
        <f t="shared" si="163"/>
        <v>-24.999999999999996</v>
      </c>
      <c r="N152">
        <f t="shared" si="164"/>
        <v>456.02820441201942</v>
      </c>
      <c r="O152">
        <f t="shared" si="165"/>
        <v>-24.999999999999996</v>
      </c>
      <c r="P152">
        <f t="shared" si="166"/>
        <v>285.61944901923454</v>
      </c>
      <c r="Q152">
        <f t="shared" si="167"/>
        <v>-24.999999999999993</v>
      </c>
      <c r="R152">
        <f t="shared" si="168"/>
        <v>197.575862670373</v>
      </c>
      <c r="S152">
        <f t="shared" si="169"/>
        <v>-24.999999999999993</v>
      </c>
      <c r="T152">
        <f t="shared" si="170"/>
        <v>145.49360168409314</v>
      </c>
      <c r="U152">
        <f t="shared" si="171"/>
        <v>-25</v>
      </c>
      <c r="V152">
        <f t="shared" si="172"/>
        <v>111.60596797719829</v>
      </c>
      <c r="W152">
        <f t="shared" si="173"/>
        <v>-25</v>
      </c>
      <c r="X152">
        <f t="shared" si="174"/>
        <v>87.91213534812033</v>
      </c>
      <c r="Y152">
        <f t="shared" si="175"/>
        <v>-25</v>
      </c>
      <c r="Z152">
        <f t="shared" si="176"/>
        <v>70.3698266616517</v>
      </c>
      <c r="AA152">
        <f t="shared" si="177"/>
        <v>-25</v>
      </c>
      <c r="AB152">
        <f t="shared" si="178"/>
        <v>56.751474918188272</v>
      </c>
      <c r="AC152">
        <f t="shared" si="179"/>
        <v>-25</v>
      </c>
      <c r="AD152">
        <f t="shared" si="180"/>
        <v>45.741871183226664</v>
      </c>
      <c r="AE152">
        <f t="shared" si="181"/>
        <v>-25.000000000000004</v>
      </c>
      <c r="AF152">
        <f t="shared" si="182"/>
        <v>36.518436823865017</v>
      </c>
      <c r="AG152">
        <f t="shared" si="183"/>
        <v>-24.999999999999996</v>
      </c>
      <c r="AH152">
        <f t="shared" si="184"/>
        <v>28.539816339744824</v>
      </c>
      <c r="AI152">
        <f t="shared" si="185"/>
        <v>-25</v>
      </c>
      <c r="AJ152">
        <f t="shared" si="186"/>
        <v>21.432104094770011</v>
      </c>
      <c r="AK152">
        <f t="shared" si="187"/>
        <v>-24.999999999999996</v>
      </c>
      <c r="AL152">
        <f t="shared" si="188"/>
        <v>14.923920022010648</v>
      </c>
      <c r="AM152">
        <f t="shared" si="189"/>
        <v>-24.999999999999996</v>
      </c>
      <c r="AN152">
        <f t="shared" si="190"/>
        <v>8.8071829529268086</v>
      </c>
      <c r="AO152">
        <f t="shared" si="191"/>
        <v>-25</v>
      </c>
      <c r="AP152">
        <f t="shared" si="192"/>
        <v>2.9118389571127636</v>
      </c>
      <c r="AQ152">
        <f t="shared" si="193"/>
        <v>-25</v>
      </c>
      <c r="AR152">
        <f t="shared" si="194"/>
        <v>-2.9118389571127636</v>
      </c>
      <c r="AS152">
        <f t="shared" si="195"/>
        <v>-25</v>
      </c>
      <c r="AT152">
        <f t="shared" si="196"/>
        <v>-8.8071829529268086</v>
      </c>
      <c r="AU152">
        <f t="shared" si="197"/>
        <v>-25</v>
      </c>
      <c r="AV152">
        <f t="shared" si="198"/>
        <v>-14.923920022010648</v>
      </c>
      <c r="AW152">
        <f t="shared" si="199"/>
        <v>-24.999999999999996</v>
      </c>
      <c r="AX152">
        <f t="shared" si="200"/>
        <v>-21.432104094770011</v>
      </c>
      <c r="AY152">
        <f t="shared" si="201"/>
        <v>-24.999999999999996</v>
      </c>
      <c r="AZ152">
        <f t="shared" si="202"/>
        <v>-28.539816339744824</v>
      </c>
      <c r="BA152">
        <f t="shared" si="203"/>
        <v>-25</v>
      </c>
      <c r="BB152">
        <f t="shared" si="204"/>
        <v>-36.518436823865017</v>
      </c>
      <c r="BC152">
        <f t="shared" si="205"/>
        <v>-24.999999999999996</v>
      </c>
      <c r="BD152">
        <f t="shared" si="206"/>
        <v>-45.741871183226664</v>
      </c>
      <c r="BE152">
        <f t="shared" si="207"/>
        <v>-25.000000000000004</v>
      </c>
      <c r="BF152">
        <f t="shared" si="208"/>
        <v>-56.751474918188272</v>
      </c>
      <c r="BG152">
        <f t="shared" si="209"/>
        <v>-25</v>
      </c>
      <c r="BH152">
        <f t="shared" si="210"/>
        <v>-70.3698266616517</v>
      </c>
      <c r="BI152">
        <f t="shared" si="211"/>
        <v>-25</v>
      </c>
      <c r="BJ152">
        <f t="shared" si="212"/>
        <v>-87.91213534812033</v>
      </c>
      <c r="BK152">
        <f t="shared" si="213"/>
        <v>-25</v>
      </c>
      <c r="BL152">
        <f t="shared" si="214"/>
        <v>-111.60596797719829</v>
      </c>
      <c r="BM152">
        <f t="shared" si="215"/>
        <v>-25</v>
      </c>
      <c r="BN152">
        <f t="shared" si="216"/>
        <v>-145.49360168409314</v>
      </c>
      <c r="BO152">
        <f t="shared" si="217"/>
        <v>-25</v>
      </c>
      <c r="BP152">
        <f t="shared" si="218"/>
        <v>-197.575862670373</v>
      </c>
      <c r="BQ152">
        <f t="shared" si="219"/>
        <v>-24.999999999999993</v>
      </c>
      <c r="BR152">
        <f t="shared" si="220"/>
        <v>-285.61944901923454</v>
      </c>
      <c r="BS152">
        <f t="shared" si="221"/>
        <v>-24.999999999999993</v>
      </c>
      <c r="BT152">
        <f t="shared" si="222"/>
        <v>-456.02820441201942</v>
      </c>
      <c r="BU152">
        <f t="shared" si="223"/>
        <v>-24.999999999999996</v>
      </c>
      <c r="BV152">
        <f t="shared" si="224"/>
        <v>-864.55079551990707</v>
      </c>
      <c r="BW152">
        <f t="shared" si="225"/>
        <v>-24.999999999999996</v>
      </c>
      <c r="BX152">
        <f t="shared" si="226"/>
        <v>1108.7091771825162</v>
      </c>
      <c r="BY152">
        <f t="shared" si="227"/>
        <v>107.10735308356826</v>
      </c>
      <c r="BZ152">
        <f t="shared" si="228"/>
        <v>1136.2621288065011</v>
      </c>
      <c r="CA152">
        <f t="shared" si="229"/>
        <v>1807.9015183080749</v>
      </c>
      <c r="CB152">
        <f t="shared" si="230"/>
        <v>-21807.472598893026</v>
      </c>
      <c r="CC152">
        <f t="shared" si="231"/>
        <v>-25.000000000000004</v>
      </c>
    </row>
    <row r="153" spans="5:81" x14ac:dyDescent="0.2">
      <c r="E153">
        <f t="shared" si="232"/>
        <v>13.799999999999967</v>
      </c>
      <c r="F153" t="e" cm="1">
        <f t="array" ref="F153">xtoyxsnew($E153,F$14,alfa,vita)</f>
        <v>#VALUE!</v>
      </c>
      <c r="G153" t="e" cm="1">
        <f t="array" ref="G153">YtoYySInEW($E153,F$14,alfa,vita)</f>
        <v>#VALUE!</v>
      </c>
      <c r="H153">
        <f t="shared" si="158"/>
        <v>-1156.568123685415</v>
      </c>
      <c r="I153">
        <f t="shared" si="159"/>
        <v>1825.9133758717308</v>
      </c>
      <c r="J153">
        <f t="shared" si="160"/>
        <v>-1112.9388348879691</v>
      </c>
      <c r="K153">
        <f t="shared" si="161"/>
        <v>101.29486183719999</v>
      </c>
      <c r="L153">
        <f t="shared" si="162"/>
        <v>864.55079551990707</v>
      </c>
      <c r="M153">
        <f t="shared" si="163"/>
        <v>-24.999999999999996</v>
      </c>
      <c r="N153">
        <f t="shared" si="164"/>
        <v>456.02820441201942</v>
      </c>
      <c r="O153">
        <f t="shared" si="165"/>
        <v>-24.999999999999996</v>
      </c>
      <c r="P153">
        <f t="shared" si="166"/>
        <v>285.61944901923454</v>
      </c>
      <c r="Q153">
        <f t="shared" si="167"/>
        <v>-24.999999999999993</v>
      </c>
      <c r="R153">
        <f t="shared" si="168"/>
        <v>197.575862670373</v>
      </c>
      <c r="S153">
        <f t="shared" si="169"/>
        <v>-24.999999999999993</v>
      </c>
      <c r="T153">
        <f t="shared" si="170"/>
        <v>145.49360168409314</v>
      </c>
      <c r="U153">
        <f t="shared" si="171"/>
        <v>-25</v>
      </c>
      <c r="V153">
        <f t="shared" si="172"/>
        <v>111.60596797719829</v>
      </c>
      <c r="W153">
        <f t="shared" si="173"/>
        <v>-25</v>
      </c>
      <c r="X153">
        <f t="shared" si="174"/>
        <v>87.91213534812033</v>
      </c>
      <c r="Y153">
        <f t="shared" si="175"/>
        <v>-25</v>
      </c>
      <c r="Z153">
        <f t="shared" si="176"/>
        <v>70.3698266616517</v>
      </c>
      <c r="AA153">
        <f t="shared" si="177"/>
        <v>-25</v>
      </c>
      <c r="AB153">
        <f t="shared" si="178"/>
        <v>56.751474918188272</v>
      </c>
      <c r="AC153">
        <f t="shared" si="179"/>
        <v>-25</v>
      </c>
      <c r="AD153">
        <f t="shared" si="180"/>
        <v>45.741871183226664</v>
      </c>
      <c r="AE153">
        <f t="shared" si="181"/>
        <v>-25.000000000000004</v>
      </c>
      <c r="AF153">
        <f t="shared" si="182"/>
        <v>36.518436823865017</v>
      </c>
      <c r="AG153">
        <f t="shared" si="183"/>
        <v>-24.999999999999996</v>
      </c>
      <c r="AH153">
        <f t="shared" si="184"/>
        <v>28.539816339744824</v>
      </c>
      <c r="AI153">
        <f t="shared" si="185"/>
        <v>-25</v>
      </c>
      <c r="AJ153">
        <f t="shared" si="186"/>
        <v>21.432104094770011</v>
      </c>
      <c r="AK153">
        <f t="shared" si="187"/>
        <v>-24.999999999999996</v>
      </c>
      <c r="AL153">
        <f t="shared" si="188"/>
        <v>14.923920022010648</v>
      </c>
      <c r="AM153">
        <f t="shared" si="189"/>
        <v>-24.999999999999996</v>
      </c>
      <c r="AN153">
        <f t="shared" si="190"/>
        <v>8.8071829529268086</v>
      </c>
      <c r="AO153">
        <f t="shared" si="191"/>
        <v>-25</v>
      </c>
      <c r="AP153">
        <f t="shared" si="192"/>
        <v>2.9118389571127636</v>
      </c>
      <c r="AQ153">
        <f t="shared" si="193"/>
        <v>-25</v>
      </c>
      <c r="AR153">
        <f t="shared" si="194"/>
        <v>-2.9118389571127636</v>
      </c>
      <c r="AS153">
        <f t="shared" si="195"/>
        <v>-25</v>
      </c>
      <c r="AT153">
        <f t="shared" si="196"/>
        <v>-8.8071829529268086</v>
      </c>
      <c r="AU153">
        <f t="shared" si="197"/>
        <v>-25</v>
      </c>
      <c r="AV153">
        <f t="shared" si="198"/>
        <v>-14.923920022010648</v>
      </c>
      <c r="AW153">
        <f t="shared" si="199"/>
        <v>-24.999999999999996</v>
      </c>
      <c r="AX153">
        <f t="shared" si="200"/>
        <v>-21.432104094770011</v>
      </c>
      <c r="AY153">
        <f t="shared" si="201"/>
        <v>-24.999999999999996</v>
      </c>
      <c r="AZ153">
        <f t="shared" si="202"/>
        <v>-28.539816339744824</v>
      </c>
      <c r="BA153">
        <f t="shared" si="203"/>
        <v>-25</v>
      </c>
      <c r="BB153">
        <f t="shared" si="204"/>
        <v>-36.518436823865017</v>
      </c>
      <c r="BC153">
        <f t="shared" si="205"/>
        <v>-24.999999999999996</v>
      </c>
      <c r="BD153">
        <f t="shared" si="206"/>
        <v>-45.741871183226664</v>
      </c>
      <c r="BE153">
        <f t="shared" si="207"/>
        <v>-25.000000000000004</v>
      </c>
      <c r="BF153">
        <f t="shared" si="208"/>
        <v>-56.751474918188272</v>
      </c>
      <c r="BG153">
        <f t="shared" si="209"/>
        <v>-25</v>
      </c>
      <c r="BH153">
        <f t="shared" si="210"/>
        <v>-70.3698266616517</v>
      </c>
      <c r="BI153">
        <f t="shared" si="211"/>
        <v>-25</v>
      </c>
      <c r="BJ153">
        <f t="shared" si="212"/>
        <v>-87.91213534812033</v>
      </c>
      <c r="BK153">
        <f t="shared" si="213"/>
        <v>-25</v>
      </c>
      <c r="BL153">
        <f t="shared" si="214"/>
        <v>-111.60596797719829</v>
      </c>
      <c r="BM153">
        <f t="shared" si="215"/>
        <v>-25</v>
      </c>
      <c r="BN153">
        <f t="shared" si="216"/>
        <v>-145.49360168409314</v>
      </c>
      <c r="BO153">
        <f t="shared" si="217"/>
        <v>-25</v>
      </c>
      <c r="BP153">
        <f t="shared" si="218"/>
        <v>-197.575862670373</v>
      </c>
      <c r="BQ153">
        <f t="shared" si="219"/>
        <v>-24.999999999999993</v>
      </c>
      <c r="BR153">
        <f t="shared" si="220"/>
        <v>-285.61944901923454</v>
      </c>
      <c r="BS153">
        <f t="shared" si="221"/>
        <v>-24.999999999999993</v>
      </c>
      <c r="BT153">
        <f t="shared" si="222"/>
        <v>-456.02820441201942</v>
      </c>
      <c r="BU153">
        <f t="shared" si="223"/>
        <v>-24.999999999999996</v>
      </c>
      <c r="BV153">
        <f t="shared" si="224"/>
        <v>-864.55079551990707</v>
      </c>
      <c r="BW153">
        <f t="shared" si="225"/>
        <v>-24.999999999999996</v>
      </c>
      <c r="BX153">
        <f t="shared" si="226"/>
        <v>1112.9388348879691</v>
      </c>
      <c r="BY153">
        <f t="shared" si="227"/>
        <v>101.29486183719999</v>
      </c>
      <c r="BZ153">
        <f t="shared" si="228"/>
        <v>1156.568123685415</v>
      </c>
      <c r="CA153">
        <f t="shared" si="229"/>
        <v>1825.9133758717308</v>
      </c>
      <c r="CB153">
        <f t="shared" si="230"/>
        <v>-21807.472598893026</v>
      </c>
      <c r="CC153">
        <f t="shared" si="231"/>
        <v>-25.000000000000004</v>
      </c>
    </row>
    <row r="154" spans="5:81" x14ac:dyDescent="0.2">
      <c r="E154">
        <f t="shared" si="232"/>
        <v>13.899999999999967</v>
      </c>
      <c r="F154" t="e" cm="1">
        <f t="array" ref="F154">xtoyxsnew($E154,F$14,alfa,vita)</f>
        <v>#VALUE!</v>
      </c>
      <c r="G154" t="e" cm="1">
        <f t="array" ref="G154">YtoYySInEW($E154,F$14,alfa,vita)</f>
        <v>#VALUE!</v>
      </c>
      <c r="H154">
        <f t="shared" si="158"/>
        <v>-1177.0725534080273</v>
      </c>
      <c r="I154">
        <f t="shared" si="159"/>
        <v>1843.9002774228729</v>
      </c>
      <c r="J154">
        <f t="shared" si="160"/>
        <v>-1116.9792425328544</v>
      </c>
      <c r="K154">
        <f t="shared" si="161"/>
        <v>95.547002392892878</v>
      </c>
      <c r="L154">
        <f t="shared" si="162"/>
        <v>864.55079551990707</v>
      </c>
      <c r="M154">
        <f t="shared" si="163"/>
        <v>-24.999999999999996</v>
      </c>
      <c r="N154">
        <f t="shared" si="164"/>
        <v>456.02820441201942</v>
      </c>
      <c r="O154">
        <f t="shared" si="165"/>
        <v>-24.999999999999996</v>
      </c>
      <c r="P154">
        <f t="shared" si="166"/>
        <v>285.61944901923454</v>
      </c>
      <c r="Q154">
        <f t="shared" si="167"/>
        <v>-24.999999999999993</v>
      </c>
      <c r="R154">
        <f t="shared" si="168"/>
        <v>197.575862670373</v>
      </c>
      <c r="S154">
        <f t="shared" si="169"/>
        <v>-24.999999999999993</v>
      </c>
      <c r="T154">
        <f t="shared" si="170"/>
        <v>145.49360168409314</v>
      </c>
      <c r="U154">
        <f t="shared" si="171"/>
        <v>-25</v>
      </c>
      <c r="V154">
        <f t="shared" si="172"/>
        <v>111.60596797719829</v>
      </c>
      <c r="W154">
        <f t="shared" si="173"/>
        <v>-25</v>
      </c>
      <c r="X154">
        <f t="shared" si="174"/>
        <v>87.91213534812033</v>
      </c>
      <c r="Y154">
        <f t="shared" si="175"/>
        <v>-25</v>
      </c>
      <c r="Z154">
        <f t="shared" si="176"/>
        <v>70.3698266616517</v>
      </c>
      <c r="AA154">
        <f t="shared" si="177"/>
        <v>-25</v>
      </c>
      <c r="AB154">
        <f t="shared" si="178"/>
        <v>56.751474918188272</v>
      </c>
      <c r="AC154">
        <f t="shared" si="179"/>
        <v>-25</v>
      </c>
      <c r="AD154">
        <f t="shared" si="180"/>
        <v>45.741871183226664</v>
      </c>
      <c r="AE154">
        <f t="shared" si="181"/>
        <v>-25.000000000000004</v>
      </c>
      <c r="AF154">
        <f t="shared" si="182"/>
        <v>36.518436823865017</v>
      </c>
      <c r="AG154">
        <f t="shared" si="183"/>
        <v>-24.999999999999996</v>
      </c>
      <c r="AH154">
        <f t="shared" si="184"/>
        <v>28.539816339744824</v>
      </c>
      <c r="AI154">
        <f t="shared" si="185"/>
        <v>-25</v>
      </c>
      <c r="AJ154">
        <f t="shared" si="186"/>
        <v>21.432104094770011</v>
      </c>
      <c r="AK154">
        <f t="shared" si="187"/>
        <v>-24.999999999999996</v>
      </c>
      <c r="AL154">
        <f t="shared" si="188"/>
        <v>14.923920022010648</v>
      </c>
      <c r="AM154">
        <f t="shared" si="189"/>
        <v>-24.999999999999996</v>
      </c>
      <c r="AN154">
        <f t="shared" si="190"/>
        <v>8.8071829529268086</v>
      </c>
      <c r="AO154">
        <f t="shared" si="191"/>
        <v>-25</v>
      </c>
      <c r="AP154">
        <f t="shared" si="192"/>
        <v>2.9118389571127636</v>
      </c>
      <c r="AQ154">
        <f t="shared" si="193"/>
        <v>-25</v>
      </c>
      <c r="AR154">
        <f t="shared" si="194"/>
        <v>-2.9118389571127636</v>
      </c>
      <c r="AS154">
        <f t="shared" si="195"/>
        <v>-25</v>
      </c>
      <c r="AT154">
        <f t="shared" si="196"/>
        <v>-8.8071829529268086</v>
      </c>
      <c r="AU154">
        <f t="shared" si="197"/>
        <v>-25</v>
      </c>
      <c r="AV154">
        <f t="shared" si="198"/>
        <v>-14.923920022010648</v>
      </c>
      <c r="AW154">
        <f t="shared" si="199"/>
        <v>-24.999999999999996</v>
      </c>
      <c r="AX154">
        <f t="shared" si="200"/>
        <v>-21.432104094770011</v>
      </c>
      <c r="AY154">
        <f t="shared" si="201"/>
        <v>-24.999999999999996</v>
      </c>
      <c r="AZ154">
        <f t="shared" si="202"/>
        <v>-28.539816339744824</v>
      </c>
      <c r="BA154">
        <f t="shared" si="203"/>
        <v>-25</v>
      </c>
      <c r="BB154">
        <f t="shared" si="204"/>
        <v>-36.518436823865017</v>
      </c>
      <c r="BC154">
        <f t="shared" si="205"/>
        <v>-24.999999999999996</v>
      </c>
      <c r="BD154">
        <f t="shared" si="206"/>
        <v>-45.741871183226664</v>
      </c>
      <c r="BE154">
        <f t="shared" si="207"/>
        <v>-25.000000000000004</v>
      </c>
      <c r="BF154">
        <f t="shared" si="208"/>
        <v>-56.751474918188272</v>
      </c>
      <c r="BG154">
        <f t="shared" si="209"/>
        <v>-25</v>
      </c>
      <c r="BH154">
        <f t="shared" si="210"/>
        <v>-70.3698266616517</v>
      </c>
      <c r="BI154">
        <f t="shared" si="211"/>
        <v>-25</v>
      </c>
      <c r="BJ154">
        <f t="shared" si="212"/>
        <v>-87.91213534812033</v>
      </c>
      <c r="BK154">
        <f t="shared" si="213"/>
        <v>-25</v>
      </c>
      <c r="BL154">
        <f t="shared" si="214"/>
        <v>-111.60596797719829</v>
      </c>
      <c r="BM154">
        <f t="shared" si="215"/>
        <v>-25</v>
      </c>
      <c r="BN154">
        <f t="shared" si="216"/>
        <v>-145.49360168409314</v>
      </c>
      <c r="BO154">
        <f t="shared" si="217"/>
        <v>-25</v>
      </c>
      <c r="BP154">
        <f t="shared" si="218"/>
        <v>-197.575862670373</v>
      </c>
      <c r="BQ154">
        <f t="shared" si="219"/>
        <v>-24.999999999999993</v>
      </c>
      <c r="BR154">
        <f t="shared" si="220"/>
        <v>-285.61944901923454</v>
      </c>
      <c r="BS154">
        <f t="shared" si="221"/>
        <v>-24.999999999999993</v>
      </c>
      <c r="BT154">
        <f t="shared" si="222"/>
        <v>-456.02820441201942</v>
      </c>
      <c r="BU154">
        <f t="shared" si="223"/>
        <v>-24.999999999999996</v>
      </c>
      <c r="BV154">
        <f t="shared" si="224"/>
        <v>-864.55079551990707</v>
      </c>
      <c r="BW154">
        <f t="shared" si="225"/>
        <v>-24.999999999999996</v>
      </c>
      <c r="BX154">
        <f t="shared" si="226"/>
        <v>1116.9792425328544</v>
      </c>
      <c r="BY154">
        <f t="shared" si="227"/>
        <v>95.547002392892878</v>
      </c>
      <c r="BZ154">
        <f t="shared" si="228"/>
        <v>1177.0725534080273</v>
      </c>
      <c r="CA154">
        <f t="shared" si="229"/>
        <v>1843.9002774228729</v>
      </c>
      <c r="CB154">
        <f t="shared" si="230"/>
        <v>-21807.472598893026</v>
      </c>
      <c r="CC154">
        <f t="shared" si="231"/>
        <v>-25.000000000000004</v>
      </c>
    </row>
    <row r="155" spans="5:81" x14ac:dyDescent="0.2">
      <c r="E155">
        <f t="shared" si="232"/>
        <v>13.999999999999966</v>
      </c>
      <c r="F155" t="e" cm="1">
        <f t="array" ref="F155">xtoyxsnew($E155,F$14,alfa,vita)</f>
        <v>#VALUE!</v>
      </c>
      <c r="G155" t="e" cm="1">
        <f t="array" ref="G155">YtoYySInEW($E155,F$14,alfa,vita)</f>
        <v>#VALUE!</v>
      </c>
      <c r="H155">
        <f t="shared" si="158"/>
        <v>-1197.7751307956269</v>
      </c>
      <c r="I155">
        <f t="shared" si="159"/>
        <v>1861.8600368920347</v>
      </c>
      <c r="J155">
        <f t="shared" si="160"/>
        <v>-1120.8326170847622</v>
      </c>
      <c r="K155">
        <f t="shared" si="161"/>
        <v>89.869934737614528</v>
      </c>
      <c r="L155">
        <f t="shared" si="162"/>
        <v>864.55079551990707</v>
      </c>
      <c r="M155">
        <f t="shared" si="163"/>
        <v>-24.999999999999996</v>
      </c>
      <c r="N155">
        <f t="shared" si="164"/>
        <v>456.02820441201942</v>
      </c>
      <c r="O155">
        <f t="shared" si="165"/>
        <v>-24.999999999999996</v>
      </c>
      <c r="P155">
        <f t="shared" si="166"/>
        <v>285.61944901923454</v>
      </c>
      <c r="Q155">
        <f t="shared" si="167"/>
        <v>-24.999999999999993</v>
      </c>
      <c r="R155">
        <f t="shared" si="168"/>
        <v>197.575862670373</v>
      </c>
      <c r="S155">
        <f t="shared" si="169"/>
        <v>-24.999999999999993</v>
      </c>
      <c r="T155">
        <f t="shared" si="170"/>
        <v>145.49360168409314</v>
      </c>
      <c r="U155">
        <f t="shared" si="171"/>
        <v>-25</v>
      </c>
      <c r="V155">
        <f t="shared" si="172"/>
        <v>111.60596797719829</v>
      </c>
      <c r="W155">
        <f t="shared" si="173"/>
        <v>-25</v>
      </c>
      <c r="X155">
        <f t="shared" si="174"/>
        <v>87.91213534812033</v>
      </c>
      <c r="Y155">
        <f t="shared" si="175"/>
        <v>-25</v>
      </c>
      <c r="Z155">
        <f t="shared" si="176"/>
        <v>70.3698266616517</v>
      </c>
      <c r="AA155">
        <f t="shared" si="177"/>
        <v>-25</v>
      </c>
      <c r="AB155">
        <f t="shared" si="178"/>
        <v>56.751474918188272</v>
      </c>
      <c r="AC155">
        <f t="shared" si="179"/>
        <v>-25</v>
      </c>
      <c r="AD155">
        <f t="shared" si="180"/>
        <v>45.741871183226664</v>
      </c>
      <c r="AE155">
        <f t="shared" si="181"/>
        <v>-25.000000000000004</v>
      </c>
      <c r="AF155">
        <f t="shared" si="182"/>
        <v>36.518436823865017</v>
      </c>
      <c r="AG155">
        <f t="shared" si="183"/>
        <v>-24.999999999999996</v>
      </c>
      <c r="AH155">
        <f t="shared" si="184"/>
        <v>28.539816339744824</v>
      </c>
      <c r="AI155">
        <f t="shared" si="185"/>
        <v>-25</v>
      </c>
      <c r="AJ155">
        <f t="shared" si="186"/>
        <v>21.432104094770011</v>
      </c>
      <c r="AK155">
        <f t="shared" si="187"/>
        <v>-24.999999999999996</v>
      </c>
      <c r="AL155">
        <f t="shared" si="188"/>
        <v>14.923920022010648</v>
      </c>
      <c r="AM155">
        <f t="shared" si="189"/>
        <v>-24.999999999999996</v>
      </c>
      <c r="AN155">
        <f t="shared" si="190"/>
        <v>8.8071829529268086</v>
      </c>
      <c r="AO155">
        <f t="shared" si="191"/>
        <v>-25</v>
      </c>
      <c r="AP155">
        <f t="shared" si="192"/>
        <v>2.9118389571127636</v>
      </c>
      <c r="AQ155">
        <f t="shared" si="193"/>
        <v>-25</v>
      </c>
      <c r="AR155">
        <f t="shared" si="194"/>
        <v>-2.9118389571127636</v>
      </c>
      <c r="AS155">
        <f t="shared" si="195"/>
        <v>-25</v>
      </c>
      <c r="AT155">
        <f t="shared" si="196"/>
        <v>-8.8071829529268086</v>
      </c>
      <c r="AU155">
        <f t="shared" si="197"/>
        <v>-25</v>
      </c>
      <c r="AV155">
        <f t="shared" si="198"/>
        <v>-14.923920022010648</v>
      </c>
      <c r="AW155">
        <f t="shared" si="199"/>
        <v>-24.999999999999996</v>
      </c>
      <c r="AX155">
        <f t="shared" si="200"/>
        <v>-21.432104094770011</v>
      </c>
      <c r="AY155">
        <f t="shared" si="201"/>
        <v>-24.999999999999996</v>
      </c>
      <c r="AZ155">
        <f t="shared" si="202"/>
        <v>-28.539816339744824</v>
      </c>
      <c r="BA155">
        <f t="shared" si="203"/>
        <v>-25</v>
      </c>
      <c r="BB155">
        <f t="shared" si="204"/>
        <v>-36.518436823865017</v>
      </c>
      <c r="BC155">
        <f t="shared" si="205"/>
        <v>-24.999999999999996</v>
      </c>
      <c r="BD155">
        <f t="shared" si="206"/>
        <v>-45.741871183226664</v>
      </c>
      <c r="BE155">
        <f t="shared" si="207"/>
        <v>-25.000000000000004</v>
      </c>
      <c r="BF155">
        <f t="shared" si="208"/>
        <v>-56.751474918188272</v>
      </c>
      <c r="BG155">
        <f t="shared" si="209"/>
        <v>-25</v>
      </c>
      <c r="BH155">
        <f t="shared" si="210"/>
        <v>-70.3698266616517</v>
      </c>
      <c r="BI155">
        <f t="shared" si="211"/>
        <v>-25</v>
      </c>
      <c r="BJ155">
        <f t="shared" si="212"/>
        <v>-87.91213534812033</v>
      </c>
      <c r="BK155">
        <f t="shared" si="213"/>
        <v>-25</v>
      </c>
      <c r="BL155">
        <f t="shared" si="214"/>
        <v>-111.60596797719829</v>
      </c>
      <c r="BM155">
        <f t="shared" si="215"/>
        <v>-25</v>
      </c>
      <c r="BN155">
        <f t="shared" si="216"/>
        <v>-145.49360168409314</v>
      </c>
      <c r="BO155">
        <f t="shared" si="217"/>
        <v>-25</v>
      </c>
      <c r="BP155">
        <f t="shared" si="218"/>
        <v>-197.575862670373</v>
      </c>
      <c r="BQ155">
        <f t="shared" si="219"/>
        <v>-24.999999999999993</v>
      </c>
      <c r="BR155">
        <f t="shared" si="220"/>
        <v>-285.61944901923454</v>
      </c>
      <c r="BS155">
        <f t="shared" si="221"/>
        <v>-24.999999999999993</v>
      </c>
      <c r="BT155">
        <f t="shared" si="222"/>
        <v>-456.02820441201942</v>
      </c>
      <c r="BU155">
        <f t="shared" si="223"/>
        <v>-24.999999999999996</v>
      </c>
      <c r="BV155">
        <f t="shared" si="224"/>
        <v>-864.55079551990707</v>
      </c>
      <c r="BW155">
        <f t="shared" si="225"/>
        <v>-24.999999999999996</v>
      </c>
      <c r="BX155">
        <f t="shared" si="226"/>
        <v>1120.8326170847622</v>
      </c>
      <c r="BY155">
        <f t="shared" si="227"/>
        <v>89.869934737614528</v>
      </c>
      <c r="BZ155">
        <f t="shared" si="228"/>
        <v>1197.7751307956269</v>
      </c>
      <c r="CA155">
        <f t="shared" si="229"/>
        <v>1861.8600368920347</v>
      </c>
      <c r="CB155">
        <f t="shared" si="230"/>
        <v>-21807.472598893026</v>
      </c>
      <c r="CC155">
        <f t="shared" si="231"/>
        <v>-25.000000000000004</v>
      </c>
    </row>
    <row r="156" spans="5:81" x14ac:dyDescent="0.2">
      <c r="E156">
        <f t="shared" si="232"/>
        <v>14.099999999999966</v>
      </c>
      <c r="F156" t="e" cm="1">
        <f t="array" ref="F156">xtoyxsnew($E156,F$14,alfa,vita)</f>
        <v>#VALUE!</v>
      </c>
      <c r="G156" t="e" cm="1">
        <f t="array" ref="G156">YtoYySInEW($E156,F$14,alfa,vita)</f>
        <v>#VALUE!</v>
      </c>
      <c r="H156">
        <f t="shared" si="158"/>
        <v>-1218.6755445872807</v>
      </c>
      <c r="I156">
        <f t="shared" si="159"/>
        <v>1879.7904715085106</v>
      </c>
      <c r="J156">
        <f t="shared" si="160"/>
        <v>-1124.5013759548444</v>
      </c>
      <c r="K156">
        <f t="shared" si="161"/>
        <v>84.269742990698916</v>
      </c>
      <c r="L156">
        <f t="shared" si="162"/>
        <v>864.55079551990707</v>
      </c>
      <c r="M156">
        <f t="shared" si="163"/>
        <v>-24.999999999999996</v>
      </c>
      <c r="N156">
        <f t="shared" si="164"/>
        <v>456.02820441201942</v>
      </c>
      <c r="O156">
        <f t="shared" si="165"/>
        <v>-24.999999999999996</v>
      </c>
      <c r="P156">
        <f t="shared" si="166"/>
        <v>285.61944901923454</v>
      </c>
      <c r="Q156">
        <f t="shared" si="167"/>
        <v>-24.999999999999993</v>
      </c>
      <c r="R156">
        <f t="shared" si="168"/>
        <v>197.575862670373</v>
      </c>
      <c r="S156">
        <f t="shared" si="169"/>
        <v>-24.999999999999993</v>
      </c>
      <c r="T156">
        <f t="shared" si="170"/>
        <v>145.49360168409314</v>
      </c>
      <c r="U156">
        <f t="shared" si="171"/>
        <v>-25</v>
      </c>
      <c r="V156">
        <f t="shared" si="172"/>
        <v>111.60596797719829</v>
      </c>
      <c r="W156">
        <f t="shared" si="173"/>
        <v>-25</v>
      </c>
      <c r="X156">
        <f t="shared" si="174"/>
        <v>87.91213534812033</v>
      </c>
      <c r="Y156">
        <f t="shared" si="175"/>
        <v>-25</v>
      </c>
      <c r="Z156">
        <f t="shared" si="176"/>
        <v>70.3698266616517</v>
      </c>
      <c r="AA156">
        <f t="shared" si="177"/>
        <v>-25</v>
      </c>
      <c r="AB156">
        <f t="shared" si="178"/>
        <v>56.751474918188272</v>
      </c>
      <c r="AC156">
        <f t="shared" si="179"/>
        <v>-25</v>
      </c>
      <c r="AD156">
        <f t="shared" si="180"/>
        <v>45.741871183226664</v>
      </c>
      <c r="AE156">
        <f t="shared" si="181"/>
        <v>-25.000000000000004</v>
      </c>
      <c r="AF156">
        <f t="shared" si="182"/>
        <v>36.518436823865017</v>
      </c>
      <c r="AG156">
        <f t="shared" si="183"/>
        <v>-24.999999999999996</v>
      </c>
      <c r="AH156">
        <f t="shared" si="184"/>
        <v>28.539816339744824</v>
      </c>
      <c r="AI156">
        <f t="shared" si="185"/>
        <v>-25</v>
      </c>
      <c r="AJ156">
        <f t="shared" si="186"/>
        <v>21.432104094770011</v>
      </c>
      <c r="AK156">
        <f t="shared" si="187"/>
        <v>-24.999999999999996</v>
      </c>
      <c r="AL156">
        <f t="shared" si="188"/>
        <v>14.923920022010648</v>
      </c>
      <c r="AM156">
        <f t="shared" si="189"/>
        <v>-24.999999999999996</v>
      </c>
      <c r="AN156">
        <f t="shared" si="190"/>
        <v>8.8071829529268086</v>
      </c>
      <c r="AO156">
        <f t="shared" si="191"/>
        <v>-25</v>
      </c>
      <c r="AP156">
        <f t="shared" si="192"/>
        <v>2.9118389571127636</v>
      </c>
      <c r="AQ156">
        <f t="shared" si="193"/>
        <v>-25</v>
      </c>
      <c r="AR156">
        <f t="shared" si="194"/>
        <v>-2.9118389571127636</v>
      </c>
      <c r="AS156">
        <f t="shared" si="195"/>
        <v>-25</v>
      </c>
      <c r="AT156">
        <f t="shared" si="196"/>
        <v>-8.8071829529268086</v>
      </c>
      <c r="AU156">
        <f t="shared" si="197"/>
        <v>-25</v>
      </c>
      <c r="AV156">
        <f t="shared" si="198"/>
        <v>-14.923920022010648</v>
      </c>
      <c r="AW156">
        <f t="shared" si="199"/>
        <v>-24.999999999999996</v>
      </c>
      <c r="AX156">
        <f t="shared" si="200"/>
        <v>-21.432104094770011</v>
      </c>
      <c r="AY156">
        <f t="shared" si="201"/>
        <v>-24.999999999999996</v>
      </c>
      <c r="AZ156">
        <f t="shared" si="202"/>
        <v>-28.539816339744824</v>
      </c>
      <c r="BA156">
        <f t="shared" si="203"/>
        <v>-25</v>
      </c>
      <c r="BB156">
        <f t="shared" si="204"/>
        <v>-36.518436823865017</v>
      </c>
      <c r="BC156">
        <f t="shared" si="205"/>
        <v>-24.999999999999996</v>
      </c>
      <c r="BD156">
        <f t="shared" si="206"/>
        <v>-45.741871183226664</v>
      </c>
      <c r="BE156">
        <f t="shared" si="207"/>
        <v>-25.000000000000004</v>
      </c>
      <c r="BF156">
        <f t="shared" si="208"/>
        <v>-56.751474918188272</v>
      </c>
      <c r="BG156">
        <f t="shared" si="209"/>
        <v>-25</v>
      </c>
      <c r="BH156">
        <f t="shared" si="210"/>
        <v>-70.3698266616517</v>
      </c>
      <c r="BI156">
        <f t="shared" si="211"/>
        <v>-25</v>
      </c>
      <c r="BJ156">
        <f t="shared" si="212"/>
        <v>-87.91213534812033</v>
      </c>
      <c r="BK156">
        <f t="shared" si="213"/>
        <v>-25</v>
      </c>
      <c r="BL156">
        <f t="shared" si="214"/>
        <v>-111.60596797719829</v>
      </c>
      <c r="BM156">
        <f t="shared" si="215"/>
        <v>-25</v>
      </c>
      <c r="BN156">
        <f t="shared" si="216"/>
        <v>-145.49360168409314</v>
      </c>
      <c r="BO156">
        <f t="shared" si="217"/>
        <v>-25</v>
      </c>
      <c r="BP156">
        <f t="shared" si="218"/>
        <v>-197.575862670373</v>
      </c>
      <c r="BQ156">
        <f t="shared" si="219"/>
        <v>-24.999999999999993</v>
      </c>
      <c r="BR156">
        <f t="shared" si="220"/>
        <v>-285.61944901923454</v>
      </c>
      <c r="BS156">
        <f t="shared" si="221"/>
        <v>-24.999999999999993</v>
      </c>
      <c r="BT156">
        <f t="shared" si="222"/>
        <v>-456.02820441201942</v>
      </c>
      <c r="BU156">
        <f t="shared" si="223"/>
        <v>-24.999999999999996</v>
      </c>
      <c r="BV156">
        <f t="shared" si="224"/>
        <v>-864.55079551990707</v>
      </c>
      <c r="BW156">
        <f t="shared" si="225"/>
        <v>-24.999999999999996</v>
      </c>
      <c r="BX156">
        <f t="shared" si="226"/>
        <v>1124.5013759548444</v>
      </c>
      <c r="BY156">
        <f t="shared" si="227"/>
        <v>84.269742990698916</v>
      </c>
      <c r="BZ156">
        <f t="shared" si="228"/>
        <v>1218.6755445872807</v>
      </c>
      <c r="CA156">
        <f t="shared" si="229"/>
        <v>1879.7904715085106</v>
      </c>
      <c r="CB156">
        <f t="shared" si="230"/>
        <v>-21807.472598893026</v>
      </c>
      <c r="CC156">
        <f t="shared" si="231"/>
        <v>-25.000000000000004</v>
      </c>
    </row>
    <row r="157" spans="5:81" x14ac:dyDescent="0.2">
      <c r="E157">
        <f t="shared" si="232"/>
        <v>14.199999999999966</v>
      </c>
      <c r="F157" t="e" cm="1">
        <f t="array" ref="F157">xtoyxsnew($E157,F$14,alfa,vita)</f>
        <v>#VALUE!</v>
      </c>
      <c r="G157" t="e" cm="1">
        <f t="array" ref="G157">YtoYySInEW($E157,F$14,alfa,vita)</f>
        <v>#VALUE!</v>
      </c>
      <c r="H157">
        <f t="shared" si="158"/>
        <v>-1239.7734594776637</v>
      </c>
      <c r="I157">
        <f t="shared" si="159"/>
        <v>1897.6894020656407</v>
      </c>
      <c r="J157">
        <f t="shared" si="160"/>
        <v>-1127.9881344070716</v>
      </c>
      <c r="K157">
        <f t="shared" si="161"/>
        <v>78.752428883488165</v>
      </c>
      <c r="L157">
        <f t="shared" si="162"/>
        <v>864.55079551990707</v>
      </c>
      <c r="M157">
        <f t="shared" si="163"/>
        <v>-24.999999999999996</v>
      </c>
      <c r="N157">
        <f t="shared" si="164"/>
        <v>456.02820441201942</v>
      </c>
      <c r="O157">
        <f t="shared" si="165"/>
        <v>-24.999999999999996</v>
      </c>
      <c r="P157">
        <f t="shared" si="166"/>
        <v>285.61944901923454</v>
      </c>
      <c r="Q157">
        <f t="shared" si="167"/>
        <v>-24.999999999999993</v>
      </c>
      <c r="R157">
        <f t="shared" si="168"/>
        <v>197.575862670373</v>
      </c>
      <c r="S157">
        <f t="shared" si="169"/>
        <v>-24.999999999999993</v>
      </c>
      <c r="T157">
        <f t="shared" si="170"/>
        <v>145.49360168409314</v>
      </c>
      <c r="U157">
        <f t="shared" si="171"/>
        <v>-25</v>
      </c>
      <c r="V157">
        <f t="shared" si="172"/>
        <v>111.60596797719829</v>
      </c>
      <c r="W157">
        <f t="shared" si="173"/>
        <v>-25</v>
      </c>
      <c r="X157">
        <f t="shared" si="174"/>
        <v>87.91213534812033</v>
      </c>
      <c r="Y157">
        <f t="shared" si="175"/>
        <v>-25</v>
      </c>
      <c r="Z157">
        <f t="shared" si="176"/>
        <v>70.3698266616517</v>
      </c>
      <c r="AA157">
        <f t="shared" si="177"/>
        <v>-25</v>
      </c>
      <c r="AB157">
        <f t="shared" si="178"/>
        <v>56.751474918188272</v>
      </c>
      <c r="AC157">
        <f t="shared" si="179"/>
        <v>-25</v>
      </c>
      <c r="AD157">
        <f t="shared" si="180"/>
        <v>45.741871183226664</v>
      </c>
      <c r="AE157">
        <f t="shared" si="181"/>
        <v>-25.000000000000004</v>
      </c>
      <c r="AF157">
        <f t="shared" si="182"/>
        <v>36.518436823865017</v>
      </c>
      <c r="AG157">
        <f t="shared" si="183"/>
        <v>-24.999999999999996</v>
      </c>
      <c r="AH157">
        <f t="shared" si="184"/>
        <v>28.539816339744824</v>
      </c>
      <c r="AI157">
        <f t="shared" si="185"/>
        <v>-25</v>
      </c>
      <c r="AJ157">
        <f t="shared" si="186"/>
        <v>21.432104094770011</v>
      </c>
      <c r="AK157">
        <f t="shared" si="187"/>
        <v>-24.999999999999996</v>
      </c>
      <c r="AL157">
        <f t="shared" si="188"/>
        <v>14.923920022010648</v>
      </c>
      <c r="AM157">
        <f t="shared" si="189"/>
        <v>-24.999999999999996</v>
      </c>
      <c r="AN157">
        <f t="shared" si="190"/>
        <v>8.8071829529268086</v>
      </c>
      <c r="AO157">
        <f t="shared" si="191"/>
        <v>-25</v>
      </c>
      <c r="AP157">
        <f t="shared" si="192"/>
        <v>2.9118389571127636</v>
      </c>
      <c r="AQ157">
        <f t="shared" si="193"/>
        <v>-25</v>
      </c>
      <c r="AR157">
        <f t="shared" si="194"/>
        <v>-2.9118389571127636</v>
      </c>
      <c r="AS157">
        <f t="shared" si="195"/>
        <v>-25</v>
      </c>
      <c r="AT157">
        <f t="shared" si="196"/>
        <v>-8.8071829529268086</v>
      </c>
      <c r="AU157">
        <f t="shared" si="197"/>
        <v>-25</v>
      </c>
      <c r="AV157">
        <f t="shared" si="198"/>
        <v>-14.923920022010648</v>
      </c>
      <c r="AW157">
        <f t="shared" si="199"/>
        <v>-24.999999999999996</v>
      </c>
      <c r="AX157">
        <f t="shared" si="200"/>
        <v>-21.432104094770011</v>
      </c>
      <c r="AY157">
        <f t="shared" si="201"/>
        <v>-24.999999999999996</v>
      </c>
      <c r="AZ157">
        <f t="shared" si="202"/>
        <v>-28.539816339744824</v>
      </c>
      <c r="BA157">
        <f t="shared" si="203"/>
        <v>-25</v>
      </c>
      <c r="BB157">
        <f t="shared" si="204"/>
        <v>-36.518436823865017</v>
      </c>
      <c r="BC157">
        <f t="shared" si="205"/>
        <v>-24.999999999999996</v>
      </c>
      <c r="BD157">
        <f t="shared" si="206"/>
        <v>-45.741871183226664</v>
      </c>
      <c r="BE157">
        <f t="shared" si="207"/>
        <v>-25.000000000000004</v>
      </c>
      <c r="BF157">
        <f t="shared" si="208"/>
        <v>-56.751474918188272</v>
      </c>
      <c r="BG157">
        <f t="shared" si="209"/>
        <v>-25</v>
      </c>
      <c r="BH157">
        <f t="shared" si="210"/>
        <v>-70.3698266616517</v>
      </c>
      <c r="BI157">
        <f t="shared" si="211"/>
        <v>-25</v>
      </c>
      <c r="BJ157">
        <f t="shared" si="212"/>
        <v>-87.91213534812033</v>
      </c>
      <c r="BK157">
        <f t="shared" si="213"/>
        <v>-25</v>
      </c>
      <c r="BL157">
        <f t="shared" si="214"/>
        <v>-111.60596797719829</v>
      </c>
      <c r="BM157">
        <f t="shared" si="215"/>
        <v>-25</v>
      </c>
      <c r="BN157">
        <f t="shared" si="216"/>
        <v>-145.49360168409314</v>
      </c>
      <c r="BO157">
        <f t="shared" si="217"/>
        <v>-25</v>
      </c>
      <c r="BP157">
        <f t="shared" si="218"/>
        <v>-197.575862670373</v>
      </c>
      <c r="BQ157">
        <f t="shared" si="219"/>
        <v>-24.999999999999993</v>
      </c>
      <c r="BR157">
        <f t="shared" si="220"/>
        <v>-285.61944901923454</v>
      </c>
      <c r="BS157">
        <f t="shared" si="221"/>
        <v>-24.999999999999993</v>
      </c>
      <c r="BT157">
        <f t="shared" si="222"/>
        <v>-456.02820441201942</v>
      </c>
      <c r="BU157">
        <f t="shared" si="223"/>
        <v>-24.999999999999996</v>
      </c>
      <c r="BV157">
        <f t="shared" si="224"/>
        <v>-864.55079551990707</v>
      </c>
      <c r="BW157">
        <f t="shared" si="225"/>
        <v>-24.999999999999996</v>
      </c>
      <c r="BX157">
        <f t="shared" si="226"/>
        <v>1127.9881344070716</v>
      </c>
      <c r="BY157">
        <f t="shared" si="227"/>
        <v>78.752428883488165</v>
      </c>
      <c r="BZ157">
        <f t="shared" si="228"/>
        <v>1239.7734594776637</v>
      </c>
      <c r="CA157">
        <f t="shared" si="229"/>
        <v>1897.6894020656407</v>
      </c>
      <c r="CB157">
        <f t="shared" si="230"/>
        <v>-21807.472598893026</v>
      </c>
      <c r="CC157">
        <f t="shared" si="231"/>
        <v>-25.000000000000004</v>
      </c>
    </row>
    <row r="158" spans="5:81" x14ac:dyDescent="0.2">
      <c r="E158">
        <f t="shared" si="232"/>
        <v>14.299999999999965</v>
      </c>
      <c r="F158" t="e" cm="1">
        <f t="array" ref="F158">xtoyxsnew($E158,F$14,alfa,vita)</f>
        <v>#VALUE!</v>
      </c>
      <c r="G158" t="e" cm="1">
        <f t="array" ref="G158">YtoYySInEW($E158,F$14,alfa,vita)</f>
        <v>#VALUE!</v>
      </c>
      <c r="H158">
        <f t="shared" si="158"/>
        <v>-1261.0685161578085</v>
      </c>
      <c r="I158">
        <f t="shared" si="159"/>
        <v>1915.5546531856687</v>
      </c>
      <c r="J158">
        <f t="shared" si="160"/>
        <v>-1131.2957027554517</v>
      </c>
      <c r="K158">
        <f t="shared" si="161"/>
        <v>73.323905327272058</v>
      </c>
      <c r="L158">
        <f t="shared" si="162"/>
        <v>864.55079551990707</v>
      </c>
      <c r="M158">
        <f t="shared" si="163"/>
        <v>-24.999999999999996</v>
      </c>
      <c r="N158">
        <f t="shared" si="164"/>
        <v>456.02820441201942</v>
      </c>
      <c r="O158">
        <f t="shared" si="165"/>
        <v>-24.999999999999996</v>
      </c>
      <c r="P158">
        <f t="shared" si="166"/>
        <v>285.61944901923454</v>
      </c>
      <c r="Q158">
        <f t="shared" si="167"/>
        <v>-24.999999999999993</v>
      </c>
      <c r="R158">
        <f t="shared" si="168"/>
        <v>197.575862670373</v>
      </c>
      <c r="S158">
        <f t="shared" si="169"/>
        <v>-24.999999999999993</v>
      </c>
      <c r="T158">
        <f t="shared" si="170"/>
        <v>145.49360168409314</v>
      </c>
      <c r="U158">
        <f t="shared" si="171"/>
        <v>-25</v>
      </c>
      <c r="V158">
        <f t="shared" si="172"/>
        <v>111.60596797719829</v>
      </c>
      <c r="W158">
        <f t="shared" si="173"/>
        <v>-25</v>
      </c>
      <c r="X158">
        <f t="shared" si="174"/>
        <v>87.91213534812033</v>
      </c>
      <c r="Y158">
        <f t="shared" si="175"/>
        <v>-25</v>
      </c>
      <c r="Z158">
        <f t="shared" si="176"/>
        <v>70.3698266616517</v>
      </c>
      <c r="AA158">
        <f t="shared" si="177"/>
        <v>-25</v>
      </c>
      <c r="AB158">
        <f t="shared" si="178"/>
        <v>56.751474918188272</v>
      </c>
      <c r="AC158">
        <f t="shared" si="179"/>
        <v>-25</v>
      </c>
      <c r="AD158">
        <f t="shared" si="180"/>
        <v>45.741871183226664</v>
      </c>
      <c r="AE158">
        <f t="shared" si="181"/>
        <v>-25.000000000000004</v>
      </c>
      <c r="AF158">
        <f t="shared" si="182"/>
        <v>36.518436823865017</v>
      </c>
      <c r="AG158">
        <f t="shared" si="183"/>
        <v>-24.999999999999996</v>
      </c>
      <c r="AH158">
        <f t="shared" si="184"/>
        <v>28.539816339744824</v>
      </c>
      <c r="AI158">
        <f t="shared" si="185"/>
        <v>-25</v>
      </c>
      <c r="AJ158">
        <f t="shared" si="186"/>
        <v>21.432104094770011</v>
      </c>
      <c r="AK158">
        <f t="shared" si="187"/>
        <v>-24.999999999999996</v>
      </c>
      <c r="AL158">
        <f t="shared" si="188"/>
        <v>14.923920022010648</v>
      </c>
      <c r="AM158">
        <f t="shared" si="189"/>
        <v>-24.999999999999996</v>
      </c>
      <c r="AN158">
        <f t="shared" si="190"/>
        <v>8.8071829529268086</v>
      </c>
      <c r="AO158">
        <f t="shared" si="191"/>
        <v>-25</v>
      </c>
      <c r="AP158">
        <f t="shared" si="192"/>
        <v>2.9118389571127636</v>
      </c>
      <c r="AQ158">
        <f t="shared" si="193"/>
        <v>-25</v>
      </c>
      <c r="AR158">
        <f t="shared" si="194"/>
        <v>-2.9118389571127636</v>
      </c>
      <c r="AS158">
        <f t="shared" si="195"/>
        <v>-25</v>
      </c>
      <c r="AT158">
        <f t="shared" si="196"/>
        <v>-8.8071829529268086</v>
      </c>
      <c r="AU158">
        <f t="shared" si="197"/>
        <v>-25</v>
      </c>
      <c r="AV158">
        <f t="shared" si="198"/>
        <v>-14.923920022010648</v>
      </c>
      <c r="AW158">
        <f t="shared" si="199"/>
        <v>-24.999999999999996</v>
      </c>
      <c r="AX158">
        <f t="shared" si="200"/>
        <v>-21.432104094770011</v>
      </c>
      <c r="AY158">
        <f t="shared" si="201"/>
        <v>-24.999999999999996</v>
      </c>
      <c r="AZ158">
        <f t="shared" si="202"/>
        <v>-28.539816339744824</v>
      </c>
      <c r="BA158">
        <f t="shared" si="203"/>
        <v>-25</v>
      </c>
      <c r="BB158">
        <f t="shared" si="204"/>
        <v>-36.518436823865017</v>
      </c>
      <c r="BC158">
        <f t="shared" si="205"/>
        <v>-24.999999999999996</v>
      </c>
      <c r="BD158">
        <f t="shared" si="206"/>
        <v>-45.741871183226664</v>
      </c>
      <c r="BE158">
        <f t="shared" si="207"/>
        <v>-25.000000000000004</v>
      </c>
      <c r="BF158">
        <f t="shared" si="208"/>
        <v>-56.751474918188272</v>
      </c>
      <c r="BG158">
        <f t="shared" si="209"/>
        <v>-25</v>
      </c>
      <c r="BH158">
        <f t="shared" si="210"/>
        <v>-70.3698266616517</v>
      </c>
      <c r="BI158">
        <f t="shared" si="211"/>
        <v>-25</v>
      </c>
      <c r="BJ158">
        <f t="shared" si="212"/>
        <v>-87.91213534812033</v>
      </c>
      <c r="BK158">
        <f t="shared" si="213"/>
        <v>-25</v>
      </c>
      <c r="BL158">
        <f t="shared" si="214"/>
        <v>-111.60596797719829</v>
      </c>
      <c r="BM158">
        <f t="shared" si="215"/>
        <v>-25</v>
      </c>
      <c r="BN158">
        <f t="shared" si="216"/>
        <v>-145.49360168409314</v>
      </c>
      <c r="BO158">
        <f t="shared" si="217"/>
        <v>-25</v>
      </c>
      <c r="BP158">
        <f t="shared" si="218"/>
        <v>-197.575862670373</v>
      </c>
      <c r="BQ158">
        <f t="shared" si="219"/>
        <v>-24.999999999999993</v>
      </c>
      <c r="BR158">
        <f t="shared" si="220"/>
        <v>-285.61944901923454</v>
      </c>
      <c r="BS158">
        <f t="shared" si="221"/>
        <v>-24.999999999999993</v>
      </c>
      <c r="BT158">
        <f t="shared" si="222"/>
        <v>-456.02820441201942</v>
      </c>
      <c r="BU158">
        <f t="shared" si="223"/>
        <v>-24.999999999999996</v>
      </c>
      <c r="BV158">
        <f t="shared" si="224"/>
        <v>-864.55079551990707</v>
      </c>
      <c r="BW158">
        <f t="shared" si="225"/>
        <v>-24.999999999999996</v>
      </c>
      <c r="BX158">
        <f t="shared" si="226"/>
        <v>1131.2957027554517</v>
      </c>
      <c r="BY158">
        <f t="shared" si="227"/>
        <v>73.323905327272058</v>
      </c>
      <c r="BZ158">
        <f t="shared" si="228"/>
        <v>1261.0685161578085</v>
      </c>
      <c r="CA158">
        <f t="shared" si="229"/>
        <v>1915.5546531856687</v>
      </c>
      <c r="CB158">
        <f t="shared" si="230"/>
        <v>-21807.472598893026</v>
      </c>
      <c r="CC158">
        <f t="shared" si="231"/>
        <v>-25.000000000000004</v>
      </c>
    </row>
    <row r="159" spans="5:81" x14ac:dyDescent="0.2">
      <c r="E159">
        <f t="shared" si="232"/>
        <v>14.399999999999965</v>
      </c>
      <c r="F159" t="e" cm="1">
        <f t="array" ref="F159">xtoyxsnew($E159,F$14,alfa,vita)</f>
        <v>#VALUE!</v>
      </c>
      <c r="G159" t="e" cm="1">
        <f t="array" ref="G159">YtoYySInEW($E159,F$14,alfa,vita)</f>
        <v>#VALUE!</v>
      </c>
      <c r="H159">
        <f t="shared" si="158"/>
        <v>-1282.5603313587776</v>
      </c>
      <c r="I159">
        <f t="shared" si="159"/>
        <v>1933.3840535841239</v>
      </c>
      <c r="J159">
        <f t="shared" si="160"/>
        <v>-1134.4270833522148</v>
      </c>
      <c r="K159">
        <f t="shared" si="161"/>
        <v>67.989990076413449</v>
      </c>
      <c r="L159">
        <f t="shared" si="162"/>
        <v>864.55079551990707</v>
      </c>
      <c r="M159">
        <f t="shared" si="163"/>
        <v>-24.999999999999996</v>
      </c>
      <c r="N159">
        <f t="shared" si="164"/>
        <v>456.02820441201942</v>
      </c>
      <c r="O159">
        <f t="shared" si="165"/>
        <v>-24.999999999999996</v>
      </c>
      <c r="P159">
        <f t="shared" si="166"/>
        <v>285.61944901923454</v>
      </c>
      <c r="Q159">
        <f t="shared" si="167"/>
        <v>-24.999999999999993</v>
      </c>
      <c r="R159">
        <f t="shared" si="168"/>
        <v>197.575862670373</v>
      </c>
      <c r="S159">
        <f t="shared" si="169"/>
        <v>-24.999999999999993</v>
      </c>
      <c r="T159">
        <f t="shared" si="170"/>
        <v>145.49360168409314</v>
      </c>
      <c r="U159">
        <f t="shared" si="171"/>
        <v>-25</v>
      </c>
      <c r="V159">
        <f t="shared" si="172"/>
        <v>111.60596797719829</v>
      </c>
      <c r="W159">
        <f t="shared" si="173"/>
        <v>-25</v>
      </c>
      <c r="X159">
        <f t="shared" si="174"/>
        <v>87.91213534812033</v>
      </c>
      <c r="Y159">
        <f t="shared" si="175"/>
        <v>-25</v>
      </c>
      <c r="Z159">
        <f t="shared" si="176"/>
        <v>70.3698266616517</v>
      </c>
      <c r="AA159">
        <f t="shared" si="177"/>
        <v>-25</v>
      </c>
      <c r="AB159">
        <f t="shared" si="178"/>
        <v>56.751474918188272</v>
      </c>
      <c r="AC159">
        <f t="shared" si="179"/>
        <v>-25</v>
      </c>
      <c r="AD159">
        <f t="shared" si="180"/>
        <v>45.741871183226664</v>
      </c>
      <c r="AE159">
        <f t="shared" si="181"/>
        <v>-25.000000000000004</v>
      </c>
      <c r="AF159">
        <f t="shared" si="182"/>
        <v>36.518436823865017</v>
      </c>
      <c r="AG159">
        <f t="shared" si="183"/>
        <v>-24.999999999999996</v>
      </c>
      <c r="AH159">
        <f t="shared" si="184"/>
        <v>28.539816339744824</v>
      </c>
      <c r="AI159">
        <f t="shared" si="185"/>
        <v>-25</v>
      </c>
      <c r="AJ159">
        <f t="shared" si="186"/>
        <v>21.432104094770011</v>
      </c>
      <c r="AK159">
        <f t="shared" si="187"/>
        <v>-24.999999999999996</v>
      </c>
      <c r="AL159">
        <f t="shared" si="188"/>
        <v>14.923920022010648</v>
      </c>
      <c r="AM159">
        <f t="shared" si="189"/>
        <v>-24.999999999999996</v>
      </c>
      <c r="AN159">
        <f t="shared" si="190"/>
        <v>8.8071829529268086</v>
      </c>
      <c r="AO159">
        <f t="shared" si="191"/>
        <v>-25</v>
      </c>
      <c r="AP159">
        <f t="shared" si="192"/>
        <v>2.9118389571127636</v>
      </c>
      <c r="AQ159">
        <f t="shared" si="193"/>
        <v>-25</v>
      </c>
      <c r="AR159">
        <f t="shared" si="194"/>
        <v>-2.9118389571127636</v>
      </c>
      <c r="AS159">
        <f t="shared" si="195"/>
        <v>-25</v>
      </c>
      <c r="AT159">
        <f t="shared" si="196"/>
        <v>-8.8071829529268086</v>
      </c>
      <c r="AU159">
        <f t="shared" si="197"/>
        <v>-25</v>
      </c>
      <c r="AV159">
        <f t="shared" si="198"/>
        <v>-14.923920022010648</v>
      </c>
      <c r="AW159">
        <f t="shared" si="199"/>
        <v>-24.999999999999996</v>
      </c>
      <c r="AX159">
        <f t="shared" si="200"/>
        <v>-21.432104094770011</v>
      </c>
      <c r="AY159">
        <f t="shared" si="201"/>
        <v>-24.999999999999996</v>
      </c>
      <c r="AZ159">
        <f t="shared" si="202"/>
        <v>-28.539816339744824</v>
      </c>
      <c r="BA159">
        <f t="shared" si="203"/>
        <v>-25</v>
      </c>
      <c r="BB159">
        <f t="shared" si="204"/>
        <v>-36.518436823865017</v>
      </c>
      <c r="BC159">
        <f t="shared" si="205"/>
        <v>-24.999999999999996</v>
      </c>
      <c r="BD159">
        <f t="shared" si="206"/>
        <v>-45.741871183226664</v>
      </c>
      <c r="BE159">
        <f t="shared" si="207"/>
        <v>-25.000000000000004</v>
      </c>
      <c r="BF159">
        <f t="shared" si="208"/>
        <v>-56.751474918188272</v>
      </c>
      <c r="BG159">
        <f t="shared" si="209"/>
        <v>-25</v>
      </c>
      <c r="BH159">
        <f t="shared" si="210"/>
        <v>-70.3698266616517</v>
      </c>
      <c r="BI159">
        <f t="shared" si="211"/>
        <v>-25</v>
      </c>
      <c r="BJ159">
        <f t="shared" si="212"/>
        <v>-87.91213534812033</v>
      </c>
      <c r="BK159">
        <f t="shared" si="213"/>
        <v>-25</v>
      </c>
      <c r="BL159">
        <f t="shared" si="214"/>
        <v>-111.60596797719829</v>
      </c>
      <c r="BM159">
        <f t="shared" si="215"/>
        <v>-25</v>
      </c>
      <c r="BN159">
        <f t="shared" si="216"/>
        <v>-145.49360168409314</v>
      </c>
      <c r="BO159">
        <f t="shared" si="217"/>
        <v>-25</v>
      </c>
      <c r="BP159">
        <f t="shared" si="218"/>
        <v>-197.575862670373</v>
      </c>
      <c r="BQ159">
        <f t="shared" si="219"/>
        <v>-24.999999999999993</v>
      </c>
      <c r="BR159">
        <f t="shared" si="220"/>
        <v>-285.61944901923454</v>
      </c>
      <c r="BS159">
        <f t="shared" si="221"/>
        <v>-24.999999999999993</v>
      </c>
      <c r="BT159">
        <f t="shared" si="222"/>
        <v>-456.02820441201942</v>
      </c>
      <c r="BU159">
        <f t="shared" si="223"/>
        <v>-24.999999999999996</v>
      </c>
      <c r="BV159">
        <f t="shared" si="224"/>
        <v>-864.55079551990707</v>
      </c>
      <c r="BW159">
        <f t="shared" si="225"/>
        <v>-24.999999999999996</v>
      </c>
      <c r="BX159">
        <f t="shared" si="226"/>
        <v>1134.4270833522148</v>
      </c>
      <c r="BY159">
        <f t="shared" si="227"/>
        <v>67.989990076413449</v>
      </c>
      <c r="BZ159">
        <f t="shared" si="228"/>
        <v>1282.5603313587776</v>
      </c>
      <c r="CA159">
        <f t="shared" si="229"/>
        <v>1933.3840535841239</v>
      </c>
      <c r="CB159">
        <f t="shared" si="230"/>
        <v>-21807.472598893026</v>
      </c>
      <c r="CC159">
        <f t="shared" si="231"/>
        <v>-25.000000000000004</v>
      </c>
    </row>
    <row r="160" spans="5:81" x14ac:dyDescent="0.2">
      <c r="E160">
        <f t="shared" si="232"/>
        <v>14.499999999999964</v>
      </c>
      <c r="F160" t="e" cm="1">
        <f t="array" ref="F160">xtoyxsnew($E160,F$14,alfa,vita)</f>
        <v>#VALUE!</v>
      </c>
      <c r="G160" t="e" cm="1">
        <f t="array" ref="G160">YtoYySInEW($E160,F$14,alfa,vita)</f>
        <v>#VALUE!</v>
      </c>
      <c r="H160">
        <f t="shared" si="158"/>
        <v>-1304.2484978982432</v>
      </c>
      <c r="I160">
        <f t="shared" si="159"/>
        <v>1951.1754363337191</v>
      </c>
      <c r="J160">
        <f t="shared" si="160"/>
        <v>-1137.3854673701878</v>
      </c>
      <c r="K160">
        <f t="shared" si="161"/>
        <v>62.756399493456229</v>
      </c>
      <c r="L160">
        <f t="shared" si="162"/>
        <v>864.55079551990707</v>
      </c>
      <c r="M160">
        <f t="shared" si="163"/>
        <v>-24.999999999999996</v>
      </c>
      <c r="N160">
        <f t="shared" si="164"/>
        <v>456.02820441201942</v>
      </c>
      <c r="O160">
        <f t="shared" si="165"/>
        <v>-24.999999999999996</v>
      </c>
      <c r="P160">
        <f t="shared" si="166"/>
        <v>285.61944901923454</v>
      </c>
      <c r="Q160">
        <f t="shared" si="167"/>
        <v>-24.999999999999993</v>
      </c>
      <c r="R160">
        <f t="shared" si="168"/>
        <v>197.575862670373</v>
      </c>
      <c r="S160">
        <f t="shared" si="169"/>
        <v>-24.999999999999993</v>
      </c>
      <c r="T160">
        <f t="shared" si="170"/>
        <v>145.49360168409314</v>
      </c>
      <c r="U160">
        <f t="shared" si="171"/>
        <v>-25</v>
      </c>
      <c r="V160">
        <f t="shared" si="172"/>
        <v>111.60596797719829</v>
      </c>
      <c r="W160">
        <f t="shared" si="173"/>
        <v>-25</v>
      </c>
      <c r="X160">
        <f t="shared" si="174"/>
        <v>87.91213534812033</v>
      </c>
      <c r="Y160">
        <f t="shared" si="175"/>
        <v>-25</v>
      </c>
      <c r="Z160">
        <f t="shared" si="176"/>
        <v>70.3698266616517</v>
      </c>
      <c r="AA160">
        <f t="shared" si="177"/>
        <v>-25</v>
      </c>
      <c r="AB160">
        <f t="shared" si="178"/>
        <v>56.751474918188272</v>
      </c>
      <c r="AC160">
        <f t="shared" si="179"/>
        <v>-25</v>
      </c>
      <c r="AD160">
        <f t="shared" si="180"/>
        <v>45.741871183226664</v>
      </c>
      <c r="AE160">
        <f t="shared" si="181"/>
        <v>-25.000000000000004</v>
      </c>
      <c r="AF160">
        <f t="shared" si="182"/>
        <v>36.518436823865017</v>
      </c>
      <c r="AG160">
        <f t="shared" si="183"/>
        <v>-24.999999999999996</v>
      </c>
      <c r="AH160">
        <f t="shared" si="184"/>
        <v>28.539816339744824</v>
      </c>
      <c r="AI160">
        <f t="shared" si="185"/>
        <v>-25</v>
      </c>
      <c r="AJ160">
        <f t="shared" si="186"/>
        <v>21.432104094770011</v>
      </c>
      <c r="AK160">
        <f t="shared" si="187"/>
        <v>-24.999999999999996</v>
      </c>
      <c r="AL160">
        <f t="shared" si="188"/>
        <v>14.923920022010648</v>
      </c>
      <c r="AM160">
        <f t="shared" si="189"/>
        <v>-24.999999999999996</v>
      </c>
      <c r="AN160">
        <f t="shared" si="190"/>
        <v>8.8071829529268086</v>
      </c>
      <c r="AO160">
        <f t="shared" si="191"/>
        <v>-25</v>
      </c>
      <c r="AP160">
        <f t="shared" si="192"/>
        <v>2.9118389571127636</v>
      </c>
      <c r="AQ160">
        <f t="shared" si="193"/>
        <v>-25</v>
      </c>
      <c r="AR160">
        <f t="shared" si="194"/>
        <v>-2.9118389571127636</v>
      </c>
      <c r="AS160">
        <f t="shared" si="195"/>
        <v>-25</v>
      </c>
      <c r="AT160">
        <f t="shared" si="196"/>
        <v>-8.8071829529268086</v>
      </c>
      <c r="AU160">
        <f t="shared" si="197"/>
        <v>-25</v>
      </c>
      <c r="AV160">
        <f t="shared" si="198"/>
        <v>-14.923920022010648</v>
      </c>
      <c r="AW160">
        <f t="shared" si="199"/>
        <v>-24.999999999999996</v>
      </c>
      <c r="AX160">
        <f t="shared" si="200"/>
        <v>-21.432104094770011</v>
      </c>
      <c r="AY160">
        <f t="shared" si="201"/>
        <v>-24.999999999999996</v>
      </c>
      <c r="AZ160">
        <f t="shared" si="202"/>
        <v>-28.539816339744824</v>
      </c>
      <c r="BA160">
        <f t="shared" si="203"/>
        <v>-25</v>
      </c>
      <c r="BB160">
        <f t="shared" si="204"/>
        <v>-36.518436823865017</v>
      </c>
      <c r="BC160">
        <f t="shared" si="205"/>
        <v>-24.999999999999996</v>
      </c>
      <c r="BD160">
        <f t="shared" si="206"/>
        <v>-45.741871183226664</v>
      </c>
      <c r="BE160">
        <f t="shared" si="207"/>
        <v>-25.000000000000004</v>
      </c>
      <c r="BF160">
        <f t="shared" si="208"/>
        <v>-56.751474918188272</v>
      </c>
      <c r="BG160">
        <f t="shared" si="209"/>
        <v>-25</v>
      </c>
      <c r="BH160">
        <f t="shared" si="210"/>
        <v>-70.3698266616517</v>
      </c>
      <c r="BI160">
        <f t="shared" si="211"/>
        <v>-25</v>
      </c>
      <c r="BJ160">
        <f t="shared" si="212"/>
        <v>-87.91213534812033</v>
      </c>
      <c r="BK160">
        <f t="shared" si="213"/>
        <v>-25</v>
      </c>
      <c r="BL160">
        <f t="shared" si="214"/>
        <v>-111.60596797719829</v>
      </c>
      <c r="BM160">
        <f t="shared" si="215"/>
        <v>-25</v>
      </c>
      <c r="BN160">
        <f t="shared" si="216"/>
        <v>-145.49360168409314</v>
      </c>
      <c r="BO160">
        <f t="shared" si="217"/>
        <v>-25</v>
      </c>
      <c r="BP160">
        <f t="shared" si="218"/>
        <v>-197.575862670373</v>
      </c>
      <c r="BQ160">
        <f t="shared" si="219"/>
        <v>-24.999999999999993</v>
      </c>
      <c r="BR160">
        <f t="shared" si="220"/>
        <v>-285.61944901923454</v>
      </c>
      <c r="BS160">
        <f t="shared" si="221"/>
        <v>-24.999999999999993</v>
      </c>
      <c r="BT160">
        <f t="shared" si="222"/>
        <v>-456.02820441201942</v>
      </c>
      <c r="BU160">
        <f t="shared" si="223"/>
        <v>-24.999999999999996</v>
      </c>
      <c r="BV160">
        <f t="shared" si="224"/>
        <v>-864.55079551990707</v>
      </c>
      <c r="BW160">
        <f t="shared" si="225"/>
        <v>-24.999999999999996</v>
      </c>
      <c r="BX160">
        <f t="shared" si="226"/>
        <v>1137.3854673701878</v>
      </c>
      <c r="BY160">
        <f t="shared" si="227"/>
        <v>62.756399493456229</v>
      </c>
      <c r="BZ160">
        <f t="shared" si="228"/>
        <v>1304.2484978982432</v>
      </c>
      <c r="CA160">
        <f t="shared" si="229"/>
        <v>1951.1754363337191</v>
      </c>
      <c r="CB160">
        <f t="shared" si="230"/>
        <v>-21807.472598893026</v>
      </c>
      <c r="CC160">
        <f t="shared" si="231"/>
        <v>-25.000000000000004</v>
      </c>
    </row>
    <row r="161" spans="5:81" x14ac:dyDescent="0.2">
      <c r="E161">
        <f t="shared" si="232"/>
        <v>14.599999999999964</v>
      </c>
      <c r="F161" t="e" cm="1">
        <f t="array" ref="F161">xtoyxsnew($E161,F$14,alfa,vita)</f>
        <v>#VALUE!</v>
      </c>
      <c r="G161" t="e" cm="1">
        <f t="array" ref="G161">YtoYySInEW($E161,F$14,alfa,vita)</f>
        <v>#VALUE!</v>
      </c>
      <c r="H161">
        <f t="shared" si="158"/>
        <v>-1326.1325847299738</v>
      </c>
      <c r="I161">
        <f t="shared" si="159"/>
        <v>1968.9266391277058</v>
      </c>
      <c r="J161">
        <f t="shared" si="160"/>
        <v>-1140.1742313828117</v>
      </c>
      <c r="K161">
        <f t="shared" si="161"/>
        <v>57.628742422892365</v>
      </c>
      <c r="L161">
        <f t="shared" si="162"/>
        <v>864.55079551990707</v>
      </c>
      <c r="M161">
        <f t="shared" si="163"/>
        <v>-24.999999999999996</v>
      </c>
      <c r="N161">
        <f t="shared" si="164"/>
        <v>456.02820441201942</v>
      </c>
      <c r="O161">
        <f t="shared" si="165"/>
        <v>-24.999999999999996</v>
      </c>
      <c r="P161">
        <f t="shared" si="166"/>
        <v>285.61944901923454</v>
      </c>
      <c r="Q161">
        <f t="shared" si="167"/>
        <v>-24.999999999999993</v>
      </c>
      <c r="R161">
        <f t="shared" si="168"/>
        <v>197.575862670373</v>
      </c>
      <c r="S161">
        <f t="shared" si="169"/>
        <v>-24.999999999999993</v>
      </c>
      <c r="T161">
        <f t="shared" si="170"/>
        <v>145.49360168409314</v>
      </c>
      <c r="U161">
        <f t="shared" si="171"/>
        <v>-25</v>
      </c>
      <c r="V161">
        <f t="shared" si="172"/>
        <v>111.60596797719829</v>
      </c>
      <c r="W161">
        <f t="shared" si="173"/>
        <v>-25</v>
      </c>
      <c r="X161">
        <f t="shared" si="174"/>
        <v>87.91213534812033</v>
      </c>
      <c r="Y161">
        <f t="shared" si="175"/>
        <v>-25</v>
      </c>
      <c r="Z161">
        <f t="shared" si="176"/>
        <v>70.3698266616517</v>
      </c>
      <c r="AA161">
        <f t="shared" si="177"/>
        <v>-25</v>
      </c>
      <c r="AB161">
        <f t="shared" si="178"/>
        <v>56.751474918188272</v>
      </c>
      <c r="AC161">
        <f t="shared" si="179"/>
        <v>-25</v>
      </c>
      <c r="AD161">
        <f t="shared" si="180"/>
        <v>45.741871183226664</v>
      </c>
      <c r="AE161">
        <f t="shared" si="181"/>
        <v>-25.000000000000004</v>
      </c>
      <c r="AF161">
        <f t="shared" si="182"/>
        <v>36.518436823865017</v>
      </c>
      <c r="AG161">
        <f t="shared" si="183"/>
        <v>-24.999999999999996</v>
      </c>
      <c r="AH161">
        <f t="shared" si="184"/>
        <v>28.539816339744824</v>
      </c>
      <c r="AI161">
        <f t="shared" si="185"/>
        <v>-25</v>
      </c>
      <c r="AJ161">
        <f t="shared" si="186"/>
        <v>21.432104094770011</v>
      </c>
      <c r="AK161">
        <f t="shared" si="187"/>
        <v>-24.999999999999996</v>
      </c>
      <c r="AL161">
        <f t="shared" si="188"/>
        <v>14.923920022010648</v>
      </c>
      <c r="AM161">
        <f t="shared" si="189"/>
        <v>-24.999999999999996</v>
      </c>
      <c r="AN161">
        <f t="shared" si="190"/>
        <v>8.8071829529268086</v>
      </c>
      <c r="AO161">
        <f t="shared" si="191"/>
        <v>-25</v>
      </c>
      <c r="AP161">
        <f t="shared" si="192"/>
        <v>2.9118389571127636</v>
      </c>
      <c r="AQ161">
        <f t="shared" si="193"/>
        <v>-25</v>
      </c>
      <c r="AR161">
        <f t="shared" si="194"/>
        <v>-2.9118389571127636</v>
      </c>
      <c r="AS161">
        <f t="shared" si="195"/>
        <v>-25</v>
      </c>
      <c r="AT161">
        <f t="shared" si="196"/>
        <v>-8.8071829529268086</v>
      </c>
      <c r="AU161">
        <f t="shared" si="197"/>
        <v>-25</v>
      </c>
      <c r="AV161">
        <f t="shared" si="198"/>
        <v>-14.923920022010648</v>
      </c>
      <c r="AW161">
        <f t="shared" si="199"/>
        <v>-24.999999999999996</v>
      </c>
      <c r="AX161">
        <f t="shared" si="200"/>
        <v>-21.432104094770011</v>
      </c>
      <c r="AY161">
        <f t="shared" si="201"/>
        <v>-24.999999999999996</v>
      </c>
      <c r="AZ161">
        <f t="shared" si="202"/>
        <v>-28.539816339744824</v>
      </c>
      <c r="BA161">
        <f t="shared" si="203"/>
        <v>-25</v>
      </c>
      <c r="BB161">
        <f t="shared" si="204"/>
        <v>-36.518436823865017</v>
      </c>
      <c r="BC161">
        <f t="shared" si="205"/>
        <v>-24.999999999999996</v>
      </c>
      <c r="BD161">
        <f t="shared" si="206"/>
        <v>-45.741871183226664</v>
      </c>
      <c r="BE161">
        <f t="shared" si="207"/>
        <v>-25.000000000000004</v>
      </c>
      <c r="BF161">
        <f t="shared" si="208"/>
        <v>-56.751474918188272</v>
      </c>
      <c r="BG161">
        <f t="shared" si="209"/>
        <v>-25</v>
      </c>
      <c r="BH161">
        <f t="shared" si="210"/>
        <v>-70.3698266616517</v>
      </c>
      <c r="BI161">
        <f t="shared" si="211"/>
        <v>-25</v>
      </c>
      <c r="BJ161">
        <f t="shared" si="212"/>
        <v>-87.91213534812033</v>
      </c>
      <c r="BK161">
        <f t="shared" si="213"/>
        <v>-25</v>
      </c>
      <c r="BL161">
        <f t="shared" si="214"/>
        <v>-111.60596797719829</v>
      </c>
      <c r="BM161">
        <f t="shared" si="215"/>
        <v>-25</v>
      </c>
      <c r="BN161">
        <f t="shared" si="216"/>
        <v>-145.49360168409314</v>
      </c>
      <c r="BO161">
        <f t="shared" si="217"/>
        <v>-25</v>
      </c>
      <c r="BP161">
        <f t="shared" si="218"/>
        <v>-197.575862670373</v>
      </c>
      <c r="BQ161">
        <f t="shared" si="219"/>
        <v>-24.999999999999993</v>
      </c>
      <c r="BR161">
        <f t="shared" si="220"/>
        <v>-285.61944901923454</v>
      </c>
      <c r="BS161">
        <f t="shared" si="221"/>
        <v>-24.999999999999993</v>
      </c>
      <c r="BT161">
        <f t="shared" si="222"/>
        <v>-456.02820441201942</v>
      </c>
      <c r="BU161">
        <f t="shared" si="223"/>
        <v>-24.999999999999996</v>
      </c>
      <c r="BV161">
        <f t="shared" si="224"/>
        <v>-864.55079551990707</v>
      </c>
      <c r="BW161">
        <f t="shared" si="225"/>
        <v>-24.999999999999996</v>
      </c>
      <c r="BX161">
        <f t="shared" si="226"/>
        <v>1140.1742313828117</v>
      </c>
      <c r="BY161">
        <f t="shared" si="227"/>
        <v>57.628742422892365</v>
      </c>
      <c r="BZ161">
        <f t="shared" si="228"/>
        <v>1326.1325847299738</v>
      </c>
      <c r="CA161">
        <f t="shared" si="229"/>
        <v>1968.9266391277058</v>
      </c>
      <c r="CB161">
        <f t="shared" si="230"/>
        <v>-21807.472598893026</v>
      </c>
      <c r="CC161">
        <f t="shared" si="231"/>
        <v>-25.000000000000004</v>
      </c>
    </row>
    <row r="162" spans="5:81" x14ac:dyDescent="0.2">
      <c r="E162">
        <f t="shared" si="232"/>
        <v>14.699999999999964</v>
      </c>
      <c r="F162" t="e" cm="1">
        <f t="array" ref="F162">xtoyxsnew($E162,F$14,alfa,vita)</f>
        <v>#VALUE!</v>
      </c>
      <c r="G162" t="e" cm="1">
        <f t="array" ref="G162">YtoYySInEW($E162,F$14,alfa,vita)</f>
        <v>#VALUE!</v>
      </c>
      <c r="H162">
        <f t="shared" si="158"/>
        <v>-1348.212136996226</v>
      </c>
      <c r="I162">
        <f t="shared" si="159"/>
        <v>1986.6355045426785</v>
      </c>
      <c r="J162">
        <f t="shared" si="160"/>
        <v>-1142.7969337454651</v>
      </c>
      <c r="K162">
        <f t="shared" si="161"/>
        <v>52.612514180158541</v>
      </c>
      <c r="L162">
        <f t="shared" si="162"/>
        <v>864.55079551990707</v>
      </c>
      <c r="M162">
        <f t="shared" si="163"/>
        <v>-24.999999999999996</v>
      </c>
      <c r="N162">
        <f t="shared" si="164"/>
        <v>456.02820441201942</v>
      </c>
      <c r="O162">
        <f t="shared" si="165"/>
        <v>-24.999999999999996</v>
      </c>
      <c r="P162">
        <f t="shared" si="166"/>
        <v>285.61944901923454</v>
      </c>
      <c r="Q162">
        <f t="shared" si="167"/>
        <v>-24.999999999999993</v>
      </c>
      <c r="R162">
        <f t="shared" si="168"/>
        <v>197.575862670373</v>
      </c>
      <c r="S162">
        <f t="shared" si="169"/>
        <v>-24.999999999999993</v>
      </c>
      <c r="T162">
        <f t="shared" si="170"/>
        <v>145.49360168409314</v>
      </c>
      <c r="U162">
        <f t="shared" si="171"/>
        <v>-25</v>
      </c>
      <c r="V162">
        <f t="shared" si="172"/>
        <v>111.60596797719829</v>
      </c>
      <c r="W162">
        <f t="shared" si="173"/>
        <v>-25</v>
      </c>
      <c r="X162">
        <f t="shared" si="174"/>
        <v>87.91213534812033</v>
      </c>
      <c r="Y162">
        <f t="shared" si="175"/>
        <v>-25</v>
      </c>
      <c r="Z162">
        <f t="shared" si="176"/>
        <v>70.3698266616517</v>
      </c>
      <c r="AA162">
        <f t="shared" si="177"/>
        <v>-25</v>
      </c>
      <c r="AB162">
        <f t="shared" si="178"/>
        <v>56.751474918188272</v>
      </c>
      <c r="AC162">
        <f t="shared" si="179"/>
        <v>-25</v>
      </c>
      <c r="AD162">
        <f t="shared" si="180"/>
        <v>45.741871183226664</v>
      </c>
      <c r="AE162">
        <f t="shared" si="181"/>
        <v>-25.000000000000004</v>
      </c>
      <c r="AF162">
        <f t="shared" si="182"/>
        <v>36.518436823865017</v>
      </c>
      <c r="AG162">
        <f t="shared" si="183"/>
        <v>-24.999999999999996</v>
      </c>
      <c r="AH162">
        <f t="shared" si="184"/>
        <v>28.539816339744824</v>
      </c>
      <c r="AI162">
        <f t="shared" si="185"/>
        <v>-25</v>
      </c>
      <c r="AJ162">
        <f t="shared" si="186"/>
        <v>21.432104094770011</v>
      </c>
      <c r="AK162">
        <f t="shared" si="187"/>
        <v>-24.999999999999996</v>
      </c>
      <c r="AL162">
        <f t="shared" si="188"/>
        <v>14.923920022010648</v>
      </c>
      <c r="AM162">
        <f t="shared" si="189"/>
        <v>-24.999999999999996</v>
      </c>
      <c r="AN162">
        <f t="shared" si="190"/>
        <v>8.8071829529268086</v>
      </c>
      <c r="AO162">
        <f t="shared" si="191"/>
        <v>-25</v>
      </c>
      <c r="AP162">
        <f t="shared" si="192"/>
        <v>2.9118389571127636</v>
      </c>
      <c r="AQ162">
        <f t="shared" si="193"/>
        <v>-25</v>
      </c>
      <c r="AR162">
        <f t="shared" si="194"/>
        <v>-2.9118389571127636</v>
      </c>
      <c r="AS162">
        <f t="shared" si="195"/>
        <v>-25</v>
      </c>
      <c r="AT162">
        <f t="shared" si="196"/>
        <v>-8.8071829529268086</v>
      </c>
      <c r="AU162">
        <f t="shared" si="197"/>
        <v>-25</v>
      </c>
      <c r="AV162">
        <f t="shared" si="198"/>
        <v>-14.923920022010648</v>
      </c>
      <c r="AW162">
        <f t="shared" si="199"/>
        <v>-24.999999999999996</v>
      </c>
      <c r="AX162">
        <f t="shared" si="200"/>
        <v>-21.432104094770011</v>
      </c>
      <c r="AY162">
        <f t="shared" si="201"/>
        <v>-24.999999999999996</v>
      </c>
      <c r="AZ162">
        <f t="shared" si="202"/>
        <v>-28.539816339744824</v>
      </c>
      <c r="BA162">
        <f t="shared" si="203"/>
        <v>-25</v>
      </c>
      <c r="BB162">
        <f t="shared" si="204"/>
        <v>-36.518436823865017</v>
      </c>
      <c r="BC162">
        <f t="shared" si="205"/>
        <v>-24.999999999999996</v>
      </c>
      <c r="BD162">
        <f t="shared" si="206"/>
        <v>-45.741871183226664</v>
      </c>
      <c r="BE162">
        <f t="shared" si="207"/>
        <v>-25.000000000000004</v>
      </c>
      <c r="BF162">
        <f t="shared" si="208"/>
        <v>-56.751474918188272</v>
      </c>
      <c r="BG162">
        <f t="shared" si="209"/>
        <v>-25</v>
      </c>
      <c r="BH162">
        <f t="shared" si="210"/>
        <v>-70.3698266616517</v>
      </c>
      <c r="BI162">
        <f t="shared" si="211"/>
        <v>-25</v>
      </c>
      <c r="BJ162">
        <f t="shared" si="212"/>
        <v>-87.91213534812033</v>
      </c>
      <c r="BK162">
        <f t="shared" si="213"/>
        <v>-25</v>
      </c>
      <c r="BL162">
        <f t="shared" si="214"/>
        <v>-111.60596797719829</v>
      </c>
      <c r="BM162">
        <f t="shared" si="215"/>
        <v>-25</v>
      </c>
      <c r="BN162">
        <f t="shared" si="216"/>
        <v>-145.49360168409314</v>
      </c>
      <c r="BO162">
        <f t="shared" si="217"/>
        <v>-25</v>
      </c>
      <c r="BP162">
        <f t="shared" si="218"/>
        <v>-197.575862670373</v>
      </c>
      <c r="BQ162">
        <f t="shared" si="219"/>
        <v>-24.999999999999993</v>
      </c>
      <c r="BR162">
        <f t="shared" si="220"/>
        <v>-285.61944901923454</v>
      </c>
      <c r="BS162">
        <f t="shared" si="221"/>
        <v>-24.999999999999993</v>
      </c>
      <c r="BT162">
        <f t="shared" si="222"/>
        <v>-456.02820441201942</v>
      </c>
      <c r="BU162">
        <f t="shared" si="223"/>
        <v>-24.999999999999996</v>
      </c>
      <c r="BV162">
        <f t="shared" si="224"/>
        <v>-864.55079551990707</v>
      </c>
      <c r="BW162">
        <f t="shared" si="225"/>
        <v>-24.999999999999996</v>
      </c>
      <c r="BX162">
        <f t="shared" si="226"/>
        <v>1142.7969337454651</v>
      </c>
      <c r="BY162">
        <f t="shared" si="227"/>
        <v>52.612514180158541</v>
      </c>
      <c r="BZ162">
        <f t="shared" si="228"/>
        <v>1348.212136996226</v>
      </c>
      <c r="CA162">
        <f t="shared" si="229"/>
        <v>1986.6355045426785</v>
      </c>
      <c r="CB162">
        <f t="shared" si="230"/>
        <v>-21807.472598893026</v>
      </c>
      <c r="CC162">
        <f t="shared" si="231"/>
        <v>-25.000000000000004</v>
      </c>
    </row>
    <row r="163" spans="5:81" x14ac:dyDescent="0.2">
      <c r="E163">
        <f t="shared" si="232"/>
        <v>14.799999999999963</v>
      </c>
      <c r="F163" t="e" cm="1">
        <f t="array" ref="F163">xtoyxsnew($E163,F$14,alfa,vita)</f>
        <v>#VALUE!</v>
      </c>
      <c r="G163" t="e" cm="1">
        <f t="array" ref="G163">YtoYySInEW($E163,F$14,alfa,vita)</f>
        <v>#VALUE!</v>
      </c>
      <c r="H163">
        <f t="shared" si="158"/>
        <v>-1370.4866760830212</v>
      </c>
      <c r="I163">
        <f t="shared" si="159"/>
        <v>2004.2998803007761</v>
      </c>
      <c r="J163">
        <f t="shared" si="160"/>
        <v>-1145.2573107819696</v>
      </c>
      <c r="K163">
        <f t="shared" si="161"/>
        <v>47.713090662299919</v>
      </c>
      <c r="L163">
        <f t="shared" si="162"/>
        <v>864.55079551990707</v>
      </c>
      <c r="M163">
        <f t="shared" si="163"/>
        <v>-24.999999999999996</v>
      </c>
      <c r="N163">
        <f t="shared" si="164"/>
        <v>456.02820441201942</v>
      </c>
      <c r="O163">
        <f t="shared" si="165"/>
        <v>-24.999999999999996</v>
      </c>
      <c r="P163">
        <f t="shared" si="166"/>
        <v>285.61944901923454</v>
      </c>
      <c r="Q163">
        <f t="shared" si="167"/>
        <v>-24.999999999999993</v>
      </c>
      <c r="R163">
        <f t="shared" si="168"/>
        <v>197.575862670373</v>
      </c>
      <c r="S163">
        <f t="shared" si="169"/>
        <v>-24.999999999999993</v>
      </c>
      <c r="T163">
        <f t="shared" si="170"/>
        <v>145.49360168409314</v>
      </c>
      <c r="U163">
        <f t="shared" si="171"/>
        <v>-25</v>
      </c>
      <c r="V163">
        <f t="shared" si="172"/>
        <v>111.60596797719829</v>
      </c>
      <c r="W163">
        <f t="shared" si="173"/>
        <v>-25</v>
      </c>
      <c r="X163">
        <f t="shared" si="174"/>
        <v>87.91213534812033</v>
      </c>
      <c r="Y163">
        <f t="shared" si="175"/>
        <v>-25</v>
      </c>
      <c r="Z163">
        <f t="shared" si="176"/>
        <v>70.3698266616517</v>
      </c>
      <c r="AA163">
        <f t="shared" si="177"/>
        <v>-25</v>
      </c>
      <c r="AB163">
        <f t="shared" si="178"/>
        <v>56.751474918188272</v>
      </c>
      <c r="AC163">
        <f t="shared" si="179"/>
        <v>-25</v>
      </c>
      <c r="AD163">
        <f t="shared" si="180"/>
        <v>45.741871183226664</v>
      </c>
      <c r="AE163">
        <f t="shared" si="181"/>
        <v>-25.000000000000004</v>
      </c>
      <c r="AF163">
        <f t="shared" si="182"/>
        <v>36.518436823865017</v>
      </c>
      <c r="AG163">
        <f t="shared" si="183"/>
        <v>-24.999999999999996</v>
      </c>
      <c r="AH163">
        <f t="shared" si="184"/>
        <v>28.539816339744824</v>
      </c>
      <c r="AI163">
        <f t="shared" si="185"/>
        <v>-25</v>
      </c>
      <c r="AJ163">
        <f t="shared" si="186"/>
        <v>21.432104094770011</v>
      </c>
      <c r="AK163">
        <f t="shared" si="187"/>
        <v>-24.999999999999996</v>
      </c>
      <c r="AL163">
        <f t="shared" si="188"/>
        <v>14.923920022010648</v>
      </c>
      <c r="AM163">
        <f t="shared" si="189"/>
        <v>-24.999999999999996</v>
      </c>
      <c r="AN163">
        <f t="shared" si="190"/>
        <v>8.8071829529268086</v>
      </c>
      <c r="AO163">
        <f t="shared" si="191"/>
        <v>-25</v>
      </c>
      <c r="AP163">
        <f t="shared" si="192"/>
        <v>2.9118389571127636</v>
      </c>
      <c r="AQ163">
        <f t="shared" si="193"/>
        <v>-25</v>
      </c>
      <c r="AR163">
        <f t="shared" si="194"/>
        <v>-2.9118389571127636</v>
      </c>
      <c r="AS163">
        <f t="shared" si="195"/>
        <v>-25</v>
      </c>
      <c r="AT163">
        <f t="shared" si="196"/>
        <v>-8.8071829529268086</v>
      </c>
      <c r="AU163">
        <f t="shared" si="197"/>
        <v>-25</v>
      </c>
      <c r="AV163">
        <f t="shared" si="198"/>
        <v>-14.923920022010648</v>
      </c>
      <c r="AW163">
        <f t="shared" si="199"/>
        <v>-24.999999999999996</v>
      </c>
      <c r="AX163">
        <f t="shared" si="200"/>
        <v>-21.432104094770011</v>
      </c>
      <c r="AY163">
        <f t="shared" si="201"/>
        <v>-24.999999999999996</v>
      </c>
      <c r="AZ163">
        <f t="shared" si="202"/>
        <v>-28.539816339744824</v>
      </c>
      <c r="BA163">
        <f t="shared" si="203"/>
        <v>-25</v>
      </c>
      <c r="BB163">
        <f t="shared" si="204"/>
        <v>-36.518436823865017</v>
      </c>
      <c r="BC163">
        <f t="shared" si="205"/>
        <v>-24.999999999999996</v>
      </c>
      <c r="BD163">
        <f t="shared" si="206"/>
        <v>-45.741871183226664</v>
      </c>
      <c r="BE163">
        <f t="shared" si="207"/>
        <v>-25.000000000000004</v>
      </c>
      <c r="BF163">
        <f t="shared" si="208"/>
        <v>-56.751474918188272</v>
      </c>
      <c r="BG163">
        <f t="shared" si="209"/>
        <v>-25</v>
      </c>
      <c r="BH163">
        <f t="shared" si="210"/>
        <v>-70.3698266616517</v>
      </c>
      <c r="BI163">
        <f t="shared" si="211"/>
        <v>-25</v>
      </c>
      <c r="BJ163">
        <f t="shared" si="212"/>
        <v>-87.91213534812033</v>
      </c>
      <c r="BK163">
        <f t="shared" si="213"/>
        <v>-25</v>
      </c>
      <c r="BL163">
        <f t="shared" si="214"/>
        <v>-111.60596797719829</v>
      </c>
      <c r="BM163">
        <f t="shared" si="215"/>
        <v>-25</v>
      </c>
      <c r="BN163">
        <f t="shared" si="216"/>
        <v>-145.49360168409314</v>
      </c>
      <c r="BO163">
        <f t="shared" si="217"/>
        <v>-25</v>
      </c>
      <c r="BP163">
        <f t="shared" si="218"/>
        <v>-197.575862670373</v>
      </c>
      <c r="BQ163">
        <f t="shared" si="219"/>
        <v>-24.999999999999993</v>
      </c>
      <c r="BR163">
        <f t="shared" si="220"/>
        <v>-285.61944901923454</v>
      </c>
      <c r="BS163">
        <f t="shared" si="221"/>
        <v>-24.999999999999993</v>
      </c>
      <c r="BT163">
        <f t="shared" si="222"/>
        <v>-456.02820441201942</v>
      </c>
      <c r="BU163">
        <f t="shared" si="223"/>
        <v>-24.999999999999996</v>
      </c>
      <c r="BV163">
        <f t="shared" si="224"/>
        <v>-864.55079551990707</v>
      </c>
      <c r="BW163">
        <f t="shared" si="225"/>
        <v>-24.999999999999996</v>
      </c>
      <c r="BX163">
        <f t="shared" si="226"/>
        <v>1145.2573107819696</v>
      </c>
      <c r="BY163">
        <f t="shared" si="227"/>
        <v>47.713090662299919</v>
      </c>
      <c r="BZ163">
        <f t="shared" si="228"/>
        <v>1370.4866760830212</v>
      </c>
      <c r="CA163">
        <f t="shared" si="229"/>
        <v>2004.2998803007761</v>
      </c>
      <c r="CB163">
        <f t="shared" si="230"/>
        <v>-21807.472598893026</v>
      </c>
      <c r="CC163">
        <f t="shared" si="231"/>
        <v>-25.000000000000004</v>
      </c>
    </row>
    <row r="164" spans="5:81" x14ac:dyDescent="0.2">
      <c r="E164">
        <f t="shared" si="232"/>
        <v>14.899999999999963</v>
      </c>
      <c r="F164" t="e" cm="1">
        <f t="array" ref="F164">xtoyxsnew($E164,F$14,alfa,vita)</f>
        <v>#VALUE!</v>
      </c>
      <c r="G164" t="e" cm="1">
        <f t="array" ref="G164">YtoYySInEW($E164,F$14,alfa,vita)</f>
        <v>#VALUE!</v>
      </c>
      <c r="H164">
        <f t="shared" si="158"/>
        <v>-1392.9556996783181</v>
      </c>
      <c r="I164">
        <f t="shared" si="159"/>
        <v>2021.9176195312689</v>
      </c>
      <c r="J164">
        <f t="shared" si="160"/>
        <v>-1147.5592727803685</v>
      </c>
      <c r="K164">
        <f t="shared" si="161"/>
        <v>42.935722586615952</v>
      </c>
      <c r="L164">
        <f t="shared" si="162"/>
        <v>864.55079551990707</v>
      </c>
      <c r="M164">
        <f t="shared" si="163"/>
        <v>-24.999999999999996</v>
      </c>
      <c r="N164">
        <f t="shared" si="164"/>
        <v>456.02820441201942</v>
      </c>
      <c r="O164">
        <f t="shared" si="165"/>
        <v>-24.999999999999996</v>
      </c>
      <c r="P164">
        <f t="shared" si="166"/>
        <v>285.61944901923454</v>
      </c>
      <c r="Q164">
        <f t="shared" si="167"/>
        <v>-24.999999999999993</v>
      </c>
      <c r="R164">
        <f t="shared" si="168"/>
        <v>197.575862670373</v>
      </c>
      <c r="S164">
        <f t="shared" si="169"/>
        <v>-24.999999999999993</v>
      </c>
      <c r="T164">
        <f t="shared" si="170"/>
        <v>145.49360168409314</v>
      </c>
      <c r="U164">
        <f t="shared" si="171"/>
        <v>-25</v>
      </c>
      <c r="V164">
        <f t="shared" si="172"/>
        <v>111.60596797719829</v>
      </c>
      <c r="W164">
        <f t="shared" si="173"/>
        <v>-25</v>
      </c>
      <c r="X164">
        <f t="shared" si="174"/>
        <v>87.91213534812033</v>
      </c>
      <c r="Y164">
        <f t="shared" si="175"/>
        <v>-25</v>
      </c>
      <c r="Z164">
        <f t="shared" si="176"/>
        <v>70.3698266616517</v>
      </c>
      <c r="AA164">
        <f t="shared" si="177"/>
        <v>-25</v>
      </c>
      <c r="AB164">
        <f t="shared" si="178"/>
        <v>56.751474918188272</v>
      </c>
      <c r="AC164">
        <f t="shared" si="179"/>
        <v>-25</v>
      </c>
      <c r="AD164">
        <f t="shared" si="180"/>
        <v>45.741871183226664</v>
      </c>
      <c r="AE164">
        <f t="shared" si="181"/>
        <v>-25.000000000000004</v>
      </c>
      <c r="AF164">
        <f t="shared" si="182"/>
        <v>36.518436823865017</v>
      </c>
      <c r="AG164">
        <f t="shared" si="183"/>
        <v>-24.999999999999996</v>
      </c>
      <c r="AH164">
        <f t="shared" si="184"/>
        <v>28.539816339744824</v>
      </c>
      <c r="AI164">
        <f t="shared" si="185"/>
        <v>-25</v>
      </c>
      <c r="AJ164">
        <f t="shared" si="186"/>
        <v>21.432104094770011</v>
      </c>
      <c r="AK164">
        <f t="shared" si="187"/>
        <v>-24.999999999999996</v>
      </c>
      <c r="AL164">
        <f t="shared" si="188"/>
        <v>14.923920022010648</v>
      </c>
      <c r="AM164">
        <f t="shared" si="189"/>
        <v>-24.999999999999996</v>
      </c>
      <c r="AN164">
        <f t="shared" si="190"/>
        <v>8.8071829529268086</v>
      </c>
      <c r="AO164">
        <f t="shared" si="191"/>
        <v>-25</v>
      </c>
      <c r="AP164">
        <f t="shared" si="192"/>
        <v>2.9118389571127636</v>
      </c>
      <c r="AQ164">
        <f t="shared" si="193"/>
        <v>-25</v>
      </c>
      <c r="AR164">
        <f t="shared" si="194"/>
        <v>-2.9118389571127636</v>
      </c>
      <c r="AS164">
        <f t="shared" si="195"/>
        <v>-25</v>
      </c>
      <c r="AT164">
        <f t="shared" si="196"/>
        <v>-8.8071829529268086</v>
      </c>
      <c r="AU164">
        <f t="shared" si="197"/>
        <v>-25</v>
      </c>
      <c r="AV164">
        <f t="shared" si="198"/>
        <v>-14.923920022010648</v>
      </c>
      <c r="AW164">
        <f t="shared" si="199"/>
        <v>-24.999999999999996</v>
      </c>
      <c r="AX164">
        <f t="shared" si="200"/>
        <v>-21.432104094770011</v>
      </c>
      <c r="AY164">
        <f t="shared" si="201"/>
        <v>-24.999999999999996</v>
      </c>
      <c r="AZ164">
        <f t="shared" si="202"/>
        <v>-28.539816339744824</v>
      </c>
      <c r="BA164">
        <f t="shared" si="203"/>
        <v>-25</v>
      </c>
      <c r="BB164">
        <f t="shared" si="204"/>
        <v>-36.518436823865017</v>
      </c>
      <c r="BC164">
        <f t="shared" si="205"/>
        <v>-24.999999999999996</v>
      </c>
      <c r="BD164">
        <f t="shared" si="206"/>
        <v>-45.741871183226664</v>
      </c>
      <c r="BE164">
        <f t="shared" si="207"/>
        <v>-25.000000000000004</v>
      </c>
      <c r="BF164">
        <f t="shared" si="208"/>
        <v>-56.751474918188272</v>
      </c>
      <c r="BG164">
        <f t="shared" si="209"/>
        <v>-25</v>
      </c>
      <c r="BH164">
        <f t="shared" si="210"/>
        <v>-70.3698266616517</v>
      </c>
      <c r="BI164">
        <f t="shared" si="211"/>
        <v>-25</v>
      </c>
      <c r="BJ164">
        <f t="shared" si="212"/>
        <v>-87.91213534812033</v>
      </c>
      <c r="BK164">
        <f t="shared" si="213"/>
        <v>-25</v>
      </c>
      <c r="BL164">
        <f t="shared" si="214"/>
        <v>-111.60596797719829</v>
      </c>
      <c r="BM164">
        <f t="shared" si="215"/>
        <v>-25</v>
      </c>
      <c r="BN164">
        <f t="shared" si="216"/>
        <v>-145.49360168409314</v>
      </c>
      <c r="BO164">
        <f t="shared" si="217"/>
        <v>-25</v>
      </c>
      <c r="BP164">
        <f t="shared" si="218"/>
        <v>-197.575862670373</v>
      </c>
      <c r="BQ164">
        <f t="shared" si="219"/>
        <v>-24.999999999999993</v>
      </c>
      <c r="BR164">
        <f t="shared" si="220"/>
        <v>-285.61944901923454</v>
      </c>
      <c r="BS164">
        <f t="shared" si="221"/>
        <v>-24.999999999999993</v>
      </c>
      <c r="BT164">
        <f t="shared" si="222"/>
        <v>-456.02820441201942</v>
      </c>
      <c r="BU164">
        <f t="shared" si="223"/>
        <v>-24.999999999999996</v>
      </c>
      <c r="BV164">
        <f t="shared" si="224"/>
        <v>-864.55079551990707</v>
      </c>
      <c r="BW164">
        <f t="shared" si="225"/>
        <v>-24.999999999999996</v>
      </c>
      <c r="BX164">
        <f t="shared" si="226"/>
        <v>1147.5592727803685</v>
      </c>
      <c r="BY164">
        <f t="shared" si="227"/>
        <v>42.935722586615952</v>
      </c>
      <c r="BZ164">
        <f t="shared" si="228"/>
        <v>1392.9556996783181</v>
      </c>
      <c r="CA164">
        <f t="shared" si="229"/>
        <v>2021.9176195312689</v>
      </c>
      <c r="CB164">
        <f t="shared" si="230"/>
        <v>-21807.472598893026</v>
      </c>
      <c r="CC164">
        <f t="shared" si="231"/>
        <v>-25.000000000000004</v>
      </c>
    </row>
    <row r="165" spans="5:81" x14ac:dyDescent="0.2">
      <c r="E165">
        <f t="shared" si="232"/>
        <v>14.999999999999963</v>
      </c>
      <c r="F165" t="e" cm="1">
        <f t="array" ref="F165">xtoyxsnew($E165,F$14,alfa,vita)</f>
        <v>#VALUE!</v>
      </c>
      <c r="G165" t="e" cm="1">
        <f t="array" ref="G165">YtoYySInEW($E165,F$14,alfa,vita)</f>
        <v>#VALUE!</v>
      </c>
      <c r="H165">
        <f t="shared" si="158"/>
        <v>-1415.6186818330609</v>
      </c>
      <c r="I165">
        <f t="shared" si="159"/>
        <v>2039.4865810314768</v>
      </c>
      <c r="J165">
        <f t="shared" si="160"/>
        <v>-1149.7068998022662</v>
      </c>
      <c r="K165">
        <f t="shared" si="161"/>
        <v>38.285529863461825</v>
      </c>
      <c r="L165">
        <f t="shared" si="162"/>
        <v>864.55079551990707</v>
      </c>
      <c r="M165">
        <f t="shared" si="163"/>
        <v>-24.999999999999996</v>
      </c>
      <c r="N165">
        <f t="shared" si="164"/>
        <v>456.02820441201942</v>
      </c>
      <c r="O165">
        <f t="shared" si="165"/>
        <v>-24.999999999999996</v>
      </c>
      <c r="P165">
        <f t="shared" si="166"/>
        <v>285.61944901923454</v>
      </c>
      <c r="Q165">
        <f t="shared" si="167"/>
        <v>-24.999999999999993</v>
      </c>
      <c r="R165">
        <f t="shared" si="168"/>
        <v>197.575862670373</v>
      </c>
      <c r="S165">
        <f t="shared" si="169"/>
        <v>-24.999999999999993</v>
      </c>
      <c r="T165">
        <f t="shared" si="170"/>
        <v>145.49360168409314</v>
      </c>
      <c r="U165">
        <f t="shared" si="171"/>
        <v>-25</v>
      </c>
      <c r="V165">
        <f t="shared" si="172"/>
        <v>111.60596797719829</v>
      </c>
      <c r="W165">
        <f t="shared" si="173"/>
        <v>-25</v>
      </c>
      <c r="X165">
        <f t="shared" si="174"/>
        <v>87.91213534812033</v>
      </c>
      <c r="Y165">
        <f t="shared" si="175"/>
        <v>-25</v>
      </c>
      <c r="Z165">
        <f t="shared" si="176"/>
        <v>70.3698266616517</v>
      </c>
      <c r="AA165">
        <f t="shared" si="177"/>
        <v>-25</v>
      </c>
      <c r="AB165">
        <f t="shared" si="178"/>
        <v>56.751474918188272</v>
      </c>
      <c r="AC165">
        <f t="shared" si="179"/>
        <v>-25</v>
      </c>
      <c r="AD165">
        <f t="shared" si="180"/>
        <v>45.741871183226664</v>
      </c>
      <c r="AE165">
        <f t="shared" si="181"/>
        <v>-25.000000000000004</v>
      </c>
      <c r="AF165">
        <f t="shared" si="182"/>
        <v>36.518436823865017</v>
      </c>
      <c r="AG165">
        <f t="shared" si="183"/>
        <v>-24.999999999999996</v>
      </c>
      <c r="AH165">
        <f t="shared" si="184"/>
        <v>28.539816339744824</v>
      </c>
      <c r="AI165">
        <f t="shared" si="185"/>
        <v>-25</v>
      </c>
      <c r="AJ165">
        <f t="shared" si="186"/>
        <v>21.432104094770011</v>
      </c>
      <c r="AK165">
        <f t="shared" si="187"/>
        <v>-24.999999999999996</v>
      </c>
      <c r="AL165">
        <f t="shared" si="188"/>
        <v>14.923920022010648</v>
      </c>
      <c r="AM165">
        <f t="shared" si="189"/>
        <v>-24.999999999999996</v>
      </c>
      <c r="AN165">
        <f t="shared" si="190"/>
        <v>8.8071829529268086</v>
      </c>
      <c r="AO165">
        <f t="shared" si="191"/>
        <v>-25</v>
      </c>
      <c r="AP165">
        <f t="shared" si="192"/>
        <v>2.9118389571127636</v>
      </c>
      <c r="AQ165">
        <f t="shared" si="193"/>
        <v>-25</v>
      </c>
      <c r="AR165">
        <f t="shared" si="194"/>
        <v>-2.9118389571127636</v>
      </c>
      <c r="AS165">
        <f t="shared" si="195"/>
        <v>-25</v>
      </c>
      <c r="AT165">
        <f t="shared" si="196"/>
        <v>-8.8071829529268086</v>
      </c>
      <c r="AU165">
        <f t="shared" si="197"/>
        <v>-25</v>
      </c>
      <c r="AV165">
        <f t="shared" si="198"/>
        <v>-14.923920022010648</v>
      </c>
      <c r="AW165">
        <f t="shared" si="199"/>
        <v>-24.999999999999996</v>
      </c>
      <c r="AX165">
        <f t="shared" si="200"/>
        <v>-21.432104094770011</v>
      </c>
      <c r="AY165">
        <f t="shared" si="201"/>
        <v>-24.999999999999996</v>
      </c>
      <c r="AZ165">
        <f t="shared" si="202"/>
        <v>-28.539816339744824</v>
      </c>
      <c r="BA165">
        <f t="shared" si="203"/>
        <v>-25</v>
      </c>
      <c r="BB165">
        <f t="shared" si="204"/>
        <v>-36.518436823865017</v>
      </c>
      <c r="BC165">
        <f t="shared" si="205"/>
        <v>-24.999999999999996</v>
      </c>
      <c r="BD165">
        <f t="shared" si="206"/>
        <v>-45.741871183226664</v>
      </c>
      <c r="BE165">
        <f t="shared" si="207"/>
        <v>-25.000000000000004</v>
      </c>
      <c r="BF165">
        <f t="shared" si="208"/>
        <v>-56.751474918188272</v>
      </c>
      <c r="BG165">
        <f t="shared" si="209"/>
        <v>-25</v>
      </c>
      <c r="BH165">
        <f t="shared" si="210"/>
        <v>-70.3698266616517</v>
      </c>
      <c r="BI165">
        <f t="shared" si="211"/>
        <v>-25</v>
      </c>
      <c r="BJ165">
        <f t="shared" si="212"/>
        <v>-87.91213534812033</v>
      </c>
      <c r="BK165">
        <f t="shared" si="213"/>
        <v>-25</v>
      </c>
      <c r="BL165">
        <f t="shared" si="214"/>
        <v>-111.60596797719829</v>
      </c>
      <c r="BM165">
        <f t="shared" si="215"/>
        <v>-25</v>
      </c>
      <c r="BN165">
        <f t="shared" si="216"/>
        <v>-145.49360168409314</v>
      </c>
      <c r="BO165">
        <f t="shared" si="217"/>
        <v>-25</v>
      </c>
      <c r="BP165">
        <f t="shared" si="218"/>
        <v>-197.575862670373</v>
      </c>
      <c r="BQ165">
        <f t="shared" si="219"/>
        <v>-24.999999999999993</v>
      </c>
      <c r="BR165">
        <f t="shared" si="220"/>
        <v>-285.61944901923454</v>
      </c>
      <c r="BS165">
        <f t="shared" si="221"/>
        <v>-24.999999999999993</v>
      </c>
      <c r="BT165">
        <f t="shared" si="222"/>
        <v>-456.02820441201942</v>
      </c>
      <c r="BU165">
        <f t="shared" si="223"/>
        <v>-24.999999999999996</v>
      </c>
      <c r="BV165">
        <f t="shared" si="224"/>
        <v>-864.55079551990707</v>
      </c>
      <c r="BW165">
        <f t="shared" si="225"/>
        <v>-24.999999999999996</v>
      </c>
      <c r="BX165">
        <f t="shared" si="226"/>
        <v>1149.7068998022662</v>
      </c>
      <c r="BY165">
        <f t="shared" si="227"/>
        <v>38.285529863461825</v>
      </c>
      <c r="BZ165">
        <f t="shared" si="228"/>
        <v>1415.6186818330609</v>
      </c>
      <c r="CA165">
        <f t="shared" si="229"/>
        <v>2039.4865810314768</v>
      </c>
      <c r="CB165">
        <f t="shared" si="230"/>
        <v>-21807.472598893026</v>
      </c>
      <c r="CC165">
        <f t="shared" si="231"/>
        <v>-25.000000000000004</v>
      </c>
    </row>
    <row r="166" spans="5:81" x14ac:dyDescent="0.2">
      <c r="E166">
        <f t="shared" si="232"/>
        <v>15.099999999999962</v>
      </c>
      <c r="F166" t="e" cm="1">
        <f t="array" ref="F166">xtoyxsnew($E166,F$14,alfa,vita)</f>
        <v>#VALUE!</v>
      </c>
      <c r="G166" t="e" cm="1">
        <f t="array" ref="G166">YtoYySInEW($E166,F$14,alfa,vita)</f>
        <v>#VALUE!</v>
      </c>
      <c r="H166">
        <f t="shared" si="158"/>
        <v>-1438.4750730251028</v>
      </c>
      <c r="I166">
        <f t="shared" si="159"/>
        <v>2057.0046295270072</v>
      </c>
      <c r="J166">
        <f t="shared" si="160"/>
        <v>-1151.704437310224</v>
      </c>
      <c r="K166">
        <f t="shared" si="161"/>
        <v>33.767496109234017</v>
      </c>
      <c r="L166">
        <f t="shared" si="162"/>
        <v>864.55079551990707</v>
      </c>
      <c r="M166">
        <f t="shared" si="163"/>
        <v>-24.999999999999996</v>
      </c>
      <c r="N166">
        <f t="shared" si="164"/>
        <v>456.02820441201942</v>
      </c>
      <c r="O166">
        <f t="shared" si="165"/>
        <v>-24.999999999999996</v>
      </c>
      <c r="P166">
        <f t="shared" si="166"/>
        <v>285.61944901923454</v>
      </c>
      <c r="Q166">
        <f t="shared" si="167"/>
        <v>-24.999999999999993</v>
      </c>
      <c r="R166">
        <f t="shared" si="168"/>
        <v>197.575862670373</v>
      </c>
      <c r="S166">
        <f t="shared" si="169"/>
        <v>-24.999999999999993</v>
      </c>
      <c r="T166">
        <f t="shared" si="170"/>
        <v>145.49360168409314</v>
      </c>
      <c r="U166">
        <f t="shared" si="171"/>
        <v>-25</v>
      </c>
      <c r="V166">
        <f t="shared" si="172"/>
        <v>111.60596797719829</v>
      </c>
      <c r="W166">
        <f t="shared" si="173"/>
        <v>-25</v>
      </c>
      <c r="X166">
        <f t="shared" si="174"/>
        <v>87.91213534812033</v>
      </c>
      <c r="Y166">
        <f t="shared" si="175"/>
        <v>-25</v>
      </c>
      <c r="Z166">
        <f t="shared" si="176"/>
        <v>70.3698266616517</v>
      </c>
      <c r="AA166">
        <f t="shared" si="177"/>
        <v>-25</v>
      </c>
      <c r="AB166">
        <f t="shared" si="178"/>
        <v>56.751474918188272</v>
      </c>
      <c r="AC166">
        <f t="shared" si="179"/>
        <v>-25</v>
      </c>
      <c r="AD166">
        <f t="shared" si="180"/>
        <v>45.741871183226664</v>
      </c>
      <c r="AE166">
        <f t="shared" si="181"/>
        <v>-25.000000000000004</v>
      </c>
      <c r="AF166">
        <f t="shared" si="182"/>
        <v>36.518436823865017</v>
      </c>
      <c r="AG166">
        <f t="shared" si="183"/>
        <v>-24.999999999999996</v>
      </c>
      <c r="AH166">
        <f t="shared" si="184"/>
        <v>28.539816339744824</v>
      </c>
      <c r="AI166">
        <f t="shared" si="185"/>
        <v>-25</v>
      </c>
      <c r="AJ166">
        <f t="shared" si="186"/>
        <v>21.432104094770011</v>
      </c>
      <c r="AK166">
        <f t="shared" si="187"/>
        <v>-24.999999999999996</v>
      </c>
      <c r="AL166">
        <f t="shared" si="188"/>
        <v>14.923920022010648</v>
      </c>
      <c r="AM166">
        <f t="shared" si="189"/>
        <v>-24.999999999999996</v>
      </c>
      <c r="AN166">
        <f t="shared" si="190"/>
        <v>8.8071829529268086</v>
      </c>
      <c r="AO166">
        <f t="shared" si="191"/>
        <v>-25</v>
      </c>
      <c r="AP166">
        <f t="shared" si="192"/>
        <v>2.9118389571127636</v>
      </c>
      <c r="AQ166">
        <f t="shared" si="193"/>
        <v>-25</v>
      </c>
      <c r="AR166">
        <f t="shared" si="194"/>
        <v>-2.9118389571127636</v>
      </c>
      <c r="AS166">
        <f t="shared" si="195"/>
        <v>-25</v>
      </c>
      <c r="AT166">
        <f t="shared" si="196"/>
        <v>-8.8071829529268086</v>
      </c>
      <c r="AU166">
        <f t="shared" si="197"/>
        <v>-25</v>
      </c>
      <c r="AV166">
        <f t="shared" si="198"/>
        <v>-14.923920022010648</v>
      </c>
      <c r="AW166">
        <f t="shared" si="199"/>
        <v>-24.999999999999996</v>
      </c>
      <c r="AX166">
        <f t="shared" si="200"/>
        <v>-21.432104094770011</v>
      </c>
      <c r="AY166">
        <f t="shared" si="201"/>
        <v>-24.999999999999996</v>
      </c>
      <c r="AZ166">
        <f t="shared" si="202"/>
        <v>-28.539816339744824</v>
      </c>
      <c r="BA166">
        <f t="shared" si="203"/>
        <v>-25</v>
      </c>
      <c r="BB166">
        <f t="shared" si="204"/>
        <v>-36.518436823865017</v>
      </c>
      <c r="BC166">
        <f t="shared" si="205"/>
        <v>-24.999999999999996</v>
      </c>
      <c r="BD166">
        <f t="shared" si="206"/>
        <v>-45.741871183226664</v>
      </c>
      <c r="BE166">
        <f t="shared" si="207"/>
        <v>-25.000000000000004</v>
      </c>
      <c r="BF166">
        <f t="shared" si="208"/>
        <v>-56.751474918188272</v>
      </c>
      <c r="BG166">
        <f t="shared" si="209"/>
        <v>-25</v>
      </c>
      <c r="BH166">
        <f t="shared" si="210"/>
        <v>-70.3698266616517</v>
      </c>
      <c r="BI166">
        <f t="shared" si="211"/>
        <v>-25</v>
      </c>
      <c r="BJ166">
        <f t="shared" si="212"/>
        <v>-87.91213534812033</v>
      </c>
      <c r="BK166">
        <f t="shared" si="213"/>
        <v>-25</v>
      </c>
      <c r="BL166">
        <f t="shared" si="214"/>
        <v>-111.60596797719829</v>
      </c>
      <c r="BM166">
        <f t="shared" si="215"/>
        <v>-25</v>
      </c>
      <c r="BN166">
        <f t="shared" si="216"/>
        <v>-145.49360168409314</v>
      </c>
      <c r="BO166">
        <f t="shared" si="217"/>
        <v>-25</v>
      </c>
      <c r="BP166">
        <f t="shared" si="218"/>
        <v>-197.575862670373</v>
      </c>
      <c r="BQ166">
        <f t="shared" si="219"/>
        <v>-24.999999999999993</v>
      </c>
      <c r="BR166">
        <f t="shared" si="220"/>
        <v>-285.61944901923454</v>
      </c>
      <c r="BS166">
        <f t="shared" si="221"/>
        <v>-24.999999999999993</v>
      </c>
      <c r="BT166">
        <f t="shared" si="222"/>
        <v>-456.02820441201942</v>
      </c>
      <c r="BU166">
        <f t="shared" si="223"/>
        <v>-24.999999999999996</v>
      </c>
      <c r="BV166">
        <f t="shared" si="224"/>
        <v>-864.55079551990707</v>
      </c>
      <c r="BW166">
        <f t="shared" si="225"/>
        <v>-24.999999999999996</v>
      </c>
      <c r="BX166">
        <f t="shared" si="226"/>
        <v>1151.704437310224</v>
      </c>
      <c r="BY166">
        <f t="shared" si="227"/>
        <v>33.767496109234017</v>
      </c>
      <c r="BZ166">
        <f t="shared" si="228"/>
        <v>1438.4750730251028</v>
      </c>
      <c r="CA166">
        <f t="shared" si="229"/>
        <v>2057.0046295270072</v>
      </c>
      <c r="CB166">
        <f t="shared" si="230"/>
        <v>-21807.472598893026</v>
      </c>
      <c r="CC166">
        <f t="shared" si="231"/>
        <v>-25.000000000000004</v>
      </c>
    </row>
    <row r="167" spans="5:81" x14ac:dyDescent="0.2">
      <c r="E167">
        <f t="shared" si="232"/>
        <v>15.199999999999962</v>
      </c>
      <c r="F167" t="e" cm="1">
        <f t="array" ref="F167">xtoyxsnew($E167,F$14,alfa,vita)</f>
        <v>#VALUE!</v>
      </c>
      <c r="G167" t="e" cm="1">
        <f t="array" ref="G167">YtoYySInEW($E167,F$14,alfa,vita)</f>
        <v>#VALUE!</v>
      </c>
      <c r="H167">
        <f t="shared" si="158"/>
        <v>-1461.5243002259915</v>
      </c>
      <c r="I167">
        <f t="shared" si="159"/>
        <v>2074.4696359312679</v>
      </c>
      <c r="J167">
        <f t="shared" si="160"/>
        <v>-1153.5562916178903</v>
      </c>
      <c r="K167">
        <f t="shared" si="161"/>
        <v>29.38646330542452</v>
      </c>
      <c r="L167">
        <f t="shared" si="162"/>
        <v>864.55079551990707</v>
      </c>
      <c r="M167">
        <f t="shared" si="163"/>
        <v>-24.999999999999996</v>
      </c>
      <c r="N167">
        <f t="shared" si="164"/>
        <v>456.02820441201942</v>
      </c>
      <c r="O167">
        <f t="shared" si="165"/>
        <v>-24.999999999999996</v>
      </c>
      <c r="P167">
        <f t="shared" si="166"/>
        <v>285.61944901923454</v>
      </c>
      <c r="Q167">
        <f t="shared" si="167"/>
        <v>-24.999999999999993</v>
      </c>
      <c r="R167">
        <f t="shared" si="168"/>
        <v>197.575862670373</v>
      </c>
      <c r="S167">
        <f t="shared" si="169"/>
        <v>-24.999999999999993</v>
      </c>
      <c r="T167">
        <f t="shared" si="170"/>
        <v>145.49360168409314</v>
      </c>
      <c r="U167">
        <f t="shared" si="171"/>
        <v>-25</v>
      </c>
      <c r="V167">
        <f t="shared" si="172"/>
        <v>111.60596797719829</v>
      </c>
      <c r="W167">
        <f t="shared" si="173"/>
        <v>-25</v>
      </c>
      <c r="X167">
        <f t="shared" si="174"/>
        <v>87.91213534812033</v>
      </c>
      <c r="Y167">
        <f t="shared" si="175"/>
        <v>-25</v>
      </c>
      <c r="Z167">
        <f t="shared" si="176"/>
        <v>70.3698266616517</v>
      </c>
      <c r="AA167">
        <f t="shared" si="177"/>
        <v>-25</v>
      </c>
      <c r="AB167">
        <f t="shared" si="178"/>
        <v>56.751474918188272</v>
      </c>
      <c r="AC167">
        <f t="shared" si="179"/>
        <v>-25</v>
      </c>
      <c r="AD167">
        <f t="shared" si="180"/>
        <v>45.741871183226664</v>
      </c>
      <c r="AE167">
        <f t="shared" si="181"/>
        <v>-25.000000000000004</v>
      </c>
      <c r="AF167">
        <f t="shared" si="182"/>
        <v>36.518436823865017</v>
      </c>
      <c r="AG167">
        <f t="shared" si="183"/>
        <v>-24.999999999999996</v>
      </c>
      <c r="AH167">
        <f t="shared" si="184"/>
        <v>28.539816339744824</v>
      </c>
      <c r="AI167">
        <f t="shared" si="185"/>
        <v>-25</v>
      </c>
      <c r="AJ167">
        <f t="shared" si="186"/>
        <v>21.432104094770011</v>
      </c>
      <c r="AK167">
        <f t="shared" si="187"/>
        <v>-24.999999999999996</v>
      </c>
      <c r="AL167">
        <f t="shared" si="188"/>
        <v>14.923920022010648</v>
      </c>
      <c r="AM167">
        <f t="shared" si="189"/>
        <v>-24.999999999999996</v>
      </c>
      <c r="AN167">
        <f t="shared" si="190"/>
        <v>8.8071829529268086</v>
      </c>
      <c r="AO167">
        <f t="shared" si="191"/>
        <v>-25</v>
      </c>
      <c r="AP167">
        <f t="shared" si="192"/>
        <v>2.9118389571127636</v>
      </c>
      <c r="AQ167">
        <f t="shared" si="193"/>
        <v>-25</v>
      </c>
      <c r="AR167">
        <f t="shared" si="194"/>
        <v>-2.9118389571127636</v>
      </c>
      <c r="AS167">
        <f t="shared" si="195"/>
        <v>-25</v>
      </c>
      <c r="AT167">
        <f t="shared" si="196"/>
        <v>-8.8071829529268086</v>
      </c>
      <c r="AU167">
        <f t="shared" si="197"/>
        <v>-25</v>
      </c>
      <c r="AV167">
        <f t="shared" si="198"/>
        <v>-14.923920022010648</v>
      </c>
      <c r="AW167">
        <f t="shared" si="199"/>
        <v>-24.999999999999996</v>
      </c>
      <c r="AX167">
        <f t="shared" si="200"/>
        <v>-21.432104094770011</v>
      </c>
      <c r="AY167">
        <f t="shared" si="201"/>
        <v>-24.999999999999996</v>
      </c>
      <c r="AZ167">
        <f t="shared" si="202"/>
        <v>-28.539816339744824</v>
      </c>
      <c r="BA167">
        <f t="shared" si="203"/>
        <v>-25</v>
      </c>
      <c r="BB167">
        <f t="shared" si="204"/>
        <v>-36.518436823865017</v>
      </c>
      <c r="BC167">
        <f t="shared" si="205"/>
        <v>-24.999999999999996</v>
      </c>
      <c r="BD167">
        <f t="shared" si="206"/>
        <v>-45.741871183226664</v>
      </c>
      <c r="BE167">
        <f t="shared" si="207"/>
        <v>-25.000000000000004</v>
      </c>
      <c r="BF167">
        <f t="shared" si="208"/>
        <v>-56.751474918188272</v>
      </c>
      <c r="BG167">
        <f t="shared" si="209"/>
        <v>-25</v>
      </c>
      <c r="BH167">
        <f t="shared" si="210"/>
        <v>-70.3698266616517</v>
      </c>
      <c r="BI167">
        <f t="shared" si="211"/>
        <v>-25</v>
      </c>
      <c r="BJ167">
        <f t="shared" si="212"/>
        <v>-87.91213534812033</v>
      </c>
      <c r="BK167">
        <f t="shared" si="213"/>
        <v>-25</v>
      </c>
      <c r="BL167">
        <f t="shared" si="214"/>
        <v>-111.60596797719829</v>
      </c>
      <c r="BM167">
        <f t="shared" si="215"/>
        <v>-25</v>
      </c>
      <c r="BN167">
        <f t="shared" si="216"/>
        <v>-145.49360168409314</v>
      </c>
      <c r="BO167">
        <f t="shared" si="217"/>
        <v>-25</v>
      </c>
      <c r="BP167">
        <f t="shared" si="218"/>
        <v>-197.575862670373</v>
      </c>
      <c r="BQ167">
        <f t="shared" si="219"/>
        <v>-24.999999999999993</v>
      </c>
      <c r="BR167">
        <f t="shared" si="220"/>
        <v>-285.61944901923454</v>
      </c>
      <c r="BS167">
        <f t="shared" si="221"/>
        <v>-24.999999999999993</v>
      </c>
      <c r="BT167">
        <f t="shared" si="222"/>
        <v>-456.02820441201942</v>
      </c>
      <c r="BU167">
        <f t="shared" si="223"/>
        <v>-24.999999999999996</v>
      </c>
      <c r="BV167">
        <f t="shared" si="224"/>
        <v>-864.55079551990707</v>
      </c>
      <c r="BW167">
        <f t="shared" si="225"/>
        <v>-24.999999999999996</v>
      </c>
      <c r="BX167">
        <f t="shared" si="226"/>
        <v>1153.5562916178903</v>
      </c>
      <c r="BY167">
        <f t="shared" si="227"/>
        <v>29.38646330542452</v>
      </c>
      <c r="BZ167">
        <f t="shared" si="228"/>
        <v>1461.5243002259915</v>
      </c>
      <c r="CA167">
        <f t="shared" si="229"/>
        <v>2074.4696359312679</v>
      </c>
      <c r="CB167">
        <f t="shared" si="230"/>
        <v>-21807.472598893026</v>
      </c>
      <c r="CC167">
        <f t="shared" si="231"/>
        <v>-25.000000000000004</v>
      </c>
    </row>
    <row r="168" spans="5:81" x14ac:dyDescent="0.2">
      <c r="E168">
        <f t="shared" si="232"/>
        <v>15.299999999999962</v>
      </c>
      <c r="F168" t="e" cm="1">
        <f t="array" ref="F168">xtoyxsnew($E168,F$14,alfa,vita)</f>
        <v>#VALUE!</v>
      </c>
      <c r="G168" t="e" cm="1">
        <f t="array" ref="G168">YtoYySInEW($E168,F$14,alfa,vita)</f>
        <v>#VALUE!</v>
      </c>
      <c r="H168">
        <f t="shared" si="158"/>
        <v>-1484.7657669706132</v>
      </c>
      <c r="I168">
        <f t="shared" si="159"/>
        <v>2091.8794776042291</v>
      </c>
      <c r="J168">
        <f t="shared" si="160"/>
        <v>-1155.2670251677528</v>
      </c>
      <c r="K168">
        <f t="shared" si="161"/>
        <v>25.147126609463278</v>
      </c>
      <c r="L168">
        <f t="shared" si="162"/>
        <v>864.55079551990707</v>
      </c>
      <c r="M168">
        <f t="shared" si="163"/>
        <v>-24.999999999999996</v>
      </c>
      <c r="N168">
        <f t="shared" si="164"/>
        <v>456.02820441201942</v>
      </c>
      <c r="O168">
        <f t="shared" si="165"/>
        <v>-24.999999999999996</v>
      </c>
      <c r="P168">
        <f t="shared" si="166"/>
        <v>285.61944901923454</v>
      </c>
      <c r="Q168">
        <f t="shared" si="167"/>
        <v>-24.999999999999993</v>
      </c>
      <c r="R168">
        <f t="shared" si="168"/>
        <v>197.575862670373</v>
      </c>
      <c r="S168">
        <f t="shared" si="169"/>
        <v>-24.999999999999993</v>
      </c>
      <c r="T168">
        <f t="shared" si="170"/>
        <v>145.49360168409314</v>
      </c>
      <c r="U168">
        <f t="shared" si="171"/>
        <v>-25</v>
      </c>
      <c r="V168">
        <f t="shared" si="172"/>
        <v>111.60596797719829</v>
      </c>
      <c r="W168">
        <f t="shared" si="173"/>
        <v>-25</v>
      </c>
      <c r="X168">
        <f t="shared" si="174"/>
        <v>87.91213534812033</v>
      </c>
      <c r="Y168">
        <f t="shared" si="175"/>
        <v>-25</v>
      </c>
      <c r="Z168">
        <f t="shared" si="176"/>
        <v>70.3698266616517</v>
      </c>
      <c r="AA168">
        <f t="shared" si="177"/>
        <v>-25</v>
      </c>
      <c r="AB168">
        <f t="shared" si="178"/>
        <v>56.751474918188272</v>
      </c>
      <c r="AC168">
        <f t="shared" si="179"/>
        <v>-25</v>
      </c>
      <c r="AD168">
        <f t="shared" si="180"/>
        <v>45.741871183226664</v>
      </c>
      <c r="AE168">
        <f t="shared" si="181"/>
        <v>-25.000000000000004</v>
      </c>
      <c r="AF168">
        <f t="shared" si="182"/>
        <v>36.518436823865017</v>
      </c>
      <c r="AG168">
        <f t="shared" si="183"/>
        <v>-24.999999999999996</v>
      </c>
      <c r="AH168">
        <f t="shared" si="184"/>
        <v>28.539816339744824</v>
      </c>
      <c r="AI168">
        <f t="shared" si="185"/>
        <v>-25</v>
      </c>
      <c r="AJ168">
        <f t="shared" si="186"/>
        <v>21.432104094770011</v>
      </c>
      <c r="AK168">
        <f t="shared" si="187"/>
        <v>-24.999999999999996</v>
      </c>
      <c r="AL168">
        <f t="shared" si="188"/>
        <v>14.923920022010648</v>
      </c>
      <c r="AM168">
        <f t="shared" si="189"/>
        <v>-24.999999999999996</v>
      </c>
      <c r="AN168">
        <f t="shared" si="190"/>
        <v>8.8071829529268086</v>
      </c>
      <c r="AO168">
        <f t="shared" si="191"/>
        <v>-25</v>
      </c>
      <c r="AP168">
        <f t="shared" si="192"/>
        <v>2.9118389571127636</v>
      </c>
      <c r="AQ168">
        <f t="shared" si="193"/>
        <v>-25</v>
      </c>
      <c r="AR168">
        <f t="shared" si="194"/>
        <v>-2.9118389571127636</v>
      </c>
      <c r="AS168">
        <f t="shared" si="195"/>
        <v>-25</v>
      </c>
      <c r="AT168">
        <f t="shared" si="196"/>
        <v>-8.8071829529268086</v>
      </c>
      <c r="AU168">
        <f t="shared" si="197"/>
        <v>-25</v>
      </c>
      <c r="AV168">
        <f t="shared" si="198"/>
        <v>-14.923920022010648</v>
      </c>
      <c r="AW168">
        <f t="shared" si="199"/>
        <v>-24.999999999999996</v>
      </c>
      <c r="AX168">
        <f t="shared" si="200"/>
        <v>-21.432104094770011</v>
      </c>
      <c r="AY168">
        <f t="shared" si="201"/>
        <v>-24.999999999999996</v>
      </c>
      <c r="AZ168">
        <f t="shared" si="202"/>
        <v>-28.539816339744824</v>
      </c>
      <c r="BA168">
        <f t="shared" si="203"/>
        <v>-25</v>
      </c>
      <c r="BB168">
        <f t="shared" si="204"/>
        <v>-36.518436823865017</v>
      </c>
      <c r="BC168">
        <f t="shared" si="205"/>
        <v>-24.999999999999996</v>
      </c>
      <c r="BD168">
        <f t="shared" si="206"/>
        <v>-45.741871183226664</v>
      </c>
      <c r="BE168">
        <f t="shared" si="207"/>
        <v>-25.000000000000004</v>
      </c>
      <c r="BF168">
        <f t="shared" si="208"/>
        <v>-56.751474918188272</v>
      </c>
      <c r="BG168">
        <f t="shared" si="209"/>
        <v>-25</v>
      </c>
      <c r="BH168">
        <f t="shared" si="210"/>
        <v>-70.3698266616517</v>
      </c>
      <c r="BI168">
        <f t="shared" si="211"/>
        <v>-25</v>
      </c>
      <c r="BJ168">
        <f t="shared" si="212"/>
        <v>-87.91213534812033</v>
      </c>
      <c r="BK168">
        <f t="shared" si="213"/>
        <v>-25</v>
      </c>
      <c r="BL168">
        <f t="shared" si="214"/>
        <v>-111.60596797719829</v>
      </c>
      <c r="BM168">
        <f t="shared" si="215"/>
        <v>-25</v>
      </c>
      <c r="BN168">
        <f t="shared" si="216"/>
        <v>-145.49360168409314</v>
      </c>
      <c r="BO168">
        <f t="shared" si="217"/>
        <v>-25</v>
      </c>
      <c r="BP168">
        <f t="shared" si="218"/>
        <v>-197.575862670373</v>
      </c>
      <c r="BQ168">
        <f t="shared" si="219"/>
        <v>-24.999999999999993</v>
      </c>
      <c r="BR168">
        <f t="shared" si="220"/>
        <v>-285.61944901923454</v>
      </c>
      <c r="BS168">
        <f t="shared" si="221"/>
        <v>-24.999999999999993</v>
      </c>
      <c r="BT168">
        <f t="shared" si="222"/>
        <v>-456.02820441201942</v>
      </c>
      <c r="BU168">
        <f t="shared" si="223"/>
        <v>-24.999999999999996</v>
      </c>
      <c r="BV168">
        <f t="shared" si="224"/>
        <v>-864.55079551990707</v>
      </c>
      <c r="BW168">
        <f t="shared" si="225"/>
        <v>-24.999999999999996</v>
      </c>
      <c r="BX168">
        <f t="shared" si="226"/>
        <v>1155.2670251677528</v>
      </c>
      <c r="BY168">
        <f t="shared" si="227"/>
        <v>25.147126609463278</v>
      </c>
      <c r="BZ168">
        <f t="shared" si="228"/>
        <v>1484.7657669706132</v>
      </c>
      <c r="CA168">
        <f t="shared" si="229"/>
        <v>2091.8794776042291</v>
      </c>
      <c r="CB168">
        <f t="shared" si="230"/>
        <v>-21807.472598893026</v>
      </c>
      <c r="CC168">
        <f t="shared" si="231"/>
        <v>-25.000000000000004</v>
      </c>
    </row>
    <row r="169" spans="5:81" x14ac:dyDescent="0.2">
      <c r="E169">
        <f t="shared" si="232"/>
        <v>15.399999999999961</v>
      </c>
      <c r="F169" t="e" cm="1">
        <f t="array" ref="F169">xtoyxsnew($E169,F$14,alfa,vita)</f>
        <v>#VALUE!</v>
      </c>
      <c r="G169" t="e" cm="1">
        <f t="array" ref="G169">YtoYySInEW($E169,F$14,alfa,vita)</f>
        <v>#VALUE!</v>
      </c>
      <c r="H169">
        <f t="shared" si="158"/>
        <v>-1508.1988534296886</v>
      </c>
      <c r="I169">
        <f t="shared" si="159"/>
        <v>2109.2320386104061</v>
      </c>
      <c r="J169">
        <f t="shared" si="160"/>
        <v>-1156.8413516415617</v>
      </c>
      <c r="K169">
        <f t="shared" si="161"/>
        <v>21.054029322913955</v>
      </c>
      <c r="L169">
        <f t="shared" si="162"/>
        <v>864.55079551990707</v>
      </c>
      <c r="M169">
        <f t="shared" si="163"/>
        <v>-24.999999999999996</v>
      </c>
      <c r="N169">
        <f t="shared" si="164"/>
        <v>456.02820441201942</v>
      </c>
      <c r="O169">
        <f t="shared" si="165"/>
        <v>-24.999999999999996</v>
      </c>
      <c r="P169">
        <f t="shared" si="166"/>
        <v>285.61944901923454</v>
      </c>
      <c r="Q169">
        <f t="shared" si="167"/>
        <v>-24.999999999999993</v>
      </c>
      <c r="R169">
        <f t="shared" si="168"/>
        <v>197.575862670373</v>
      </c>
      <c r="S169">
        <f t="shared" si="169"/>
        <v>-24.999999999999993</v>
      </c>
      <c r="T169">
        <f t="shared" si="170"/>
        <v>145.49360168409314</v>
      </c>
      <c r="U169">
        <f t="shared" si="171"/>
        <v>-25</v>
      </c>
      <c r="V169">
        <f t="shared" si="172"/>
        <v>111.60596797719829</v>
      </c>
      <c r="W169">
        <f t="shared" si="173"/>
        <v>-25</v>
      </c>
      <c r="X169">
        <f t="shared" si="174"/>
        <v>87.91213534812033</v>
      </c>
      <c r="Y169">
        <f t="shared" si="175"/>
        <v>-25</v>
      </c>
      <c r="Z169">
        <f t="shared" si="176"/>
        <v>70.3698266616517</v>
      </c>
      <c r="AA169">
        <f t="shared" si="177"/>
        <v>-25</v>
      </c>
      <c r="AB169">
        <f t="shared" si="178"/>
        <v>56.751474918188272</v>
      </c>
      <c r="AC169">
        <f t="shared" si="179"/>
        <v>-25</v>
      </c>
      <c r="AD169">
        <f t="shared" si="180"/>
        <v>45.741871183226664</v>
      </c>
      <c r="AE169">
        <f t="shared" si="181"/>
        <v>-25.000000000000004</v>
      </c>
      <c r="AF169">
        <f t="shared" si="182"/>
        <v>36.518436823865017</v>
      </c>
      <c r="AG169">
        <f t="shared" si="183"/>
        <v>-24.999999999999996</v>
      </c>
      <c r="AH169">
        <f t="shared" si="184"/>
        <v>28.539816339744824</v>
      </c>
      <c r="AI169">
        <f t="shared" si="185"/>
        <v>-25</v>
      </c>
      <c r="AJ169">
        <f t="shared" si="186"/>
        <v>21.432104094770011</v>
      </c>
      <c r="AK169">
        <f t="shared" si="187"/>
        <v>-24.999999999999996</v>
      </c>
      <c r="AL169">
        <f t="shared" si="188"/>
        <v>14.923920022010648</v>
      </c>
      <c r="AM169">
        <f t="shared" si="189"/>
        <v>-24.999999999999996</v>
      </c>
      <c r="AN169">
        <f t="shared" si="190"/>
        <v>8.8071829529268086</v>
      </c>
      <c r="AO169">
        <f t="shared" si="191"/>
        <v>-25</v>
      </c>
      <c r="AP169">
        <f t="shared" si="192"/>
        <v>2.9118389571127636</v>
      </c>
      <c r="AQ169">
        <f t="shared" si="193"/>
        <v>-25</v>
      </c>
      <c r="AR169">
        <f t="shared" si="194"/>
        <v>-2.9118389571127636</v>
      </c>
      <c r="AS169">
        <f t="shared" si="195"/>
        <v>-25</v>
      </c>
      <c r="AT169">
        <f t="shared" si="196"/>
        <v>-8.8071829529268086</v>
      </c>
      <c r="AU169">
        <f t="shared" si="197"/>
        <v>-25</v>
      </c>
      <c r="AV169">
        <f t="shared" si="198"/>
        <v>-14.923920022010648</v>
      </c>
      <c r="AW169">
        <f t="shared" si="199"/>
        <v>-24.999999999999996</v>
      </c>
      <c r="AX169">
        <f t="shared" si="200"/>
        <v>-21.432104094770011</v>
      </c>
      <c r="AY169">
        <f t="shared" si="201"/>
        <v>-24.999999999999996</v>
      </c>
      <c r="AZ169">
        <f t="shared" si="202"/>
        <v>-28.539816339744824</v>
      </c>
      <c r="BA169">
        <f t="shared" si="203"/>
        <v>-25</v>
      </c>
      <c r="BB169">
        <f t="shared" si="204"/>
        <v>-36.518436823865017</v>
      </c>
      <c r="BC169">
        <f t="shared" si="205"/>
        <v>-24.999999999999996</v>
      </c>
      <c r="BD169">
        <f t="shared" si="206"/>
        <v>-45.741871183226664</v>
      </c>
      <c r="BE169">
        <f t="shared" si="207"/>
        <v>-25.000000000000004</v>
      </c>
      <c r="BF169">
        <f t="shared" si="208"/>
        <v>-56.751474918188272</v>
      </c>
      <c r="BG169">
        <f t="shared" si="209"/>
        <v>-25</v>
      </c>
      <c r="BH169">
        <f t="shared" si="210"/>
        <v>-70.3698266616517</v>
      </c>
      <c r="BI169">
        <f t="shared" si="211"/>
        <v>-25</v>
      </c>
      <c r="BJ169">
        <f t="shared" si="212"/>
        <v>-87.91213534812033</v>
      </c>
      <c r="BK169">
        <f t="shared" si="213"/>
        <v>-25</v>
      </c>
      <c r="BL169">
        <f t="shared" si="214"/>
        <v>-111.60596797719829</v>
      </c>
      <c r="BM169">
        <f t="shared" si="215"/>
        <v>-25</v>
      </c>
      <c r="BN169">
        <f t="shared" si="216"/>
        <v>-145.49360168409314</v>
      </c>
      <c r="BO169">
        <f t="shared" si="217"/>
        <v>-25</v>
      </c>
      <c r="BP169">
        <f t="shared" si="218"/>
        <v>-197.575862670373</v>
      </c>
      <c r="BQ169">
        <f t="shared" si="219"/>
        <v>-24.999999999999993</v>
      </c>
      <c r="BR169">
        <f t="shared" si="220"/>
        <v>-285.61944901923454</v>
      </c>
      <c r="BS169">
        <f t="shared" si="221"/>
        <v>-24.999999999999993</v>
      </c>
      <c r="BT169">
        <f t="shared" si="222"/>
        <v>-456.02820441201942</v>
      </c>
      <c r="BU169">
        <f t="shared" si="223"/>
        <v>-24.999999999999996</v>
      </c>
      <c r="BV169">
        <f t="shared" si="224"/>
        <v>-864.55079551990707</v>
      </c>
      <c r="BW169">
        <f t="shared" si="225"/>
        <v>-24.999999999999996</v>
      </c>
      <c r="BX169">
        <f t="shared" si="226"/>
        <v>1156.8413516415617</v>
      </c>
      <c r="BY169">
        <f t="shared" si="227"/>
        <v>21.054029322913955</v>
      </c>
      <c r="BZ169">
        <f t="shared" si="228"/>
        <v>1508.1988534296886</v>
      </c>
      <c r="CA169">
        <f t="shared" si="229"/>
        <v>2109.2320386104061</v>
      </c>
      <c r="CB169">
        <f t="shared" si="230"/>
        <v>-21807.472598893026</v>
      </c>
      <c r="CC169">
        <f t="shared" si="231"/>
        <v>-25.000000000000004</v>
      </c>
    </row>
    <row r="170" spans="5:81" x14ac:dyDescent="0.2">
      <c r="E170">
        <f t="shared" si="232"/>
        <v>15.499999999999961</v>
      </c>
      <c r="F170" t="e" cm="1">
        <f t="array" ref="F170">xtoyxsnew($E170,F$14,alfa,vita)</f>
        <v>#VALUE!</v>
      </c>
      <c r="G170" t="e" cm="1">
        <f t="array" ref="G170">YtoYySInEW($E170,F$14,alfa,vita)</f>
        <v>#VALUE!</v>
      </c>
      <c r="H170">
        <f t="shared" si="158"/>
        <v>-1531.8229164850977</v>
      </c>
      <c r="I170">
        <f t="shared" si="159"/>
        <v>2126.5252099760155</v>
      </c>
      <c r="J170">
        <f t="shared" si="160"/>
        <v>-1158.2841309086739</v>
      </c>
      <c r="K170">
        <f t="shared" si="161"/>
        <v>17.111558022412083</v>
      </c>
      <c r="L170">
        <f t="shared" si="162"/>
        <v>864.55079551990707</v>
      </c>
      <c r="M170">
        <f t="shared" si="163"/>
        <v>-24.999999999999996</v>
      </c>
      <c r="N170">
        <f t="shared" si="164"/>
        <v>456.02820441201942</v>
      </c>
      <c r="O170">
        <f t="shared" si="165"/>
        <v>-24.999999999999996</v>
      </c>
      <c r="P170">
        <f t="shared" si="166"/>
        <v>285.61944901923454</v>
      </c>
      <c r="Q170">
        <f t="shared" si="167"/>
        <v>-24.999999999999993</v>
      </c>
      <c r="R170">
        <f t="shared" si="168"/>
        <v>197.575862670373</v>
      </c>
      <c r="S170">
        <f t="shared" si="169"/>
        <v>-24.999999999999993</v>
      </c>
      <c r="T170">
        <f t="shared" si="170"/>
        <v>145.49360168409314</v>
      </c>
      <c r="U170">
        <f t="shared" si="171"/>
        <v>-25</v>
      </c>
      <c r="V170">
        <f t="shared" si="172"/>
        <v>111.60596797719829</v>
      </c>
      <c r="W170">
        <f t="shared" si="173"/>
        <v>-25</v>
      </c>
      <c r="X170">
        <f t="shared" si="174"/>
        <v>87.91213534812033</v>
      </c>
      <c r="Y170">
        <f t="shared" si="175"/>
        <v>-25</v>
      </c>
      <c r="Z170">
        <f t="shared" si="176"/>
        <v>70.3698266616517</v>
      </c>
      <c r="AA170">
        <f t="shared" si="177"/>
        <v>-25</v>
      </c>
      <c r="AB170">
        <f t="shared" si="178"/>
        <v>56.751474918188272</v>
      </c>
      <c r="AC170">
        <f t="shared" si="179"/>
        <v>-25</v>
      </c>
      <c r="AD170">
        <f t="shared" si="180"/>
        <v>45.741871183226664</v>
      </c>
      <c r="AE170">
        <f t="shared" si="181"/>
        <v>-25.000000000000004</v>
      </c>
      <c r="AF170">
        <f t="shared" si="182"/>
        <v>36.518436823865017</v>
      </c>
      <c r="AG170">
        <f t="shared" si="183"/>
        <v>-24.999999999999996</v>
      </c>
      <c r="AH170">
        <f t="shared" si="184"/>
        <v>28.539816339744824</v>
      </c>
      <c r="AI170">
        <f t="shared" si="185"/>
        <v>-25</v>
      </c>
      <c r="AJ170">
        <f t="shared" si="186"/>
        <v>21.432104094770011</v>
      </c>
      <c r="AK170">
        <f t="shared" si="187"/>
        <v>-24.999999999999996</v>
      </c>
      <c r="AL170">
        <f t="shared" si="188"/>
        <v>14.923920022010648</v>
      </c>
      <c r="AM170">
        <f t="shared" si="189"/>
        <v>-24.999999999999996</v>
      </c>
      <c r="AN170">
        <f t="shared" si="190"/>
        <v>8.8071829529268086</v>
      </c>
      <c r="AO170">
        <f t="shared" si="191"/>
        <v>-25</v>
      </c>
      <c r="AP170">
        <f t="shared" si="192"/>
        <v>2.9118389571127636</v>
      </c>
      <c r="AQ170">
        <f t="shared" si="193"/>
        <v>-25</v>
      </c>
      <c r="AR170">
        <f t="shared" si="194"/>
        <v>-2.9118389571127636</v>
      </c>
      <c r="AS170">
        <f t="shared" si="195"/>
        <v>-25</v>
      </c>
      <c r="AT170">
        <f t="shared" si="196"/>
        <v>-8.8071829529268086</v>
      </c>
      <c r="AU170">
        <f t="shared" si="197"/>
        <v>-25</v>
      </c>
      <c r="AV170">
        <f t="shared" si="198"/>
        <v>-14.923920022010648</v>
      </c>
      <c r="AW170">
        <f t="shared" si="199"/>
        <v>-24.999999999999996</v>
      </c>
      <c r="AX170">
        <f t="shared" si="200"/>
        <v>-21.432104094770011</v>
      </c>
      <c r="AY170">
        <f t="shared" si="201"/>
        <v>-24.999999999999996</v>
      </c>
      <c r="AZ170">
        <f t="shared" si="202"/>
        <v>-28.539816339744824</v>
      </c>
      <c r="BA170">
        <f t="shared" si="203"/>
        <v>-25</v>
      </c>
      <c r="BB170">
        <f t="shared" si="204"/>
        <v>-36.518436823865017</v>
      </c>
      <c r="BC170">
        <f t="shared" si="205"/>
        <v>-24.999999999999996</v>
      </c>
      <c r="BD170">
        <f t="shared" si="206"/>
        <v>-45.741871183226664</v>
      </c>
      <c r="BE170">
        <f t="shared" si="207"/>
        <v>-25.000000000000004</v>
      </c>
      <c r="BF170">
        <f t="shared" si="208"/>
        <v>-56.751474918188272</v>
      </c>
      <c r="BG170">
        <f t="shared" si="209"/>
        <v>-25</v>
      </c>
      <c r="BH170">
        <f t="shared" si="210"/>
        <v>-70.3698266616517</v>
      </c>
      <c r="BI170">
        <f t="shared" si="211"/>
        <v>-25</v>
      </c>
      <c r="BJ170">
        <f t="shared" si="212"/>
        <v>-87.91213534812033</v>
      </c>
      <c r="BK170">
        <f t="shared" si="213"/>
        <v>-25</v>
      </c>
      <c r="BL170">
        <f t="shared" si="214"/>
        <v>-111.60596797719829</v>
      </c>
      <c r="BM170">
        <f t="shared" si="215"/>
        <v>-25</v>
      </c>
      <c r="BN170">
        <f t="shared" si="216"/>
        <v>-145.49360168409314</v>
      </c>
      <c r="BO170">
        <f t="shared" si="217"/>
        <v>-25</v>
      </c>
      <c r="BP170">
        <f t="shared" si="218"/>
        <v>-197.575862670373</v>
      </c>
      <c r="BQ170">
        <f t="shared" si="219"/>
        <v>-24.999999999999993</v>
      </c>
      <c r="BR170">
        <f t="shared" si="220"/>
        <v>-285.61944901923454</v>
      </c>
      <c r="BS170">
        <f t="shared" si="221"/>
        <v>-24.999999999999993</v>
      </c>
      <c r="BT170">
        <f t="shared" si="222"/>
        <v>-456.02820441201942</v>
      </c>
      <c r="BU170">
        <f t="shared" si="223"/>
        <v>-24.999999999999996</v>
      </c>
      <c r="BV170">
        <f t="shared" si="224"/>
        <v>-864.55079551990707</v>
      </c>
      <c r="BW170">
        <f t="shared" si="225"/>
        <v>-24.999999999999996</v>
      </c>
      <c r="BX170">
        <f t="shared" si="226"/>
        <v>1158.2841309086739</v>
      </c>
      <c r="BY170">
        <f t="shared" si="227"/>
        <v>17.111558022412083</v>
      </c>
      <c r="BZ170">
        <f t="shared" si="228"/>
        <v>1531.8229164850977</v>
      </c>
      <c r="CA170">
        <f t="shared" si="229"/>
        <v>2126.5252099760155</v>
      </c>
      <c r="CB170">
        <f t="shared" si="230"/>
        <v>-21807.472598893026</v>
      </c>
      <c r="CC170">
        <f t="shared" si="231"/>
        <v>-25.000000000000004</v>
      </c>
    </row>
    <row r="171" spans="5:81" x14ac:dyDescent="0.2">
      <c r="E171">
        <f t="shared" si="232"/>
        <v>15.599999999999961</v>
      </c>
      <c r="F171" t="e" cm="1">
        <f t="array" ref="F171">xtoyxsnew($E171,F$14,alfa,vita)</f>
        <v>#VALUE!</v>
      </c>
      <c r="G171" t="e" cm="1">
        <f t="array" ref="G171">YtoYySInEW($E171,F$14,alfa,vita)</f>
        <v>#VALUE!</v>
      </c>
      <c r="H171">
        <f t="shared" si="158"/>
        <v>-1555.6372898080501</v>
      </c>
      <c r="I171">
        <f t="shared" si="159"/>
        <v>2143.7568899453004</v>
      </c>
      <c r="J171">
        <f t="shared" si="160"/>
        <v>-1159.6003638177242</v>
      </c>
      <c r="K171">
        <f t="shared" si="161"/>
        <v>13.323937858566739</v>
      </c>
      <c r="L171">
        <f t="shared" si="162"/>
        <v>864.55079551990707</v>
      </c>
      <c r="M171">
        <f t="shared" si="163"/>
        <v>-24.999999999999996</v>
      </c>
      <c r="N171">
        <f t="shared" si="164"/>
        <v>456.02820441201942</v>
      </c>
      <c r="O171">
        <f t="shared" si="165"/>
        <v>-24.999999999999996</v>
      </c>
      <c r="P171">
        <f t="shared" si="166"/>
        <v>285.61944901923454</v>
      </c>
      <c r="Q171">
        <f t="shared" si="167"/>
        <v>-24.999999999999993</v>
      </c>
      <c r="R171">
        <f t="shared" si="168"/>
        <v>197.575862670373</v>
      </c>
      <c r="S171">
        <f t="shared" si="169"/>
        <v>-24.999999999999993</v>
      </c>
      <c r="T171">
        <f t="shared" si="170"/>
        <v>145.49360168409314</v>
      </c>
      <c r="U171">
        <f t="shared" si="171"/>
        <v>-25</v>
      </c>
      <c r="V171">
        <f t="shared" si="172"/>
        <v>111.60596797719829</v>
      </c>
      <c r="W171">
        <f t="shared" si="173"/>
        <v>-25</v>
      </c>
      <c r="X171">
        <f t="shared" si="174"/>
        <v>87.91213534812033</v>
      </c>
      <c r="Y171">
        <f t="shared" si="175"/>
        <v>-25</v>
      </c>
      <c r="Z171">
        <f t="shared" si="176"/>
        <v>70.3698266616517</v>
      </c>
      <c r="AA171">
        <f t="shared" si="177"/>
        <v>-25</v>
      </c>
      <c r="AB171">
        <f t="shared" si="178"/>
        <v>56.751474918188272</v>
      </c>
      <c r="AC171">
        <f t="shared" si="179"/>
        <v>-25</v>
      </c>
      <c r="AD171">
        <f t="shared" si="180"/>
        <v>45.741871183226664</v>
      </c>
      <c r="AE171">
        <f t="shared" si="181"/>
        <v>-25.000000000000004</v>
      </c>
      <c r="AF171">
        <f t="shared" si="182"/>
        <v>36.518436823865017</v>
      </c>
      <c r="AG171">
        <f t="shared" si="183"/>
        <v>-24.999999999999996</v>
      </c>
      <c r="AH171">
        <f t="shared" si="184"/>
        <v>28.539816339744824</v>
      </c>
      <c r="AI171">
        <f t="shared" si="185"/>
        <v>-25</v>
      </c>
      <c r="AJ171">
        <f t="shared" si="186"/>
        <v>21.432104094770011</v>
      </c>
      <c r="AK171">
        <f t="shared" si="187"/>
        <v>-24.999999999999996</v>
      </c>
      <c r="AL171">
        <f t="shared" si="188"/>
        <v>14.923920022010648</v>
      </c>
      <c r="AM171">
        <f t="shared" si="189"/>
        <v>-24.999999999999996</v>
      </c>
      <c r="AN171">
        <f t="shared" si="190"/>
        <v>8.8071829529268086</v>
      </c>
      <c r="AO171">
        <f t="shared" si="191"/>
        <v>-25</v>
      </c>
      <c r="AP171">
        <f t="shared" si="192"/>
        <v>2.9118389571127636</v>
      </c>
      <c r="AQ171">
        <f t="shared" si="193"/>
        <v>-25</v>
      </c>
      <c r="AR171">
        <f t="shared" si="194"/>
        <v>-2.9118389571127636</v>
      </c>
      <c r="AS171">
        <f t="shared" si="195"/>
        <v>-25</v>
      </c>
      <c r="AT171">
        <f t="shared" si="196"/>
        <v>-8.8071829529268086</v>
      </c>
      <c r="AU171">
        <f t="shared" si="197"/>
        <v>-25</v>
      </c>
      <c r="AV171">
        <f t="shared" si="198"/>
        <v>-14.923920022010648</v>
      </c>
      <c r="AW171">
        <f t="shared" si="199"/>
        <v>-24.999999999999996</v>
      </c>
      <c r="AX171">
        <f t="shared" si="200"/>
        <v>-21.432104094770011</v>
      </c>
      <c r="AY171">
        <f t="shared" si="201"/>
        <v>-24.999999999999996</v>
      </c>
      <c r="AZ171">
        <f t="shared" si="202"/>
        <v>-28.539816339744824</v>
      </c>
      <c r="BA171">
        <f t="shared" si="203"/>
        <v>-25</v>
      </c>
      <c r="BB171">
        <f t="shared" si="204"/>
        <v>-36.518436823865017</v>
      </c>
      <c r="BC171">
        <f t="shared" si="205"/>
        <v>-24.999999999999996</v>
      </c>
      <c r="BD171">
        <f t="shared" si="206"/>
        <v>-45.741871183226664</v>
      </c>
      <c r="BE171">
        <f t="shared" si="207"/>
        <v>-25.000000000000004</v>
      </c>
      <c r="BF171">
        <f t="shared" si="208"/>
        <v>-56.751474918188272</v>
      </c>
      <c r="BG171">
        <f t="shared" si="209"/>
        <v>-25</v>
      </c>
      <c r="BH171">
        <f t="shared" si="210"/>
        <v>-70.3698266616517</v>
      </c>
      <c r="BI171">
        <f t="shared" si="211"/>
        <v>-25</v>
      </c>
      <c r="BJ171">
        <f t="shared" si="212"/>
        <v>-87.91213534812033</v>
      </c>
      <c r="BK171">
        <f t="shared" si="213"/>
        <v>-25</v>
      </c>
      <c r="BL171">
        <f t="shared" si="214"/>
        <v>-111.60596797719829</v>
      </c>
      <c r="BM171">
        <f t="shared" si="215"/>
        <v>-25</v>
      </c>
      <c r="BN171">
        <f t="shared" si="216"/>
        <v>-145.49360168409314</v>
      </c>
      <c r="BO171">
        <f t="shared" si="217"/>
        <v>-25</v>
      </c>
      <c r="BP171">
        <f t="shared" si="218"/>
        <v>-197.575862670373</v>
      </c>
      <c r="BQ171">
        <f t="shared" si="219"/>
        <v>-24.999999999999993</v>
      </c>
      <c r="BR171">
        <f t="shared" si="220"/>
        <v>-285.61944901923454</v>
      </c>
      <c r="BS171">
        <f t="shared" si="221"/>
        <v>-24.999999999999993</v>
      </c>
      <c r="BT171">
        <f t="shared" si="222"/>
        <v>-456.02820441201942</v>
      </c>
      <c r="BU171">
        <f t="shared" si="223"/>
        <v>-24.999999999999996</v>
      </c>
      <c r="BV171">
        <f t="shared" si="224"/>
        <v>-864.55079551990707</v>
      </c>
      <c r="BW171">
        <f t="shared" si="225"/>
        <v>-24.999999999999996</v>
      </c>
      <c r="BX171">
        <f t="shared" si="226"/>
        <v>1159.6003638177242</v>
      </c>
      <c r="BY171">
        <f t="shared" si="227"/>
        <v>13.323937858566739</v>
      </c>
      <c r="BZ171">
        <f t="shared" si="228"/>
        <v>1555.6372898080501</v>
      </c>
      <c r="CA171">
        <f t="shared" si="229"/>
        <v>2143.7568899453004</v>
      </c>
      <c r="CB171">
        <f t="shared" si="230"/>
        <v>-21807.472598893026</v>
      </c>
      <c r="CC171">
        <f t="shared" si="231"/>
        <v>-25.000000000000004</v>
      </c>
    </row>
    <row r="172" spans="5:81" x14ac:dyDescent="0.2">
      <c r="E172">
        <f t="shared" si="232"/>
        <v>15.69999999999996</v>
      </c>
      <c r="F172" t="e" cm="1">
        <f t="array" ref="F172">xtoyxsnew($E172,F$14,alfa,vita)</f>
        <v>#VALUE!</v>
      </c>
      <c r="G172" t="e" cm="1">
        <f t="array" ref="G172">YtoYySInEW($E172,F$14,alfa,vita)</f>
        <v>#VALUE!</v>
      </c>
      <c r="H172">
        <f t="shared" si="158"/>
        <v>-1579.641283940063</v>
      </c>
      <c r="I172">
        <f t="shared" si="159"/>
        <v>2160.9249842359673</v>
      </c>
      <c r="J172">
        <f t="shared" si="160"/>
        <v>-1160.795186837212</v>
      </c>
      <c r="K172">
        <f t="shared" si="161"/>
        <v>9.6952280278624361</v>
      </c>
      <c r="L172">
        <f t="shared" si="162"/>
        <v>864.55079551990707</v>
      </c>
      <c r="M172">
        <f t="shared" si="163"/>
        <v>-24.999999999999996</v>
      </c>
      <c r="N172">
        <f t="shared" si="164"/>
        <v>456.02820441201942</v>
      </c>
      <c r="O172">
        <f t="shared" si="165"/>
        <v>-24.999999999999996</v>
      </c>
      <c r="P172">
        <f t="shared" si="166"/>
        <v>285.61944901923454</v>
      </c>
      <c r="Q172">
        <f t="shared" si="167"/>
        <v>-24.999999999999993</v>
      </c>
      <c r="R172">
        <f t="shared" si="168"/>
        <v>197.575862670373</v>
      </c>
      <c r="S172">
        <f t="shared" si="169"/>
        <v>-24.999999999999993</v>
      </c>
      <c r="T172">
        <f t="shared" si="170"/>
        <v>145.49360168409314</v>
      </c>
      <c r="U172">
        <f t="shared" si="171"/>
        <v>-25</v>
      </c>
      <c r="V172">
        <f t="shared" si="172"/>
        <v>111.60596797719829</v>
      </c>
      <c r="W172">
        <f t="shared" si="173"/>
        <v>-25</v>
      </c>
      <c r="X172">
        <f t="shared" si="174"/>
        <v>87.91213534812033</v>
      </c>
      <c r="Y172">
        <f t="shared" si="175"/>
        <v>-25</v>
      </c>
      <c r="Z172">
        <f t="shared" si="176"/>
        <v>70.3698266616517</v>
      </c>
      <c r="AA172">
        <f t="shared" si="177"/>
        <v>-25</v>
      </c>
      <c r="AB172">
        <f t="shared" si="178"/>
        <v>56.751474918188272</v>
      </c>
      <c r="AC172">
        <f t="shared" si="179"/>
        <v>-25</v>
      </c>
      <c r="AD172">
        <f t="shared" si="180"/>
        <v>45.741871183226664</v>
      </c>
      <c r="AE172">
        <f t="shared" si="181"/>
        <v>-25.000000000000004</v>
      </c>
      <c r="AF172">
        <f t="shared" si="182"/>
        <v>36.518436823865017</v>
      </c>
      <c r="AG172">
        <f t="shared" si="183"/>
        <v>-24.999999999999996</v>
      </c>
      <c r="AH172">
        <f t="shared" si="184"/>
        <v>28.539816339744824</v>
      </c>
      <c r="AI172">
        <f t="shared" si="185"/>
        <v>-25</v>
      </c>
      <c r="AJ172">
        <f t="shared" si="186"/>
        <v>21.432104094770011</v>
      </c>
      <c r="AK172">
        <f t="shared" si="187"/>
        <v>-24.999999999999996</v>
      </c>
      <c r="AL172">
        <f t="shared" si="188"/>
        <v>14.923920022010648</v>
      </c>
      <c r="AM172">
        <f t="shared" si="189"/>
        <v>-24.999999999999996</v>
      </c>
      <c r="AN172">
        <f t="shared" si="190"/>
        <v>8.8071829529268086</v>
      </c>
      <c r="AO172">
        <f t="shared" si="191"/>
        <v>-25</v>
      </c>
      <c r="AP172">
        <f t="shared" si="192"/>
        <v>2.9118389571127636</v>
      </c>
      <c r="AQ172">
        <f t="shared" si="193"/>
        <v>-25</v>
      </c>
      <c r="AR172">
        <f t="shared" si="194"/>
        <v>-2.9118389571127636</v>
      </c>
      <c r="AS172">
        <f t="shared" si="195"/>
        <v>-25</v>
      </c>
      <c r="AT172">
        <f t="shared" si="196"/>
        <v>-8.8071829529268086</v>
      </c>
      <c r="AU172">
        <f t="shared" si="197"/>
        <v>-25</v>
      </c>
      <c r="AV172">
        <f t="shared" si="198"/>
        <v>-14.923920022010648</v>
      </c>
      <c r="AW172">
        <f t="shared" si="199"/>
        <v>-24.999999999999996</v>
      </c>
      <c r="AX172">
        <f t="shared" si="200"/>
        <v>-21.432104094770011</v>
      </c>
      <c r="AY172">
        <f t="shared" si="201"/>
        <v>-24.999999999999996</v>
      </c>
      <c r="AZ172">
        <f t="shared" si="202"/>
        <v>-28.539816339744824</v>
      </c>
      <c r="BA172">
        <f t="shared" si="203"/>
        <v>-25</v>
      </c>
      <c r="BB172">
        <f t="shared" si="204"/>
        <v>-36.518436823865017</v>
      </c>
      <c r="BC172">
        <f t="shared" si="205"/>
        <v>-24.999999999999996</v>
      </c>
      <c r="BD172">
        <f t="shared" si="206"/>
        <v>-45.741871183226664</v>
      </c>
      <c r="BE172">
        <f t="shared" si="207"/>
        <v>-25.000000000000004</v>
      </c>
      <c r="BF172">
        <f t="shared" si="208"/>
        <v>-56.751474918188272</v>
      </c>
      <c r="BG172">
        <f t="shared" si="209"/>
        <v>-25</v>
      </c>
      <c r="BH172">
        <f t="shared" si="210"/>
        <v>-70.3698266616517</v>
      </c>
      <c r="BI172">
        <f t="shared" si="211"/>
        <v>-25</v>
      </c>
      <c r="BJ172">
        <f t="shared" si="212"/>
        <v>-87.91213534812033</v>
      </c>
      <c r="BK172">
        <f t="shared" si="213"/>
        <v>-25</v>
      </c>
      <c r="BL172">
        <f t="shared" si="214"/>
        <v>-111.60596797719829</v>
      </c>
      <c r="BM172">
        <f t="shared" si="215"/>
        <v>-25</v>
      </c>
      <c r="BN172">
        <f t="shared" si="216"/>
        <v>-145.49360168409314</v>
      </c>
      <c r="BO172">
        <f t="shared" si="217"/>
        <v>-25</v>
      </c>
      <c r="BP172">
        <f t="shared" si="218"/>
        <v>-197.575862670373</v>
      </c>
      <c r="BQ172">
        <f t="shared" si="219"/>
        <v>-24.999999999999993</v>
      </c>
      <c r="BR172">
        <f t="shared" si="220"/>
        <v>-285.61944901923454</v>
      </c>
      <c r="BS172">
        <f t="shared" si="221"/>
        <v>-24.999999999999993</v>
      </c>
      <c r="BT172">
        <f t="shared" si="222"/>
        <v>-456.02820441201942</v>
      </c>
      <c r="BU172">
        <f t="shared" si="223"/>
        <v>-24.999999999999996</v>
      </c>
      <c r="BV172">
        <f t="shared" si="224"/>
        <v>-864.55079551990707</v>
      </c>
      <c r="BW172">
        <f t="shared" si="225"/>
        <v>-24.999999999999996</v>
      </c>
      <c r="BX172">
        <f t="shared" si="226"/>
        <v>1160.795186837212</v>
      </c>
      <c r="BY172">
        <f t="shared" si="227"/>
        <v>9.6952280278624361</v>
      </c>
      <c r="BZ172">
        <f t="shared" si="228"/>
        <v>1579.641283940063</v>
      </c>
      <c r="CA172">
        <f t="shared" si="229"/>
        <v>2160.9249842359673</v>
      </c>
      <c r="CB172">
        <f t="shared" si="230"/>
        <v>-21807.472598893026</v>
      </c>
      <c r="CC172">
        <f t="shared" si="231"/>
        <v>-25.000000000000004</v>
      </c>
    </row>
    <row r="173" spans="5:81" x14ac:dyDescent="0.2">
      <c r="E173">
        <f t="shared" si="232"/>
        <v>15.79999999999996</v>
      </c>
      <c r="F173" t="e" cm="1">
        <f t="array" ref="F173">xtoyxsnew($E173,F$14,alfa,vita)</f>
        <v>#VALUE!</v>
      </c>
      <c r="G173" t="e" cm="1">
        <f t="array" ref="G173">YtoYySInEW($E173,F$14,alfa,vita)</f>
        <v>#VALUE!</v>
      </c>
      <c r="H173">
        <f t="shared" si="158"/>
        <v>-1603.8341863767596</v>
      </c>
      <c r="I173">
        <f t="shared" si="159"/>
        <v>2178.0274062937183</v>
      </c>
      <c r="J173">
        <f t="shared" si="160"/>
        <v>-1161.8738665507422</v>
      </c>
      <c r="K173">
        <f t="shared" si="161"/>
        <v>6.2293174224134287</v>
      </c>
      <c r="L173">
        <f t="shared" si="162"/>
        <v>864.55079551990707</v>
      </c>
      <c r="M173">
        <f t="shared" si="163"/>
        <v>-24.999999999999996</v>
      </c>
      <c r="N173">
        <f t="shared" si="164"/>
        <v>456.02820441201942</v>
      </c>
      <c r="O173">
        <f t="shared" si="165"/>
        <v>-24.999999999999996</v>
      </c>
      <c r="P173">
        <f t="shared" si="166"/>
        <v>285.61944901923454</v>
      </c>
      <c r="Q173">
        <f t="shared" si="167"/>
        <v>-24.999999999999993</v>
      </c>
      <c r="R173">
        <f t="shared" si="168"/>
        <v>197.575862670373</v>
      </c>
      <c r="S173">
        <f t="shared" si="169"/>
        <v>-24.999999999999993</v>
      </c>
      <c r="T173">
        <f t="shared" si="170"/>
        <v>145.49360168409314</v>
      </c>
      <c r="U173">
        <f t="shared" si="171"/>
        <v>-25</v>
      </c>
      <c r="V173">
        <f t="shared" si="172"/>
        <v>111.60596797719829</v>
      </c>
      <c r="W173">
        <f t="shared" si="173"/>
        <v>-25</v>
      </c>
      <c r="X173">
        <f t="shared" si="174"/>
        <v>87.91213534812033</v>
      </c>
      <c r="Y173">
        <f t="shared" si="175"/>
        <v>-25</v>
      </c>
      <c r="Z173">
        <f t="shared" si="176"/>
        <v>70.3698266616517</v>
      </c>
      <c r="AA173">
        <f t="shared" si="177"/>
        <v>-25</v>
      </c>
      <c r="AB173">
        <f t="shared" si="178"/>
        <v>56.751474918188272</v>
      </c>
      <c r="AC173">
        <f t="shared" si="179"/>
        <v>-25</v>
      </c>
      <c r="AD173">
        <f t="shared" si="180"/>
        <v>45.741871183226664</v>
      </c>
      <c r="AE173">
        <f t="shared" si="181"/>
        <v>-25.000000000000004</v>
      </c>
      <c r="AF173">
        <f t="shared" si="182"/>
        <v>36.518436823865017</v>
      </c>
      <c r="AG173">
        <f t="shared" si="183"/>
        <v>-24.999999999999996</v>
      </c>
      <c r="AH173">
        <f t="shared" si="184"/>
        <v>28.539816339744824</v>
      </c>
      <c r="AI173">
        <f t="shared" si="185"/>
        <v>-25</v>
      </c>
      <c r="AJ173">
        <f t="shared" si="186"/>
        <v>21.432104094770011</v>
      </c>
      <c r="AK173">
        <f t="shared" si="187"/>
        <v>-24.999999999999996</v>
      </c>
      <c r="AL173">
        <f t="shared" si="188"/>
        <v>14.923920022010648</v>
      </c>
      <c r="AM173">
        <f t="shared" si="189"/>
        <v>-24.999999999999996</v>
      </c>
      <c r="AN173">
        <f t="shared" si="190"/>
        <v>8.8071829529268086</v>
      </c>
      <c r="AO173">
        <f t="shared" si="191"/>
        <v>-25</v>
      </c>
      <c r="AP173">
        <f t="shared" si="192"/>
        <v>2.9118389571127636</v>
      </c>
      <c r="AQ173">
        <f t="shared" si="193"/>
        <v>-25</v>
      </c>
      <c r="AR173">
        <f t="shared" si="194"/>
        <v>-2.9118389571127636</v>
      </c>
      <c r="AS173">
        <f t="shared" si="195"/>
        <v>-25</v>
      </c>
      <c r="AT173">
        <f t="shared" si="196"/>
        <v>-8.8071829529268086</v>
      </c>
      <c r="AU173">
        <f t="shared" si="197"/>
        <v>-25</v>
      </c>
      <c r="AV173">
        <f t="shared" si="198"/>
        <v>-14.923920022010648</v>
      </c>
      <c r="AW173">
        <f t="shared" si="199"/>
        <v>-24.999999999999996</v>
      </c>
      <c r="AX173">
        <f t="shared" si="200"/>
        <v>-21.432104094770011</v>
      </c>
      <c r="AY173">
        <f t="shared" si="201"/>
        <v>-24.999999999999996</v>
      </c>
      <c r="AZ173">
        <f t="shared" si="202"/>
        <v>-28.539816339744824</v>
      </c>
      <c r="BA173">
        <f t="shared" si="203"/>
        <v>-25</v>
      </c>
      <c r="BB173">
        <f t="shared" si="204"/>
        <v>-36.518436823865017</v>
      </c>
      <c r="BC173">
        <f t="shared" si="205"/>
        <v>-24.999999999999996</v>
      </c>
      <c r="BD173">
        <f t="shared" si="206"/>
        <v>-45.741871183226664</v>
      </c>
      <c r="BE173">
        <f t="shared" si="207"/>
        <v>-25.000000000000004</v>
      </c>
      <c r="BF173">
        <f t="shared" si="208"/>
        <v>-56.751474918188272</v>
      </c>
      <c r="BG173">
        <f t="shared" si="209"/>
        <v>-25</v>
      </c>
      <c r="BH173">
        <f t="shared" si="210"/>
        <v>-70.3698266616517</v>
      </c>
      <c r="BI173">
        <f t="shared" si="211"/>
        <v>-25</v>
      </c>
      <c r="BJ173">
        <f t="shared" si="212"/>
        <v>-87.91213534812033</v>
      </c>
      <c r="BK173">
        <f t="shared" si="213"/>
        <v>-25</v>
      </c>
      <c r="BL173">
        <f t="shared" si="214"/>
        <v>-111.60596797719829</v>
      </c>
      <c r="BM173">
        <f t="shared" si="215"/>
        <v>-25</v>
      </c>
      <c r="BN173">
        <f t="shared" si="216"/>
        <v>-145.49360168409314</v>
      </c>
      <c r="BO173">
        <f t="shared" si="217"/>
        <v>-25</v>
      </c>
      <c r="BP173">
        <f t="shared" si="218"/>
        <v>-197.575862670373</v>
      </c>
      <c r="BQ173">
        <f t="shared" si="219"/>
        <v>-24.999999999999993</v>
      </c>
      <c r="BR173">
        <f t="shared" si="220"/>
        <v>-285.61944901923454</v>
      </c>
      <c r="BS173">
        <f t="shared" si="221"/>
        <v>-24.999999999999993</v>
      </c>
      <c r="BT173">
        <f t="shared" si="222"/>
        <v>-456.02820441201942</v>
      </c>
      <c r="BU173">
        <f t="shared" si="223"/>
        <v>-24.999999999999996</v>
      </c>
      <c r="BV173">
        <f t="shared" si="224"/>
        <v>-864.55079551990707</v>
      </c>
      <c r="BW173">
        <f t="shared" si="225"/>
        <v>-24.999999999999996</v>
      </c>
      <c r="BX173">
        <f t="shared" si="226"/>
        <v>1161.8738665507422</v>
      </c>
      <c r="BY173">
        <f t="shared" si="227"/>
        <v>6.2293174224134287</v>
      </c>
      <c r="BZ173">
        <f t="shared" si="228"/>
        <v>1603.8341863767596</v>
      </c>
      <c r="CA173">
        <f t="shared" si="229"/>
        <v>2178.0274062937183</v>
      </c>
      <c r="CB173">
        <f t="shared" si="230"/>
        <v>-21807.472598893026</v>
      </c>
      <c r="CC173">
        <f t="shared" si="231"/>
        <v>-25.000000000000004</v>
      </c>
    </row>
    <row r="174" spans="5:81" x14ac:dyDescent="0.2">
      <c r="E174">
        <f t="shared" si="232"/>
        <v>15.899999999999959</v>
      </c>
      <c r="F174" t="e" cm="1">
        <f t="array" ref="F174">xtoyxsnew($E174,F$14,alfa,vita)</f>
        <v>#VALUE!</v>
      </c>
      <c r="G174" t="e" cm="1">
        <f t="array" ref="G174">YtoYySInEW($E174,F$14,alfa,vita)</f>
        <v>#VALUE!</v>
      </c>
      <c r="H174">
        <f t="shared" si="158"/>
        <v>-1628.2152616544599</v>
      </c>
      <c r="I174">
        <f t="shared" si="159"/>
        <v>2195.0620775458474</v>
      </c>
      <c r="J174">
        <f t="shared" si="160"/>
        <v>-1162.8417940128209</v>
      </c>
      <c r="K174">
        <f t="shared" si="161"/>
        <v>2.9299204622343193</v>
      </c>
      <c r="L174">
        <f t="shared" si="162"/>
        <v>864.55079551990707</v>
      </c>
      <c r="M174">
        <f t="shared" si="163"/>
        <v>-24.999999999999996</v>
      </c>
      <c r="N174">
        <f t="shared" si="164"/>
        <v>456.02820441201942</v>
      </c>
      <c r="O174">
        <f t="shared" si="165"/>
        <v>-24.999999999999996</v>
      </c>
      <c r="P174">
        <f t="shared" si="166"/>
        <v>285.61944901923454</v>
      </c>
      <c r="Q174">
        <f t="shared" si="167"/>
        <v>-24.999999999999993</v>
      </c>
      <c r="R174">
        <f t="shared" si="168"/>
        <v>197.575862670373</v>
      </c>
      <c r="S174">
        <f t="shared" si="169"/>
        <v>-24.999999999999993</v>
      </c>
      <c r="T174">
        <f t="shared" si="170"/>
        <v>145.49360168409314</v>
      </c>
      <c r="U174">
        <f t="shared" si="171"/>
        <v>-25</v>
      </c>
      <c r="V174">
        <f t="shared" si="172"/>
        <v>111.60596797719829</v>
      </c>
      <c r="W174">
        <f t="shared" si="173"/>
        <v>-25</v>
      </c>
      <c r="X174">
        <f t="shared" si="174"/>
        <v>87.91213534812033</v>
      </c>
      <c r="Y174">
        <f t="shared" si="175"/>
        <v>-25</v>
      </c>
      <c r="Z174">
        <f t="shared" si="176"/>
        <v>70.3698266616517</v>
      </c>
      <c r="AA174">
        <f t="shared" si="177"/>
        <v>-25</v>
      </c>
      <c r="AB174">
        <f t="shared" si="178"/>
        <v>56.751474918188272</v>
      </c>
      <c r="AC174">
        <f t="shared" si="179"/>
        <v>-25</v>
      </c>
      <c r="AD174">
        <f t="shared" si="180"/>
        <v>45.741871183226664</v>
      </c>
      <c r="AE174">
        <f t="shared" si="181"/>
        <v>-25.000000000000004</v>
      </c>
      <c r="AF174">
        <f t="shared" si="182"/>
        <v>36.518436823865017</v>
      </c>
      <c r="AG174">
        <f t="shared" si="183"/>
        <v>-24.999999999999996</v>
      </c>
      <c r="AH174">
        <f t="shared" si="184"/>
        <v>28.539816339744824</v>
      </c>
      <c r="AI174">
        <f t="shared" si="185"/>
        <v>-25</v>
      </c>
      <c r="AJ174">
        <f t="shared" si="186"/>
        <v>21.432104094770011</v>
      </c>
      <c r="AK174">
        <f t="shared" si="187"/>
        <v>-24.999999999999996</v>
      </c>
      <c r="AL174">
        <f t="shared" si="188"/>
        <v>14.923920022010648</v>
      </c>
      <c r="AM174">
        <f t="shared" si="189"/>
        <v>-24.999999999999996</v>
      </c>
      <c r="AN174">
        <f t="shared" si="190"/>
        <v>8.8071829529268086</v>
      </c>
      <c r="AO174">
        <f t="shared" si="191"/>
        <v>-25</v>
      </c>
      <c r="AP174">
        <f t="shared" si="192"/>
        <v>2.9118389571127636</v>
      </c>
      <c r="AQ174">
        <f t="shared" si="193"/>
        <v>-25</v>
      </c>
      <c r="AR174">
        <f t="shared" si="194"/>
        <v>-2.9118389571127636</v>
      </c>
      <c r="AS174">
        <f t="shared" si="195"/>
        <v>-25</v>
      </c>
      <c r="AT174">
        <f t="shared" si="196"/>
        <v>-8.8071829529268086</v>
      </c>
      <c r="AU174">
        <f t="shared" si="197"/>
        <v>-25</v>
      </c>
      <c r="AV174">
        <f t="shared" si="198"/>
        <v>-14.923920022010648</v>
      </c>
      <c r="AW174">
        <f t="shared" si="199"/>
        <v>-24.999999999999996</v>
      </c>
      <c r="AX174">
        <f t="shared" si="200"/>
        <v>-21.432104094770011</v>
      </c>
      <c r="AY174">
        <f t="shared" si="201"/>
        <v>-24.999999999999996</v>
      </c>
      <c r="AZ174">
        <f t="shared" si="202"/>
        <v>-28.539816339744824</v>
      </c>
      <c r="BA174">
        <f t="shared" si="203"/>
        <v>-25</v>
      </c>
      <c r="BB174">
        <f t="shared" si="204"/>
        <v>-36.518436823865017</v>
      </c>
      <c r="BC174">
        <f t="shared" si="205"/>
        <v>-24.999999999999996</v>
      </c>
      <c r="BD174">
        <f t="shared" si="206"/>
        <v>-45.741871183226664</v>
      </c>
      <c r="BE174">
        <f t="shared" si="207"/>
        <v>-25.000000000000004</v>
      </c>
      <c r="BF174">
        <f t="shared" si="208"/>
        <v>-56.751474918188272</v>
      </c>
      <c r="BG174">
        <f t="shared" si="209"/>
        <v>-25</v>
      </c>
      <c r="BH174">
        <f t="shared" si="210"/>
        <v>-70.3698266616517</v>
      </c>
      <c r="BI174">
        <f t="shared" si="211"/>
        <v>-25</v>
      </c>
      <c r="BJ174">
        <f t="shared" si="212"/>
        <v>-87.91213534812033</v>
      </c>
      <c r="BK174">
        <f t="shared" si="213"/>
        <v>-25</v>
      </c>
      <c r="BL174">
        <f t="shared" si="214"/>
        <v>-111.60596797719829</v>
      </c>
      <c r="BM174">
        <f t="shared" si="215"/>
        <v>-25</v>
      </c>
      <c r="BN174">
        <f t="shared" si="216"/>
        <v>-145.49360168409314</v>
      </c>
      <c r="BO174">
        <f t="shared" si="217"/>
        <v>-25</v>
      </c>
      <c r="BP174">
        <f t="shared" si="218"/>
        <v>-197.575862670373</v>
      </c>
      <c r="BQ174">
        <f t="shared" si="219"/>
        <v>-24.999999999999993</v>
      </c>
      <c r="BR174">
        <f t="shared" si="220"/>
        <v>-285.61944901923454</v>
      </c>
      <c r="BS174">
        <f t="shared" si="221"/>
        <v>-24.999999999999993</v>
      </c>
      <c r="BT174">
        <f t="shared" si="222"/>
        <v>-456.02820441201942</v>
      </c>
      <c r="BU174">
        <f t="shared" si="223"/>
        <v>-24.999999999999996</v>
      </c>
      <c r="BV174">
        <f t="shared" si="224"/>
        <v>-864.55079551990707</v>
      </c>
      <c r="BW174">
        <f t="shared" si="225"/>
        <v>-24.999999999999996</v>
      </c>
      <c r="BX174">
        <f t="shared" si="226"/>
        <v>1162.8417940128209</v>
      </c>
      <c r="BY174">
        <f t="shared" si="227"/>
        <v>2.9299204622343193</v>
      </c>
      <c r="BZ174">
        <f t="shared" si="228"/>
        <v>1628.2152616544599</v>
      </c>
      <c r="CA174">
        <f t="shared" si="229"/>
        <v>2195.0620775458474</v>
      </c>
      <c r="CB174">
        <f t="shared" si="230"/>
        <v>-21807.472598893026</v>
      </c>
      <c r="CC174">
        <f t="shared" si="231"/>
        <v>-25.000000000000004</v>
      </c>
    </row>
    <row r="175" spans="5:81" x14ac:dyDescent="0.2">
      <c r="E175">
        <f t="shared" si="232"/>
        <v>15.999999999999959</v>
      </c>
      <c r="F175" t="e" cm="1">
        <f t="array" ref="F175">xtoyxsnew($E175,F$14,alfa,vita)</f>
        <v>#VALUE!</v>
      </c>
      <c r="G175" t="e" cm="1">
        <f t="array" ref="G175">YtoYySInEW($E175,F$14,alfa,vita)</f>
        <v>#VALUE!</v>
      </c>
      <c r="H175">
        <f t="shared" si="158"/>
        <v>-1652.7837514395715</v>
      </c>
      <c r="I175">
        <f t="shared" si="159"/>
        <v>2212.0269276538584</v>
      </c>
      <c r="J175">
        <f t="shared" si="160"/>
        <v>-1163.7044789712597</v>
      </c>
      <c r="K175">
        <f t="shared" si="161"/>
        <v>-0.19942688550753596</v>
      </c>
      <c r="L175">
        <f t="shared" si="162"/>
        <v>864.55079551990707</v>
      </c>
      <c r="M175">
        <f t="shared" si="163"/>
        <v>-24.999999999999996</v>
      </c>
      <c r="N175">
        <f t="shared" si="164"/>
        <v>456.02820441201942</v>
      </c>
      <c r="O175">
        <f t="shared" si="165"/>
        <v>-24.999999999999996</v>
      </c>
      <c r="P175">
        <f t="shared" si="166"/>
        <v>285.61944901923454</v>
      </c>
      <c r="Q175">
        <f t="shared" si="167"/>
        <v>-24.999999999999993</v>
      </c>
      <c r="R175">
        <f t="shared" si="168"/>
        <v>197.575862670373</v>
      </c>
      <c r="S175">
        <f t="shared" si="169"/>
        <v>-24.999999999999993</v>
      </c>
      <c r="T175">
        <f t="shared" si="170"/>
        <v>145.49360168409314</v>
      </c>
      <c r="U175">
        <f t="shared" si="171"/>
        <v>-25</v>
      </c>
      <c r="V175">
        <f t="shared" si="172"/>
        <v>111.60596797719829</v>
      </c>
      <c r="W175">
        <f t="shared" si="173"/>
        <v>-25</v>
      </c>
      <c r="X175">
        <f t="shared" si="174"/>
        <v>87.91213534812033</v>
      </c>
      <c r="Y175">
        <f t="shared" si="175"/>
        <v>-25</v>
      </c>
      <c r="Z175">
        <f t="shared" si="176"/>
        <v>70.3698266616517</v>
      </c>
      <c r="AA175">
        <f t="shared" si="177"/>
        <v>-25</v>
      </c>
      <c r="AB175">
        <f t="shared" si="178"/>
        <v>56.751474918188272</v>
      </c>
      <c r="AC175">
        <f t="shared" si="179"/>
        <v>-25</v>
      </c>
      <c r="AD175">
        <f t="shared" si="180"/>
        <v>45.741871183226664</v>
      </c>
      <c r="AE175">
        <f t="shared" si="181"/>
        <v>-25.000000000000004</v>
      </c>
      <c r="AF175">
        <f t="shared" si="182"/>
        <v>36.518436823865017</v>
      </c>
      <c r="AG175">
        <f t="shared" si="183"/>
        <v>-24.999999999999996</v>
      </c>
      <c r="AH175">
        <f t="shared" si="184"/>
        <v>28.539816339744824</v>
      </c>
      <c r="AI175">
        <f t="shared" si="185"/>
        <v>-25</v>
      </c>
      <c r="AJ175">
        <f t="shared" si="186"/>
        <v>21.432104094770011</v>
      </c>
      <c r="AK175">
        <f t="shared" si="187"/>
        <v>-24.999999999999996</v>
      </c>
      <c r="AL175">
        <f t="shared" si="188"/>
        <v>14.923920022010648</v>
      </c>
      <c r="AM175">
        <f t="shared" si="189"/>
        <v>-24.999999999999996</v>
      </c>
      <c r="AN175">
        <f t="shared" si="190"/>
        <v>8.8071829529268086</v>
      </c>
      <c r="AO175">
        <f t="shared" si="191"/>
        <v>-25</v>
      </c>
      <c r="AP175">
        <f t="shared" si="192"/>
        <v>2.9118389571127636</v>
      </c>
      <c r="AQ175">
        <f t="shared" si="193"/>
        <v>-25</v>
      </c>
      <c r="AR175">
        <f t="shared" si="194"/>
        <v>-2.9118389571127636</v>
      </c>
      <c r="AS175">
        <f t="shared" si="195"/>
        <v>-25</v>
      </c>
      <c r="AT175">
        <f t="shared" si="196"/>
        <v>-8.8071829529268086</v>
      </c>
      <c r="AU175">
        <f t="shared" si="197"/>
        <v>-25</v>
      </c>
      <c r="AV175">
        <f t="shared" si="198"/>
        <v>-14.923920022010648</v>
      </c>
      <c r="AW175">
        <f t="shared" si="199"/>
        <v>-24.999999999999996</v>
      </c>
      <c r="AX175">
        <f t="shared" si="200"/>
        <v>-21.432104094770011</v>
      </c>
      <c r="AY175">
        <f t="shared" si="201"/>
        <v>-24.999999999999996</v>
      </c>
      <c r="AZ175">
        <f t="shared" si="202"/>
        <v>-28.539816339744824</v>
      </c>
      <c r="BA175">
        <f t="shared" si="203"/>
        <v>-25</v>
      </c>
      <c r="BB175">
        <f t="shared" si="204"/>
        <v>-36.518436823865017</v>
      </c>
      <c r="BC175">
        <f t="shared" si="205"/>
        <v>-24.999999999999996</v>
      </c>
      <c r="BD175">
        <f t="shared" si="206"/>
        <v>-45.741871183226664</v>
      </c>
      <c r="BE175">
        <f t="shared" si="207"/>
        <v>-25.000000000000004</v>
      </c>
      <c r="BF175">
        <f t="shared" si="208"/>
        <v>-56.751474918188272</v>
      </c>
      <c r="BG175">
        <f t="shared" si="209"/>
        <v>-25</v>
      </c>
      <c r="BH175">
        <f t="shared" si="210"/>
        <v>-70.3698266616517</v>
      </c>
      <c r="BI175">
        <f t="shared" si="211"/>
        <v>-25</v>
      </c>
      <c r="BJ175">
        <f t="shared" si="212"/>
        <v>-87.91213534812033</v>
      </c>
      <c r="BK175">
        <f t="shared" si="213"/>
        <v>-25</v>
      </c>
      <c r="BL175">
        <f t="shared" si="214"/>
        <v>-111.60596797719829</v>
      </c>
      <c r="BM175">
        <f t="shared" si="215"/>
        <v>-25</v>
      </c>
      <c r="BN175">
        <f t="shared" si="216"/>
        <v>-145.49360168409314</v>
      </c>
      <c r="BO175">
        <f t="shared" si="217"/>
        <v>-25</v>
      </c>
      <c r="BP175">
        <f t="shared" si="218"/>
        <v>-197.575862670373</v>
      </c>
      <c r="BQ175">
        <f t="shared" si="219"/>
        <v>-24.999999999999993</v>
      </c>
      <c r="BR175">
        <f t="shared" si="220"/>
        <v>-285.61944901923454</v>
      </c>
      <c r="BS175">
        <f t="shared" si="221"/>
        <v>-24.999999999999993</v>
      </c>
      <c r="BT175">
        <f t="shared" si="222"/>
        <v>-456.02820441201942</v>
      </c>
      <c r="BU175">
        <f t="shared" si="223"/>
        <v>-24.999999999999996</v>
      </c>
      <c r="BV175">
        <f t="shared" si="224"/>
        <v>-864.55079551990707</v>
      </c>
      <c r="BW175">
        <f t="shared" si="225"/>
        <v>-24.999999999999996</v>
      </c>
      <c r="BX175">
        <f t="shared" si="226"/>
        <v>1163.7044789712597</v>
      </c>
      <c r="BY175">
        <f t="shared" si="227"/>
        <v>-0.19942688550753596</v>
      </c>
      <c r="BZ175">
        <f t="shared" si="228"/>
        <v>1652.7837514395715</v>
      </c>
      <c r="CA175">
        <f t="shared" si="229"/>
        <v>2212.0269276538584</v>
      </c>
      <c r="CB175">
        <f t="shared" si="230"/>
        <v>-21807.472598893026</v>
      </c>
      <c r="CC175">
        <f t="shared" si="231"/>
        <v>-25.000000000000004</v>
      </c>
    </row>
    <row r="176" spans="5:81" x14ac:dyDescent="0.2">
      <c r="E176">
        <f t="shared" si="232"/>
        <v>16.099999999999959</v>
      </c>
      <c r="F176" t="e" cm="1">
        <f t="array" ref="F176">xtoyxsnew($E176,F$14,alfa,vita)</f>
        <v>#VALUE!</v>
      </c>
      <c r="G176" t="e" cm="1">
        <f t="array" ref="G176">YtoYySInEW($E176,F$14,alfa,vita)</f>
        <v>#VALUE!</v>
      </c>
      <c r="H176">
        <f t="shared" si="158"/>
        <v>-1677.5388746207525</v>
      </c>
      <c r="I176">
        <f t="shared" si="159"/>
        <v>2228.9198947650902</v>
      </c>
      <c r="J176">
        <f t="shared" si="160"/>
        <v>-1164.4675439623691</v>
      </c>
      <c r="K176">
        <f t="shared" si="161"/>
        <v>-3.1553708959923146</v>
      </c>
      <c r="L176">
        <f t="shared" si="162"/>
        <v>864.55079551990707</v>
      </c>
      <c r="M176">
        <f t="shared" si="163"/>
        <v>-24.999999999999996</v>
      </c>
      <c r="N176">
        <f t="shared" si="164"/>
        <v>456.02820441201942</v>
      </c>
      <c r="O176">
        <f t="shared" si="165"/>
        <v>-24.999999999999996</v>
      </c>
      <c r="P176">
        <f t="shared" si="166"/>
        <v>285.61944901923454</v>
      </c>
      <c r="Q176">
        <f t="shared" si="167"/>
        <v>-24.999999999999993</v>
      </c>
      <c r="R176">
        <f t="shared" si="168"/>
        <v>197.575862670373</v>
      </c>
      <c r="S176">
        <f t="shared" si="169"/>
        <v>-24.999999999999993</v>
      </c>
      <c r="T176">
        <f t="shared" si="170"/>
        <v>145.49360168409314</v>
      </c>
      <c r="U176">
        <f t="shared" si="171"/>
        <v>-25</v>
      </c>
      <c r="V176">
        <f t="shared" si="172"/>
        <v>111.60596797719829</v>
      </c>
      <c r="W176">
        <f t="shared" si="173"/>
        <v>-25</v>
      </c>
      <c r="X176">
        <f t="shared" si="174"/>
        <v>87.91213534812033</v>
      </c>
      <c r="Y176">
        <f t="shared" si="175"/>
        <v>-25</v>
      </c>
      <c r="Z176">
        <f t="shared" si="176"/>
        <v>70.3698266616517</v>
      </c>
      <c r="AA176">
        <f t="shared" si="177"/>
        <v>-25</v>
      </c>
      <c r="AB176">
        <f t="shared" si="178"/>
        <v>56.751474918188272</v>
      </c>
      <c r="AC176">
        <f t="shared" si="179"/>
        <v>-25</v>
      </c>
      <c r="AD176">
        <f t="shared" si="180"/>
        <v>45.741871183226664</v>
      </c>
      <c r="AE176">
        <f t="shared" si="181"/>
        <v>-25.000000000000004</v>
      </c>
      <c r="AF176">
        <f t="shared" si="182"/>
        <v>36.518436823865017</v>
      </c>
      <c r="AG176">
        <f t="shared" si="183"/>
        <v>-24.999999999999996</v>
      </c>
      <c r="AH176">
        <f t="shared" si="184"/>
        <v>28.539816339744824</v>
      </c>
      <c r="AI176">
        <f t="shared" si="185"/>
        <v>-25</v>
      </c>
      <c r="AJ176">
        <f t="shared" si="186"/>
        <v>21.432104094770011</v>
      </c>
      <c r="AK176">
        <f t="shared" si="187"/>
        <v>-24.999999999999996</v>
      </c>
      <c r="AL176">
        <f t="shared" si="188"/>
        <v>14.923920022010648</v>
      </c>
      <c r="AM176">
        <f t="shared" si="189"/>
        <v>-24.999999999999996</v>
      </c>
      <c r="AN176">
        <f t="shared" si="190"/>
        <v>8.8071829529268086</v>
      </c>
      <c r="AO176">
        <f t="shared" si="191"/>
        <v>-25</v>
      </c>
      <c r="AP176">
        <f t="shared" si="192"/>
        <v>2.9118389571127636</v>
      </c>
      <c r="AQ176">
        <f t="shared" si="193"/>
        <v>-25</v>
      </c>
      <c r="AR176">
        <f t="shared" si="194"/>
        <v>-2.9118389571127636</v>
      </c>
      <c r="AS176">
        <f t="shared" si="195"/>
        <v>-25</v>
      </c>
      <c r="AT176">
        <f t="shared" si="196"/>
        <v>-8.8071829529268086</v>
      </c>
      <c r="AU176">
        <f t="shared" si="197"/>
        <v>-25</v>
      </c>
      <c r="AV176">
        <f t="shared" si="198"/>
        <v>-14.923920022010648</v>
      </c>
      <c r="AW176">
        <f t="shared" si="199"/>
        <v>-24.999999999999996</v>
      </c>
      <c r="AX176">
        <f t="shared" si="200"/>
        <v>-21.432104094770011</v>
      </c>
      <c r="AY176">
        <f t="shared" si="201"/>
        <v>-24.999999999999996</v>
      </c>
      <c r="AZ176">
        <f t="shared" si="202"/>
        <v>-28.539816339744824</v>
      </c>
      <c r="BA176">
        <f t="shared" si="203"/>
        <v>-25</v>
      </c>
      <c r="BB176">
        <f t="shared" si="204"/>
        <v>-36.518436823865017</v>
      </c>
      <c r="BC176">
        <f t="shared" si="205"/>
        <v>-24.999999999999996</v>
      </c>
      <c r="BD176">
        <f t="shared" si="206"/>
        <v>-45.741871183226664</v>
      </c>
      <c r="BE176">
        <f t="shared" si="207"/>
        <v>-25.000000000000004</v>
      </c>
      <c r="BF176">
        <f t="shared" si="208"/>
        <v>-56.751474918188272</v>
      </c>
      <c r="BG176">
        <f t="shared" si="209"/>
        <v>-25</v>
      </c>
      <c r="BH176">
        <f t="shared" si="210"/>
        <v>-70.3698266616517</v>
      </c>
      <c r="BI176">
        <f t="shared" si="211"/>
        <v>-25</v>
      </c>
      <c r="BJ176">
        <f t="shared" si="212"/>
        <v>-87.91213534812033</v>
      </c>
      <c r="BK176">
        <f t="shared" si="213"/>
        <v>-25</v>
      </c>
      <c r="BL176">
        <f t="shared" si="214"/>
        <v>-111.60596797719829</v>
      </c>
      <c r="BM176">
        <f t="shared" si="215"/>
        <v>-25</v>
      </c>
      <c r="BN176">
        <f t="shared" si="216"/>
        <v>-145.49360168409314</v>
      </c>
      <c r="BO176">
        <f t="shared" si="217"/>
        <v>-25</v>
      </c>
      <c r="BP176">
        <f t="shared" si="218"/>
        <v>-197.575862670373</v>
      </c>
      <c r="BQ176">
        <f t="shared" si="219"/>
        <v>-24.999999999999993</v>
      </c>
      <c r="BR176">
        <f t="shared" si="220"/>
        <v>-285.61944901923454</v>
      </c>
      <c r="BS176">
        <f t="shared" si="221"/>
        <v>-24.999999999999993</v>
      </c>
      <c r="BT176">
        <f t="shared" si="222"/>
        <v>-456.02820441201942</v>
      </c>
      <c r="BU176">
        <f t="shared" si="223"/>
        <v>-24.999999999999996</v>
      </c>
      <c r="BV176">
        <f t="shared" si="224"/>
        <v>-864.55079551990707</v>
      </c>
      <c r="BW176">
        <f t="shared" si="225"/>
        <v>-24.999999999999996</v>
      </c>
      <c r="BX176">
        <f t="shared" si="226"/>
        <v>1164.4675439623691</v>
      </c>
      <c r="BY176">
        <f t="shared" si="227"/>
        <v>-3.1553708959923146</v>
      </c>
      <c r="BZ176">
        <f t="shared" si="228"/>
        <v>1677.5388746207525</v>
      </c>
      <c r="CA176">
        <f t="shared" si="229"/>
        <v>2228.9198947650902</v>
      </c>
      <c r="CB176">
        <f t="shared" si="230"/>
        <v>-21807.472598893026</v>
      </c>
      <c r="CC176">
        <f t="shared" si="231"/>
        <v>-25.000000000000004</v>
      </c>
    </row>
    <row r="177" spans="5:81" x14ac:dyDescent="0.2">
      <c r="E177">
        <f t="shared" si="232"/>
        <v>16.19999999999996</v>
      </c>
      <c r="F177" t="e" cm="1">
        <f t="array" ref="F177">xtoyxsnew($E177,F$14,alfa,vita)</f>
        <v>#VALUE!</v>
      </c>
      <c r="G177" t="e" cm="1">
        <f t="array" ref="G177">YtoYySInEW($E177,F$14,alfa,vita)</f>
        <v>#VALUE!</v>
      </c>
      <c r="H177">
        <f t="shared" si="158"/>
        <v>-1702.4798274038455</v>
      </c>
      <c r="I177">
        <f t="shared" si="159"/>
        <v>2245.7389257633081</v>
      </c>
      <c r="J177">
        <f t="shared" si="160"/>
        <v>-1165.1367182852841</v>
      </c>
      <c r="K177">
        <f t="shared" si="161"/>
        <v>-5.9347436809375411</v>
      </c>
      <c r="L177">
        <f t="shared" si="162"/>
        <v>864.55079551990707</v>
      </c>
      <c r="M177">
        <f t="shared" si="163"/>
        <v>-24.999999999999996</v>
      </c>
      <c r="N177">
        <f t="shared" si="164"/>
        <v>456.02820441201942</v>
      </c>
      <c r="O177">
        <f t="shared" si="165"/>
        <v>-24.999999999999996</v>
      </c>
      <c r="P177">
        <f t="shared" si="166"/>
        <v>285.61944901923454</v>
      </c>
      <c r="Q177">
        <f t="shared" si="167"/>
        <v>-24.999999999999993</v>
      </c>
      <c r="R177">
        <f t="shared" si="168"/>
        <v>197.575862670373</v>
      </c>
      <c r="S177">
        <f t="shared" si="169"/>
        <v>-24.999999999999993</v>
      </c>
      <c r="T177">
        <f t="shared" si="170"/>
        <v>145.49360168409314</v>
      </c>
      <c r="U177">
        <f t="shared" si="171"/>
        <v>-25</v>
      </c>
      <c r="V177">
        <f t="shared" si="172"/>
        <v>111.60596797719829</v>
      </c>
      <c r="W177">
        <f t="shared" si="173"/>
        <v>-25</v>
      </c>
      <c r="X177">
        <f t="shared" si="174"/>
        <v>87.91213534812033</v>
      </c>
      <c r="Y177">
        <f t="shared" si="175"/>
        <v>-25</v>
      </c>
      <c r="Z177">
        <f t="shared" si="176"/>
        <v>70.3698266616517</v>
      </c>
      <c r="AA177">
        <f t="shared" si="177"/>
        <v>-25</v>
      </c>
      <c r="AB177">
        <f t="shared" si="178"/>
        <v>56.751474918188272</v>
      </c>
      <c r="AC177">
        <f t="shared" si="179"/>
        <v>-25</v>
      </c>
      <c r="AD177">
        <f t="shared" si="180"/>
        <v>45.741871183226664</v>
      </c>
      <c r="AE177">
        <f t="shared" si="181"/>
        <v>-25.000000000000004</v>
      </c>
      <c r="AF177">
        <f t="shared" si="182"/>
        <v>36.518436823865017</v>
      </c>
      <c r="AG177">
        <f t="shared" si="183"/>
        <v>-24.999999999999996</v>
      </c>
      <c r="AH177">
        <f t="shared" si="184"/>
        <v>28.539816339744824</v>
      </c>
      <c r="AI177">
        <f t="shared" si="185"/>
        <v>-25</v>
      </c>
      <c r="AJ177">
        <f t="shared" si="186"/>
        <v>21.432104094770011</v>
      </c>
      <c r="AK177">
        <f t="shared" si="187"/>
        <v>-24.999999999999996</v>
      </c>
      <c r="AL177">
        <f t="shared" si="188"/>
        <v>14.923920022010648</v>
      </c>
      <c r="AM177">
        <f t="shared" si="189"/>
        <v>-24.999999999999996</v>
      </c>
      <c r="AN177">
        <f t="shared" si="190"/>
        <v>8.8071829529268086</v>
      </c>
      <c r="AO177">
        <f t="shared" si="191"/>
        <v>-25</v>
      </c>
      <c r="AP177">
        <f t="shared" si="192"/>
        <v>2.9118389571127636</v>
      </c>
      <c r="AQ177">
        <f t="shared" si="193"/>
        <v>-25</v>
      </c>
      <c r="AR177">
        <f t="shared" si="194"/>
        <v>-2.9118389571127636</v>
      </c>
      <c r="AS177">
        <f t="shared" si="195"/>
        <v>-25</v>
      </c>
      <c r="AT177">
        <f t="shared" si="196"/>
        <v>-8.8071829529268086</v>
      </c>
      <c r="AU177">
        <f t="shared" si="197"/>
        <v>-25</v>
      </c>
      <c r="AV177">
        <f t="shared" si="198"/>
        <v>-14.923920022010648</v>
      </c>
      <c r="AW177">
        <f t="shared" si="199"/>
        <v>-24.999999999999996</v>
      </c>
      <c r="AX177">
        <f t="shared" si="200"/>
        <v>-21.432104094770011</v>
      </c>
      <c r="AY177">
        <f t="shared" si="201"/>
        <v>-24.999999999999996</v>
      </c>
      <c r="AZ177">
        <f t="shared" si="202"/>
        <v>-28.539816339744824</v>
      </c>
      <c r="BA177">
        <f t="shared" si="203"/>
        <v>-25</v>
      </c>
      <c r="BB177">
        <f t="shared" si="204"/>
        <v>-36.518436823865017</v>
      </c>
      <c r="BC177">
        <f t="shared" si="205"/>
        <v>-24.999999999999996</v>
      </c>
      <c r="BD177">
        <f t="shared" si="206"/>
        <v>-45.741871183226664</v>
      </c>
      <c r="BE177">
        <f t="shared" si="207"/>
        <v>-25.000000000000004</v>
      </c>
      <c r="BF177">
        <f t="shared" si="208"/>
        <v>-56.751474918188272</v>
      </c>
      <c r="BG177">
        <f t="shared" si="209"/>
        <v>-25</v>
      </c>
      <c r="BH177">
        <f t="shared" si="210"/>
        <v>-70.3698266616517</v>
      </c>
      <c r="BI177">
        <f t="shared" si="211"/>
        <v>-25</v>
      </c>
      <c r="BJ177">
        <f t="shared" si="212"/>
        <v>-87.91213534812033</v>
      </c>
      <c r="BK177">
        <f t="shared" si="213"/>
        <v>-25</v>
      </c>
      <c r="BL177">
        <f t="shared" si="214"/>
        <v>-111.60596797719829</v>
      </c>
      <c r="BM177">
        <f t="shared" si="215"/>
        <v>-25</v>
      </c>
      <c r="BN177">
        <f t="shared" si="216"/>
        <v>-145.49360168409314</v>
      </c>
      <c r="BO177">
        <f t="shared" si="217"/>
        <v>-25</v>
      </c>
      <c r="BP177">
        <f t="shared" si="218"/>
        <v>-197.575862670373</v>
      </c>
      <c r="BQ177">
        <f t="shared" si="219"/>
        <v>-24.999999999999993</v>
      </c>
      <c r="BR177">
        <f t="shared" si="220"/>
        <v>-285.61944901923454</v>
      </c>
      <c r="BS177">
        <f t="shared" si="221"/>
        <v>-24.999999999999993</v>
      </c>
      <c r="BT177">
        <f t="shared" si="222"/>
        <v>-456.02820441201942</v>
      </c>
      <c r="BU177">
        <f t="shared" si="223"/>
        <v>-24.999999999999996</v>
      </c>
      <c r="BV177">
        <f t="shared" si="224"/>
        <v>-864.55079551990707</v>
      </c>
      <c r="BW177">
        <f t="shared" si="225"/>
        <v>-24.999999999999996</v>
      </c>
      <c r="BX177">
        <f t="shared" si="226"/>
        <v>1165.1367182852841</v>
      </c>
      <c r="BY177">
        <f t="shared" si="227"/>
        <v>-5.9347436809375411</v>
      </c>
      <c r="BZ177">
        <f t="shared" si="228"/>
        <v>1702.4798274038455</v>
      </c>
      <c r="CA177">
        <f t="shared" si="229"/>
        <v>2245.7389257633081</v>
      </c>
      <c r="CB177">
        <f t="shared" si="230"/>
        <v>-21807.472598893026</v>
      </c>
      <c r="CC177">
        <f t="shared" si="231"/>
        <v>-25.000000000000004</v>
      </c>
    </row>
    <row r="178" spans="5:81" x14ac:dyDescent="0.2">
      <c r="E178">
        <f t="shared" si="232"/>
        <v>16.299999999999962</v>
      </c>
      <c r="F178" t="e" cm="1">
        <f t="array" ref="F178">xtoyxsnew($E178,F$14,alfa,vita)</f>
        <v>#VALUE!</v>
      </c>
      <c r="G178" t="e" cm="1">
        <f t="array" ref="G178">YtoYySInEW($E178,F$14,alfa,vita)</f>
        <v>#VALUE!</v>
      </c>
      <c r="H178">
        <f t="shared" si="158"/>
        <v>-1727.6057834095666</v>
      </c>
      <c r="I178">
        <f t="shared" si="159"/>
        <v>2262.481976518231</v>
      </c>
      <c r="J178">
        <f t="shared" si="160"/>
        <v>-1165.7178318618662</v>
      </c>
      <c r="K178">
        <f t="shared" si="161"/>
        <v>-8.5345665836275337</v>
      </c>
      <c r="L178">
        <f t="shared" si="162"/>
        <v>864.55079551990707</v>
      </c>
      <c r="M178">
        <f t="shared" si="163"/>
        <v>-24.999999999999996</v>
      </c>
      <c r="N178">
        <f t="shared" si="164"/>
        <v>456.02820441201942</v>
      </c>
      <c r="O178">
        <f t="shared" si="165"/>
        <v>-24.999999999999996</v>
      </c>
      <c r="P178">
        <f t="shared" si="166"/>
        <v>285.61944901923454</v>
      </c>
      <c r="Q178">
        <f t="shared" si="167"/>
        <v>-24.999999999999993</v>
      </c>
      <c r="R178">
        <f t="shared" si="168"/>
        <v>197.575862670373</v>
      </c>
      <c r="S178">
        <f t="shared" si="169"/>
        <v>-24.999999999999993</v>
      </c>
      <c r="T178">
        <f t="shared" si="170"/>
        <v>145.49360168409314</v>
      </c>
      <c r="U178">
        <f t="shared" si="171"/>
        <v>-25</v>
      </c>
      <c r="V178">
        <f t="shared" si="172"/>
        <v>111.60596797719829</v>
      </c>
      <c r="W178">
        <f t="shared" si="173"/>
        <v>-25</v>
      </c>
      <c r="X178">
        <f t="shared" si="174"/>
        <v>87.91213534812033</v>
      </c>
      <c r="Y178">
        <f t="shared" si="175"/>
        <v>-25</v>
      </c>
      <c r="Z178">
        <f t="shared" si="176"/>
        <v>70.3698266616517</v>
      </c>
      <c r="AA178">
        <f t="shared" si="177"/>
        <v>-25</v>
      </c>
      <c r="AB178">
        <f t="shared" si="178"/>
        <v>56.751474918188272</v>
      </c>
      <c r="AC178">
        <f t="shared" si="179"/>
        <v>-25</v>
      </c>
      <c r="AD178">
        <f t="shared" si="180"/>
        <v>45.741871183226664</v>
      </c>
      <c r="AE178">
        <f t="shared" si="181"/>
        <v>-25.000000000000004</v>
      </c>
      <c r="AF178">
        <f t="shared" si="182"/>
        <v>36.518436823865017</v>
      </c>
      <c r="AG178">
        <f t="shared" si="183"/>
        <v>-24.999999999999996</v>
      </c>
      <c r="AH178">
        <f t="shared" si="184"/>
        <v>28.539816339744824</v>
      </c>
      <c r="AI178">
        <f t="shared" si="185"/>
        <v>-25</v>
      </c>
      <c r="AJ178">
        <f t="shared" si="186"/>
        <v>21.432104094770011</v>
      </c>
      <c r="AK178">
        <f t="shared" si="187"/>
        <v>-24.999999999999996</v>
      </c>
      <c r="AL178">
        <f t="shared" si="188"/>
        <v>14.923920022010648</v>
      </c>
      <c r="AM178">
        <f t="shared" si="189"/>
        <v>-24.999999999999996</v>
      </c>
      <c r="AN178">
        <f t="shared" si="190"/>
        <v>8.8071829529268086</v>
      </c>
      <c r="AO178">
        <f t="shared" si="191"/>
        <v>-25</v>
      </c>
      <c r="AP178">
        <f t="shared" si="192"/>
        <v>2.9118389571127636</v>
      </c>
      <c r="AQ178">
        <f t="shared" si="193"/>
        <v>-25</v>
      </c>
      <c r="AR178">
        <f t="shared" si="194"/>
        <v>-2.9118389571127636</v>
      </c>
      <c r="AS178">
        <f t="shared" si="195"/>
        <v>-25</v>
      </c>
      <c r="AT178">
        <f t="shared" si="196"/>
        <v>-8.8071829529268086</v>
      </c>
      <c r="AU178">
        <f t="shared" si="197"/>
        <v>-25</v>
      </c>
      <c r="AV178">
        <f t="shared" si="198"/>
        <v>-14.923920022010648</v>
      </c>
      <c r="AW178">
        <f t="shared" si="199"/>
        <v>-24.999999999999996</v>
      </c>
      <c r="AX178">
        <f t="shared" si="200"/>
        <v>-21.432104094770011</v>
      </c>
      <c r="AY178">
        <f t="shared" si="201"/>
        <v>-24.999999999999996</v>
      </c>
      <c r="AZ178">
        <f t="shared" si="202"/>
        <v>-28.539816339744824</v>
      </c>
      <c r="BA178">
        <f t="shared" si="203"/>
        <v>-25</v>
      </c>
      <c r="BB178">
        <f t="shared" si="204"/>
        <v>-36.518436823865017</v>
      </c>
      <c r="BC178">
        <f t="shared" si="205"/>
        <v>-24.999999999999996</v>
      </c>
      <c r="BD178">
        <f t="shared" si="206"/>
        <v>-45.741871183226664</v>
      </c>
      <c r="BE178">
        <f t="shared" si="207"/>
        <v>-25.000000000000004</v>
      </c>
      <c r="BF178">
        <f t="shared" si="208"/>
        <v>-56.751474918188272</v>
      </c>
      <c r="BG178">
        <f t="shared" si="209"/>
        <v>-25</v>
      </c>
      <c r="BH178">
        <f t="shared" si="210"/>
        <v>-70.3698266616517</v>
      </c>
      <c r="BI178">
        <f t="shared" si="211"/>
        <v>-25</v>
      </c>
      <c r="BJ178">
        <f t="shared" si="212"/>
        <v>-87.91213534812033</v>
      </c>
      <c r="BK178">
        <f t="shared" si="213"/>
        <v>-25</v>
      </c>
      <c r="BL178">
        <f t="shared" si="214"/>
        <v>-111.60596797719829</v>
      </c>
      <c r="BM178">
        <f t="shared" si="215"/>
        <v>-25</v>
      </c>
      <c r="BN178">
        <f t="shared" si="216"/>
        <v>-145.49360168409314</v>
      </c>
      <c r="BO178">
        <f t="shared" si="217"/>
        <v>-25</v>
      </c>
      <c r="BP178">
        <f t="shared" si="218"/>
        <v>-197.575862670373</v>
      </c>
      <c r="BQ178">
        <f t="shared" si="219"/>
        <v>-24.999999999999993</v>
      </c>
      <c r="BR178">
        <f t="shared" si="220"/>
        <v>-285.61944901923454</v>
      </c>
      <c r="BS178">
        <f t="shared" si="221"/>
        <v>-24.999999999999993</v>
      </c>
      <c r="BT178">
        <f t="shared" si="222"/>
        <v>-456.02820441201942</v>
      </c>
      <c r="BU178">
        <f t="shared" si="223"/>
        <v>-24.999999999999996</v>
      </c>
      <c r="BV178">
        <f t="shared" si="224"/>
        <v>-864.55079551990707</v>
      </c>
      <c r="BW178">
        <f t="shared" si="225"/>
        <v>-24.999999999999996</v>
      </c>
      <c r="BX178">
        <f t="shared" si="226"/>
        <v>1165.7178318618662</v>
      </c>
      <c r="BY178">
        <f t="shared" si="227"/>
        <v>-8.5345665836275337</v>
      </c>
      <c r="BZ178">
        <f t="shared" si="228"/>
        <v>1727.6057834095666</v>
      </c>
      <c r="CA178">
        <f t="shared" si="229"/>
        <v>2262.481976518231</v>
      </c>
      <c r="CB178">
        <f t="shared" si="230"/>
        <v>-21807.472598893026</v>
      </c>
      <c r="CC178">
        <f t="shared" si="231"/>
        <v>-25.000000000000004</v>
      </c>
    </row>
    <row r="179" spans="5:81" x14ac:dyDescent="0.2">
      <c r="E179">
        <f t="shared" si="232"/>
        <v>16.399999999999963</v>
      </c>
      <c r="F179" t="e" cm="1">
        <f t="array" ref="F179">xtoyxsnew($E179,F$14,alfa,vita)</f>
        <v>#VALUE!</v>
      </c>
      <c r="G179" t="e" cm="1">
        <f t="array" ref="G179">YtoYySInEW($E179,F$14,alfa,vita)</f>
        <v>#VALUE!</v>
      </c>
      <c r="H179">
        <f t="shared" si="158"/>
        <v>-1752.9158937739458</v>
      </c>
      <c r="I179">
        <f t="shared" si="159"/>
        <v>2279.1470121339703</v>
      </c>
      <c r="J179">
        <f t="shared" si="160"/>
        <v>-1166.2168089887707</v>
      </c>
      <c r="K179">
        <f t="shared" si="161"/>
        <v>-10.952053371143093</v>
      </c>
      <c r="L179">
        <f t="shared" si="162"/>
        <v>864.55079551990707</v>
      </c>
      <c r="M179">
        <f t="shared" si="163"/>
        <v>-24.999999999999996</v>
      </c>
      <c r="N179">
        <f t="shared" si="164"/>
        <v>456.02820441201942</v>
      </c>
      <c r="O179">
        <f t="shared" si="165"/>
        <v>-24.999999999999996</v>
      </c>
      <c r="P179">
        <f t="shared" si="166"/>
        <v>285.61944901923454</v>
      </c>
      <c r="Q179">
        <f t="shared" si="167"/>
        <v>-24.999999999999993</v>
      </c>
      <c r="R179">
        <f t="shared" si="168"/>
        <v>197.575862670373</v>
      </c>
      <c r="S179">
        <f t="shared" si="169"/>
        <v>-24.999999999999993</v>
      </c>
      <c r="T179">
        <f t="shared" si="170"/>
        <v>145.49360168409314</v>
      </c>
      <c r="U179">
        <f t="shared" si="171"/>
        <v>-25</v>
      </c>
      <c r="V179">
        <f t="shared" si="172"/>
        <v>111.60596797719829</v>
      </c>
      <c r="W179">
        <f t="shared" si="173"/>
        <v>-25</v>
      </c>
      <c r="X179">
        <f t="shared" si="174"/>
        <v>87.91213534812033</v>
      </c>
      <c r="Y179">
        <f t="shared" si="175"/>
        <v>-25</v>
      </c>
      <c r="Z179">
        <f t="shared" si="176"/>
        <v>70.3698266616517</v>
      </c>
      <c r="AA179">
        <f t="shared" si="177"/>
        <v>-25</v>
      </c>
      <c r="AB179">
        <f t="shared" si="178"/>
        <v>56.751474918188272</v>
      </c>
      <c r="AC179">
        <f t="shared" si="179"/>
        <v>-25</v>
      </c>
      <c r="AD179">
        <f t="shared" si="180"/>
        <v>45.741871183226664</v>
      </c>
      <c r="AE179">
        <f t="shared" si="181"/>
        <v>-25.000000000000004</v>
      </c>
      <c r="AF179">
        <f t="shared" si="182"/>
        <v>36.518436823865017</v>
      </c>
      <c r="AG179">
        <f t="shared" si="183"/>
        <v>-24.999999999999996</v>
      </c>
      <c r="AH179">
        <f t="shared" si="184"/>
        <v>28.539816339744824</v>
      </c>
      <c r="AI179">
        <f t="shared" si="185"/>
        <v>-25</v>
      </c>
      <c r="AJ179">
        <f t="shared" si="186"/>
        <v>21.432104094770011</v>
      </c>
      <c r="AK179">
        <f t="shared" si="187"/>
        <v>-24.999999999999996</v>
      </c>
      <c r="AL179">
        <f t="shared" si="188"/>
        <v>14.923920022010648</v>
      </c>
      <c r="AM179">
        <f t="shared" si="189"/>
        <v>-24.999999999999996</v>
      </c>
      <c r="AN179">
        <f t="shared" si="190"/>
        <v>8.8071829529268086</v>
      </c>
      <c r="AO179">
        <f t="shared" si="191"/>
        <v>-25</v>
      </c>
      <c r="AP179">
        <f t="shared" si="192"/>
        <v>2.9118389571127636</v>
      </c>
      <c r="AQ179">
        <f t="shared" si="193"/>
        <v>-25</v>
      </c>
      <c r="AR179">
        <f t="shared" si="194"/>
        <v>-2.9118389571127636</v>
      </c>
      <c r="AS179">
        <f t="shared" si="195"/>
        <v>-25</v>
      </c>
      <c r="AT179">
        <f t="shared" si="196"/>
        <v>-8.8071829529268086</v>
      </c>
      <c r="AU179">
        <f t="shared" si="197"/>
        <v>-25</v>
      </c>
      <c r="AV179">
        <f t="shared" si="198"/>
        <v>-14.923920022010648</v>
      </c>
      <c r="AW179">
        <f t="shared" si="199"/>
        <v>-24.999999999999996</v>
      </c>
      <c r="AX179">
        <f t="shared" si="200"/>
        <v>-21.432104094770011</v>
      </c>
      <c r="AY179">
        <f t="shared" si="201"/>
        <v>-24.999999999999996</v>
      </c>
      <c r="AZ179">
        <f t="shared" si="202"/>
        <v>-28.539816339744824</v>
      </c>
      <c r="BA179">
        <f t="shared" si="203"/>
        <v>-25</v>
      </c>
      <c r="BB179">
        <f t="shared" si="204"/>
        <v>-36.518436823865017</v>
      </c>
      <c r="BC179">
        <f t="shared" si="205"/>
        <v>-24.999999999999996</v>
      </c>
      <c r="BD179">
        <f t="shared" si="206"/>
        <v>-45.741871183226664</v>
      </c>
      <c r="BE179">
        <f t="shared" si="207"/>
        <v>-25.000000000000004</v>
      </c>
      <c r="BF179">
        <f t="shared" si="208"/>
        <v>-56.751474918188272</v>
      </c>
      <c r="BG179">
        <f t="shared" si="209"/>
        <v>-25</v>
      </c>
      <c r="BH179">
        <f t="shared" si="210"/>
        <v>-70.3698266616517</v>
      </c>
      <c r="BI179">
        <f t="shared" si="211"/>
        <v>-25</v>
      </c>
      <c r="BJ179">
        <f t="shared" si="212"/>
        <v>-87.91213534812033</v>
      </c>
      <c r="BK179">
        <f t="shared" si="213"/>
        <v>-25</v>
      </c>
      <c r="BL179">
        <f t="shared" si="214"/>
        <v>-111.60596797719829</v>
      </c>
      <c r="BM179">
        <f t="shared" si="215"/>
        <v>-25</v>
      </c>
      <c r="BN179">
        <f t="shared" si="216"/>
        <v>-145.49360168409314</v>
      </c>
      <c r="BO179">
        <f t="shared" si="217"/>
        <v>-25</v>
      </c>
      <c r="BP179">
        <f t="shared" si="218"/>
        <v>-197.575862670373</v>
      </c>
      <c r="BQ179">
        <f t="shared" si="219"/>
        <v>-24.999999999999993</v>
      </c>
      <c r="BR179">
        <f t="shared" si="220"/>
        <v>-285.61944901923454</v>
      </c>
      <c r="BS179">
        <f t="shared" si="221"/>
        <v>-24.999999999999993</v>
      </c>
      <c r="BT179">
        <f t="shared" si="222"/>
        <v>-456.02820441201942</v>
      </c>
      <c r="BU179">
        <f t="shared" si="223"/>
        <v>-24.999999999999996</v>
      </c>
      <c r="BV179">
        <f t="shared" si="224"/>
        <v>-864.55079551990707</v>
      </c>
      <c r="BW179">
        <f t="shared" si="225"/>
        <v>-24.999999999999996</v>
      </c>
      <c r="BX179">
        <f t="shared" si="226"/>
        <v>1166.2168089887707</v>
      </c>
      <c r="BY179">
        <f t="shared" si="227"/>
        <v>-10.952053371143093</v>
      </c>
      <c r="BZ179">
        <f t="shared" si="228"/>
        <v>1752.9158937739458</v>
      </c>
      <c r="CA179">
        <f t="shared" si="229"/>
        <v>2279.1470121339703</v>
      </c>
      <c r="CB179">
        <f t="shared" si="230"/>
        <v>-21807.472598893026</v>
      </c>
      <c r="CC179">
        <f t="shared" si="231"/>
        <v>-25.000000000000004</v>
      </c>
    </row>
    <row r="180" spans="5:81" x14ac:dyDescent="0.2">
      <c r="E180">
        <f t="shared" si="232"/>
        <v>16.499999999999964</v>
      </c>
      <c r="F180" t="e" cm="1">
        <f t="array" ref="F180">xtoyxsnew($E180,F$14,alfa,vita)</f>
        <v>#VALUE!</v>
      </c>
      <c r="G180" t="e" cm="1">
        <f t="array" ref="G180">YtoYySInEW($E180,F$14,alfa,vita)</f>
        <v>#VALUE!</v>
      </c>
      <c r="H180">
        <f t="shared" si="158"/>
        <v>-1778.4092872514875</v>
      </c>
      <c r="I180">
        <f t="shared" si="159"/>
        <v>2295.7320071963427</v>
      </c>
      <c r="J180">
        <f t="shared" si="160"/>
        <v>-1166.6396619883724</v>
      </c>
      <c r="K180">
        <f t="shared" si="161"/>
        <v>-13.184613220369881</v>
      </c>
      <c r="L180">
        <f t="shared" si="162"/>
        <v>864.55079551990707</v>
      </c>
      <c r="M180">
        <f t="shared" si="163"/>
        <v>-24.999999999999996</v>
      </c>
      <c r="N180">
        <f t="shared" si="164"/>
        <v>456.02820441201942</v>
      </c>
      <c r="O180">
        <f t="shared" si="165"/>
        <v>-24.999999999999996</v>
      </c>
      <c r="P180">
        <f t="shared" si="166"/>
        <v>285.61944901923454</v>
      </c>
      <c r="Q180">
        <f t="shared" si="167"/>
        <v>-24.999999999999993</v>
      </c>
      <c r="R180">
        <f t="shared" si="168"/>
        <v>197.575862670373</v>
      </c>
      <c r="S180">
        <f t="shared" si="169"/>
        <v>-24.999999999999993</v>
      </c>
      <c r="T180">
        <f t="shared" si="170"/>
        <v>145.49360168409314</v>
      </c>
      <c r="U180">
        <f t="shared" si="171"/>
        <v>-25</v>
      </c>
      <c r="V180">
        <f t="shared" si="172"/>
        <v>111.60596797719829</v>
      </c>
      <c r="W180">
        <f t="shared" si="173"/>
        <v>-25</v>
      </c>
      <c r="X180">
        <f t="shared" si="174"/>
        <v>87.91213534812033</v>
      </c>
      <c r="Y180">
        <f t="shared" si="175"/>
        <v>-25</v>
      </c>
      <c r="Z180">
        <f t="shared" si="176"/>
        <v>70.3698266616517</v>
      </c>
      <c r="AA180">
        <f t="shared" si="177"/>
        <v>-25</v>
      </c>
      <c r="AB180">
        <f t="shared" si="178"/>
        <v>56.751474918188272</v>
      </c>
      <c r="AC180">
        <f t="shared" si="179"/>
        <v>-25</v>
      </c>
      <c r="AD180">
        <f t="shared" si="180"/>
        <v>45.741871183226664</v>
      </c>
      <c r="AE180">
        <f t="shared" si="181"/>
        <v>-25.000000000000004</v>
      </c>
      <c r="AF180">
        <f t="shared" si="182"/>
        <v>36.518436823865017</v>
      </c>
      <c r="AG180">
        <f t="shared" si="183"/>
        <v>-24.999999999999996</v>
      </c>
      <c r="AH180">
        <f t="shared" si="184"/>
        <v>28.539816339744824</v>
      </c>
      <c r="AI180">
        <f t="shared" si="185"/>
        <v>-25</v>
      </c>
      <c r="AJ180">
        <f t="shared" si="186"/>
        <v>21.432104094770011</v>
      </c>
      <c r="AK180">
        <f t="shared" si="187"/>
        <v>-24.999999999999996</v>
      </c>
      <c r="AL180">
        <f t="shared" si="188"/>
        <v>14.923920022010648</v>
      </c>
      <c r="AM180">
        <f t="shared" si="189"/>
        <v>-24.999999999999996</v>
      </c>
      <c r="AN180">
        <f t="shared" si="190"/>
        <v>8.8071829529268086</v>
      </c>
      <c r="AO180">
        <f t="shared" si="191"/>
        <v>-25</v>
      </c>
      <c r="AP180">
        <f t="shared" si="192"/>
        <v>2.9118389571127636</v>
      </c>
      <c r="AQ180">
        <f t="shared" si="193"/>
        <v>-25</v>
      </c>
      <c r="AR180">
        <f t="shared" si="194"/>
        <v>-2.9118389571127636</v>
      </c>
      <c r="AS180">
        <f t="shared" si="195"/>
        <v>-25</v>
      </c>
      <c r="AT180">
        <f t="shared" si="196"/>
        <v>-8.8071829529268086</v>
      </c>
      <c r="AU180">
        <f t="shared" si="197"/>
        <v>-25</v>
      </c>
      <c r="AV180">
        <f t="shared" si="198"/>
        <v>-14.923920022010648</v>
      </c>
      <c r="AW180">
        <f t="shared" si="199"/>
        <v>-24.999999999999996</v>
      </c>
      <c r="AX180">
        <f t="shared" si="200"/>
        <v>-21.432104094770011</v>
      </c>
      <c r="AY180">
        <f t="shared" si="201"/>
        <v>-24.999999999999996</v>
      </c>
      <c r="AZ180">
        <f t="shared" si="202"/>
        <v>-28.539816339744824</v>
      </c>
      <c r="BA180">
        <f t="shared" si="203"/>
        <v>-25</v>
      </c>
      <c r="BB180">
        <f t="shared" si="204"/>
        <v>-36.518436823865017</v>
      </c>
      <c r="BC180">
        <f t="shared" si="205"/>
        <v>-24.999999999999996</v>
      </c>
      <c r="BD180">
        <f t="shared" si="206"/>
        <v>-45.741871183226664</v>
      </c>
      <c r="BE180">
        <f t="shared" si="207"/>
        <v>-25.000000000000004</v>
      </c>
      <c r="BF180">
        <f t="shared" si="208"/>
        <v>-56.751474918188272</v>
      </c>
      <c r="BG180">
        <f t="shared" si="209"/>
        <v>-25</v>
      </c>
      <c r="BH180">
        <f t="shared" si="210"/>
        <v>-70.3698266616517</v>
      </c>
      <c r="BI180">
        <f t="shared" si="211"/>
        <v>-25</v>
      </c>
      <c r="BJ180">
        <f t="shared" si="212"/>
        <v>-87.91213534812033</v>
      </c>
      <c r="BK180">
        <f t="shared" si="213"/>
        <v>-25</v>
      </c>
      <c r="BL180">
        <f t="shared" si="214"/>
        <v>-111.60596797719829</v>
      </c>
      <c r="BM180">
        <f t="shared" si="215"/>
        <v>-25</v>
      </c>
      <c r="BN180">
        <f t="shared" si="216"/>
        <v>-145.49360168409314</v>
      </c>
      <c r="BO180">
        <f t="shared" si="217"/>
        <v>-25</v>
      </c>
      <c r="BP180">
        <f t="shared" si="218"/>
        <v>-197.575862670373</v>
      </c>
      <c r="BQ180">
        <f t="shared" si="219"/>
        <v>-24.999999999999993</v>
      </c>
      <c r="BR180">
        <f t="shared" si="220"/>
        <v>-285.61944901923454</v>
      </c>
      <c r="BS180">
        <f t="shared" si="221"/>
        <v>-24.999999999999993</v>
      </c>
      <c r="BT180">
        <f t="shared" si="222"/>
        <v>-456.02820441201942</v>
      </c>
      <c r="BU180">
        <f t="shared" si="223"/>
        <v>-24.999999999999996</v>
      </c>
      <c r="BV180">
        <f t="shared" si="224"/>
        <v>-864.55079551990707</v>
      </c>
      <c r="BW180">
        <f t="shared" si="225"/>
        <v>-24.999999999999996</v>
      </c>
      <c r="BX180">
        <f t="shared" si="226"/>
        <v>1166.6396619883724</v>
      </c>
      <c r="BY180">
        <f t="shared" si="227"/>
        <v>-13.184613220369881</v>
      </c>
      <c r="BZ180">
        <f t="shared" si="228"/>
        <v>1778.4092872514875</v>
      </c>
      <c r="CA180">
        <f t="shared" si="229"/>
        <v>2295.7320071963427</v>
      </c>
      <c r="CB180">
        <f t="shared" si="230"/>
        <v>-21807.472598893026</v>
      </c>
      <c r="CC180">
        <f t="shared" si="231"/>
        <v>-25.000000000000004</v>
      </c>
    </row>
    <row r="181" spans="5:81" x14ac:dyDescent="0.2">
      <c r="E181">
        <f t="shared" si="232"/>
        <v>16.599999999999966</v>
      </c>
      <c r="F181" t="e" cm="1">
        <f t="array" ref="F181">xtoyxsnew($E181,F$14,alfa,vita)</f>
        <v>#VALUE!</v>
      </c>
      <c r="G181" t="e" cm="1">
        <f t="array" ref="G181">YtoYySInEW($E181,F$14,alfa,vita)</f>
        <v>#VALUE!</v>
      </c>
      <c r="H181">
        <f t="shared" si="158"/>
        <v>-1804.0850703210667</v>
      </c>
      <c r="I181">
        <f t="shared" si="159"/>
        <v>2312.2349460190317</v>
      </c>
      <c r="J181">
        <f t="shared" si="160"/>
        <v>-1166.9924847653515</v>
      </c>
      <c r="K181">
        <f t="shared" si="161"/>
        <v>-15.229853494586308</v>
      </c>
      <c r="L181">
        <f t="shared" si="162"/>
        <v>864.55079551990707</v>
      </c>
      <c r="M181">
        <f t="shared" si="163"/>
        <v>-24.999999999999996</v>
      </c>
      <c r="N181">
        <f t="shared" si="164"/>
        <v>456.02820441201942</v>
      </c>
      <c r="O181">
        <f t="shared" si="165"/>
        <v>-24.999999999999996</v>
      </c>
      <c r="P181">
        <f t="shared" si="166"/>
        <v>285.61944901923454</v>
      </c>
      <c r="Q181">
        <f t="shared" si="167"/>
        <v>-24.999999999999993</v>
      </c>
      <c r="R181">
        <f t="shared" si="168"/>
        <v>197.575862670373</v>
      </c>
      <c r="S181">
        <f t="shared" si="169"/>
        <v>-24.999999999999993</v>
      </c>
      <c r="T181">
        <f t="shared" si="170"/>
        <v>145.49360168409314</v>
      </c>
      <c r="U181">
        <f t="shared" si="171"/>
        <v>-25</v>
      </c>
      <c r="V181">
        <f t="shared" si="172"/>
        <v>111.60596797719829</v>
      </c>
      <c r="W181">
        <f t="shared" si="173"/>
        <v>-25</v>
      </c>
      <c r="X181">
        <f t="shared" si="174"/>
        <v>87.91213534812033</v>
      </c>
      <c r="Y181">
        <f t="shared" si="175"/>
        <v>-25</v>
      </c>
      <c r="Z181">
        <f t="shared" si="176"/>
        <v>70.3698266616517</v>
      </c>
      <c r="AA181">
        <f t="shared" si="177"/>
        <v>-25</v>
      </c>
      <c r="AB181">
        <f t="shared" si="178"/>
        <v>56.751474918188272</v>
      </c>
      <c r="AC181">
        <f t="shared" si="179"/>
        <v>-25</v>
      </c>
      <c r="AD181">
        <f t="shared" si="180"/>
        <v>45.741871183226664</v>
      </c>
      <c r="AE181">
        <f t="shared" si="181"/>
        <v>-25.000000000000004</v>
      </c>
      <c r="AF181">
        <f t="shared" si="182"/>
        <v>36.518436823865017</v>
      </c>
      <c r="AG181">
        <f t="shared" si="183"/>
        <v>-24.999999999999996</v>
      </c>
      <c r="AH181">
        <f t="shared" si="184"/>
        <v>28.539816339744824</v>
      </c>
      <c r="AI181">
        <f t="shared" si="185"/>
        <v>-25</v>
      </c>
      <c r="AJ181">
        <f t="shared" si="186"/>
        <v>21.432104094770011</v>
      </c>
      <c r="AK181">
        <f t="shared" si="187"/>
        <v>-24.999999999999996</v>
      </c>
      <c r="AL181">
        <f t="shared" si="188"/>
        <v>14.923920022010648</v>
      </c>
      <c r="AM181">
        <f t="shared" si="189"/>
        <v>-24.999999999999996</v>
      </c>
      <c r="AN181">
        <f t="shared" si="190"/>
        <v>8.8071829529268086</v>
      </c>
      <c r="AO181">
        <f t="shared" si="191"/>
        <v>-25</v>
      </c>
      <c r="AP181">
        <f t="shared" si="192"/>
        <v>2.9118389571127636</v>
      </c>
      <c r="AQ181">
        <f t="shared" si="193"/>
        <v>-25</v>
      </c>
      <c r="AR181">
        <f t="shared" si="194"/>
        <v>-2.9118389571127636</v>
      </c>
      <c r="AS181">
        <f t="shared" si="195"/>
        <v>-25</v>
      </c>
      <c r="AT181">
        <f t="shared" si="196"/>
        <v>-8.8071829529268086</v>
      </c>
      <c r="AU181">
        <f t="shared" si="197"/>
        <v>-25</v>
      </c>
      <c r="AV181">
        <f t="shared" si="198"/>
        <v>-14.923920022010648</v>
      </c>
      <c r="AW181">
        <f t="shared" si="199"/>
        <v>-24.999999999999996</v>
      </c>
      <c r="AX181">
        <f t="shared" si="200"/>
        <v>-21.432104094770011</v>
      </c>
      <c r="AY181">
        <f t="shared" si="201"/>
        <v>-24.999999999999996</v>
      </c>
      <c r="AZ181">
        <f t="shared" si="202"/>
        <v>-28.539816339744824</v>
      </c>
      <c r="BA181">
        <f t="shared" si="203"/>
        <v>-25</v>
      </c>
      <c r="BB181">
        <f t="shared" si="204"/>
        <v>-36.518436823865017</v>
      </c>
      <c r="BC181">
        <f t="shared" si="205"/>
        <v>-24.999999999999996</v>
      </c>
      <c r="BD181">
        <f t="shared" si="206"/>
        <v>-45.741871183226664</v>
      </c>
      <c r="BE181">
        <f t="shared" si="207"/>
        <v>-25.000000000000004</v>
      </c>
      <c r="BF181">
        <f t="shared" si="208"/>
        <v>-56.751474918188272</v>
      </c>
      <c r="BG181">
        <f t="shared" si="209"/>
        <v>-25</v>
      </c>
      <c r="BH181">
        <f t="shared" si="210"/>
        <v>-70.3698266616517</v>
      </c>
      <c r="BI181">
        <f t="shared" si="211"/>
        <v>-25</v>
      </c>
      <c r="BJ181">
        <f t="shared" si="212"/>
        <v>-87.91213534812033</v>
      </c>
      <c r="BK181">
        <f t="shared" si="213"/>
        <v>-25</v>
      </c>
      <c r="BL181">
        <f t="shared" si="214"/>
        <v>-111.60596797719829</v>
      </c>
      <c r="BM181">
        <f t="shared" si="215"/>
        <v>-25</v>
      </c>
      <c r="BN181">
        <f t="shared" si="216"/>
        <v>-145.49360168409314</v>
      </c>
      <c r="BO181">
        <f t="shared" si="217"/>
        <v>-25</v>
      </c>
      <c r="BP181">
        <f t="shared" si="218"/>
        <v>-197.575862670373</v>
      </c>
      <c r="BQ181">
        <f t="shared" si="219"/>
        <v>-24.999999999999993</v>
      </c>
      <c r="BR181">
        <f t="shared" si="220"/>
        <v>-285.61944901923454</v>
      </c>
      <c r="BS181">
        <f t="shared" si="221"/>
        <v>-24.999999999999993</v>
      </c>
      <c r="BT181">
        <f t="shared" si="222"/>
        <v>-456.02820441201942</v>
      </c>
      <c r="BU181">
        <f t="shared" si="223"/>
        <v>-24.999999999999996</v>
      </c>
      <c r="BV181">
        <f t="shared" si="224"/>
        <v>-864.55079551990707</v>
      </c>
      <c r="BW181">
        <f t="shared" si="225"/>
        <v>-24.999999999999996</v>
      </c>
      <c r="BX181">
        <f t="shared" si="226"/>
        <v>1166.9924847653515</v>
      </c>
      <c r="BY181">
        <f t="shared" si="227"/>
        <v>-15.229853494586308</v>
      </c>
      <c r="BZ181">
        <f t="shared" si="228"/>
        <v>1804.0850703210667</v>
      </c>
      <c r="CA181">
        <f t="shared" si="229"/>
        <v>2312.2349460190317</v>
      </c>
      <c r="CB181">
        <f t="shared" si="230"/>
        <v>-21807.472598893026</v>
      </c>
      <c r="CC181">
        <f t="shared" si="231"/>
        <v>-25.000000000000004</v>
      </c>
    </row>
    <row r="182" spans="5:81" x14ac:dyDescent="0.2">
      <c r="E182">
        <f t="shared" si="232"/>
        <v>16.699999999999967</v>
      </c>
      <c r="F182" t="e" cm="1">
        <f t="array" ref="F182">xtoyxsnew($E182,F$14,alfa,vita)</f>
        <v>#VALUE!</v>
      </c>
      <c r="G182" t="e" cm="1">
        <f t="array" ref="G182">YtoYySInEW($E182,F$14,alfa,vita)</f>
        <v>#VALUE!</v>
      </c>
      <c r="H182">
        <f t="shared" si="158"/>
        <v>-1829.9423272945182</v>
      </c>
      <c r="I182">
        <f t="shared" si="159"/>
        <v>2328.653822888572</v>
      </c>
      <c r="J182">
        <f t="shared" si="160"/>
        <v>-1167.2814462758524</v>
      </c>
      <c r="K182">
        <f t="shared" si="161"/>
        <v>-17.085582307655081</v>
      </c>
      <c r="L182">
        <f t="shared" si="162"/>
        <v>864.55079551990707</v>
      </c>
      <c r="M182">
        <f t="shared" si="163"/>
        <v>-24.999999999999996</v>
      </c>
      <c r="N182">
        <f t="shared" si="164"/>
        <v>456.02820441201942</v>
      </c>
      <c r="O182">
        <f t="shared" si="165"/>
        <v>-24.999999999999996</v>
      </c>
      <c r="P182">
        <f t="shared" si="166"/>
        <v>285.61944901923454</v>
      </c>
      <c r="Q182">
        <f t="shared" si="167"/>
        <v>-24.999999999999993</v>
      </c>
      <c r="R182">
        <f t="shared" si="168"/>
        <v>197.575862670373</v>
      </c>
      <c r="S182">
        <f t="shared" si="169"/>
        <v>-24.999999999999993</v>
      </c>
      <c r="T182">
        <f t="shared" si="170"/>
        <v>145.49360168409314</v>
      </c>
      <c r="U182">
        <f t="shared" si="171"/>
        <v>-25</v>
      </c>
      <c r="V182">
        <f t="shared" si="172"/>
        <v>111.60596797719829</v>
      </c>
      <c r="W182">
        <f t="shared" si="173"/>
        <v>-25</v>
      </c>
      <c r="X182">
        <f t="shared" si="174"/>
        <v>87.91213534812033</v>
      </c>
      <c r="Y182">
        <f t="shared" si="175"/>
        <v>-25</v>
      </c>
      <c r="Z182">
        <f t="shared" si="176"/>
        <v>70.3698266616517</v>
      </c>
      <c r="AA182">
        <f t="shared" si="177"/>
        <v>-25</v>
      </c>
      <c r="AB182">
        <f t="shared" si="178"/>
        <v>56.751474918188272</v>
      </c>
      <c r="AC182">
        <f t="shared" si="179"/>
        <v>-25</v>
      </c>
      <c r="AD182">
        <f t="shared" si="180"/>
        <v>45.741871183226664</v>
      </c>
      <c r="AE182">
        <f t="shared" si="181"/>
        <v>-25.000000000000004</v>
      </c>
      <c r="AF182">
        <f t="shared" si="182"/>
        <v>36.518436823865017</v>
      </c>
      <c r="AG182">
        <f t="shared" si="183"/>
        <v>-24.999999999999996</v>
      </c>
      <c r="AH182">
        <f t="shared" si="184"/>
        <v>28.539816339744824</v>
      </c>
      <c r="AI182">
        <f t="shared" si="185"/>
        <v>-25</v>
      </c>
      <c r="AJ182">
        <f t="shared" si="186"/>
        <v>21.432104094770011</v>
      </c>
      <c r="AK182">
        <f t="shared" si="187"/>
        <v>-24.999999999999996</v>
      </c>
      <c r="AL182">
        <f t="shared" si="188"/>
        <v>14.923920022010648</v>
      </c>
      <c r="AM182">
        <f t="shared" si="189"/>
        <v>-24.999999999999996</v>
      </c>
      <c r="AN182">
        <f t="shared" si="190"/>
        <v>8.8071829529268086</v>
      </c>
      <c r="AO182">
        <f t="shared" si="191"/>
        <v>-25</v>
      </c>
      <c r="AP182">
        <f t="shared" si="192"/>
        <v>2.9118389571127636</v>
      </c>
      <c r="AQ182">
        <f t="shared" si="193"/>
        <v>-25</v>
      </c>
      <c r="AR182">
        <f t="shared" si="194"/>
        <v>-2.9118389571127636</v>
      </c>
      <c r="AS182">
        <f t="shared" si="195"/>
        <v>-25</v>
      </c>
      <c r="AT182">
        <f t="shared" si="196"/>
        <v>-8.8071829529268086</v>
      </c>
      <c r="AU182">
        <f t="shared" si="197"/>
        <v>-25</v>
      </c>
      <c r="AV182">
        <f t="shared" si="198"/>
        <v>-14.923920022010648</v>
      </c>
      <c r="AW182">
        <f t="shared" si="199"/>
        <v>-24.999999999999996</v>
      </c>
      <c r="AX182">
        <f t="shared" si="200"/>
        <v>-21.432104094770011</v>
      </c>
      <c r="AY182">
        <f t="shared" si="201"/>
        <v>-24.999999999999996</v>
      </c>
      <c r="AZ182">
        <f t="shared" si="202"/>
        <v>-28.539816339744824</v>
      </c>
      <c r="BA182">
        <f t="shared" si="203"/>
        <v>-25</v>
      </c>
      <c r="BB182">
        <f t="shared" si="204"/>
        <v>-36.518436823865017</v>
      </c>
      <c r="BC182">
        <f t="shared" si="205"/>
        <v>-24.999999999999996</v>
      </c>
      <c r="BD182">
        <f t="shared" si="206"/>
        <v>-45.741871183226664</v>
      </c>
      <c r="BE182">
        <f t="shared" si="207"/>
        <v>-25.000000000000004</v>
      </c>
      <c r="BF182">
        <f t="shared" si="208"/>
        <v>-56.751474918188272</v>
      </c>
      <c r="BG182">
        <f t="shared" si="209"/>
        <v>-25</v>
      </c>
      <c r="BH182">
        <f t="shared" si="210"/>
        <v>-70.3698266616517</v>
      </c>
      <c r="BI182">
        <f t="shared" si="211"/>
        <v>-25</v>
      </c>
      <c r="BJ182">
        <f t="shared" si="212"/>
        <v>-87.91213534812033</v>
      </c>
      <c r="BK182">
        <f t="shared" si="213"/>
        <v>-25</v>
      </c>
      <c r="BL182">
        <f t="shared" si="214"/>
        <v>-111.60596797719829</v>
      </c>
      <c r="BM182">
        <f t="shared" si="215"/>
        <v>-25</v>
      </c>
      <c r="BN182">
        <f t="shared" si="216"/>
        <v>-145.49360168409314</v>
      </c>
      <c r="BO182">
        <f t="shared" si="217"/>
        <v>-25</v>
      </c>
      <c r="BP182">
        <f t="shared" si="218"/>
        <v>-197.575862670373</v>
      </c>
      <c r="BQ182">
        <f t="shared" si="219"/>
        <v>-24.999999999999993</v>
      </c>
      <c r="BR182">
        <f t="shared" si="220"/>
        <v>-285.61944901923454</v>
      </c>
      <c r="BS182">
        <f t="shared" si="221"/>
        <v>-24.999999999999993</v>
      </c>
      <c r="BT182">
        <f t="shared" si="222"/>
        <v>-456.02820441201942</v>
      </c>
      <c r="BU182">
        <f t="shared" si="223"/>
        <v>-24.999999999999996</v>
      </c>
      <c r="BV182">
        <f t="shared" si="224"/>
        <v>-864.55079551990707</v>
      </c>
      <c r="BW182">
        <f t="shared" si="225"/>
        <v>-24.999999999999996</v>
      </c>
      <c r="BX182">
        <f t="shared" si="226"/>
        <v>1167.2814462758524</v>
      </c>
      <c r="BY182">
        <f t="shared" si="227"/>
        <v>-17.085582307655081</v>
      </c>
      <c r="BZ182">
        <f t="shared" si="228"/>
        <v>1829.9423272945182</v>
      </c>
      <c r="CA182">
        <f t="shared" si="229"/>
        <v>2328.653822888572</v>
      </c>
      <c r="CB182">
        <f t="shared" si="230"/>
        <v>-21807.472598893026</v>
      </c>
      <c r="CC182">
        <f t="shared" si="231"/>
        <v>-25.000000000000004</v>
      </c>
    </row>
    <row r="183" spans="5:81" x14ac:dyDescent="0.2">
      <c r="E183">
        <f t="shared" si="232"/>
        <v>16.799999999999969</v>
      </c>
      <c r="F183" t="e" cm="1">
        <f t="array" ref="F183">xtoyxsnew($E183,F$14,alfa,vita)</f>
        <v>#VALUE!</v>
      </c>
      <c r="G183" t="e" cm="1">
        <f t="array" ref="G183">YtoYySInEW($E183,F$14,alfa,vita)</f>
        <v>#VALUE!</v>
      </c>
      <c r="H183">
        <f t="shared" si="158"/>
        <v>-1855.9801204279322</v>
      </c>
      <c r="I183">
        <f t="shared" si="159"/>
        <v>2344.9866423081135</v>
      </c>
      <c r="J183">
        <f t="shared" si="160"/>
        <v>-1167.5127839162046</v>
      </c>
      <c r="K183">
        <f t="shared" si="161"/>
        <v>-18.749810873069595</v>
      </c>
      <c r="L183">
        <f t="shared" si="162"/>
        <v>864.55079551990707</v>
      </c>
      <c r="M183">
        <f t="shared" si="163"/>
        <v>-24.999999999999996</v>
      </c>
      <c r="N183">
        <f t="shared" si="164"/>
        <v>456.02820441201942</v>
      </c>
      <c r="O183">
        <f t="shared" si="165"/>
        <v>-24.999999999999996</v>
      </c>
      <c r="P183">
        <f t="shared" si="166"/>
        <v>285.61944901923454</v>
      </c>
      <c r="Q183">
        <f t="shared" si="167"/>
        <v>-24.999999999999993</v>
      </c>
      <c r="R183">
        <f t="shared" si="168"/>
        <v>197.575862670373</v>
      </c>
      <c r="S183">
        <f t="shared" si="169"/>
        <v>-24.999999999999993</v>
      </c>
      <c r="T183">
        <f t="shared" si="170"/>
        <v>145.49360168409314</v>
      </c>
      <c r="U183">
        <f t="shared" si="171"/>
        <v>-25</v>
      </c>
      <c r="V183">
        <f t="shared" si="172"/>
        <v>111.60596797719829</v>
      </c>
      <c r="W183">
        <f t="shared" si="173"/>
        <v>-25</v>
      </c>
      <c r="X183">
        <f t="shared" si="174"/>
        <v>87.91213534812033</v>
      </c>
      <c r="Y183">
        <f t="shared" si="175"/>
        <v>-25</v>
      </c>
      <c r="Z183">
        <f t="shared" si="176"/>
        <v>70.3698266616517</v>
      </c>
      <c r="AA183">
        <f t="shared" si="177"/>
        <v>-25</v>
      </c>
      <c r="AB183">
        <f t="shared" si="178"/>
        <v>56.751474918188272</v>
      </c>
      <c r="AC183">
        <f t="shared" si="179"/>
        <v>-25</v>
      </c>
      <c r="AD183">
        <f t="shared" si="180"/>
        <v>45.741871183226664</v>
      </c>
      <c r="AE183">
        <f t="shared" si="181"/>
        <v>-25.000000000000004</v>
      </c>
      <c r="AF183">
        <f t="shared" si="182"/>
        <v>36.518436823865017</v>
      </c>
      <c r="AG183">
        <f t="shared" si="183"/>
        <v>-24.999999999999996</v>
      </c>
      <c r="AH183">
        <f t="shared" si="184"/>
        <v>28.539816339744824</v>
      </c>
      <c r="AI183">
        <f t="shared" si="185"/>
        <v>-25</v>
      </c>
      <c r="AJ183">
        <f t="shared" si="186"/>
        <v>21.432104094770011</v>
      </c>
      <c r="AK183">
        <f t="shared" si="187"/>
        <v>-24.999999999999996</v>
      </c>
      <c r="AL183">
        <f t="shared" si="188"/>
        <v>14.923920022010648</v>
      </c>
      <c r="AM183">
        <f t="shared" si="189"/>
        <v>-24.999999999999996</v>
      </c>
      <c r="AN183">
        <f t="shared" si="190"/>
        <v>8.8071829529268086</v>
      </c>
      <c r="AO183">
        <f t="shared" si="191"/>
        <v>-25</v>
      </c>
      <c r="AP183">
        <f t="shared" si="192"/>
        <v>2.9118389571127636</v>
      </c>
      <c r="AQ183">
        <f t="shared" si="193"/>
        <v>-25</v>
      </c>
      <c r="AR183">
        <f t="shared" si="194"/>
        <v>-2.9118389571127636</v>
      </c>
      <c r="AS183">
        <f t="shared" si="195"/>
        <v>-25</v>
      </c>
      <c r="AT183">
        <f t="shared" si="196"/>
        <v>-8.8071829529268086</v>
      </c>
      <c r="AU183">
        <f t="shared" si="197"/>
        <v>-25</v>
      </c>
      <c r="AV183">
        <f t="shared" si="198"/>
        <v>-14.923920022010648</v>
      </c>
      <c r="AW183">
        <f t="shared" si="199"/>
        <v>-24.999999999999996</v>
      </c>
      <c r="AX183">
        <f t="shared" si="200"/>
        <v>-21.432104094770011</v>
      </c>
      <c r="AY183">
        <f t="shared" si="201"/>
        <v>-24.999999999999996</v>
      </c>
      <c r="AZ183">
        <f t="shared" si="202"/>
        <v>-28.539816339744824</v>
      </c>
      <c r="BA183">
        <f t="shared" si="203"/>
        <v>-25</v>
      </c>
      <c r="BB183">
        <f t="shared" si="204"/>
        <v>-36.518436823865017</v>
      </c>
      <c r="BC183">
        <f t="shared" si="205"/>
        <v>-24.999999999999996</v>
      </c>
      <c r="BD183">
        <f t="shared" si="206"/>
        <v>-45.741871183226664</v>
      </c>
      <c r="BE183">
        <f t="shared" si="207"/>
        <v>-25.000000000000004</v>
      </c>
      <c r="BF183">
        <f t="shared" si="208"/>
        <v>-56.751474918188272</v>
      </c>
      <c r="BG183">
        <f t="shared" si="209"/>
        <v>-25</v>
      </c>
      <c r="BH183">
        <f t="shared" si="210"/>
        <v>-70.3698266616517</v>
      </c>
      <c r="BI183">
        <f t="shared" si="211"/>
        <v>-25</v>
      </c>
      <c r="BJ183">
        <f t="shared" si="212"/>
        <v>-87.91213534812033</v>
      </c>
      <c r="BK183">
        <f t="shared" si="213"/>
        <v>-25</v>
      </c>
      <c r="BL183">
        <f t="shared" si="214"/>
        <v>-111.60596797719829</v>
      </c>
      <c r="BM183">
        <f t="shared" si="215"/>
        <v>-25</v>
      </c>
      <c r="BN183">
        <f t="shared" si="216"/>
        <v>-145.49360168409314</v>
      </c>
      <c r="BO183">
        <f t="shared" si="217"/>
        <v>-25</v>
      </c>
      <c r="BP183">
        <f t="shared" si="218"/>
        <v>-197.575862670373</v>
      </c>
      <c r="BQ183">
        <f t="shared" si="219"/>
        <v>-24.999999999999993</v>
      </c>
      <c r="BR183">
        <f t="shared" si="220"/>
        <v>-285.61944901923454</v>
      </c>
      <c r="BS183">
        <f t="shared" si="221"/>
        <v>-24.999999999999993</v>
      </c>
      <c r="BT183">
        <f t="shared" si="222"/>
        <v>-456.02820441201942</v>
      </c>
      <c r="BU183">
        <f t="shared" si="223"/>
        <v>-24.999999999999996</v>
      </c>
      <c r="BV183">
        <f t="shared" si="224"/>
        <v>-864.55079551990707</v>
      </c>
      <c r="BW183">
        <f t="shared" si="225"/>
        <v>-24.999999999999996</v>
      </c>
      <c r="BX183">
        <f t="shared" si="226"/>
        <v>1167.5127839162046</v>
      </c>
      <c r="BY183">
        <f t="shared" si="227"/>
        <v>-18.749810873069595</v>
      </c>
      <c r="BZ183">
        <f t="shared" si="228"/>
        <v>1855.9801204279322</v>
      </c>
      <c r="CA183">
        <f t="shared" si="229"/>
        <v>2344.9866423081135</v>
      </c>
      <c r="CB183">
        <f t="shared" si="230"/>
        <v>-21807.472598893026</v>
      </c>
      <c r="CC183">
        <f t="shared" si="231"/>
        <v>-25.000000000000004</v>
      </c>
    </row>
    <row r="184" spans="5:81" x14ac:dyDescent="0.2">
      <c r="E184">
        <f t="shared" si="232"/>
        <v>16.89999999999997</v>
      </c>
      <c r="F184" t="e" cm="1">
        <f t="array" ref="F184">xtoyxsnew($E184,F$14,alfa,vita)</f>
        <v>#VALUE!</v>
      </c>
      <c r="G184" t="e" cm="1">
        <f t="array" ref="G184">YtoYySInEW($E184,F$14,alfa,vita)</f>
        <v>#VALUE!</v>
      </c>
      <c r="H184">
        <f t="shared" si="158"/>
        <v>-1882.1974900356206</v>
      </c>
      <c r="I184">
        <f t="shared" si="159"/>
        <v>2361.2314192399467</v>
      </c>
      <c r="J184">
        <f t="shared" si="160"/>
        <v>-1167.6927968382995</v>
      </c>
      <c r="K184">
        <f t="shared" si="161"/>
        <v>-20.220755635338808</v>
      </c>
      <c r="L184">
        <f t="shared" si="162"/>
        <v>864.55079551990707</v>
      </c>
      <c r="M184">
        <f t="shared" si="163"/>
        <v>-24.999999999999996</v>
      </c>
      <c r="N184">
        <f t="shared" si="164"/>
        <v>456.02820441201942</v>
      </c>
      <c r="O184">
        <f t="shared" si="165"/>
        <v>-24.999999999999996</v>
      </c>
      <c r="P184">
        <f t="shared" si="166"/>
        <v>285.61944901923454</v>
      </c>
      <c r="Q184">
        <f t="shared" si="167"/>
        <v>-24.999999999999993</v>
      </c>
      <c r="R184">
        <f t="shared" si="168"/>
        <v>197.575862670373</v>
      </c>
      <c r="S184">
        <f t="shared" si="169"/>
        <v>-24.999999999999993</v>
      </c>
      <c r="T184">
        <f t="shared" si="170"/>
        <v>145.49360168409314</v>
      </c>
      <c r="U184">
        <f t="shared" si="171"/>
        <v>-25</v>
      </c>
      <c r="V184">
        <f t="shared" si="172"/>
        <v>111.60596797719829</v>
      </c>
      <c r="W184">
        <f t="shared" si="173"/>
        <v>-25</v>
      </c>
      <c r="X184">
        <f t="shared" si="174"/>
        <v>87.91213534812033</v>
      </c>
      <c r="Y184">
        <f t="shared" si="175"/>
        <v>-25</v>
      </c>
      <c r="Z184">
        <f t="shared" si="176"/>
        <v>70.3698266616517</v>
      </c>
      <c r="AA184">
        <f t="shared" si="177"/>
        <v>-25</v>
      </c>
      <c r="AB184">
        <f t="shared" si="178"/>
        <v>56.751474918188272</v>
      </c>
      <c r="AC184">
        <f t="shared" si="179"/>
        <v>-25</v>
      </c>
      <c r="AD184">
        <f t="shared" si="180"/>
        <v>45.741871183226664</v>
      </c>
      <c r="AE184">
        <f t="shared" si="181"/>
        <v>-25.000000000000004</v>
      </c>
      <c r="AF184">
        <f t="shared" si="182"/>
        <v>36.518436823865017</v>
      </c>
      <c r="AG184">
        <f t="shared" si="183"/>
        <v>-24.999999999999996</v>
      </c>
      <c r="AH184">
        <f t="shared" si="184"/>
        <v>28.539816339744824</v>
      </c>
      <c r="AI184">
        <f t="shared" si="185"/>
        <v>-25</v>
      </c>
      <c r="AJ184">
        <f t="shared" si="186"/>
        <v>21.432104094770011</v>
      </c>
      <c r="AK184">
        <f t="shared" si="187"/>
        <v>-24.999999999999996</v>
      </c>
      <c r="AL184">
        <f t="shared" si="188"/>
        <v>14.923920022010648</v>
      </c>
      <c r="AM184">
        <f t="shared" si="189"/>
        <v>-24.999999999999996</v>
      </c>
      <c r="AN184">
        <f t="shared" si="190"/>
        <v>8.8071829529268086</v>
      </c>
      <c r="AO184">
        <f t="shared" si="191"/>
        <v>-25</v>
      </c>
      <c r="AP184">
        <f t="shared" si="192"/>
        <v>2.9118389571127636</v>
      </c>
      <c r="AQ184">
        <f t="shared" si="193"/>
        <v>-25</v>
      </c>
      <c r="AR184">
        <f t="shared" si="194"/>
        <v>-2.9118389571127636</v>
      </c>
      <c r="AS184">
        <f t="shared" si="195"/>
        <v>-25</v>
      </c>
      <c r="AT184">
        <f t="shared" si="196"/>
        <v>-8.8071829529268086</v>
      </c>
      <c r="AU184">
        <f t="shared" si="197"/>
        <v>-25</v>
      </c>
      <c r="AV184">
        <f t="shared" si="198"/>
        <v>-14.923920022010648</v>
      </c>
      <c r="AW184">
        <f t="shared" si="199"/>
        <v>-24.999999999999996</v>
      </c>
      <c r="AX184">
        <f t="shared" si="200"/>
        <v>-21.432104094770011</v>
      </c>
      <c r="AY184">
        <f t="shared" si="201"/>
        <v>-24.999999999999996</v>
      </c>
      <c r="AZ184">
        <f t="shared" si="202"/>
        <v>-28.539816339744824</v>
      </c>
      <c r="BA184">
        <f t="shared" si="203"/>
        <v>-25</v>
      </c>
      <c r="BB184">
        <f t="shared" si="204"/>
        <v>-36.518436823865017</v>
      </c>
      <c r="BC184">
        <f t="shared" si="205"/>
        <v>-24.999999999999996</v>
      </c>
      <c r="BD184">
        <f t="shared" si="206"/>
        <v>-45.741871183226664</v>
      </c>
      <c r="BE184">
        <f t="shared" si="207"/>
        <v>-25.000000000000004</v>
      </c>
      <c r="BF184">
        <f t="shared" si="208"/>
        <v>-56.751474918188272</v>
      </c>
      <c r="BG184">
        <f t="shared" si="209"/>
        <v>-25</v>
      </c>
      <c r="BH184">
        <f t="shared" si="210"/>
        <v>-70.3698266616517</v>
      </c>
      <c r="BI184">
        <f t="shared" si="211"/>
        <v>-25</v>
      </c>
      <c r="BJ184">
        <f t="shared" si="212"/>
        <v>-87.91213534812033</v>
      </c>
      <c r="BK184">
        <f t="shared" si="213"/>
        <v>-25</v>
      </c>
      <c r="BL184">
        <f t="shared" si="214"/>
        <v>-111.60596797719829</v>
      </c>
      <c r="BM184">
        <f t="shared" si="215"/>
        <v>-25</v>
      </c>
      <c r="BN184">
        <f t="shared" si="216"/>
        <v>-145.49360168409314</v>
      </c>
      <c r="BO184">
        <f t="shared" si="217"/>
        <v>-25</v>
      </c>
      <c r="BP184">
        <f t="shared" si="218"/>
        <v>-197.575862670373</v>
      </c>
      <c r="BQ184">
        <f t="shared" si="219"/>
        <v>-24.999999999999993</v>
      </c>
      <c r="BR184">
        <f t="shared" si="220"/>
        <v>-285.61944901923454</v>
      </c>
      <c r="BS184">
        <f t="shared" si="221"/>
        <v>-24.999999999999993</v>
      </c>
      <c r="BT184">
        <f t="shared" si="222"/>
        <v>-456.02820441201942</v>
      </c>
      <c r="BU184">
        <f t="shared" si="223"/>
        <v>-24.999999999999996</v>
      </c>
      <c r="BV184">
        <f t="shared" si="224"/>
        <v>-864.55079551990707</v>
      </c>
      <c r="BW184">
        <f t="shared" si="225"/>
        <v>-24.999999999999996</v>
      </c>
      <c r="BX184">
        <f t="shared" si="226"/>
        <v>1167.6927968382995</v>
      </c>
      <c r="BY184">
        <f t="shared" si="227"/>
        <v>-20.220755635338808</v>
      </c>
      <c r="BZ184">
        <f t="shared" si="228"/>
        <v>1882.1974900356206</v>
      </c>
      <c r="CA184">
        <f t="shared" si="229"/>
        <v>2361.2314192399467</v>
      </c>
      <c r="CB184">
        <f t="shared" si="230"/>
        <v>-21807.472598893026</v>
      </c>
      <c r="CC184">
        <f t="shared" si="231"/>
        <v>-25.000000000000004</v>
      </c>
    </row>
    <row r="185" spans="5:81" x14ac:dyDescent="0.2">
      <c r="E185">
        <f t="shared" si="232"/>
        <v>16.999999999999972</v>
      </c>
      <c r="F185" t="e" cm="1">
        <f t="array" ref="F185">xtoyxsnew($E185,F$14,alfa,vita)</f>
        <v>#VALUE!</v>
      </c>
      <c r="G185" t="e" cm="1">
        <f t="array" ref="G185">YtoYySInEW($E185,F$14,alfa,vita)</f>
        <v>#VALUE!</v>
      </c>
      <c r="H185">
        <f t="shared" si="158"/>
        <v>-1908.5934546067526</v>
      </c>
      <c r="I185">
        <f t="shared" si="159"/>
        <v>2377.3861793467636</v>
      </c>
      <c r="J185">
        <f t="shared" si="160"/>
        <v>-1167.8278391987824</v>
      </c>
      <c r="K185">
        <f t="shared" si="161"/>
        <v>-21.496840181424918</v>
      </c>
      <c r="L185">
        <f t="shared" si="162"/>
        <v>864.55079551990707</v>
      </c>
      <c r="M185">
        <f t="shared" si="163"/>
        <v>-24.999999999999996</v>
      </c>
      <c r="N185">
        <f t="shared" si="164"/>
        <v>456.02820441201942</v>
      </c>
      <c r="O185">
        <f t="shared" si="165"/>
        <v>-24.999999999999996</v>
      </c>
      <c r="P185">
        <f t="shared" si="166"/>
        <v>285.61944901923454</v>
      </c>
      <c r="Q185">
        <f t="shared" si="167"/>
        <v>-24.999999999999993</v>
      </c>
      <c r="R185">
        <f t="shared" si="168"/>
        <v>197.575862670373</v>
      </c>
      <c r="S185">
        <f t="shared" si="169"/>
        <v>-24.999999999999993</v>
      </c>
      <c r="T185">
        <f t="shared" si="170"/>
        <v>145.49360168409314</v>
      </c>
      <c r="U185">
        <f t="shared" si="171"/>
        <v>-25</v>
      </c>
      <c r="V185">
        <f t="shared" si="172"/>
        <v>111.60596797719829</v>
      </c>
      <c r="W185">
        <f t="shared" si="173"/>
        <v>-25</v>
      </c>
      <c r="X185">
        <f t="shared" si="174"/>
        <v>87.91213534812033</v>
      </c>
      <c r="Y185">
        <f t="shared" si="175"/>
        <v>-25</v>
      </c>
      <c r="Z185">
        <f t="shared" si="176"/>
        <v>70.3698266616517</v>
      </c>
      <c r="AA185">
        <f t="shared" si="177"/>
        <v>-25</v>
      </c>
      <c r="AB185">
        <f t="shared" si="178"/>
        <v>56.751474918188272</v>
      </c>
      <c r="AC185">
        <f t="shared" si="179"/>
        <v>-25</v>
      </c>
      <c r="AD185">
        <f t="shared" si="180"/>
        <v>45.741871183226664</v>
      </c>
      <c r="AE185">
        <f t="shared" si="181"/>
        <v>-25.000000000000004</v>
      </c>
      <c r="AF185">
        <f t="shared" si="182"/>
        <v>36.518436823865017</v>
      </c>
      <c r="AG185">
        <f t="shared" si="183"/>
        <v>-24.999999999999996</v>
      </c>
      <c r="AH185">
        <f t="shared" si="184"/>
        <v>28.539816339744824</v>
      </c>
      <c r="AI185">
        <f t="shared" si="185"/>
        <v>-25</v>
      </c>
      <c r="AJ185">
        <f t="shared" si="186"/>
        <v>21.432104094770011</v>
      </c>
      <c r="AK185">
        <f t="shared" si="187"/>
        <v>-24.999999999999996</v>
      </c>
      <c r="AL185">
        <f t="shared" si="188"/>
        <v>14.923920022010648</v>
      </c>
      <c r="AM185">
        <f t="shared" si="189"/>
        <v>-24.999999999999996</v>
      </c>
      <c r="AN185">
        <f t="shared" si="190"/>
        <v>8.8071829529268086</v>
      </c>
      <c r="AO185">
        <f t="shared" si="191"/>
        <v>-25</v>
      </c>
      <c r="AP185">
        <f t="shared" si="192"/>
        <v>2.9118389571127636</v>
      </c>
      <c r="AQ185">
        <f t="shared" si="193"/>
        <v>-25</v>
      </c>
      <c r="AR185">
        <f t="shared" si="194"/>
        <v>-2.9118389571127636</v>
      </c>
      <c r="AS185">
        <f t="shared" si="195"/>
        <v>-25</v>
      </c>
      <c r="AT185">
        <f t="shared" si="196"/>
        <v>-8.8071829529268086</v>
      </c>
      <c r="AU185">
        <f t="shared" si="197"/>
        <v>-25</v>
      </c>
      <c r="AV185">
        <f t="shared" si="198"/>
        <v>-14.923920022010648</v>
      </c>
      <c r="AW185">
        <f t="shared" si="199"/>
        <v>-24.999999999999996</v>
      </c>
      <c r="AX185">
        <f t="shared" si="200"/>
        <v>-21.432104094770011</v>
      </c>
      <c r="AY185">
        <f t="shared" si="201"/>
        <v>-24.999999999999996</v>
      </c>
      <c r="AZ185">
        <f t="shared" si="202"/>
        <v>-28.539816339744824</v>
      </c>
      <c r="BA185">
        <f t="shared" si="203"/>
        <v>-25</v>
      </c>
      <c r="BB185">
        <f t="shared" si="204"/>
        <v>-36.518436823865017</v>
      </c>
      <c r="BC185">
        <f t="shared" si="205"/>
        <v>-24.999999999999996</v>
      </c>
      <c r="BD185">
        <f t="shared" si="206"/>
        <v>-45.741871183226664</v>
      </c>
      <c r="BE185">
        <f t="shared" si="207"/>
        <v>-25.000000000000004</v>
      </c>
      <c r="BF185">
        <f t="shared" si="208"/>
        <v>-56.751474918188272</v>
      </c>
      <c r="BG185">
        <f t="shared" si="209"/>
        <v>-25</v>
      </c>
      <c r="BH185">
        <f t="shared" si="210"/>
        <v>-70.3698266616517</v>
      </c>
      <c r="BI185">
        <f t="shared" si="211"/>
        <v>-25</v>
      </c>
      <c r="BJ185">
        <f t="shared" si="212"/>
        <v>-87.91213534812033</v>
      </c>
      <c r="BK185">
        <f t="shared" si="213"/>
        <v>-25</v>
      </c>
      <c r="BL185">
        <f t="shared" si="214"/>
        <v>-111.60596797719829</v>
      </c>
      <c r="BM185">
        <f t="shared" si="215"/>
        <v>-25</v>
      </c>
      <c r="BN185">
        <f t="shared" si="216"/>
        <v>-145.49360168409314</v>
      </c>
      <c r="BO185">
        <f t="shared" si="217"/>
        <v>-25</v>
      </c>
      <c r="BP185">
        <f t="shared" si="218"/>
        <v>-197.575862670373</v>
      </c>
      <c r="BQ185">
        <f t="shared" si="219"/>
        <v>-24.999999999999993</v>
      </c>
      <c r="BR185">
        <f t="shared" si="220"/>
        <v>-285.61944901923454</v>
      </c>
      <c r="BS185">
        <f t="shared" si="221"/>
        <v>-24.999999999999993</v>
      </c>
      <c r="BT185">
        <f t="shared" si="222"/>
        <v>-456.02820441201942</v>
      </c>
      <c r="BU185">
        <f t="shared" si="223"/>
        <v>-24.999999999999996</v>
      </c>
      <c r="BV185">
        <f t="shared" si="224"/>
        <v>-864.55079551990707</v>
      </c>
      <c r="BW185">
        <f t="shared" si="225"/>
        <v>-24.999999999999996</v>
      </c>
      <c r="BX185">
        <f t="shared" si="226"/>
        <v>1167.8278391987824</v>
      </c>
      <c r="BY185">
        <f t="shared" si="227"/>
        <v>-21.496840181424918</v>
      </c>
      <c r="BZ185">
        <f t="shared" si="228"/>
        <v>1908.5934546067526</v>
      </c>
      <c r="CA185">
        <f t="shared" si="229"/>
        <v>2377.3861793467636</v>
      </c>
      <c r="CB185">
        <f t="shared" si="230"/>
        <v>-21807.472598893026</v>
      </c>
      <c r="CC185">
        <f t="shared" si="231"/>
        <v>-25.000000000000004</v>
      </c>
    </row>
    <row r="186" spans="5:81" x14ac:dyDescent="0.2">
      <c r="E186">
        <f t="shared" si="232"/>
        <v>17.099999999999973</v>
      </c>
      <c r="F186" t="e" cm="1">
        <f t="array" ref="F186">xtoyxsnew($E186,F$14,alfa,vita)</f>
        <v>#VALUE!</v>
      </c>
      <c r="G186" t="e" cm="1">
        <f t="array" ref="G186">YtoYySInEW($E186,F$14,alfa,vita)</f>
        <v>#VALUE!</v>
      </c>
      <c r="H186">
        <f t="shared" si="158"/>
        <v>-1935.1670109246506</v>
      </c>
      <c r="I186">
        <f t="shared" si="159"/>
        <v>2393.4489592316013</v>
      </c>
      <c r="J186">
        <f t="shared" si="160"/>
        <v>-1167.9243133492973</v>
      </c>
      <c r="K186">
        <f t="shared" si="161"/>
        <v>-22.576696930187655</v>
      </c>
      <c r="L186">
        <f t="shared" si="162"/>
        <v>864.55079551990707</v>
      </c>
      <c r="M186">
        <f t="shared" si="163"/>
        <v>-24.999999999999996</v>
      </c>
      <c r="N186">
        <f t="shared" si="164"/>
        <v>456.02820441201942</v>
      </c>
      <c r="O186">
        <f t="shared" si="165"/>
        <v>-24.999999999999996</v>
      </c>
      <c r="P186">
        <f t="shared" si="166"/>
        <v>285.61944901923454</v>
      </c>
      <c r="Q186">
        <f t="shared" si="167"/>
        <v>-24.999999999999993</v>
      </c>
      <c r="R186">
        <f t="shared" si="168"/>
        <v>197.575862670373</v>
      </c>
      <c r="S186">
        <f t="shared" si="169"/>
        <v>-24.999999999999993</v>
      </c>
      <c r="T186">
        <f t="shared" si="170"/>
        <v>145.49360168409314</v>
      </c>
      <c r="U186">
        <f t="shared" si="171"/>
        <v>-25</v>
      </c>
      <c r="V186">
        <f t="shared" si="172"/>
        <v>111.60596797719829</v>
      </c>
      <c r="W186">
        <f t="shared" si="173"/>
        <v>-25</v>
      </c>
      <c r="X186">
        <f t="shared" si="174"/>
        <v>87.91213534812033</v>
      </c>
      <c r="Y186">
        <f t="shared" si="175"/>
        <v>-25</v>
      </c>
      <c r="Z186">
        <f t="shared" si="176"/>
        <v>70.3698266616517</v>
      </c>
      <c r="AA186">
        <f t="shared" si="177"/>
        <v>-25</v>
      </c>
      <c r="AB186">
        <f t="shared" si="178"/>
        <v>56.751474918188272</v>
      </c>
      <c r="AC186">
        <f t="shared" si="179"/>
        <v>-25</v>
      </c>
      <c r="AD186">
        <f t="shared" si="180"/>
        <v>45.741871183226664</v>
      </c>
      <c r="AE186">
        <f t="shared" si="181"/>
        <v>-25.000000000000004</v>
      </c>
      <c r="AF186">
        <f t="shared" si="182"/>
        <v>36.518436823865017</v>
      </c>
      <c r="AG186">
        <f t="shared" si="183"/>
        <v>-24.999999999999996</v>
      </c>
      <c r="AH186">
        <f t="shared" si="184"/>
        <v>28.539816339744824</v>
      </c>
      <c r="AI186">
        <f t="shared" si="185"/>
        <v>-25</v>
      </c>
      <c r="AJ186">
        <f t="shared" si="186"/>
        <v>21.432104094770011</v>
      </c>
      <c r="AK186">
        <f t="shared" si="187"/>
        <v>-24.999999999999996</v>
      </c>
      <c r="AL186">
        <f t="shared" si="188"/>
        <v>14.923920022010648</v>
      </c>
      <c r="AM186">
        <f t="shared" si="189"/>
        <v>-24.999999999999996</v>
      </c>
      <c r="AN186">
        <f t="shared" si="190"/>
        <v>8.8071829529268086</v>
      </c>
      <c r="AO186">
        <f t="shared" si="191"/>
        <v>-25</v>
      </c>
      <c r="AP186">
        <f t="shared" si="192"/>
        <v>2.9118389571127636</v>
      </c>
      <c r="AQ186">
        <f t="shared" si="193"/>
        <v>-25</v>
      </c>
      <c r="AR186">
        <f t="shared" si="194"/>
        <v>-2.9118389571127636</v>
      </c>
      <c r="AS186">
        <f t="shared" si="195"/>
        <v>-25</v>
      </c>
      <c r="AT186">
        <f t="shared" si="196"/>
        <v>-8.8071829529268086</v>
      </c>
      <c r="AU186">
        <f t="shared" si="197"/>
        <v>-25</v>
      </c>
      <c r="AV186">
        <f t="shared" si="198"/>
        <v>-14.923920022010648</v>
      </c>
      <c r="AW186">
        <f t="shared" si="199"/>
        <v>-24.999999999999996</v>
      </c>
      <c r="AX186">
        <f t="shared" si="200"/>
        <v>-21.432104094770011</v>
      </c>
      <c r="AY186">
        <f t="shared" si="201"/>
        <v>-24.999999999999996</v>
      </c>
      <c r="AZ186">
        <f t="shared" si="202"/>
        <v>-28.539816339744824</v>
      </c>
      <c r="BA186">
        <f t="shared" si="203"/>
        <v>-25</v>
      </c>
      <c r="BB186">
        <f t="shared" si="204"/>
        <v>-36.518436823865017</v>
      </c>
      <c r="BC186">
        <f t="shared" si="205"/>
        <v>-24.999999999999996</v>
      </c>
      <c r="BD186">
        <f t="shared" si="206"/>
        <v>-45.741871183226664</v>
      </c>
      <c r="BE186">
        <f t="shared" si="207"/>
        <v>-25.000000000000004</v>
      </c>
      <c r="BF186">
        <f t="shared" si="208"/>
        <v>-56.751474918188272</v>
      </c>
      <c r="BG186">
        <f t="shared" si="209"/>
        <v>-25</v>
      </c>
      <c r="BH186">
        <f t="shared" si="210"/>
        <v>-70.3698266616517</v>
      </c>
      <c r="BI186">
        <f t="shared" si="211"/>
        <v>-25</v>
      </c>
      <c r="BJ186">
        <f t="shared" si="212"/>
        <v>-87.91213534812033</v>
      </c>
      <c r="BK186">
        <f t="shared" si="213"/>
        <v>-25</v>
      </c>
      <c r="BL186">
        <f t="shared" si="214"/>
        <v>-111.60596797719829</v>
      </c>
      <c r="BM186">
        <f t="shared" si="215"/>
        <v>-25</v>
      </c>
      <c r="BN186">
        <f t="shared" si="216"/>
        <v>-145.49360168409314</v>
      </c>
      <c r="BO186">
        <f t="shared" si="217"/>
        <v>-25</v>
      </c>
      <c r="BP186">
        <f t="shared" si="218"/>
        <v>-197.575862670373</v>
      </c>
      <c r="BQ186">
        <f t="shared" si="219"/>
        <v>-24.999999999999993</v>
      </c>
      <c r="BR186">
        <f t="shared" si="220"/>
        <v>-285.61944901923454</v>
      </c>
      <c r="BS186">
        <f t="shared" si="221"/>
        <v>-24.999999999999993</v>
      </c>
      <c r="BT186">
        <f t="shared" si="222"/>
        <v>-456.02820441201942</v>
      </c>
      <c r="BU186">
        <f t="shared" si="223"/>
        <v>-24.999999999999996</v>
      </c>
      <c r="BV186">
        <f t="shared" si="224"/>
        <v>-864.55079551990707</v>
      </c>
      <c r="BW186">
        <f t="shared" si="225"/>
        <v>-24.999999999999996</v>
      </c>
      <c r="BX186">
        <f t="shared" si="226"/>
        <v>1167.9243133492973</v>
      </c>
      <c r="BY186">
        <f t="shared" si="227"/>
        <v>-22.576696930187655</v>
      </c>
      <c r="BZ186">
        <f t="shared" si="228"/>
        <v>1935.1670109246506</v>
      </c>
      <c r="CA186">
        <f t="shared" si="229"/>
        <v>2393.4489592316013</v>
      </c>
      <c r="CB186">
        <f t="shared" si="230"/>
        <v>-21807.472598893026</v>
      </c>
      <c r="CC186">
        <f t="shared" si="231"/>
        <v>-25.000000000000004</v>
      </c>
    </row>
    <row r="187" spans="5:81" x14ac:dyDescent="0.2">
      <c r="E187">
        <f t="shared" si="232"/>
        <v>17.199999999999974</v>
      </c>
      <c r="F187" t="e" cm="1">
        <f t="array" ref="F187">xtoyxsnew($E187,F$14,alfa,vita)</f>
        <v>#VALUE!</v>
      </c>
      <c r="G187" t="e" cm="1">
        <f t="array" ref="G187">YtoYySInEW($E187,F$14,alfa,vita)</f>
        <v>#VALUE!</v>
      </c>
      <c r="H187">
        <f t="shared" si="158"/>
        <v>-1961.9171341887127</v>
      </c>
      <c r="I187">
        <f t="shared" si="159"/>
        <v>2409.4178066764807</v>
      </c>
      <c r="J187">
        <f t="shared" si="160"/>
        <v>-1167.9886629750783</v>
      </c>
      <c r="K187">
        <f t="shared" si="161"/>
        <v>-23.459168598021829</v>
      </c>
      <c r="L187">
        <f t="shared" si="162"/>
        <v>864.55079551990707</v>
      </c>
      <c r="M187">
        <f t="shared" si="163"/>
        <v>-24.999999999999996</v>
      </c>
      <c r="N187">
        <f t="shared" si="164"/>
        <v>456.02820441201942</v>
      </c>
      <c r="O187">
        <f t="shared" si="165"/>
        <v>-24.999999999999996</v>
      </c>
      <c r="P187">
        <f t="shared" si="166"/>
        <v>285.61944901923454</v>
      </c>
      <c r="Q187">
        <f t="shared" si="167"/>
        <v>-24.999999999999993</v>
      </c>
      <c r="R187">
        <f t="shared" si="168"/>
        <v>197.575862670373</v>
      </c>
      <c r="S187">
        <f t="shared" si="169"/>
        <v>-24.999999999999993</v>
      </c>
      <c r="T187">
        <f t="shared" si="170"/>
        <v>145.49360168409314</v>
      </c>
      <c r="U187">
        <f t="shared" si="171"/>
        <v>-25</v>
      </c>
      <c r="V187">
        <f t="shared" si="172"/>
        <v>111.60596797719829</v>
      </c>
      <c r="W187">
        <f t="shared" si="173"/>
        <v>-25</v>
      </c>
      <c r="X187">
        <f t="shared" si="174"/>
        <v>87.91213534812033</v>
      </c>
      <c r="Y187">
        <f t="shared" si="175"/>
        <v>-25</v>
      </c>
      <c r="Z187">
        <f t="shared" si="176"/>
        <v>70.3698266616517</v>
      </c>
      <c r="AA187">
        <f t="shared" si="177"/>
        <v>-25</v>
      </c>
      <c r="AB187">
        <f t="shared" si="178"/>
        <v>56.751474918188272</v>
      </c>
      <c r="AC187">
        <f t="shared" si="179"/>
        <v>-25</v>
      </c>
      <c r="AD187">
        <f t="shared" si="180"/>
        <v>45.741871183226664</v>
      </c>
      <c r="AE187">
        <f t="shared" si="181"/>
        <v>-25.000000000000004</v>
      </c>
      <c r="AF187">
        <f t="shared" si="182"/>
        <v>36.518436823865017</v>
      </c>
      <c r="AG187">
        <f t="shared" si="183"/>
        <v>-24.999999999999996</v>
      </c>
      <c r="AH187">
        <f t="shared" si="184"/>
        <v>28.539816339744824</v>
      </c>
      <c r="AI187">
        <f t="shared" si="185"/>
        <v>-25</v>
      </c>
      <c r="AJ187">
        <f t="shared" si="186"/>
        <v>21.432104094770011</v>
      </c>
      <c r="AK187">
        <f t="shared" si="187"/>
        <v>-24.999999999999996</v>
      </c>
      <c r="AL187">
        <f t="shared" si="188"/>
        <v>14.923920022010648</v>
      </c>
      <c r="AM187">
        <f t="shared" si="189"/>
        <v>-24.999999999999996</v>
      </c>
      <c r="AN187">
        <f t="shared" si="190"/>
        <v>8.8071829529268086</v>
      </c>
      <c r="AO187">
        <f t="shared" si="191"/>
        <v>-25</v>
      </c>
      <c r="AP187">
        <f t="shared" si="192"/>
        <v>2.9118389571127636</v>
      </c>
      <c r="AQ187">
        <f t="shared" si="193"/>
        <v>-25</v>
      </c>
      <c r="AR187">
        <f t="shared" si="194"/>
        <v>-2.9118389571127636</v>
      </c>
      <c r="AS187">
        <f t="shared" si="195"/>
        <v>-25</v>
      </c>
      <c r="AT187">
        <f t="shared" si="196"/>
        <v>-8.8071829529268086</v>
      </c>
      <c r="AU187">
        <f t="shared" si="197"/>
        <v>-25</v>
      </c>
      <c r="AV187">
        <f t="shared" si="198"/>
        <v>-14.923920022010648</v>
      </c>
      <c r="AW187">
        <f t="shared" si="199"/>
        <v>-24.999999999999996</v>
      </c>
      <c r="AX187">
        <f t="shared" si="200"/>
        <v>-21.432104094770011</v>
      </c>
      <c r="AY187">
        <f t="shared" si="201"/>
        <v>-24.999999999999996</v>
      </c>
      <c r="AZ187">
        <f t="shared" si="202"/>
        <v>-28.539816339744824</v>
      </c>
      <c r="BA187">
        <f t="shared" si="203"/>
        <v>-25</v>
      </c>
      <c r="BB187">
        <f t="shared" si="204"/>
        <v>-36.518436823865017</v>
      </c>
      <c r="BC187">
        <f t="shared" si="205"/>
        <v>-24.999999999999996</v>
      </c>
      <c r="BD187">
        <f t="shared" si="206"/>
        <v>-45.741871183226664</v>
      </c>
      <c r="BE187">
        <f t="shared" si="207"/>
        <v>-25.000000000000004</v>
      </c>
      <c r="BF187">
        <f t="shared" si="208"/>
        <v>-56.751474918188272</v>
      </c>
      <c r="BG187">
        <f t="shared" si="209"/>
        <v>-25</v>
      </c>
      <c r="BH187">
        <f t="shared" si="210"/>
        <v>-70.3698266616517</v>
      </c>
      <c r="BI187">
        <f t="shared" si="211"/>
        <v>-25</v>
      </c>
      <c r="BJ187">
        <f t="shared" si="212"/>
        <v>-87.91213534812033</v>
      </c>
      <c r="BK187">
        <f t="shared" si="213"/>
        <v>-25</v>
      </c>
      <c r="BL187">
        <f t="shared" si="214"/>
        <v>-111.60596797719829</v>
      </c>
      <c r="BM187">
        <f t="shared" si="215"/>
        <v>-25</v>
      </c>
      <c r="BN187">
        <f t="shared" si="216"/>
        <v>-145.49360168409314</v>
      </c>
      <c r="BO187">
        <f t="shared" si="217"/>
        <v>-25</v>
      </c>
      <c r="BP187">
        <f t="shared" si="218"/>
        <v>-197.575862670373</v>
      </c>
      <c r="BQ187">
        <f t="shared" si="219"/>
        <v>-24.999999999999993</v>
      </c>
      <c r="BR187">
        <f t="shared" si="220"/>
        <v>-285.61944901923454</v>
      </c>
      <c r="BS187">
        <f t="shared" si="221"/>
        <v>-24.999999999999993</v>
      </c>
      <c r="BT187">
        <f t="shared" si="222"/>
        <v>-456.02820441201942</v>
      </c>
      <c r="BU187">
        <f t="shared" si="223"/>
        <v>-24.999999999999996</v>
      </c>
      <c r="BV187">
        <f t="shared" si="224"/>
        <v>-864.55079551990707</v>
      </c>
      <c r="BW187">
        <f t="shared" si="225"/>
        <v>-24.999999999999996</v>
      </c>
      <c r="BX187">
        <f t="shared" si="226"/>
        <v>1167.9886629750783</v>
      </c>
      <c r="BY187">
        <f t="shared" si="227"/>
        <v>-23.459168598021829</v>
      </c>
      <c r="BZ187">
        <f t="shared" si="228"/>
        <v>1961.9171341887127</v>
      </c>
      <c r="CA187">
        <f t="shared" si="229"/>
        <v>2409.4178066764807</v>
      </c>
      <c r="CB187">
        <f t="shared" si="230"/>
        <v>-21807.472598893026</v>
      </c>
      <c r="CC187">
        <f t="shared" si="231"/>
        <v>-25.000000000000004</v>
      </c>
    </row>
    <row r="188" spans="5:81" x14ac:dyDescent="0.2">
      <c r="E188">
        <f t="shared" si="232"/>
        <v>17.299999999999976</v>
      </c>
      <c r="F188" t="e" cm="1">
        <f t="array" ref="F188">xtoyxsnew($E188,F$14,alfa,vita)</f>
        <v>#VALUE!</v>
      </c>
      <c r="G188" t="e" cm="1">
        <f t="array" ref="G188">YtoYySInEW($E188,F$14,alfa,vita)</f>
        <v>#VALUE!</v>
      </c>
      <c r="H188">
        <f t="shared" si="158"/>
        <v>-1988.8427781389648</v>
      </c>
      <c r="I188">
        <f t="shared" si="159"/>
        <v>2425.2907808796622</v>
      </c>
      <c r="J188">
        <f t="shared" si="160"/>
        <v>-1168.0273661892468</v>
      </c>
      <c r="K188">
        <f t="shared" si="161"/>
        <v>-24.143309439119644</v>
      </c>
      <c r="L188">
        <f t="shared" si="162"/>
        <v>864.55079551990707</v>
      </c>
      <c r="M188">
        <f t="shared" si="163"/>
        <v>-24.999999999999996</v>
      </c>
      <c r="N188">
        <f t="shared" si="164"/>
        <v>456.02820441201942</v>
      </c>
      <c r="O188">
        <f t="shared" si="165"/>
        <v>-24.999999999999996</v>
      </c>
      <c r="P188">
        <f t="shared" si="166"/>
        <v>285.61944901923454</v>
      </c>
      <c r="Q188">
        <f t="shared" si="167"/>
        <v>-24.999999999999993</v>
      </c>
      <c r="R188">
        <f t="shared" si="168"/>
        <v>197.575862670373</v>
      </c>
      <c r="S188">
        <f t="shared" si="169"/>
        <v>-24.999999999999993</v>
      </c>
      <c r="T188">
        <f t="shared" si="170"/>
        <v>145.49360168409314</v>
      </c>
      <c r="U188">
        <f t="shared" si="171"/>
        <v>-25</v>
      </c>
      <c r="V188">
        <f t="shared" si="172"/>
        <v>111.60596797719829</v>
      </c>
      <c r="W188">
        <f t="shared" si="173"/>
        <v>-25</v>
      </c>
      <c r="X188">
        <f t="shared" si="174"/>
        <v>87.91213534812033</v>
      </c>
      <c r="Y188">
        <f t="shared" si="175"/>
        <v>-25</v>
      </c>
      <c r="Z188">
        <f t="shared" si="176"/>
        <v>70.3698266616517</v>
      </c>
      <c r="AA188">
        <f t="shared" si="177"/>
        <v>-25</v>
      </c>
      <c r="AB188">
        <f t="shared" si="178"/>
        <v>56.751474918188272</v>
      </c>
      <c r="AC188">
        <f t="shared" si="179"/>
        <v>-25</v>
      </c>
      <c r="AD188">
        <f t="shared" si="180"/>
        <v>45.741871183226664</v>
      </c>
      <c r="AE188">
        <f t="shared" si="181"/>
        <v>-25.000000000000004</v>
      </c>
      <c r="AF188">
        <f t="shared" si="182"/>
        <v>36.518436823865017</v>
      </c>
      <c r="AG188">
        <f t="shared" si="183"/>
        <v>-24.999999999999996</v>
      </c>
      <c r="AH188">
        <f t="shared" si="184"/>
        <v>28.539816339744824</v>
      </c>
      <c r="AI188">
        <f t="shared" si="185"/>
        <v>-25</v>
      </c>
      <c r="AJ188">
        <f t="shared" si="186"/>
        <v>21.432104094770011</v>
      </c>
      <c r="AK188">
        <f t="shared" si="187"/>
        <v>-24.999999999999996</v>
      </c>
      <c r="AL188">
        <f t="shared" si="188"/>
        <v>14.923920022010648</v>
      </c>
      <c r="AM188">
        <f t="shared" si="189"/>
        <v>-24.999999999999996</v>
      </c>
      <c r="AN188">
        <f t="shared" si="190"/>
        <v>8.8071829529268086</v>
      </c>
      <c r="AO188">
        <f t="shared" si="191"/>
        <v>-25</v>
      </c>
      <c r="AP188">
        <f t="shared" si="192"/>
        <v>2.9118389571127636</v>
      </c>
      <c r="AQ188">
        <f t="shared" si="193"/>
        <v>-25</v>
      </c>
      <c r="AR188">
        <f t="shared" si="194"/>
        <v>-2.9118389571127636</v>
      </c>
      <c r="AS188">
        <f t="shared" si="195"/>
        <v>-25</v>
      </c>
      <c r="AT188">
        <f t="shared" si="196"/>
        <v>-8.8071829529268086</v>
      </c>
      <c r="AU188">
        <f t="shared" si="197"/>
        <v>-25</v>
      </c>
      <c r="AV188">
        <f t="shared" si="198"/>
        <v>-14.923920022010648</v>
      </c>
      <c r="AW188">
        <f t="shared" si="199"/>
        <v>-24.999999999999996</v>
      </c>
      <c r="AX188">
        <f t="shared" si="200"/>
        <v>-21.432104094770011</v>
      </c>
      <c r="AY188">
        <f t="shared" si="201"/>
        <v>-24.999999999999996</v>
      </c>
      <c r="AZ188">
        <f t="shared" si="202"/>
        <v>-28.539816339744824</v>
      </c>
      <c r="BA188">
        <f t="shared" si="203"/>
        <v>-25</v>
      </c>
      <c r="BB188">
        <f t="shared" si="204"/>
        <v>-36.518436823865017</v>
      </c>
      <c r="BC188">
        <f t="shared" si="205"/>
        <v>-24.999999999999996</v>
      </c>
      <c r="BD188">
        <f t="shared" si="206"/>
        <v>-45.741871183226664</v>
      </c>
      <c r="BE188">
        <f t="shared" si="207"/>
        <v>-25.000000000000004</v>
      </c>
      <c r="BF188">
        <f t="shared" si="208"/>
        <v>-56.751474918188272</v>
      </c>
      <c r="BG188">
        <f t="shared" si="209"/>
        <v>-25</v>
      </c>
      <c r="BH188">
        <f t="shared" si="210"/>
        <v>-70.3698266616517</v>
      </c>
      <c r="BI188">
        <f t="shared" si="211"/>
        <v>-25</v>
      </c>
      <c r="BJ188">
        <f t="shared" si="212"/>
        <v>-87.91213534812033</v>
      </c>
      <c r="BK188">
        <f t="shared" si="213"/>
        <v>-25</v>
      </c>
      <c r="BL188">
        <f t="shared" si="214"/>
        <v>-111.60596797719829</v>
      </c>
      <c r="BM188">
        <f t="shared" si="215"/>
        <v>-25</v>
      </c>
      <c r="BN188">
        <f t="shared" si="216"/>
        <v>-145.49360168409314</v>
      </c>
      <c r="BO188">
        <f t="shared" si="217"/>
        <v>-25</v>
      </c>
      <c r="BP188">
        <f t="shared" si="218"/>
        <v>-197.575862670373</v>
      </c>
      <c r="BQ188">
        <f t="shared" si="219"/>
        <v>-24.999999999999993</v>
      </c>
      <c r="BR188">
        <f t="shared" si="220"/>
        <v>-285.61944901923454</v>
      </c>
      <c r="BS188">
        <f t="shared" si="221"/>
        <v>-24.999999999999993</v>
      </c>
      <c r="BT188">
        <f t="shared" si="222"/>
        <v>-456.02820441201942</v>
      </c>
      <c r="BU188">
        <f t="shared" si="223"/>
        <v>-24.999999999999996</v>
      </c>
      <c r="BV188">
        <f t="shared" si="224"/>
        <v>-864.55079551990707</v>
      </c>
      <c r="BW188">
        <f t="shared" si="225"/>
        <v>-24.999999999999996</v>
      </c>
      <c r="BX188">
        <f t="shared" si="226"/>
        <v>1168.0273661892468</v>
      </c>
      <c r="BY188">
        <f t="shared" si="227"/>
        <v>-24.143309439119644</v>
      </c>
      <c r="BZ188">
        <f t="shared" si="228"/>
        <v>1988.8427781389648</v>
      </c>
      <c r="CA188">
        <f t="shared" si="229"/>
        <v>2425.2907808796622</v>
      </c>
      <c r="CB188">
        <f t="shared" si="230"/>
        <v>-21807.472598893026</v>
      </c>
      <c r="CC188">
        <f t="shared" si="231"/>
        <v>-25.000000000000004</v>
      </c>
    </row>
    <row r="189" spans="5:81" x14ac:dyDescent="0.2">
      <c r="E189">
        <f t="shared" si="232"/>
        <v>17.399999999999977</v>
      </c>
      <c r="F189" t="e" cm="1">
        <f t="array" ref="F189">xtoyxsnew($E189,F$14,alfa,vita)</f>
        <v>#VALUE!</v>
      </c>
      <c r="G189" t="e" cm="1">
        <f t="array" ref="G189">YtoYySInEW($E189,F$14,alfa,vita)</f>
        <v>#VALUE!</v>
      </c>
      <c r="H189">
        <f t="shared" si="158"/>
        <v>-2015.9428751832181</v>
      </c>
      <c r="I189">
        <f t="shared" si="159"/>
        <v>2441.0659526915279</v>
      </c>
      <c r="J189">
        <f t="shared" si="160"/>
        <v>-1168.0469285902091</v>
      </c>
      <c r="K189">
        <f t="shared" si="161"/>
        <v>-24.628386259027327</v>
      </c>
      <c r="L189">
        <f t="shared" si="162"/>
        <v>864.55079551990707</v>
      </c>
      <c r="M189">
        <f t="shared" si="163"/>
        <v>-24.999999999999996</v>
      </c>
      <c r="N189">
        <f t="shared" si="164"/>
        <v>456.02820441201942</v>
      </c>
      <c r="O189">
        <f t="shared" si="165"/>
        <v>-24.999999999999996</v>
      </c>
      <c r="P189">
        <f t="shared" si="166"/>
        <v>285.61944901923454</v>
      </c>
      <c r="Q189">
        <f t="shared" si="167"/>
        <v>-24.999999999999993</v>
      </c>
      <c r="R189">
        <f t="shared" si="168"/>
        <v>197.575862670373</v>
      </c>
      <c r="S189">
        <f t="shared" si="169"/>
        <v>-24.999999999999993</v>
      </c>
      <c r="T189">
        <f t="shared" si="170"/>
        <v>145.49360168409314</v>
      </c>
      <c r="U189">
        <f t="shared" si="171"/>
        <v>-25</v>
      </c>
      <c r="V189">
        <f t="shared" si="172"/>
        <v>111.60596797719829</v>
      </c>
      <c r="W189">
        <f t="shared" si="173"/>
        <v>-25</v>
      </c>
      <c r="X189">
        <f t="shared" si="174"/>
        <v>87.91213534812033</v>
      </c>
      <c r="Y189">
        <f t="shared" si="175"/>
        <v>-25</v>
      </c>
      <c r="Z189">
        <f t="shared" si="176"/>
        <v>70.3698266616517</v>
      </c>
      <c r="AA189">
        <f t="shared" si="177"/>
        <v>-25</v>
      </c>
      <c r="AB189">
        <f t="shared" si="178"/>
        <v>56.751474918188272</v>
      </c>
      <c r="AC189">
        <f t="shared" si="179"/>
        <v>-25</v>
      </c>
      <c r="AD189">
        <f t="shared" si="180"/>
        <v>45.741871183226664</v>
      </c>
      <c r="AE189">
        <f t="shared" si="181"/>
        <v>-25.000000000000004</v>
      </c>
      <c r="AF189">
        <f t="shared" si="182"/>
        <v>36.518436823865017</v>
      </c>
      <c r="AG189">
        <f t="shared" si="183"/>
        <v>-24.999999999999996</v>
      </c>
      <c r="AH189">
        <f t="shared" si="184"/>
        <v>28.539816339744824</v>
      </c>
      <c r="AI189">
        <f t="shared" si="185"/>
        <v>-25</v>
      </c>
      <c r="AJ189">
        <f t="shared" si="186"/>
        <v>21.432104094770011</v>
      </c>
      <c r="AK189">
        <f t="shared" si="187"/>
        <v>-24.999999999999996</v>
      </c>
      <c r="AL189">
        <f t="shared" si="188"/>
        <v>14.923920022010648</v>
      </c>
      <c r="AM189">
        <f t="shared" si="189"/>
        <v>-24.999999999999996</v>
      </c>
      <c r="AN189">
        <f t="shared" si="190"/>
        <v>8.8071829529268086</v>
      </c>
      <c r="AO189">
        <f t="shared" si="191"/>
        <v>-25</v>
      </c>
      <c r="AP189">
        <f t="shared" si="192"/>
        <v>2.9118389571127636</v>
      </c>
      <c r="AQ189">
        <f t="shared" si="193"/>
        <v>-25</v>
      </c>
      <c r="AR189">
        <f t="shared" si="194"/>
        <v>-2.9118389571127636</v>
      </c>
      <c r="AS189">
        <f t="shared" si="195"/>
        <v>-25</v>
      </c>
      <c r="AT189">
        <f t="shared" si="196"/>
        <v>-8.8071829529268086</v>
      </c>
      <c r="AU189">
        <f t="shared" si="197"/>
        <v>-25</v>
      </c>
      <c r="AV189">
        <f t="shared" si="198"/>
        <v>-14.923920022010648</v>
      </c>
      <c r="AW189">
        <f t="shared" si="199"/>
        <v>-24.999999999999996</v>
      </c>
      <c r="AX189">
        <f t="shared" si="200"/>
        <v>-21.432104094770011</v>
      </c>
      <c r="AY189">
        <f t="shared" si="201"/>
        <v>-24.999999999999996</v>
      </c>
      <c r="AZ189">
        <f t="shared" si="202"/>
        <v>-28.539816339744824</v>
      </c>
      <c r="BA189">
        <f t="shared" si="203"/>
        <v>-25</v>
      </c>
      <c r="BB189">
        <f t="shared" si="204"/>
        <v>-36.518436823865017</v>
      </c>
      <c r="BC189">
        <f t="shared" si="205"/>
        <v>-24.999999999999996</v>
      </c>
      <c r="BD189">
        <f t="shared" si="206"/>
        <v>-45.741871183226664</v>
      </c>
      <c r="BE189">
        <f t="shared" si="207"/>
        <v>-25.000000000000004</v>
      </c>
      <c r="BF189">
        <f t="shared" si="208"/>
        <v>-56.751474918188272</v>
      </c>
      <c r="BG189">
        <f t="shared" si="209"/>
        <v>-25</v>
      </c>
      <c r="BH189">
        <f t="shared" si="210"/>
        <v>-70.3698266616517</v>
      </c>
      <c r="BI189">
        <f t="shared" si="211"/>
        <v>-25</v>
      </c>
      <c r="BJ189">
        <f t="shared" si="212"/>
        <v>-87.91213534812033</v>
      </c>
      <c r="BK189">
        <f t="shared" si="213"/>
        <v>-25</v>
      </c>
      <c r="BL189">
        <f t="shared" si="214"/>
        <v>-111.60596797719829</v>
      </c>
      <c r="BM189">
        <f t="shared" si="215"/>
        <v>-25</v>
      </c>
      <c r="BN189">
        <f t="shared" si="216"/>
        <v>-145.49360168409314</v>
      </c>
      <c r="BO189">
        <f t="shared" si="217"/>
        <v>-25</v>
      </c>
      <c r="BP189">
        <f t="shared" si="218"/>
        <v>-197.575862670373</v>
      </c>
      <c r="BQ189">
        <f t="shared" si="219"/>
        <v>-24.999999999999993</v>
      </c>
      <c r="BR189">
        <f t="shared" si="220"/>
        <v>-285.61944901923454</v>
      </c>
      <c r="BS189">
        <f t="shared" si="221"/>
        <v>-24.999999999999993</v>
      </c>
      <c r="BT189">
        <f t="shared" si="222"/>
        <v>-456.02820441201942</v>
      </c>
      <c r="BU189">
        <f t="shared" si="223"/>
        <v>-24.999999999999996</v>
      </c>
      <c r="BV189">
        <f t="shared" si="224"/>
        <v>-864.55079551990707</v>
      </c>
      <c r="BW189">
        <f t="shared" si="225"/>
        <v>-24.999999999999996</v>
      </c>
      <c r="BX189">
        <f t="shared" si="226"/>
        <v>1168.0469285902091</v>
      </c>
      <c r="BY189">
        <f t="shared" si="227"/>
        <v>-24.628386259027327</v>
      </c>
      <c r="BZ189">
        <f t="shared" si="228"/>
        <v>2015.9428751832181</v>
      </c>
      <c r="CA189">
        <f t="shared" si="229"/>
        <v>2441.0659526915279</v>
      </c>
      <c r="CB189">
        <f t="shared" si="230"/>
        <v>-21807.472598893026</v>
      </c>
      <c r="CC189">
        <f t="shared" si="231"/>
        <v>-25.000000000000004</v>
      </c>
    </row>
    <row r="190" spans="5:81" x14ac:dyDescent="0.2">
      <c r="E190">
        <f t="shared" si="232"/>
        <v>17.499999999999979</v>
      </c>
      <c r="F190" t="e" cm="1">
        <f t="array" ref="F190">xtoyxsnew($E190,F$14,alfa,vita)</f>
        <v>#VALUE!</v>
      </c>
      <c r="G190" t="e" cm="1">
        <f t="array" ref="G190">YtoYySInEW($E190,F$14,alfa,vita)</f>
        <v>#VALUE!</v>
      </c>
      <c r="H190">
        <f t="shared" si="158"/>
        <v>-2043.2163365268273</v>
      </c>
      <c r="I190">
        <f t="shared" si="159"/>
        <v>2456.741404849045</v>
      </c>
      <c r="J190">
        <f t="shared" si="160"/>
        <v>-1168.0538762896026</v>
      </c>
      <c r="K190">
        <f t="shared" si="161"/>
        <v>-24.913879200410523</v>
      </c>
      <c r="L190">
        <f t="shared" si="162"/>
        <v>864.55079551990707</v>
      </c>
      <c r="M190">
        <f t="shared" si="163"/>
        <v>-24.999999999999996</v>
      </c>
      <c r="N190">
        <f t="shared" si="164"/>
        <v>456.02820441201942</v>
      </c>
      <c r="O190">
        <f t="shared" si="165"/>
        <v>-24.999999999999996</v>
      </c>
      <c r="P190">
        <f t="shared" si="166"/>
        <v>285.61944901923454</v>
      </c>
      <c r="Q190">
        <f t="shared" si="167"/>
        <v>-24.999999999999993</v>
      </c>
      <c r="R190">
        <f t="shared" si="168"/>
        <v>197.575862670373</v>
      </c>
      <c r="S190">
        <f t="shared" si="169"/>
        <v>-24.999999999999993</v>
      </c>
      <c r="T190">
        <f t="shared" si="170"/>
        <v>145.49360168409314</v>
      </c>
      <c r="U190">
        <f t="shared" si="171"/>
        <v>-25</v>
      </c>
      <c r="V190">
        <f t="shared" si="172"/>
        <v>111.60596797719829</v>
      </c>
      <c r="W190">
        <f t="shared" si="173"/>
        <v>-25</v>
      </c>
      <c r="X190">
        <f t="shared" si="174"/>
        <v>87.91213534812033</v>
      </c>
      <c r="Y190">
        <f t="shared" si="175"/>
        <v>-25</v>
      </c>
      <c r="Z190">
        <f t="shared" si="176"/>
        <v>70.3698266616517</v>
      </c>
      <c r="AA190">
        <f t="shared" si="177"/>
        <v>-25</v>
      </c>
      <c r="AB190">
        <f t="shared" si="178"/>
        <v>56.751474918188272</v>
      </c>
      <c r="AC190">
        <f t="shared" si="179"/>
        <v>-25</v>
      </c>
      <c r="AD190">
        <f t="shared" si="180"/>
        <v>45.741871183226664</v>
      </c>
      <c r="AE190">
        <f t="shared" si="181"/>
        <v>-25.000000000000004</v>
      </c>
      <c r="AF190">
        <f t="shared" si="182"/>
        <v>36.518436823865017</v>
      </c>
      <c r="AG190">
        <f t="shared" si="183"/>
        <v>-24.999999999999996</v>
      </c>
      <c r="AH190">
        <f t="shared" si="184"/>
        <v>28.539816339744824</v>
      </c>
      <c r="AI190">
        <f t="shared" si="185"/>
        <v>-25</v>
      </c>
      <c r="AJ190">
        <f t="shared" si="186"/>
        <v>21.432104094770011</v>
      </c>
      <c r="AK190">
        <f t="shared" si="187"/>
        <v>-24.999999999999996</v>
      </c>
      <c r="AL190">
        <f t="shared" si="188"/>
        <v>14.923920022010648</v>
      </c>
      <c r="AM190">
        <f t="shared" si="189"/>
        <v>-24.999999999999996</v>
      </c>
      <c r="AN190">
        <f t="shared" si="190"/>
        <v>8.8071829529268086</v>
      </c>
      <c r="AO190">
        <f t="shared" si="191"/>
        <v>-25</v>
      </c>
      <c r="AP190">
        <f t="shared" si="192"/>
        <v>2.9118389571127636</v>
      </c>
      <c r="AQ190">
        <f t="shared" si="193"/>
        <v>-25</v>
      </c>
      <c r="AR190">
        <f t="shared" si="194"/>
        <v>-2.9118389571127636</v>
      </c>
      <c r="AS190">
        <f t="shared" si="195"/>
        <v>-25</v>
      </c>
      <c r="AT190">
        <f t="shared" si="196"/>
        <v>-8.8071829529268086</v>
      </c>
      <c r="AU190">
        <f t="shared" si="197"/>
        <v>-25</v>
      </c>
      <c r="AV190">
        <f t="shared" si="198"/>
        <v>-14.923920022010648</v>
      </c>
      <c r="AW190">
        <f t="shared" si="199"/>
        <v>-24.999999999999996</v>
      </c>
      <c r="AX190">
        <f t="shared" si="200"/>
        <v>-21.432104094770011</v>
      </c>
      <c r="AY190">
        <f t="shared" si="201"/>
        <v>-24.999999999999996</v>
      </c>
      <c r="AZ190">
        <f t="shared" si="202"/>
        <v>-28.539816339744824</v>
      </c>
      <c r="BA190">
        <f t="shared" si="203"/>
        <v>-25</v>
      </c>
      <c r="BB190">
        <f t="shared" si="204"/>
        <v>-36.518436823865017</v>
      </c>
      <c r="BC190">
        <f t="shared" si="205"/>
        <v>-24.999999999999996</v>
      </c>
      <c r="BD190">
        <f t="shared" si="206"/>
        <v>-45.741871183226664</v>
      </c>
      <c r="BE190">
        <f t="shared" si="207"/>
        <v>-25.000000000000004</v>
      </c>
      <c r="BF190">
        <f t="shared" si="208"/>
        <v>-56.751474918188272</v>
      </c>
      <c r="BG190">
        <f t="shared" si="209"/>
        <v>-25</v>
      </c>
      <c r="BH190">
        <f t="shared" si="210"/>
        <v>-70.3698266616517</v>
      </c>
      <c r="BI190">
        <f t="shared" si="211"/>
        <v>-25</v>
      </c>
      <c r="BJ190">
        <f t="shared" si="212"/>
        <v>-87.91213534812033</v>
      </c>
      <c r="BK190">
        <f t="shared" si="213"/>
        <v>-25</v>
      </c>
      <c r="BL190">
        <f t="shared" si="214"/>
        <v>-111.60596797719829</v>
      </c>
      <c r="BM190">
        <f t="shared" si="215"/>
        <v>-25</v>
      </c>
      <c r="BN190">
        <f t="shared" si="216"/>
        <v>-145.49360168409314</v>
      </c>
      <c r="BO190">
        <f t="shared" si="217"/>
        <v>-25</v>
      </c>
      <c r="BP190">
        <f t="shared" si="218"/>
        <v>-197.575862670373</v>
      </c>
      <c r="BQ190">
        <f t="shared" si="219"/>
        <v>-24.999999999999993</v>
      </c>
      <c r="BR190">
        <f t="shared" si="220"/>
        <v>-285.61944901923454</v>
      </c>
      <c r="BS190">
        <f t="shared" si="221"/>
        <v>-24.999999999999993</v>
      </c>
      <c r="BT190">
        <f t="shared" si="222"/>
        <v>-456.02820441201942</v>
      </c>
      <c r="BU190">
        <f t="shared" si="223"/>
        <v>-24.999999999999996</v>
      </c>
      <c r="BV190">
        <f t="shared" si="224"/>
        <v>-864.55079551990707</v>
      </c>
      <c r="BW190">
        <f t="shared" si="225"/>
        <v>-24.999999999999996</v>
      </c>
      <c r="BX190">
        <f t="shared" si="226"/>
        <v>1168.0538762896026</v>
      </c>
      <c r="BY190">
        <f t="shared" si="227"/>
        <v>-24.913879200410523</v>
      </c>
      <c r="BZ190">
        <f t="shared" si="228"/>
        <v>2043.2163365268273</v>
      </c>
      <c r="CA190">
        <f t="shared" si="229"/>
        <v>2456.741404849045</v>
      </c>
      <c r="CB190">
        <f t="shared" si="230"/>
        <v>-21807.472598893026</v>
      </c>
      <c r="CC190">
        <f t="shared" si="231"/>
        <v>-25.000000000000004</v>
      </c>
    </row>
    <row r="191" spans="5:81" x14ac:dyDescent="0.2">
      <c r="E191">
        <f t="shared" si="232"/>
        <v>17.59999999999998</v>
      </c>
      <c r="F191" t="e" cm="1">
        <f t="array" ref="F191">xtoyxsnew($E191,F$14,alfa,vita)</f>
        <v>#VALUE!</v>
      </c>
      <c r="G191" t="e" cm="1">
        <f t="array" ref="G191">YtoYySInEW($E191,F$14,alfa,vita)</f>
        <v>#VALUE!</v>
      </c>
      <c r="H191">
        <f t="shared" si="158"/>
        <v>-2070.6620523050115</v>
      </c>
      <c r="I191">
        <f t="shared" si="159"/>
        <v>2472.3152322087822</v>
      </c>
      <c r="J191">
        <f t="shared" si="160"/>
        <v>2336.1094970235213</v>
      </c>
      <c r="K191">
        <f t="shared" si="161"/>
        <v>-24.999999999999996</v>
      </c>
      <c r="L191">
        <f t="shared" si="162"/>
        <v>864.55079551990707</v>
      </c>
      <c r="M191">
        <f t="shared" si="163"/>
        <v>-24.999999999999996</v>
      </c>
      <c r="N191">
        <f t="shared" si="164"/>
        <v>456.02820441201942</v>
      </c>
      <c r="O191">
        <f t="shared" si="165"/>
        <v>-24.999999999999996</v>
      </c>
      <c r="P191">
        <f t="shared" si="166"/>
        <v>285.61944901923454</v>
      </c>
      <c r="Q191">
        <f t="shared" si="167"/>
        <v>-24.999999999999993</v>
      </c>
      <c r="R191">
        <f t="shared" si="168"/>
        <v>197.575862670373</v>
      </c>
      <c r="S191">
        <f t="shared" si="169"/>
        <v>-24.999999999999993</v>
      </c>
      <c r="T191">
        <f t="shared" si="170"/>
        <v>145.49360168409314</v>
      </c>
      <c r="U191">
        <f t="shared" si="171"/>
        <v>-25</v>
      </c>
      <c r="V191">
        <f t="shared" si="172"/>
        <v>111.60596797719829</v>
      </c>
      <c r="W191">
        <f t="shared" si="173"/>
        <v>-25</v>
      </c>
      <c r="X191">
        <f t="shared" si="174"/>
        <v>87.91213534812033</v>
      </c>
      <c r="Y191">
        <f t="shared" si="175"/>
        <v>-25</v>
      </c>
      <c r="Z191">
        <f t="shared" si="176"/>
        <v>70.3698266616517</v>
      </c>
      <c r="AA191">
        <f t="shared" si="177"/>
        <v>-25</v>
      </c>
      <c r="AB191">
        <f t="shared" si="178"/>
        <v>56.751474918188272</v>
      </c>
      <c r="AC191">
        <f t="shared" si="179"/>
        <v>-25</v>
      </c>
      <c r="AD191">
        <f t="shared" si="180"/>
        <v>45.741871183226664</v>
      </c>
      <c r="AE191">
        <f t="shared" si="181"/>
        <v>-25.000000000000004</v>
      </c>
      <c r="AF191">
        <f t="shared" si="182"/>
        <v>36.518436823865017</v>
      </c>
      <c r="AG191">
        <f t="shared" si="183"/>
        <v>-24.999999999999996</v>
      </c>
      <c r="AH191">
        <f t="shared" si="184"/>
        <v>28.539816339744824</v>
      </c>
      <c r="AI191">
        <f t="shared" si="185"/>
        <v>-25</v>
      </c>
      <c r="AJ191">
        <f t="shared" si="186"/>
        <v>21.432104094770011</v>
      </c>
      <c r="AK191">
        <f t="shared" si="187"/>
        <v>-24.999999999999996</v>
      </c>
      <c r="AL191">
        <f t="shared" si="188"/>
        <v>14.923920022010648</v>
      </c>
      <c r="AM191">
        <f t="shared" si="189"/>
        <v>-24.999999999999996</v>
      </c>
      <c r="AN191">
        <f t="shared" si="190"/>
        <v>8.8071829529268086</v>
      </c>
      <c r="AO191">
        <f t="shared" si="191"/>
        <v>-25</v>
      </c>
      <c r="AP191">
        <f t="shared" si="192"/>
        <v>2.9118389571127636</v>
      </c>
      <c r="AQ191">
        <f t="shared" si="193"/>
        <v>-25</v>
      </c>
      <c r="AR191">
        <f t="shared" si="194"/>
        <v>-2.9118389571127636</v>
      </c>
      <c r="AS191">
        <f t="shared" si="195"/>
        <v>-25</v>
      </c>
      <c r="AT191">
        <f t="shared" si="196"/>
        <v>-8.8071829529268086</v>
      </c>
      <c r="AU191">
        <f t="shared" si="197"/>
        <v>-25</v>
      </c>
      <c r="AV191">
        <f t="shared" si="198"/>
        <v>-14.923920022010648</v>
      </c>
      <c r="AW191">
        <f t="shared" si="199"/>
        <v>-24.999999999999996</v>
      </c>
      <c r="AX191">
        <f t="shared" si="200"/>
        <v>-21.432104094770011</v>
      </c>
      <c r="AY191">
        <f t="shared" si="201"/>
        <v>-24.999999999999996</v>
      </c>
      <c r="AZ191">
        <f t="shared" si="202"/>
        <v>-28.539816339744824</v>
      </c>
      <c r="BA191">
        <f t="shared" si="203"/>
        <v>-25</v>
      </c>
      <c r="BB191">
        <f t="shared" si="204"/>
        <v>-36.518436823865017</v>
      </c>
      <c r="BC191">
        <f t="shared" si="205"/>
        <v>-24.999999999999996</v>
      </c>
      <c r="BD191">
        <f t="shared" si="206"/>
        <v>-45.741871183226664</v>
      </c>
      <c r="BE191">
        <f t="shared" si="207"/>
        <v>-25.000000000000004</v>
      </c>
      <c r="BF191">
        <f t="shared" si="208"/>
        <v>-56.751474918188272</v>
      </c>
      <c r="BG191">
        <f t="shared" si="209"/>
        <v>-25</v>
      </c>
      <c r="BH191">
        <f t="shared" si="210"/>
        <v>-70.3698266616517</v>
      </c>
      <c r="BI191">
        <f t="shared" si="211"/>
        <v>-25</v>
      </c>
      <c r="BJ191">
        <f t="shared" si="212"/>
        <v>-87.91213534812033</v>
      </c>
      <c r="BK191">
        <f t="shared" si="213"/>
        <v>-25</v>
      </c>
      <c r="BL191">
        <f t="shared" si="214"/>
        <v>-111.60596797719829</v>
      </c>
      <c r="BM191">
        <f t="shared" si="215"/>
        <v>-25</v>
      </c>
      <c r="BN191">
        <f t="shared" si="216"/>
        <v>-145.49360168409314</v>
      </c>
      <c r="BO191">
        <f t="shared" si="217"/>
        <v>-25</v>
      </c>
      <c r="BP191">
        <f t="shared" si="218"/>
        <v>-197.575862670373</v>
      </c>
      <c r="BQ191">
        <f t="shared" si="219"/>
        <v>-24.999999999999993</v>
      </c>
      <c r="BR191">
        <f t="shared" si="220"/>
        <v>-285.61944901923454</v>
      </c>
      <c r="BS191">
        <f t="shared" si="221"/>
        <v>-24.999999999999993</v>
      </c>
      <c r="BT191">
        <f t="shared" si="222"/>
        <v>-456.02820441201942</v>
      </c>
      <c r="BU191">
        <f t="shared" si="223"/>
        <v>-24.999999999999996</v>
      </c>
      <c r="BV191">
        <f t="shared" si="224"/>
        <v>-864.55079551990707</v>
      </c>
      <c r="BW191">
        <f t="shared" si="225"/>
        <v>-24.999999999999996</v>
      </c>
      <c r="BX191">
        <f t="shared" si="226"/>
        <v>-2336.1094970235213</v>
      </c>
      <c r="BY191">
        <f t="shared" si="227"/>
        <v>-24.999999999999996</v>
      </c>
      <c r="BZ191">
        <f t="shared" si="228"/>
        <v>2070.6620523050115</v>
      </c>
      <c r="CA191">
        <f t="shared" si="229"/>
        <v>2472.3152322087822</v>
      </c>
      <c r="CB191">
        <f t="shared" si="230"/>
        <v>-21807.472598893026</v>
      </c>
      <c r="CC191">
        <f t="shared" si="231"/>
        <v>-25.000000000000004</v>
      </c>
    </row>
    <row r="192" spans="5:81" x14ac:dyDescent="0.2">
      <c r="E192">
        <f t="shared" si="232"/>
        <v>17.699999999999982</v>
      </c>
      <c r="F192" t="e" cm="1">
        <f t="array" ref="F192">xtoyxsnew($E192,F$14,alfa,vita)</f>
        <v>#VALUE!</v>
      </c>
      <c r="G192" t="e" cm="1">
        <f t="array" ref="G192">YtoYySInEW($E192,F$14,alfa,vita)</f>
        <v>#VALUE!</v>
      </c>
      <c r="H192">
        <f t="shared" si="158"/>
        <v>-2098.2788917177454</v>
      </c>
      <c r="I192">
        <f t="shared" si="159"/>
        <v>2487.7855419784569</v>
      </c>
      <c r="J192">
        <f t="shared" si="160"/>
        <v>2336.1094970235213</v>
      </c>
      <c r="K192">
        <f t="shared" si="161"/>
        <v>-24.999999999999996</v>
      </c>
      <c r="L192">
        <f t="shared" si="162"/>
        <v>864.55079551990707</v>
      </c>
      <c r="M192">
        <f t="shared" si="163"/>
        <v>-24.999999999999996</v>
      </c>
      <c r="N192">
        <f t="shared" si="164"/>
        <v>456.02820441201942</v>
      </c>
      <c r="O192">
        <f t="shared" si="165"/>
        <v>-24.999999999999996</v>
      </c>
      <c r="P192">
        <f t="shared" si="166"/>
        <v>285.61944901923454</v>
      </c>
      <c r="Q192">
        <f t="shared" si="167"/>
        <v>-24.999999999999993</v>
      </c>
      <c r="R192">
        <f t="shared" si="168"/>
        <v>197.575862670373</v>
      </c>
      <c r="S192">
        <f t="shared" si="169"/>
        <v>-24.999999999999993</v>
      </c>
      <c r="T192">
        <f t="shared" si="170"/>
        <v>145.49360168409314</v>
      </c>
      <c r="U192">
        <f t="shared" si="171"/>
        <v>-25</v>
      </c>
      <c r="V192">
        <f t="shared" si="172"/>
        <v>111.60596797719829</v>
      </c>
      <c r="W192">
        <f t="shared" si="173"/>
        <v>-25</v>
      </c>
      <c r="X192">
        <f t="shared" si="174"/>
        <v>87.91213534812033</v>
      </c>
      <c r="Y192">
        <f t="shared" si="175"/>
        <v>-25</v>
      </c>
      <c r="Z192">
        <f t="shared" si="176"/>
        <v>70.3698266616517</v>
      </c>
      <c r="AA192">
        <f t="shared" si="177"/>
        <v>-25</v>
      </c>
      <c r="AB192">
        <f t="shared" si="178"/>
        <v>56.751474918188272</v>
      </c>
      <c r="AC192">
        <f t="shared" si="179"/>
        <v>-25</v>
      </c>
      <c r="AD192">
        <f t="shared" si="180"/>
        <v>45.741871183226664</v>
      </c>
      <c r="AE192">
        <f t="shared" si="181"/>
        <v>-25.000000000000004</v>
      </c>
      <c r="AF192">
        <f t="shared" si="182"/>
        <v>36.518436823865017</v>
      </c>
      <c r="AG192">
        <f t="shared" si="183"/>
        <v>-24.999999999999996</v>
      </c>
      <c r="AH192">
        <f t="shared" si="184"/>
        <v>28.539816339744824</v>
      </c>
      <c r="AI192">
        <f t="shared" si="185"/>
        <v>-25</v>
      </c>
      <c r="AJ192">
        <f t="shared" si="186"/>
        <v>21.432104094770011</v>
      </c>
      <c r="AK192">
        <f t="shared" si="187"/>
        <v>-24.999999999999996</v>
      </c>
      <c r="AL192">
        <f t="shared" si="188"/>
        <v>14.923920022010648</v>
      </c>
      <c r="AM192">
        <f t="shared" si="189"/>
        <v>-24.999999999999996</v>
      </c>
      <c r="AN192">
        <f t="shared" si="190"/>
        <v>8.8071829529268086</v>
      </c>
      <c r="AO192">
        <f t="shared" si="191"/>
        <v>-25</v>
      </c>
      <c r="AP192">
        <f t="shared" si="192"/>
        <v>2.9118389571127636</v>
      </c>
      <c r="AQ192">
        <f t="shared" si="193"/>
        <v>-25</v>
      </c>
      <c r="AR192">
        <f t="shared" si="194"/>
        <v>-2.9118389571127636</v>
      </c>
      <c r="AS192">
        <f t="shared" si="195"/>
        <v>-25</v>
      </c>
      <c r="AT192">
        <f t="shared" si="196"/>
        <v>-8.8071829529268086</v>
      </c>
      <c r="AU192">
        <f t="shared" si="197"/>
        <v>-25</v>
      </c>
      <c r="AV192">
        <f t="shared" si="198"/>
        <v>-14.923920022010648</v>
      </c>
      <c r="AW192">
        <f t="shared" si="199"/>
        <v>-24.999999999999996</v>
      </c>
      <c r="AX192">
        <f t="shared" si="200"/>
        <v>-21.432104094770011</v>
      </c>
      <c r="AY192">
        <f t="shared" si="201"/>
        <v>-24.999999999999996</v>
      </c>
      <c r="AZ192">
        <f t="shared" si="202"/>
        <v>-28.539816339744824</v>
      </c>
      <c r="BA192">
        <f t="shared" si="203"/>
        <v>-25</v>
      </c>
      <c r="BB192">
        <f t="shared" si="204"/>
        <v>-36.518436823865017</v>
      </c>
      <c r="BC192">
        <f t="shared" si="205"/>
        <v>-24.999999999999996</v>
      </c>
      <c r="BD192">
        <f t="shared" si="206"/>
        <v>-45.741871183226664</v>
      </c>
      <c r="BE192">
        <f t="shared" si="207"/>
        <v>-25.000000000000004</v>
      </c>
      <c r="BF192">
        <f t="shared" si="208"/>
        <v>-56.751474918188272</v>
      </c>
      <c r="BG192">
        <f t="shared" si="209"/>
        <v>-25</v>
      </c>
      <c r="BH192">
        <f t="shared" si="210"/>
        <v>-70.3698266616517</v>
      </c>
      <c r="BI192">
        <f t="shared" si="211"/>
        <v>-25</v>
      </c>
      <c r="BJ192">
        <f t="shared" si="212"/>
        <v>-87.91213534812033</v>
      </c>
      <c r="BK192">
        <f t="shared" si="213"/>
        <v>-25</v>
      </c>
      <c r="BL192">
        <f t="shared" si="214"/>
        <v>-111.60596797719829</v>
      </c>
      <c r="BM192">
        <f t="shared" si="215"/>
        <v>-25</v>
      </c>
      <c r="BN192">
        <f t="shared" si="216"/>
        <v>-145.49360168409314</v>
      </c>
      <c r="BO192">
        <f t="shared" si="217"/>
        <v>-25</v>
      </c>
      <c r="BP192">
        <f t="shared" si="218"/>
        <v>-197.575862670373</v>
      </c>
      <c r="BQ192">
        <f t="shared" si="219"/>
        <v>-24.999999999999993</v>
      </c>
      <c r="BR192">
        <f t="shared" si="220"/>
        <v>-285.61944901923454</v>
      </c>
      <c r="BS192">
        <f t="shared" si="221"/>
        <v>-24.999999999999993</v>
      </c>
      <c r="BT192">
        <f t="shared" si="222"/>
        <v>-456.02820441201942</v>
      </c>
      <c r="BU192">
        <f t="shared" si="223"/>
        <v>-24.999999999999996</v>
      </c>
      <c r="BV192">
        <f t="shared" si="224"/>
        <v>-864.55079551990707</v>
      </c>
      <c r="BW192">
        <f t="shared" si="225"/>
        <v>-24.999999999999996</v>
      </c>
      <c r="BX192">
        <f t="shared" si="226"/>
        <v>-2336.1094970235213</v>
      </c>
      <c r="BY192">
        <f t="shared" si="227"/>
        <v>-24.999999999999996</v>
      </c>
      <c r="BZ192">
        <f t="shared" si="228"/>
        <v>2098.2788917177454</v>
      </c>
      <c r="CA192">
        <f t="shared" si="229"/>
        <v>2487.7855419784569</v>
      </c>
      <c r="CB192">
        <f t="shared" si="230"/>
        <v>-21807.472598893026</v>
      </c>
      <c r="CC192">
        <f t="shared" si="231"/>
        <v>-25.000000000000004</v>
      </c>
    </row>
    <row r="193" spans="5:81" x14ac:dyDescent="0.2">
      <c r="E193">
        <f t="shared" si="232"/>
        <v>17.799999999999983</v>
      </c>
      <c r="F193" t="e" cm="1">
        <f t="array" ref="F193">xtoyxsnew($E193,F$14,alfa,vita)</f>
        <v>#VALUE!</v>
      </c>
      <c r="G193" t="e" cm="1">
        <f t="array" ref="G193">YtoYySInEW($E193,F$14,alfa,vita)</f>
        <v>#VALUE!</v>
      </c>
      <c r="H193">
        <f t="shared" si="158"/>
        <v>-2126.0657031671958</v>
      </c>
      <c r="I193">
        <f t="shared" si="159"/>
        <v>2503.1504539469761</v>
      </c>
      <c r="J193">
        <f t="shared" si="160"/>
        <v>2336.1094970235213</v>
      </c>
      <c r="K193">
        <f t="shared" si="161"/>
        <v>-24.999999999999996</v>
      </c>
      <c r="L193">
        <f t="shared" si="162"/>
        <v>864.55079551990707</v>
      </c>
      <c r="M193">
        <f t="shared" si="163"/>
        <v>-24.999999999999996</v>
      </c>
      <c r="N193">
        <f t="shared" si="164"/>
        <v>456.02820441201942</v>
      </c>
      <c r="O193">
        <f t="shared" si="165"/>
        <v>-24.999999999999996</v>
      </c>
      <c r="P193">
        <f t="shared" si="166"/>
        <v>285.61944901923454</v>
      </c>
      <c r="Q193">
        <f t="shared" si="167"/>
        <v>-24.999999999999993</v>
      </c>
      <c r="R193">
        <f t="shared" si="168"/>
        <v>197.575862670373</v>
      </c>
      <c r="S193">
        <f t="shared" si="169"/>
        <v>-24.999999999999993</v>
      </c>
      <c r="T193">
        <f t="shared" si="170"/>
        <v>145.49360168409314</v>
      </c>
      <c r="U193">
        <f t="shared" si="171"/>
        <v>-25</v>
      </c>
      <c r="V193">
        <f t="shared" si="172"/>
        <v>111.60596797719829</v>
      </c>
      <c r="W193">
        <f t="shared" si="173"/>
        <v>-25</v>
      </c>
      <c r="X193">
        <f t="shared" si="174"/>
        <v>87.91213534812033</v>
      </c>
      <c r="Y193">
        <f t="shared" si="175"/>
        <v>-25</v>
      </c>
      <c r="Z193">
        <f t="shared" si="176"/>
        <v>70.3698266616517</v>
      </c>
      <c r="AA193">
        <f t="shared" si="177"/>
        <v>-25</v>
      </c>
      <c r="AB193">
        <f t="shared" si="178"/>
        <v>56.751474918188272</v>
      </c>
      <c r="AC193">
        <f t="shared" si="179"/>
        <v>-25</v>
      </c>
      <c r="AD193">
        <f t="shared" si="180"/>
        <v>45.741871183226664</v>
      </c>
      <c r="AE193">
        <f t="shared" si="181"/>
        <v>-25.000000000000004</v>
      </c>
      <c r="AF193">
        <f t="shared" si="182"/>
        <v>36.518436823865017</v>
      </c>
      <c r="AG193">
        <f t="shared" si="183"/>
        <v>-24.999999999999996</v>
      </c>
      <c r="AH193">
        <f t="shared" si="184"/>
        <v>28.539816339744824</v>
      </c>
      <c r="AI193">
        <f t="shared" si="185"/>
        <v>-25</v>
      </c>
      <c r="AJ193">
        <f t="shared" si="186"/>
        <v>21.432104094770011</v>
      </c>
      <c r="AK193">
        <f t="shared" si="187"/>
        <v>-24.999999999999996</v>
      </c>
      <c r="AL193">
        <f t="shared" si="188"/>
        <v>14.923920022010648</v>
      </c>
      <c r="AM193">
        <f t="shared" si="189"/>
        <v>-24.999999999999996</v>
      </c>
      <c r="AN193">
        <f t="shared" si="190"/>
        <v>8.8071829529268086</v>
      </c>
      <c r="AO193">
        <f t="shared" si="191"/>
        <v>-25</v>
      </c>
      <c r="AP193">
        <f t="shared" si="192"/>
        <v>2.9118389571127636</v>
      </c>
      <c r="AQ193">
        <f t="shared" si="193"/>
        <v>-25</v>
      </c>
      <c r="AR193">
        <f t="shared" si="194"/>
        <v>-2.9118389571127636</v>
      </c>
      <c r="AS193">
        <f t="shared" si="195"/>
        <v>-25</v>
      </c>
      <c r="AT193">
        <f t="shared" si="196"/>
        <v>-8.8071829529268086</v>
      </c>
      <c r="AU193">
        <f t="shared" si="197"/>
        <v>-25</v>
      </c>
      <c r="AV193">
        <f t="shared" si="198"/>
        <v>-14.923920022010648</v>
      </c>
      <c r="AW193">
        <f t="shared" si="199"/>
        <v>-24.999999999999996</v>
      </c>
      <c r="AX193">
        <f t="shared" si="200"/>
        <v>-21.432104094770011</v>
      </c>
      <c r="AY193">
        <f t="shared" si="201"/>
        <v>-24.999999999999996</v>
      </c>
      <c r="AZ193">
        <f t="shared" si="202"/>
        <v>-28.539816339744824</v>
      </c>
      <c r="BA193">
        <f t="shared" si="203"/>
        <v>-25</v>
      </c>
      <c r="BB193">
        <f t="shared" si="204"/>
        <v>-36.518436823865017</v>
      </c>
      <c r="BC193">
        <f t="shared" si="205"/>
        <v>-24.999999999999996</v>
      </c>
      <c r="BD193">
        <f t="shared" si="206"/>
        <v>-45.741871183226664</v>
      </c>
      <c r="BE193">
        <f t="shared" si="207"/>
        <v>-25.000000000000004</v>
      </c>
      <c r="BF193">
        <f t="shared" si="208"/>
        <v>-56.751474918188272</v>
      </c>
      <c r="BG193">
        <f t="shared" si="209"/>
        <v>-25</v>
      </c>
      <c r="BH193">
        <f t="shared" si="210"/>
        <v>-70.3698266616517</v>
      </c>
      <c r="BI193">
        <f t="shared" si="211"/>
        <v>-25</v>
      </c>
      <c r="BJ193">
        <f t="shared" si="212"/>
        <v>-87.91213534812033</v>
      </c>
      <c r="BK193">
        <f t="shared" si="213"/>
        <v>-25</v>
      </c>
      <c r="BL193">
        <f t="shared" si="214"/>
        <v>-111.60596797719829</v>
      </c>
      <c r="BM193">
        <f t="shared" si="215"/>
        <v>-25</v>
      </c>
      <c r="BN193">
        <f t="shared" si="216"/>
        <v>-145.49360168409314</v>
      </c>
      <c r="BO193">
        <f t="shared" si="217"/>
        <v>-25</v>
      </c>
      <c r="BP193">
        <f t="shared" si="218"/>
        <v>-197.575862670373</v>
      </c>
      <c r="BQ193">
        <f t="shared" si="219"/>
        <v>-24.999999999999993</v>
      </c>
      <c r="BR193">
        <f t="shared" si="220"/>
        <v>-285.61944901923454</v>
      </c>
      <c r="BS193">
        <f t="shared" si="221"/>
        <v>-24.999999999999993</v>
      </c>
      <c r="BT193">
        <f t="shared" si="222"/>
        <v>-456.02820441201942</v>
      </c>
      <c r="BU193">
        <f t="shared" si="223"/>
        <v>-24.999999999999996</v>
      </c>
      <c r="BV193">
        <f t="shared" si="224"/>
        <v>-864.55079551990707</v>
      </c>
      <c r="BW193">
        <f t="shared" si="225"/>
        <v>-24.999999999999996</v>
      </c>
      <c r="BX193">
        <f t="shared" si="226"/>
        <v>-2336.1094970235213</v>
      </c>
      <c r="BY193">
        <f t="shared" si="227"/>
        <v>-24.999999999999996</v>
      </c>
      <c r="BZ193">
        <f t="shared" si="228"/>
        <v>2126.0657031671958</v>
      </c>
      <c r="CA193">
        <f t="shared" si="229"/>
        <v>2503.1504539469761</v>
      </c>
      <c r="CB193">
        <f t="shared" si="230"/>
        <v>-21807.472598893026</v>
      </c>
      <c r="CC193">
        <f t="shared" si="231"/>
        <v>-25.000000000000004</v>
      </c>
    </row>
    <row r="194" spans="5:81" x14ac:dyDescent="0.2">
      <c r="E194">
        <f t="shared" si="232"/>
        <v>17.899999999999984</v>
      </c>
      <c r="F194" t="e" cm="1">
        <f t="array" ref="F194">xtoyxsnew($E194,F$14,alfa,vita)</f>
        <v>#VALUE!</v>
      </c>
      <c r="G194" t="e" cm="1">
        <f t="array" ref="G194">YtoYySInEW($E194,F$14,alfa,vita)</f>
        <v>#VALUE!</v>
      </c>
      <c r="H194">
        <f t="shared" si="158"/>
        <v>-2154.0213143976821</v>
      </c>
      <c r="I194">
        <f t="shared" si="159"/>
        <v>2518.4081007129512</v>
      </c>
      <c r="J194">
        <f t="shared" si="160"/>
        <v>2336.1094970235213</v>
      </c>
      <c r="K194">
        <f t="shared" si="161"/>
        <v>-24.999999999999996</v>
      </c>
      <c r="L194">
        <f t="shared" si="162"/>
        <v>864.55079551990707</v>
      </c>
      <c r="M194">
        <f t="shared" si="163"/>
        <v>-24.999999999999996</v>
      </c>
      <c r="N194">
        <f t="shared" si="164"/>
        <v>456.02820441201942</v>
      </c>
      <c r="O194">
        <f t="shared" si="165"/>
        <v>-24.999999999999996</v>
      </c>
      <c r="P194">
        <f t="shared" si="166"/>
        <v>285.61944901923454</v>
      </c>
      <c r="Q194">
        <f t="shared" si="167"/>
        <v>-24.999999999999993</v>
      </c>
      <c r="R194">
        <f t="shared" si="168"/>
        <v>197.575862670373</v>
      </c>
      <c r="S194">
        <f t="shared" si="169"/>
        <v>-24.999999999999993</v>
      </c>
      <c r="T194">
        <f t="shared" si="170"/>
        <v>145.49360168409314</v>
      </c>
      <c r="U194">
        <f t="shared" si="171"/>
        <v>-25</v>
      </c>
      <c r="V194">
        <f t="shared" si="172"/>
        <v>111.60596797719829</v>
      </c>
      <c r="W194">
        <f t="shared" si="173"/>
        <v>-25</v>
      </c>
      <c r="X194">
        <f t="shared" si="174"/>
        <v>87.91213534812033</v>
      </c>
      <c r="Y194">
        <f t="shared" si="175"/>
        <v>-25</v>
      </c>
      <c r="Z194">
        <f t="shared" si="176"/>
        <v>70.3698266616517</v>
      </c>
      <c r="AA194">
        <f t="shared" si="177"/>
        <v>-25</v>
      </c>
      <c r="AB194">
        <f t="shared" si="178"/>
        <v>56.751474918188272</v>
      </c>
      <c r="AC194">
        <f t="shared" si="179"/>
        <v>-25</v>
      </c>
      <c r="AD194">
        <f t="shared" si="180"/>
        <v>45.741871183226664</v>
      </c>
      <c r="AE194">
        <f t="shared" si="181"/>
        <v>-25.000000000000004</v>
      </c>
      <c r="AF194">
        <f t="shared" si="182"/>
        <v>36.518436823865017</v>
      </c>
      <c r="AG194">
        <f t="shared" si="183"/>
        <v>-24.999999999999996</v>
      </c>
      <c r="AH194">
        <f t="shared" si="184"/>
        <v>28.539816339744824</v>
      </c>
      <c r="AI194">
        <f t="shared" si="185"/>
        <v>-25</v>
      </c>
      <c r="AJ194">
        <f t="shared" si="186"/>
        <v>21.432104094770011</v>
      </c>
      <c r="AK194">
        <f t="shared" si="187"/>
        <v>-24.999999999999996</v>
      </c>
      <c r="AL194">
        <f t="shared" si="188"/>
        <v>14.923920022010648</v>
      </c>
      <c r="AM194">
        <f t="shared" si="189"/>
        <v>-24.999999999999996</v>
      </c>
      <c r="AN194">
        <f t="shared" si="190"/>
        <v>8.8071829529268086</v>
      </c>
      <c r="AO194">
        <f t="shared" si="191"/>
        <v>-25</v>
      </c>
      <c r="AP194">
        <f t="shared" si="192"/>
        <v>2.9118389571127636</v>
      </c>
      <c r="AQ194">
        <f t="shared" si="193"/>
        <v>-25</v>
      </c>
      <c r="AR194">
        <f t="shared" si="194"/>
        <v>-2.9118389571127636</v>
      </c>
      <c r="AS194">
        <f t="shared" si="195"/>
        <v>-25</v>
      </c>
      <c r="AT194">
        <f t="shared" si="196"/>
        <v>-8.8071829529268086</v>
      </c>
      <c r="AU194">
        <f t="shared" si="197"/>
        <v>-25</v>
      </c>
      <c r="AV194">
        <f t="shared" si="198"/>
        <v>-14.923920022010648</v>
      </c>
      <c r="AW194">
        <f t="shared" si="199"/>
        <v>-24.999999999999996</v>
      </c>
      <c r="AX194">
        <f t="shared" si="200"/>
        <v>-21.432104094770011</v>
      </c>
      <c r="AY194">
        <f t="shared" si="201"/>
        <v>-24.999999999999996</v>
      </c>
      <c r="AZ194">
        <f t="shared" si="202"/>
        <v>-28.539816339744824</v>
      </c>
      <c r="BA194">
        <f t="shared" si="203"/>
        <v>-25</v>
      </c>
      <c r="BB194">
        <f t="shared" si="204"/>
        <v>-36.518436823865017</v>
      </c>
      <c r="BC194">
        <f t="shared" si="205"/>
        <v>-24.999999999999996</v>
      </c>
      <c r="BD194">
        <f t="shared" si="206"/>
        <v>-45.741871183226664</v>
      </c>
      <c r="BE194">
        <f t="shared" si="207"/>
        <v>-25.000000000000004</v>
      </c>
      <c r="BF194">
        <f t="shared" si="208"/>
        <v>-56.751474918188272</v>
      </c>
      <c r="BG194">
        <f t="shared" si="209"/>
        <v>-25</v>
      </c>
      <c r="BH194">
        <f t="shared" si="210"/>
        <v>-70.3698266616517</v>
      </c>
      <c r="BI194">
        <f t="shared" si="211"/>
        <v>-25</v>
      </c>
      <c r="BJ194">
        <f t="shared" si="212"/>
        <v>-87.91213534812033</v>
      </c>
      <c r="BK194">
        <f t="shared" si="213"/>
        <v>-25</v>
      </c>
      <c r="BL194">
        <f t="shared" si="214"/>
        <v>-111.60596797719829</v>
      </c>
      <c r="BM194">
        <f t="shared" si="215"/>
        <v>-25</v>
      </c>
      <c r="BN194">
        <f t="shared" si="216"/>
        <v>-145.49360168409314</v>
      </c>
      <c r="BO194">
        <f t="shared" si="217"/>
        <v>-25</v>
      </c>
      <c r="BP194">
        <f t="shared" si="218"/>
        <v>-197.575862670373</v>
      </c>
      <c r="BQ194">
        <f t="shared" si="219"/>
        <v>-24.999999999999993</v>
      </c>
      <c r="BR194">
        <f t="shared" si="220"/>
        <v>-285.61944901923454</v>
      </c>
      <c r="BS194">
        <f t="shared" si="221"/>
        <v>-24.999999999999993</v>
      </c>
      <c r="BT194">
        <f t="shared" si="222"/>
        <v>-456.02820441201942</v>
      </c>
      <c r="BU194">
        <f t="shared" si="223"/>
        <v>-24.999999999999996</v>
      </c>
      <c r="BV194">
        <f t="shared" si="224"/>
        <v>-864.55079551990707</v>
      </c>
      <c r="BW194">
        <f t="shared" si="225"/>
        <v>-24.999999999999996</v>
      </c>
      <c r="BX194">
        <f t="shared" si="226"/>
        <v>-2336.1094970235213</v>
      </c>
      <c r="BY194">
        <f t="shared" si="227"/>
        <v>-24.999999999999996</v>
      </c>
      <c r="BZ194">
        <f t="shared" si="228"/>
        <v>2154.0213143976821</v>
      </c>
      <c r="CA194">
        <f t="shared" si="229"/>
        <v>2518.4081007129512</v>
      </c>
      <c r="CB194">
        <f t="shared" si="230"/>
        <v>-21807.472598893026</v>
      </c>
      <c r="CC194">
        <f t="shared" si="231"/>
        <v>-25.000000000000004</v>
      </c>
    </row>
    <row r="195" spans="5:81" x14ac:dyDescent="0.2">
      <c r="E195">
        <f t="shared" si="232"/>
        <v>17.999999999999986</v>
      </c>
      <c r="F195" t="e" cm="1">
        <f t="array" ref="F195">xtoyxsnew($E195,F$14,alfa,vita)</f>
        <v>#VALUE!</v>
      </c>
      <c r="G195" t="e" cm="1">
        <f t="array" ref="G195">YtoYySInEW($E195,F$14,alfa,vita)</f>
        <v>#VALUE!</v>
      </c>
      <c r="H195">
        <f t="shared" si="158"/>
        <v>-2182.1445326381463</v>
      </c>
      <c r="I195">
        <f t="shared" si="159"/>
        <v>2533.5566279116606</v>
      </c>
      <c r="J195">
        <f t="shared" si="160"/>
        <v>2336.1094970235213</v>
      </c>
      <c r="K195">
        <f t="shared" si="161"/>
        <v>-24.999999999999996</v>
      </c>
      <c r="L195">
        <f t="shared" si="162"/>
        <v>864.55079551990707</v>
      </c>
      <c r="M195">
        <f t="shared" si="163"/>
        <v>-24.999999999999996</v>
      </c>
      <c r="N195">
        <f t="shared" si="164"/>
        <v>456.02820441201942</v>
      </c>
      <c r="O195">
        <f t="shared" si="165"/>
        <v>-24.999999999999996</v>
      </c>
      <c r="P195">
        <f t="shared" si="166"/>
        <v>285.61944901923454</v>
      </c>
      <c r="Q195">
        <f t="shared" si="167"/>
        <v>-24.999999999999993</v>
      </c>
      <c r="R195">
        <f t="shared" si="168"/>
        <v>197.575862670373</v>
      </c>
      <c r="S195">
        <f t="shared" si="169"/>
        <v>-24.999999999999993</v>
      </c>
      <c r="T195">
        <f t="shared" si="170"/>
        <v>145.49360168409314</v>
      </c>
      <c r="U195">
        <f t="shared" si="171"/>
        <v>-25</v>
      </c>
      <c r="V195">
        <f t="shared" si="172"/>
        <v>111.60596797719829</v>
      </c>
      <c r="W195">
        <f t="shared" si="173"/>
        <v>-25</v>
      </c>
      <c r="X195">
        <f t="shared" si="174"/>
        <v>87.91213534812033</v>
      </c>
      <c r="Y195">
        <f t="shared" si="175"/>
        <v>-25</v>
      </c>
      <c r="Z195">
        <f t="shared" si="176"/>
        <v>70.3698266616517</v>
      </c>
      <c r="AA195">
        <f t="shared" si="177"/>
        <v>-25</v>
      </c>
      <c r="AB195">
        <f t="shared" si="178"/>
        <v>56.751474918188272</v>
      </c>
      <c r="AC195">
        <f t="shared" si="179"/>
        <v>-25</v>
      </c>
      <c r="AD195">
        <f t="shared" si="180"/>
        <v>45.741871183226664</v>
      </c>
      <c r="AE195">
        <f t="shared" si="181"/>
        <v>-25.000000000000004</v>
      </c>
      <c r="AF195">
        <f t="shared" si="182"/>
        <v>36.518436823865017</v>
      </c>
      <c r="AG195">
        <f t="shared" si="183"/>
        <v>-24.999999999999996</v>
      </c>
      <c r="AH195">
        <f t="shared" si="184"/>
        <v>28.539816339744824</v>
      </c>
      <c r="AI195">
        <f t="shared" si="185"/>
        <v>-25</v>
      </c>
      <c r="AJ195">
        <f t="shared" si="186"/>
        <v>21.432104094770011</v>
      </c>
      <c r="AK195">
        <f t="shared" si="187"/>
        <v>-24.999999999999996</v>
      </c>
      <c r="AL195">
        <f t="shared" si="188"/>
        <v>14.923920022010648</v>
      </c>
      <c r="AM195">
        <f t="shared" si="189"/>
        <v>-24.999999999999996</v>
      </c>
      <c r="AN195">
        <f t="shared" si="190"/>
        <v>8.8071829529268086</v>
      </c>
      <c r="AO195">
        <f t="shared" si="191"/>
        <v>-25</v>
      </c>
      <c r="AP195">
        <f t="shared" si="192"/>
        <v>2.9118389571127636</v>
      </c>
      <c r="AQ195">
        <f t="shared" si="193"/>
        <v>-25</v>
      </c>
      <c r="AR195">
        <f t="shared" si="194"/>
        <v>-2.9118389571127636</v>
      </c>
      <c r="AS195">
        <f t="shared" si="195"/>
        <v>-25</v>
      </c>
      <c r="AT195">
        <f t="shared" si="196"/>
        <v>-8.8071829529268086</v>
      </c>
      <c r="AU195">
        <f t="shared" si="197"/>
        <v>-25</v>
      </c>
      <c r="AV195">
        <f t="shared" si="198"/>
        <v>-14.923920022010648</v>
      </c>
      <c r="AW195">
        <f t="shared" si="199"/>
        <v>-24.999999999999996</v>
      </c>
      <c r="AX195">
        <f t="shared" si="200"/>
        <v>-21.432104094770011</v>
      </c>
      <c r="AY195">
        <f t="shared" si="201"/>
        <v>-24.999999999999996</v>
      </c>
      <c r="AZ195">
        <f t="shared" si="202"/>
        <v>-28.539816339744824</v>
      </c>
      <c r="BA195">
        <f t="shared" si="203"/>
        <v>-25</v>
      </c>
      <c r="BB195">
        <f t="shared" si="204"/>
        <v>-36.518436823865017</v>
      </c>
      <c r="BC195">
        <f t="shared" si="205"/>
        <v>-24.999999999999996</v>
      </c>
      <c r="BD195">
        <f t="shared" si="206"/>
        <v>-45.741871183226664</v>
      </c>
      <c r="BE195">
        <f t="shared" si="207"/>
        <v>-25.000000000000004</v>
      </c>
      <c r="BF195">
        <f t="shared" si="208"/>
        <v>-56.751474918188272</v>
      </c>
      <c r="BG195">
        <f t="shared" si="209"/>
        <v>-25</v>
      </c>
      <c r="BH195">
        <f t="shared" si="210"/>
        <v>-70.3698266616517</v>
      </c>
      <c r="BI195">
        <f t="shared" si="211"/>
        <v>-25</v>
      </c>
      <c r="BJ195">
        <f t="shared" si="212"/>
        <v>-87.91213534812033</v>
      </c>
      <c r="BK195">
        <f t="shared" si="213"/>
        <v>-25</v>
      </c>
      <c r="BL195">
        <f t="shared" si="214"/>
        <v>-111.60596797719829</v>
      </c>
      <c r="BM195">
        <f t="shared" si="215"/>
        <v>-25</v>
      </c>
      <c r="BN195">
        <f t="shared" si="216"/>
        <v>-145.49360168409314</v>
      </c>
      <c r="BO195">
        <f t="shared" si="217"/>
        <v>-25</v>
      </c>
      <c r="BP195">
        <f t="shared" si="218"/>
        <v>-197.575862670373</v>
      </c>
      <c r="BQ195">
        <f t="shared" si="219"/>
        <v>-24.999999999999993</v>
      </c>
      <c r="BR195">
        <f t="shared" si="220"/>
        <v>-285.61944901923454</v>
      </c>
      <c r="BS195">
        <f t="shared" si="221"/>
        <v>-24.999999999999993</v>
      </c>
      <c r="BT195">
        <f t="shared" si="222"/>
        <v>-456.02820441201942</v>
      </c>
      <c r="BU195">
        <f t="shared" si="223"/>
        <v>-24.999999999999996</v>
      </c>
      <c r="BV195">
        <f t="shared" si="224"/>
        <v>-864.55079551990707</v>
      </c>
      <c r="BW195">
        <f t="shared" si="225"/>
        <v>-24.999999999999996</v>
      </c>
      <c r="BX195">
        <f t="shared" si="226"/>
        <v>-2336.1094970235213</v>
      </c>
      <c r="BY195">
        <f t="shared" si="227"/>
        <v>-24.999999999999996</v>
      </c>
      <c r="BZ195">
        <f t="shared" si="228"/>
        <v>2182.1445326381463</v>
      </c>
      <c r="CA195">
        <f t="shared" si="229"/>
        <v>2533.5566279116606</v>
      </c>
      <c r="CB195">
        <f t="shared" si="230"/>
        <v>-21807.472598893026</v>
      </c>
      <c r="CC195">
        <f t="shared" si="231"/>
        <v>-25.000000000000004</v>
      </c>
    </row>
    <row r="196" spans="5:81" x14ac:dyDescent="0.2">
      <c r="E196">
        <f t="shared" si="232"/>
        <v>18.099999999999987</v>
      </c>
      <c r="F196" t="e" cm="1">
        <f t="array" ref="F196">xtoyxsnew($E196,F$14,alfa,vita)</f>
        <v>#VALUE!</v>
      </c>
      <c r="G196" t="e" cm="1">
        <f t="array" ref="G196">YtoYySInEW($E196,F$14,alfa,vita)</f>
        <v>#VALUE!</v>
      </c>
      <c r="H196">
        <f t="shared" si="158"/>
        <v>-2210.4341447471215</v>
      </c>
      <c r="I196">
        <f t="shared" si="159"/>
        <v>2548.5941944404162</v>
      </c>
      <c r="J196">
        <f t="shared" si="160"/>
        <v>2336.1094970235213</v>
      </c>
      <c r="K196">
        <f t="shared" si="161"/>
        <v>-24.999999999999996</v>
      </c>
      <c r="L196">
        <f t="shared" si="162"/>
        <v>864.55079551990707</v>
      </c>
      <c r="M196">
        <f t="shared" si="163"/>
        <v>-24.999999999999996</v>
      </c>
      <c r="N196">
        <f t="shared" si="164"/>
        <v>456.02820441201942</v>
      </c>
      <c r="O196">
        <f t="shared" si="165"/>
        <v>-24.999999999999996</v>
      </c>
      <c r="P196">
        <f t="shared" si="166"/>
        <v>285.61944901923454</v>
      </c>
      <c r="Q196">
        <f t="shared" si="167"/>
        <v>-24.999999999999993</v>
      </c>
      <c r="R196">
        <f t="shared" si="168"/>
        <v>197.575862670373</v>
      </c>
      <c r="S196">
        <f t="shared" si="169"/>
        <v>-24.999999999999993</v>
      </c>
      <c r="T196">
        <f t="shared" si="170"/>
        <v>145.49360168409314</v>
      </c>
      <c r="U196">
        <f t="shared" si="171"/>
        <v>-25</v>
      </c>
      <c r="V196">
        <f t="shared" si="172"/>
        <v>111.60596797719829</v>
      </c>
      <c r="W196">
        <f t="shared" si="173"/>
        <v>-25</v>
      </c>
      <c r="X196">
        <f t="shared" si="174"/>
        <v>87.91213534812033</v>
      </c>
      <c r="Y196">
        <f t="shared" si="175"/>
        <v>-25</v>
      </c>
      <c r="Z196">
        <f t="shared" si="176"/>
        <v>70.3698266616517</v>
      </c>
      <c r="AA196">
        <f t="shared" si="177"/>
        <v>-25</v>
      </c>
      <c r="AB196">
        <f t="shared" si="178"/>
        <v>56.751474918188272</v>
      </c>
      <c r="AC196">
        <f t="shared" si="179"/>
        <v>-25</v>
      </c>
      <c r="AD196">
        <f t="shared" si="180"/>
        <v>45.741871183226664</v>
      </c>
      <c r="AE196">
        <f t="shared" si="181"/>
        <v>-25.000000000000004</v>
      </c>
      <c r="AF196">
        <f t="shared" si="182"/>
        <v>36.518436823865017</v>
      </c>
      <c r="AG196">
        <f t="shared" si="183"/>
        <v>-24.999999999999996</v>
      </c>
      <c r="AH196">
        <f t="shared" si="184"/>
        <v>28.539816339744824</v>
      </c>
      <c r="AI196">
        <f t="shared" si="185"/>
        <v>-25</v>
      </c>
      <c r="AJ196">
        <f t="shared" si="186"/>
        <v>21.432104094770011</v>
      </c>
      <c r="AK196">
        <f t="shared" si="187"/>
        <v>-24.999999999999996</v>
      </c>
      <c r="AL196">
        <f t="shared" si="188"/>
        <v>14.923920022010648</v>
      </c>
      <c r="AM196">
        <f t="shared" si="189"/>
        <v>-24.999999999999996</v>
      </c>
      <c r="AN196">
        <f t="shared" si="190"/>
        <v>8.8071829529268086</v>
      </c>
      <c r="AO196">
        <f t="shared" si="191"/>
        <v>-25</v>
      </c>
      <c r="AP196">
        <f t="shared" si="192"/>
        <v>2.9118389571127636</v>
      </c>
      <c r="AQ196">
        <f t="shared" si="193"/>
        <v>-25</v>
      </c>
      <c r="AR196">
        <f t="shared" si="194"/>
        <v>-2.9118389571127636</v>
      </c>
      <c r="AS196">
        <f t="shared" si="195"/>
        <v>-25</v>
      </c>
      <c r="AT196">
        <f t="shared" si="196"/>
        <v>-8.8071829529268086</v>
      </c>
      <c r="AU196">
        <f t="shared" si="197"/>
        <v>-25</v>
      </c>
      <c r="AV196">
        <f t="shared" si="198"/>
        <v>-14.923920022010648</v>
      </c>
      <c r="AW196">
        <f t="shared" si="199"/>
        <v>-24.999999999999996</v>
      </c>
      <c r="AX196">
        <f t="shared" si="200"/>
        <v>-21.432104094770011</v>
      </c>
      <c r="AY196">
        <f t="shared" si="201"/>
        <v>-24.999999999999996</v>
      </c>
      <c r="AZ196">
        <f t="shared" si="202"/>
        <v>-28.539816339744824</v>
      </c>
      <c r="BA196">
        <f t="shared" si="203"/>
        <v>-25</v>
      </c>
      <c r="BB196">
        <f t="shared" si="204"/>
        <v>-36.518436823865017</v>
      </c>
      <c r="BC196">
        <f t="shared" si="205"/>
        <v>-24.999999999999996</v>
      </c>
      <c r="BD196">
        <f t="shared" si="206"/>
        <v>-45.741871183226664</v>
      </c>
      <c r="BE196">
        <f t="shared" si="207"/>
        <v>-25.000000000000004</v>
      </c>
      <c r="BF196">
        <f t="shared" si="208"/>
        <v>-56.751474918188272</v>
      </c>
      <c r="BG196">
        <f t="shared" si="209"/>
        <v>-25</v>
      </c>
      <c r="BH196">
        <f t="shared" si="210"/>
        <v>-70.3698266616517</v>
      </c>
      <c r="BI196">
        <f t="shared" si="211"/>
        <v>-25</v>
      </c>
      <c r="BJ196">
        <f t="shared" si="212"/>
        <v>-87.91213534812033</v>
      </c>
      <c r="BK196">
        <f t="shared" si="213"/>
        <v>-25</v>
      </c>
      <c r="BL196">
        <f t="shared" si="214"/>
        <v>-111.60596797719829</v>
      </c>
      <c r="BM196">
        <f t="shared" si="215"/>
        <v>-25</v>
      </c>
      <c r="BN196">
        <f t="shared" si="216"/>
        <v>-145.49360168409314</v>
      </c>
      <c r="BO196">
        <f t="shared" si="217"/>
        <v>-25</v>
      </c>
      <c r="BP196">
        <f t="shared" si="218"/>
        <v>-197.575862670373</v>
      </c>
      <c r="BQ196">
        <f t="shared" si="219"/>
        <v>-24.999999999999993</v>
      </c>
      <c r="BR196">
        <f t="shared" si="220"/>
        <v>-285.61944901923454</v>
      </c>
      <c r="BS196">
        <f t="shared" si="221"/>
        <v>-24.999999999999993</v>
      </c>
      <c r="BT196">
        <f t="shared" si="222"/>
        <v>-456.02820441201942</v>
      </c>
      <c r="BU196">
        <f t="shared" si="223"/>
        <v>-24.999999999999996</v>
      </c>
      <c r="BV196">
        <f t="shared" si="224"/>
        <v>-864.55079551990707</v>
      </c>
      <c r="BW196">
        <f t="shared" si="225"/>
        <v>-24.999999999999996</v>
      </c>
      <c r="BX196">
        <f t="shared" si="226"/>
        <v>-2336.1094970235213</v>
      </c>
      <c r="BY196">
        <f t="shared" si="227"/>
        <v>-24.999999999999996</v>
      </c>
      <c r="BZ196">
        <f t="shared" si="228"/>
        <v>2210.4341447471215</v>
      </c>
      <c r="CA196">
        <f t="shared" si="229"/>
        <v>2548.5941944404162</v>
      </c>
      <c r="CB196">
        <f t="shared" si="230"/>
        <v>-21807.472598893026</v>
      </c>
      <c r="CC196">
        <f t="shared" si="231"/>
        <v>-25.000000000000004</v>
      </c>
    </row>
    <row r="197" spans="5:81" x14ac:dyDescent="0.2">
      <c r="E197">
        <f t="shared" si="232"/>
        <v>18.199999999999989</v>
      </c>
      <c r="F197" t="e" cm="1">
        <f t="array" ref="F197">xtoyxsnew($E197,F$14,alfa,vita)</f>
        <v>#VALUE!</v>
      </c>
      <c r="G197" t="e" cm="1">
        <f t="array" ref="G197">YtoYySInEW($E197,F$14,alfa,vita)</f>
        <v>#VALUE!</v>
      </c>
      <c r="H197">
        <f t="shared" si="158"/>
        <v>-2238.8889173601683</v>
      </c>
      <c r="I197">
        <f t="shared" si="159"/>
        <v>2563.5189726823305</v>
      </c>
      <c r="J197">
        <f t="shared" si="160"/>
        <v>2336.1094970235213</v>
      </c>
      <c r="K197">
        <f t="shared" si="161"/>
        <v>-24.999999999999996</v>
      </c>
      <c r="L197">
        <f t="shared" si="162"/>
        <v>864.55079551990707</v>
      </c>
      <c r="M197">
        <f t="shared" si="163"/>
        <v>-24.999999999999996</v>
      </c>
      <c r="N197">
        <f t="shared" si="164"/>
        <v>456.02820441201942</v>
      </c>
      <c r="O197">
        <f t="shared" si="165"/>
        <v>-24.999999999999996</v>
      </c>
      <c r="P197">
        <f t="shared" si="166"/>
        <v>285.61944901923454</v>
      </c>
      <c r="Q197">
        <f t="shared" si="167"/>
        <v>-24.999999999999993</v>
      </c>
      <c r="R197">
        <f t="shared" si="168"/>
        <v>197.575862670373</v>
      </c>
      <c r="S197">
        <f t="shared" si="169"/>
        <v>-24.999999999999993</v>
      </c>
      <c r="T197">
        <f t="shared" si="170"/>
        <v>145.49360168409314</v>
      </c>
      <c r="U197">
        <f t="shared" si="171"/>
        <v>-25</v>
      </c>
      <c r="V197">
        <f t="shared" si="172"/>
        <v>111.60596797719829</v>
      </c>
      <c r="W197">
        <f t="shared" si="173"/>
        <v>-25</v>
      </c>
      <c r="X197">
        <f t="shared" si="174"/>
        <v>87.91213534812033</v>
      </c>
      <c r="Y197">
        <f t="shared" si="175"/>
        <v>-25</v>
      </c>
      <c r="Z197">
        <f t="shared" si="176"/>
        <v>70.3698266616517</v>
      </c>
      <c r="AA197">
        <f t="shared" si="177"/>
        <v>-25</v>
      </c>
      <c r="AB197">
        <f t="shared" si="178"/>
        <v>56.751474918188272</v>
      </c>
      <c r="AC197">
        <f t="shared" si="179"/>
        <v>-25</v>
      </c>
      <c r="AD197">
        <f t="shared" si="180"/>
        <v>45.741871183226664</v>
      </c>
      <c r="AE197">
        <f t="shared" si="181"/>
        <v>-25.000000000000004</v>
      </c>
      <c r="AF197">
        <f t="shared" si="182"/>
        <v>36.518436823865017</v>
      </c>
      <c r="AG197">
        <f t="shared" si="183"/>
        <v>-24.999999999999996</v>
      </c>
      <c r="AH197">
        <f t="shared" si="184"/>
        <v>28.539816339744824</v>
      </c>
      <c r="AI197">
        <f t="shared" si="185"/>
        <v>-25</v>
      </c>
      <c r="AJ197">
        <f t="shared" si="186"/>
        <v>21.432104094770011</v>
      </c>
      <c r="AK197">
        <f t="shared" si="187"/>
        <v>-24.999999999999996</v>
      </c>
      <c r="AL197">
        <f t="shared" si="188"/>
        <v>14.923920022010648</v>
      </c>
      <c r="AM197">
        <f t="shared" si="189"/>
        <v>-24.999999999999996</v>
      </c>
      <c r="AN197">
        <f t="shared" si="190"/>
        <v>8.8071829529268086</v>
      </c>
      <c r="AO197">
        <f t="shared" si="191"/>
        <v>-25</v>
      </c>
      <c r="AP197">
        <f t="shared" si="192"/>
        <v>2.9118389571127636</v>
      </c>
      <c r="AQ197">
        <f t="shared" si="193"/>
        <v>-25</v>
      </c>
      <c r="AR197">
        <f t="shared" si="194"/>
        <v>-2.9118389571127636</v>
      </c>
      <c r="AS197">
        <f t="shared" si="195"/>
        <v>-25</v>
      </c>
      <c r="AT197">
        <f t="shared" si="196"/>
        <v>-8.8071829529268086</v>
      </c>
      <c r="AU197">
        <f t="shared" si="197"/>
        <v>-25</v>
      </c>
      <c r="AV197">
        <f t="shared" si="198"/>
        <v>-14.923920022010648</v>
      </c>
      <c r="AW197">
        <f t="shared" si="199"/>
        <v>-24.999999999999996</v>
      </c>
      <c r="AX197">
        <f t="shared" si="200"/>
        <v>-21.432104094770011</v>
      </c>
      <c r="AY197">
        <f t="shared" si="201"/>
        <v>-24.999999999999996</v>
      </c>
      <c r="AZ197">
        <f t="shared" si="202"/>
        <v>-28.539816339744824</v>
      </c>
      <c r="BA197">
        <f t="shared" si="203"/>
        <v>-25</v>
      </c>
      <c r="BB197">
        <f t="shared" si="204"/>
        <v>-36.518436823865017</v>
      </c>
      <c r="BC197">
        <f t="shared" si="205"/>
        <v>-24.999999999999996</v>
      </c>
      <c r="BD197">
        <f t="shared" si="206"/>
        <v>-45.741871183226664</v>
      </c>
      <c r="BE197">
        <f t="shared" si="207"/>
        <v>-25.000000000000004</v>
      </c>
      <c r="BF197">
        <f t="shared" si="208"/>
        <v>-56.751474918188272</v>
      </c>
      <c r="BG197">
        <f t="shared" si="209"/>
        <v>-25</v>
      </c>
      <c r="BH197">
        <f t="shared" si="210"/>
        <v>-70.3698266616517</v>
      </c>
      <c r="BI197">
        <f t="shared" si="211"/>
        <v>-25</v>
      </c>
      <c r="BJ197">
        <f t="shared" si="212"/>
        <v>-87.91213534812033</v>
      </c>
      <c r="BK197">
        <f t="shared" si="213"/>
        <v>-25</v>
      </c>
      <c r="BL197">
        <f t="shared" si="214"/>
        <v>-111.60596797719829</v>
      </c>
      <c r="BM197">
        <f t="shared" si="215"/>
        <v>-25</v>
      </c>
      <c r="BN197">
        <f t="shared" si="216"/>
        <v>-145.49360168409314</v>
      </c>
      <c r="BO197">
        <f t="shared" si="217"/>
        <v>-25</v>
      </c>
      <c r="BP197">
        <f t="shared" si="218"/>
        <v>-197.575862670373</v>
      </c>
      <c r="BQ197">
        <f t="shared" si="219"/>
        <v>-24.999999999999993</v>
      </c>
      <c r="BR197">
        <f t="shared" si="220"/>
        <v>-285.61944901923454</v>
      </c>
      <c r="BS197">
        <f t="shared" si="221"/>
        <v>-24.999999999999993</v>
      </c>
      <c r="BT197">
        <f t="shared" si="222"/>
        <v>-456.02820441201942</v>
      </c>
      <c r="BU197">
        <f t="shared" si="223"/>
        <v>-24.999999999999996</v>
      </c>
      <c r="BV197">
        <f t="shared" si="224"/>
        <v>-864.55079551990707</v>
      </c>
      <c r="BW197">
        <f t="shared" si="225"/>
        <v>-24.999999999999996</v>
      </c>
      <c r="BX197">
        <f t="shared" si="226"/>
        <v>-2336.1094970235213</v>
      </c>
      <c r="BY197">
        <f t="shared" si="227"/>
        <v>-24.999999999999996</v>
      </c>
      <c r="BZ197">
        <f t="shared" si="228"/>
        <v>2238.8889173601683</v>
      </c>
      <c r="CA197">
        <f t="shared" si="229"/>
        <v>2563.5189726823305</v>
      </c>
      <c r="CB197">
        <f t="shared" si="230"/>
        <v>-21807.472598893026</v>
      </c>
      <c r="CC197">
        <f t="shared" si="231"/>
        <v>-25.000000000000004</v>
      </c>
    </row>
    <row r="198" spans="5:81" x14ac:dyDescent="0.2">
      <c r="E198">
        <f t="shared" si="232"/>
        <v>18.29999999999999</v>
      </c>
      <c r="F198" t="e" cm="1">
        <f t="array" ref="F198">xtoyxsnew($E198,F$14,alfa,vita)</f>
        <v>#VALUE!</v>
      </c>
      <c r="G198" t="e" cm="1">
        <f t="array" ref="G198">YtoYySInEW($E198,F$14,alfa,vita)</f>
        <v>#VALUE!</v>
      </c>
      <c r="H198">
        <f t="shared" si="158"/>
        <v>-2267.507597039782</v>
      </c>
      <c r="I198">
        <f t="shared" si="159"/>
        <v>2578.3291487284382</v>
      </c>
      <c r="J198">
        <f t="shared" si="160"/>
        <v>2336.1094970235213</v>
      </c>
      <c r="K198">
        <f t="shared" si="161"/>
        <v>-24.999999999999996</v>
      </c>
      <c r="L198">
        <f t="shared" si="162"/>
        <v>864.55079551990707</v>
      </c>
      <c r="M198">
        <f t="shared" si="163"/>
        <v>-24.999999999999996</v>
      </c>
      <c r="N198">
        <f t="shared" si="164"/>
        <v>456.02820441201942</v>
      </c>
      <c r="O198">
        <f t="shared" si="165"/>
        <v>-24.999999999999996</v>
      </c>
      <c r="P198">
        <f t="shared" si="166"/>
        <v>285.61944901923454</v>
      </c>
      <c r="Q198">
        <f t="shared" si="167"/>
        <v>-24.999999999999993</v>
      </c>
      <c r="R198">
        <f t="shared" si="168"/>
        <v>197.575862670373</v>
      </c>
      <c r="S198">
        <f t="shared" si="169"/>
        <v>-24.999999999999993</v>
      </c>
      <c r="T198">
        <f t="shared" si="170"/>
        <v>145.49360168409314</v>
      </c>
      <c r="U198">
        <f t="shared" si="171"/>
        <v>-25</v>
      </c>
      <c r="V198">
        <f t="shared" si="172"/>
        <v>111.60596797719829</v>
      </c>
      <c r="W198">
        <f t="shared" si="173"/>
        <v>-25</v>
      </c>
      <c r="X198">
        <f t="shared" si="174"/>
        <v>87.91213534812033</v>
      </c>
      <c r="Y198">
        <f t="shared" si="175"/>
        <v>-25</v>
      </c>
      <c r="Z198">
        <f t="shared" si="176"/>
        <v>70.3698266616517</v>
      </c>
      <c r="AA198">
        <f t="shared" si="177"/>
        <v>-25</v>
      </c>
      <c r="AB198">
        <f t="shared" si="178"/>
        <v>56.751474918188272</v>
      </c>
      <c r="AC198">
        <f t="shared" si="179"/>
        <v>-25</v>
      </c>
      <c r="AD198">
        <f t="shared" si="180"/>
        <v>45.741871183226664</v>
      </c>
      <c r="AE198">
        <f t="shared" si="181"/>
        <v>-25.000000000000004</v>
      </c>
      <c r="AF198">
        <f t="shared" si="182"/>
        <v>36.518436823865017</v>
      </c>
      <c r="AG198">
        <f t="shared" si="183"/>
        <v>-24.999999999999996</v>
      </c>
      <c r="AH198">
        <f t="shared" si="184"/>
        <v>28.539816339744824</v>
      </c>
      <c r="AI198">
        <f t="shared" si="185"/>
        <v>-25</v>
      </c>
      <c r="AJ198">
        <f t="shared" si="186"/>
        <v>21.432104094770011</v>
      </c>
      <c r="AK198">
        <f t="shared" si="187"/>
        <v>-24.999999999999996</v>
      </c>
      <c r="AL198">
        <f t="shared" si="188"/>
        <v>14.923920022010648</v>
      </c>
      <c r="AM198">
        <f t="shared" si="189"/>
        <v>-24.999999999999996</v>
      </c>
      <c r="AN198">
        <f t="shared" si="190"/>
        <v>8.8071829529268086</v>
      </c>
      <c r="AO198">
        <f t="shared" si="191"/>
        <v>-25</v>
      </c>
      <c r="AP198">
        <f t="shared" si="192"/>
        <v>2.9118389571127636</v>
      </c>
      <c r="AQ198">
        <f t="shared" si="193"/>
        <v>-25</v>
      </c>
      <c r="AR198">
        <f t="shared" si="194"/>
        <v>-2.9118389571127636</v>
      </c>
      <c r="AS198">
        <f t="shared" si="195"/>
        <v>-25</v>
      </c>
      <c r="AT198">
        <f t="shared" si="196"/>
        <v>-8.8071829529268086</v>
      </c>
      <c r="AU198">
        <f t="shared" si="197"/>
        <v>-25</v>
      </c>
      <c r="AV198">
        <f t="shared" si="198"/>
        <v>-14.923920022010648</v>
      </c>
      <c r="AW198">
        <f t="shared" si="199"/>
        <v>-24.999999999999996</v>
      </c>
      <c r="AX198">
        <f t="shared" si="200"/>
        <v>-21.432104094770011</v>
      </c>
      <c r="AY198">
        <f t="shared" si="201"/>
        <v>-24.999999999999996</v>
      </c>
      <c r="AZ198">
        <f t="shared" si="202"/>
        <v>-28.539816339744824</v>
      </c>
      <c r="BA198">
        <f t="shared" si="203"/>
        <v>-25</v>
      </c>
      <c r="BB198">
        <f t="shared" si="204"/>
        <v>-36.518436823865017</v>
      </c>
      <c r="BC198">
        <f t="shared" si="205"/>
        <v>-24.999999999999996</v>
      </c>
      <c r="BD198">
        <f t="shared" si="206"/>
        <v>-45.741871183226664</v>
      </c>
      <c r="BE198">
        <f t="shared" si="207"/>
        <v>-25.000000000000004</v>
      </c>
      <c r="BF198">
        <f t="shared" si="208"/>
        <v>-56.751474918188272</v>
      </c>
      <c r="BG198">
        <f t="shared" si="209"/>
        <v>-25</v>
      </c>
      <c r="BH198">
        <f t="shared" si="210"/>
        <v>-70.3698266616517</v>
      </c>
      <c r="BI198">
        <f t="shared" si="211"/>
        <v>-25</v>
      </c>
      <c r="BJ198">
        <f t="shared" si="212"/>
        <v>-87.91213534812033</v>
      </c>
      <c r="BK198">
        <f t="shared" si="213"/>
        <v>-25</v>
      </c>
      <c r="BL198">
        <f t="shared" si="214"/>
        <v>-111.60596797719829</v>
      </c>
      <c r="BM198">
        <f t="shared" si="215"/>
        <v>-25</v>
      </c>
      <c r="BN198">
        <f t="shared" si="216"/>
        <v>-145.49360168409314</v>
      </c>
      <c r="BO198">
        <f t="shared" si="217"/>
        <v>-25</v>
      </c>
      <c r="BP198">
        <f t="shared" si="218"/>
        <v>-197.575862670373</v>
      </c>
      <c r="BQ198">
        <f t="shared" si="219"/>
        <v>-24.999999999999993</v>
      </c>
      <c r="BR198">
        <f t="shared" si="220"/>
        <v>-285.61944901923454</v>
      </c>
      <c r="BS198">
        <f t="shared" si="221"/>
        <v>-24.999999999999993</v>
      </c>
      <c r="BT198">
        <f t="shared" si="222"/>
        <v>-456.02820441201942</v>
      </c>
      <c r="BU198">
        <f t="shared" si="223"/>
        <v>-24.999999999999996</v>
      </c>
      <c r="BV198">
        <f t="shared" si="224"/>
        <v>-864.55079551990707</v>
      </c>
      <c r="BW198">
        <f t="shared" si="225"/>
        <v>-24.999999999999996</v>
      </c>
      <c r="BX198">
        <f t="shared" si="226"/>
        <v>-2336.1094970235213</v>
      </c>
      <c r="BY198">
        <f t="shared" si="227"/>
        <v>-24.999999999999996</v>
      </c>
      <c r="BZ198">
        <f t="shared" si="228"/>
        <v>2267.507597039782</v>
      </c>
      <c r="CA198">
        <f t="shared" si="229"/>
        <v>2578.3291487284382</v>
      </c>
      <c r="CB198">
        <f t="shared" si="230"/>
        <v>-21807.472598893026</v>
      </c>
      <c r="CC198">
        <f t="shared" si="231"/>
        <v>-25.000000000000004</v>
      </c>
    </row>
    <row r="199" spans="5:81" x14ac:dyDescent="0.2">
      <c r="E199">
        <f t="shared" si="232"/>
        <v>18.399999999999991</v>
      </c>
      <c r="F199" t="e" cm="1">
        <f t="array" ref="F199">xtoyxsnew($E199,F$14,alfa,vita)</f>
        <v>#VALUE!</v>
      </c>
      <c r="G199" t="e" cm="1">
        <f t="array" ref="G199">YtoYySInEW($E199,F$14,alfa,vita)</f>
        <v>#VALUE!</v>
      </c>
      <c r="H199">
        <f t="shared" si="158"/>
        <v>-2296.2889104277233</v>
      </c>
      <c r="I199">
        <f t="shared" si="159"/>
        <v>2593.0229225981493</v>
      </c>
      <c r="J199">
        <f t="shared" si="160"/>
        <v>2336.1094970235213</v>
      </c>
      <c r="K199">
        <f t="shared" si="161"/>
        <v>-24.999999999999996</v>
      </c>
      <c r="L199">
        <f t="shared" si="162"/>
        <v>864.55079551990707</v>
      </c>
      <c r="M199">
        <f t="shared" si="163"/>
        <v>-24.999999999999996</v>
      </c>
      <c r="N199">
        <f t="shared" si="164"/>
        <v>456.02820441201942</v>
      </c>
      <c r="O199">
        <f t="shared" si="165"/>
        <v>-24.999999999999996</v>
      </c>
      <c r="P199">
        <f t="shared" si="166"/>
        <v>285.61944901923454</v>
      </c>
      <c r="Q199">
        <f t="shared" si="167"/>
        <v>-24.999999999999993</v>
      </c>
      <c r="R199">
        <f t="shared" si="168"/>
        <v>197.575862670373</v>
      </c>
      <c r="S199">
        <f t="shared" si="169"/>
        <v>-24.999999999999993</v>
      </c>
      <c r="T199">
        <f t="shared" si="170"/>
        <v>145.49360168409314</v>
      </c>
      <c r="U199">
        <f t="shared" si="171"/>
        <v>-25</v>
      </c>
      <c r="V199">
        <f t="shared" si="172"/>
        <v>111.60596797719829</v>
      </c>
      <c r="W199">
        <f t="shared" si="173"/>
        <v>-25</v>
      </c>
      <c r="X199">
        <f t="shared" si="174"/>
        <v>87.91213534812033</v>
      </c>
      <c r="Y199">
        <f t="shared" si="175"/>
        <v>-25</v>
      </c>
      <c r="Z199">
        <f t="shared" si="176"/>
        <v>70.3698266616517</v>
      </c>
      <c r="AA199">
        <f t="shared" si="177"/>
        <v>-25</v>
      </c>
      <c r="AB199">
        <f t="shared" si="178"/>
        <v>56.751474918188272</v>
      </c>
      <c r="AC199">
        <f t="shared" si="179"/>
        <v>-25</v>
      </c>
      <c r="AD199">
        <f t="shared" si="180"/>
        <v>45.741871183226664</v>
      </c>
      <c r="AE199">
        <f t="shared" si="181"/>
        <v>-25.000000000000004</v>
      </c>
      <c r="AF199">
        <f t="shared" si="182"/>
        <v>36.518436823865017</v>
      </c>
      <c r="AG199">
        <f t="shared" si="183"/>
        <v>-24.999999999999996</v>
      </c>
      <c r="AH199">
        <f t="shared" si="184"/>
        <v>28.539816339744824</v>
      </c>
      <c r="AI199">
        <f t="shared" si="185"/>
        <v>-25</v>
      </c>
      <c r="AJ199">
        <f t="shared" si="186"/>
        <v>21.432104094770011</v>
      </c>
      <c r="AK199">
        <f t="shared" si="187"/>
        <v>-24.999999999999996</v>
      </c>
      <c r="AL199">
        <f t="shared" si="188"/>
        <v>14.923920022010648</v>
      </c>
      <c r="AM199">
        <f t="shared" si="189"/>
        <v>-24.999999999999996</v>
      </c>
      <c r="AN199">
        <f t="shared" si="190"/>
        <v>8.8071829529268086</v>
      </c>
      <c r="AO199">
        <f t="shared" si="191"/>
        <v>-25</v>
      </c>
      <c r="AP199">
        <f t="shared" si="192"/>
        <v>2.9118389571127636</v>
      </c>
      <c r="AQ199">
        <f t="shared" si="193"/>
        <v>-25</v>
      </c>
      <c r="AR199">
        <f t="shared" si="194"/>
        <v>-2.9118389571127636</v>
      </c>
      <c r="AS199">
        <f t="shared" si="195"/>
        <v>-25</v>
      </c>
      <c r="AT199">
        <f t="shared" si="196"/>
        <v>-8.8071829529268086</v>
      </c>
      <c r="AU199">
        <f t="shared" si="197"/>
        <v>-25</v>
      </c>
      <c r="AV199">
        <f t="shared" si="198"/>
        <v>-14.923920022010648</v>
      </c>
      <c r="AW199">
        <f t="shared" si="199"/>
        <v>-24.999999999999996</v>
      </c>
      <c r="AX199">
        <f t="shared" si="200"/>
        <v>-21.432104094770011</v>
      </c>
      <c r="AY199">
        <f t="shared" si="201"/>
        <v>-24.999999999999996</v>
      </c>
      <c r="AZ199">
        <f t="shared" si="202"/>
        <v>-28.539816339744824</v>
      </c>
      <c r="BA199">
        <f t="shared" si="203"/>
        <v>-25</v>
      </c>
      <c r="BB199">
        <f t="shared" si="204"/>
        <v>-36.518436823865017</v>
      </c>
      <c r="BC199">
        <f t="shared" si="205"/>
        <v>-24.999999999999996</v>
      </c>
      <c r="BD199">
        <f t="shared" si="206"/>
        <v>-45.741871183226664</v>
      </c>
      <c r="BE199">
        <f t="shared" si="207"/>
        <v>-25.000000000000004</v>
      </c>
      <c r="BF199">
        <f t="shared" si="208"/>
        <v>-56.751474918188272</v>
      </c>
      <c r="BG199">
        <f t="shared" si="209"/>
        <v>-25</v>
      </c>
      <c r="BH199">
        <f t="shared" si="210"/>
        <v>-70.3698266616517</v>
      </c>
      <c r="BI199">
        <f t="shared" si="211"/>
        <v>-25</v>
      </c>
      <c r="BJ199">
        <f t="shared" si="212"/>
        <v>-87.91213534812033</v>
      </c>
      <c r="BK199">
        <f t="shared" si="213"/>
        <v>-25</v>
      </c>
      <c r="BL199">
        <f t="shared" si="214"/>
        <v>-111.60596797719829</v>
      </c>
      <c r="BM199">
        <f t="shared" si="215"/>
        <v>-25</v>
      </c>
      <c r="BN199">
        <f t="shared" si="216"/>
        <v>-145.49360168409314</v>
      </c>
      <c r="BO199">
        <f t="shared" si="217"/>
        <v>-25</v>
      </c>
      <c r="BP199">
        <f t="shared" si="218"/>
        <v>-197.575862670373</v>
      </c>
      <c r="BQ199">
        <f t="shared" si="219"/>
        <v>-24.999999999999993</v>
      </c>
      <c r="BR199">
        <f t="shared" si="220"/>
        <v>-285.61944901923454</v>
      </c>
      <c r="BS199">
        <f t="shared" si="221"/>
        <v>-24.999999999999993</v>
      </c>
      <c r="BT199">
        <f t="shared" si="222"/>
        <v>-456.02820441201942</v>
      </c>
      <c r="BU199">
        <f t="shared" si="223"/>
        <v>-24.999999999999996</v>
      </c>
      <c r="BV199">
        <f t="shared" si="224"/>
        <v>-864.55079551990707</v>
      </c>
      <c r="BW199">
        <f t="shared" si="225"/>
        <v>-24.999999999999996</v>
      </c>
      <c r="BX199">
        <f t="shared" si="226"/>
        <v>-2336.1094970235213</v>
      </c>
      <c r="BY199">
        <f t="shared" si="227"/>
        <v>-24.999999999999996</v>
      </c>
      <c r="BZ199">
        <f t="shared" si="228"/>
        <v>2296.2889104277233</v>
      </c>
      <c r="CA199">
        <f t="shared" si="229"/>
        <v>2593.0229225981493</v>
      </c>
      <c r="CB199">
        <f t="shared" si="230"/>
        <v>-21807.472598893026</v>
      </c>
      <c r="CC199">
        <f t="shared" si="231"/>
        <v>-25.000000000000004</v>
      </c>
    </row>
    <row r="200" spans="5:81" x14ac:dyDescent="0.2">
      <c r="E200">
        <f t="shared" si="232"/>
        <v>18.499999999999993</v>
      </c>
      <c r="F200" t="e" cm="1">
        <f t="array" ref="F200">xtoyxsnew($E200,F$14,alfa,vita)</f>
        <v>#VALUE!</v>
      </c>
      <c r="G200" t="e" cm="1">
        <f t="array" ref="G200">YtoYySInEW($E200,F$14,alfa,vita)</f>
        <v>#VALUE!</v>
      </c>
      <c r="H200">
        <f t="shared" si="158"/>
        <v>-2325.2315643997817</v>
      </c>
      <c r="I200">
        <f t="shared" si="159"/>
        <v>2607.5985084580161</v>
      </c>
      <c r="J200">
        <f t="shared" si="160"/>
        <v>2336.1094970235213</v>
      </c>
      <c r="K200">
        <f t="shared" si="161"/>
        <v>-24.999999999999996</v>
      </c>
      <c r="L200">
        <f t="shared" si="162"/>
        <v>864.55079551990707</v>
      </c>
      <c r="M200">
        <f t="shared" si="163"/>
        <v>-24.999999999999996</v>
      </c>
      <c r="N200">
        <f t="shared" si="164"/>
        <v>456.02820441201942</v>
      </c>
      <c r="O200">
        <f t="shared" si="165"/>
        <v>-24.999999999999996</v>
      </c>
      <c r="P200">
        <f t="shared" si="166"/>
        <v>285.61944901923454</v>
      </c>
      <c r="Q200">
        <f t="shared" si="167"/>
        <v>-24.999999999999993</v>
      </c>
      <c r="R200">
        <f t="shared" si="168"/>
        <v>197.575862670373</v>
      </c>
      <c r="S200">
        <f t="shared" si="169"/>
        <v>-24.999999999999993</v>
      </c>
      <c r="T200">
        <f t="shared" si="170"/>
        <v>145.49360168409314</v>
      </c>
      <c r="U200">
        <f t="shared" si="171"/>
        <v>-25</v>
      </c>
      <c r="V200">
        <f t="shared" si="172"/>
        <v>111.60596797719829</v>
      </c>
      <c r="W200">
        <f t="shared" si="173"/>
        <v>-25</v>
      </c>
      <c r="X200">
        <f t="shared" si="174"/>
        <v>87.91213534812033</v>
      </c>
      <c r="Y200">
        <f t="shared" si="175"/>
        <v>-25</v>
      </c>
      <c r="Z200">
        <f t="shared" si="176"/>
        <v>70.3698266616517</v>
      </c>
      <c r="AA200">
        <f t="shared" si="177"/>
        <v>-25</v>
      </c>
      <c r="AB200">
        <f t="shared" si="178"/>
        <v>56.751474918188272</v>
      </c>
      <c r="AC200">
        <f t="shared" si="179"/>
        <v>-25</v>
      </c>
      <c r="AD200">
        <f t="shared" si="180"/>
        <v>45.741871183226664</v>
      </c>
      <c r="AE200">
        <f t="shared" si="181"/>
        <v>-25.000000000000004</v>
      </c>
      <c r="AF200">
        <f t="shared" si="182"/>
        <v>36.518436823865017</v>
      </c>
      <c r="AG200">
        <f t="shared" si="183"/>
        <v>-24.999999999999996</v>
      </c>
      <c r="AH200">
        <f t="shared" si="184"/>
        <v>28.539816339744824</v>
      </c>
      <c r="AI200">
        <f t="shared" si="185"/>
        <v>-25</v>
      </c>
      <c r="AJ200">
        <f t="shared" si="186"/>
        <v>21.432104094770011</v>
      </c>
      <c r="AK200">
        <f t="shared" si="187"/>
        <v>-24.999999999999996</v>
      </c>
      <c r="AL200">
        <f t="shared" si="188"/>
        <v>14.923920022010648</v>
      </c>
      <c r="AM200">
        <f t="shared" si="189"/>
        <v>-24.999999999999996</v>
      </c>
      <c r="AN200">
        <f t="shared" si="190"/>
        <v>8.8071829529268086</v>
      </c>
      <c r="AO200">
        <f t="shared" si="191"/>
        <v>-25</v>
      </c>
      <c r="AP200">
        <f t="shared" si="192"/>
        <v>2.9118389571127636</v>
      </c>
      <c r="AQ200">
        <f t="shared" si="193"/>
        <v>-25</v>
      </c>
      <c r="AR200">
        <f t="shared" si="194"/>
        <v>-2.9118389571127636</v>
      </c>
      <c r="AS200">
        <f t="shared" si="195"/>
        <v>-25</v>
      </c>
      <c r="AT200">
        <f t="shared" si="196"/>
        <v>-8.8071829529268086</v>
      </c>
      <c r="AU200">
        <f t="shared" si="197"/>
        <v>-25</v>
      </c>
      <c r="AV200">
        <f t="shared" si="198"/>
        <v>-14.923920022010648</v>
      </c>
      <c r="AW200">
        <f t="shared" si="199"/>
        <v>-24.999999999999996</v>
      </c>
      <c r="AX200">
        <f t="shared" si="200"/>
        <v>-21.432104094770011</v>
      </c>
      <c r="AY200">
        <f t="shared" si="201"/>
        <v>-24.999999999999996</v>
      </c>
      <c r="AZ200">
        <f t="shared" si="202"/>
        <v>-28.539816339744824</v>
      </c>
      <c r="BA200">
        <f t="shared" si="203"/>
        <v>-25</v>
      </c>
      <c r="BB200">
        <f t="shared" si="204"/>
        <v>-36.518436823865017</v>
      </c>
      <c r="BC200">
        <f t="shared" si="205"/>
        <v>-24.999999999999996</v>
      </c>
      <c r="BD200">
        <f t="shared" si="206"/>
        <v>-45.741871183226664</v>
      </c>
      <c r="BE200">
        <f t="shared" si="207"/>
        <v>-25.000000000000004</v>
      </c>
      <c r="BF200">
        <f t="shared" si="208"/>
        <v>-56.751474918188272</v>
      </c>
      <c r="BG200">
        <f t="shared" si="209"/>
        <v>-25</v>
      </c>
      <c r="BH200">
        <f t="shared" si="210"/>
        <v>-70.3698266616517</v>
      </c>
      <c r="BI200">
        <f t="shared" si="211"/>
        <v>-25</v>
      </c>
      <c r="BJ200">
        <f t="shared" si="212"/>
        <v>-87.91213534812033</v>
      </c>
      <c r="BK200">
        <f t="shared" si="213"/>
        <v>-25</v>
      </c>
      <c r="BL200">
        <f t="shared" si="214"/>
        <v>-111.60596797719829</v>
      </c>
      <c r="BM200">
        <f t="shared" si="215"/>
        <v>-25</v>
      </c>
      <c r="BN200">
        <f t="shared" si="216"/>
        <v>-145.49360168409314</v>
      </c>
      <c r="BO200">
        <f t="shared" si="217"/>
        <v>-25</v>
      </c>
      <c r="BP200">
        <f t="shared" si="218"/>
        <v>-197.575862670373</v>
      </c>
      <c r="BQ200">
        <f t="shared" si="219"/>
        <v>-24.999999999999993</v>
      </c>
      <c r="BR200">
        <f t="shared" si="220"/>
        <v>-285.61944901923454</v>
      </c>
      <c r="BS200">
        <f t="shared" si="221"/>
        <v>-24.999999999999993</v>
      </c>
      <c r="BT200">
        <f t="shared" si="222"/>
        <v>-456.02820441201942</v>
      </c>
      <c r="BU200">
        <f t="shared" si="223"/>
        <v>-24.999999999999996</v>
      </c>
      <c r="BV200">
        <f t="shared" si="224"/>
        <v>-864.55079551990707</v>
      </c>
      <c r="BW200">
        <f t="shared" si="225"/>
        <v>-24.999999999999996</v>
      </c>
      <c r="BX200">
        <f t="shared" si="226"/>
        <v>-2336.1094970235213</v>
      </c>
      <c r="BY200">
        <f t="shared" si="227"/>
        <v>-24.999999999999996</v>
      </c>
      <c r="BZ200">
        <f t="shared" si="228"/>
        <v>2325.2315643997817</v>
      </c>
      <c r="CA200">
        <f t="shared" si="229"/>
        <v>2607.5985084580161</v>
      </c>
      <c r="CB200">
        <f t="shared" si="230"/>
        <v>-21807.472598893026</v>
      </c>
      <c r="CC200">
        <f t="shared" si="231"/>
        <v>-25.000000000000004</v>
      </c>
    </row>
    <row r="201" spans="5:81" x14ac:dyDescent="0.2">
      <c r="E201">
        <f t="shared" si="232"/>
        <v>18.599999999999994</v>
      </c>
      <c r="F201" t="e" cm="1">
        <f t="array" ref="F201">xtoyxsnew($E201,F$14,alfa,vita)</f>
        <v>#VALUE!</v>
      </c>
      <c r="G201" t="e" cm="1">
        <f t="array" ref="G201">YtoYySInEW($E201,F$14,alfa,vita)</f>
        <v>#VALUE!</v>
      </c>
      <c r="H201">
        <f t="shared" si="158"/>
        <v>-2354.3342462229393</v>
      </c>
      <c r="I201">
        <f t="shared" si="159"/>
        <v>2622.0541348387783</v>
      </c>
      <c r="J201">
        <f t="shared" si="160"/>
        <v>2336.1094970235213</v>
      </c>
      <c r="K201">
        <f t="shared" si="161"/>
        <v>-24.999999999999996</v>
      </c>
      <c r="L201">
        <f t="shared" si="162"/>
        <v>864.55079551990707</v>
      </c>
      <c r="M201">
        <f t="shared" si="163"/>
        <v>-24.999999999999996</v>
      </c>
      <c r="N201">
        <f t="shared" si="164"/>
        <v>456.02820441201942</v>
      </c>
      <c r="O201">
        <f t="shared" si="165"/>
        <v>-24.999999999999996</v>
      </c>
      <c r="P201">
        <f t="shared" si="166"/>
        <v>285.61944901923454</v>
      </c>
      <c r="Q201">
        <f t="shared" si="167"/>
        <v>-24.999999999999993</v>
      </c>
      <c r="R201">
        <f t="shared" si="168"/>
        <v>197.575862670373</v>
      </c>
      <c r="S201">
        <f t="shared" si="169"/>
        <v>-24.999999999999993</v>
      </c>
      <c r="T201">
        <f t="shared" si="170"/>
        <v>145.49360168409314</v>
      </c>
      <c r="U201">
        <f t="shared" si="171"/>
        <v>-25</v>
      </c>
      <c r="V201">
        <f t="shared" si="172"/>
        <v>111.60596797719829</v>
      </c>
      <c r="W201">
        <f t="shared" si="173"/>
        <v>-25</v>
      </c>
      <c r="X201">
        <f t="shared" si="174"/>
        <v>87.91213534812033</v>
      </c>
      <c r="Y201">
        <f t="shared" si="175"/>
        <v>-25</v>
      </c>
      <c r="Z201">
        <f t="shared" si="176"/>
        <v>70.3698266616517</v>
      </c>
      <c r="AA201">
        <f t="shared" si="177"/>
        <v>-25</v>
      </c>
      <c r="AB201">
        <f t="shared" si="178"/>
        <v>56.751474918188272</v>
      </c>
      <c r="AC201">
        <f t="shared" si="179"/>
        <v>-25</v>
      </c>
      <c r="AD201">
        <f t="shared" si="180"/>
        <v>45.741871183226664</v>
      </c>
      <c r="AE201">
        <f t="shared" si="181"/>
        <v>-25.000000000000004</v>
      </c>
      <c r="AF201">
        <f t="shared" si="182"/>
        <v>36.518436823865017</v>
      </c>
      <c r="AG201">
        <f t="shared" si="183"/>
        <v>-24.999999999999996</v>
      </c>
      <c r="AH201">
        <f t="shared" si="184"/>
        <v>28.539816339744824</v>
      </c>
      <c r="AI201">
        <f t="shared" si="185"/>
        <v>-25</v>
      </c>
      <c r="AJ201">
        <f t="shared" si="186"/>
        <v>21.432104094770011</v>
      </c>
      <c r="AK201">
        <f t="shared" si="187"/>
        <v>-24.999999999999996</v>
      </c>
      <c r="AL201">
        <f t="shared" si="188"/>
        <v>14.923920022010648</v>
      </c>
      <c r="AM201">
        <f t="shared" si="189"/>
        <v>-24.999999999999996</v>
      </c>
      <c r="AN201">
        <f t="shared" si="190"/>
        <v>8.8071829529268086</v>
      </c>
      <c r="AO201">
        <f t="shared" si="191"/>
        <v>-25</v>
      </c>
      <c r="AP201">
        <f t="shared" si="192"/>
        <v>2.9118389571127636</v>
      </c>
      <c r="AQ201">
        <f t="shared" si="193"/>
        <v>-25</v>
      </c>
      <c r="AR201">
        <f t="shared" si="194"/>
        <v>-2.9118389571127636</v>
      </c>
      <c r="AS201">
        <f t="shared" si="195"/>
        <v>-25</v>
      </c>
      <c r="AT201">
        <f t="shared" si="196"/>
        <v>-8.8071829529268086</v>
      </c>
      <c r="AU201">
        <f t="shared" si="197"/>
        <v>-25</v>
      </c>
      <c r="AV201">
        <f t="shared" si="198"/>
        <v>-14.923920022010648</v>
      </c>
      <c r="AW201">
        <f t="shared" si="199"/>
        <v>-24.999999999999996</v>
      </c>
      <c r="AX201">
        <f t="shared" si="200"/>
        <v>-21.432104094770011</v>
      </c>
      <c r="AY201">
        <f t="shared" si="201"/>
        <v>-24.999999999999996</v>
      </c>
      <c r="AZ201">
        <f t="shared" si="202"/>
        <v>-28.539816339744824</v>
      </c>
      <c r="BA201">
        <f t="shared" si="203"/>
        <v>-25</v>
      </c>
      <c r="BB201">
        <f t="shared" si="204"/>
        <v>-36.518436823865017</v>
      </c>
      <c r="BC201">
        <f t="shared" si="205"/>
        <v>-24.999999999999996</v>
      </c>
      <c r="BD201">
        <f t="shared" si="206"/>
        <v>-45.741871183226664</v>
      </c>
      <c r="BE201">
        <f t="shared" si="207"/>
        <v>-25.000000000000004</v>
      </c>
      <c r="BF201">
        <f t="shared" si="208"/>
        <v>-56.751474918188272</v>
      </c>
      <c r="BG201">
        <f t="shared" si="209"/>
        <v>-25</v>
      </c>
      <c r="BH201">
        <f t="shared" si="210"/>
        <v>-70.3698266616517</v>
      </c>
      <c r="BI201">
        <f t="shared" si="211"/>
        <v>-25</v>
      </c>
      <c r="BJ201">
        <f t="shared" si="212"/>
        <v>-87.91213534812033</v>
      </c>
      <c r="BK201">
        <f t="shared" si="213"/>
        <v>-25</v>
      </c>
      <c r="BL201">
        <f t="shared" si="214"/>
        <v>-111.60596797719829</v>
      </c>
      <c r="BM201">
        <f t="shared" si="215"/>
        <v>-25</v>
      </c>
      <c r="BN201">
        <f t="shared" si="216"/>
        <v>-145.49360168409314</v>
      </c>
      <c r="BO201">
        <f t="shared" si="217"/>
        <v>-25</v>
      </c>
      <c r="BP201">
        <f t="shared" si="218"/>
        <v>-197.575862670373</v>
      </c>
      <c r="BQ201">
        <f t="shared" si="219"/>
        <v>-24.999999999999993</v>
      </c>
      <c r="BR201">
        <f t="shared" si="220"/>
        <v>-285.61944901923454</v>
      </c>
      <c r="BS201">
        <f t="shared" si="221"/>
        <v>-24.999999999999993</v>
      </c>
      <c r="BT201">
        <f t="shared" si="222"/>
        <v>-456.02820441201942</v>
      </c>
      <c r="BU201">
        <f t="shared" si="223"/>
        <v>-24.999999999999996</v>
      </c>
      <c r="BV201">
        <f t="shared" si="224"/>
        <v>-864.55079551990707</v>
      </c>
      <c r="BW201">
        <f t="shared" si="225"/>
        <v>-24.999999999999996</v>
      </c>
      <c r="BX201">
        <f t="shared" si="226"/>
        <v>-2336.1094970235213</v>
      </c>
      <c r="BY201">
        <f t="shared" si="227"/>
        <v>-24.999999999999996</v>
      </c>
      <c r="BZ201">
        <f t="shared" si="228"/>
        <v>2354.3342462229393</v>
      </c>
      <c r="CA201">
        <f t="shared" si="229"/>
        <v>2622.0541348387783</v>
      </c>
      <c r="CB201">
        <f t="shared" si="230"/>
        <v>-21807.472598893026</v>
      </c>
      <c r="CC201">
        <f t="shared" si="231"/>
        <v>-25.000000000000004</v>
      </c>
    </row>
    <row r="202" spans="5:81" x14ac:dyDescent="0.2">
      <c r="E202">
        <f t="shared" si="232"/>
        <v>18.699999999999996</v>
      </c>
      <c r="F202" t="e" cm="1">
        <f t="array" ref="F202">xtoyxsnew($E202,F$14,alfa,vita)</f>
        <v>#VALUE!</v>
      </c>
      <c r="G202" t="e" cm="1">
        <f t="array" ref="G202">YtoYySInEW($E202,F$14,alfa,vita)</f>
        <v>#VALUE!</v>
      </c>
      <c r="H202">
        <f t="shared" si="158"/>
        <v>-2383.5956237149103</v>
      </c>
      <c r="I202">
        <f t="shared" si="159"/>
        <v>2636.3880448506588</v>
      </c>
      <c r="J202">
        <f t="shared" si="160"/>
        <v>2336.1094970235213</v>
      </c>
      <c r="K202">
        <f t="shared" si="161"/>
        <v>-24.999999999999996</v>
      </c>
      <c r="L202">
        <f t="shared" si="162"/>
        <v>864.55079551990707</v>
      </c>
      <c r="M202">
        <f t="shared" si="163"/>
        <v>-24.999999999999996</v>
      </c>
      <c r="N202">
        <f t="shared" si="164"/>
        <v>456.02820441201942</v>
      </c>
      <c r="O202">
        <f t="shared" si="165"/>
        <v>-24.999999999999996</v>
      </c>
      <c r="P202">
        <f t="shared" si="166"/>
        <v>285.61944901923454</v>
      </c>
      <c r="Q202">
        <f t="shared" si="167"/>
        <v>-24.999999999999993</v>
      </c>
      <c r="R202">
        <f t="shared" si="168"/>
        <v>197.575862670373</v>
      </c>
      <c r="S202">
        <f t="shared" si="169"/>
        <v>-24.999999999999993</v>
      </c>
      <c r="T202">
        <f t="shared" si="170"/>
        <v>145.49360168409314</v>
      </c>
      <c r="U202">
        <f t="shared" si="171"/>
        <v>-25</v>
      </c>
      <c r="V202">
        <f t="shared" si="172"/>
        <v>111.60596797719829</v>
      </c>
      <c r="W202">
        <f t="shared" si="173"/>
        <v>-25</v>
      </c>
      <c r="X202">
        <f t="shared" si="174"/>
        <v>87.91213534812033</v>
      </c>
      <c r="Y202">
        <f t="shared" si="175"/>
        <v>-25</v>
      </c>
      <c r="Z202">
        <f t="shared" si="176"/>
        <v>70.3698266616517</v>
      </c>
      <c r="AA202">
        <f t="shared" si="177"/>
        <v>-25</v>
      </c>
      <c r="AB202">
        <f t="shared" si="178"/>
        <v>56.751474918188272</v>
      </c>
      <c r="AC202">
        <f t="shared" si="179"/>
        <v>-25</v>
      </c>
      <c r="AD202">
        <f t="shared" si="180"/>
        <v>45.741871183226664</v>
      </c>
      <c r="AE202">
        <f t="shared" si="181"/>
        <v>-25.000000000000004</v>
      </c>
      <c r="AF202">
        <f t="shared" si="182"/>
        <v>36.518436823865017</v>
      </c>
      <c r="AG202">
        <f t="shared" si="183"/>
        <v>-24.999999999999996</v>
      </c>
      <c r="AH202">
        <f t="shared" si="184"/>
        <v>28.539816339744824</v>
      </c>
      <c r="AI202">
        <f t="shared" si="185"/>
        <v>-25</v>
      </c>
      <c r="AJ202">
        <f t="shared" si="186"/>
        <v>21.432104094770011</v>
      </c>
      <c r="AK202">
        <f t="shared" si="187"/>
        <v>-24.999999999999996</v>
      </c>
      <c r="AL202">
        <f t="shared" si="188"/>
        <v>14.923920022010648</v>
      </c>
      <c r="AM202">
        <f t="shared" si="189"/>
        <v>-24.999999999999996</v>
      </c>
      <c r="AN202">
        <f t="shared" si="190"/>
        <v>8.8071829529268086</v>
      </c>
      <c r="AO202">
        <f t="shared" si="191"/>
        <v>-25</v>
      </c>
      <c r="AP202">
        <f t="shared" si="192"/>
        <v>2.9118389571127636</v>
      </c>
      <c r="AQ202">
        <f t="shared" si="193"/>
        <v>-25</v>
      </c>
      <c r="AR202">
        <f t="shared" si="194"/>
        <v>-2.9118389571127636</v>
      </c>
      <c r="AS202">
        <f t="shared" si="195"/>
        <v>-25</v>
      </c>
      <c r="AT202">
        <f t="shared" si="196"/>
        <v>-8.8071829529268086</v>
      </c>
      <c r="AU202">
        <f t="shared" si="197"/>
        <v>-25</v>
      </c>
      <c r="AV202">
        <f t="shared" si="198"/>
        <v>-14.923920022010648</v>
      </c>
      <c r="AW202">
        <f t="shared" si="199"/>
        <v>-24.999999999999996</v>
      </c>
      <c r="AX202">
        <f t="shared" si="200"/>
        <v>-21.432104094770011</v>
      </c>
      <c r="AY202">
        <f t="shared" si="201"/>
        <v>-24.999999999999996</v>
      </c>
      <c r="AZ202">
        <f t="shared" si="202"/>
        <v>-28.539816339744824</v>
      </c>
      <c r="BA202">
        <f t="shared" si="203"/>
        <v>-25</v>
      </c>
      <c r="BB202">
        <f t="shared" si="204"/>
        <v>-36.518436823865017</v>
      </c>
      <c r="BC202">
        <f t="shared" si="205"/>
        <v>-24.999999999999996</v>
      </c>
      <c r="BD202">
        <f t="shared" si="206"/>
        <v>-45.741871183226664</v>
      </c>
      <c r="BE202">
        <f t="shared" si="207"/>
        <v>-25.000000000000004</v>
      </c>
      <c r="BF202">
        <f t="shared" si="208"/>
        <v>-56.751474918188272</v>
      </c>
      <c r="BG202">
        <f t="shared" si="209"/>
        <v>-25</v>
      </c>
      <c r="BH202">
        <f t="shared" si="210"/>
        <v>-70.3698266616517</v>
      </c>
      <c r="BI202">
        <f t="shared" si="211"/>
        <v>-25</v>
      </c>
      <c r="BJ202">
        <f t="shared" si="212"/>
        <v>-87.91213534812033</v>
      </c>
      <c r="BK202">
        <f t="shared" si="213"/>
        <v>-25</v>
      </c>
      <c r="BL202">
        <f t="shared" si="214"/>
        <v>-111.60596797719829</v>
      </c>
      <c r="BM202">
        <f t="shared" si="215"/>
        <v>-25</v>
      </c>
      <c r="BN202">
        <f t="shared" si="216"/>
        <v>-145.49360168409314</v>
      </c>
      <c r="BO202">
        <f t="shared" si="217"/>
        <v>-25</v>
      </c>
      <c r="BP202">
        <f t="shared" si="218"/>
        <v>-197.575862670373</v>
      </c>
      <c r="BQ202">
        <f t="shared" si="219"/>
        <v>-24.999999999999993</v>
      </c>
      <c r="BR202">
        <f t="shared" si="220"/>
        <v>-285.61944901923454</v>
      </c>
      <c r="BS202">
        <f t="shared" si="221"/>
        <v>-24.999999999999993</v>
      </c>
      <c r="BT202">
        <f t="shared" si="222"/>
        <v>-456.02820441201942</v>
      </c>
      <c r="BU202">
        <f t="shared" si="223"/>
        <v>-24.999999999999996</v>
      </c>
      <c r="BV202">
        <f t="shared" si="224"/>
        <v>-864.55079551990707</v>
      </c>
      <c r="BW202">
        <f t="shared" si="225"/>
        <v>-24.999999999999996</v>
      </c>
      <c r="BX202">
        <f t="shared" si="226"/>
        <v>-2336.1094970235213</v>
      </c>
      <c r="BY202">
        <f t="shared" si="227"/>
        <v>-24.999999999999996</v>
      </c>
      <c r="BZ202">
        <f t="shared" si="228"/>
        <v>2383.5956237149103</v>
      </c>
      <c r="CA202">
        <f t="shared" si="229"/>
        <v>2636.3880448506588</v>
      </c>
      <c r="CB202">
        <f t="shared" si="230"/>
        <v>-21807.472598893026</v>
      </c>
      <c r="CC202">
        <f t="shared" si="231"/>
        <v>-25.000000000000004</v>
      </c>
    </row>
    <row r="203" spans="5:81" x14ac:dyDescent="0.2">
      <c r="E203">
        <f t="shared" si="232"/>
        <v>18.799999999999997</v>
      </c>
      <c r="F203" t="e" cm="1">
        <f t="array" ref="F203">xtoyxsnew($E203,F$14,alfa,vita)</f>
        <v>#VALUE!</v>
      </c>
      <c r="G203" t="e" cm="1">
        <f t="array" ref="G203">YtoYySInEW($E203,F$14,alfa,vita)</f>
        <v>#VALUE!</v>
      </c>
      <c r="H203">
        <f t="shared" si="158"/>
        <v>-2413.0143454060594</v>
      </c>
      <c r="I203">
        <f t="shared" si="159"/>
        <v>2650.5984963968936</v>
      </c>
      <c r="J203">
        <f t="shared" si="160"/>
        <v>2336.1094970235213</v>
      </c>
      <c r="K203">
        <f t="shared" si="161"/>
        <v>-24.999999999999996</v>
      </c>
      <c r="L203">
        <f t="shared" si="162"/>
        <v>864.55079551990707</v>
      </c>
      <c r="M203">
        <f t="shared" si="163"/>
        <v>-24.999999999999996</v>
      </c>
      <c r="N203">
        <f t="shared" si="164"/>
        <v>456.02820441201942</v>
      </c>
      <c r="O203">
        <f t="shared" si="165"/>
        <v>-24.999999999999996</v>
      </c>
      <c r="P203">
        <f t="shared" si="166"/>
        <v>285.61944901923454</v>
      </c>
      <c r="Q203">
        <f t="shared" si="167"/>
        <v>-24.999999999999993</v>
      </c>
      <c r="R203">
        <f t="shared" si="168"/>
        <v>197.575862670373</v>
      </c>
      <c r="S203">
        <f t="shared" si="169"/>
        <v>-24.999999999999993</v>
      </c>
      <c r="T203">
        <f t="shared" si="170"/>
        <v>145.49360168409314</v>
      </c>
      <c r="U203">
        <f t="shared" si="171"/>
        <v>-25</v>
      </c>
      <c r="V203">
        <f t="shared" si="172"/>
        <v>111.60596797719829</v>
      </c>
      <c r="W203">
        <f t="shared" si="173"/>
        <v>-25</v>
      </c>
      <c r="X203">
        <f t="shared" si="174"/>
        <v>87.91213534812033</v>
      </c>
      <c r="Y203">
        <f t="shared" si="175"/>
        <v>-25</v>
      </c>
      <c r="Z203">
        <f t="shared" si="176"/>
        <v>70.3698266616517</v>
      </c>
      <c r="AA203">
        <f t="shared" si="177"/>
        <v>-25</v>
      </c>
      <c r="AB203">
        <f t="shared" si="178"/>
        <v>56.751474918188272</v>
      </c>
      <c r="AC203">
        <f t="shared" si="179"/>
        <v>-25</v>
      </c>
      <c r="AD203">
        <f t="shared" si="180"/>
        <v>45.741871183226664</v>
      </c>
      <c r="AE203">
        <f t="shared" si="181"/>
        <v>-25.000000000000004</v>
      </c>
      <c r="AF203">
        <f t="shared" si="182"/>
        <v>36.518436823865017</v>
      </c>
      <c r="AG203">
        <f t="shared" si="183"/>
        <v>-24.999999999999996</v>
      </c>
      <c r="AH203">
        <f t="shared" si="184"/>
        <v>28.539816339744824</v>
      </c>
      <c r="AI203">
        <f t="shared" si="185"/>
        <v>-25</v>
      </c>
      <c r="AJ203">
        <f t="shared" si="186"/>
        <v>21.432104094770011</v>
      </c>
      <c r="AK203">
        <f t="shared" si="187"/>
        <v>-24.999999999999996</v>
      </c>
      <c r="AL203">
        <f t="shared" si="188"/>
        <v>14.923920022010648</v>
      </c>
      <c r="AM203">
        <f t="shared" si="189"/>
        <v>-24.999999999999996</v>
      </c>
      <c r="AN203">
        <f t="shared" si="190"/>
        <v>8.8071829529268086</v>
      </c>
      <c r="AO203">
        <f t="shared" si="191"/>
        <v>-25</v>
      </c>
      <c r="AP203">
        <f t="shared" si="192"/>
        <v>2.9118389571127636</v>
      </c>
      <c r="AQ203">
        <f t="shared" si="193"/>
        <v>-25</v>
      </c>
      <c r="AR203">
        <f t="shared" si="194"/>
        <v>-2.9118389571127636</v>
      </c>
      <c r="AS203">
        <f t="shared" si="195"/>
        <v>-25</v>
      </c>
      <c r="AT203">
        <f t="shared" si="196"/>
        <v>-8.8071829529268086</v>
      </c>
      <c r="AU203">
        <f t="shared" si="197"/>
        <v>-25</v>
      </c>
      <c r="AV203">
        <f t="shared" si="198"/>
        <v>-14.923920022010648</v>
      </c>
      <c r="AW203">
        <f t="shared" si="199"/>
        <v>-24.999999999999996</v>
      </c>
      <c r="AX203">
        <f t="shared" si="200"/>
        <v>-21.432104094770011</v>
      </c>
      <c r="AY203">
        <f t="shared" si="201"/>
        <v>-24.999999999999996</v>
      </c>
      <c r="AZ203">
        <f t="shared" si="202"/>
        <v>-28.539816339744824</v>
      </c>
      <c r="BA203">
        <f t="shared" si="203"/>
        <v>-25</v>
      </c>
      <c r="BB203">
        <f t="shared" si="204"/>
        <v>-36.518436823865017</v>
      </c>
      <c r="BC203">
        <f t="shared" si="205"/>
        <v>-24.999999999999996</v>
      </c>
      <c r="BD203">
        <f t="shared" si="206"/>
        <v>-45.741871183226664</v>
      </c>
      <c r="BE203">
        <f t="shared" si="207"/>
        <v>-25.000000000000004</v>
      </c>
      <c r="BF203">
        <f t="shared" si="208"/>
        <v>-56.751474918188272</v>
      </c>
      <c r="BG203">
        <f t="shared" si="209"/>
        <v>-25</v>
      </c>
      <c r="BH203">
        <f t="shared" si="210"/>
        <v>-70.3698266616517</v>
      </c>
      <c r="BI203">
        <f t="shared" si="211"/>
        <v>-25</v>
      </c>
      <c r="BJ203">
        <f t="shared" si="212"/>
        <v>-87.91213534812033</v>
      </c>
      <c r="BK203">
        <f t="shared" si="213"/>
        <v>-25</v>
      </c>
      <c r="BL203">
        <f t="shared" si="214"/>
        <v>-111.60596797719829</v>
      </c>
      <c r="BM203">
        <f t="shared" si="215"/>
        <v>-25</v>
      </c>
      <c r="BN203">
        <f t="shared" si="216"/>
        <v>-145.49360168409314</v>
      </c>
      <c r="BO203">
        <f t="shared" si="217"/>
        <v>-25</v>
      </c>
      <c r="BP203">
        <f t="shared" si="218"/>
        <v>-197.575862670373</v>
      </c>
      <c r="BQ203">
        <f t="shared" si="219"/>
        <v>-24.999999999999993</v>
      </c>
      <c r="BR203">
        <f t="shared" si="220"/>
        <v>-285.61944901923454</v>
      </c>
      <c r="BS203">
        <f t="shared" si="221"/>
        <v>-24.999999999999993</v>
      </c>
      <c r="BT203">
        <f t="shared" si="222"/>
        <v>-456.02820441201942</v>
      </c>
      <c r="BU203">
        <f t="shared" si="223"/>
        <v>-24.999999999999996</v>
      </c>
      <c r="BV203">
        <f t="shared" si="224"/>
        <v>-864.55079551990707</v>
      </c>
      <c r="BW203">
        <f t="shared" si="225"/>
        <v>-24.999999999999996</v>
      </c>
      <c r="BX203">
        <f t="shared" si="226"/>
        <v>-2336.1094970235213</v>
      </c>
      <c r="BY203">
        <f t="shared" si="227"/>
        <v>-24.999999999999996</v>
      </c>
      <c r="BZ203">
        <f t="shared" si="228"/>
        <v>2413.0143454060594</v>
      </c>
      <c r="CA203">
        <f t="shared" si="229"/>
        <v>2650.5984963968936</v>
      </c>
      <c r="CB203">
        <f t="shared" si="230"/>
        <v>-21807.472598893026</v>
      </c>
      <c r="CC203">
        <f t="shared" si="231"/>
        <v>-25.000000000000004</v>
      </c>
    </row>
    <row r="204" spans="5:81" x14ac:dyDescent="0.2">
      <c r="E204">
        <f t="shared" si="232"/>
        <v>18.899999999999999</v>
      </c>
      <c r="F204" t="e" cm="1">
        <f t="array" ref="F204">xtoyxsnew($E204,F$14,alfa,vita)</f>
        <v>#VALUE!</v>
      </c>
      <c r="G204" t="e" cm="1">
        <f t="array" ref="G204">YtoYySInEW($E204,F$14,alfa,vita)</f>
        <v>#VALUE!</v>
      </c>
      <c r="H204">
        <f t="shared" si="158"/>
        <v>-2442.5890407036431</v>
      </c>
      <c r="I204">
        <f t="shared" si="159"/>
        <v>2664.6837623854562</v>
      </c>
      <c r="J204">
        <f t="shared" si="160"/>
        <v>2336.1094970235213</v>
      </c>
      <c r="K204">
        <f t="shared" si="161"/>
        <v>-24.999999999999996</v>
      </c>
      <c r="L204">
        <f t="shared" si="162"/>
        <v>864.55079551990707</v>
      </c>
      <c r="M204">
        <f t="shared" si="163"/>
        <v>-24.999999999999996</v>
      </c>
      <c r="N204">
        <f t="shared" si="164"/>
        <v>456.02820441201942</v>
      </c>
      <c r="O204">
        <f t="shared" si="165"/>
        <v>-24.999999999999996</v>
      </c>
      <c r="P204">
        <f t="shared" si="166"/>
        <v>285.61944901923454</v>
      </c>
      <c r="Q204">
        <f t="shared" si="167"/>
        <v>-24.999999999999993</v>
      </c>
      <c r="R204">
        <f t="shared" si="168"/>
        <v>197.575862670373</v>
      </c>
      <c r="S204">
        <f t="shared" si="169"/>
        <v>-24.999999999999993</v>
      </c>
      <c r="T204">
        <f t="shared" si="170"/>
        <v>145.49360168409314</v>
      </c>
      <c r="U204">
        <f t="shared" si="171"/>
        <v>-25</v>
      </c>
      <c r="V204">
        <f t="shared" si="172"/>
        <v>111.60596797719829</v>
      </c>
      <c r="W204">
        <f t="shared" si="173"/>
        <v>-25</v>
      </c>
      <c r="X204">
        <f t="shared" si="174"/>
        <v>87.91213534812033</v>
      </c>
      <c r="Y204">
        <f t="shared" si="175"/>
        <v>-25</v>
      </c>
      <c r="Z204">
        <f t="shared" si="176"/>
        <v>70.3698266616517</v>
      </c>
      <c r="AA204">
        <f t="shared" si="177"/>
        <v>-25</v>
      </c>
      <c r="AB204">
        <f t="shared" si="178"/>
        <v>56.751474918188272</v>
      </c>
      <c r="AC204">
        <f t="shared" si="179"/>
        <v>-25</v>
      </c>
      <c r="AD204">
        <f t="shared" si="180"/>
        <v>45.741871183226664</v>
      </c>
      <c r="AE204">
        <f t="shared" si="181"/>
        <v>-25.000000000000004</v>
      </c>
      <c r="AF204">
        <f t="shared" si="182"/>
        <v>36.518436823865017</v>
      </c>
      <c r="AG204">
        <f t="shared" si="183"/>
        <v>-24.999999999999996</v>
      </c>
      <c r="AH204">
        <f t="shared" si="184"/>
        <v>28.539816339744824</v>
      </c>
      <c r="AI204">
        <f t="shared" si="185"/>
        <v>-25</v>
      </c>
      <c r="AJ204">
        <f t="shared" si="186"/>
        <v>21.432104094770011</v>
      </c>
      <c r="AK204">
        <f t="shared" si="187"/>
        <v>-24.999999999999996</v>
      </c>
      <c r="AL204">
        <f t="shared" si="188"/>
        <v>14.923920022010648</v>
      </c>
      <c r="AM204">
        <f t="shared" si="189"/>
        <v>-24.999999999999996</v>
      </c>
      <c r="AN204">
        <f t="shared" si="190"/>
        <v>8.8071829529268086</v>
      </c>
      <c r="AO204">
        <f t="shared" si="191"/>
        <v>-25</v>
      </c>
      <c r="AP204">
        <f t="shared" si="192"/>
        <v>2.9118389571127636</v>
      </c>
      <c r="AQ204">
        <f t="shared" si="193"/>
        <v>-25</v>
      </c>
      <c r="AR204">
        <f t="shared" si="194"/>
        <v>-2.9118389571127636</v>
      </c>
      <c r="AS204">
        <f t="shared" si="195"/>
        <v>-25</v>
      </c>
      <c r="AT204">
        <f t="shared" si="196"/>
        <v>-8.8071829529268086</v>
      </c>
      <c r="AU204">
        <f t="shared" si="197"/>
        <v>-25</v>
      </c>
      <c r="AV204">
        <f t="shared" si="198"/>
        <v>-14.923920022010648</v>
      </c>
      <c r="AW204">
        <f t="shared" si="199"/>
        <v>-24.999999999999996</v>
      </c>
      <c r="AX204">
        <f t="shared" si="200"/>
        <v>-21.432104094770011</v>
      </c>
      <c r="AY204">
        <f t="shared" si="201"/>
        <v>-24.999999999999996</v>
      </c>
      <c r="AZ204">
        <f t="shared" si="202"/>
        <v>-28.539816339744824</v>
      </c>
      <c r="BA204">
        <f t="shared" si="203"/>
        <v>-25</v>
      </c>
      <c r="BB204">
        <f t="shared" si="204"/>
        <v>-36.518436823865017</v>
      </c>
      <c r="BC204">
        <f t="shared" si="205"/>
        <v>-24.999999999999996</v>
      </c>
      <c r="BD204">
        <f t="shared" si="206"/>
        <v>-45.741871183226664</v>
      </c>
      <c r="BE204">
        <f t="shared" si="207"/>
        <v>-25.000000000000004</v>
      </c>
      <c r="BF204">
        <f t="shared" si="208"/>
        <v>-56.751474918188272</v>
      </c>
      <c r="BG204">
        <f t="shared" si="209"/>
        <v>-25</v>
      </c>
      <c r="BH204">
        <f t="shared" si="210"/>
        <v>-70.3698266616517</v>
      </c>
      <c r="BI204">
        <f t="shared" si="211"/>
        <v>-25</v>
      </c>
      <c r="BJ204">
        <f t="shared" si="212"/>
        <v>-87.91213534812033</v>
      </c>
      <c r="BK204">
        <f t="shared" si="213"/>
        <v>-25</v>
      </c>
      <c r="BL204">
        <f t="shared" si="214"/>
        <v>-111.60596797719829</v>
      </c>
      <c r="BM204">
        <f t="shared" si="215"/>
        <v>-25</v>
      </c>
      <c r="BN204">
        <f t="shared" si="216"/>
        <v>-145.49360168409314</v>
      </c>
      <c r="BO204">
        <f t="shared" si="217"/>
        <v>-25</v>
      </c>
      <c r="BP204">
        <f t="shared" si="218"/>
        <v>-197.575862670373</v>
      </c>
      <c r="BQ204">
        <f t="shared" si="219"/>
        <v>-24.999999999999993</v>
      </c>
      <c r="BR204">
        <f t="shared" si="220"/>
        <v>-285.61944901923454</v>
      </c>
      <c r="BS204">
        <f t="shared" si="221"/>
        <v>-24.999999999999993</v>
      </c>
      <c r="BT204">
        <f t="shared" si="222"/>
        <v>-456.02820441201942</v>
      </c>
      <c r="BU204">
        <f t="shared" si="223"/>
        <v>-24.999999999999996</v>
      </c>
      <c r="BV204">
        <f t="shared" si="224"/>
        <v>-864.55079551990707</v>
      </c>
      <c r="BW204">
        <f t="shared" si="225"/>
        <v>-24.999999999999996</v>
      </c>
      <c r="BX204">
        <f t="shared" si="226"/>
        <v>-2336.1094970235213</v>
      </c>
      <c r="BY204">
        <f t="shared" si="227"/>
        <v>-24.999999999999996</v>
      </c>
      <c r="BZ204">
        <f t="shared" si="228"/>
        <v>2442.5890407036431</v>
      </c>
      <c r="CA204">
        <f t="shared" si="229"/>
        <v>2664.6837623854562</v>
      </c>
      <c r="CB204">
        <f t="shared" si="230"/>
        <v>-21807.472598893026</v>
      </c>
      <c r="CC204">
        <f t="shared" si="231"/>
        <v>-25.000000000000004</v>
      </c>
    </row>
    <row r="205" spans="5:81" x14ac:dyDescent="0.2">
      <c r="E205">
        <f t="shared" si="232"/>
        <v>19</v>
      </c>
      <c r="F205" t="e" cm="1">
        <f t="array" ref="F205">xtoyxsnew($E205,F$14,alfa,vita)</f>
        <v>#VALUE!</v>
      </c>
      <c r="G205" t="e" cm="1">
        <f t="array" ref="G205">YtoYySInEW($E205,F$14,alfa,vita)</f>
        <v>#VALUE!</v>
      </c>
      <c r="H205">
        <f t="shared" si="158"/>
        <v>-2472.3183200583985</v>
      </c>
      <c r="I205">
        <f t="shared" si="159"/>
        <v>2678.6421309389675</v>
      </c>
      <c r="J205">
        <f t="shared" si="160"/>
        <v>2336.1094970235213</v>
      </c>
      <c r="K205">
        <f t="shared" si="161"/>
        <v>-24.999999999999996</v>
      </c>
      <c r="L205">
        <f t="shared" si="162"/>
        <v>864.55079551990707</v>
      </c>
      <c r="M205">
        <f t="shared" si="163"/>
        <v>-24.999999999999996</v>
      </c>
      <c r="N205">
        <f t="shared" si="164"/>
        <v>456.02820441201942</v>
      </c>
      <c r="O205">
        <f t="shared" si="165"/>
        <v>-24.999999999999996</v>
      </c>
      <c r="P205">
        <f t="shared" si="166"/>
        <v>285.61944901923454</v>
      </c>
      <c r="Q205">
        <f t="shared" si="167"/>
        <v>-24.999999999999993</v>
      </c>
      <c r="R205">
        <f t="shared" si="168"/>
        <v>197.575862670373</v>
      </c>
      <c r="S205">
        <f t="shared" si="169"/>
        <v>-24.999999999999993</v>
      </c>
      <c r="T205">
        <f t="shared" si="170"/>
        <v>145.49360168409314</v>
      </c>
      <c r="U205">
        <f t="shared" si="171"/>
        <v>-25</v>
      </c>
      <c r="V205">
        <f t="shared" si="172"/>
        <v>111.60596797719829</v>
      </c>
      <c r="W205">
        <f t="shared" si="173"/>
        <v>-25</v>
      </c>
      <c r="X205">
        <f t="shared" si="174"/>
        <v>87.91213534812033</v>
      </c>
      <c r="Y205">
        <f t="shared" si="175"/>
        <v>-25</v>
      </c>
      <c r="Z205">
        <f t="shared" si="176"/>
        <v>70.3698266616517</v>
      </c>
      <c r="AA205">
        <f t="shared" si="177"/>
        <v>-25</v>
      </c>
      <c r="AB205">
        <f t="shared" si="178"/>
        <v>56.751474918188272</v>
      </c>
      <c r="AC205">
        <f t="shared" si="179"/>
        <v>-25</v>
      </c>
      <c r="AD205">
        <f t="shared" si="180"/>
        <v>45.741871183226664</v>
      </c>
      <c r="AE205">
        <f t="shared" si="181"/>
        <v>-25.000000000000004</v>
      </c>
      <c r="AF205">
        <f t="shared" si="182"/>
        <v>36.518436823865017</v>
      </c>
      <c r="AG205">
        <f t="shared" si="183"/>
        <v>-24.999999999999996</v>
      </c>
      <c r="AH205">
        <f t="shared" si="184"/>
        <v>28.539816339744824</v>
      </c>
      <c r="AI205">
        <f t="shared" si="185"/>
        <v>-25</v>
      </c>
      <c r="AJ205">
        <f t="shared" si="186"/>
        <v>21.432104094770011</v>
      </c>
      <c r="AK205">
        <f t="shared" si="187"/>
        <v>-24.999999999999996</v>
      </c>
      <c r="AL205">
        <f t="shared" si="188"/>
        <v>14.923920022010648</v>
      </c>
      <c r="AM205">
        <f t="shared" si="189"/>
        <v>-24.999999999999996</v>
      </c>
      <c r="AN205">
        <f t="shared" si="190"/>
        <v>8.8071829529268086</v>
      </c>
      <c r="AO205">
        <f t="shared" si="191"/>
        <v>-25</v>
      </c>
      <c r="AP205">
        <f t="shared" si="192"/>
        <v>2.9118389571127636</v>
      </c>
      <c r="AQ205">
        <f t="shared" si="193"/>
        <v>-25</v>
      </c>
      <c r="AR205">
        <f t="shared" si="194"/>
        <v>-2.9118389571127636</v>
      </c>
      <c r="AS205">
        <f t="shared" si="195"/>
        <v>-25</v>
      </c>
      <c r="AT205">
        <f t="shared" si="196"/>
        <v>-8.8071829529268086</v>
      </c>
      <c r="AU205">
        <f t="shared" si="197"/>
        <v>-25</v>
      </c>
      <c r="AV205">
        <f t="shared" si="198"/>
        <v>-14.923920022010648</v>
      </c>
      <c r="AW205">
        <f t="shared" si="199"/>
        <v>-24.999999999999996</v>
      </c>
      <c r="AX205">
        <f t="shared" si="200"/>
        <v>-21.432104094770011</v>
      </c>
      <c r="AY205">
        <f t="shared" si="201"/>
        <v>-24.999999999999996</v>
      </c>
      <c r="AZ205">
        <f t="shared" si="202"/>
        <v>-28.539816339744824</v>
      </c>
      <c r="BA205">
        <f t="shared" si="203"/>
        <v>-25</v>
      </c>
      <c r="BB205">
        <f t="shared" si="204"/>
        <v>-36.518436823865017</v>
      </c>
      <c r="BC205">
        <f t="shared" si="205"/>
        <v>-24.999999999999996</v>
      </c>
      <c r="BD205">
        <f t="shared" si="206"/>
        <v>-45.741871183226664</v>
      </c>
      <c r="BE205">
        <f t="shared" si="207"/>
        <v>-25.000000000000004</v>
      </c>
      <c r="BF205">
        <f t="shared" si="208"/>
        <v>-56.751474918188272</v>
      </c>
      <c r="BG205">
        <f t="shared" si="209"/>
        <v>-25</v>
      </c>
      <c r="BH205">
        <f t="shared" si="210"/>
        <v>-70.3698266616517</v>
      </c>
      <c r="BI205">
        <f t="shared" si="211"/>
        <v>-25</v>
      </c>
      <c r="BJ205">
        <f t="shared" si="212"/>
        <v>-87.91213534812033</v>
      </c>
      <c r="BK205">
        <f t="shared" si="213"/>
        <v>-25</v>
      </c>
      <c r="BL205">
        <f t="shared" si="214"/>
        <v>-111.60596797719829</v>
      </c>
      <c r="BM205">
        <f t="shared" si="215"/>
        <v>-25</v>
      </c>
      <c r="BN205">
        <f t="shared" si="216"/>
        <v>-145.49360168409314</v>
      </c>
      <c r="BO205">
        <f t="shared" si="217"/>
        <v>-25</v>
      </c>
      <c r="BP205">
        <f t="shared" si="218"/>
        <v>-197.575862670373</v>
      </c>
      <c r="BQ205">
        <f t="shared" si="219"/>
        <v>-24.999999999999993</v>
      </c>
      <c r="BR205">
        <f t="shared" si="220"/>
        <v>-285.61944901923454</v>
      </c>
      <c r="BS205">
        <f t="shared" si="221"/>
        <v>-24.999999999999993</v>
      </c>
      <c r="BT205">
        <f t="shared" si="222"/>
        <v>-456.02820441201942</v>
      </c>
      <c r="BU205">
        <f t="shared" si="223"/>
        <v>-24.999999999999996</v>
      </c>
      <c r="BV205">
        <f t="shared" si="224"/>
        <v>-864.55079551990707</v>
      </c>
      <c r="BW205">
        <f t="shared" si="225"/>
        <v>-24.999999999999996</v>
      </c>
      <c r="BX205">
        <f t="shared" si="226"/>
        <v>-2336.1094970235213</v>
      </c>
      <c r="BY205">
        <f t="shared" si="227"/>
        <v>-24.999999999999996</v>
      </c>
      <c r="BZ205">
        <f t="shared" si="228"/>
        <v>2472.3183200583985</v>
      </c>
      <c r="CA205">
        <f t="shared" si="229"/>
        <v>2678.6421309389675</v>
      </c>
      <c r="CB205">
        <f t="shared" si="230"/>
        <v>-21807.472598893026</v>
      </c>
      <c r="CC205">
        <f t="shared" si="231"/>
        <v>-25.000000000000004</v>
      </c>
    </row>
    <row r="206" spans="5:81" x14ac:dyDescent="0.2">
      <c r="E206">
        <f t="shared" si="232"/>
        <v>19.100000000000001</v>
      </c>
      <c r="F206" t="e" cm="1">
        <f t="array" ref="F206">xtoyxsnew($E206,F$14,alfa,vita)</f>
        <v>#VALUE!</v>
      </c>
      <c r="G206" t="e" cm="1">
        <f t="array" ref="G206">YtoYySInEW($E206,F$14,alfa,vita)</f>
        <v>#VALUE!</v>
      </c>
      <c r="H206">
        <f t="shared" si="158"/>
        <v>-2502.2007751334158</v>
      </c>
      <c r="I206">
        <f t="shared" si="159"/>
        <v>2692.4719056027479</v>
      </c>
      <c r="J206">
        <f t="shared" si="160"/>
        <v>2336.1094970235213</v>
      </c>
      <c r="K206">
        <f t="shared" si="161"/>
        <v>-24.999999999999996</v>
      </c>
      <c r="L206">
        <f t="shared" si="162"/>
        <v>864.55079551990707</v>
      </c>
      <c r="M206">
        <f t="shared" si="163"/>
        <v>-24.999999999999996</v>
      </c>
      <c r="N206">
        <f t="shared" si="164"/>
        <v>456.02820441201942</v>
      </c>
      <c r="O206">
        <f t="shared" si="165"/>
        <v>-24.999999999999996</v>
      </c>
      <c r="P206">
        <f t="shared" si="166"/>
        <v>285.61944901923454</v>
      </c>
      <c r="Q206">
        <f t="shared" si="167"/>
        <v>-24.999999999999993</v>
      </c>
      <c r="R206">
        <f t="shared" si="168"/>
        <v>197.575862670373</v>
      </c>
      <c r="S206">
        <f t="shared" si="169"/>
        <v>-24.999999999999993</v>
      </c>
      <c r="T206">
        <f t="shared" si="170"/>
        <v>145.49360168409314</v>
      </c>
      <c r="U206">
        <f t="shared" si="171"/>
        <v>-25</v>
      </c>
      <c r="V206">
        <f t="shared" si="172"/>
        <v>111.60596797719829</v>
      </c>
      <c r="W206">
        <f t="shared" si="173"/>
        <v>-25</v>
      </c>
      <c r="X206">
        <f t="shared" si="174"/>
        <v>87.91213534812033</v>
      </c>
      <c r="Y206">
        <f t="shared" si="175"/>
        <v>-25</v>
      </c>
      <c r="Z206">
        <f t="shared" si="176"/>
        <v>70.3698266616517</v>
      </c>
      <c r="AA206">
        <f t="shared" si="177"/>
        <v>-25</v>
      </c>
      <c r="AB206">
        <f t="shared" si="178"/>
        <v>56.751474918188272</v>
      </c>
      <c r="AC206">
        <f t="shared" si="179"/>
        <v>-25</v>
      </c>
      <c r="AD206">
        <f t="shared" si="180"/>
        <v>45.741871183226664</v>
      </c>
      <c r="AE206">
        <f t="shared" si="181"/>
        <v>-25.000000000000004</v>
      </c>
      <c r="AF206">
        <f t="shared" si="182"/>
        <v>36.518436823865017</v>
      </c>
      <c r="AG206">
        <f t="shared" si="183"/>
        <v>-24.999999999999996</v>
      </c>
      <c r="AH206">
        <f t="shared" si="184"/>
        <v>28.539816339744824</v>
      </c>
      <c r="AI206">
        <f t="shared" si="185"/>
        <v>-25</v>
      </c>
      <c r="AJ206">
        <f t="shared" si="186"/>
        <v>21.432104094770011</v>
      </c>
      <c r="AK206">
        <f t="shared" si="187"/>
        <v>-24.999999999999996</v>
      </c>
      <c r="AL206">
        <f t="shared" si="188"/>
        <v>14.923920022010648</v>
      </c>
      <c r="AM206">
        <f t="shared" si="189"/>
        <v>-24.999999999999996</v>
      </c>
      <c r="AN206">
        <f t="shared" si="190"/>
        <v>8.8071829529268086</v>
      </c>
      <c r="AO206">
        <f t="shared" si="191"/>
        <v>-25</v>
      </c>
      <c r="AP206">
        <f t="shared" si="192"/>
        <v>2.9118389571127636</v>
      </c>
      <c r="AQ206">
        <f t="shared" si="193"/>
        <v>-25</v>
      </c>
      <c r="AR206">
        <f t="shared" si="194"/>
        <v>-2.9118389571127636</v>
      </c>
      <c r="AS206">
        <f t="shared" si="195"/>
        <v>-25</v>
      </c>
      <c r="AT206">
        <f t="shared" si="196"/>
        <v>-8.8071829529268086</v>
      </c>
      <c r="AU206">
        <f t="shared" si="197"/>
        <v>-25</v>
      </c>
      <c r="AV206">
        <f t="shared" si="198"/>
        <v>-14.923920022010648</v>
      </c>
      <c r="AW206">
        <f t="shared" si="199"/>
        <v>-24.999999999999996</v>
      </c>
      <c r="AX206">
        <f t="shared" si="200"/>
        <v>-21.432104094770011</v>
      </c>
      <c r="AY206">
        <f t="shared" si="201"/>
        <v>-24.999999999999996</v>
      </c>
      <c r="AZ206">
        <f t="shared" si="202"/>
        <v>-28.539816339744824</v>
      </c>
      <c r="BA206">
        <f t="shared" si="203"/>
        <v>-25</v>
      </c>
      <c r="BB206">
        <f t="shared" si="204"/>
        <v>-36.518436823865017</v>
      </c>
      <c r="BC206">
        <f t="shared" si="205"/>
        <v>-24.999999999999996</v>
      </c>
      <c r="BD206">
        <f t="shared" si="206"/>
        <v>-45.741871183226664</v>
      </c>
      <c r="BE206">
        <f t="shared" si="207"/>
        <v>-25.000000000000004</v>
      </c>
      <c r="BF206">
        <f t="shared" si="208"/>
        <v>-56.751474918188272</v>
      </c>
      <c r="BG206">
        <f t="shared" si="209"/>
        <v>-25</v>
      </c>
      <c r="BH206">
        <f t="shared" si="210"/>
        <v>-70.3698266616517</v>
      </c>
      <c r="BI206">
        <f t="shared" si="211"/>
        <v>-25</v>
      </c>
      <c r="BJ206">
        <f t="shared" si="212"/>
        <v>-87.91213534812033</v>
      </c>
      <c r="BK206">
        <f t="shared" si="213"/>
        <v>-25</v>
      </c>
      <c r="BL206">
        <f t="shared" si="214"/>
        <v>-111.60596797719829</v>
      </c>
      <c r="BM206">
        <f t="shared" si="215"/>
        <v>-25</v>
      </c>
      <c r="BN206">
        <f t="shared" si="216"/>
        <v>-145.49360168409314</v>
      </c>
      <c r="BO206">
        <f t="shared" si="217"/>
        <v>-25</v>
      </c>
      <c r="BP206">
        <f t="shared" si="218"/>
        <v>-197.575862670373</v>
      </c>
      <c r="BQ206">
        <f t="shared" si="219"/>
        <v>-24.999999999999993</v>
      </c>
      <c r="BR206">
        <f t="shared" si="220"/>
        <v>-285.61944901923454</v>
      </c>
      <c r="BS206">
        <f t="shared" si="221"/>
        <v>-24.999999999999993</v>
      </c>
      <c r="BT206">
        <f t="shared" si="222"/>
        <v>-456.02820441201942</v>
      </c>
      <c r="BU206">
        <f t="shared" si="223"/>
        <v>-24.999999999999996</v>
      </c>
      <c r="BV206">
        <f t="shared" si="224"/>
        <v>-864.55079551990707</v>
      </c>
      <c r="BW206">
        <f t="shared" si="225"/>
        <v>-24.999999999999996</v>
      </c>
      <c r="BX206">
        <f t="shared" si="226"/>
        <v>-2336.1094970235213</v>
      </c>
      <c r="BY206">
        <f t="shared" si="227"/>
        <v>-24.999999999999996</v>
      </c>
      <c r="BZ206">
        <f t="shared" si="228"/>
        <v>2502.2007751334158</v>
      </c>
      <c r="CA206">
        <f t="shared" si="229"/>
        <v>2692.4719056027479</v>
      </c>
      <c r="CB206">
        <f t="shared" si="230"/>
        <v>-21807.472598893026</v>
      </c>
      <c r="CC206">
        <f t="shared" si="231"/>
        <v>-25.000000000000004</v>
      </c>
    </row>
    <row r="207" spans="5:81" x14ac:dyDescent="0.2">
      <c r="E207">
        <f t="shared" si="232"/>
        <v>19.200000000000003</v>
      </c>
      <c r="F207" t="e" cm="1">
        <f t="array" ref="F207">xtoyxsnew($E207,F$14,alfa,vita)</f>
        <v>#VALUE!</v>
      </c>
      <c r="G207" t="e" cm="1">
        <f t="array" ref="G207">YtoYySInEW($E207,F$14,alfa,vita)</f>
        <v>#VALUE!</v>
      </c>
      <c r="H207">
        <f t="shared" ref="H207:H252" si="233">IF($E207&lt;=I$11,1/(vita*H$4^2)*(SIN(2*($E207*ABS(vita*H$4)+2*H$14)/2)/2-($E207*vita*H$4+2*H$14)/2-SIN(2*H$14)/2+H$14),H$6)</f>
        <v>-2532.2349789753121</v>
      </c>
      <c r="I207">
        <f t="shared" ref="I207:I252" si="234">IF($E207&lt;I$11,1/(vita*H$4^2)*(SIN($E207*H$4*vita/2+H$14)^2-SIN(H$14)^2),I$1)</f>
        <v>2706.1714055510024</v>
      </c>
      <c r="J207">
        <f t="shared" ref="J207:J252" si="235">IF($E207&lt;=K$11,1/(vita*J$4^2)*(SIN(2*($E207*ABS(vita*J$4)+2*J$14)/2)/2-($E207*vita*J$4+2*J$14)/2-SIN(2*J$14)/2+J$14),J$6)</f>
        <v>2336.1094970235213</v>
      </c>
      <c r="K207">
        <f t="shared" ref="K207:K252" si="236">IF($E207&lt;K$11,1/(vita*J$4^2)*(SIN($E207*J$4*vita/2+J$14)^2-SIN(J$14)^2),K$1)</f>
        <v>-24.999999999999996</v>
      </c>
      <c r="L207">
        <f t="shared" ref="L207:L252" si="237">IF($E207&lt;=M$11,1/(vita*L$4^2)*(SIN(2*($E207*ABS(vita*L$4)+2*L$14)/2)/2-($E207*vita*L$4+2*L$14)/2-SIN(2*L$14)/2+L$14),L$6)</f>
        <v>864.55079551990707</v>
      </c>
      <c r="M207">
        <f t="shared" ref="M207:M252" si="238">IF($E207&lt;M$11,1/(vita*L$4^2)*(SIN($E207*L$4*vita/2+L$14)^2-SIN(L$14)^2),M$1)</f>
        <v>-24.999999999999996</v>
      </c>
      <c r="N207">
        <f t="shared" ref="N207:N252" si="239">IF($E207&lt;=O$11,1/(vita*N$4^2)*(SIN(2*($E207*ABS(vita*N$4)+2*N$14)/2)/2-($E207*vita*N$4+2*N$14)/2-SIN(2*N$14)/2+N$14),N$6)</f>
        <v>456.02820441201942</v>
      </c>
      <c r="O207">
        <f t="shared" ref="O207:O252" si="240">IF($E207&lt;O$11,1/(vita*N$4^2)*(SIN($E207*N$4*vita/2+N$14)^2-SIN(N$14)^2),O$1)</f>
        <v>-24.999999999999996</v>
      </c>
      <c r="P207">
        <f t="shared" ref="P207:P252" si="241">IF($E207&lt;=Q$11,1/(vita*P$4^2)*(SIN(2*($E207*ABS(vita*P$4)+2*P$14)/2)/2-($E207*vita*P$4+2*P$14)/2-SIN(2*P$14)/2+P$14),P$6)</f>
        <v>285.61944901923454</v>
      </c>
      <c r="Q207">
        <f t="shared" ref="Q207:Q252" si="242">IF($E207&lt;Q$11,1/(vita*P$4^2)*(SIN($E207*P$4*vita/2+P$14)^2-SIN(P$14)^2),Q$1)</f>
        <v>-24.999999999999993</v>
      </c>
      <c r="R207">
        <f t="shared" ref="R207:R252" si="243">IF($E207&lt;=S$11,1/(vita*R$4^2)*(SIN(2*($E207*ABS(vita*R$4)+2*R$14)/2)/2-($E207*vita*R$4+2*R$14)/2-SIN(2*R$14)/2+R$14),R$6)</f>
        <v>197.575862670373</v>
      </c>
      <c r="S207">
        <f t="shared" ref="S207:S252" si="244">IF($E207&lt;S$11,1/(vita*R$4^2)*(SIN($E207*R$4*vita/2+R$14)^2-SIN(R$14)^2),S$1)</f>
        <v>-24.999999999999993</v>
      </c>
      <c r="T207">
        <f t="shared" ref="T207:T252" si="245">IF($E207&lt;=U$11,1/(vita*T$4^2)*(SIN(2*($E207*ABS(vita*T$4)+2*T$14)/2)/2-($E207*vita*T$4+2*T$14)/2-SIN(2*T$14)/2+T$14),T$6)</f>
        <v>145.49360168409314</v>
      </c>
      <c r="U207">
        <f t="shared" ref="U207:U252" si="246">IF($E207&lt;U$11,1/(vita*T$4^2)*(SIN($E207*T$4*vita/2+T$14)^2-SIN(T$14)^2),U$1)</f>
        <v>-25</v>
      </c>
      <c r="V207">
        <f t="shared" ref="V207:V252" si="247">IF($E207&lt;=W$11,1/(vita*V$4^2)*(SIN(2*($E207*ABS(vita*V$4)+2*V$14)/2)/2-($E207*vita*V$4+2*V$14)/2-SIN(2*V$14)/2+V$14),V$6)</f>
        <v>111.60596797719829</v>
      </c>
      <c r="W207">
        <f t="shared" ref="W207:W252" si="248">IF($E207&lt;W$11,1/(vita*V$4^2)*(SIN($E207*V$4*vita/2+V$14)^2-SIN(V$14)^2),W$1)</f>
        <v>-25</v>
      </c>
      <c r="X207">
        <f t="shared" ref="X207:X252" si="249">IF($E207&lt;=Y$11,1/(vita*X$4^2)*(SIN(2*($E207*ABS(vita*X$4)+2*X$14)/2)/2-($E207*vita*X$4+2*X$14)/2-SIN(2*X$14)/2+X$14),X$6)</f>
        <v>87.91213534812033</v>
      </c>
      <c r="Y207">
        <f t="shared" ref="Y207:Y252" si="250">IF($E207&lt;Y$11,1/(vita*X$4^2)*(SIN($E207*X$4*vita/2+X$14)^2-SIN(X$14)^2),Y$1)</f>
        <v>-25</v>
      </c>
      <c r="Z207">
        <f t="shared" ref="Z207:Z252" si="251">IF($E207&lt;=AA$11,1/(vita*Z$4^2)*(SIN(2*($E207*ABS(vita*Z$4)+2*Z$14)/2)/2-($E207*vita*Z$4+2*Z$14)/2-SIN(2*Z$14)/2+Z$14),Z$6)</f>
        <v>70.3698266616517</v>
      </c>
      <c r="AA207">
        <f t="shared" ref="AA207:AA252" si="252">IF($E207&lt;AA$11,1/(vita*Z$4^2)*(SIN($E207*Z$4*vita/2+Z$14)^2-SIN(Z$14)^2),AA$1)</f>
        <v>-25</v>
      </c>
      <c r="AB207">
        <f t="shared" ref="AB207:AB252" si="253">IF($E207&lt;=AC$11,1/(vita*AB$4^2)*(SIN(2*($E207*ABS(vita*AB$4)+2*AB$14)/2)/2-($E207*vita*AB$4+2*AB$14)/2-SIN(2*AB$14)/2+AB$14),AB$6)</f>
        <v>56.751474918188272</v>
      </c>
      <c r="AC207">
        <f t="shared" ref="AC207:AC252" si="254">IF($E207&lt;AC$11,1/(vita*AB$4^2)*(SIN($E207*AB$4*vita/2+AB$14)^2-SIN(AB$14)^2),AC$1)</f>
        <v>-25</v>
      </c>
      <c r="AD207">
        <f t="shared" ref="AD207:AD252" si="255">IF($E207&lt;=AE$11,1/(vita*AD$4^2)*(SIN(2*($E207*ABS(vita*AD$4)+2*AD$14)/2)/2-($E207*vita*AD$4+2*AD$14)/2-SIN(2*AD$14)/2+AD$14),AD$6)</f>
        <v>45.741871183226664</v>
      </c>
      <c r="AE207">
        <f t="shared" ref="AE207:AE252" si="256">IF($E207&lt;AE$11,1/(vita*AD$4^2)*(SIN($E207*AD$4*vita/2+AD$14)^2-SIN(AD$14)^2),AE$1)</f>
        <v>-25.000000000000004</v>
      </c>
      <c r="AF207">
        <f t="shared" ref="AF207:AF252" si="257">IF($E207&lt;=AG$11,1/(vita*AF$4^2)*(SIN(2*($E207*ABS(vita*AF$4)+2*AF$14)/2)/2-($E207*vita*AF$4+2*AF$14)/2-SIN(2*AF$14)/2+AF$14),AF$6)</f>
        <v>36.518436823865017</v>
      </c>
      <c r="AG207">
        <f t="shared" ref="AG207:AG252" si="258">IF($E207&lt;AG$11,1/(vita*AF$4^2)*(SIN($E207*AF$4*vita/2+AF$14)^2-SIN(AF$14)^2),AG$1)</f>
        <v>-24.999999999999996</v>
      </c>
      <c r="AH207">
        <f t="shared" ref="AH207:AH252" si="259">IF($E207&lt;=AI$11,1/(vita*AH$4^2)*(SIN(2*($E207*ABS(vita*AH$4)+2*AH$14)/2)/2-($E207*vita*AH$4+2*AH$14)/2-SIN(2*AH$14)/2+AH$14),AH$6)</f>
        <v>28.539816339744824</v>
      </c>
      <c r="AI207">
        <f t="shared" ref="AI207:AI252" si="260">IF($E207&lt;AI$11,1/(vita*AH$4^2)*(SIN($E207*AH$4*vita/2+AH$14)^2-SIN(AH$14)^2),AI$1)</f>
        <v>-25</v>
      </c>
      <c r="AJ207">
        <f t="shared" ref="AJ207:AJ252" si="261">IF($E207&lt;=AK$11,1/(vita*AJ$4^2)*(SIN(2*($E207*ABS(vita*AJ$4)+2*AJ$14)/2)/2-($E207*vita*AJ$4+2*AJ$14)/2-SIN(2*AJ$14)/2+AJ$14),AJ$6)</f>
        <v>21.432104094770011</v>
      </c>
      <c r="AK207">
        <f t="shared" ref="AK207:AK252" si="262">IF($E207&lt;AK$11,1/(vita*AJ$4^2)*(SIN($E207*AJ$4*vita/2+AJ$14)^2-SIN(AJ$14)^2),AK$1)</f>
        <v>-24.999999999999996</v>
      </c>
      <c r="AL207">
        <f t="shared" ref="AL207:AL252" si="263">IF($E207&lt;=AM$11,1/(vita*AL$4^2)*(SIN(2*($E207*ABS(vita*AL$4)+2*AL$14)/2)/2-($E207*vita*AL$4+2*AL$14)/2-SIN(2*AL$14)/2+AL$14),AL$6)</f>
        <v>14.923920022010648</v>
      </c>
      <c r="AM207">
        <f t="shared" ref="AM207:AM252" si="264">IF($E207&lt;AM$11,1/(vita*AL$4^2)*(SIN($E207*AL$4*vita/2+AL$14)^2-SIN(AL$14)^2),AM$1)</f>
        <v>-24.999999999999996</v>
      </c>
      <c r="AN207">
        <f t="shared" ref="AN207:AN252" si="265">IF($E207&lt;=AO$11,1/(vita*AN$4^2)*(SIN(2*($E207*ABS(vita*AN$4)+2*AN$14)/2)/2-($E207*vita*AN$4+2*AN$14)/2-SIN(2*AN$14)/2+AN$14),AN$6)</f>
        <v>8.8071829529268086</v>
      </c>
      <c r="AO207">
        <f t="shared" ref="AO207:AO252" si="266">IF($E207&lt;AO$11,1/(vita*AN$4^2)*(SIN($E207*AN$4*vita/2+AN$14)^2-SIN(AN$14)^2),AO$1)</f>
        <v>-25</v>
      </c>
      <c r="AP207">
        <f t="shared" ref="AP207:AP252" si="267">IF($E207&lt;=AQ$11,1/(vita*AP$4^2)*(SIN(2*($E207*ABS(vita*AP$4)+2*AP$14)/2)/2-($E207*vita*AP$4+2*AP$14)/2-SIN(2*AP$14)/2+AP$14),AP$6)</f>
        <v>2.9118389571127636</v>
      </c>
      <c r="AQ207">
        <f t="shared" ref="AQ207:AQ252" si="268">IF($E207&lt;AQ$11,1/(vita*AP$4^2)*(SIN($E207*AP$4*vita/2+AP$14)^2-SIN(AP$14)^2),AQ$1)</f>
        <v>-25</v>
      </c>
      <c r="AR207">
        <f t="shared" ref="AR207:AR252" si="269">IF($E207&lt;=AS$11,-1/(vita*AR$4^2)*(SIN(2*($E207*ABS(vita*AR$4)+2*AR$14)/2)/2-($E207*vita*AR$4+2*AR$14)/2-SIN(2*AR$14)/2+AR$14),AR$6)</f>
        <v>-2.9118389571127636</v>
      </c>
      <c r="AS207">
        <f t="shared" ref="AS207:AS252" si="270">IF($E207&lt;AS$11,1/(vita*AR$4^2)*(SIN($E207*AR$4*vita/2+AR$14)^2-SIN(AR$14)^2),AS$1)</f>
        <v>-25</v>
      </c>
      <c r="AT207">
        <f t="shared" ref="AT207:AT252" si="271">IF($E207&lt;=AU$11,-1/(vita*AT$4^2)*(SIN(2*($E207*ABS(vita*AT$4)+2*AT$14)/2)/2-($E207*vita*AT$4+2*AT$14)/2-SIN(2*AT$14)/2+AT$14),AT$6)</f>
        <v>-8.8071829529268086</v>
      </c>
      <c r="AU207">
        <f t="shared" ref="AU207:AU252" si="272">IF($E207&lt;AU$11,1/(vita*AT$4^2)*(SIN($E207*AT$4*vita/2+AT$14)^2-SIN(AT$14)^2),AU$1)</f>
        <v>-25</v>
      </c>
      <c r="AV207">
        <f t="shared" ref="AV207:AV252" si="273">IF($E207&lt;=AW$11,-1/(vita*AV$4^2)*(SIN(2*($E207*ABS(vita*AV$4)+2*AV$14)/2)/2-($E207*vita*AV$4+2*AV$14)/2-SIN(2*AV$14)/2+AV$14),AV$6)</f>
        <v>-14.923920022010648</v>
      </c>
      <c r="AW207">
        <f t="shared" ref="AW207:AW252" si="274">IF($E207&lt;AW$11,1/(vita*AV$4^2)*(SIN($E207*AV$4*vita/2+AV$14)^2-SIN(AV$14)^2),AW$1)</f>
        <v>-24.999999999999996</v>
      </c>
      <c r="AX207">
        <f t="shared" ref="AX207:AX252" si="275">IF($E207&lt;=AY$11,-1/(vita*AX$4^2)*(SIN(2*($E207*ABS(vita*AX$4)+2*AX$14)/2)/2-($E207*vita*AX$4+2*AX$14)/2-SIN(2*AX$14)/2+AX$14),AX$6)</f>
        <v>-21.432104094770011</v>
      </c>
      <c r="AY207">
        <f t="shared" ref="AY207:AY252" si="276">IF($E207&lt;AY$11,1/(vita*AX$4^2)*(SIN($E207*AX$4*vita/2+AX$14)^2-SIN(AX$14)^2),AY$1)</f>
        <v>-24.999999999999996</v>
      </c>
      <c r="AZ207">
        <f t="shared" ref="AZ207:AZ252" si="277">IF($E207&lt;=BA$11,-1/(vita*AZ$4^2)*(SIN(2*($E207*ABS(vita*AZ$4)+2*AZ$14)/2)/2-($E207*vita*AZ$4+2*AZ$14)/2-SIN(2*AZ$14)/2+AZ$14),AZ$6)</f>
        <v>-28.539816339744824</v>
      </c>
      <c r="BA207">
        <f t="shared" ref="BA207:BA252" si="278">IF($E207&lt;BA$11,1/(vita*AZ$4^2)*(SIN($E207*AZ$4*vita/2+AZ$14)^2-SIN(AZ$14)^2),BA$1)</f>
        <v>-25</v>
      </c>
      <c r="BB207">
        <f t="shared" ref="BB207:BB252" si="279">IF($E207&lt;=BC$11,-1/(vita*BB$4^2)*(SIN(2*($E207*ABS(vita*BB$4)+2*BB$14)/2)/2-($E207*vita*BB$4+2*BB$14)/2-SIN(2*BB$14)/2+BB$14),BB$6)</f>
        <v>-36.518436823865017</v>
      </c>
      <c r="BC207">
        <f t="shared" ref="BC207:BC252" si="280">IF($E207&lt;BC$11,1/(vita*BB$4^2)*(SIN($E207*BB$4*vita/2+BB$14)^2-SIN(BB$14)^2),BC$1)</f>
        <v>-24.999999999999996</v>
      </c>
      <c r="BD207">
        <f t="shared" ref="BD207:BD252" si="281">IF($E207&lt;=BE$11,-1/(vita*BD$4^2)*(SIN(2*($E207*ABS(vita*BD$4)+2*BD$14)/2)/2-($E207*vita*BD$4+2*BD$14)/2-SIN(2*BD$14)/2+BD$14),BD$6)</f>
        <v>-45.741871183226664</v>
      </c>
      <c r="BE207">
        <f t="shared" ref="BE207:BE252" si="282">IF($E207&lt;BE$11,1/(vita*BD$4^2)*(SIN($E207*BD$4*vita/2+BD$14)^2-SIN(BD$14)^2),BE$1)</f>
        <v>-25.000000000000004</v>
      </c>
      <c r="BF207">
        <f t="shared" ref="BF207:BF252" si="283">IF($E207&lt;=BG$11,-1/(vita*BF$4^2)*(SIN(2*($E207*ABS(vita*BF$4)+2*BF$14)/2)/2-($E207*vita*BF$4+2*BF$14)/2-SIN(2*BF$14)/2+BF$14),BF$6)</f>
        <v>-56.751474918188272</v>
      </c>
      <c r="BG207">
        <f t="shared" ref="BG207:BG252" si="284">IF($E207&lt;BG$11,1/(vita*BF$4^2)*(SIN($E207*BF$4*vita/2+BF$14)^2-SIN(BF$14)^2),BG$1)</f>
        <v>-25</v>
      </c>
      <c r="BH207">
        <f t="shared" ref="BH207:BH252" si="285">IF($E207&lt;=BI$11,-1/(vita*BH$4^2)*(SIN(2*($E207*ABS(vita*BH$4)+2*BH$14)/2)/2-($E207*vita*BH$4+2*BH$14)/2-SIN(2*BH$14)/2+BH$14),BH$6)</f>
        <v>-70.3698266616517</v>
      </c>
      <c r="BI207">
        <f t="shared" ref="BI207:BI252" si="286">IF($E207&lt;BI$11,1/(vita*BH$4^2)*(SIN($E207*BH$4*vita/2+BH$14)^2-SIN(BH$14)^2),BI$1)</f>
        <v>-25</v>
      </c>
      <c r="BJ207">
        <f t="shared" ref="BJ207:BJ252" si="287">IF($E207&lt;=BK$11,-1/(vita*BJ$4^2)*(SIN(2*($E207*ABS(vita*BJ$4)+2*BJ$14)/2)/2-($E207*vita*BJ$4+2*BJ$14)/2-SIN(2*BJ$14)/2+BJ$14),BJ$6)</f>
        <v>-87.91213534812033</v>
      </c>
      <c r="BK207">
        <f t="shared" ref="BK207:BK252" si="288">IF($E207&lt;BK$11,1/(vita*BJ$4^2)*(SIN($E207*BJ$4*vita/2+BJ$14)^2-SIN(BJ$14)^2),BK$1)</f>
        <v>-25</v>
      </c>
      <c r="BL207">
        <f t="shared" ref="BL207:BL252" si="289">IF($E207&lt;=BM$11,-1/(vita*BL$4^2)*(SIN(2*($E207*ABS(vita*BL$4)+2*BL$14)/2)/2-($E207*vita*BL$4+2*BL$14)/2-SIN(2*BL$14)/2+BL$14),BL$6)</f>
        <v>-111.60596797719829</v>
      </c>
      <c r="BM207">
        <f t="shared" ref="BM207:BM252" si="290">IF($E207&lt;BM$11,1/(vita*BL$4^2)*(SIN($E207*BL$4*vita/2+BL$14)^2-SIN(BL$14)^2),BM$1)</f>
        <v>-25</v>
      </c>
      <c r="BN207">
        <f t="shared" ref="BN207:BN252" si="291">IF($E207&lt;=BO$11,-1/(vita*BN$4^2)*(SIN(2*($E207*ABS(vita*BN$4)+2*BN$14)/2)/2-($E207*vita*BN$4+2*BN$14)/2-SIN(2*BN$14)/2+BN$14),BN$6)</f>
        <v>-145.49360168409314</v>
      </c>
      <c r="BO207">
        <f t="shared" ref="BO207:BO252" si="292">IF($E207&lt;BO$11,1/(vita*BN$4^2)*(SIN($E207*BN$4*vita/2+BN$14)^2-SIN(BN$14)^2),BO$1)</f>
        <v>-25</v>
      </c>
      <c r="BP207">
        <f t="shared" ref="BP207:BP252" si="293">IF($E207&lt;=BQ$11,-1/(vita*BP$4^2)*(SIN(2*($E207*ABS(vita*BP$4)+2*BP$14)/2)/2-($E207*vita*BP$4+2*BP$14)/2-SIN(2*BP$14)/2+BP$14),BP$6)</f>
        <v>-197.575862670373</v>
      </c>
      <c r="BQ207">
        <f t="shared" ref="BQ207:BQ252" si="294">IF($E207&lt;BQ$11,1/(vita*BP$4^2)*(SIN($E207*BP$4*vita/2+BP$14)^2-SIN(BP$14)^2),BQ$1)</f>
        <v>-24.999999999999993</v>
      </c>
      <c r="BR207">
        <f t="shared" ref="BR207:BR252" si="295">IF($E207&lt;=BS$11,-1/(vita*BR$4^2)*(SIN(2*($E207*ABS(vita*BR$4)+2*BR$14)/2)/2-($E207*vita*BR$4+2*BR$14)/2-SIN(2*BR$14)/2+BR$14),BR$6)</f>
        <v>-285.61944901923454</v>
      </c>
      <c r="BS207">
        <f t="shared" ref="BS207:BS252" si="296">IF($E207&lt;BS$11,1/(vita*BR$4^2)*(SIN($E207*BR$4*vita/2+BR$14)^2-SIN(BR$14)^2),BS$1)</f>
        <v>-24.999999999999993</v>
      </c>
      <c r="BT207">
        <f t="shared" ref="BT207:BT252" si="297">IF($E207&lt;=BU$11,-1/(vita*BT$4^2)*(SIN(2*($E207*ABS(vita*BT$4)+2*BT$14)/2)/2-($E207*vita*BT$4+2*BT$14)/2-SIN(2*BT$14)/2+BT$14),BT$6)</f>
        <v>-456.02820441201942</v>
      </c>
      <c r="BU207">
        <f t="shared" ref="BU207:BU252" si="298">IF($E207&lt;BU$11,1/(vita*BT$4^2)*(SIN($E207*BT$4*vita/2+BT$14)^2-SIN(BT$14)^2),BU$1)</f>
        <v>-24.999999999999996</v>
      </c>
      <c r="BV207">
        <f t="shared" ref="BV207:BV252" si="299">IF($E207&lt;=BW$11,-1/(vita*BV$4^2)*(SIN(2*($E207*ABS(vita*BV$4)+2*BV$14)/2)/2-($E207*vita*BV$4+2*BV$14)/2-SIN(2*BV$14)/2+BV$14),BV$6)</f>
        <v>-864.55079551990707</v>
      </c>
      <c r="BW207">
        <f t="shared" ref="BW207:BW252" si="300">IF($E207&lt;BW$11,1/(vita*BV$4^2)*(SIN($E207*BV$4*vita/2+BV$14)^2-SIN(BV$14)^2),BW$1)</f>
        <v>-24.999999999999996</v>
      </c>
      <c r="BX207">
        <f t="shared" ref="BX207:BX252" si="301">IF($E207&lt;=BY$11,-1/(vita*BX$4^2)*(SIN(2*($E207*ABS(vita*BX$4)+2*BX$14)/2)/2-($E207*vita*BX$4+2*BX$14)/2-SIN(2*BX$14)/2+BX$14),BX$6)</f>
        <v>-2336.1094970235213</v>
      </c>
      <c r="BY207">
        <f t="shared" ref="BY207:BY252" si="302">IF($E207&lt;BY$11,1/(vita*BX$4^2)*(SIN($E207*BX$4*vita/2+BX$14)^2-SIN(BX$14)^2),BY$1)</f>
        <v>-24.999999999999996</v>
      </c>
      <c r="BZ207">
        <f t="shared" ref="BZ207:BZ252" si="303">IF($E207&lt;=CA$11,-1/(vita*BZ$4^2)*(SIN(2*($E207*ABS(vita*BZ$4)+2*BZ$14)/2)/2-($E207*vita*BZ$4+2*BZ$14)/2-SIN(2*BZ$14)/2+BZ$14),BZ$6)</f>
        <v>2532.2349789753121</v>
      </c>
      <c r="CA207">
        <f t="shared" ref="CA207:CA252" si="304">IF($E207&lt;CA$11,1/(vita*BZ$4^2)*(SIN($E207*BZ$4*vita/2+BZ$14)^2-SIN(BZ$14)^2),CA$1)</f>
        <v>2706.1714055510024</v>
      </c>
      <c r="CB207">
        <f t="shared" ref="CB207:CB252" si="305">IF($E207&lt;=CC$11,-1/(vita*CB$4^2)*(SIN(2*($E207*ABS(vita*CB$4)+2*CB$14)/2)/2-($E207*vita*CB$4+2*CB$14)/2-SIN(2*CB$14)/2+CB$14),CB$6)</f>
        <v>-21807.472598893026</v>
      </c>
      <c r="CC207">
        <f t="shared" ref="CC207:CC252" si="306">IF($E207&lt;CC$11,1/(vita*CB$4^2)*(SIN($E207*CB$4*vita/2+CB$14)^2-SIN(CB$14)^2),CC$1)</f>
        <v>-25.000000000000004</v>
      </c>
    </row>
    <row r="208" spans="5:81" x14ac:dyDescent="0.2">
      <c r="E208">
        <f t="shared" ref="E208:E265" si="307">E207+det</f>
        <v>19.300000000000004</v>
      </c>
      <c r="F208" t="e" cm="1">
        <f t="array" ref="F208">xtoyxsnew($E208,F$14,alfa,vita)</f>
        <v>#VALUE!</v>
      </c>
      <c r="G208" t="e" cm="1">
        <f t="array" ref="G208">YtoYySInEW($E208,F$14,alfa,vita)</f>
        <v>#VALUE!</v>
      </c>
      <c r="H208">
        <f t="shared" si="233"/>
        <v>-2562.4194861876472</v>
      </c>
      <c r="I208">
        <f t="shared" si="234"/>
        <v>2719.7389657910971</v>
      </c>
      <c r="J208">
        <f t="shared" si="235"/>
        <v>2336.1094970235213</v>
      </c>
      <c r="K208">
        <f t="shared" si="236"/>
        <v>-24.999999999999996</v>
      </c>
      <c r="L208">
        <f t="shared" si="237"/>
        <v>864.55079551990707</v>
      </c>
      <c r="M208">
        <f t="shared" si="238"/>
        <v>-24.999999999999996</v>
      </c>
      <c r="N208">
        <f t="shared" si="239"/>
        <v>456.02820441201942</v>
      </c>
      <c r="O208">
        <f t="shared" si="240"/>
        <v>-24.999999999999996</v>
      </c>
      <c r="P208">
        <f t="shared" si="241"/>
        <v>285.61944901923454</v>
      </c>
      <c r="Q208">
        <f t="shared" si="242"/>
        <v>-24.999999999999993</v>
      </c>
      <c r="R208">
        <f t="shared" si="243"/>
        <v>197.575862670373</v>
      </c>
      <c r="S208">
        <f t="shared" si="244"/>
        <v>-24.999999999999993</v>
      </c>
      <c r="T208">
        <f t="shared" si="245"/>
        <v>145.49360168409314</v>
      </c>
      <c r="U208">
        <f t="shared" si="246"/>
        <v>-25</v>
      </c>
      <c r="V208">
        <f t="shared" si="247"/>
        <v>111.60596797719829</v>
      </c>
      <c r="W208">
        <f t="shared" si="248"/>
        <v>-25</v>
      </c>
      <c r="X208">
        <f t="shared" si="249"/>
        <v>87.91213534812033</v>
      </c>
      <c r="Y208">
        <f t="shared" si="250"/>
        <v>-25</v>
      </c>
      <c r="Z208">
        <f t="shared" si="251"/>
        <v>70.3698266616517</v>
      </c>
      <c r="AA208">
        <f t="shared" si="252"/>
        <v>-25</v>
      </c>
      <c r="AB208">
        <f t="shared" si="253"/>
        <v>56.751474918188272</v>
      </c>
      <c r="AC208">
        <f t="shared" si="254"/>
        <v>-25</v>
      </c>
      <c r="AD208">
        <f t="shared" si="255"/>
        <v>45.741871183226664</v>
      </c>
      <c r="AE208">
        <f t="shared" si="256"/>
        <v>-25.000000000000004</v>
      </c>
      <c r="AF208">
        <f t="shared" si="257"/>
        <v>36.518436823865017</v>
      </c>
      <c r="AG208">
        <f t="shared" si="258"/>
        <v>-24.999999999999996</v>
      </c>
      <c r="AH208">
        <f t="shared" si="259"/>
        <v>28.539816339744824</v>
      </c>
      <c r="AI208">
        <f t="shared" si="260"/>
        <v>-25</v>
      </c>
      <c r="AJ208">
        <f t="shared" si="261"/>
        <v>21.432104094770011</v>
      </c>
      <c r="AK208">
        <f t="shared" si="262"/>
        <v>-24.999999999999996</v>
      </c>
      <c r="AL208">
        <f t="shared" si="263"/>
        <v>14.923920022010648</v>
      </c>
      <c r="AM208">
        <f t="shared" si="264"/>
        <v>-24.999999999999996</v>
      </c>
      <c r="AN208">
        <f t="shared" si="265"/>
        <v>8.8071829529268086</v>
      </c>
      <c r="AO208">
        <f t="shared" si="266"/>
        <v>-25</v>
      </c>
      <c r="AP208">
        <f t="shared" si="267"/>
        <v>2.9118389571127636</v>
      </c>
      <c r="AQ208">
        <f t="shared" si="268"/>
        <v>-25</v>
      </c>
      <c r="AR208">
        <f t="shared" si="269"/>
        <v>-2.9118389571127636</v>
      </c>
      <c r="AS208">
        <f t="shared" si="270"/>
        <v>-25</v>
      </c>
      <c r="AT208">
        <f t="shared" si="271"/>
        <v>-8.8071829529268086</v>
      </c>
      <c r="AU208">
        <f t="shared" si="272"/>
        <v>-25</v>
      </c>
      <c r="AV208">
        <f t="shared" si="273"/>
        <v>-14.923920022010648</v>
      </c>
      <c r="AW208">
        <f t="shared" si="274"/>
        <v>-24.999999999999996</v>
      </c>
      <c r="AX208">
        <f t="shared" si="275"/>
        <v>-21.432104094770011</v>
      </c>
      <c r="AY208">
        <f t="shared" si="276"/>
        <v>-24.999999999999996</v>
      </c>
      <c r="AZ208">
        <f t="shared" si="277"/>
        <v>-28.539816339744824</v>
      </c>
      <c r="BA208">
        <f t="shared" si="278"/>
        <v>-25</v>
      </c>
      <c r="BB208">
        <f t="shared" si="279"/>
        <v>-36.518436823865017</v>
      </c>
      <c r="BC208">
        <f t="shared" si="280"/>
        <v>-24.999999999999996</v>
      </c>
      <c r="BD208">
        <f t="shared" si="281"/>
        <v>-45.741871183226664</v>
      </c>
      <c r="BE208">
        <f t="shared" si="282"/>
        <v>-25.000000000000004</v>
      </c>
      <c r="BF208">
        <f t="shared" si="283"/>
        <v>-56.751474918188272</v>
      </c>
      <c r="BG208">
        <f t="shared" si="284"/>
        <v>-25</v>
      </c>
      <c r="BH208">
        <f t="shared" si="285"/>
        <v>-70.3698266616517</v>
      </c>
      <c r="BI208">
        <f t="shared" si="286"/>
        <v>-25</v>
      </c>
      <c r="BJ208">
        <f t="shared" si="287"/>
        <v>-87.91213534812033</v>
      </c>
      <c r="BK208">
        <f t="shared" si="288"/>
        <v>-25</v>
      </c>
      <c r="BL208">
        <f t="shared" si="289"/>
        <v>-111.60596797719829</v>
      </c>
      <c r="BM208">
        <f t="shared" si="290"/>
        <v>-25</v>
      </c>
      <c r="BN208">
        <f t="shared" si="291"/>
        <v>-145.49360168409314</v>
      </c>
      <c r="BO208">
        <f t="shared" si="292"/>
        <v>-25</v>
      </c>
      <c r="BP208">
        <f t="shared" si="293"/>
        <v>-197.575862670373</v>
      </c>
      <c r="BQ208">
        <f t="shared" si="294"/>
        <v>-24.999999999999993</v>
      </c>
      <c r="BR208">
        <f t="shared" si="295"/>
        <v>-285.61944901923454</v>
      </c>
      <c r="BS208">
        <f t="shared" si="296"/>
        <v>-24.999999999999993</v>
      </c>
      <c r="BT208">
        <f t="shared" si="297"/>
        <v>-456.02820441201942</v>
      </c>
      <c r="BU208">
        <f t="shared" si="298"/>
        <v>-24.999999999999996</v>
      </c>
      <c r="BV208">
        <f t="shared" si="299"/>
        <v>-864.55079551990707</v>
      </c>
      <c r="BW208">
        <f t="shared" si="300"/>
        <v>-24.999999999999996</v>
      </c>
      <c r="BX208">
        <f t="shared" si="301"/>
        <v>-2336.1094970235213</v>
      </c>
      <c r="BY208">
        <f t="shared" si="302"/>
        <v>-24.999999999999996</v>
      </c>
      <c r="BZ208">
        <f t="shared" si="303"/>
        <v>2562.4194861876472</v>
      </c>
      <c r="CA208">
        <f t="shared" si="304"/>
        <v>2719.7389657910971</v>
      </c>
      <c r="CB208">
        <f t="shared" si="305"/>
        <v>-21807.472598893026</v>
      </c>
      <c r="CC208">
        <f t="shared" si="306"/>
        <v>-25.000000000000004</v>
      </c>
    </row>
    <row r="209" spans="5:81" x14ac:dyDescent="0.2">
      <c r="E209">
        <f t="shared" si="307"/>
        <v>19.400000000000006</v>
      </c>
      <c r="F209" t="e" cm="1">
        <f t="array" ref="F209">xtoyxsnew($E209,F$14,alfa,vita)</f>
        <v>#VALUE!</v>
      </c>
      <c r="G209" t="e" cm="1">
        <f t="array" ref="G209">YtoYySInEW($E209,F$14,alfa,vita)</f>
        <v>#VALUE!</v>
      </c>
      <c r="H209">
        <f t="shared" si="233"/>
        <v>-2592.7528331066014</v>
      </c>
      <c r="I209">
        <f t="shared" si="234"/>
        <v>2733.1729373659273</v>
      </c>
      <c r="J209">
        <f t="shared" si="235"/>
        <v>2336.1094970235213</v>
      </c>
      <c r="K209">
        <f t="shared" si="236"/>
        <v>-24.999999999999996</v>
      </c>
      <c r="L209">
        <f t="shared" si="237"/>
        <v>864.55079551990707</v>
      </c>
      <c r="M209">
        <f t="shared" si="238"/>
        <v>-24.999999999999996</v>
      </c>
      <c r="N209">
        <f t="shared" si="239"/>
        <v>456.02820441201942</v>
      </c>
      <c r="O209">
        <f t="shared" si="240"/>
        <v>-24.999999999999996</v>
      </c>
      <c r="P209">
        <f t="shared" si="241"/>
        <v>285.61944901923454</v>
      </c>
      <c r="Q209">
        <f t="shared" si="242"/>
        <v>-24.999999999999993</v>
      </c>
      <c r="R209">
        <f t="shared" si="243"/>
        <v>197.575862670373</v>
      </c>
      <c r="S209">
        <f t="shared" si="244"/>
        <v>-24.999999999999993</v>
      </c>
      <c r="T209">
        <f t="shared" si="245"/>
        <v>145.49360168409314</v>
      </c>
      <c r="U209">
        <f t="shared" si="246"/>
        <v>-25</v>
      </c>
      <c r="V209">
        <f t="shared" si="247"/>
        <v>111.60596797719829</v>
      </c>
      <c r="W209">
        <f t="shared" si="248"/>
        <v>-25</v>
      </c>
      <c r="X209">
        <f t="shared" si="249"/>
        <v>87.91213534812033</v>
      </c>
      <c r="Y209">
        <f t="shared" si="250"/>
        <v>-25</v>
      </c>
      <c r="Z209">
        <f t="shared" si="251"/>
        <v>70.3698266616517</v>
      </c>
      <c r="AA209">
        <f t="shared" si="252"/>
        <v>-25</v>
      </c>
      <c r="AB209">
        <f t="shared" si="253"/>
        <v>56.751474918188272</v>
      </c>
      <c r="AC209">
        <f t="shared" si="254"/>
        <v>-25</v>
      </c>
      <c r="AD209">
        <f t="shared" si="255"/>
        <v>45.741871183226664</v>
      </c>
      <c r="AE209">
        <f t="shared" si="256"/>
        <v>-25.000000000000004</v>
      </c>
      <c r="AF209">
        <f t="shared" si="257"/>
        <v>36.518436823865017</v>
      </c>
      <c r="AG209">
        <f t="shared" si="258"/>
        <v>-24.999999999999996</v>
      </c>
      <c r="AH209">
        <f t="shared" si="259"/>
        <v>28.539816339744824</v>
      </c>
      <c r="AI209">
        <f t="shared" si="260"/>
        <v>-25</v>
      </c>
      <c r="AJ209">
        <f t="shared" si="261"/>
        <v>21.432104094770011</v>
      </c>
      <c r="AK209">
        <f t="shared" si="262"/>
        <v>-24.999999999999996</v>
      </c>
      <c r="AL209">
        <f t="shared" si="263"/>
        <v>14.923920022010648</v>
      </c>
      <c r="AM209">
        <f t="shared" si="264"/>
        <v>-24.999999999999996</v>
      </c>
      <c r="AN209">
        <f t="shared" si="265"/>
        <v>8.8071829529268086</v>
      </c>
      <c r="AO209">
        <f t="shared" si="266"/>
        <v>-25</v>
      </c>
      <c r="AP209">
        <f t="shared" si="267"/>
        <v>2.9118389571127636</v>
      </c>
      <c r="AQ209">
        <f t="shared" si="268"/>
        <v>-25</v>
      </c>
      <c r="AR209">
        <f t="shared" si="269"/>
        <v>-2.9118389571127636</v>
      </c>
      <c r="AS209">
        <f t="shared" si="270"/>
        <v>-25</v>
      </c>
      <c r="AT209">
        <f t="shared" si="271"/>
        <v>-8.8071829529268086</v>
      </c>
      <c r="AU209">
        <f t="shared" si="272"/>
        <v>-25</v>
      </c>
      <c r="AV209">
        <f t="shared" si="273"/>
        <v>-14.923920022010648</v>
      </c>
      <c r="AW209">
        <f t="shared" si="274"/>
        <v>-24.999999999999996</v>
      </c>
      <c r="AX209">
        <f t="shared" si="275"/>
        <v>-21.432104094770011</v>
      </c>
      <c r="AY209">
        <f t="shared" si="276"/>
        <v>-24.999999999999996</v>
      </c>
      <c r="AZ209">
        <f t="shared" si="277"/>
        <v>-28.539816339744824</v>
      </c>
      <c r="BA209">
        <f t="shared" si="278"/>
        <v>-25</v>
      </c>
      <c r="BB209">
        <f t="shared" si="279"/>
        <v>-36.518436823865017</v>
      </c>
      <c r="BC209">
        <f t="shared" si="280"/>
        <v>-24.999999999999996</v>
      </c>
      <c r="BD209">
        <f t="shared" si="281"/>
        <v>-45.741871183226664</v>
      </c>
      <c r="BE209">
        <f t="shared" si="282"/>
        <v>-25.000000000000004</v>
      </c>
      <c r="BF209">
        <f t="shared" si="283"/>
        <v>-56.751474918188272</v>
      </c>
      <c r="BG209">
        <f t="shared" si="284"/>
        <v>-25</v>
      </c>
      <c r="BH209">
        <f t="shared" si="285"/>
        <v>-70.3698266616517</v>
      </c>
      <c r="BI209">
        <f t="shared" si="286"/>
        <v>-25</v>
      </c>
      <c r="BJ209">
        <f t="shared" si="287"/>
        <v>-87.91213534812033</v>
      </c>
      <c r="BK209">
        <f t="shared" si="288"/>
        <v>-25</v>
      </c>
      <c r="BL209">
        <f t="shared" si="289"/>
        <v>-111.60596797719829</v>
      </c>
      <c r="BM209">
        <f t="shared" si="290"/>
        <v>-25</v>
      </c>
      <c r="BN209">
        <f t="shared" si="291"/>
        <v>-145.49360168409314</v>
      </c>
      <c r="BO209">
        <f t="shared" si="292"/>
        <v>-25</v>
      </c>
      <c r="BP209">
        <f t="shared" si="293"/>
        <v>-197.575862670373</v>
      </c>
      <c r="BQ209">
        <f t="shared" si="294"/>
        <v>-24.999999999999993</v>
      </c>
      <c r="BR209">
        <f t="shared" si="295"/>
        <v>-285.61944901923454</v>
      </c>
      <c r="BS209">
        <f t="shared" si="296"/>
        <v>-24.999999999999993</v>
      </c>
      <c r="BT209">
        <f t="shared" si="297"/>
        <v>-456.02820441201942</v>
      </c>
      <c r="BU209">
        <f t="shared" si="298"/>
        <v>-24.999999999999996</v>
      </c>
      <c r="BV209">
        <f t="shared" si="299"/>
        <v>-864.55079551990707</v>
      </c>
      <c r="BW209">
        <f t="shared" si="300"/>
        <v>-24.999999999999996</v>
      </c>
      <c r="BX209">
        <f t="shared" si="301"/>
        <v>-2336.1094970235213</v>
      </c>
      <c r="BY209">
        <f t="shared" si="302"/>
        <v>-24.999999999999996</v>
      </c>
      <c r="BZ209">
        <f t="shared" si="303"/>
        <v>2592.7528331066014</v>
      </c>
      <c r="CA209">
        <f t="shared" si="304"/>
        <v>2733.1729373659273</v>
      </c>
      <c r="CB209">
        <f t="shared" si="305"/>
        <v>-21807.472598893026</v>
      </c>
      <c r="CC209">
        <f t="shared" si="306"/>
        <v>-25.000000000000004</v>
      </c>
    </row>
    <row r="210" spans="5:81" x14ac:dyDescent="0.2">
      <c r="E210">
        <f t="shared" si="307"/>
        <v>19.500000000000007</v>
      </c>
      <c r="F210" t="e" cm="1">
        <f t="array" ref="F210">xtoyxsnew($E210,F$14,alfa,vita)</f>
        <v>#VALUE!</v>
      </c>
      <c r="G210" t="e" cm="1">
        <f t="array" ref="G210">YtoYySInEW($E210,F$14,alfa,vita)</f>
        <v>#VALUE!</v>
      </c>
      <c r="H210">
        <f t="shared" si="233"/>
        <v>-2623.233537978861</v>
      </c>
      <c r="I210">
        <f t="shared" si="234"/>
        <v>2746.4716875543136</v>
      </c>
      <c r="J210">
        <f t="shared" si="235"/>
        <v>2336.1094970235213</v>
      </c>
      <c r="K210">
        <f t="shared" si="236"/>
        <v>-24.999999999999996</v>
      </c>
      <c r="L210">
        <f t="shared" si="237"/>
        <v>864.55079551990707</v>
      </c>
      <c r="M210">
        <f t="shared" si="238"/>
        <v>-24.999999999999996</v>
      </c>
      <c r="N210">
        <f t="shared" si="239"/>
        <v>456.02820441201942</v>
      </c>
      <c r="O210">
        <f t="shared" si="240"/>
        <v>-24.999999999999996</v>
      </c>
      <c r="P210">
        <f t="shared" si="241"/>
        <v>285.61944901923454</v>
      </c>
      <c r="Q210">
        <f t="shared" si="242"/>
        <v>-24.999999999999993</v>
      </c>
      <c r="R210">
        <f t="shared" si="243"/>
        <v>197.575862670373</v>
      </c>
      <c r="S210">
        <f t="shared" si="244"/>
        <v>-24.999999999999993</v>
      </c>
      <c r="T210">
        <f t="shared" si="245"/>
        <v>145.49360168409314</v>
      </c>
      <c r="U210">
        <f t="shared" si="246"/>
        <v>-25</v>
      </c>
      <c r="V210">
        <f t="shared" si="247"/>
        <v>111.60596797719829</v>
      </c>
      <c r="W210">
        <f t="shared" si="248"/>
        <v>-25</v>
      </c>
      <c r="X210">
        <f t="shared" si="249"/>
        <v>87.91213534812033</v>
      </c>
      <c r="Y210">
        <f t="shared" si="250"/>
        <v>-25</v>
      </c>
      <c r="Z210">
        <f t="shared" si="251"/>
        <v>70.3698266616517</v>
      </c>
      <c r="AA210">
        <f t="shared" si="252"/>
        <v>-25</v>
      </c>
      <c r="AB210">
        <f t="shared" si="253"/>
        <v>56.751474918188272</v>
      </c>
      <c r="AC210">
        <f t="shared" si="254"/>
        <v>-25</v>
      </c>
      <c r="AD210">
        <f t="shared" si="255"/>
        <v>45.741871183226664</v>
      </c>
      <c r="AE210">
        <f t="shared" si="256"/>
        <v>-25.000000000000004</v>
      </c>
      <c r="AF210">
        <f t="shared" si="257"/>
        <v>36.518436823865017</v>
      </c>
      <c r="AG210">
        <f t="shared" si="258"/>
        <v>-24.999999999999996</v>
      </c>
      <c r="AH210">
        <f t="shared" si="259"/>
        <v>28.539816339744824</v>
      </c>
      <c r="AI210">
        <f t="shared" si="260"/>
        <v>-25</v>
      </c>
      <c r="AJ210">
        <f t="shared" si="261"/>
        <v>21.432104094770011</v>
      </c>
      <c r="AK210">
        <f t="shared" si="262"/>
        <v>-24.999999999999996</v>
      </c>
      <c r="AL210">
        <f t="shared" si="263"/>
        <v>14.923920022010648</v>
      </c>
      <c r="AM210">
        <f t="shared" si="264"/>
        <v>-24.999999999999996</v>
      </c>
      <c r="AN210">
        <f t="shared" si="265"/>
        <v>8.8071829529268086</v>
      </c>
      <c r="AO210">
        <f t="shared" si="266"/>
        <v>-25</v>
      </c>
      <c r="AP210">
        <f t="shared" si="267"/>
        <v>2.9118389571127636</v>
      </c>
      <c r="AQ210">
        <f t="shared" si="268"/>
        <v>-25</v>
      </c>
      <c r="AR210">
        <f t="shared" si="269"/>
        <v>-2.9118389571127636</v>
      </c>
      <c r="AS210">
        <f t="shared" si="270"/>
        <v>-25</v>
      </c>
      <c r="AT210">
        <f t="shared" si="271"/>
        <v>-8.8071829529268086</v>
      </c>
      <c r="AU210">
        <f t="shared" si="272"/>
        <v>-25</v>
      </c>
      <c r="AV210">
        <f t="shared" si="273"/>
        <v>-14.923920022010648</v>
      </c>
      <c r="AW210">
        <f t="shared" si="274"/>
        <v>-24.999999999999996</v>
      </c>
      <c r="AX210">
        <f t="shared" si="275"/>
        <v>-21.432104094770011</v>
      </c>
      <c r="AY210">
        <f t="shared" si="276"/>
        <v>-24.999999999999996</v>
      </c>
      <c r="AZ210">
        <f t="shared" si="277"/>
        <v>-28.539816339744824</v>
      </c>
      <c r="BA210">
        <f t="shared" si="278"/>
        <v>-25</v>
      </c>
      <c r="BB210">
        <f t="shared" si="279"/>
        <v>-36.518436823865017</v>
      </c>
      <c r="BC210">
        <f t="shared" si="280"/>
        <v>-24.999999999999996</v>
      </c>
      <c r="BD210">
        <f t="shared" si="281"/>
        <v>-45.741871183226664</v>
      </c>
      <c r="BE210">
        <f t="shared" si="282"/>
        <v>-25.000000000000004</v>
      </c>
      <c r="BF210">
        <f t="shared" si="283"/>
        <v>-56.751474918188272</v>
      </c>
      <c r="BG210">
        <f t="shared" si="284"/>
        <v>-25</v>
      </c>
      <c r="BH210">
        <f t="shared" si="285"/>
        <v>-70.3698266616517</v>
      </c>
      <c r="BI210">
        <f t="shared" si="286"/>
        <v>-25</v>
      </c>
      <c r="BJ210">
        <f t="shared" si="287"/>
        <v>-87.91213534812033</v>
      </c>
      <c r="BK210">
        <f t="shared" si="288"/>
        <v>-25</v>
      </c>
      <c r="BL210">
        <f t="shared" si="289"/>
        <v>-111.60596797719829</v>
      </c>
      <c r="BM210">
        <f t="shared" si="290"/>
        <v>-25</v>
      </c>
      <c r="BN210">
        <f t="shared" si="291"/>
        <v>-145.49360168409314</v>
      </c>
      <c r="BO210">
        <f t="shared" si="292"/>
        <v>-25</v>
      </c>
      <c r="BP210">
        <f t="shared" si="293"/>
        <v>-197.575862670373</v>
      </c>
      <c r="BQ210">
        <f t="shared" si="294"/>
        <v>-24.999999999999993</v>
      </c>
      <c r="BR210">
        <f t="shared" si="295"/>
        <v>-285.61944901923454</v>
      </c>
      <c r="BS210">
        <f t="shared" si="296"/>
        <v>-24.999999999999993</v>
      </c>
      <c r="BT210">
        <f t="shared" si="297"/>
        <v>-456.02820441201942</v>
      </c>
      <c r="BU210">
        <f t="shared" si="298"/>
        <v>-24.999999999999996</v>
      </c>
      <c r="BV210">
        <f t="shared" si="299"/>
        <v>-864.55079551990707</v>
      </c>
      <c r="BW210">
        <f t="shared" si="300"/>
        <v>-24.999999999999996</v>
      </c>
      <c r="BX210">
        <f t="shared" si="301"/>
        <v>-2336.1094970235213</v>
      </c>
      <c r="BY210">
        <f t="shared" si="302"/>
        <v>-24.999999999999996</v>
      </c>
      <c r="BZ210">
        <f t="shared" si="303"/>
        <v>2623.233537978861</v>
      </c>
      <c r="CA210">
        <f t="shared" si="304"/>
        <v>2746.4716875543136</v>
      </c>
      <c r="CB210">
        <f t="shared" si="305"/>
        <v>-21807.472598893026</v>
      </c>
      <c r="CC210">
        <f t="shared" si="306"/>
        <v>-25.000000000000004</v>
      </c>
    </row>
    <row r="211" spans="5:81" x14ac:dyDescent="0.2">
      <c r="E211">
        <f t="shared" si="307"/>
        <v>19.600000000000009</v>
      </c>
      <c r="F211" t="e" cm="1">
        <f t="array" ref="F211">xtoyxsnew($E211,F$14,alfa,vita)</f>
        <v>#VALUE!</v>
      </c>
      <c r="G211" t="e" cm="1">
        <f t="array" ref="G211">YtoYySInEW($E211,F$14,alfa,vita)</f>
        <v>#VALUE!</v>
      </c>
      <c r="H211">
        <f t="shared" si="233"/>
        <v>-2653.860101141709</v>
      </c>
      <c r="I211">
        <f t="shared" si="234"/>
        <v>2759.6336000694469</v>
      </c>
      <c r="J211">
        <f t="shared" si="235"/>
        <v>2336.1094970235213</v>
      </c>
      <c r="K211">
        <f t="shared" si="236"/>
        <v>-24.999999999999996</v>
      </c>
      <c r="L211">
        <f t="shared" si="237"/>
        <v>864.55079551990707</v>
      </c>
      <c r="M211">
        <f t="shared" si="238"/>
        <v>-24.999999999999996</v>
      </c>
      <c r="N211">
        <f t="shared" si="239"/>
        <v>456.02820441201942</v>
      </c>
      <c r="O211">
        <f t="shared" si="240"/>
        <v>-24.999999999999996</v>
      </c>
      <c r="P211">
        <f t="shared" si="241"/>
        <v>285.61944901923454</v>
      </c>
      <c r="Q211">
        <f t="shared" si="242"/>
        <v>-24.999999999999993</v>
      </c>
      <c r="R211">
        <f t="shared" si="243"/>
        <v>197.575862670373</v>
      </c>
      <c r="S211">
        <f t="shared" si="244"/>
        <v>-24.999999999999993</v>
      </c>
      <c r="T211">
        <f t="shared" si="245"/>
        <v>145.49360168409314</v>
      </c>
      <c r="U211">
        <f t="shared" si="246"/>
        <v>-25</v>
      </c>
      <c r="V211">
        <f t="shared" si="247"/>
        <v>111.60596797719829</v>
      </c>
      <c r="W211">
        <f t="shared" si="248"/>
        <v>-25</v>
      </c>
      <c r="X211">
        <f t="shared" si="249"/>
        <v>87.91213534812033</v>
      </c>
      <c r="Y211">
        <f t="shared" si="250"/>
        <v>-25</v>
      </c>
      <c r="Z211">
        <f t="shared" si="251"/>
        <v>70.3698266616517</v>
      </c>
      <c r="AA211">
        <f t="shared" si="252"/>
        <v>-25</v>
      </c>
      <c r="AB211">
        <f t="shared" si="253"/>
        <v>56.751474918188272</v>
      </c>
      <c r="AC211">
        <f t="shared" si="254"/>
        <v>-25</v>
      </c>
      <c r="AD211">
        <f t="shared" si="255"/>
        <v>45.741871183226664</v>
      </c>
      <c r="AE211">
        <f t="shared" si="256"/>
        <v>-25.000000000000004</v>
      </c>
      <c r="AF211">
        <f t="shared" si="257"/>
        <v>36.518436823865017</v>
      </c>
      <c r="AG211">
        <f t="shared" si="258"/>
        <v>-24.999999999999996</v>
      </c>
      <c r="AH211">
        <f t="shared" si="259"/>
        <v>28.539816339744824</v>
      </c>
      <c r="AI211">
        <f t="shared" si="260"/>
        <v>-25</v>
      </c>
      <c r="AJ211">
        <f t="shared" si="261"/>
        <v>21.432104094770011</v>
      </c>
      <c r="AK211">
        <f t="shared" si="262"/>
        <v>-24.999999999999996</v>
      </c>
      <c r="AL211">
        <f t="shared" si="263"/>
        <v>14.923920022010648</v>
      </c>
      <c r="AM211">
        <f t="shared" si="264"/>
        <v>-24.999999999999996</v>
      </c>
      <c r="AN211">
        <f t="shared" si="265"/>
        <v>8.8071829529268086</v>
      </c>
      <c r="AO211">
        <f t="shared" si="266"/>
        <v>-25</v>
      </c>
      <c r="AP211">
        <f t="shared" si="267"/>
        <v>2.9118389571127636</v>
      </c>
      <c r="AQ211">
        <f t="shared" si="268"/>
        <v>-25</v>
      </c>
      <c r="AR211">
        <f t="shared" si="269"/>
        <v>-2.9118389571127636</v>
      </c>
      <c r="AS211">
        <f t="shared" si="270"/>
        <v>-25</v>
      </c>
      <c r="AT211">
        <f t="shared" si="271"/>
        <v>-8.8071829529268086</v>
      </c>
      <c r="AU211">
        <f t="shared" si="272"/>
        <v>-25</v>
      </c>
      <c r="AV211">
        <f t="shared" si="273"/>
        <v>-14.923920022010648</v>
      </c>
      <c r="AW211">
        <f t="shared" si="274"/>
        <v>-24.999999999999996</v>
      </c>
      <c r="AX211">
        <f t="shared" si="275"/>
        <v>-21.432104094770011</v>
      </c>
      <c r="AY211">
        <f t="shared" si="276"/>
        <v>-24.999999999999996</v>
      </c>
      <c r="AZ211">
        <f t="shared" si="277"/>
        <v>-28.539816339744824</v>
      </c>
      <c r="BA211">
        <f t="shared" si="278"/>
        <v>-25</v>
      </c>
      <c r="BB211">
        <f t="shared" si="279"/>
        <v>-36.518436823865017</v>
      </c>
      <c r="BC211">
        <f t="shared" si="280"/>
        <v>-24.999999999999996</v>
      </c>
      <c r="BD211">
        <f t="shared" si="281"/>
        <v>-45.741871183226664</v>
      </c>
      <c r="BE211">
        <f t="shared" si="282"/>
        <v>-25.000000000000004</v>
      </c>
      <c r="BF211">
        <f t="shared" si="283"/>
        <v>-56.751474918188272</v>
      </c>
      <c r="BG211">
        <f t="shared" si="284"/>
        <v>-25</v>
      </c>
      <c r="BH211">
        <f t="shared" si="285"/>
        <v>-70.3698266616517</v>
      </c>
      <c r="BI211">
        <f t="shared" si="286"/>
        <v>-25</v>
      </c>
      <c r="BJ211">
        <f t="shared" si="287"/>
        <v>-87.91213534812033</v>
      </c>
      <c r="BK211">
        <f t="shared" si="288"/>
        <v>-25</v>
      </c>
      <c r="BL211">
        <f t="shared" si="289"/>
        <v>-111.60596797719829</v>
      </c>
      <c r="BM211">
        <f t="shared" si="290"/>
        <v>-25</v>
      </c>
      <c r="BN211">
        <f t="shared" si="291"/>
        <v>-145.49360168409314</v>
      </c>
      <c r="BO211">
        <f t="shared" si="292"/>
        <v>-25</v>
      </c>
      <c r="BP211">
        <f t="shared" si="293"/>
        <v>-197.575862670373</v>
      </c>
      <c r="BQ211">
        <f t="shared" si="294"/>
        <v>-24.999999999999993</v>
      </c>
      <c r="BR211">
        <f t="shared" si="295"/>
        <v>-285.61944901923454</v>
      </c>
      <c r="BS211">
        <f t="shared" si="296"/>
        <v>-24.999999999999993</v>
      </c>
      <c r="BT211">
        <f t="shared" si="297"/>
        <v>-456.02820441201942</v>
      </c>
      <c r="BU211">
        <f t="shared" si="298"/>
        <v>-24.999999999999996</v>
      </c>
      <c r="BV211">
        <f t="shared" si="299"/>
        <v>-864.55079551990707</v>
      </c>
      <c r="BW211">
        <f t="shared" si="300"/>
        <v>-24.999999999999996</v>
      </c>
      <c r="BX211">
        <f t="shared" si="301"/>
        <v>-2336.1094970235213</v>
      </c>
      <c r="BY211">
        <f t="shared" si="302"/>
        <v>-24.999999999999996</v>
      </c>
      <c r="BZ211">
        <f t="shared" si="303"/>
        <v>2653.860101141709</v>
      </c>
      <c r="CA211">
        <f t="shared" si="304"/>
        <v>2759.6336000694469</v>
      </c>
      <c r="CB211">
        <f t="shared" si="305"/>
        <v>-21807.472598893026</v>
      </c>
      <c r="CC211">
        <f t="shared" si="306"/>
        <v>-25.000000000000004</v>
      </c>
    </row>
    <row r="212" spans="5:81" x14ac:dyDescent="0.2">
      <c r="E212">
        <f t="shared" si="307"/>
        <v>19.70000000000001</v>
      </c>
      <c r="F212" t="e" cm="1">
        <f t="array" ref="F212">xtoyxsnew($E212,F$14,alfa,vita)</f>
        <v>#VALUE!</v>
      </c>
      <c r="G212" t="e" cm="1">
        <f t="array" ref="G212">YtoYySInEW($E212,F$14,alfa,vita)</f>
        <v>#VALUE!</v>
      </c>
      <c r="H212">
        <f t="shared" si="233"/>
        <v>-2684.6310052052818</v>
      </c>
      <c r="I212">
        <f t="shared" si="234"/>
        <v>2772.6570752553225</v>
      </c>
      <c r="J212">
        <f t="shared" si="235"/>
        <v>2336.1094970235213</v>
      </c>
      <c r="K212">
        <f t="shared" si="236"/>
        <v>-24.999999999999996</v>
      </c>
      <c r="L212">
        <f t="shared" si="237"/>
        <v>864.55079551990707</v>
      </c>
      <c r="M212">
        <f t="shared" si="238"/>
        <v>-24.999999999999996</v>
      </c>
      <c r="N212">
        <f t="shared" si="239"/>
        <v>456.02820441201942</v>
      </c>
      <c r="O212">
        <f t="shared" si="240"/>
        <v>-24.999999999999996</v>
      </c>
      <c r="P212">
        <f t="shared" si="241"/>
        <v>285.61944901923454</v>
      </c>
      <c r="Q212">
        <f t="shared" si="242"/>
        <v>-24.999999999999993</v>
      </c>
      <c r="R212">
        <f t="shared" si="243"/>
        <v>197.575862670373</v>
      </c>
      <c r="S212">
        <f t="shared" si="244"/>
        <v>-24.999999999999993</v>
      </c>
      <c r="T212">
        <f t="shared" si="245"/>
        <v>145.49360168409314</v>
      </c>
      <c r="U212">
        <f t="shared" si="246"/>
        <v>-25</v>
      </c>
      <c r="V212">
        <f t="shared" si="247"/>
        <v>111.60596797719829</v>
      </c>
      <c r="W212">
        <f t="shared" si="248"/>
        <v>-25</v>
      </c>
      <c r="X212">
        <f t="shared" si="249"/>
        <v>87.91213534812033</v>
      </c>
      <c r="Y212">
        <f t="shared" si="250"/>
        <v>-25</v>
      </c>
      <c r="Z212">
        <f t="shared" si="251"/>
        <v>70.3698266616517</v>
      </c>
      <c r="AA212">
        <f t="shared" si="252"/>
        <v>-25</v>
      </c>
      <c r="AB212">
        <f t="shared" si="253"/>
        <v>56.751474918188272</v>
      </c>
      <c r="AC212">
        <f t="shared" si="254"/>
        <v>-25</v>
      </c>
      <c r="AD212">
        <f t="shared" si="255"/>
        <v>45.741871183226664</v>
      </c>
      <c r="AE212">
        <f t="shared" si="256"/>
        <v>-25.000000000000004</v>
      </c>
      <c r="AF212">
        <f t="shared" si="257"/>
        <v>36.518436823865017</v>
      </c>
      <c r="AG212">
        <f t="shared" si="258"/>
        <v>-24.999999999999996</v>
      </c>
      <c r="AH212">
        <f t="shared" si="259"/>
        <v>28.539816339744824</v>
      </c>
      <c r="AI212">
        <f t="shared" si="260"/>
        <v>-25</v>
      </c>
      <c r="AJ212">
        <f t="shared" si="261"/>
        <v>21.432104094770011</v>
      </c>
      <c r="AK212">
        <f t="shared" si="262"/>
        <v>-24.999999999999996</v>
      </c>
      <c r="AL212">
        <f t="shared" si="263"/>
        <v>14.923920022010648</v>
      </c>
      <c r="AM212">
        <f t="shared" si="264"/>
        <v>-24.999999999999996</v>
      </c>
      <c r="AN212">
        <f t="shared" si="265"/>
        <v>8.8071829529268086</v>
      </c>
      <c r="AO212">
        <f t="shared" si="266"/>
        <v>-25</v>
      </c>
      <c r="AP212">
        <f t="shared" si="267"/>
        <v>2.9118389571127636</v>
      </c>
      <c r="AQ212">
        <f t="shared" si="268"/>
        <v>-25</v>
      </c>
      <c r="AR212">
        <f t="shared" si="269"/>
        <v>-2.9118389571127636</v>
      </c>
      <c r="AS212">
        <f t="shared" si="270"/>
        <v>-25</v>
      </c>
      <c r="AT212">
        <f t="shared" si="271"/>
        <v>-8.8071829529268086</v>
      </c>
      <c r="AU212">
        <f t="shared" si="272"/>
        <v>-25</v>
      </c>
      <c r="AV212">
        <f t="shared" si="273"/>
        <v>-14.923920022010648</v>
      </c>
      <c r="AW212">
        <f t="shared" si="274"/>
        <v>-24.999999999999996</v>
      </c>
      <c r="AX212">
        <f t="shared" si="275"/>
        <v>-21.432104094770011</v>
      </c>
      <c r="AY212">
        <f t="shared" si="276"/>
        <v>-24.999999999999996</v>
      </c>
      <c r="AZ212">
        <f t="shared" si="277"/>
        <v>-28.539816339744824</v>
      </c>
      <c r="BA212">
        <f t="shared" si="278"/>
        <v>-25</v>
      </c>
      <c r="BB212">
        <f t="shared" si="279"/>
        <v>-36.518436823865017</v>
      </c>
      <c r="BC212">
        <f t="shared" si="280"/>
        <v>-24.999999999999996</v>
      </c>
      <c r="BD212">
        <f t="shared" si="281"/>
        <v>-45.741871183226664</v>
      </c>
      <c r="BE212">
        <f t="shared" si="282"/>
        <v>-25.000000000000004</v>
      </c>
      <c r="BF212">
        <f t="shared" si="283"/>
        <v>-56.751474918188272</v>
      </c>
      <c r="BG212">
        <f t="shared" si="284"/>
        <v>-25</v>
      </c>
      <c r="BH212">
        <f t="shared" si="285"/>
        <v>-70.3698266616517</v>
      </c>
      <c r="BI212">
        <f t="shared" si="286"/>
        <v>-25</v>
      </c>
      <c r="BJ212">
        <f t="shared" si="287"/>
        <v>-87.91213534812033</v>
      </c>
      <c r="BK212">
        <f t="shared" si="288"/>
        <v>-25</v>
      </c>
      <c r="BL212">
        <f t="shared" si="289"/>
        <v>-111.60596797719829</v>
      </c>
      <c r="BM212">
        <f t="shared" si="290"/>
        <v>-25</v>
      </c>
      <c r="BN212">
        <f t="shared" si="291"/>
        <v>-145.49360168409314</v>
      </c>
      <c r="BO212">
        <f t="shared" si="292"/>
        <v>-25</v>
      </c>
      <c r="BP212">
        <f t="shared" si="293"/>
        <v>-197.575862670373</v>
      </c>
      <c r="BQ212">
        <f t="shared" si="294"/>
        <v>-24.999999999999993</v>
      </c>
      <c r="BR212">
        <f t="shared" si="295"/>
        <v>-285.61944901923454</v>
      </c>
      <c r="BS212">
        <f t="shared" si="296"/>
        <v>-24.999999999999993</v>
      </c>
      <c r="BT212">
        <f t="shared" si="297"/>
        <v>-456.02820441201942</v>
      </c>
      <c r="BU212">
        <f t="shared" si="298"/>
        <v>-24.999999999999996</v>
      </c>
      <c r="BV212">
        <f t="shared" si="299"/>
        <v>-864.55079551990707</v>
      </c>
      <c r="BW212">
        <f t="shared" si="300"/>
        <v>-24.999999999999996</v>
      </c>
      <c r="BX212">
        <f t="shared" si="301"/>
        <v>-2336.1094970235213</v>
      </c>
      <c r="BY212">
        <f t="shared" si="302"/>
        <v>-24.999999999999996</v>
      </c>
      <c r="BZ212">
        <f t="shared" si="303"/>
        <v>2684.6310052052818</v>
      </c>
      <c r="CA212">
        <f t="shared" si="304"/>
        <v>2772.6570752553225</v>
      </c>
      <c r="CB212">
        <f t="shared" si="305"/>
        <v>-21807.472598893026</v>
      </c>
      <c r="CC212">
        <f t="shared" si="306"/>
        <v>-25.000000000000004</v>
      </c>
    </row>
    <row r="213" spans="5:81" x14ac:dyDescent="0.2">
      <c r="E213">
        <f t="shared" si="307"/>
        <v>19.800000000000011</v>
      </c>
      <c r="F213" t="e" cm="1">
        <f t="array" ref="F213">xtoyxsnew($E213,F$14,alfa,vita)</f>
        <v>#VALUE!</v>
      </c>
      <c r="G213" t="e" cm="1">
        <f t="array" ref="G213">YtoYySInEW($E213,F$14,alfa,vita)</f>
        <v>#VALUE!</v>
      </c>
      <c r="H213">
        <f t="shared" si="233"/>
        <v>-2715.5447152369957</v>
      </c>
      <c r="I213">
        <f t="shared" si="234"/>
        <v>2785.5405302811587</v>
      </c>
      <c r="J213">
        <f t="shared" si="235"/>
        <v>2336.1094970235213</v>
      </c>
      <c r="K213">
        <f t="shared" si="236"/>
        <v>-24.999999999999996</v>
      </c>
      <c r="L213">
        <f t="shared" si="237"/>
        <v>864.55079551990707</v>
      </c>
      <c r="M213">
        <f t="shared" si="238"/>
        <v>-24.999999999999996</v>
      </c>
      <c r="N213">
        <f t="shared" si="239"/>
        <v>456.02820441201942</v>
      </c>
      <c r="O213">
        <f t="shared" si="240"/>
        <v>-24.999999999999996</v>
      </c>
      <c r="P213">
        <f t="shared" si="241"/>
        <v>285.61944901923454</v>
      </c>
      <c r="Q213">
        <f t="shared" si="242"/>
        <v>-24.999999999999993</v>
      </c>
      <c r="R213">
        <f t="shared" si="243"/>
        <v>197.575862670373</v>
      </c>
      <c r="S213">
        <f t="shared" si="244"/>
        <v>-24.999999999999993</v>
      </c>
      <c r="T213">
        <f t="shared" si="245"/>
        <v>145.49360168409314</v>
      </c>
      <c r="U213">
        <f t="shared" si="246"/>
        <v>-25</v>
      </c>
      <c r="V213">
        <f t="shared" si="247"/>
        <v>111.60596797719829</v>
      </c>
      <c r="W213">
        <f t="shared" si="248"/>
        <v>-25</v>
      </c>
      <c r="X213">
        <f t="shared" si="249"/>
        <v>87.91213534812033</v>
      </c>
      <c r="Y213">
        <f t="shared" si="250"/>
        <v>-25</v>
      </c>
      <c r="Z213">
        <f t="shared" si="251"/>
        <v>70.3698266616517</v>
      </c>
      <c r="AA213">
        <f t="shared" si="252"/>
        <v>-25</v>
      </c>
      <c r="AB213">
        <f t="shared" si="253"/>
        <v>56.751474918188272</v>
      </c>
      <c r="AC213">
        <f t="shared" si="254"/>
        <v>-25</v>
      </c>
      <c r="AD213">
        <f t="shared" si="255"/>
        <v>45.741871183226664</v>
      </c>
      <c r="AE213">
        <f t="shared" si="256"/>
        <v>-25.000000000000004</v>
      </c>
      <c r="AF213">
        <f t="shared" si="257"/>
        <v>36.518436823865017</v>
      </c>
      <c r="AG213">
        <f t="shared" si="258"/>
        <v>-24.999999999999996</v>
      </c>
      <c r="AH213">
        <f t="shared" si="259"/>
        <v>28.539816339744824</v>
      </c>
      <c r="AI213">
        <f t="shared" si="260"/>
        <v>-25</v>
      </c>
      <c r="AJ213">
        <f t="shared" si="261"/>
        <v>21.432104094770011</v>
      </c>
      <c r="AK213">
        <f t="shared" si="262"/>
        <v>-24.999999999999996</v>
      </c>
      <c r="AL213">
        <f t="shared" si="263"/>
        <v>14.923920022010648</v>
      </c>
      <c r="AM213">
        <f t="shared" si="264"/>
        <v>-24.999999999999996</v>
      </c>
      <c r="AN213">
        <f t="shared" si="265"/>
        <v>8.8071829529268086</v>
      </c>
      <c r="AO213">
        <f t="shared" si="266"/>
        <v>-25</v>
      </c>
      <c r="AP213">
        <f t="shared" si="267"/>
        <v>2.9118389571127636</v>
      </c>
      <c r="AQ213">
        <f t="shared" si="268"/>
        <v>-25</v>
      </c>
      <c r="AR213">
        <f t="shared" si="269"/>
        <v>-2.9118389571127636</v>
      </c>
      <c r="AS213">
        <f t="shared" si="270"/>
        <v>-25</v>
      </c>
      <c r="AT213">
        <f t="shared" si="271"/>
        <v>-8.8071829529268086</v>
      </c>
      <c r="AU213">
        <f t="shared" si="272"/>
        <v>-25</v>
      </c>
      <c r="AV213">
        <f t="shared" si="273"/>
        <v>-14.923920022010648</v>
      </c>
      <c r="AW213">
        <f t="shared" si="274"/>
        <v>-24.999999999999996</v>
      </c>
      <c r="AX213">
        <f t="shared" si="275"/>
        <v>-21.432104094770011</v>
      </c>
      <c r="AY213">
        <f t="shared" si="276"/>
        <v>-24.999999999999996</v>
      </c>
      <c r="AZ213">
        <f t="shared" si="277"/>
        <v>-28.539816339744824</v>
      </c>
      <c r="BA213">
        <f t="shared" si="278"/>
        <v>-25</v>
      </c>
      <c r="BB213">
        <f t="shared" si="279"/>
        <v>-36.518436823865017</v>
      </c>
      <c r="BC213">
        <f t="shared" si="280"/>
        <v>-24.999999999999996</v>
      </c>
      <c r="BD213">
        <f t="shared" si="281"/>
        <v>-45.741871183226664</v>
      </c>
      <c r="BE213">
        <f t="shared" si="282"/>
        <v>-25.000000000000004</v>
      </c>
      <c r="BF213">
        <f t="shared" si="283"/>
        <v>-56.751474918188272</v>
      </c>
      <c r="BG213">
        <f t="shared" si="284"/>
        <v>-25</v>
      </c>
      <c r="BH213">
        <f t="shared" si="285"/>
        <v>-70.3698266616517</v>
      </c>
      <c r="BI213">
        <f t="shared" si="286"/>
        <v>-25</v>
      </c>
      <c r="BJ213">
        <f t="shared" si="287"/>
        <v>-87.91213534812033</v>
      </c>
      <c r="BK213">
        <f t="shared" si="288"/>
        <v>-25</v>
      </c>
      <c r="BL213">
        <f t="shared" si="289"/>
        <v>-111.60596797719829</v>
      </c>
      <c r="BM213">
        <f t="shared" si="290"/>
        <v>-25</v>
      </c>
      <c r="BN213">
        <f t="shared" si="291"/>
        <v>-145.49360168409314</v>
      </c>
      <c r="BO213">
        <f t="shared" si="292"/>
        <v>-25</v>
      </c>
      <c r="BP213">
        <f t="shared" si="293"/>
        <v>-197.575862670373</v>
      </c>
      <c r="BQ213">
        <f t="shared" si="294"/>
        <v>-24.999999999999993</v>
      </c>
      <c r="BR213">
        <f t="shared" si="295"/>
        <v>-285.61944901923454</v>
      </c>
      <c r="BS213">
        <f t="shared" si="296"/>
        <v>-24.999999999999993</v>
      </c>
      <c r="BT213">
        <f t="shared" si="297"/>
        <v>-456.02820441201942</v>
      </c>
      <c r="BU213">
        <f t="shared" si="298"/>
        <v>-24.999999999999996</v>
      </c>
      <c r="BV213">
        <f t="shared" si="299"/>
        <v>-864.55079551990707</v>
      </c>
      <c r="BW213">
        <f t="shared" si="300"/>
        <v>-24.999999999999996</v>
      </c>
      <c r="BX213">
        <f t="shared" si="301"/>
        <v>-2336.1094970235213</v>
      </c>
      <c r="BY213">
        <f t="shared" si="302"/>
        <v>-24.999999999999996</v>
      </c>
      <c r="BZ213">
        <f t="shared" si="303"/>
        <v>2715.5447152369957</v>
      </c>
      <c r="CA213">
        <f t="shared" si="304"/>
        <v>2785.5405302811587</v>
      </c>
      <c r="CB213">
        <f t="shared" si="305"/>
        <v>-21807.472598893026</v>
      </c>
      <c r="CC213">
        <f t="shared" si="306"/>
        <v>-25.000000000000004</v>
      </c>
    </row>
    <row r="214" spans="5:81" x14ac:dyDescent="0.2">
      <c r="E214">
        <f t="shared" si="307"/>
        <v>19.900000000000013</v>
      </c>
      <c r="F214" t="e" cm="1">
        <f t="array" ref="F214">xtoyxsnew($E214,F$14,alfa,vita)</f>
        <v>#VALUE!</v>
      </c>
      <c r="G214" t="e" cm="1">
        <f t="array" ref="G214">YtoYySInEW($E214,F$14,alfa,vita)</f>
        <v>#VALUE!</v>
      </c>
      <c r="H214">
        <f t="shared" si="233"/>
        <v>-2746.5996789480932</v>
      </c>
      <c r="I214">
        <f t="shared" si="234"/>
        <v>2798.2823993337684</v>
      </c>
      <c r="J214">
        <f t="shared" si="235"/>
        <v>2336.1094970235213</v>
      </c>
      <c r="K214">
        <f t="shared" si="236"/>
        <v>-24.999999999999996</v>
      </c>
      <c r="L214">
        <f t="shared" si="237"/>
        <v>864.55079551990707</v>
      </c>
      <c r="M214">
        <f t="shared" si="238"/>
        <v>-24.999999999999996</v>
      </c>
      <c r="N214">
        <f t="shared" si="239"/>
        <v>456.02820441201942</v>
      </c>
      <c r="O214">
        <f t="shared" si="240"/>
        <v>-24.999999999999996</v>
      </c>
      <c r="P214">
        <f t="shared" si="241"/>
        <v>285.61944901923454</v>
      </c>
      <c r="Q214">
        <f t="shared" si="242"/>
        <v>-24.999999999999993</v>
      </c>
      <c r="R214">
        <f t="shared" si="243"/>
        <v>197.575862670373</v>
      </c>
      <c r="S214">
        <f t="shared" si="244"/>
        <v>-24.999999999999993</v>
      </c>
      <c r="T214">
        <f t="shared" si="245"/>
        <v>145.49360168409314</v>
      </c>
      <c r="U214">
        <f t="shared" si="246"/>
        <v>-25</v>
      </c>
      <c r="V214">
        <f t="shared" si="247"/>
        <v>111.60596797719829</v>
      </c>
      <c r="W214">
        <f t="shared" si="248"/>
        <v>-25</v>
      </c>
      <c r="X214">
        <f t="shared" si="249"/>
        <v>87.91213534812033</v>
      </c>
      <c r="Y214">
        <f t="shared" si="250"/>
        <v>-25</v>
      </c>
      <c r="Z214">
        <f t="shared" si="251"/>
        <v>70.3698266616517</v>
      </c>
      <c r="AA214">
        <f t="shared" si="252"/>
        <v>-25</v>
      </c>
      <c r="AB214">
        <f t="shared" si="253"/>
        <v>56.751474918188272</v>
      </c>
      <c r="AC214">
        <f t="shared" si="254"/>
        <v>-25</v>
      </c>
      <c r="AD214">
        <f t="shared" si="255"/>
        <v>45.741871183226664</v>
      </c>
      <c r="AE214">
        <f t="shared" si="256"/>
        <v>-25.000000000000004</v>
      </c>
      <c r="AF214">
        <f t="shared" si="257"/>
        <v>36.518436823865017</v>
      </c>
      <c r="AG214">
        <f t="shared" si="258"/>
        <v>-24.999999999999996</v>
      </c>
      <c r="AH214">
        <f t="shared" si="259"/>
        <v>28.539816339744824</v>
      </c>
      <c r="AI214">
        <f t="shared" si="260"/>
        <v>-25</v>
      </c>
      <c r="AJ214">
        <f t="shared" si="261"/>
        <v>21.432104094770011</v>
      </c>
      <c r="AK214">
        <f t="shared" si="262"/>
        <v>-24.999999999999996</v>
      </c>
      <c r="AL214">
        <f t="shared" si="263"/>
        <v>14.923920022010648</v>
      </c>
      <c r="AM214">
        <f t="shared" si="264"/>
        <v>-24.999999999999996</v>
      </c>
      <c r="AN214">
        <f t="shared" si="265"/>
        <v>8.8071829529268086</v>
      </c>
      <c r="AO214">
        <f t="shared" si="266"/>
        <v>-25</v>
      </c>
      <c r="AP214">
        <f t="shared" si="267"/>
        <v>2.9118389571127636</v>
      </c>
      <c r="AQ214">
        <f t="shared" si="268"/>
        <v>-25</v>
      </c>
      <c r="AR214">
        <f t="shared" si="269"/>
        <v>-2.9118389571127636</v>
      </c>
      <c r="AS214">
        <f t="shared" si="270"/>
        <v>-25</v>
      </c>
      <c r="AT214">
        <f t="shared" si="271"/>
        <v>-8.8071829529268086</v>
      </c>
      <c r="AU214">
        <f t="shared" si="272"/>
        <v>-25</v>
      </c>
      <c r="AV214">
        <f t="shared" si="273"/>
        <v>-14.923920022010648</v>
      </c>
      <c r="AW214">
        <f t="shared" si="274"/>
        <v>-24.999999999999996</v>
      </c>
      <c r="AX214">
        <f t="shared" si="275"/>
        <v>-21.432104094770011</v>
      </c>
      <c r="AY214">
        <f t="shared" si="276"/>
        <v>-24.999999999999996</v>
      </c>
      <c r="AZ214">
        <f t="shared" si="277"/>
        <v>-28.539816339744824</v>
      </c>
      <c r="BA214">
        <f t="shared" si="278"/>
        <v>-25</v>
      </c>
      <c r="BB214">
        <f t="shared" si="279"/>
        <v>-36.518436823865017</v>
      </c>
      <c r="BC214">
        <f t="shared" si="280"/>
        <v>-24.999999999999996</v>
      </c>
      <c r="BD214">
        <f t="shared" si="281"/>
        <v>-45.741871183226664</v>
      </c>
      <c r="BE214">
        <f t="shared" si="282"/>
        <v>-25.000000000000004</v>
      </c>
      <c r="BF214">
        <f t="shared" si="283"/>
        <v>-56.751474918188272</v>
      </c>
      <c r="BG214">
        <f t="shared" si="284"/>
        <v>-25</v>
      </c>
      <c r="BH214">
        <f t="shared" si="285"/>
        <v>-70.3698266616517</v>
      </c>
      <c r="BI214">
        <f t="shared" si="286"/>
        <v>-25</v>
      </c>
      <c r="BJ214">
        <f t="shared" si="287"/>
        <v>-87.91213534812033</v>
      </c>
      <c r="BK214">
        <f t="shared" si="288"/>
        <v>-25</v>
      </c>
      <c r="BL214">
        <f t="shared" si="289"/>
        <v>-111.60596797719829</v>
      </c>
      <c r="BM214">
        <f t="shared" si="290"/>
        <v>-25</v>
      </c>
      <c r="BN214">
        <f t="shared" si="291"/>
        <v>-145.49360168409314</v>
      </c>
      <c r="BO214">
        <f t="shared" si="292"/>
        <v>-25</v>
      </c>
      <c r="BP214">
        <f t="shared" si="293"/>
        <v>-197.575862670373</v>
      </c>
      <c r="BQ214">
        <f t="shared" si="294"/>
        <v>-24.999999999999993</v>
      </c>
      <c r="BR214">
        <f t="shared" si="295"/>
        <v>-285.61944901923454</v>
      </c>
      <c r="BS214">
        <f t="shared" si="296"/>
        <v>-24.999999999999993</v>
      </c>
      <c r="BT214">
        <f t="shared" si="297"/>
        <v>-456.02820441201942</v>
      </c>
      <c r="BU214">
        <f t="shared" si="298"/>
        <v>-24.999999999999996</v>
      </c>
      <c r="BV214">
        <f t="shared" si="299"/>
        <v>-864.55079551990707</v>
      </c>
      <c r="BW214">
        <f t="shared" si="300"/>
        <v>-24.999999999999996</v>
      </c>
      <c r="BX214">
        <f t="shared" si="301"/>
        <v>-2336.1094970235213</v>
      </c>
      <c r="BY214">
        <f t="shared" si="302"/>
        <v>-24.999999999999996</v>
      </c>
      <c r="BZ214">
        <f t="shared" si="303"/>
        <v>2746.5996789480932</v>
      </c>
      <c r="CA214">
        <f t="shared" si="304"/>
        <v>2798.2823993337684</v>
      </c>
      <c r="CB214">
        <f t="shared" si="305"/>
        <v>-21807.472598893026</v>
      </c>
      <c r="CC214">
        <f t="shared" si="306"/>
        <v>-25.000000000000004</v>
      </c>
    </row>
    <row r="215" spans="5:81" x14ac:dyDescent="0.2">
      <c r="E215">
        <f t="shared" si="307"/>
        <v>20.000000000000014</v>
      </c>
      <c r="F215" t="e" cm="1">
        <f t="array" ref="F215">xtoyxsnew($E215,F$14,alfa,vita)</f>
        <v>#VALUE!</v>
      </c>
      <c r="G215" t="e" cm="1">
        <f t="array" ref="G215">YtoYySInEW($E215,F$14,alfa,vita)</f>
        <v>#VALUE!</v>
      </c>
      <c r="H215">
        <f t="shared" si="233"/>
        <v>-2777.7943268823064</v>
      </c>
      <c r="I215">
        <f t="shared" si="234"/>
        <v>2810.8811338078608</v>
      </c>
      <c r="J215">
        <f t="shared" si="235"/>
        <v>2336.1094970235213</v>
      </c>
      <c r="K215">
        <f t="shared" si="236"/>
        <v>-24.999999999999996</v>
      </c>
      <c r="L215">
        <f t="shared" si="237"/>
        <v>864.55079551990707</v>
      </c>
      <c r="M215">
        <f t="shared" si="238"/>
        <v>-24.999999999999996</v>
      </c>
      <c r="N215">
        <f t="shared" si="239"/>
        <v>456.02820441201942</v>
      </c>
      <c r="O215">
        <f t="shared" si="240"/>
        <v>-24.999999999999996</v>
      </c>
      <c r="P215">
        <f t="shared" si="241"/>
        <v>285.61944901923454</v>
      </c>
      <c r="Q215">
        <f t="shared" si="242"/>
        <v>-24.999999999999993</v>
      </c>
      <c r="R215">
        <f t="shared" si="243"/>
        <v>197.575862670373</v>
      </c>
      <c r="S215">
        <f t="shared" si="244"/>
        <v>-24.999999999999993</v>
      </c>
      <c r="T215">
        <f t="shared" si="245"/>
        <v>145.49360168409314</v>
      </c>
      <c r="U215">
        <f t="shared" si="246"/>
        <v>-25</v>
      </c>
      <c r="V215">
        <f t="shared" si="247"/>
        <v>111.60596797719829</v>
      </c>
      <c r="W215">
        <f t="shared" si="248"/>
        <v>-25</v>
      </c>
      <c r="X215">
        <f t="shared" si="249"/>
        <v>87.91213534812033</v>
      </c>
      <c r="Y215">
        <f t="shared" si="250"/>
        <v>-25</v>
      </c>
      <c r="Z215">
        <f t="shared" si="251"/>
        <v>70.3698266616517</v>
      </c>
      <c r="AA215">
        <f t="shared" si="252"/>
        <v>-25</v>
      </c>
      <c r="AB215">
        <f t="shared" si="253"/>
        <v>56.751474918188272</v>
      </c>
      <c r="AC215">
        <f t="shared" si="254"/>
        <v>-25</v>
      </c>
      <c r="AD215">
        <f t="shared" si="255"/>
        <v>45.741871183226664</v>
      </c>
      <c r="AE215">
        <f t="shared" si="256"/>
        <v>-25.000000000000004</v>
      </c>
      <c r="AF215">
        <f t="shared" si="257"/>
        <v>36.518436823865017</v>
      </c>
      <c r="AG215">
        <f t="shared" si="258"/>
        <v>-24.999999999999996</v>
      </c>
      <c r="AH215">
        <f t="shared" si="259"/>
        <v>28.539816339744824</v>
      </c>
      <c r="AI215">
        <f t="shared" si="260"/>
        <v>-25</v>
      </c>
      <c r="AJ215">
        <f t="shared" si="261"/>
        <v>21.432104094770011</v>
      </c>
      <c r="AK215">
        <f t="shared" si="262"/>
        <v>-24.999999999999996</v>
      </c>
      <c r="AL215">
        <f t="shared" si="263"/>
        <v>14.923920022010648</v>
      </c>
      <c r="AM215">
        <f t="shared" si="264"/>
        <v>-24.999999999999996</v>
      </c>
      <c r="AN215">
        <f t="shared" si="265"/>
        <v>8.8071829529268086</v>
      </c>
      <c r="AO215">
        <f t="shared" si="266"/>
        <v>-25</v>
      </c>
      <c r="AP215">
        <f t="shared" si="267"/>
        <v>2.9118389571127636</v>
      </c>
      <c r="AQ215">
        <f t="shared" si="268"/>
        <v>-25</v>
      </c>
      <c r="AR215">
        <f t="shared" si="269"/>
        <v>-2.9118389571127636</v>
      </c>
      <c r="AS215">
        <f t="shared" si="270"/>
        <v>-25</v>
      </c>
      <c r="AT215">
        <f t="shared" si="271"/>
        <v>-8.8071829529268086</v>
      </c>
      <c r="AU215">
        <f t="shared" si="272"/>
        <v>-25</v>
      </c>
      <c r="AV215">
        <f t="shared" si="273"/>
        <v>-14.923920022010648</v>
      </c>
      <c r="AW215">
        <f t="shared" si="274"/>
        <v>-24.999999999999996</v>
      </c>
      <c r="AX215">
        <f t="shared" si="275"/>
        <v>-21.432104094770011</v>
      </c>
      <c r="AY215">
        <f t="shared" si="276"/>
        <v>-24.999999999999996</v>
      </c>
      <c r="AZ215">
        <f t="shared" si="277"/>
        <v>-28.539816339744824</v>
      </c>
      <c r="BA215">
        <f t="shared" si="278"/>
        <v>-25</v>
      </c>
      <c r="BB215">
        <f t="shared" si="279"/>
        <v>-36.518436823865017</v>
      </c>
      <c r="BC215">
        <f t="shared" si="280"/>
        <v>-24.999999999999996</v>
      </c>
      <c r="BD215">
        <f t="shared" si="281"/>
        <v>-45.741871183226664</v>
      </c>
      <c r="BE215">
        <f t="shared" si="282"/>
        <v>-25.000000000000004</v>
      </c>
      <c r="BF215">
        <f t="shared" si="283"/>
        <v>-56.751474918188272</v>
      </c>
      <c r="BG215">
        <f t="shared" si="284"/>
        <v>-25</v>
      </c>
      <c r="BH215">
        <f t="shared" si="285"/>
        <v>-70.3698266616517</v>
      </c>
      <c r="BI215">
        <f t="shared" si="286"/>
        <v>-25</v>
      </c>
      <c r="BJ215">
        <f t="shared" si="287"/>
        <v>-87.91213534812033</v>
      </c>
      <c r="BK215">
        <f t="shared" si="288"/>
        <v>-25</v>
      </c>
      <c r="BL215">
        <f t="shared" si="289"/>
        <v>-111.60596797719829</v>
      </c>
      <c r="BM215">
        <f t="shared" si="290"/>
        <v>-25</v>
      </c>
      <c r="BN215">
        <f t="shared" si="291"/>
        <v>-145.49360168409314</v>
      </c>
      <c r="BO215">
        <f t="shared" si="292"/>
        <v>-25</v>
      </c>
      <c r="BP215">
        <f t="shared" si="293"/>
        <v>-197.575862670373</v>
      </c>
      <c r="BQ215">
        <f t="shared" si="294"/>
        <v>-24.999999999999993</v>
      </c>
      <c r="BR215">
        <f t="shared" si="295"/>
        <v>-285.61944901923454</v>
      </c>
      <c r="BS215">
        <f t="shared" si="296"/>
        <v>-24.999999999999993</v>
      </c>
      <c r="BT215">
        <f t="shared" si="297"/>
        <v>-456.02820441201942</v>
      </c>
      <c r="BU215">
        <f t="shared" si="298"/>
        <v>-24.999999999999996</v>
      </c>
      <c r="BV215">
        <f t="shared" si="299"/>
        <v>-864.55079551990707</v>
      </c>
      <c r="BW215">
        <f t="shared" si="300"/>
        <v>-24.999999999999996</v>
      </c>
      <c r="BX215">
        <f t="shared" si="301"/>
        <v>-2336.1094970235213</v>
      </c>
      <c r="BY215">
        <f t="shared" si="302"/>
        <v>-24.999999999999996</v>
      </c>
      <c r="BZ215">
        <f t="shared" si="303"/>
        <v>2777.7943268823064</v>
      </c>
      <c r="CA215">
        <f t="shared" si="304"/>
        <v>2810.8811338078608</v>
      </c>
      <c r="CB215">
        <f t="shared" si="305"/>
        <v>-21807.472598893026</v>
      </c>
      <c r="CC215">
        <f t="shared" si="306"/>
        <v>-25.000000000000004</v>
      </c>
    </row>
    <row r="216" spans="5:81" x14ac:dyDescent="0.2">
      <c r="E216">
        <f t="shared" si="307"/>
        <v>20.100000000000016</v>
      </c>
      <c r="F216" t="e" cm="1">
        <f t="array" ref="F216">xtoyxsnew($E216,F$14,alfa,vita)</f>
        <v>#VALUE!</v>
      </c>
      <c r="G216" t="e" cm="1">
        <f t="array" ref="G216">YtoYySInEW($E216,F$14,alfa,vita)</f>
        <v>#VALUE!</v>
      </c>
      <c r="H216">
        <f t="shared" si="233"/>
        <v>-2809.1270726065991</v>
      </c>
      <c r="I216">
        <f t="shared" si="234"/>
        <v>2823.3352024942587</v>
      </c>
      <c r="J216">
        <f t="shared" si="235"/>
        <v>2336.1094970235213</v>
      </c>
      <c r="K216">
        <f t="shared" si="236"/>
        <v>-24.999999999999996</v>
      </c>
      <c r="L216">
        <f t="shared" si="237"/>
        <v>864.55079551990707</v>
      </c>
      <c r="M216">
        <f t="shared" si="238"/>
        <v>-24.999999999999996</v>
      </c>
      <c r="N216">
        <f t="shared" si="239"/>
        <v>456.02820441201942</v>
      </c>
      <c r="O216">
        <f t="shared" si="240"/>
        <v>-24.999999999999996</v>
      </c>
      <c r="P216">
        <f t="shared" si="241"/>
        <v>285.61944901923454</v>
      </c>
      <c r="Q216">
        <f t="shared" si="242"/>
        <v>-24.999999999999993</v>
      </c>
      <c r="R216">
        <f t="shared" si="243"/>
        <v>197.575862670373</v>
      </c>
      <c r="S216">
        <f t="shared" si="244"/>
        <v>-24.999999999999993</v>
      </c>
      <c r="T216">
        <f t="shared" si="245"/>
        <v>145.49360168409314</v>
      </c>
      <c r="U216">
        <f t="shared" si="246"/>
        <v>-25</v>
      </c>
      <c r="V216">
        <f t="shared" si="247"/>
        <v>111.60596797719829</v>
      </c>
      <c r="W216">
        <f t="shared" si="248"/>
        <v>-25</v>
      </c>
      <c r="X216">
        <f t="shared" si="249"/>
        <v>87.91213534812033</v>
      </c>
      <c r="Y216">
        <f t="shared" si="250"/>
        <v>-25</v>
      </c>
      <c r="Z216">
        <f t="shared" si="251"/>
        <v>70.3698266616517</v>
      </c>
      <c r="AA216">
        <f t="shared" si="252"/>
        <v>-25</v>
      </c>
      <c r="AB216">
        <f t="shared" si="253"/>
        <v>56.751474918188272</v>
      </c>
      <c r="AC216">
        <f t="shared" si="254"/>
        <v>-25</v>
      </c>
      <c r="AD216">
        <f t="shared" si="255"/>
        <v>45.741871183226664</v>
      </c>
      <c r="AE216">
        <f t="shared" si="256"/>
        <v>-25.000000000000004</v>
      </c>
      <c r="AF216">
        <f t="shared" si="257"/>
        <v>36.518436823865017</v>
      </c>
      <c r="AG216">
        <f t="shared" si="258"/>
        <v>-24.999999999999996</v>
      </c>
      <c r="AH216">
        <f t="shared" si="259"/>
        <v>28.539816339744824</v>
      </c>
      <c r="AI216">
        <f t="shared" si="260"/>
        <v>-25</v>
      </c>
      <c r="AJ216">
        <f t="shared" si="261"/>
        <v>21.432104094770011</v>
      </c>
      <c r="AK216">
        <f t="shared" si="262"/>
        <v>-24.999999999999996</v>
      </c>
      <c r="AL216">
        <f t="shared" si="263"/>
        <v>14.923920022010648</v>
      </c>
      <c r="AM216">
        <f t="shared" si="264"/>
        <v>-24.999999999999996</v>
      </c>
      <c r="AN216">
        <f t="shared" si="265"/>
        <v>8.8071829529268086</v>
      </c>
      <c r="AO216">
        <f t="shared" si="266"/>
        <v>-25</v>
      </c>
      <c r="AP216">
        <f t="shared" si="267"/>
        <v>2.9118389571127636</v>
      </c>
      <c r="AQ216">
        <f t="shared" si="268"/>
        <v>-25</v>
      </c>
      <c r="AR216">
        <f t="shared" si="269"/>
        <v>-2.9118389571127636</v>
      </c>
      <c r="AS216">
        <f t="shared" si="270"/>
        <v>-25</v>
      </c>
      <c r="AT216">
        <f t="shared" si="271"/>
        <v>-8.8071829529268086</v>
      </c>
      <c r="AU216">
        <f t="shared" si="272"/>
        <v>-25</v>
      </c>
      <c r="AV216">
        <f t="shared" si="273"/>
        <v>-14.923920022010648</v>
      </c>
      <c r="AW216">
        <f t="shared" si="274"/>
        <v>-24.999999999999996</v>
      </c>
      <c r="AX216">
        <f t="shared" si="275"/>
        <v>-21.432104094770011</v>
      </c>
      <c r="AY216">
        <f t="shared" si="276"/>
        <v>-24.999999999999996</v>
      </c>
      <c r="AZ216">
        <f t="shared" si="277"/>
        <v>-28.539816339744824</v>
      </c>
      <c r="BA216">
        <f t="shared" si="278"/>
        <v>-25</v>
      </c>
      <c r="BB216">
        <f t="shared" si="279"/>
        <v>-36.518436823865017</v>
      </c>
      <c r="BC216">
        <f t="shared" si="280"/>
        <v>-24.999999999999996</v>
      </c>
      <c r="BD216">
        <f t="shared" si="281"/>
        <v>-45.741871183226664</v>
      </c>
      <c r="BE216">
        <f t="shared" si="282"/>
        <v>-25.000000000000004</v>
      </c>
      <c r="BF216">
        <f t="shared" si="283"/>
        <v>-56.751474918188272</v>
      </c>
      <c r="BG216">
        <f t="shared" si="284"/>
        <v>-25</v>
      </c>
      <c r="BH216">
        <f t="shared" si="285"/>
        <v>-70.3698266616517</v>
      </c>
      <c r="BI216">
        <f t="shared" si="286"/>
        <v>-25</v>
      </c>
      <c r="BJ216">
        <f t="shared" si="287"/>
        <v>-87.91213534812033</v>
      </c>
      <c r="BK216">
        <f t="shared" si="288"/>
        <v>-25</v>
      </c>
      <c r="BL216">
        <f t="shared" si="289"/>
        <v>-111.60596797719829</v>
      </c>
      <c r="BM216">
        <f t="shared" si="290"/>
        <v>-25</v>
      </c>
      <c r="BN216">
        <f t="shared" si="291"/>
        <v>-145.49360168409314</v>
      </c>
      <c r="BO216">
        <f t="shared" si="292"/>
        <v>-25</v>
      </c>
      <c r="BP216">
        <f t="shared" si="293"/>
        <v>-197.575862670373</v>
      </c>
      <c r="BQ216">
        <f t="shared" si="294"/>
        <v>-24.999999999999993</v>
      </c>
      <c r="BR216">
        <f t="shared" si="295"/>
        <v>-285.61944901923454</v>
      </c>
      <c r="BS216">
        <f t="shared" si="296"/>
        <v>-24.999999999999993</v>
      </c>
      <c r="BT216">
        <f t="shared" si="297"/>
        <v>-456.02820441201942</v>
      </c>
      <c r="BU216">
        <f t="shared" si="298"/>
        <v>-24.999999999999996</v>
      </c>
      <c r="BV216">
        <f t="shared" si="299"/>
        <v>-864.55079551990707</v>
      </c>
      <c r="BW216">
        <f t="shared" si="300"/>
        <v>-24.999999999999996</v>
      </c>
      <c r="BX216">
        <f t="shared" si="301"/>
        <v>-2336.1094970235213</v>
      </c>
      <c r="BY216">
        <f t="shared" si="302"/>
        <v>-24.999999999999996</v>
      </c>
      <c r="BZ216">
        <f t="shared" si="303"/>
        <v>2809.1270726065991</v>
      </c>
      <c r="CA216">
        <f t="shared" si="304"/>
        <v>2823.3352024942587</v>
      </c>
      <c r="CB216">
        <f t="shared" si="305"/>
        <v>-21807.472598893026</v>
      </c>
      <c r="CC216">
        <f t="shared" si="306"/>
        <v>-25.000000000000004</v>
      </c>
    </row>
    <row r="217" spans="5:81" x14ac:dyDescent="0.2">
      <c r="E217">
        <f t="shared" si="307"/>
        <v>20.200000000000017</v>
      </c>
      <c r="F217" t="e" cm="1">
        <f t="array" ref="F217">xtoyxsnew($E217,F$14,alfa,vita)</f>
        <v>#VALUE!</v>
      </c>
      <c r="G217" t="e" cm="1">
        <f t="array" ref="G217">YtoYySInEW($E217,F$14,alfa,vita)</f>
        <v>#VALUE!</v>
      </c>
      <c r="H217">
        <f t="shared" si="233"/>
        <v>-2840.5963129039787</v>
      </c>
      <c r="I217">
        <f t="shared" si="234"/>
        <v>2835.6430917659923</v>
      </c>
      <c r="J217">
        <f t="shared" si="235"/>
        <v>2336.1094970235213</v>
      </c>
      <c r="K217">
        <f t="shared" si="236"/>
        <v>-24.999999999999996</v>
      </c>
      <c r="L217">
        <f t="shared" si="237"/>
        <v>864.55079551990707</v>
      </c>
      <c r="M217">
        <f t="shared" si="238"/>
        <v>-24.999999999999996</v>
      </c>
      <c r="N217">
        <f t="shared" si="239"/>
        <v>456.02820441201942</v>
      </c>
      <c r="O217">
        <f t="shared" si="240"/>
        <v>-24.999999999999996</v>
      </c>
      <c r="P217">
        <f t="shared" si="241"/>
        <v>285.61944901923454</v>
      </c>
      <c r="Q217">
        <f t="shared" si="242"/>
        <v>-24.999999999999993</v>
      </c>
      <c r="R217">
        <f t="shared" si="243"/>
        <v>197.575862670373</v>
      </c>
      <c r="S217">
        <f t="shared" si="244"/>
        <v>-24.999999999999993</v>
      </c>
      <c r="T217">
        <f t="shared" si="245"/>
        <v>145.49360168409314</v>
      </c>
      <c r="U217">
        <f t="shared" si="246"/>
        <v>-25</v>
      </c>
      <c r="V217">
        <f t="shared" si="247"/>
        <v>111.60596797719829</v>
      </c>
      <c r="W217">
        <f t="shared" si="248"/>
        <v>-25</v>
      </c>
      <c r="X217">
        <f t="shared" si="249"/>
        <v>87.91213534812033</v>
      </c>
      <c r="Y217">
        <f t="shared" si="250"/>
        <v>-25</v>
      </c>
      <c r="Z217">
        <f t="shared" si="251"/>
        <v>70.3698266616517</v>
      </c>
      <c r="AA217">
        <f t="shared" si="252"/>
        <v>-25</v>
      </c>
      <c r="AB217">
        <f t="shared" si="253"/>
        <v>56.751474918188272</v>
      </c>
      <c r="AC217">
        <f t="shared" si="254"/>
        <v>-25</v>
      </c>
      <c r="AD217">
        <f t="shared" si="255"/>
        <v>45.741871183226664</v>
      </c>
      <c r="AE217">
        <f t="shared" si="256"/>
        <v>-25.000000000000004</v>
      </c>
      <c r="AF217">
        <f t="shared" si="257"/>
        <v>36.518436823865017</v>
      </c>
      <c r="AG217">
        <f t="shared" si="258"/>
        <v>-24.999999999999996</v>
      </c>
      <c r="AH217">
        <f t="shared" si="259"/>
        <v>28.539816339744824</v>
      </c>
      <c r="AI217">
        <f t="shared" si="260"/>
        <v>-25</v>
      </c>
      <c r="AJ217">
        <f t="shared" si="261"/>
        <v>21.432104094770011</v>
      </c>
      <c r="AK217">
        <f t="shared" si="262"/>
        <v>-24.999999999999996</v>
      </c>
      <c r="AL217">
        <f t="shared" si="263"/>
        <v>14.923920022010648</v>
      </c>
      <c r="AM217">
        <f t="shared" si="264"/>
        <v>-24.999999999999996</v>
      </c>
      <c r="AN217">
        <f t="shared" si="265"/>
        <v>8.8071829529268086</v>
      </c>
      <c r="AO217">
        <f t="shared" si="266"/>
        <v>-25</v>
      </c>
      <c r="AP217">
        <f t="shared" si="267"/>
        <v>2.9118389571127636</v>
      </c>
      <c r="AQ217">
        <f t="shared" si="268"/>
        <v>-25</v>
      </c>
      <c r="AR217">
        <f t="shared" si="269"/>
        <v>-2.9118389571127636</v>
      </c>
      <c r="AS217">
        <f t="shared" si="270"/>
        <v>-25</v>
      </c>
      <c r="AT217">
        <f t="shared" si="271"/>
        <v>-8.8071829529268086</v>
      </c>
      <c r="AU217">
        <f t="shared" si="272"/>
        <v>-25</v>
      </c>
      <c r="AV217">
        <f t="shared" si="273"/>
        <v>-14.923920022010648</v>
      </c>
      <c r="AW217">
        <f t="shared" si="274"/>
        <v>-24.999999999999996</v>
      </c>
      <c r="AX217">
        <f t="shared" si="275"/>
        <v>-21.432104094770011</v>
      </c>
      <c r="AY217">
        <f t="shared" si="276"/>
        <v>-24.999999999999996</v>
      </c>
      <c r="AZ217">
        <f t="shared" si="277"/>
        <v>-28.539816339744824</v>
      </c>
      <c r="BA217">
        <f t="shared" si="278"/>
        <v>-25</v>
      </c>
      <c r="BB217">
        <f t="shared" si="279"/>
        <v>-36.518436823865017</v>
      </c>
      <c r="BC217">
        <f t="shared" si="280"/>
        <v>-24.999999999999996</v>
      </c>
      <c r="BD217">
        <f t="shared" si="281"/>
        <v>-45.741871183226664</v>
      </c>
      <c r="BE217">
        <f t="shared" si="282"/>
        <v>-25.000000000000004</v>
      </c>
      <c r="BF217">
        <f t="shared" si="283"/>
        <v>-56.751474918188272</v>
      </c>
      <c r="BG217">
        <f t="shared" si="284"/>
        <v>-25</v>
      </c>
      <c r="BH217">
        <f t="shared" si="285"/>
        <v>-70.3698266616517</v>
      </c>
      <c r="BI217">
        <f t="shared" si="286"/>
        <v>-25</v>
      </c>
      <c r="BJ217">
        <f t="shared" si="287"/>
        <v>-87.91213534812033</v>
      </c>
      <c r="BK217">
        <f t="shared" si="288"/>
        <v>-25</v>
      </c>
      <c r="BL217">
        <f t="shared" si="289"/>
        <v>-111.60596797719829</v>
      </c>
      <c r="BM217">
        <f t="shared" si="290"/>
        <v>-25</v>
      </c>
      <c r="BN217">
        <f t="shared" si="291"/>
        <v>-145.49360168409314</v>
      </c>
      <c r="BO217">
        <f t="shared" si="292"/>
        <v>-25</v>
      </c>
      <c r="BP217">
        <f t="shared" si="293"/>
        <v>-197.575862670373</v>
      </c>
      <c r="BQ217">
        <f t="shared" si="294"/>
        <v>-24.999999999999993</v>
      </c>
      <c r="BR217">
        <f t="shared" si="295"/>
        <v>-285.61944901923454</v>
      </c>
      <c r="BS217">
        <f t="shared" si="296"/>
        <v>-24.999999999999993</v>
      </c>
      <c r="BT217">
        <f t="shared" si="297"/>
        <v>-456.02820441201942</v>
      </c>
      <c r="BU217">
        <f t="shared" si="298"/>
        <v>-24.999999999999996</v>
      </c>
      <c r="BV217">
        <f t="shared" si="299"/>
        <v>-864.55079551990707</v>
      </c>
      <c r="BW217">
        <f t="shared" si="300"/>
        <v>-24.999999999999996</v>
      </c>
      <c r="BX217">
        <f t="shared" si="301"/>
        <v>-2336.1094970235213</v>
      </c>
      <c r="BY217">
        <f t="shared" si="302"/>
        <v>-24.999999999999996</v>
      </c>
      <c r="BZ217">
        <f t="shared" si="303"/>
        <v>2840.5963129039787</v>
      </c>
      <c r="CA217">
        <f t="shared" si="304"/>
        <v>2835.6430917659923</v>
      </c>
      <c r="CB217">
        <f t="shared" si="305"/>
        <v>-21807.472598893026</v>
      </c>
      <c r="CC217">
        <f t="shared" si="306"/>
        <v>-25.000000000000004</v>
      </c>
    </row>
    <row r="218" spans="5:81" x14ac:dyDescent="0.2">
      <c r="E218">
        <f t="shared" si="307"/>
        <v>20.300000000000018</v>
      </c>
      <c r="F218" t="e" cm="1">
        <f t="array" ref="F218">xtoyxsnew($E218,F$14,alfa,vita)</f>
        <v>#VALUE!</v>
      </c>
      <c r="G218" t="e" cm="1">
        <f t="array" ref="G218">YtoYySInEW($E218,F$14,alfa,vita)</f>
        <v>#VALUE!</v>
      </c>
      <c r="H218">
        <f t="shared" si="233"/>
        <v>-2872.2004279683511</v>
      </c>
      <c r="I218">
        <f t="shared" si="234"/>
        <v>2847.803305762262</v>
      </c>
      <c r="J218">
        <f t="shared" si="235"/>
        <v>2336.1094970235213</v>
      </c>
      <c r="K218">
        <f t="shared" si="236"/>
        <v>-24.999999999999996</v>
      </c>
      <c r="L218">
        <f t="shared" si="237"/>
        <v>864.55079551990707</v>
      </c>
      <c r="M218">
        <f t="shared" si="238"/>
        <v>-24.999999999999996</v>
      </c>
      <c r="N218">
        <f t="shared" si="239"/>
        <v>456.02820441201942</v>
      </c>
      <c r="O218">
        <f t="shared" si="240"/>
        <v>-24.999999999999996</v>
      </c>
      <c r="P218">
        <f t="shared" si="241"/>
        <v>285.61944901923454</v>
      </c>
      <c r="Q218">
        <f t="shared" si="242"/>
        <v>-24.999999999999993</v>
      </c>
      <c r="R218">
        <f t="shared" si="243"/>
        <v>197.575862670373</v>
      </c>
      <c r="S218">
        <f t="shared" si="244"/>
        <v>-24.999999999999993</v>
      </c>
      <c r="T218">
        <f t="shared" si="245"/>
        <v>145.49360168409314</v>
      </c>
      <c r="U218">
        <f t="shared" si="246"/>
        <v>-25</v>
      </c>
      <c r="V218">
        <f t="shared" si="247"/>
        <v>111.60596797719829</v>
      </c>
      <c r="W218">
        <f t="shared" si="248"/>
        <v>-25</v>
      </c>
      <c r="X218">
        <f t="shared" si="249"/>
        <v>87.91213534812033</v>
      </c>
      <c r="Y218">
        <f t="shared" si="250"/>
        <v>-25</v>
      </c>
      <c r="Z218">
        <f t="shared" si="251"/>
        <v>70.3698266616517</v>
      </c>
      <c r="AA218">
        <f t="shared" si="252"/>
        <v>-25</v>
      </c>
      <c r="AB218">
        <f t="shared" si="253"/>
        <v>56.751474918188272</v>
      </c>
      <c r="AC218">
        <f t="shared" si="254"/>
        <v>-25</v>
      </c>
      <c r="AD218">
        <f t="shared" si="255"/>
        <v>45.741871183226664</v>
      </c>
      <c r="AE218">
        <f t="shared" si="256"/>
        <v>-25.000000000000004</v>
      </c>
      <c r="AF218">
        <f t="shared" si="257"/>
        <v>36.518436823865017</v>
      </c>
      <c r="AG218">
        <f t="shared" si="258"/>
        <v>-24.999999999999996</v>
      </c>
      <c r="AH218">
        <f t="shared" si="259"/>
        <v>28.539816339744824</v>
      </c>
      <c r="AI218">
        <f t="shared" si="260"/>
        <v>-25</v>
      </c>
      <c r="AJ218">
        <f t="shared" si="261"/>
        <v>21.432104094770011</v>
      </c>
      <c r="AK218">
        <f t="shared" si="262"/>
        <v>-24.999999999999996</v>
      </c>
      <c r="AL218">
        <f t="shared" si="263"/>
        <v>14.923920022010648</v>
      </c>
      <c r="AM218">
        <f t="shared" si="264"/>
        <v>-24.999999999999996</v>
      </c>
      <c r="AN218">
        <f t="shared" si="265"/>
        <v>8.8071829529268086</v>
      </c>
      <c r="AO218">
        <f t="shared" si="266"/>
        <v>-25</v>
      </c>
      <c r="AP218">
        <f t="shared" si="267"/>
        <v>2.9118389571127636</v>
      </c>
      <c r="AQ218">
        <f t="shared" si="268"/>
        <v>-25</v>
      </c>
      <c r="AR218">
        <f t="shared" si="269"/>
        <v>-2.9118389571127636</v>
      </c>
      <c r="AS218">
        <f t="shared" si="270"/>
        <v>-25</v>
      </c>
      <c r="AT218">
        <f t="shared" si="271"/>
        <v>-8.8071829529268086</v>
      </c>
      <c r="AU218">
        <f t="shared" si="272"/>
        <v>-25</v>
      </c>
      <c r="AV218">
        <f t="shared" si="273"/>
        <v>-14.923920022010648</v>
      </c>
      <c r="AW218">
        <f t="shared" si="274"/>
        <v>-24.999999999999996</v>
      </c>
      <c r="AX218">
        <f t="shared" si="275"/>
        <v>-21.432104094770011</v>
      </c>
      <c r="AY218">
        <f t="shared" si="276"/>
        <v>-24.999999999999996</v>
      </c>
      <c r="AZ218">
        <f t="shared" si="277"/>
        <v>-28.539816339744824</v>
      </c>
      <c r="BA218">
        <f t="shared" si="278"/>
        <v>-25</v>
      </c>
      <c r="BB218">
        <f t="shared" si="279"/>
        <v>-36.518436823865017</v>
      </c>
      <c r="BC218">
        <f t="shared" si="280"/>
        <v>-24.999999999999996</v>
      </c>
      <c r="BD218">
        <f t="shared" si="281"/>
        <v>-45.741871183226664</v>
      </c>
      <c r="BE218">
        <f t="shared" si="282"/>
        <v>-25.000000000000004</v>
      </c>
      <c r="BF218">
        <f t="shared" si="283"/>
        <v>-56.751474918188272</v>
      </c>
      <c r="BG218">
        <f t="shared" si="284"/>
        <v>-25</v>
      </c>
      <c r="BH218">
        <f t="shared" si="285"/>
        <v>-70.3698266616517</v>
      </c>
      <c r="BI218">
        <f t="shared" si="286"/>
        <v>-25</v>
      </c>
      <c r="BJ218">
        <f t="shared" si="287"/>
        <v>-87.91213534812033</v>
      </c>
      <c r="BK218">
        <f t="shared" si="288"/>
        <v>-25</v>
      </c>
      <c r="BL218">
        <f t="shared" si="289"/>
        <v>-111.60596797719829</v>
      </c>
      <c r="BM218">
        <f t="shared" si="290"/>
        <v>-25</v>
      </c>
      <c r="BN218">
        <f t="shared" si="291"/>
        <v>-145.49360168409314</v>
      </c>
      <c r="BO218">
        <f t="shared" si="292"/>
        <v>-25</v>
      </c>
      <c r="BP218">
        <f t="shared" si="293"/>
        <v>-197.575862670373</v>
      </c>
      <c r="BQ218">
        <f t="shared" si="294"/>
        <v>-24.999999999999993</v>
      </c>
      <c r="BR218">
        <f t="shared" si="295"/>
        <v>-285.61944901923454</v>
      </c>
      <c r="BS218">
        <f t="shared" si="296"/>
        <v>-24.999999999999993</v>
      </c>
      <c r="BT218">
        <f t="shared" si="297"/>
        <v>-456.02820441201942</v>
      </c>
      <c r="BU218">
        <f t="shared" si="298"/>
        <v>-24.999999999999996</v>
      </c>
      <c r="BV218">
        <f t="shared" si="299"/>
        <v>-864.55079551990707</v>
      </c>
      <c r="BW218">
        <f t="shared" si="300"/>
        <v>-24.999999999999996</v>
      </c>
      <c r="BX218">
        <f t="shared" si="301"/>
        <v>-2336.1094970235213</v>
      </c>
      <c r="BY218">
        <f t="shared" si="302"/>
        <v>-24.999999999999996</v>
      </c>
      <c r="BZ218">
        <f t="shared" si="303"/>
        <v>2872.2004279683511</v>
      </c>
      <c r="CA218">
        <f t="shared" si="304"/>
        <v>2847.803305762262</v>
      </c>
      <c r="CB218">
        <f t="shared" si="305"/>
        <v>-21807.472598893026</v>
      </c>
      <c r="CC218">
        <f t="shared" si="306"/>
        <v>-25.000000000000004</v>
      </c>
    </row>
    <row r="219" spans="5:81" x14ac:dyDescent="0.2">
      <c r="E219">
        <f t="shared" si="307"/>
        <v>20.40000000000002</v>
      </c>
      <c r="F219" t="e" cm="1">
        <f t="array" ref="F219">xtoyxsnew($E219,F$14,alfa,vita)</f>
        <v>#VALUE!</v>
      </c>
      <c r="G219" t="e" cm="1">
        <f t="array" ref="G219">YtoYySInEW($E219,F$14,alfa,vita)</f>
        <v>#VALUE!</v>
      </c>
      <c r="H219">
        <f t="shared" si="233"/>
        <v>-2903.9377816013766</v>
      </c>
      <c r="I219">
        <f t="shared" si="234"/>
        <v>2859.8143665702419</v>
      </c>
      <c r="J219">
        <f t="shared" si="235"/>
        <v>2336.1094970235213</v>
      </c>
      <c r="K219">
        <f t="shared" si="236"/>
        <v>-24.999999999999996</v>
      </c>
      <c r="L219">
        <f t="shared" si="237"/>
        <v>864.55079551990707</v>
      </c>
      <c r="M219">
        <f t="shared" si="238"/>
        <v>-24.999999999999996</v>
      </c>
      <c r="N219">
        <f t="shared" si="239"/>
        <v>456.02820441201942</v>
      </c>
      <c r="O219">
        <f t="shared" si="240"/>
        <v>-24.999999999999996</v>
      </c>
      <c r="P219">
        <f t="shared" si="241"/>
        <v>285.61944901923454</v>
      </c>
      <c r="Q219">
        <f t="shared" si="242"/>
        <v>-24.999999999999993</v>
      </c>
      <c r="R219">
        <f t="shared" si="243"/>
        <v>197.575862670373</v>
      </c>
      <c r="S219">
        <f t="shared" si="244"/>
        <v>-24.999999999999993</v>
      </c>
      <c r="T219">
        <f t="shared" si="245"/>
        <v>145.49360168409314</v>
      </c>
      <c r="U219">
        <f t="shared" si="246"/>
        <v>-25</v>
      </c>
      <c r="V219">
        <f t="shared" si="247"/>
        <v>111.60596797719829</v>
      </c>
      <c r="W219">
        <f t="shared" si="248"/>
        <v>-25</v>
      </c>
      <c r="X219">
        <f t="shared" si="249"/>
        <v>87.91213534812033</v>
      </c>
      <c r="Y219">
        <f t="shared" si="250"/>
        <v>-25</v>
      </c>
      <c r="Z219">
        <f t="shared" si="251"/>
        <v>70.3698266616517</v>
      </c>
      <c r="AA219">
        <f t="shared" si="252"/>
        <v>-25</v>
      </c>
      <c r="AB219">
        <f t="shared" si="253"/>
        <v>56.751474918188272</v>
      </c>
      <c r="AC219">
        <f t="shared" si="254"/>
        <v>-25</v>
      </c>
      <c r="AD219">
        <f t="shared" si="255"/>
        <v>45.741871183226664</v>
      </c>
      <c r="AE219">
        <f t="shared" si="256"/>
        <v>-25.000000000000004</v>
      </c>
      <c r="AF219">
        <f t="shared" si="257"/>
        <v>36.518436823865017</v>
      </c>
      <c r="AG219">
        <f t="shared" si="258"/>
        <v>-24.999999999999996</v>
      </c>
      <c r="AH219">
        <f t="shared" si="259"/>
        <v>28.539816339744824</v>
      </c>
      <c r="AI219">
        <f t="shared" si="260"/>
        <v>-25</v>
      </c>
      <c r="AJ219">
        <f t="shared" si="261"/>
        <v>21.432104094770011</v>
      </c>
      <c r="AK219">
        <f t="shared" si="262"/>
        <v>-24.999999999999996</v>
      </c>
      <c r="AL219">
        <f t="shared" si="263"/>
        <v>14.923920022010648</v>
      </c>
      <c r="AM219">
        <f t="shared" si="264"/>
        <v>-24.999999999999996</v>
      </c>
      <c r="AN219">
        <f t="shared" si="265"/>
        <v>8.8071829529268086</v>
      </c>
      <c r="AO219">
        <f t="shared" si="266"/>
        <v>-25</v>
      </c>
      <c r="AP219">
        <f t="shared" si="267"/>
        <v>2.9118389571127636</v>
      </c>
      <c r="AQ219">
        <f t="shared" si="268"/>
        <v>-25</v>
      </c>
      <c r="AR219">
        <f t="shared" si="269"/>
        <v>-2.9118389571127636</v>
      </c>
      <c r="AS219">
        <f t="shared" si="270"/>
        <v>-25</v>
      </c>
      <c r="AT219">
        <f t="shared" si="271"/>
        <v>-8.8071829529268086</v>
      </c>
      <c r="AU219">
        <f t="shared" si="272"/>
        <v>-25</v>
      </c>
      <c r="AV219">
        <f t="shared" si="273"/>
        <v>-14.923920022010648</v>
      </c>
      <c r="AW219">
        <f t="shared" si="274"/>
        <v>-24.999999999999996</v>
      </c>
      <c r="AX219">
        <f t="shared" si="275"/>
        <v>-21.432104094770011</v>
      </c>
      <c r="AY219">
        <f t="shared" si="276"/>
        <v>-24.999999999999996</v>
      </c>
      <c r="AZ219">
        <f t="shared" si="277"/>
        <v>-28.539816339744824</v>
      </c>
      <c r="BA219">
        <f t="shared" si="278"/>
        <v>-25</v>
      </c>
      <c r="BB219">
        <f t="shared" si="279"/>
        <v>-36.518436823865017</v>
      </c>
      <c r="BC219">
        <f t="shared" si="280"/>
        <v>-24.999999999999996</v>
      </c>
      <c r="BD219">
        <f t="shared" si="281"/>
        <v>-45.741871183226664</v>
      </c>
      <c r="BE219">
        <f t="shared" si="282"/>
        <v>-25.000000000000004</v>
      </c>
      <c r="BF219">
        <f t="shared" si="283"/>
        <v>-56.751474918188272</v>
      </c>
      <c r="BG219">
        <f t="shared" si="284"/>
        <v>-25</v>
      </c>
      <c r="BH219">
        <f t="shared" si="285"/>
        <v>-70.3698266616517</v>
      </c>
      <c r="BI219">
        <f t="shared" si="286"/>
        <v>-25</v>
      </c>
      <c r="BJ219">
        <f t="shared" si="287"/>
        <v>-87.91213534812033</v>
      </c>
      <c r="BK219">
        <f t="shared" si="288"/>
        <v>-25</v>
      </c>
      <c r="BL219">
        <f t="shared" si="289"/>
        <v>-111.60596797719829</v>
      </c>
      <c r="BM219">
        <f t="shared" si="290"/>
        <v>-25</v>
      </c>
      <c r="BN219">
        <f t="shared" si="291"/>
        <v>-145.49360168409314</v>
      </c>
      <c r="BO219">
        <f t="shared" si="292"/>
        <v>-25</v>
      </c>
      <c r="BP219">
        <f t="shared" si="293"/>
        <v>-197.575862670373</v>
      </c>
      <c r="BQ219">
        <f t="shared" si="294"/>
        <v>-24.999999999999993</v>
      </c>
      <c r="BR219">
        <f t="shared" si="295"/>
        <v>-285.61944901923454</v>
      </c>
      <c r="BS219">
        <f t="shared" si="296"/>
        <v>-24.999999999999993</v>
      </c>
      <c r="BT219">
        <f t="shared" si="297"/>
        <v>-456.02820441201942</v>
      </c>
      <c r="BU219">
        <f t="shared" si="298"/>
        <v>-24.999999999999996</v>
      </c>
      <c r="BV219">
        <f t="shared" si="299"/>
        <v>-864.55079551990707</v>
      </c>
      <c r="BW219">
        <f t="shared" si="300"/>
        <v>-24.999999999999996</v>
      </c>
      <c r="BX219">
        <f t="shared" si="301"/>
        <v>-2336.1094970235213</v>
      </c>
      <c r="BY219">
        <f t="shared" si="302"/>
        <v>-24.999999999999996</v>
      </c>
      <c r="BZ219">
        <f t="shared" si="303"/>
        <v>2903.9377816013766</v>
      </c>
      <c r="CA219">
        <f t="shared" si="304"/>
        <v>2859.8143665702419</v>
      </c>
      <c r="CB219">
        <f t="shared" si="305"/>
        <v>-21807.472598893026</v>
      </c>
      <c r="CC219">
        <f t="shared" si="306"/>
        <v>-25.000000000000004</v>
      </c>
    </row>
    <row r="220" spans="5:81" x14ac:dyDescent="0.2">
      <c r="E220">
        <f t="shared" si="307"/>
        <v>20.500000000000021</v>
      </c>
      <c r="F220" t="e" cm="1">
        <f t="array" ref="F220">xtoyxsnew($E220,F$14,alfa,vita)</f>
        <v>#VALUE!</v>
      </c>
      <c r="G220" t="e" cm="1">
        <f t="array" ref="G220">YtoYySInEW($E220,F$14,alfa,vita)</f>
        <v>#VALUE!</v>
      </c>
      <c r="H220">
        <f t="shared" si="233"/>
        <v>-2935.8067214113385</v>
      </c>
      <c r="I220">
        <f t="shared" si="234"/>
        <v>2871.6748144046969</v>
      </c>
      <c r="J220">
        <f t="shared" si="235"/>
        <v>2336.1094970235213</v>
      </c>
      <c r="K220">
        <f t="shared" si="236"/>
        <v>-24.999999999999996</v>
      </c>
      <c r="L220">
        <f t="shared" si="237"/>
        <v>864.55079551990707</v>
      </c>
      <c r="M220">
        <f t="shared" si="238"/>
        <v>-24.999999999999996</v>
      </c>
      <c r="N220">
        <f t="shared" si="239"/>
        <v>456.02820441201942</v>
      </c>
      <c r="O220">
        <f t="shared" si="240"/>
        <v>-24.999999999999996</v>
      </c>
      <c r="P220">
        <f t="shared" si="241"/>
        <v>285.61944901923454</v>
      </c>
      <c r="Q220">
        <f t="shared" si="242"/>
        <v>-24.999999999999993</v>
      </c>
      <c r="R220">
        <f t="shared" si="243"/>
        <v>197.575862670373</v>
      </c>
      <c r="S220">
        <f t="shared" si="244"/>
        <v>-24.999999999999993</v>
      </c>
      <c r="T220">
        <f t="shared" si="245"/>
        <v>145.49360168409314</v>
      </c>
      <c r="U220">
        <f t="shared" si="246"/>
        <v>-25</v>
      </c>
      <c r="V220">
        <f t="shared" si="247"/>
        <v>111.60596797719829</v>
      </c>
      <c r="W220">
        <f t="shared" si="248"/>
        <v>-25</v>
      </c>
      <c r="X220">
        <f t="shared" si="249"/>
        <v>87.91213534812033</v>
      </c>
      <c r="Y220">
        <f t="shared" si="250"/>
        <v>-25</v>
      </c>
      <c r="Z220">
        <f t="shared" si="251"/>
        <v>70.3698266616517</v>
      </c>
      <c r="AA220">
        <f t="shared" si="252"/>
        <v>-25</v>
      </c>
      <c r="AB220">
        <f t="shared" si="253"/>
        <v>56.751474918188272</v>
      </c>
      <c r="AC220">
        <f t="shared" si="254"/>
        <v>-25</v>
      </c>
      <c r="AD220">
        <f t="shared" si="255"/>
        <v>45.741871183226664</v>
      </c>
      <c r="AE220">
        <f t="shared" si="256"/>
        <v>-25.000000000000004</v>
      </c>
      <c r="AF220">
        <f t="shared" si="257"/>
        <v>36.518436823865017</v>
      </c>
      <c r="AG220">
        <f t="shared" si="258"/>
        <v>-24.999999999999996</v>
      </c>
      <c r="AH220">
        <f t="shared" si="259"/>
        <v>28.539816339744824</v>
      </c>
      <c r="AI220">
        <f t="shared" si="260"/>
        <v>-25</v>
      </c>
      <c r="AJ220">
        <f t="shared" si="261"/>
        <v>21.432104094770011</v>
      </c>
      <c r="AK220">
        <f t="shared" si="262"/>
        <v>-24.999999999999996</v>
      </c>
      <c r="AL220">
        <f t="shared" si="263"/>
        <v>14.923920022010648</v>
      </c>
      <c r="AM220">
        <f t="shared" si="264"/>
        <v>-24.999999999999996</v>
      </c>
      <c r="AN220">
        <f t="shared" si="265"/>
        <v>8.8071829529268086</v>
      </c>
      <c r="AO220">
        <f t="shared" si="266"/>
        <v>-25</v>
      </c>
      <c r="AP220">
        <f t="shared" si="267"/>
        <v>2.9118389571127636</v>
      </c>
      <c r="AQ220">
        <f t="shared" si="268"/>
        <v>-25</v>
      </c>
      <c r="AR220">
        <f t="shared" si="269"/>
        <v>-2.9118389571127636</v>
      </c>
      <c r="AS220">
        <f t="shared" si="270"/>
        <v>-25</v>
      </c>
      <c r="AT220">
        <f t="shared" si="271"/>
        <v>-8.8071829529268086</v>
      </c>
      <c r="AU220">
        <f t="shared" si="272"/>
        <v>-25</v>
      </c>
      <c r="AV220">
        <f t="shared" si="273"/>
        <v>-14.923920022010648</v>
      </c>
      <c r="AW220">
        <f t="shared" si="274"/>
        <v>-24.999999999999996</v>
      </c>
      <c r="AX220">
        <f t="shared" si="275"/>
        <v>-21.432104094770011</v>
      </c>
      <c r="AY220">
        <f t="shared" si="276"/>
        <v>-24.999999999999996</v>
      </c>
      <c r="AZ220">
        <f t="shared" si="277"/>
        <v>-28.539816339744824</v>
      </c>
      <c r="BA220">
        <f t="shared" si="278"/>
        <v>-25</v>
      </c>
      <c r="BB220">
        <f t="shared" si="279"/>
        <v>-36.518436823865017</v>
      </c>
      <c r="BC220">
        <f t="shared" si="280"/>
        <v>-24.999999999999996</v>
      </c>
      <c r="BD220">
        <f t="shared" si="281"/>
        <v>-45.741871183226664</v>
      </c>
      <c r="BE220">
        <f t="shared" si="282"/>
        <v>-25.000000000000004</v>
      </c>
      <c r="BF220">
        <f t="shared" si="283"/>
        <v>-56.751474918188272</v>
      </c>
      <c r="BG220">
        <f t="shared" si="284"/>
        <v>-25</v>
      </c>
      <c r="BH220">
        <f t="shared" si="285"/>
        <v>-70.3698266616517</v>
      </c>
      <c r="BI220">
        <f t="shared" si="286"/>
        <v>-25</v>
      </c>
      <c r="BJ220">
        <f t="shared" si="287"/>
        <v>-87.91213534812033</v>
      </c>
      <c r="BK220">
        <f t="shared" si="288"/>
        <v>-25</v>
      </c>
      <c r="BL220">
        <f t="shared" si="289"/>
        <v>-111.60596797719829</v>
      </c>
      <c r="BM220">
        <f t="shared" si="290"/>
        <v>-25</v>
      </c>
      <c r="BN220">
        <f t="shared" si="291"/>
        <v>-145.49360168409314</v>
      </c>
      <c r="BO220">
        <f t="shared" si="292"/>
        <v>-25</v>
      </c>
      <c r="BP220">
        <f t="shared" si="293"/>
        <v>-197.575862670373</v>
      </c>
      <c r="BQ220">
        <f t="shared" si="294"/>
        <v>-24.999999999999993</v>
      </c>
      <c r="BR220">
        <f t="shared" si="295"/>
        <v>-285.61944901923454</v>
      </c>
      <c r="BS220">
        <f t="shared" si="296"/>
        <v>-24.999999999999993</v>
      </c>
      <c r="BT220">
        <f t="shared" si="297"/>
        <v>-456.02820441201942</v>
      </c>
      <c r="BU220">
        <f t="shared" si="298"/>
        <v>-24.999999999999996</v>
      </c>
      <c r="BV220">
        <f t="shared" si="299"/>
        <v>-864.55079551990707</v>
      </c>
      <c r="BW220">
        <f t="shared" si="300"/>
        <v>-24.999999999999996</v>
      </c>
      <c r="BX220">
        <f t="shared" si="301"/>
        <v>-2336.1094970235213</v>
      </c>
      <c r="BY220">
        <f t="shared" si="302"/>
        <v>-24.999999999999996</v>
      </c>
      <c r="BZ220">
        <f t="shared" si="303"/>
        <v>2935.8067214113385</v>
      </c>
      <c r="CA220">
        <f t="shared" si="304"/>
        <v>2871.6748144046969</v>
      </c>
      <c r="CB220">
        <f t="shared" si="305"/>
        <v>-21807.472598893026</v>
      </c>
      <c r="CC220">
        <f t="shared" si="306"/>
        <v>-25.000000000000004</v>
      </c>
    </row>
    <row r="221" spans="5:81" x14ac:dyDescent="0.2">
      <c r="E221">
        <f t="shared" si="307"/>
        <v>20.600000000000023</v>
      </c>
      <c r="F221" t="e" cm="1">
        <f t="array" ref="F221">xtoyxsnew($E221,F$14,alfa,vita)</f>
        <v>#VALUE!</v>
      </c>
      <c r="G221" t="e" cm="1">
        <f t="array" ref="G221">YtoYySInEW($E221,F$14,alfa,vita)</f>
        <v>#VALUE!</v>
      </c>
      <c r="H221">
        <f t="shared" si="233"/>
        <v>-2967.8055790139574</v>
      </c>
      <c r="I221">
        <f t="shared" si="234"/>
        <v>2883.3832077854031</v>
      </c>
      <c r="J221">
        <f t="shared" si="235"/>
        <v>2336.1094970235213</v>
      </c>
      <c r="K221">
        <f t="shared" si="236"/>
        <v>-24.999999999999996</v>
      </c>
      <c r="L221">
        <f t="shared" si="237"/>
        <v>864.55079551990707</v>
      </c>
      <c r="M221">
        <f t="shared" si="238"/>
        <v>-24.999999999999996</v>
      </c>
      <c r="N221">
        <f t="shared" si="239"/>
        <v>456.02820441201942</v>
      </c>
      <c r="O221">
        <f t="shared" si="240"/>
        <v>-24.999999999999996</v>
      </c>
      <c r="P221">
        <f t="shared" si="241"/>
        <v>285.61944901923454</v>
      </c>
      <c r="Q221">
        <f t="shared" si="242"/>
        <v>-24.999999999999993</v>
      </c>
      <c r="R221">
        <f t="shared" si="243"/>
        <v>197.575862670373</v>
      </c>
      <c r="S221">
        <f t="shared" si="244"/>
        <v>-24.999999999999993</v>
      </c>
      <c r="T221">
        <f t="shared" si="245"/>
        <v>145.49360168409314</v>
      </c>
      <c r="U221">
        <f t="shared" si="246"/>
        <v>-25</v>
      </c>
      <c r="V221">
        <f t="shared" si="247"/>
        <v>111.60596797719829</v>
      </c>
      <c r="W221">
        <f t="shared" si="248"/>
        <v>-25</v>
      </c>
      <c r="X221">
        <f t="shared" si="249"/>
        <v>87.91213534812033</v>
      </c>
      <c r="Y221">
        <f t="shared" si="250"/>
        <v>-25</v>
      </c>
      <c r="Z221">
        <f t="shared" si="251"/>
        <v>70.3698266616517</v>
      </c>
      <c r="AA221">
        <f t="shared" si="252"/>
        <v>-25</v>
      </c>
      <c r="AB221">
        <f t="shared" si="253"/>
        <v>56.751474918188272</v>
      </c>
      <c r="AC221">
        <f t="shared" si="254"/>
        <v>-25</v>
      </c>
      <c r="AD221">
        <f t="shared" si="255"/>
        <v>45.741871183226664</v>
      </c>
      <c r="AE221">
        <f t="shared" si="256"/>
        <v>-25.000000000000004</v>
      </c>
      <c r="AF221">
        <f t="shared" si="257"/>
        <v>36.518436823865017</v>
      </c>
      <c r="AG221">
        <f t="shared" si="258"/>
        <v>-24.999999999999996</v>
      </c>
      <c r="AH221">
        <f t="shared" si="259"/>
        <v>28.539816339744824</v>
      </c>
      <c r="AI221">
        <f t="shared" si="260"/>
        <v>-25</v>
      </c>
      <c r="AJ221">
        <f t="shared" si="261"/>
        <v>21.432104094770011</v>
      </c>
      <c r="AK221">
        <f t="shared" si="262"/>
        <v>-24.999999999999996</v>
      </c>
      <c r="AL221">
        <f t="shared" si="263"/>
        <v>14.923920022010648</v>
      </c>
      <c r="AM221">
        <f t="shared" si="264"/>
        <v>-24.999999999999996</v>
      </c>
      <c r="AN221">
        <f t="shared" si="265"/>
        <v>8.8071829529268086</v>
      </c>
      <c r="AO221">
        <f t="shared" si="266"/>
        <v>-25</v>
      </c>
      <c r="AP221">
        <f t="shared" si="267"/>
        <v>2.9118389571127636</v>
      </c>
      <c r="AQ221">
        <f t="shared" si="268"/>
        <v>-25</v>
      </c>
      <c r="AR221">
        <f t="shared" si="269"/>
        <v>-2.9118389571127636</v>
      </c>
      <c r="AS221">
        <f t="shared" si="270"/>
        <v>-25</v>
      </c>
      <c r="AT221">
        <f t="shared" si="271"/>
        <v>-8.8071829529268086</v>
      </c>
      <c r="AU221">
        <f t="shared" si="272"/>
        <v>-25</v>
      </c>
      <c r="AV221">
        <f t="shared" si="273"/>
        <v>-14.923920022010648</v>
      </c>
      <c r="AW221">
        <f t="shared" si="274"/>
        <v>-24.999999999999996</v>
      </c>
      <c r="AX221">
        <f t="shared" si="275"/>
        <v>-21.432104094770011</v>
      </c>
      <c r="AY221">
        <f t="shared" si="276"/>
        <v>-24.999999999999996</v>
      </c>
      <c r="AZ221">
        <f t="shared" si="277"/>
        <v>-28.539816339744824</v>
      </c>
      <c r="BA221">
        <f t="shared" si="278"/>
        <v>-25</v>
      </c>
      <c r="BB221">
        <f t="shared" si="279"/>
        <v>-36.518436823865017</v>
      </c>
      <c r="BC221">
        <f t="shared" si="280"/>
        <v>-24.999999999999996</v>
      </c>
      <c r="BD221">
        <f t="shared" si="281"/>
        <v>-45.741871183226664</v>
      </c>
      <c r="BE221">
        <f t="shared" si="282"/>
        <v>-25.000000000000004</v>
      </c>
      <c r="BF221">
        <f t="shared" si="283"/>
        <v>-56.751474918188272</v>
      </c>
      <c r="BG221">
        <f t="shared" si="284"/>
        <v>-25</v>
      </c>
      <c r="BH221">
        <f t="shared" si="285"/>
        <v>-70.3698266616517</v>
      </c>
      <c r="BI221">
        <f t="shared" si="286"/>
        <v>-25</v>
      </c>
      <c r="BJ221">
        <f t="shared" si="287"/>
        <v>-87.91213534812033</v>
      </c>
      <c r="BK221">
        <f t="shared" si="288"/>
        <v>-25</v>
      </c>
      <c r="BL221">
        <f t="shared" si="289"/>
        <v>-111.60596797719829</v>
      </c>
      <c r="BM221">
        <f t="shared" si="290"/>
        <v>-25</v>
      </c>
      <c r="BN221">
        <f t="shared" si="291"/>
        <v>-145.49360168409314</v>
      </c>
      <c r="BO221">
        <f t="shared" si="292"/>
        <v>-25</v>
      </c>
      <c r="BP221">
        <f t="shared" si="293"/>
        <v>-197.575862670373</v>
      </c>
      <c r="BQ221">
        <f t="shared" si="294"/>
        <v>-24.999999999999993</v>
      </c>
      <c r="BR221">
        <f t="shared" si="295"/>
        <v>-285.61944901923454</v>
      </c>
      <c r="BS221">
        <f t="shared" si="296"/>
        <v>-24.999999999999993</v>
      </c>
      <c r="BT221">
        <f t="shared" si="297"/>
        <v>-456.02820441201942</v>
      </c>
      <c r="BU221">
        <f t="shared" si="298"/>
        <v>-24.999999999999996</v>
      </c>
      <c r="BV221">
        <f t="shared" si="299"/>
        <v>-864.55079551990707</v>
      </c>
      <c r="BW221">
        <f t="shared" si="300"/>
        <v>-24.999999999999996</v>
      </c>
      <c r="BX221">
        <f t="shared" si="301"/>
        <v>-2336.1094970235213</v>
      </c>
      <c r="BY221">
        <f t="shared" si="302"/>
        <v>-24.999999999999996</v>
      </c>
      <c r="BZ221">
        <f t="shared" si="303"/>
        <v>2967.8055790139574</v>
      </c>
      <c r="CA221">
        <f t="shared" si="304"/>
        <v>2883.3832077854031</v>
      </c>
      <c r="CB221">
        <f t="shared" si="305"/>
        <v>-21807.472598893026</v>
      </c>
      <c r="CC221">
        <f t="shared" si="306"/>
        <v>-25.000000000000004</v>
      </c>
    </row>
    <row r="222" spans="5:81" x14ac:dyDescent="0.2">
      <c r="E222">
        <f t="shared" si="307"/>
        <v>20.700000000000024</v>
      </c>
      <c r="F222" t="e" cm="1">
        <f t="array" ref="F222">xtoyxsnew($E222,F$14,alfa,vita)</f>
        <v>#VALUE!</v>
      </c>
      <c r="G222" t="e" cm="1">
        <f t="array" ref="G222">YtoYySInEW($E222,F$14,alfa,vita)</f>
        <v>#VALUE!</v>
      </c>
      <c r="H222">
        <f t="shared" si="233"/>
        <v>-2999.9326702351773</v>
      </c>
      <c r="I222">
        <f t="shared" si="234"/>
        <v>2894.9381237123416</v>
      </c>
      <c r="J222">
        <f t="shared" si="235"/>
        <v>2336.1094970235213</v>
      </c>
      <c r="K222">
        <f t="shared" si="236"/>
        <v>-24.999999999999996</v>
      </c>
      <c r="L222">
        <f t="shared" si="237"/>
        <v>864.55079551990707</v>
      </c>
      <c r="M222">
        <f t="shared" si="238"/>
        <v>-24.999999999999996</v>
      </c>
      <c r="N222">
        <f t="shared" si="239"/>
        <v>456.02820441201942</v>
      </c>
      <c r="O222">
        <f t="shared" si="240"/>
        <v>-24.999999999999996</v>
      </c>
      <c r="P222">
        <f t="shared" si="241"/>
        <v>285.61944901923454</v>
      </c>
      <c r="Q222">
        <f t="shared" si="242"/>
        <v>-24.999999999999993</v>
      </c>
      <c r="R222">
        <f t="shared" si="243"/>
        <v>197.575862670373</v>
      </c>
      <c r="S222">
        <f t="shared" si="244"/>
        <v>-24.999999999999993</v>
      </c>
      <c r="T222">
        <f t="shared" si="245"/>
        <v>145.49360168409314</v>
      </c>
      <c r="U222">
        <f t="shared" si="246"/>
        <v>-25</v>
      </c>
      <c r="V222">
        <f t="shared" si="247"/>
        <v>111.60596797719829</v>
      </c>
      <c r="W222">
        <f t="shared" si="248"/>
        <v>-25</v>
      </c>
      <c r="X222">
        <f t="shared" si="249"/>
        <v>87.91213534812033</v>
      </c>
      <c r="Y222">
        <f t="shared" si="250"/>
        <v>-25</v>
      </c>
      <c r="Z222">
        <f t="shared" si="251"/>
        <v>70.3698266616517</v>
      </c>
      <c r="AA222">
        <f t="shared" si="252"/>
        <v>-25</v>
      </c>
      <c r="AB222">
        <f t="shared" si="253"/>
        <v>56.751474918188272</v>
      </c>
      <c r="AC222">
        <f t="shared" si="254"/>
        <v>-25</v>
      </c>
      <c r="AD222">
        <f t="shared" si="255"/>
        <v>45.741871183226664</v>
      </c>
      <c r="AE222">
        <f t="shared" si="256"/>
        <v>-25.000000000000004</v>
      </c>
      <c r="AF222">
        <f t="shared" si="257"/>
        <v>36.518436823865017</v>
      </c>
      <c r="AG222">
        <f t="shared" si="258"/>
        <v>-24.999999999999996</v>
      </c>
      <c r="AH222">
        <f t="shared" si="259"/>
        <v>28.539816339744824</v>
      </c>
      <c r="AI222">
        <f t="shared" si="260"/>
        <v>-25</v>
      </c>
      <c r="AJ222">
        <f t="shared" si="261"/>
        <v>21.432104094770011</v>
      </c>
      <c r="AK222">
        <f t="shared" si="262"/>
        <v>-24.999999999999996</v>
      </c>
      <c r="AL222">
        <f t="shared" si="263"/>
        <v>14.923920022010648</v>
      </c>
      <c r="AM222">
        <f t="shared" si="264"/>
        <v>-24.999999999999996</v>
      </c>
      <c r="AN222">
        <f t="shared" si="265"/>
        <v>8.8071829529268086</v>
      </c>
      <c r="AO222">
        <f t="shared" si="266"/>
        <v>-25</v>
      </c>
      <c r="AP222">
        <f t="shared" si="267"/>
        <v>2.9118389571127636</v>
      </c>
      <c r="AQ222">
        <f t="shared" si="268"/>
        <v>-25</v>
      </c>
      <c r="AR222">
        <f t="shared" si="269"/>
        <v>-2.9118389571127636</v>
      </c>
      <c r="AS222">
        <f t="shared" si="270"/>
        <v>-25</v>
      </c>
      <c r="AT222">
        <f t="shared" si="271"/>
        <v>-8.8071829529268086</v>
      </c>
      <c r="AU222">
        <f t="shared" si="272"/>
        <v>-25</v>
      </c>
      <c r="AV222">
        <f t="shared" si="273"/>
        <v>-14.923920022010648</v>
      </c>
      <c r="AW222">
        <f t="shared" si="274"/>
        <v>-24.999999999999996</v>
      </c>
      <c r="AX222">
        <f t="shared" si="275"/>
        <v>-21.432104094770011</v>
      </c>
      <c r="AY222">
        <f t="shared" si="276"/>
        <v>-24.999999999999996</v>
      </c>
      <c r="AZ222">
        <f t="shared" si="277"/>
        <v>-28.539816339744824</v>
      </c>
      <c r="BA222">
        <f t="shared" si="278"/>
        <v>-25</v>
      </c>
      <c r="BB222">
        <f t="shared" si="279"/>
        <v>-36.518436823865017</v>
      </c>
      <c r="BC222">
        <f t="shared" si="280"/>
        <v>-24.999999999999996</v>
      </c>
      <c r="BD222">
        <f t="shared" si="281"/>
        <v>-45.741871183226664</v>
      </c>
      <c r="BE222">
        <f t="shared" si="282"/>
        <v>-25.000000000000004</v>
      </c>
      <c r="BF222">
        <f t="shared" si="283"/>
        <v>-56.751474918188272</v>
      </c>
      <c r="BG222">
        <f t="shared" si="284"/>
        <v>-25</v>
      </c>
      <c r="BH222">
        <f t="shared" si="285"/>
        <v>-70.3698266616517</v>
      </c>
      <c r="BI222">
        <f t="shared" si="286"/>
        <v>-25</v>
      </c>
      <c r="BJ222">
        <f t="shared" si="287"/>
        <v>-87.91213534812033</v>
      </c>
      <c r="BK222">
        <f t="shared" si="288"/>
        <v>-25</v>
      </c>
      <c r="BL222">
        <f t="shared" si="289"/>
        <v>-111.60596797719829</v>
      </c>
      <c r="BM222">
        <f t="shared" si="290"/>
        <v>-25</v>
      </c>
      <c r="BN222">
        <f t="shared" si="291"/>
        <v>-145.49360168409314</v>
      </c>
      <c r="BO222">
        <f t="shared" si="292"/>
        <v>-25</v>
      </c>
      <c r="BP222">
        <f t="shared" si="293"/>
        <v>-197.575862670373</v>
      </c>
      <c r="BQ222">
        <f t="shared" si="294"/>
        <v>-24.999999999999993</v>
      </c>
      <c r="BR222">
        <f t="shared" si="295"/>
        <v>-285.61944901923454</v>
      </c>
      <c r="BS222">
        <f t="shared" si="296"/>
        <v>-24.999999999999993</v>
      </c>
      <c r="BT222">
        <f t="shared" si="297"/>
        <v>-456.02820441201942</v>
      </c>
      <c r="BU222">
        <f t="shared" si="298"/>
        <v>-24.999999999999996</v>
      </c>
      <c r="BV222">
        <f t="shared" si="299"/>
        <v>-864.55079551990707</v>
      </c>
      <c r="BW222">
        <f t="shared" si="300"/>
        <v>-24.999999999999996</v>
      </c>
      <c r="BX222">
        <f t="shared" si="301"/>
        <v>-2336.1094970235213</v>
      </c>
      <c r="BY222">
        <f t="shared" si="302"/>
        <v>-24.999999999999996</v>
      </c>
      <c r="BZ222">
        <f t="shared" si="303"/>
        <v>2999.9326702351773</v>
      </c>
      <c r="CA222">
        <f t="shared" si="304"/>
        <v>2894.9381237123416</v>
      </c>
      <c r="CB222">
        <f t="shared" si="305"/>
        <v>-21807.472598893026</v>
      </c>
      <c r="CC222">
        <f t="shared" si="306"/>
        <v>-25.000000000000004</v>
      </c>
    </row>
    <row r="223" spans="5:81" x14ac:dyDescent="0.2">
      <c r="E223">
        <f t="shared" si="307"/>
        <v>20.800000000000026</v>
      </c>
      <c r="F223" t="e" cm="1">
        <f t="array" ref="F223">xtoyxsnew($E223,F$14,alfa,vita)</f>
        <v>#VALUE!</v>
      </c>
      <c r="G223" t="e" cm="1">
        <f t="array" ref="G223">YtoYySInEW($E223,F$14,alfa,vita)</f>
        <v>#VALUE!</v>
      </c>
      <c r="H223">
        <f t="shared" si="233"/>
        <v>-3032.1862953158388</v>
      </c>
      <c r="I223">
        <f t="shared" si="234"/>
        <v>2906.338157838642</v>
      </c>
      <c r="J223">
        <f t="shared" si="235"/>
        <v>2336.1094970235213</v>
      </c>
      <c r="K223">
        <f t="shared" si="236"/>
        <v>-24.999999999999996</v>
      </c>
      <c r="L223">
        <f t="shared" si="237"/>
        <v>864.55079551990707</v>
      </c>
      <c r="M223">
        <f t="shared" si="238"/>
        <v>-24.999999999999996</v>
      </c>
      <c r="N223">
        <f t="shared" si="239"/>
        <v>456.02820441201942</v>
      </c>
      <c r="O223">
        <f t="shared" si="240"/>
        <v>-24.999999999999996</v>
      </c>
      <c r="P223">
        <f t="shared" si="241"/>
        <v>285.61944901923454</v>
      </c>
      <c r="Q223">
        <f t="shared" si="242"/>
        <v>-24.999999999999993</v>
      </c>
      <c r="R223">
        <f t="shared" si="243"/>
        <v>197.575862670373</v>
      </c>
      <c r="S223">
        <f t="shared" si="244"/>
        <v>-24.999999999999993</v>
      </c>
      <c r="T223">
        <f t="shared" si="245"/>
        <v>145.49360168409314</v>
      </c>
      <c r="U223">
        <f t="shared" si="246"/>
        <v>-25</v>
      </c>
      <c r="V223">
        <f t="shared" si="247"/>
        <v>111.60596797719829</v>
      </c>
      <c r="W223">
        <f t="shared" si="248"/>
        <v>-25</v>
      </c>
      <c r="X223">
        <f t="shared" si="249"/>
        <v>87.91213534812033</v>
      </c>
      <c r="Y223">
        <f t="shared" si="250"/>
        <v>-25</v>
      </c>
      <c r="Z223">
        <f t="shared" si="251"/>
        <v>70.3698266616517</v>
      </c>
      <c r="AA223">
        <f t="shared" si="252"/>
        <v>-25</v>
      </c>
      <c r="AB223">
        <f t="shared" si="253"/>
        <v>56.751474918188272</v>
      </c>
      <c r="AC223">
        <f t="shared" si="254"/>
        <v>-25</v>
      </c>
      <c r="AD223">
        <f t="shared" si="255"/>
        <v>45.741871183226664</v>
      </c>
      <c r="AE223">
        <f t="shared" si="256"/>
        <v>-25.000000000000004</v>
      </c>
      <c r="AF223">
        <f t="shared" si="257"/>
        <v>36.518436823865017</v>
      </c>
      <c r="AG223">
        <f t="shared" si="258"/>
        <v>-24.999999999999996</v>
      </c>
      <c r="AH223">
        <f t="shared" si="259"/>
        <v>28.539816339744824</v>
      </c>
      <c r="AI223">
        <f t="shared" si="260"/>
        <v>-25</v>
      </c>
      <c r="AJ223">
        <f t="shared" si="261"/>
        <v>21.432104094770011</v>
      </c>
      <c r="AK223">
        <f t="shared" si="262"/>
        <v>-24.999999999999996</v>
      </c>
      <c r="AL223">
        <f t="shared" si="263"/>
        <v>14.923920022010648</v>
      </c>
      <c r="AM223">
        <f t="shared" si="264"/>
        <v>-24.999999999999996</v>
      </c>
      <c r="AN223">
        <f t="shared" si="265"/>
        <v>8.8071829529268086</v>
      </c>
      <c r="AO223">
        <f t="shared" si="266"/>
        <v>-25</v>
      </c>
      <c r="AP223">
        <f t="shared" si="267"/>
        <v>2.9118389571127636</v>
      </c>
      <c r="AQ223">
        <f t="shared" si="268"/>
        <v>-25</v>
      </c>
      <c r="AR223">
        <f t="shared" si="269"/>
        <v>-2.9118389571127636</v>
      </c>
      <c r="AS223">
        <f t="shared" si="270"/>
        <v>-25</v>
      </c>
      <c r="AT223">
        <f t="shared" si="271"/>
        <v>-8.8071829529268086</v>
      </c>
      <c r="AU223">
        <f t="shared" si="272"/>
        <v>-25</v>
      </c>
      <c r="AV223">
        <f t="shared" si="273"/>
        <v>-14.923920022010648</v>
      </c>
      <c r="AW223">
        <f t="shared" si="274"/>
        <v>-24.999999999999996</v>
      </c>
      <c r="AX223">
        <f t="shared" si="275"/>
        <v>-21.432104094770011</v>
      </c>
      <c r="AY223">
        <f t="shared" si="276"/>
        <v>-24.999999999999996</v>
      </c>
      <c r="AZ223">
        <f t="shared" si="277"/>
        <v>-28.539816339744824</v>
      </c>
      <c r="BA223">
        <f t="shared" si="278"/>
        <v>-25</v>
      </c>
      <c r="BB223">
        <f t="shared" si="279"/>
        <v>-36.518436823865017</v>
      </c>
      <c r="BC223">
        <f t="shared" si="280"/>
        <v>-24.999999999999996</v>
      </c>
      <c r="BD223">
        <f t="shared" si="281"/>
        <v>-45.741871183226664</v>
      </c>
      <c r="BE223">
        <f t="shared" si="282"/>
        <v>-25.000000000000004</v>
      </c>
      <c r="BF223">
        <f t="shared" si="283"/>
        <v>-56.751474918188272</v>
      </c>
      <c r="BG223">
        <f t="shared" si="284"/>
        <v>-25</v>
      </c>
      <c r="BH223">
        <f t="shared" si="285"/>
        <v>-70.3698266616517</v>
      </c>
      <c r="BI223">
        <f t="shared" si="286"/>
        <v>-25</v>
      </c>
      <c r="BJ223">
        <f t="shared" si="287"/>
        <v>-87.91213534812033</v>
      </c>
      <c r="BK223">
        <f t="shared" si="288"/>
        <v>-25</v>
      </c>
      <c r="BL223">
        <f t="shared" si="289"/>
        <v>-111.60596797719829</v>
      </c>
      <c r="BM223">
        <f t="shared" si="290"/>
        <v>-25</v>
      </c>
      <c r="BN223">
        <f t="shared" si="291"/>
        <v>-145.49360168409314</v>
      </c>
      <c r="BO223">
        <f t="shared" si="292"/>
        <v>-25</v>
      </c>
      <c r="BP223">
        <f t="shared" si="293"/>
        <v>-197.575862670373</v>
      </c>
      <c r="BQ223">
        <f t="shared" si="294"/>
        <v>-24.999999999999993</v>
      </c>
      <c r="BR223">
        <f t="shared" si="295"/>
        <v>-285.61944901923454</v>
      </c>
      <c r="BS223">
        <f t="shared" si="296"/>
        <v>-24.999999999999993</v>
      </c>
      <c r="BT223">
        <f t="shared" si="297"/>
        <v>-456.02820441201942</v>
      </c>
      <c r="BU223">
        <f t="shared" si="298"/>
        <v>-24.999999999999996</v>
      </c>
      <c r="BV223">
        <f t="shared" si="299"/>
        <v>-864.55079551990707</v>
      </c>
      <c r="BW223">
        <f t="shared" si="300"/>
        <v>-24.999999999999996</v>
      </c>
      <c r="BX223">
        <f t="shared" si="301"/>
        <v>-2336.1094970235213</v>
      </c>
      <c r="BY223">
        <f t="shared" si="302"/>
        <v>-24.999999999999996</v>
      </c>
      <c r="BZ223">
        <f t="shared" si="303"/>
        <v>3032.1862953158388</v>
      </c>
      <c r="CA223">
        <f t="shared" si="304"/>
        <v>2906.338157838642</v>
      </c>
      <c r="CB223">
        <f t="shared" si="305"/>
        <v>-21807.472598893026</v>
      </c>
      <c r="CC223">
        <f t="shared" si="306"/>
        <v>-25.000000000000004</v>
      </c>
    </row>
    <row r="224" spans="5:81" x14ac:dyDescent="0.2">
      <c r="E224">
        <f t="shared" si="307"/>
        <v>20.900000000000027</v>
      </c>
      <c r="F224" t="e" cm="1">
        <f t="array" ref="F224">xtoyxsnew($E224,F$14,alfa,vita)</f>
        <v>#VALUE!</v>
      </c>
      <c r="G224" t="e" cm="1">
        <f t="array" ref="G224">YtoYySInEW($E224,F$14,alfa,vita)</f>
        <v>#VALUE!</v>
      </c>
      <c r="H224">
        <f t="shared" si="233"/>
        <v>-3064.5647391182729</v>
      </c>
      <c r="I224">
        <f t="shared" si="234"/>
        <v>2917.5819246412643</v>
      </c>
      <c r="J224">
        <f t="shared" si="235"/>
        <v>2336.1094970235213</v>
      </c>
      <c r="K224">
        <f t="shared" si="236"/>
        <v>-24.999999999999996</v>
      </c>
      <c r="L224">
        <f t="shared" si="237"/>
        <v>864.55079551990707</v>
      </c>
      <c r="M224">
        <f t="shared" si="238"/>
        <v>-24.999999999999996</v>
      </c>
      <c r="N224">
        <f t="shared" si="239"/>
        <v>456.02820441201942</v>
      </c>
      <c r="O224">
        <f t="shared" si="240"/>
        <v>-24.999999999999996</v>
      </c>
      <c r="P224">
        <f t="shared" si="241"/>
        <v>285.61944901923454</v>
      </c>
      <c r="Q224">
        <f t="shared" si="242"/>
        <v>-24.999999999999993</v>
      </c>
      <c r="R224">
        <f t="shared" si="243"/>
        <v>197.575862670373</v>
      </c>
      <c r="S224">
        <f t="shared" si="244"/>
        <v>-24.999999999999993</v>
      </c>
      <c r="T224">
        <f t="shared" si="245"/>
        <v>145.49360168409314</v>
      </c>
      <c r="U224">
        <f t="shared" si="246"/>
        <v>-25</v>
      </c>
      <c r="V224">
        <f t="shared" si="247"/>
        <v>111.60596797719829</v>
      </c>
      <c r="W224">
        <f t="shared" si="248"/>
        <v>-25</v>
      </c>
      <c r="X224">
        <f t="shared" si="249"/>
        <v>87.91213534812033</v>
      </c>
      <c r="Y224">
        <f t="shared" si="250"/>
        <v>-25</v>
      </c>
      <c r="Z224">
        <f t="shared" si="251"/>
        <v>70.3698266616517</v>
      </c>
      <c r="AA224">
        <f t="shared" si="252"/>
        <v>-25</v>
      </c>
      <c r="AB224">
        <f t="shared" si="253"/>
        <v>56.751474918188272</v>
      </c>
      <c r="AC224">
        <f t="shared" si="254"/>
        <v>-25</v>
      </c>
      <c r="AD224">
        <f t="shared" si="255"/>
        <v>45.741871183226664</v>
      </c>
      <c r="AE224">
        <f t="shared" si="256"/>
        <v>-25.000000000000004</v>
      </c>
      <c r="AF224">
        <f t="shared" si="257"/>
        <v>36.518436823865017</v>
      </c>
      <c r="AG224">
        <f t="shared" si="258"/>
        <v>-24.999999999999996</v>
      </c>
      <c r="AH224">
        <f t="shared" si="259"/>
        <v>28.539816339744824</v>
      </c>
      <c r="AI224">
        <f t="shared" si="260"/>
        <v>-25</v>
      </c>
      <c r="AJ224">
        <f t="shared" si="261"/>
        <v>21.432104094770011</v>
      </c>
      <c r="AK224">
        <f t="shared" si="262"/>
        <v>-24.999999999999996</v>
      </c>
      <c r="AL224">
        <f t="shared" si="263"/>
        <v>14.923920022010648</v>
      </c>
      <c r="AM224">
        <f t="shared" si="264"/>
        <v>-24.999999999999996</v>
      </c>
      <c r="AN224">
        <f t="shared" si="265"/>
        <v>8.8071829529268086</v>
      </c>
      <c r="AO224">
        <f t="shared" si="266"/>
        <v>-25</v>
      </c>
      <c r="AP224">
        <f t="shared" si="267"/>
        <v>2.9118389571127636</v>
      </c>
      <c r="AQ224">
        <f t="shared" si="268"/>
        <v>-25</v>
      </c>
      <c r="AR224">
        <f t="shared" si="269"/>
        <v>-2.9118389571127636</v>
      </c>
      <c r="AS224">
        <f t="shared" si="270"/>
        <v>-25</v>
      </c>
      <c r="AT224">
        <f t="shared" si="271"/>
        <v>-8.8071829529268086</v>
      </c>
      <c r="AU224">
        <f t="shared" si="272"/>
        <v>-25</v>
      </c>
      <c r="AV224">
        <f t="shared" si="273"/>
        <v>-14.923920022010648</v>
      </c>
      <c r="AW224">
        <f t="shared" si="274"/>
        <v>-24.999999999999996</v>
      </c>
      <c r="AX224">
        <f t="shared" si="275"/>
        <v>-21.432104094770011</v>
      </c>
      <c r="AY224">
        <f t="shared" si="276"/>
        <v>-24.999999999999996</v>
      </c>
      <c r="AZ224">
        <f t="shared" si="277"/>
        <v>-28.539816339744824</v>
      </c>
      <c r="BA224">
        <f t="shared" si="278"/>
        <v>-25</v>
      </c>
      <c r="BB224">
        <f t="shared" si="279"/>
        <v>-36.518436823865017</v>
      </c>
      <c r="BC224">
        <f t="shared" si="280"/>
        <v>-24.999999999999996</v>
      </c>
      <c r="BD224">
        <f t="shared" si="281"/>
        <v>-45.741871183226664</v>
      </c>
      <c r="BE224">
        <f t="shared" si="282"/>
        <v>-25.000000000000004</v>
      </c>
      <c r="BF224">
        <f t="shared" si="283"/>
        <v>-56.751474918188272</v>
      </c>
      <c r="BG224">
        <f t="shared" si="284"/>
        <v>-25</v>
      </c>
      <c r="BH224">
        <f t="shared" si="285"/>
        <v>-70.3698266616517</v>
      </c>
      <c r="BI224">
        <f t="shared" si="286"/>
        <v>-25</v>
      </c>
      <c r="BJ224">
        <f t="shared" si="287"/>
        <v>-87.91213534812033</v>
      </c>
      <c r="BK224">
        <f t="shared" si="288"/>
        <v>-25</v>
      </c>
      <c r="BL224">
        <f t="shared" si="289"/>
        <v>-111.60596797719829</v>
      </c>
      <c r="BM224">
        <f t="shared" si="290"/>
        <v>-25</v>
      </c>
      <c r="BN224">
        <f t="shared" si="291"/>
        <v>-145.49360168409314</v>
      </c>
      <c r="BO224">
        <f t="shared" si="292"/>
        <v>-25</v>
      </c>
      <c r="BP224">
        <f t="shared" si="293"/>
        <v>-197.575862670373</v>
      </c>
      <c r="BQ224">
        <f t="shared" si="294"/>
        <v>-24.999999999999993</v>
      </c>
      <c r="BR224">
        <f t="shared" si="295"/>
        <v>-285.61944901923454</v>
      </c>
      <c r="BS224">
        <f t="shared" si="296"/>
        <v>-24.999999999999993</v>
      </c>
      <c r="BT224">
        <f t="shared" si="297"/>
        <v>-456.02820441201942</v>
      </c>
      <c r="BU224">
        <f t="shared" si="298"/>
        <v>-24.999999999999996</v>
      </c>
      <c r="BV224">
        <f t="shared" si="299"/>
        <v>-864.55079551990707</v>
      </c>
      <c r="BW224">
        <f t="shared" si="300"/>
        <v>-24.999999999999996</v>
      </c>
      <c r="BX224">
        <f t="shared" si="301"/>
        <v>-2336.1094970235213</v>
      </c>
      <c r="BY224">
        <f t="shared" si="302"/>
        <v>-24.999999999999996</v>
      </c>
      <c r="BZ224">
        <f t="shared" si="303"/>
        <v>3064.5647391182729</v>
      </c>
      <c r="CA224">
        <f t="shared" si="304"/>
        <v>2917.5819246412643</v>
      </c>
      <c r="CB224">
        <f t="shared" si="305"/>
        <v>-21807.472598893026</v>
      </c>
      <c r="CC224">
        <f t="shared" si="306"/>
        <v>-25.000000000000004</v>
      </c>
    </row>
    <row r="225" spans="5:81" x14ac:dyDescent="0.2">
      <c r="E225">
        <f t="shared" si="307"/>
        <v>21.000000000000028</v>
      </c>
      <c r="F225" t="e" cm="1">
        <f t="array" ref="F225">xtoyxsnew($E225,F$14,alfa,vita)</f>
        <v>#VALUE!</v>
      </c>
      <c r="G225" t="e" cm="1">
        <f t="array" ref="G225">YtoYySInEW($E225,F$14,alfa,vita)</f>
        <v>#VALUE!</v>
      </c>
      <c r="H225">
        <f t="shared" si="233"/>
        <v>-3097.0662713347451</v>
      </c>
      <c r="I225">
        <f t="shared" si="234"/>
        <v>2928.6680575893893</v>
      </c>
      <c r="J225">
        <f t="shared" si="235"/>
        <v>2336.1094970235213</v>
      </c>
      <c r="K225">
        <f t="shared" si="236"/>
        <v>-24.999999999999996</v>
      </c>
      <c r="L225">
        <f t="shared" si="237"/>
        <v>864.55079551990707</v>
      </c>
      <c r="M225">
        <f t="shared" si="238"/>
        <v>-24.999999999999996</v>
      </c>
      <c r="N225">
        <f t="shared" si="239"/>
        <v>456.02820441201942</v>
      </c>
      <c r="O225">
        <f t="shared" si="240"/>
        <v>-24.999999999999996</v>
      </c>
      <c r="P225">
        <f t="shared" si="241"/>
        <v>285.61944901923454</v>
      </c>
      <c r="Q225">
        <f t="shared" si="242"/>
        <v>-24.999999999999993</v>
      </c>
      <c r="R225">
        <f t="shared" si="243"/>
        <v>197.575862670373</v>
      </c>
      <c r="S225">
        <f t="shared" si="244"/>
        <v>-24.999999999999993</v>
      </c>
      <c r="T225">
        <f t="shared" si="245"/>
        <v>145.49360168409314</v>
      </c>
      <c r="U225">
        <f t="shared" si="246"/>
        <v>-25</v>
      </c>
      <c r="V225">
        <f t="shared" si="247"/>
        <v>111.60596797719829</v>
      </c>
      <c r="W225">
        <f t="shared" si="248"/>
        <v>-25</v>
      </c>
      <c r="X225">
        <f t="shared" si="249"/>
        <v>87.91213534812033</v>
      </c>
      <c r="Y225">
        <f t="shared" si="250"/>
        <v>-25</v>
      </c>
      <c r="Z225">
        <f t="shared" si="251"/>
        <v>70.3698266616517</v>
      </c>
      <c r="AA225">
        <f t="shared" si="252"/>
        <v>-25</v>
      </c>
      <c r="AB225">
        <f t="shared" si="253"/>
        <v>56.751474918188272</v>
      </c>
      <c r="AC225">
        <f t="shared" si="254"/>
        <v>-25</v>
      </c>
      <c r="AD225">
        <f t="shared" si="255"/>
        <v>45.741871183226664</v>
      </c>
      <c r="AE225">
        <f t="shared" si="256"/>
        <v>-25.000000000000004</v>
      </c>
      <c r="AF225">
        <f t="shared" si="257"/>
        <v>36.518436823865017</v>
      </c>
      <c r="AG225">
        <f t="shared" si="258"/>
        <v>-24.999999999999996</v>
      </c>
      <c r="AH225">
        <f t="shared" si="259"/>
        <v>28.539816339744824</v>
      </c>
      <c r="AI225">
        <f t="shared" si="260"/>
        <v>-25</v>
      </c>
      <c r="AJ225">
        <f t="shared" si="261"/>
        <v>21.432104094770011</v>
      </c>
      <c r="AK225">
        <f t="shared" si="262"/>
        <v>-24.999999999999996</v>
      </c>
      <c r="AL225">
        <f t="shared" si="263"/>
        <v>14.923920022010648</v>
      </c>
      <c r="AM225">
        <f t="shared" si="264"/>
        <v>-24.999999999999996</v>
      </c>
      <c r="AN225">
        <f t="shared" si="265"/>
        <v>8.8071829529268086</v>
      </c>
      <c r="AO225">
        <f t="shared" si="266"/>
        <v>-25</v>
      </c>
      <c r="AP225">
        <f t="shared" si="267"/>
        <v>2.9118389571127636</v>
      </c>
      <c r="AQ225">
        <f t="shared" si="268"/>
        <v>-25</v>
      </c>
      <c r="AR225">
        <f t="shared" si="269"/>
        <v>-2.9118389571127636</v>
      </c>
      <c r="AS225">
        <f t="shared" si="270"/>
        <v>-25</v>
      </c>
      <c r="AT225">
        <f t="shared" si="271"/>
        <v>-8.8071829529268086</v>
      </c>
      <c r="AU225">
        <f t="shared" si="272"/>
        <v>-25</v>
      </c>
      <c r="AV225">
        <f t="shared" si="273"/>
        <v>-14.923920022010648</v>
      </c>
      <c r="AW225">
        <f t="shared" si="274"/>
        <v>-24.999999999999996</v>
      </c>
      <c r="AX225">
        <f t="shared" si="275"/>
        <v>-21.432104094770011</v>
      </c>
      <c r="AY225">
        <f t="shared" si="276"/>
        <v>-24.999999999999996</v>
      </c>
      <c r="AZ225">
        <f t="shared" si="277"/>
        <v>-28.539816339744824</v>
      </c>
      <c r="BA225">
        <f t="shared" si="278"/>
        <v>-25</v>
      </c>
      <c r="BB225">
        <f t="shared" si="279"/>
        <v>-36.518436823865017</v>
      </c>
      <c r="BC225">
        <f t="shared" si="280"/>
        <v>-24.999999999999996</v>
      </c>
      <c r="BD225">
        <f t="shared" si="281"/>
        <v>-45.741871183226664</v>
      </c>
      <c r="BE225">
        <f t="shared" si="282"/>
        <v>-25.000000000000004</v>
      </c>
      <c r="BF225">
        <f t="shared" si="283"/>
        <v>-56.751474918188272</v>
      </c>
      <c r="BG225">
        <f t="shared" si="284"/>
        <v>-25</v>
      </c>
      <c r="BH225">
        <f t="shared" si="285"/>
        <v>-70.3698266616517</v>
      </c>
      <c r="BI225">
        <f t="shared" si="286"/>
        <v>-25</v>
      </c>
      <c r="BJ225">
        <f t="shared" si="287"/>
        <v>-87.91213534812033</v>
      </c>
      <c r="BK225">
        <f t="shared" si="288"/>
        <v>-25</v>
      </c>
      <c r="BL225">
        <f t="shared" si="289"/>
        <v>-111.60596797719829</v>
      </c>
      <c r="BM225">
        <f t="shared" si="290"/>
        <v>-25</v>
      </c>
      <c r="BN225">
        <f t="shared" si="291"/>
        <v>-145.49360168409314</v>
      </c>
      <c r="BO225">
        <f t="shared" si="292"/>
        <v>-25</v>
      </c>
      <c r="BP225">
        <f t="shared" si="293"/>
        <v>-197.575862670373</v>
      </c>
      <c r="BQ225">
        <f t="shared" si="294"/>
        <v>-24.999999999999993</v>
      </c>
      <c r="BR225">
        <f t="shared" si="295"/>
        <v>-285.61944901923454</v>
      </c>
      <c r="BS225">
        <f t="shared" si="296"/>
        <v>-24.999999999999993</v>
      </c>
      <c r="BT225">
        <f t="shared" si="297"/>
        <v>-456.02820441201942</v>
      </c>
      <c r="BU225">
        <f t="shared" si="298"/>
        <v>-24.999999999999996</v>
      </c>
      <c r="BV225">
        <f t="shared" si="299"/>
        <v>-864.55079551990707</v>
      </c>
      <c r="BW225">
        <f t="shared" si="300"/>
        <v>-24.999999999999996</v>
      </c>
      <c r="BX225">
        <f t="shared" si="301"/>
        <v>-2336.1094970235213</v>
      </c>
      <c r="BY225">
        <f t="shared" si="302"/>
        <v>-24.999999999999996</v>
      </c>
      <c r="BZ225">
        <f t="shared" si="303"/>
        <v>3097.0662713347451</v>
      </c>
      <c r="CA225">
        <f t="shared" si="304"/>
        <v>2928.6680575893893</v>
      </c>
      <c r="CB225">
        <f t="shared" si="305"/>
        <v>-21807.472598893026</v>
      </c>
      <c r="CC225">
        <f t="shared" si="306"/>
        <v>-25.000000000000004</v>
      </c>
    </row>
    <row r="226" spans="5:81" x14ac:dyDescent="0.2">
      <c r="E226">
        <f t="shared" si="307"/>
        <v>21.10000000000003</v>
      </c>
      <c r="F226" t="e" cm="1">
        <f t="array" ref="F226">xtoyxsnew($E226,F$14,alfa,vita)</f>
        <v>#VALUE!</v>
      </c>
      <c r="G226" t="e" cm="1">
        <f t="array" ref="G226">YtoYySInEW($E226,F$14,alfa,vita)</f>
        <v>#VALUE!</v>
      </c>
      <c r="H226">
        <f t="shared" si="233"/>
        <v>-3129.6891466977613</v>
      </c>
      <c r="I226">
        <f t="shared" si="234"/>
        <v>2939.5952093105066</v>
      </c>
      <c r="J226">
        <f t="shared" si="235"/>
        <v>2336.1094970235213</v>
      </c>
      <c r="K226">
        <f t="shared" si="236"/>
        <v>-24.999999999999996</v>
      </c>
      <c r="L226">
        <f t="shared" si="237"/>
        <v>864.55079551990707</v>
      </c>
      <c r="M226">
        <f t="shared" si="238"/>
        <v>-24.999999999999996</v>
      </c>
      <c r="N226">
        <f t="shared" si="239"/>
        <v>456.02820441201942</v>
      </c>
      <c r="O226">
        <f t="shared" si="240"/>
        <v>-24.999999999999996</v>
      </c>
      <c r="P226">
        <f t="shared" si="241"/>
        <v>285.61944901923454</v>
      </c>
      <c r="Q226">
        <f t="shared" si="242"/>
        <v>-24.999999999999993</v>
      </c>
      <c r="R226">
        <f t="shared" si="243"/>
        <v>197.575862670373</v>
      </c>
      <c r="S226">
        <f t="shared" si="244"/>
        <v>-24.999999999999993</v>
      </c>
      <c r="T226">
        <f t="shared" si="245"/>
        <v>145.49360168409314</v>
      </c>
      <c r="U226">
        <f t="shared" si="246"/>
        <v>-25</v>
      </c>
      <c r="V226">
        <f t="shared" si="247"/>
        <v>111.60596797719829</v>
      </c>
      <c r="W226">
        <f t="shared" si="248"/>
        <v>-25</v>
      </c>
      <c r="X226">
        <f t="shared" si="249"/>
        <v>87.91213534812033</v>
      </c>
      <c r="Y226">
        <f t="shared" si="250"/>
        <v>-25</v>
      </c>
      <c r="Z226">
        <f t="shared" si="251"/>
        <v>70.3698266616517</v>
      </c>
      <c r="AA226">
        <f t="shared" si="252"/>
        <v>-25</v>
      </c>
      <c r="AB226">
        <f t="shared" si="253"/>
        <v>56.751474918188272</v>
      </c>
      <c r="AC226">
        <f t="shared" si="254"/>
        <v>-25</v>
      </c>
      <c r="AD226">
        <f t="shared" si="255"/>
        <v>45.741871183226664</v>
      </c>
      <c r="AE226">
        <f t="shared" si="256"/>
        <v>-25.000000000000004</v>
      </c>
      <c r="AF226">
        <f t="shared" si="257"/>
        <v>36.518436823865017</v>
      </c>
      <c r="AG226">
        <f t="shared" si="258"/>
        <v>-24.999999999999996</v>
      </c>
      <c r="AH226">
        <f t="shared" si="259"/>
        <v>28.539816339744824</v>
      </c>
      <c r="AI226">
        <f t="shared" si="260"/>
        <v>-25</v>
      </c>
      <c r="AJ226">
        <f t="shared" si="261"/>
        <v>21.432104094770011</v>
      </c>
      <c r="AK226">
        <f t="shared" si="262"/>
        <v>-24.999999999999996</v>
      </c>
      <c r="AL226">
        <f t="shared" si="263"/>
        <v>14.923920022010648</v>
      </c>
      <c r="AM226">
        <f t="shared" si="264"/>
        <v>-24.999999999999996</v>
      </c>
      <c r="AN226">
        <f t="shared" si="265"/>
        <v>8.8071829529268086</v>
      </c>
      <c r="AO226">
        <f t="shared" si="266"/>
        <v>-25</v>
      </c>
      <c r="AP226">
        <f t="shared" si="267"/>
        <v>2.9118389571127636</v>
      </c>
      <c r="AQ226">
        <f t="shared" si="268"/>
        <v>-25</v>
      </c>
      <c r="AR226">
        <f t="shared" si="269"/>
        <v>-2.9118389571127636</v>
      </c>
      <c r="AS226">
        <f t="shared" si="270"/>
        <v>-25</v>
      </c>
      <c r="AT226">
        <f t="shared" si="271"/>
        <v>-8.8071829529268086</v>
      </c>
      <c r="AU226">
        <f t="shared" si="272"/>
        <v>-25</v>
      </c>
      <c r="AV226">
        <f t="shared" si="273"/>
        <v>-14.923920022010648</v>
      </c>
      <c r="AW226">
        <f t="shared" si="274"/>
        <v>-24.999999999999996</v>
      </c>
      <c r="AX226">
        <f t="shared" si="275"/>
        <v>-21.432104094770011</v>
      </c>
      <c r="AY226">
        <f t="shared" si="276"/>
        <v>-24.999999999999996</v>
      </c>
      <c r="AZ226">
        <f t="shared" si="277"/>
        <v>-28.539816339744824</v>
      </c>
      <c r="BA226">
        <f t="shared" si="278"/>
        <v>-25</v>
      </c>
      <c r="BB226">
        <f t="shared" si="279"/>
        <v>-36.518436823865017</v>
      </c>
      <c r="BC226">
        <f t="shared" si="280"/>
        <v>-24.999999999999996</v>
      </c>
      <c r="BD226">
        <f t="shared" si="281"/>
        <v>-45.741871183226664</v>
      </c>
      <c r="BE226">
        <f t="shared" si="282"/>
        <v>-25.000000000000004</v>
      </c>
      <c r="BF226">
        <f t="shared" si="283"/>
        <v>-56.751474918188272</v>
      </c>
      <c r="BG226">
        <f t="shared" si="284"/>
        <v>-25</v>
      </c>
      <c r="BH226">
        <f t="shared" si="285"/>
        <v>-70.3698266616517</v>
      </c>
      <c r="BI226">
        <f t="shared" si="286"/>
        <v>-25</v>
      </c>
      <c r="BJ226">
        <f t="shared" si="287"/>
        <v>-87.91213534812033</v>
      </c>
      <c r="BK226">
        <f t="shared" si="288"/>
        <v>-25</v>
      </c>
      <c r="BL226">
        <f t="shared" si="289"/>
        <v>-111.60596797719829</v>
      </c>
      <c r="BM226">
        <f t="shared" si="290"/>
        <v>-25</v>
      </c>
      <c r="BN226">
        <f t="shared" si="291"/>
        <v>-145.49360168409314</v>
      </c>
      <c r="BO226">
        <f t="shared" si="292"/>
        <v>-25</v>
      </c>
      <c r="BP226">
        <f t="shared" si="293"/>
        <v>-197.575862670373</v>
      </c>
      <c r="BQ226">
        <f t="shared" si="294"/>
        <v>-24.999999999999993</v>
      </c>
      <c r="BR226">
        <f t="shared" si="295"/>
        <v>-285.61944901923454</v>
      </c>
      <c r="BS226">
        <f t="shared" si="296"/>
        <v>-24.999999999999993</v>
      </c>
      <c r="BT226">
        <f t="shared" si="297"/>
        <v>-456.02820441201942</v>
      </c>
      <c r="BU226">
        <f t="shared" si="298"/>
        <v>-24.999999999999996</v>
      </c>
      <c r="BV226">
        <f t="shared" si="299"/>
        <v>-864.55079551990707</v>
      </c>
      <c r="BW226">
        <f t="shared" si="300"/>
        <v>-24.999999999999996</v>
      </c>
      <c r="BX226">
        <f t="shared" si="301"/>
        <v>-2336.1094970235213</v>
      </c>
      <c r="BY226">
        <f t="shared" si="302"/>
        <v>-24.999999999999996</v>
      </c>
      <c r="BZ226">
        <f t="shared" si="303"/>
        <v>3129.6891466977613</v>
      </c>
      <c r="CA226">
        <f t="shared" si="304"/>
        <v>2939.5952093105066</v>
      </c>
      <c r="CB226">
        <f t="shared" si="305"/>
        <v>-21807.472598893026</v>
      </c>
      <c r="CC226">
        <f t="shared" si="306"/>
        <v>-25.000000000000004</v>
      </c>
    </row>
    <row r="227" spans="5:81" x14ac:dyDescent="0.2">
      <c r="E227">
        <f t="shared" si="307"/>
        <v>21.200000000000031</v>
      </c>
      <c r="F227" t="e" cm="1">
        <f t="array" ref="F227">xtoyxsnew($E227,F$14,alfa,vita)</f>
        <v>#VALUE!</v>
      </c>
      <c r="G227" t="e" cm="1">
        <f t="array" ref="G227">YtoYySInEW($E227,F$14,alfa,vita)</f>
        <v>#VALUE!</v>
      </c>
      <c r="H227">
        <f t="shared" si="233"/>
        <v>-3162.4316051921714</v>
      </c>
      <c r="I227">
        <f t="shared" si="234"/>
        <v>2950.3620517541622</v>
      </c>
      <c r="J227">
        <f t="shared" si="235"/>
        <v>2336.1094970235213</v>
      </c>
      <c r="K227">
        <f t="shared" si="236"/>
        <v>-24.999999999999996</v>
      </c>
      <c r="L227">
        <f t="shared" si="237"/>
        <v>864.55079551990707</v>
      </c>
      <c r="M227">
        <f t="shared" si="238"/>
        <v>-24.999999999999996</v>
      </c>
      <c r="N227">
        <f t="shared" si="239"/>
        <v>456.02820441201942</v>
      </c>
      <c r="O227">
        <f t="shared" si="240"/>
        <v>-24.999999999999996</v>
      </c>
      <c r="P227">
        <f t="shared" si="241"/>
        <v>285.61944901923454</v>
      </c>
      <c r="Q227">
        <f t="shared" si="242"/>
        <v>-24.999999999999993</v>
      </c>
      <c r="R227">
        <f t="shared" si="243"/>
        <v>197.575862670373</v>
      </c>
      <c r="S227">
        <f t="shared" si="244"/>
        <v>-24.999999999999993</v>
      </c>
      <c r="T227">
        <f t="shared" si="245"/>
        <v>145.49360168409314</v>
      </c>
      <c r="U227">
        <f t="shared" si="246"/>
        <v>-25</v>
      </c>
      <c r="V227">
        <f t="shared" si="247"/>
        <v>111.60596797719829</v>
      </c>
      <c r="W227">
        <f t="shared" si="248"/>
        <v>-25</v>
      </c>
      <c r="X227">
        <f t="shared" si="249"/>
        <v>87.91213534812033</v>
      </c>
      <c r="Y227">
        <f t="shared" si="250"/>
        <v>-25</v>
      </c>
      <c r="Z227">
        <f t="shared" si="251"/>
        <v>70.3698266616517</v>
      </c>
      <c r="AA227">
        <f t="shared" si="252"/>
        <v>-25</v>
      </c>
      <c r="AB227">
        <f t="shared" si="253"/>
        <v>56.751474918188272</v>
      </c>
      <c r="AC227">
        <f t="shared" si="254"/>
        <v>-25</v>
      </c>
      <c r="AD227">
        <f t="shared" si="255"/>
        <v>45.741871183226664</v>
      </c>
      <c r="AE227">
        <f t="shared" si="256"/>
        <v>-25.000000000000004</v>
      </c>
      <c r="AF227">
        <f t="shared" si="257"/>
        <v>36.518436823865017</v>
      </c>
      <c r="AG227">
        <f t="shared" si="258"/>
        <v>-24.999999999999996</v>
      </c>
      <c r="AH227">
        <f t="shared" si="259"/>
        <v>28.539816339744824</v>
      </c>
      <c r="AI227">
        <f t="shared" si="260"/>
        <v>-25</v>
      </c>
      <c r="AJ227">
        <f t="shared" si="261"/>
        <v>21.432104094770011</v>
      </c>
      <c r="AK227">
        <f t="shared" si="262"/>
        <v>-24.999999999999996</v>
      </c>
      <c r="AL227">
        <f t="shared" si="263"/>
        <v>14.923920022010648</v>
      </c>
      <c r="AM227">
        <f t="shared" si="264"/>
        <v>-24.999999999999996</v>
      </c>
      <c r="AN227">
        <f t="shared" si="265"/>
        <v>8.8071829529268086</v>
      </c>
      <c r="AO227">
        <f t="shared" si="266"/>
        <v>-25</v>
      </c>
      <c r="AP227">
        <f t="shared" si="267"/>
        <v>2.9118389571127636</v>
      </c>
      <c r="AQ227">
        <f t="shared" si="268"/>
        <v>-25</v>
      </c>
      <c r="AR227">
        <f t="shared" si="269"/>
        <v>-2.9118389571127636</v>
      </c>
      <c r="AS227">
        <f t="shared" si="270"/>
        <v>-25</v>
      </c>
      <c r="AT227">
        <f t="shared" si="271"/>
        <v>-8.8071829529268086</v>
      </c>
      <c r="AU227">
        <f t="shared" si="272"/>
        <v>-25</v>
      </c>
      <c r="AV227">
        <f t="shared" si="273"/>
        <v>-14.923920022010648</v>
      </c>
      <c r="AW227">
        <f t="shared" si="274"/>
        <v>-24.999999999999996</v>
      </c>
      <c r="AX227">
        <f t="shared" si="275"/>
        <v>-21.432104094770011</v>
      </c>
      <c r="AY227">
        <f t="shared" si="276"/>
        <v>-24.999999999999996</v>
      </c>
      <c r="AZ227">
        <f t="shared" si="277"/>
        <v>-28.539816339744824</v>
      </c>
      <c r="BA227">
        <f t="shared" si="278"/>
        <v>-25</v>
      </c>
      <c r="BB227">
        <f t="shared" si="279"/>
        <v>-36.518436823865017</v>
      </c>
      <c r="BC227">
        <f t="shared" si="280"/>
        <v>-24.999999999999996</v>
      </c>
      <c r="BD227">
        <f t="shared" si="281"/>
        <v>-45.741871183226664</v>
      </c>
      <c r="BE227">
        <f t="shared" si="282"/>
        <v>-25.000000000000004</v>
      </c>
      <c r="BF227">
        <f t="shared" si="283"/>
        <v>-56.751474918188272</v>
      </c>
      <c r="BG227">
        <f t="shared" si="284"/>
        <v>-25</v>
      </c>
      <c r="BH227">
        <f t="shared" si="285"/>
        <v>-70.3698266616517</v>
      </c>
      <c r="BI227">
        <f t="shared" si="286"/>
        <v>-25</v>
      </c>
      <c r="BJ227">
        <f t="shared" si="287"/>
        <v>-87.91213534812033</v>
      </c>
      <c r="BK227">
        <f t="shared" si="288"/>
        <v>-25</v>
      </c>
      <c r="BL227">
        <f t="shared" si="289"/>
        <v>-111.60596797719829</v>
      </c>
      <c r="BM227">
        <f t="shared" si="290"/>
        <v>-25</v>
      </c>
      <c r="BN227">
        <f t="shared" si="291"/>
        <v>-145.49360168409314</v>
      </c>
      <c r="BO227">
        <f t="shared" si="292"/>
        <v>-25</v>
      </c>
      <c r="BP227">
        <f t="shared" si="293"/>
        <v>-197.575862670373</v>
      </c>
      <c r="BQ227">
        <f t="shared" si="294"/>
        <v>-24.999999999999993</v>
      </c>
      <c r="BR227">
        <f t="shared" si="295"/>
        <v>-285.61944901923454</v>
      </c>
      <c r="BS227">
        <f t="shared" si="296"/>
        <v>-24.999999999999993</v>
      </c>
      <c r="BT227">
        <f t="shared" si="297"/>
        <v>-456.02820441201942</v>
      </c>
      <c r="BU227">
        <f t="shared" si="298"/>
        <v>-24.999999999999996</v>
      </c>
      <c r="BV227">
        <f t="shared" si="299"/>
        <v>-864.55079551990707</v>
      </c>
      <c r="BW227">
        <f t="shared" si="300"/>
        <v>-24.999999999999996</v>
      </c>
      <c r="BX227">
        <f t="shared" si="301"/>
        <v>-2336.1094970235213</v>
      </c>
      <c r="BY227">
        <f t="shared" si="302"/>
        <v>-24.999999999999996</v>
      </c>
      <c r="BZ227">
        <f t="shared" si="303"/>
        <v>3162.4316051921714</v>
      </c>
      <c r="CA227">
        <f t="shared" si="304"/>
        <v>2950.3620517541622</v>
      </c>
      <c r="CB227">
        <f t="shared" si="305"/>
        <v>-21807.472598893026</v>
      </c>
      <c r="CC227">
        <f t="shared" si="306"/>
        <v>-25.000000000000004</v>
      </c>
    </row>
    <row r="228" spans="5:81" x14ac:dyDescent="0.2">
      <c r="E228">
        <f t="shared" si="307"/>
        <v>21.300000000000033</v>
      </c>
      <c r="F228" t="e" cm="1">
        <f t="array" ref="F228">xtoyxsnew($E228,F$14,alfa,vita)</f>
        <v>#VALUE!</v>
      </c>
      <c r="G228" t="e" cm="1">
        <f t="array" ref="G228">YtoYySInEW($E228,F$14,alfa,vita)</f>
        <v>#VALUE!</v>
      </c>
      <c r="H228">
        <f t="shared" si="233"/>
        <v>-3195.2918722690861</v>
      </c>
      <c r="I228">
        <f t="shared" si="234"/>
        <v>2960.9672763533736</v>
      </c>
      <c r="J228">
        <f t="shared" si="235"/>
        <v>2336.1094970235213</v>
      </c>
      <c r="K228">
        <f t="shared" si="236"/>
        <v>-24.999999999999996</v>
      </c>
      <c r="L228">
        <f t="shared" si="237"/>
        <v>864.55079551990707</v>
      </c>
      <c r="M228">
        <f t="shared" si="238"/>
        <v>-24.999999999999996</v>
      </c>
      <c r="N228">
        <f t="shared" si="239"/>
        <v>456.02820441201942</v>
      </c>
      <c r="O228">
        <f t="shared" si="240"/>
        <v>-24.999999999999996</v>
      </c>
      <c r="P228">
        <f t="shared" si="241"/>
        <v>285.61944901923454</v>
      </c>
      <c r="Q228">
        <f t="shared" si="242"/>
        <v>-24.999999999999993</v>
      </c>
      <c r="R228">
        <f t="shared" si="243"/>
        <v>197.575862670373</v>
      </c>
      <c r="S228">
        <f t="shared" si="244"/>
        <v>-24.999999999999993</v>
      </c>
      <c r="T228">
        <f t="shared" si="245"/>
        <v>145.49360168409314</v>
      </c>
      <c r="U228">
        <f t="shared" si="246"/>
        <v>-25</v>
      </c>
      <c r="V228">
        <f t="shared" si="247"/>
        <v>111.60596797719829</v>
      </c>
      <c r="W228">
        <f t="shared" si="248"/>
        <v>-25</v>
      </c>
      <c r="X228">
        <f t="shared" si="249"/>
        <v>87.91213534812033</v>
      </c>
      <c r="Y228">
        <f t="shared" si="250"/>
        <v>-25</v>
      </c>
      <c r="Z228">
        <f t="shared" si="251"/>
        <v>70.3698266616517</v>
      </c>
      <c r="AA228">
        <f t="shared" si="252"/>
        <v>-25</v>
      </c>
      <c r="AB228">
        <f t="shared" si="253"/>
        <v>56.751474918188272</v>
      </c>
      <c r="AC228">
        <f t="shared" si="254"/>
        <v>-25</v>
      </c>
      <c r="AD228">
        <f t="shared" si="255"/>
        <v>45.741871183226664</v>
      </c>
      <c r="AE228">
        <f t="shared" si="256"/>
        <v>-25.000000000000004</v>
      </c>
      <c r="AF228">
        <f t="shared" si="257"/>
        <v>36.518436823865017</v>
      </c>
      <c r="AG228">
        <f t="shared" si="258"/>
        <v>-24.999999999999996</v>
      </c>
      <c r="AH228">
        <f t="shared" si="259"/>
        <v>28.539816339744824</v>
      </c>
      <c r="AI228">
        <f t="shared" si="260"/>
        <v>-25</v>
      </c>
      <c r="AJ228">
        <f t="shared" si="261"/>
        <v>21.432104094770011</v>
      </c>
      <c r="AK228">
        <f t="shared" si="262"/>
        <v>-24.999999999999996</v>
      </c>
      <c r="AL228">
        <f t="shared" si="263"/>
        <v>14.923920022010648</v>
      </c>
      <c r="AM228">
        <f t="shared" si="264"/>
        <v>-24.999999999999996</v>
      </c>
      <c r="AN228">
        <f t="shared" si="265"/>
        <v>8.8071829529268086</v>
      </c>
      <c r="AO228">
        <f t="shared" si="266"/>
        <v>-25</v>
      </c>
      <c r="AP228">
        <f t="shared" si="267"/>
        <v>2.9118389571127636</v>
      </c>
      <c r="AQ228">
        <f t="shared" si="268"/>
        <v>-25</v>
      </c>
      <c r="AR228">
        <f t="shared" si="269"/>
        <v>-2.9118389571127636</v>
      </c>
      <c r="AS228">
        <f t="shared" si="270"/>
        <v>-25</v>
      </c>
      <c r="AT228">
        <f t="shared" si="271"/>
        <v>-8.8071829529268086</v>
      </c>
      <c r="AU228">
        <f t="shared" si="272"/>
        <v>-25</v>
      </c>
      <c r="AV228">
        <f t="shared" si="273"/>
        <v>-14.923920022010648</v>
      </c>
      <c r="AW228">
        <f t="shared" si="274"/>
        <v>-24.999999999999996</v>
      </c>
      <c r="AX228">
        <f t="shared" si="275"/>
        <v>-21.432104094770011</v>
      </c>
      <c r="AY228">
        <f t="shared" si="276"/>
        <v>-24.999999999999996</v>
      </c>
      <c r="AZ228">
        <f t="shared" si="277"/>
        <v>-28.539816339744824</v>
      </c>
      <c r="BA228">
        <f t="shared" si="278"/>
        <v>-25</v>
      </c>
      <c r="BB228">
        <f t="shared" si="279"/>
        <v>-36.518436823865017</v>
      </c>
      <c r="BC228">
        <f t="shared" si="280"/>
        <v>-24.999999999999996</v>
      </c>
      <c r="BD228">
        <f t="shared" si="281"/>
        <v>-45.741871183226664</v>
      </c>
      <c r="BE228">
        <f t="shared" si="282"/>
        <v>-25.000000000000004</v>
      </c>
      <c r="BF228">
        <f t="shared" si="283"/>
        <v>-56.751474918188272</v>
      </c>
      <c r="BG228">
        <f t="shared" si="284"/>
        <v>-25</v>
      </c>
      <c r="BH228">
        <f t="shared" si="285"/>
        <v>-70.3698266616517</v>
      </c>
      <c r="BI228">
        <f t="shared" si="286"/>
        <v>-25</v>
      </c>
      <c r="BJ228">
        <f t="shared" si="287"/>
        <v>-87.91213534812033</v>
      </c>
      <c r="BK228">
        <f t="shared" si="288"/>
        <v>-25</v>
      </c>
      <c r="BL228">
        <f t="shared" si="289"/>
        <v>-111.60596797719829</v>
      </c>
      <c r="BM228">
        <f t="shared" si="290"/>
        <v>-25</v>
      </c>
      <c r="BN228">
        <f t="shared" si="291"/>
        <v>-145.49360168409314</v>
      </c>
      <c r="BO228">
        <f t="shared" si="292"/>
        <v>-25</v>
      </c>
      <c r="BP228">
        <f t="shared" si="293"/>
        <v>-197.575862670373</v>
      </c>
      <c r="BQ228">
        <f t="shared" si="294"/>
        <v>-24.999999999999993</v>
      </c>
      <c r="BR228">
        <f t="shared" si="295"/>
        <v>-285.61944901923454</v>
      </c>
      <c r="BS228">
        <f t="shared" si="296"/>
        <v>-24.999999999999993</v>
      </c>
      <c r="BT228">
        <f t="shared" si="297"/>
        <v>-456.02820441201942</v>
      </c>
      <c r="BU228">
        <f t="shared" si="298"/>
        <v>-24.999999999999996</v>
      </c>
      <c r="BV228">
        <f t="shared" si="299"/>
        <v>-864.55079551990707</v>
      </c>
      <c r="BW228">
        <f t="shared" si="300"/>
        <v>-24.999999999999996</v>
      </c>
      <c r="BX228">
        <f t="shared" si="301"/>
        <v>-2336.1094970235213</v>
      </c>
      <c r="BY228">
        <f t="shared" si="302"/>
        <v>-24.999999999999996</v>
      </c>
      <c r="BZ228">
        <f t="shared" si="303"/>
        <v>3195.2918722690861</v>
      </c>
      <c r="CA228">
        <f t="shared" si="304"/>
        <v>2960.9672763533736</v>
      </c>
      <c r="CB228">
        <f t="shared" si="305"/>
        <v>-21807.472598893026</v>
      </c>
      <c r="CC228">
        <f t="shared" si="306"/>
        <v>-25.000000000000004</v>
      </c>
    </row>
    <row r="229" spans="5:81" x14ac:dyDescent="0.2">
      <c r="E229">
        <f t="shared" si="307"/>
        <v>21.400000000000034</v>
      </c>
      <c r="F229" t="e" cm="1">
        <f t="array" ref="F229">xtoyxsnew($E229,F$14,alfa,vita)</f>
        <v>#VALUE!</v>
      </c>
      <c r="G229" t="e" cm="1">
        <f t="array" ref="G229">YtoYySInEW($E229,F$14,alfa,vita)</f>
        <v>#VALUE!</v>
      </c>
      <c r="H229">
        <f t="shared" si="233"/>
        <v>-3228.2681590615371</v>
      </c>
      <c r="I229">
        <f t="shared" si="234"/>
        <v>2971.4095941836626</v>
      </c>
      <c r="J229">
        <f t="shared" si="235"/>
        <v>2336.1094970235213</v>
      </c>
      <c r="K229">
        <f t="shared" si="236"/>
        <v>-24.999999999999996</v>
      </c>
      <c r="L229">
        <f t="shared" si="237"/>
        <v>864.55079551990707</v>
      </c>
      <c r="M229">
        <f t="shared" si="238"/>
        <v>-24.999999999999996</v>
      </c>
      <c r="N229">
        <f t="shared" si="239"/>
        <v>456.02820441201942</v>
      </c>
      <c r="O229">
        <f t="shared" si="240"/>
        <v>-24.999999999999996</v>
      </c>
      <c r="P229">
        <f t="shared" si="241"/>
        <v>285.61944901923454</v>
      </c>
      <c r="Q229">
        <f t="shared" si="242"/>
        <v>-24.999999999999993</v>
      </c>
      <c r="R229">
        <f t="shared" si="243"/>
        <v>197.575862670373</v>
      </c>
      <c r="S229">
        <f t="shared" si="244"/>
        <v>-24.999999999999993</v>
      </c>
      <c r="T229">
        <f t="shared" si="245"/>
        <v>145.49360168409314</v>
      </c>
      <c r="U229">
        <f t="shared" si="246"/>
        <v>-25</v>
      </c>
      <c r="V229">
        <f t="shared" si="247"/>
        <v>111.60596797719829</v>
      </c>
      <c r="W229">
        <f t="shared" si="248"/>
        <v>-25</v>
      </c>
      <c r="X229">
        <f t="shared" si="249"/>
        <v>87.91213534812033</v>
      </c>
      <c r="Y229">
        <f t="shared" si="250"/>
        <v>-25</v>
      </c>
      <c r="Z229">
        <f t="shared" si="251"/>
        <v>70.3698266616517</v>
      </c>
      <c r="AA229">
        <f t="shared" si="252"/>
        <v>-25</v>
      </c>
      <c r="AB229">
        <f t="shared" si="253"/>
        <v>56.751474918188272</v>
      </c>
      <c r="AC229">
        <f t="shared" si="254"/>
        <v>-25</v>
      </c>
      <c r="AD229">
        <f t="shared" si="255"/>
        <v>45.741871183226664</v>
      </c>
      <c r="AE229">
        <f t="shared" si="256"/>
        <v>-25.000000000000004</v>
      </c>
      <c r="AF229">
        <f t="shared" si="257"/>
        <v>36.518436823865017</v>
      </c>
      <c r="AG229">
        <f t="shared" si="258"/>
        <v>-24.999999999999996</v>
      </c>
      <c r="AH229">
        <f t="shared" si="259"/>
        <v>28.539816339744824</v>
      </c>
      <c r="AI229">
        <f t="shared" si="260"/>
        <v>-25</v>
      </c>
      <c r="AJ229">
        <f t="shared" si="261"/>
        <v>21.432104094770011</v>
      </c>
      <c r="AK229">
        <f t="shared" si="262"/>
        <v>-24.999999999999996</v>
      </c>
      <c r="AL229">
        <f t="shared" si="263"/>
        <v>14.923920022010648</v>
      </c>
      <c r="AM229">
        <f t="shared" si="264"/>
        <v>-24.999999999999996</v>
      </c>
      <c r="AN229">
        <f t="shared" si="265"/>
        <v>8.8071829529268086</v>
      </c>
      <c r="AO229">
        <f t="shared" si="266"/>
        <v>-25</v>
      </c>
      <c r="AP229">
        <f t="shared" si="267"/>
        <v>2.9118389571127636</v>
      </c>
      <c r="AQ229">
        <f t="shared" si="268"/>
        <v>-25</v>
      </c>
      <c r="AR229">
        <f t="shared" si="269"/>
        <v>-2.9118389571127636</v>
      </c>
      <c r="AS229">
        <f t="shared" si="270"/>
        <v>-25</v>
      </c>
      <c r="AT229">
        <f t="shared" si="271"/>
        <v>-8.8071829529268086</v>
      </c>
      <c r="AU229">
        <f t="shared" si="272"/>
        <v>-25</v>
      </c>
      <c r="AV229">
        <f t="shared" si="273"/>
        <v>-14.923920022010648</v>
      </c>
      <c r="AW229">
        <f t="shared" si="274"/>
        <v>-24.999999999999996</v>
      </c>
      <c r="AX229">
        <f t="shared" si="275"/>
        <v>-21.432104094770011</v>
      </c>
      <c r="AY229">
        <f t="shared" si="276"/>
        <v>-24.999999999999996</v>
      </c>
      <c r="AZ229">
        <f t="shared" si="277"/>
        <v>-28.539816339744824</v>
      </c>
      <c r="BA229">
        <f t="shared" si="278"/>
        <v>-25</v>
      </c>
      <c r="BB229">
        <f t="shared" si="279"/>
        <v>-36.518436823865017</v>
      </c>
      <c r="BC229">
        <f t="shared" si="280"/>
        <v>-24.999999999999996</v>
      </c>
      <c r="BD229">
        <f t="shared" si="281"/>
        <v>-45.741871183226664</v>
      </c>
      <c r="BE229">
        <f t="shared" si="282"/>
        <v>-25.000000000000004</v>
      </c>
      <c r="BF229">
        <f t="shared" si="283"/>
        <v>-56.751474918188272</v>
      </c>
      <c r="BG229">
        <f t="shared" si="284"/>
        <v>-25</v>
      </c>
      <c r="BH229">
        <f t="shared" si="285"/>
        <v>-70.3698266616517</v>
      </c>
      <c r="BI229">
        <f t="shared" si="286"/>
        <v>-25</v>
      </c>
      <c r="BJ229">
        <f t="shared" si="287"/>
        <v>-87.91213534812033</v>
      </c>
      <c r="BK229">
        <f t="shared" si="288"/>
        <v>-25</v>
      </c>
      <c r="BL229">
        <f t="shared" si="289"/>
        <v>-111.60596797719829</v>
      </c>
      <c r="BM229">
        <f t="shared" si="290"/>
        <v>-25</v>
      </c>
      <c r="BN229">
        <f t="shared" si="291"/>
        <v>-145.49360168409314</v>
      </c>
      <c r="BO229">
        <f t="shared" si="292"/>
        <v>-25</v>
      </c>
      <c r="BP229">
        <f t="shared" si="293"/>
        <v>-197.575862670373</v>
      </c>
      <c r="BQ229">
        <f t="shared" si="294"/>
        <v>-24.999999999999993</v>
      </c>
      <c r="BR229">
        <f t="shared" si="295"/>
        <v>-285.61944901923454</v>
      </c>
      <c r="BS229">
        <f t="shared" si="296"/>
        <v>-24.999999999999993</v>
      </c>
      <c r="BT229">
        <f t="shared" si="297"/>
        <v>-456.02820441201942</v>
      </c>
      <c r="BU229">
        <f t="shared" si="298"/>
        <v>-24.999999999999996</v>
      </c>
      <c r="BV229">
        <f t="shared" si="299"/>
        <v>-864.55079551990707</v>
      </c>
      <c r="BW229">
        <f t="shared" si="300"/>
        <v>-24.999999999999996</v>
      </c>
      <c r="BX229">
        <f t="shared" si="301"/>
        <v>-2336.1094970235213</v>
      </c>
      <c r="BY229">
        <f t="shared" si="302"/>
        <v>-24.999999999999996</v>
      </c>
      <c r="BZ229">
        <f t="shared" si="303"/>
        <v>3228.2681590615371</v>
      </c>
      <c r="CA229">
        <f t="shared" si="304"/>
        <v>2971.4095941836626</v>
      </c>
      <c r="CB229">
        <f t="shared" si="305"/>
        <v>-21807.472598893026</v>
      </c>
      <c r="CC229">
        <f t="shared" si="306"/>
        <v>-25.000000000000004</v>
      </c>
    </row>
    <row r="230" spans="5:81" x14ac:dyDescent="0.2">
      <c r="E230">
        <f t="shared" si="307"/>
        <v>21.500000000000036</v>
      </c>
      <c r="F230" t="e" cm="1">
        <f t="array" ref="F230">xtoyxsnew($E230,F$14,alfa,vita)</f>
        <v>#VALUE!</v>
      </c>
      <c r="G230" t="e" cm="1">
        <f t="array" ref="G230">YtoYySInEW($E230,F$14,alfa,vita)</f>
        <v>#VALUE!</v>
      </c>
      <c r="H230">
        <f t="shared" si="233"/>
        <v>-3261.3586626019041</v>
      </c>
      <c r="I230">
        <f t="shared" si="234"/>
        <v>2981.6877361197112</v>
      </c>
      <c r="J230">
        <f t="shared" si="235"/>
        <v>2336.1094970235213</v>
      </c>
      <c r="K230">
        <f t="shared" si="236"/>
        <v>-24.999999999999996</v>
      </c>
      <c r="L230">
        <f t="shared" si="237"/>
        <v>864.55079551990707</v>
      </c>
      <c r="M230">
        <f t="shared" si="238"/>
        <v>-24.999999999999996</v>
      </c>
      <c r="N230">
        <f t="shared" si="239"/>
        <v>456.02820441201942</v>
      </c>
      <c r="O230">
        <f t="shared" si="240"/>
        <v>-24.999999999999996</v>
      </c>
      <c r="P230">
        <f t="shared" si="241"/>
        <v>285.61944901923454</v>
      </c>
      <c r="Q230">
        <f t="shared" si="242"/>
        <v>-24.999999999999993</v>
      </c>
      <c r="R230">
        <f t="shared" si="243"/>
        <v>197.575862670373</v>
      </c>
      <c r="S230">
        <f t="shared" si="244"/>
        <v>-24.999999999999993</v>
      </c>
      <c r="T230">
        <f t="shared" si="245"/>
        <v>145.49360168409314</v>
      </c>
      <c r="U230">
        <f t="shared" si="246"/>
        <v>-25</v>
      </c>
      <c r="V230">
        <f t="shared" si="247"/>
        <v>111.60596797719829</v>
      </c>
      <c r="W230">
        <f t="shared" si="248"/>
        <v>-25</v>
      </c>
      <c r="X230">
        <f t="shared" si="249"/>
        <v>87.91213534812033</v>
      </c>
      <c r="Y230">
        <f t="shared" si="250"/>
        <v>-25</v>
      </c>
      <c r="Z230">
        <f t="shared" si="251"/>
        <v>70.3698266616517</v>
      </c>
      <c r="AA230">
        <f t="shared" si="252"/>
        <v>-25</v>
      </c>
      <c r="AB230">
        <f t="shared" si="253"/>
        <v>56.751474918188272</v>
      </c>
      <c r="AC230">
        <f t="shared" si="254"/>
        <v>-25</v>
      </c>
      <c r="AD230">
        <f t="shared" si="255"/>
        <v>45.741871183226664</v>
      </c>
      <c r="AE230">
        <f t="shared" si="256"/>
        <v>-25.000000000000004</v>
      </c>
      <c r="AF230">
        <f t="shared" si="257"/>
        <v>36.518436823865017</v>
      </c>
      <c r="AG230">
        <f t="shared" si="258"/>
        <v>-24.999999999999996</v>
      </c>
      <c r="AH230">
        <f t="shared" si="259"/>
        <v>28.539816339744824</v>
      </c>
      <c r="AI230">
        <f t="shared" si="260"/>
        <v>-25</v>
      </c>
      <c r="AJ230">
        <f t="shared" si="261"/>
        <v>21.432104094770011</v>
      </c>
      <c r="AK230">
        <f t="shared" si="262"/>
        <v>-24.999999999999996</v>
      </c>
      <c r="AL230">
        <f t="shared" si="263"/>
        <v>14.923920022010648</v>
      </c>
      <c r="AM230">
        <f t="shared" si="264"/>
        <v>-24.999999999999996</v>
      </c>
      <c r="AN230">
        <f t="shared" si="265"/>
        <v>8.8071829529268086</v>
      </c>
      <c r="AO230">
        <f t="shared" si="266"/>
        <v>-25</v>
      </c>
      <c r="AP230">
        <f t="shared" si="267"/>
        <v>2.9118389571127636</v>
      </c>
      <c r="AQ230">
        <f t="shared" si="268"/>
        <v>-25</v>
      </c>
      <c r="AR230">
        <f t="shared" si="269"/>
        <v>-2.9118389571127636</v>
      </c>
      <c r="AS230">
        <f t="shared" si="270"/>
        <v>-25</v>
      </c>
      <c r="AT230">
        <f t="shared" si="271"/>
        <v>-8.8071829529268086</v>
      </c>
      <c r="AU230">
        <f t="shared" si="272"/>
        <v>-25</v>
      </c>
      <c r="AV230">
        <f t="shared" si="273"/>
        <v>-14.923920022010648</v>
      </c>
      <c r="AW230">
        <f t="shared" si="274"/>
        <v>-24.999999999999996</v>
      </c>
      <c r="AX230">
        <f t="shared" si="275"/>
        <v>-21.432104094770011</v>
      </c>
      <c r="AY230">
        <f t="shared" si="276"/>
        <v>-24.999999999999996</v>
      </c>
      <c r="AZ230">
        <f t="shared" si="277"/>
        <v>-28.539816339744824</v>
      </c>
      <c r="BA230">
        <f t="shared" si="278"/>
        <v>-25</v>
      </c>
      <c r="BB230">
        <f t="shared" si="279"/>
        <v>-36.518436823865017</v>
      </c>
      <c r="BC230">
        <f t="shared" si="280"/>
        <v>-24.999999999999996</v>
      </c>
      <c r="BD230">
        <f t="shared" si="281"/>
        <v>-45.741871183226664</v>
      </c>
      <c r="BE230">
        <f t="shared" si="282"/>
        <v>-25.000000000000004</v>
      </c>
      <c r="BF230">
        <f t="shared" si="283"/>
        <v>-56.751474918188272</v>
      </c>
      <c r="BG230">
        <f t="shared" si="284"/>
        <v>-25</v>
      </c>
      <c r="BH230">
        <f t="shared" si="285"/>
        <v>-70.3698266616517</v>
      </c>
      <c r="BI230">
        <f t="shared" si="286"/>
        <v>-25</v>
      </c>
      <c r="BJ230">
        <f t="shared" si="287"/>
        <v>-87.91213534812033</v>
      </c>
      <c r="BK230">
        <f t="shared" si="288"/>
        <v>-25</v>
      </c>
      <c r="BL230">
        <f t="shared" si="289"/>
        <v>-111.60596797719829</v>
      </c>
      <c r="BM230">
        <f t="shared" si="290"/>
        <v>-25</v>
      </c>
      <c r="BN230">
        <f t="shared" si="291"/>
        <v>-145.49360168409314</v>
      </c>
      <c r="BO230">
        <f t="shared" si="292"/>
        <v>-25</v>
      </c>
      <c r="BP230">
        <f t="shared" si="293"/>
        <v>-197.575862670373</v>
      </c>
      <c r="BQ230">
        <f t="shared" si="294"/>
        <v>-24.999999999999993</v>
      </c>
      <c r="BR230">
        <f t="shared" si="295"/>
        <v>-285.61944901923454</v>
      </c>
      <c r="BS230">
        <f t="shared" si="296"/>
        <v>-24.999999999999993</v>
      </c>
      <c r="BT230">
        <f t="shared" si="297"/>
        <v>-456.02820441201942</v>
      </c>
      <c r="BU230">
        <f t="shared" si="298"/>
        <v>-24.999999999999996</v>
      </c>
      <c r="BV230">
        <f t="shared" si="299"/>
        <v>-864.55079551990707</v>
      </c>
      <c r="BW230">
        <f t="shared" si="300"/>
        <v>-24.999999999999996</v>
      </c>
      <c r="BX230">
        <f t="shared" si="301"/>
        <v>-2336.1094970235213</v>
      </c>
      <c r="BY230">
        <f t="shared" si="302"/>
        <v>-24.999999999999996</v>
      </c>
      <c r="BZ230">
        <f t="shared" si="303"/>
        <v>3261.3586626019041</v>
      </c>
      <c r="CA230">
        <f t="shared" si="304"/>
        <v>2981.6877361197112</v>
      </c>
      <c r="CB230">
        <f t="shared" si="305"/>
        <v>-21807.472598893026</v>
      </c>
      <c r="CC230">
        <f t="shared" si="306"/>
        <v>-25.000000000000004</v>
      </c>
    </row>
    <row r="231" spans="5:81" x14ac:dyDescent="0.2">
      <c r="E231">
        <f t="shared" si="307"/>
        <v>21.600000000000037</v>
      </c>
      <c r="F231" t="e" cm="1">
        <f t="array" ref="F231">xtoyxsnew($E231,F$14,alfa,vita)</f>
        <v>#VALUE!</v>
      </c>
      <c r="G231" t="e" cm="1">
        <f t="array" ref="G231">YtoYySInEW($E231,F$14,alfa,vita)</f>
        <v>#VALUE!</v>
      </c>
      <c r="H231">
        <f t="shared" si="233"/>
        <v>-3294.5615660410335</v>
      </c>
      <c r="I231">
        <f t="shared" si="234"/>
        <v>2991.8004529896039</v>
      </c>
      <c r="J231">
        <f t="shared" si="235"/>
        <v>2336.1094970235213</v>
      </c>
      <c r="K231">
        <f t="shared" si="236"/>
        <v>-24.999999999999996</v>
      </c>
      <c r="L231">
        <f t="shared" si="237"/>
        <v>864.55079551990707</v>
      </c>
      <c r="M231">
        <f t="shared" si="238"/>
        <v>-24.999999999999996</v>
      </c>
      <c r="N231">
        <f t="shared" si="239"/>
        <v>456.02820441201942</v>
      </c>
      <c r="O231">
        <f t="shared" si="240"/>
        <v>-24.999999999999996</v>
      </c>
      <c r="P231">
        <f t="shared" si="241"/>
        <v>285.61944901923454</v>
      </c>
      <c r="Q231">
        <f t="shared" si="242"/>
        <v>-24.999999999999993</v>
      </c>
      <c r="R231">
        <f t="shared" si="243"/>
        <v>197.575862670373</v>
      </c>
      <c r="S231">
        <f t="shared" si="244"/>
        <v>-24.999999999999993</v>
      </c>
      <c r="T231">
        <f t="shared" si="245"/>
        <v>145.49360168409314</v>
      </c>
      <c r="U231">
        <f t="shared" si="246"/>
        <v>-25</v>
      </c>
      <c r="V231">
        <f t="shared" si="247"/>
        <v>111.60596797719829</v>
      </c>
      <c r="W231">
        <f t="shared" si="248"/>
        <v>-25</v>
      </c>
      <c r="X231">
        <f t="shared" si="249"/>
        <v>87.91213534812033</v>
      </c>
      <c r="Y231">
        <f t="shared" si="250"/>
        <v>-25</v>
      </c>
      <c r="Z231">
        <f t="shared" si="251"/>
        <v>70.3698266616517</v>
      </c>
      <c r="AA231">
        <f t="shared" si="252"/>
        <v>-25</v>
      </c>
      <c r="AB231">
        <f t="shared" si="253"/>
        <v>56.751474918188272</v>
      </c>
      <c r="AC231">
        <f t="shared" si="254"/>
        <v>-25</v>
      </c>
      <c r="AD231">
        <f t="shared" si="255"/>
        <v>45.741871183226664</v>
      </c>
      <c r="AE231">
        <f t="shared" si="256"/>
        <v>-25.000000000000004</v>
      </c>
      <c r="AF231">
        <f t="shared" si="257"/>
        <v>36.518436823865017</v>
      </c>
      <c r="AG231">
        <f t="shared" si="258"/>
        <v>-24.999999999999996</v>
      </c>
      <c r="AH231">
        <f t="shared" si="259"/>
        <v>28.539816339744824</v>
      </c>
      <c r="AI231">
        <f t="shared" si="260"/>
        <v>-25</v>
      </c>
      <c r="AJ231">
        <f t="shared" si="261"/>
        <v>21.432104094770011</v>
      </c>
      <c r="AK231">
        <f t="shared" si="262"/>
        <v>-24.999999999999996</v>
      </c>
      <c r="AL231">
        <f t="shared" si="263"/>
        <v>14.923920022010648</v>
      </c>
      <c r="AM231">
        <f t="shared" si="264"/>
        <v>-24.999999999999996</v>
      </c>
      <c r="AN231">
        <f t="shared" si="265"/>
        <v>8.8071829529268086</v>
      </c>
      <c r="AO231">
        <f t="shared" si="266"/>
        <v>-25</v>
      </c>
      <c r="AP231">
        <f t="shared" si="267"/>
        <v>2.9118389571127636</v>
      </c>
      <c r="AQ231">
        <f t="shared" si="268"/>
        <v>-25</v>
      </c>
      <c r="AR231">
        <f t="shared" si="269"/>
        <v>-2.9118389571127636</v>
      </c>
      <c r="AS231">
        <f t="shared" si="270"/>
        <v>-25</v>
      </c>
      <c r="AT231">
        <f t="shared" si="271"/>
        <v>-8.8071829529268086</v>
      </c>
      <c r="AU231">
        <f t="shared" si="272"/>
        <v>-25</v>
      </c>
      <c r="AV231">
        <f t="shared" si="273"/>
        <v>-14.923920022010648</v>
      </c>
      <c r="AW231">
        <f t="shared" si="274"/>
        <v>-24.999999999999996</v>
      </c>
      <c r="AX231">
        <f t="shared" si="275"/>
        <v>-21.432104094770011</v>
      </c>
      <c r="AY231">
        <f t="shared" si="276"/>
        <v>-24.999999999999996</v>
      </c>
      <c r="AZ231">
        <f t="shared" si="277"/>
        <v>-28.539816339744824</v>
      </c>
      <c r="BA231">
        <f t="shared" si="278"/>
        <v>-25</v>
      </c>
      <c r="BB231">
        <f t="shared" si="279"/>
        <v>-36.518436823865017</v>
      </c>
      <c r="BC231">
        <f t="shared" si="280"/>
        <v>-24.999999999999996</v>
      </c>
      <c r="BD231">
        <f t="shared" si="281"/>
        <v>-45.741871183226664</v>
      </c>
      <c r="BE231">
        <f t="shared" si="282"/>
        <v>-25.000000000000004</v>
      </c>
      <c r="BF231">
        <f t="shared" si="283"/>
        <v>-56.751474918188272</v>
      </c>
      <c r="BG231">
        <f t="shared" si="284"/>
        <v>-25</v>
      </c>
      <c r="BH231">
        <f t="shared" si="285"/>
        <v>-70.3698266616517</v>
      </c>
      <c r="BI231">
        <f t="shared" si="286"/>
        <v>-25</v>
      </c>
      <c r="BJ231">
        <f t="shared" si="287"/>
        <v>-87.91213534812033</v>
      </c>
      <c r="BK231">
        <f t="shared" si="288"/>
        <v>-25</v>
      </c>
      <c r="BL231">
        <f t="shared" si="289"/>
        <v>-111.60596797719829</v>
      </c>
      <c r="BM231">
        <f t="shared" si="290"/>
        <v>-25</v>
      </c>
      <c r="BN231">
        <f t="shared" si="291"/>
        <v>-145.49360168409314</v>
      </c>
      <c r="BO231">
        <f t="shared" si="292"/>
        <v>-25</v>
      </c>
      <c r="BP231">
        <f t="shared" si="293"/>
        <v>-197.575862670373</v>
      </c>
      <c r="BQ231">
        <f t="shared" si="294"/>
        <v>-24.999999999999993</v>
      </c>
      <c r="BR231">
        <f t="shared" si="295"/>
        <v>-285.61944901923454</v>
      </c>
      <c r="BS231">
        <f t="shared" si="296"/>
        <v>-24.999999999999993</v>
      </c>
      <c r="BT231">
        <f t="shared" si="297"/>
        <v>-456.02820441201942</v>
      </c>
      <c r="BU231">
        <f t="shared" si="298"/>
        <v>-24.999999999999996</v>
      </c>
      <c r="BV231">
        <f t="shared" si="299"/>
        <v>-864.55079551990707</v>
      </c>
      <c r="BW231">
        <f t="shared" si="300"/>
        <v>-24.999999999999996</v>
      </c>
      <c r="BX231">
        <f t="shared" si="301"/>
        <v>-2336.1094970235213</v>
      </c>
      <c r="BY231">
        <f t="shared" si="302"/>
        <v>-24.999999999999996</v>
      </c>
      <c r="BZ231">
        <f t="shared" si="303"/>
        <v>3294.5615660410335</v>
      </c>
      <c r="CA231">
        <f t="shared" si="304"/>
        <v>2991.8004529896039</v>
      </c>
      <c r="CB231">
        <f t="shared" si="305"/>
        <v>-21807.472598893026</v>
      </c>
      <c r="CC231">
        <f t="shared" si="306"/>
        <v>-25.000000000000004</v>
      </c>
    </row>
    <row r="232" spans="5:81" x14ac:dyDescent="0.2">
      <c r="E232">
        <f t="shared" si="307"/>
        <v>21.700000000000038</v>
      </c>
      <c r="F232" t="e" cm="1">
        <f t="array" ref="F232">xtoyxsnew($E232,F$14,alfa,vita)</f>
        <v>#VALUE!</v>
      </c>
      <c r="G232" t="e" cm="1">
        <f t="array" ref="G232">YtoYySInEW($E232,F$14,alfa,vita)</f>
        <v>#VALUE!</v>
      </c>
      <c r="H232">
        <f t="shared" si="233"/>
        <v>-3327.8750388690514</v>
      </c>
      <c r="I232">
        <f t="shared" si="234"/>
        <v>3001.7465157266488</v>
      </c>
      <c r="J232">
        <f t="shared" si="235"/>
        <v>2336.1094970235213</v>
      </c>
      <c r="K232">
        <f t="shared" si="236"/>
        <v>-24.999999999999996</v>
      </c>
      <c r="L232">
        <f t="shared" si="237"/>
        <v>864.55079551990707</v>
      </c>
      <c r="M232">
        <f t="shared" si="238"/>
        <v>-24.999999999999996</v>
      </c>
      <c r="N232">
        <f t="shared" si="239"/>
        <v>456.02820441201942</v>
      </c>
      <c r="O232">
        <f t="shared" si="240"/>
        <v>-24.999999999999996</v>
      </c>
      <c r="P232">
        <f t="shared" si="241"/>
        <v>285.61944901923454</v>
      </c>
      <c r="Q232">
        <f t="shared" si="242"/>
        <v>-24.999999999999993</v>
      </c>
      <c r="R232">
        <f t="shared" si="243"/>
        <v>197.575862670373</v>
      </c>
      <c r="S232">
        <f t="shared" si="244"/>
        <v>-24.999999999999993</v>
      </c>
      <c r="T232">
        <f t="shared" si="245"/>
        <v>145.49360168409314</v>
      </c>
      <c r="U232">
        <f t="shared" si="246"/>
        <v>-25</v>
      </c>
      <c r="V232">
        <f t="shared" si="247"/>
        <v>111.60596797719829</v>
      </c>
      <c r="W232">
        <f t="shared" si="248"/>
        <v>-25</v>
      </c>
      <c r="X232">
        <f t="shared" si="249"/>
        <v>87.91213534812033</v>
      </c>
      <c r="Y232">
        <f t="shared" si="250"/>
        <v>-25</v>
      </c>
      <c r="Z232">
        <f t="shared" si="251"/>
        <v>70.3698266616517</v>
      </c>
      <c r="AA232">
        <f t="shared" si="252"/>
        <v>-25</v>
      </c>
      <c r="AB232">
        <f t="shared" si="253"/>
        <v>56.751474918188272</v>
      </c>
      <c r="AC232">
        <f t="shared" si="254"/>
        <v>-25</v>
      </c>
      <c r="AD232">
        <f t="shared" si="255"/>
        <v>45.741871183226664</v>
      </c>
      <c r="AE232">
        <f t="shared" si="256"/>
        <v>-25.000000000000004</v>
      </c>
      <c r="AF232">
        <f t="shared" si="257"/>
        <v>36.518436823865017</v>
      </c>
      <c r="AG232">
        <f t="shared" si="258"/>
        <v>-24.999999999999996</v>
      </c>
      <c r="AH232">
        <f t="shared" si="259"/>
        <v>28.539816339744824</v>
      </c>
      <c r="AI232">
        <f t="shared" si="260"/>
        <v>-25</v>
      </c>
      <c r="AJ232">
        <f t="shared" si="261"/>
        <v>21.432104094770011</v>
      </c>
      <c r="AK232">
        <f t="shared" si="262"/>
        <v>-24.999999999999996</v>
      </c>
      <c r="AL232">
        <f t="shared" si="263"/>
        <v>14.923920022010648</v>
      </c>
      <c r="AM232">
        <f t="shared" si="264"/>
        <v>-24.999999999999996</v>
      </c>
      <c r="AN232">
        <f t="shared" si="265"/>
        <v>8.8071829529268086</v>
      </c>
      <c r="AO232">
        <f t="shared" si="266"/>
        <v>-25</v>
      </c>
      <c r="AP232">
        <f t="shared" si="267"/>
        <v>2.9118389571127636</v>
      </c>
      <c r="AQ232">
        <f t="shared" si="268"/>
        <v>-25</v>
      </c>
      <c r="AR232">
        <f t="shared" si="269"/>
        <v>-2.9118389571127636</v>
      </c>
      <c r="AS232">
        <f t="shared" si="270"/>
        <v>-25</v>
      </c>
      <c r="AT232">
        <f t="shared" si="271"/>
        <v>-8.8071829529268086</v>
      </c>
      <c r="AU232">
        <f t="shared" si="272"/>
        <v>-25</v>
      </c>
      <c r="AV232">
        <f t="shared" si="273"/>
        <v>-14.923920022010648</v>
      </c>
      <c r="AW232">
        <f t="shared" si="274"/>
        <v>-24.999999999999996</v>
      </c>
      <c r="AX232">
        <f t="shared" si="275"/>
        <v>-21.432104094770011</v>
      </c>
      <c r="AY232">
        <f t="shared" si="276"/>
        <v>-24.999999999999996</v>
      </c>
      <c r="AZ232">
        <f t="shared" si="277"/>
        <v>-28.539816339744824</v>
      </c>
      <c r="BA232">
        <f t="shared" si="278"/>
        <v>-25</v>
      </c>
      <c r="BB232">
        <f t="shared" si="279"/>
        <v>-36.518436823865017</v>
      </c>
      <c r="BC232">
        <f t="shared" si="280"/>
        <v>-24.999999999999996</v>
      </c>
      <c r="BD232">
        <f t="shared" si="281"/>
        <v>-45.741871183226664</v>
      </c>
      <c r="BE232">
        <f t="shared" si="282"/>
        <v>-25.000000000000004</v>
      </c>
      <c r="BF232">
        <f t="shared" si="283"/>
        <v>-56.751474918188272</v>
      </c>
      <c r="BG232">
        <f t="shared" si="284"/>
        <v>-25</v>
      </c>
      <c r="BH232">
        <f t="shared" si="285"/>
        <v>-70.3698266616517</v>
      </c>
      <c r="BI232">
        <f t="shared" si="286"/>
        <v>-25</v>
      </c>
      <c r="BJ232">
        <f t="shared" si="287"/>
        <v>-87.91213534812033</v>
      </c>
      <c r="BK232">
        <f t="shared" si="288"/>
        <v>-25</v>
      </c>
      <c r="BL232">
        <f t="shared" si="289"/>
        <v>-111.60596797719829</v>
      </c>
      <c r="BM232">
        <f t="shared" si="290"/>
        <v>-25</v>
      </c>
      <c r="BN232">
        <f t="shared" si="291"/>
        <v>-145.49360168409314</v>
      </c>
      <c r="BO232">
        <f t="shared" si="292"/>
        <v>-25</v>
      </c>
      <c r="BP232">
        <f t="shared" si="293"/>
        <v>-197.575862670373</v>
      </c>
      <c r="BQ232">
        <f t="shared" si="294"/>
        <v>-24.999999999999993</v>
      </c>
      <c r="BR232">
        <f t="shared" si="295"/>
        <v>-285.61944901923454</v>
      </c>
      <c r="BS232">
        <f t="shared" si="296"/>
        <v>-24.999999999999993</v>
      </c>
      <c r="BT232">
        <f t="shared" si="297"/>
        <v>-456.02820441201942</v>
      </c>
      <c r="BU232">
        <f t="shared" si="298"/>
        <v>-24.999999999999996</v>
      </c>
      <c r="BV232">
        <f t="shared" si="299"/>
        <v>-864.55079551990707</v>
      </c>
      <c r="BW232">
        <f t="shared" si="300"/>
        <v>-24.999999999999996</v>
      </c>
      <c r="BX232">
        <f t="shared" si="301"/>
        <v>-2336.1094970235213</v>
      </c>
      <c r="BY232">
        <f t="shared" si="302"/>
        <v>-24.999999999999996</v>
      </c>
      <c r="BZ232">
        <f t="shared" si="303"/>
        <v>3327.8750388690514</v>
      </c>
      <c r="CA232">
        <f t="shared" si="304"/>
        <v>3001.7465157266488</v>
      </c>
      <c r="CB232">
        <f t="shared" si="305"/>
        <v>-21807.472598893026</v>
      </c>
      <c r="CC232">
        <f t="shared" si="306"/>
        <v>-25.000000000000004</v>
      </c>
    </row>
    <row r="233" spans="5:81" x14ac:dyDescent="0.2">
      <c r="E233">
        <f t="shared" si="307"/>
        <v>21.80000000000004</v>
      </c>
      <c r="F233" t="e" cm="1">
        <f t="array" ref="F233">xtoyxsnew($E233,F$14,alfa,vita)</f>
        <v>#VALUE!</v>
      </c>
      <c r="G233" t="e" cm="1">
        <f t="array" ref="G233">YtoYySInEW($E233,F$14,alfa,vita)</f>
        <v>#VALUE!</v>
      </c>
      <c r="H233">
        <f t="shared" si="233"/>
        <v>-3361.2972371378419</v>
      </c>
      <c r="I233">
        <f t="shared" si="234"/>
        <v>3011.5247155187581</v>
      </c>
      <c r="J233">
        <f t="shared" si="235"/>
        <v>2336.1094970235213</v>
      </c>
      <c r="K233">
        <f t="shared" si="236"/>
        <v>-24.999999999999996</v>
      </c>
      <c r="L233">
        <f t="shared" si="237"/>
        <v>864.55079551990707</v>
      </c>
      <c r="M233">
        <f t="shared" si="238"/>
        <v>-24.999999999999996</v>
      </c>
      <c r="N233">
        <f t="shared" si="239"/>
        <v>456.02820441201942</v>
      </c>
      <c r="O233">
        <f t="shared" si="240"/>
        <v>-24.999999999999996</v>
      </c>
      <c r="P233">
        <f t="shared" si="241"/>
        <v>285.61944901923454</v>
      </c>
      <c r="Q233">
        <f t="shared" si="242"/>
        <v>-24.999999999999993</v>
      </c>
      <c r="R233">
        <f t="shared" si="243"/>
        <v>197.575862670373</v>
      </c>
      <c r="S233">
        <f t="shared" si="244"/>
        <v>-24.999999999999993</v>
      </c>
      <c r="T233">
        <f t="shared" si="245"/>
        <v>145.49360168409314</v>
      </c>
      <c r="U233">
        <f t="shared" si="246"/>
        <v>-25</v>
      </c>
      <c r="V233">
        <f t="shared" si="247"/>
        <v>111.60596797719829</v>
      </c>
      <c r="W233">
        <f t="shared" si="248"/>
        <v>-25</v>
      </c>
      <c r="X233">
        <f t="shared" si="249"/>
        <v>87.91213534812033</v>
      </c>
      <c r="Y233">
        <f t="shared" si="250"/>
        <v>-25</v>
      </c>
      <c r="Z233">
        <f t="shared" si="251"/>
        <v>70.3698266616517</v>
      </c>
      <c r="AA233">
        <f t="shared" si="252"/>
        <v>-25</v>
      </c>
      <c r="AB233">
        <f t="shared" si="253"/>
        <v>56.751474918188272</v>
      </c>
      <c r="AC233">
        <f t="shared" si="254"/>
        <v>-25</v>
      </c>
      <c r="AD233">
        <f t="shared" si="255"/>
        <v>45.741871183226664</v>
      </c>
      <c r="AE233">
        <f t="shared" si="256"/>
        <v>-25.000000000000004</v>
      </c>
      <c r="AF233">
        <f t="shared" si="257"/>
        <v>36.518436823865017</v>
      </c>
      <c r="AG233">
        <f t="shared" si="258"/>
        <v>-24.999999999999996</v>
      </c>
      <c r="AH233">
        <f t="shared" si="259"/>
        <v>28.539816339744824</v>
      </c>
      <c r="AI233">
        <f t="shared" si="260"/>
        <v>-25</v>
      </c>
      <c r="AJ233">
        <f t="shared" si="261"/>
        <v>21.432104094770011</v>
      </c>
      <c r="AK233">
        <f t="shared" si="262"/>
        <v>-24.999999999999996</v>
      </c>
      <c r="AL233">
        <f t="shared" si="263"/>
        <v>14.923920022010648</v>
      </c>
      <c r="AM233">
        <f t="shared" si="264"/>
        <v>-24.999999999999996</v>
      </c>
      <c r="AN233">
        <f t="shared" si="265"/>
        <v>8.8071829529268086</v>
      </c>
      <c r="AO233">
        <f t="shared" si="266"/>
        <v>-25</v>
      </c>
      <c r="AP233">
        <f t="shared" si="267"/>
        <v>2.9118389571127636</v>
      </c>
      <c r="AQ233">
        <f t="shared" si="268"/>
        <v>-25</v>
      </c>
      <c r="AR233">
        <f t="shared" si="269"/>
        <v>-2.9118389571127636</v>
      </c>
      <c r="AS233">
        <f t="shared" si="270"/>
        <v>-25</v>
      </c>
      <c r="AT233">
        <f t="shared" si="271"/>
        <v>-8.8071829529268086</v>
      </c>
      <c r="AU233">
        <f t="shared" si="272"/>
        <v>-25</v>
      </c>
      <c r="AV233">
        <f t="shared" si="273"/>
        <v>-14.923920022010648</v>
      </c>
      <c r="AW233">
        <f t="shared" si="274"/>
        <v>-24.999999999999996</v>
      </c>
      <c r="AX233">
        <f t="shared" si="275"/>
        <v>-21.432104094770011</v>
      </c>
      <c r="AY233">
        <f t="shared" si="276"/>
        <v>-24.999999999999996</v>
      </c>
      <c r="AZ233">
        <f t="shared" si="277"/>
        <v>-28.539816339744824</v>
      </c>
      <c r="BA233">
        <f t="shared" si="278"/>
        <v>-25</v>
      </c>
      <c r="BB233">
        <f t="shared" si="279"/>
        <v>-36.518436823865017</v>
      </c>
      <c r="BC233">
        <f t="shared" si="280"/>
        <v>-24.999999999999996</v>
      </c>
      <c r="BD233">
        <f t="shared" si="281"/>
        <v>-45.741871183226664</v>
      </c>
      <c r="BE233">
        <f t="shared" si="282"/>
        <v>-25.000000000000004</v>
      </c>
      <c r="BF233">
        <f t="shared" si="283"/>
        <v>-56.751474918188272</v>
      </c>
      <c r="BG233">
        <f t="shared" si="284"/>
        <v>-25</v>
      </c>
      <c r="BH233">
        <f t="shared" si="285"/>
        <v>-70.3698266616517</v>
      </c>
      <c r="BI233">
        <f t="shared" si="286"/>
        <v>-25</v>
      </c>
      <c r="BJ233">
        <f t="shared" si="287"/>
        <v>-87.91213534812033</v>
      </c>
      <c r="BK233">
        <f t="shared" si="288"/>
        <v>-25</v>
      </c>
      <c r="BL233">
        <f t="shared" si="289"/>
        <v>-111.60596797719829</v>
      </c>
      <c r="BM233">
        <f t="shared" si="290"/>
        <v>-25</v>
      </c>
      <c r="BN233">
        <f t="shared" si="291"/>
        <v>-145.49360168409314</v>
      </c>
      <c r="BO233">
        <f t="shared" si="292"/>
        <v>-25</v>
      </c>
      <c r="BP233">
        <f t="shared" si="293"/>
        <v>-197.575862670373</v>
      </c>
      <c r="BQ233">
        <f t="shared" si="294"/>
        <v>-24.999999999999993</v>
      </c>
      <c r="BR233">
        <f t="shared" si="295"/>
        <v>-285.61944901923454</v>
      </c>
      <c r="BS233">
        <f t="shared" si="296"/>
        <v>-24.999999999999993</v>
      </c>
      <c r="BT233">
        <f t="shared" si="297"/>
        <v>-456.02820441201942</v>
      </c>
      <c r="BU233">
        <f t="shared" si="298"/>
        <v>-24.999999999999996</v>
      </c>
      <c r="BV233">
        <f t="shared" si="299"/>
        <v>-864.55079551990707</v>
      </c>
      <c r="BW233">
        <f t="shared" si="300"/>
        <v>-24.999999999999996</v>
      </c>
      <c r="BX233">
        <f t="shared" si="301"/>
        <v>-2336.1094970235213</v>
      </c>
      <c r="BY233">
        <f t="shared" si="302"/>
        <v>-24.999999999999996</v>
      </c>
      <c r="BZ233">
        <f t="shared" si="303"/>
        <v>3361.2972371378419</v>
      </c>
      <c r="CA233">
        <f t="shared" si="304"/>
        <v>3011.5247155187581</v>
      </c>
      <c r="CB233">
        <f t="shared" si="305"/>
        <v>-21807.472598893026</v>
      </c>
      <c r="CC233">
        <f t="shared" si="306"/>
        <v>-25.000000000000004</v>
      </c>
    </row>
    <row r="234" spans="5:81" x14ac:dyDescent="0.2">
      <c r="E234">
        <f t="shared" si="307"/>
        <v>21.900000000000041</v>
      </c>
      <c r="F234" t="e" cm="1">
        <f t="array" ref="F234">xtoyxsnew($E234,F$14,alfa,vita)</f>
        <v>#VALUE!</v>
      </c>
      <c r="G234" t="e" cm="1">
        <f t="array" ref="G234">YtoYySInEW($E234,F$14,alfa,vita)</f>
        <v>#VALUE!</v>
      </c>
      <c r="H234">
        <f t="shared" si="233"/>
        <v>-3394.8263036851536</v>
      </c>
      <c r="I234">
        <f t="shared" si="234"/>
        <v>3021.1338639553555</v>
      </c>
      <c r="J234">
        <f t="shared" si="235"/>
        <v>2336.1094970235213</v>
      </c>
      <c r="K234">
        <f t="shared" si="236"/>
        <v>-24.999999999999996</v>
      </c>
      <c r="L234">
        <f t="shared" si="237"/>
        <v>864.55079551990707</v>
      </c>
      <c r="M234">
        <f t="shared" si="238"/>
        <v>-24.999999999999996</v>
      </c>
      <c r="N234">
        <f t="shared" si="239"/>
        <v>456.02820441201942</v>
      </c>
      <c r="O234">
        <f t="shared" si="240"/>
        <v>-24.999999999999996</v>
      </c>
      <c r="P234">
        <f t="shared" si="241"/>
        <v>285.61944901923454</v>
      </c>
      <c r="Q234">
        <f t="shared" si="242"/>
        <v>-24.999999999999993</v>
      </c>
      <c r="R234">
        <f t="shared" si="243"/>
        <v>197.575862670373</v>
      </c>
      <c r="S234">
        <f t="shared" si="244"/>
        <v>-24.999999999999993</v>
      </c>
      <c r="T234">
        <f t="shared" si="245"/>
        <v>145.49360168409314</v>
      </c>
      <c r="U234">
        <f t="shared" si="246"/>
        <v>-25</v>
      </c>
      <c r="V234">
        <f t="shared" si="247"/>
        <v>111.60596797719829</v>
      </c>
      <c r="W234">
        <f t="shared" si="248"/>
        <v>-25</v>
      </c>
      <c r="X234">
        <f t="shared" si="249"/>
        <v>87.91213534812033</v>
      </c>
      <c r="Y234">
        <f t="shared" si="250"/>
        <v>-25</v>
      </c>
      <c r="Z234">
        <f t="shared" si="251"/>
        <v>70.3698266616517</v>
      </c>
      <c r="AA234">
        <f t="shared" si="252"/>
        <v>-25</v>
      </c>
      <c r="AB234">
        <f t="shared" si="253"/>
        <v>56.751474918188272</v>
      </c>
      <c r="AC234">
        <f t="shared" si="254"/>
        <v>-25</v>
      </c>
      <c r="AD234">
        <f t="shared" si="255"/>
        <v>45.741871183226664</v>
      </c>
      <c r="AE234">
        <f t="shared" si="256"/>
        <v>-25.000000000000004</v>
      </c>
      <c r="AF234">
        <f t="shared" si="257"/>
        <v>36.518436823865017</v>
      </c>
      <c r="AG234">
        <f t="shared" si="258"/>
        <v>-24.999999999999996</v>
      </c>
      <c r="AH234">
        <f t="shared" si="259"/>
        <v>28.539816339744824</v>
      </c>
      <c r="AI234">
        <f t="shared" si="260"/>
        <v>-25</v>
      </c>
      <c r="AJ234">
        <f t="shared" si="261"/>
        <v>21.432104094770011</v>
      </c>
      <c r="AK234">
        <f t="shared" si="262"/>
        <v>-24.999999999999996</v>
      </c>
      <c r="AL234">
        <f t="shared" si="263"/>
        <v>14.923920022010648</v>
      </c>
      <c r="AM234">
        <f t="shared" si="264"/>
        <v>-24.999999999999996</v>
      </c>
      <c r="AN234">
        <f t="shared" si="265"/>
        <v>8.8071829529268086</v>
      </c>
      <c r="AO234">
        <f t="shared" si="266"/>
        <v>-25</v>
      </c>
      <c r="AP234">
        <f t="shared" si="267"/>
        <v>2.9118389571127636</v>
      </c>
      <c r="AQ234">
        <f t="shared" si="268"/>
        <v>-25</v>
      </c>
      <c r="AR234">
        <f t="shared" si="269"/>
        <v>-2.9118389571127636</v>
      </c>
      <c r="AS234">
        <f t="shared" si="270"/>
        <v>-25</v>
      </c>
      <c r="AT234">
        <f t="shared" si="271"/>
        <v>-8.8071829529268086</v>
      </c>
      <c r="AU234">
        <f t="shared" si="272"/>
        <v>-25</v>
      </c>
      <c r="AV234">
        <f t="shared" si="273"/>
        <v>-14.923920022010648</v>
      </c>
      <c r="AW234">
        <f t="shared" si="274"/>
        <v>-24.999999999999996</v>
      </c>
      <c r="AX234">
        <f t="shared" si="275"/>
        <v>-21.432104094770011</v>
      </c>
      <c r="AY234">
        <f t="shared" si="276"/>
        <v>-24.999999999999996</v>
      </c>
      <c r="AZ234">
        <f t="shared" si="277"/>
        <v>-28.539816339744824</v>
      </c>
      <c r="BA234">
        <f t="shared" si="278"/>
        <v>-25</v>
      </c>
      <c r="BB234">
        <f t="shared" si="279"/>
        <v>-36.518436823865017</v>
      </c>
      <c r="BC234">
        <f t="shared" si="280"/>
        <v>-24.999999999999996</v>
      </c>
      <c r="BD234">
        <f t="shared" si="281"/>
        <v>-45.741871183226664</v>
      </c>
      <c r="BE234">
        <f t="shared" si="282"/>
        <v>-25.000000000000004</v>
      </c>
      <c r="BF234">
        <f t="shared" si="283"/>
        <v>-56.751474918188272</v>
      </c>
      <c r="BG234">
        <f t="shared" si="284"/>
        <v>-25</v>
      </c>
      <c r="BH234">
        <f t="shared" si="285"/>
        <v>-70.3698266616517</v>
      </c>
      <c r="BI234">
        <f t="shared" si="286"/>
        <v>-25</v>
      </c>
      <c r="BJ234">
        <f t="shared" si="287"/>
        <v>-87.91213534812033</v>
      </c>
      <c r="BK234">
        <f t="shared" si="288"/>
        <v>-25</v>
      </c>
      <c r="BL234">
        <f t="shared" si="289"/>
        <v>-111.60596797719829</v>
      </c>
      <c r="BM234">
        <f t="shared" si="290"/>
        <v>-25</v>
      </c>
      <c r="BN234">
        <f t="shared" si="291"/>
        <v>-145.49360168409314</v>
      </c>
      <c r="BO234">
        <f t="shared" si="292"/>
        <v>-25</v>
      </c>
      <c r="BP234">
        <f t="shared" si="293"/>
        <v>-197.575862670373</v>
      </c>
      <c r="BQ234">
        <f t="shared" si="294"/>
        <v>-24.999999999999993</v>
      </c>
      <c r="BR234">
        <f t="shared" si="295"/>
        <v>-285.61944901923454</v>
      </c>
      <c r="BS234">
        <f t="shared" si="296"/>
        <v>-24.999999999999993</v>
      </c>
      <c r="BT234">
        <f t="shared" si="297"/>
        <v>-456.02820441201942</v>
      </c>
      <c r="BU234">
        <f t="shared" si="298"/>
        <v>-24.999999999999996</v>
      </c>
      <c r="BV234">
        <f t="shared" si="299"/>
        <v>-864.55079551990707</v>
      </c>
      <c r="BW234">
        <f t="shared" si="300"/>
        <v>-24.999999999999996</v>
      </c>
      <c r="BX234">
        <f t="shared" si="301"/>
        <v>-2336.1094970235213</v>
      </c>
      <c r="BY234">
        <f t="shared" si="302"/>
        <v>-24.999999999999996</v>
      </c>
      <c r="BZ234">
        <f t="shared" si="303"/>
        <v>3394.8263036851536</v>
      </c>
      <c r="CA234">
        <f t="shared" si="304"/>
        <v>3021.1338639553555</v>
      </c>
      <c r="CB234">
        <f t="shared" si="305"/>
        <v>-21807.472598893026</v>
      </c>
      <c r="CC234">
        <f t="shared" si="306"/>
        <v>-25.000000000000004</v>
      </c>
    </row>
    <row r="235" spans="5:81" x14ac:dyDescent="0.2">
      <c r="E235">
        <f t="shared" si="307"/>
        <v>22.000000000000043</v>
      </c>
      <c r="F235" t="e" cm="1">
        <f t="array" ref="F235">xtoyxsnew($E235,F$14,alfa,vita)</f>
        <v>#VALUE!</v>
      </c>
      <c r="G235" t="e" cm="1">
        <f t="array" ref="G235">YtoYySInEW($E235,F$14,alfa,vita)</f>
        <v>#VALUE!</v>
      </c>
      <c r="H235">
        <f t="shared" si="233"/>
        <v>-3428.4603683603113</v>
      </c>
      <c r="I235">
        <f t="shared" si="234"/>
        <v>3030.5727931718188</v>
      </c>
      <c r="J235">
        <f t="shared" si="235"/>
        <v>2336.1094970235213</v>
      </c>
      <c r="K235">
        <f t="shared" si="236"/>
        <v>-24.999999999999996</v>
      </c>
      <c r="L235">
        <f t="shared" si="237"/>
        <v>864.55079551990707</v>
      </c>
      <c r="M235">
        <f t="shared" si="238"/>
        <v>-24.999999999999996</v>
      </c>
      <c r="N235">
        <f t="shared" si="239"/>
        <v>456.02820441201942</v>
      </c>
      <c r="O235">
        <f t="shared" si="240"/>
        <v>-24.999999999999996</v>
      </c>
      <c r="P235">
        <f t="shared" si="241"/>
        <v>285.61944901923454</v>
      </c>
      <c r="Q235">
        <f t="shared" si="242"/>
        <v>-24.999999999999993</v>
      </c>
      <c r="R235">
        <f t="shared" si="243"/>
        <v>197.575862670373</v>
      </c>
      <c r="S235">
        <f t="shared" si="244"/>
        <v>-24.999999999999993</v>
      </c>
      <c r="T235">
        <f t="shared" si="245"/>
        <v>145.49360168409314</v>
      </c>
      <c r="U235">
        <f t="shared" si="246"/>
        <v>-25</v>
      </c>
      <c r="V235">
        <f t="shared" si="247"/>
        <v>111.60596797719829</v>
      </c>
      <c r="W235">
        <f t="shared" si="248"/>
        <v>-25</v>
      </c>
      <c r="X235">
        <f t="shared" si="249"/>
        <v>87.91213534812033</v>
      </c>
      <c r="Y235">
        <f t="shared" si="250"/>
        <v>-25</v>
      </c>
      <c r="Z235">
        <f t="shared" si="251"/>
        <v>70.3698266616517</v>
      </c>
      <c r="AA235">
        <f t="shared" si="252"/>
        <v>-25</v>
      </c>
      <c r="AB235">
        <f t="shared" si="253"/>
        <v>56.751474918188272</v>
      </c>
      <c r="AC235">
        <f t="shared" si="254"/>
        <v>-25</v>
      </c>
      <c r="AD235">
        <f t="shared" si="255"/>
        <v>45.741871183226664</v>
      </c>
      <c r="AE235">
        <f t="shared" si="256"/>
        <v>-25.000000000000004</v>
      </c>
      <c r="AF235">
        <f t="shared" si="257"/>
        <v>36.518436823865017</v>
      </c>
      <c r="AG235">
        <f t="shared" si="258"/>
        <v>-24.999999999999996</v>
      </c>
      <c r="AH235">
        <f t="shared" si="259"/>
        <v>28.539816339744824</v>
      </c>
      <c r="AI235">
        <f t="shared" si="260"/>
        <v>-25</v>
      </c>
      <c r="AJ235">
        <f t="shared" si="261"/>
        <v>21.432104094770011</v>
      </c>
      <c r="AK235">
        <f t="shared" si="262"/>
        <v>-24.999999999999996</v>
      </c>
      <c r="AL235">
        <f t="shared" si="263"/>
        <v>14.923920022010648</v>
      </c>
      <c r="AM235">
        <f t="shared" si="264"/>
        <v>-24.999999999999996</v>
      </c>
      <c r="AN235">
        <f t="shared" si="265"/>
        <v>8.8071829529268086</v>
      </c>
      <c r="AO235">
        <f t="shared" si="266"/>
        <v>-25</v>
      </c>
      <c r="AP235">
        <f t="shared" si="267"/>
        <v>2.9118389571127636</v>
      </c>
      <c r="AQ235">
        <f t="shared" si="268"/>
        <v>-25</v>
      </c>
      <c r="AR235">
        <f t="shared" si="269"/>
        <v>-2.9118389571127636</v>
      </c>
      <c r="AS235">
        <f t="shared" si="270"/>
        <v>-25</v>
      </c>
      <c r="AT235">
        <f t="shared" si="271"/>
        <v>-8.8071829529268086</v>
      </c>
      <c r="AU235">
        <f t="shared" si="272"/>
        <v>-25</v>
      </c>
      <c r="AV235">
        <f t="shared" si="273"/>
        <v>-14.923920022010648</v>
      </c>
      <c r="AW235">
        <f t="shared" si="274"/>
        <v>-24.999999999999996</v>
      </c>
      <c r="AX235">
        <f t="shared" si="275"/>
        <v>-21.432104094770011</v>
      </c>
      <c r="AY235">
        <f t="shared" si="276"/>
        <v>-24.999999999999996</v>
      </c>
      <c r="AZ235">
        <f t="shared" si="277"/>
        <v>-28.539816339744824</v>
      </c>
      <c r="BA235">
        <f t="shared" si="278"/>
        <v>-25</v>
      </c>
      <c r="BB235">
        <f t="shared" si="279"/>
        <v>-36.518436823865017</v>
      </c>
      <c r="BC235">
        <f t="shared" si="280"/>
        <v>-24.999999999999996</v>
      </c>
      <c r="BD235">
        <f t="shared" si="281"/>
        <v>-45.741871183226664</v>
      </c>
      <c r="BE235">
        <f t="shared" si="282"/>
        <v>-25.000000000000004</v>
      </c>
      <c r="BF235">
        <f t="shared" si="283"/>
        <v>-56.751474918188272</v>
      </c>
      <c r="BG235">
        <f t="shared" si="284"/>
        <v>-25</v>
      </c>
      <c r="BH235">
        <f t="shared" si="285"/>
        <v>-70.3698266616517</v>
      </c>
      <c r="BI235">
        <f t="shared" si="286"/>
        <v>-25</v>
      </c>
      <c r="BJ235">
        <f t="shared" si="287"/>
        <v>-87.91213534812033</v>
      </c>
      <c r="BK235">
        <f t="shared" si="288"/>
        <v>-25</v>
      </c>
      <c r="BL235">
        <f t="shared" si="289"/>
        <v>-111.60596797719829</v>
      </c>
      <c r="BM235">
        <f t="shared" si="290"/>
        <v>-25</v>
      </c>
      <c r="BN235">
        <f t="shared" si="291"/>
        <v>-145.49360168409314</v>
      </c>
      <c r="BO235">
        <f t="shared" si="292"/>
        <v>-25</v>
      </c>
      <c r="BP235">
        <f t="shared" si="293"/>
        <v>-197.575862670373</v>
      </c>
      <c r="BQ235">
        <f t="shared" si="294"/>
        <v>-24.999999999999993</v>
      </c>
      <c r="BR235">
        <f t="shared" si="295"/>
        <v>-285.61944901923454</v>
      </c>
      <c r="BS235">
        <f t="shared" si="296"/>
        <v>-24.999999999999993</v>
      </c>
      <c r="BT235">
        <f t="shared" si="297"/>
        <v>-456.02820441201942</v>
      </c>
      <c r="BU235">
        <f t="shared" si="298"/>
        <v>-24.999999999999996</v>
      </c>
      <c r="BV235">
        <f t="shared" si="299"/>
        <v>-864.55079551990707</v>
      </c>
      <c r="BW235">
        <f t="shared" si="300"/>
        <v>-24.999999999999996</v>
      </c>
      <c r="BX235">
        <f t="shared" si="301"/>
        <v>-2336.1094970235213</v>
      </c>
      <c r="BY235">
        <f t="shared" si="302"/>
        <v>-24.999999999999996</v>
      </c>
      <c r="BZ235">
        <f t="shared" si="303"/>
        <v>3428.4603683603113</v>
      </c>
      <c r="CA235">
        <f t="shared" si="304"/>
        <v>3030.5727931718188</v>
      </c>
      <c r="CB235">
        <f t="shared" si="305"/>
        <v>-21807.472598893026</v>
      </c>
      <c r="CC235">
        <f t="shared" si="306"/>
        <v>-25.000000000000004</v>
      </c>
    </row>
    <row r="236" spans="5:81" x14ac:dyDescent="0.2">
      <c r="E236">
        <f t="shared" si="307"/>
        <v>22.100000000000044</v>
      </c>
      <c r="F236" t="e" cm="1">
        <f t="array" ref="F236">xtoyxsnew($E236,F$14,alfa,vita)</f>
        <v>#VALUE!</v>
      </c>
      <c r="G236" t="e" cm="1">
        <f t="array" ref="G236">YtoYySInEW($E236,F$14,alfa,vita)</f>
        <v>#VALUE!</v>
      </c>
      <c r="H236">
        <f t="shared" si="233"/>
        <v>-3462.1975482515099</v>
      </c>
      <c r="I236">
        <f t="shared" si="234"/>
        <v>3039.8403559914159</v>
      </c>
      <c r="J236">
        <f t="shared" si="235"/>
        <v>2336.1094970235213</v>
      </c>
      <c r="K236">
        <f t="shared" si="236"/>
        <v>-24.999999999999996</v>
      </c>
      <c r="L236">
        <f t="shared" si="237"/>
        <v>864.55079551990707</v>
      </c>
      <c r="M236">
        <f t="shared" si="238"/>
        <v>-24.999999999999996</v>
      </c>
      <c r="N236">
        <f t="shared" si="239"/>
        <v>456.02820441201942</v>
      </c>
      <c r="O236">
        <f t="shared" si="240"/>
        <v>-24.999999999999996</v>
      </c>
      <c r="P236">
        <f t="shared" si="241"/>
        <v>285.61944901923454</v>
      </c>
      <c r="Q236">
        <f t="shared" si="242"/>
        <v>-24.999999999999993</v>
      </c>
      <c r="R236">
        <f t="shared" si="243"/>
        <v>197.575862670373</v>
      </c>
      <c r="S236">
        <f t="shared" si="244"/>
        <v>-24.999999999999993</v>
      </c>
      <c r="T236">
        <f t="shared" si="245"/>
        <v>145.49360168409314</v>
      </c>
      <c r="U236">
        <f t="shared" si="246"/>
        <v>-25</v>
      </c>
      <c r="V236">
        <f t="shared" si="247"/>
        <v>111.60596797719829</v>
      </c>
      <c r="W236">
        <f t="shared" si="248"/>
        <v>-25</v>
      </c>
      <c r="X236">
        <f t="shared" si="249"/>
        <v>87.91213534812033</v>
      </c>
      <c r="Y236">
        <f t="shared" si="250"/>
        <v>-25</v>
      </c>
      <c r="Z236">
        <f t="shared" si="251"/>
        <v>70.3698266616517</v>
      </c>
      <c r="AA236">
        <f t="shared" si="252"/>
        <v>-25</v>
      </c>
      <c r="AB236">
        <f t="shared" si="253"/>
        <v>56.751474918188272</v>
      </c>
      <c r="AC236">
        <f t="shared" si="254"/>
        <v>-25</v>
      </c>
      <c r="AD236">
        <f t="shared" si="255"/>
        <v>45.741871183226664</v>
      </c>
      <c r="AE236">
        <f t="shared" si="256"/>
        <v>-25.000000000000004</v>
      </c>
      <c r="AF236">
        <f t="shared" si="257"/>
        <v>36.518436823865017</v>
      </c>
      <c r="AG236">
        <f t="shared" si="258"/>
        <v>-24.999999999999996</v>
      </c>
      <c r="AH236">
        <f t="shared" si="259"/>
        <v>28.539816339744824</v>
      </c>
      <c r="AI236">
        <f t="shared" si="260"/>
        <v>-25</v>
      </c>
      <c r="AJ236">
        <f t="shared" si="261"/>
        <v>21.432104094770011</v>
      </c>
      <c r="AK236">
        <f t="shared" si="262"/>
        <v>-24.999999999999996</v>
      </c>
      <c r="AL236">
        <f t="shared" si="263"/>
        <v>14.923920022010648</v>
      </c>
      <c r="AM236">
        <f t="shared" si="264"/>
        <v>-24.999999999999996</v>
      </c>
      <c r="AN236">
        <f t="shared" si="265"/>
        <v>8.8071829529268086</v>
      </c>
      <c r="AO236">
        <f t="shared" si="266"/>
        <v>-25</v>
      </c>
      <c r="AP236">
        <f t="shared" si="267"/>
        <v>2.9118389571127636</v>
      </c>
      <c r="AQ236">
        <f t="shared" si="268"/>
        <v>-25</v>
      </c>
      <c r="AR236">
        <f t="shared" si="269"/>
        <v>-2.9118389571127636</v>
      </c>
      <c r="AS236">
        <f t="shared" si="270"/>
        <v>-25</v>
      </c>
      <c r="AT236">
        <f t="shared" si="271"/>
        <v>-8.8071829529268086</v>
      </c>
      <c r="AU236">
        <f t="shared" si="272"/>
        <v>-25</v>
      </c>
      <c r="AV236">
        <f t="shared" si="273"/>
        <v>-14.923920022010648</v>
      </c>
      <c r="AW236">
        <f t="shared" si="274"/>
        <v>-24.999999999999996</v>
      </c>
      <c r="AX236">
        <f t="shared" si="275"/>
        <v>-21.432104094770011</v>
      </c>
      <c r="AY236">
        <f t="shared" si="276"/>
        <v>-24.999999999999996</v>
      </c>
      <c r="AZ236">
        <f t="shared" si="277"/>
        <v>-28.539816339744824</v>
      </c>
      <c r="BA236">
        <f t="shared" si="278"/>
        <v>-25</v>
      </c>
      <c r="BB236">
        <f t="shared" si="279"/>
        <v>-36.518436823865017</v>
      </c>
      <c r="BC236">
        <f t="shared" si="280"/>
        <v>-24.999999999999996</v>
      </c>
      <c r="BD236">
        <f t="shared" si="281"/>
        <v>-45.741871183226664</v>
      </c>
      <c r="BE236">
        <f t="shared" si="282"/>
        <v>-25.000000000000004</v>
      </c>
      <c r="BF236">
        <f t="shared" si="283"/>
        <v>-56.751474918188272</v>
      </c>
      <c r="BG236">
        <f t="shared" si="284"/>
        <v>-25</v>
      </c>
      <c r="BH236">
        <f t="shared" si="285"/>
        <v>-70.3698266616517</v>
      </c>
      <c r="BI236">
        <f t="shared" si="286"/>
        <v>-25</v>
      </c>
      <c r="BJ236">
        <f t="shared" si="287"/>
        <v>-87.91213534812033</v>
      </c>
      <c r="BK236">
        <f t="shared" si="288"/>
        <v>-25</v>
      </c>
      <c r="BL236">
        <f t="shared" si="289"/>
        <v>-111.60596797719829</v>
      </c>
      <c r="BM236">
        <f t="shared" si="290"/>
        <v>-25</v>
      </c>
      <c r="BN236">
        <f t="shared" si="291"/>
        <v>-145.49360168409314</v>
      </c>
      <c r="BO236">
        <f t="shared" si="292"/>
        <v>-25</v>
      </c>
      <c r="BP236">
        <f t="shared" si="293"/>
        <v>-197.575862670373</v>
      </c>
      <c r="BQ236">
        <f t="shared" si="294"/>
        <v>-24.999999999999993</v>
      </c>
      <c r="BR236">
        <f t="shared" si="295"/>
        <v>-285.61944901923454</v>
      </c>
      <c r="BS236">
        <f t="shared" si="296"/>
        <v>-24.999999999999993</v>
      </c>
      <c r="BT236">
        <f t="shared" si="297"/>
        <v>-456.02820441201942</v>
      </c>
      <c r="BU236">
        <f t="shared" si="298"/>
        <v>-24.999999999999996</v>
      </c>
      <c r="BV236">
        <f t="shared" si="299"/>
        <v>-864.55079551990707</v>
      </c>
      <c r="BW236">
        <f t="shared" si="300"/>
        <v>-24.999999999999996</v>
      </c>
      <c r="BX236">
        <f t="shared" si="301"/>
        <v>-2336.1094970235213</v>
      </c>
      <c r="BY236">
        <f t="shared" si="302"/>
        <v>-24.999999999999996</v>
      </c>
      <c r="BZ236">
        <f t="shared" si="303"/>
        <v>3462.1975482515099</v>
      </c>
      <c r="CA236">
        <f t="shared" si="304"/>
        <v>3039.8403559914159</v>
      </c>
      <c r="CB236">
        <f t="shared" si="305"/>
        <v>-21807.472598893026</v>
      </c>
      <c r="CC236">
        <f t="shared" si="306"/>
        <v>-25.000000000000004</v>
      </c>
    </row>
    <row r="237" spans="5:81" x14ac:dyDescent="0.2">
      <c r="E237">
        <f t="shared" si="307"/>
        <v>22.200000000000045</v>
      </c>
      <c r="F237" t="e" cm="1">
        <f t="array" ref="F237">xtoyxsnew($E237,F$14,alfa,vita)</f>
        <v>#VALUE!</v>
      </c>
      <c r="G237" t="e" cm="1">
        <f t="array" ref="G237">YtoYySInEW($E237,F$14,alfa,vita)</f>
        <v>#VALUE!</v>
      </c>
      <c r="H237">
        <f t="shared" si="233"/>
        <v>-3496.0359479146564</v>
      </c>
      <c r="I237">
        <f t="shared" si="234"/>
        <v>3048.9354260647269</v>
      </c>
      <c r="J237">
        <f t="shared" si="235"/>
        <v>2336.1094970235213</v>
      </c>
      <c r="K237">
        <f t="shared" si="236"/>
        <v>-24.999999999999996</v>
      </c>
      <c r="L237">
        <f t="shared" si="237"/>
        <v>864.55079551990707</v>
      </c>
      <c r="M237">
        <f t="shared" si="238"/>
        <v>-24.999999999999996</v>
      </c>
      <c r="N237">
        <f t="shared" si="239"/>
        <v>456.02820441201942</v>
      </c>
      <c r="O237">
        <f t="shared" si="240"/>
        <v>-24.999999999999996</v>
      </c>
      <c r="P237">
        <f t="shared" si="241"/>
        <v>285.61944901923454</v>
      </c>
      <c r="Q237">
        <f t="shared" si="242"/>
        <v>-24.999999999999993</v>
      </c>
      <c r="R237">
        <f t="shared" si="243"/>
        <v>197.575862670373</v>
      </c>
      <c r="S237">
        <f t="shared" si="244"/>
        <v>-24.999999999999993</v>
      </c>
      <c r="T237">
        <f t="shared" si="245"/>
        <v>145.49360168409314</v>
      </c>
      <c r="U237">
        <f t="shared" si="246"/>
        <v>-25</v>
      </c>
      <c r="V237">
        <f t="shared" si="247"/>
        <v>111.60596797719829</v>
      </c>
      <c r="W237">
        <f t="shared" si="248"/>
        <v>-25</v>
      </c>
      <c r="X237">
        <f t="shared" si="249"/>
        <v>87.91213534812033</v>
      </c>
      <c r="Y237">
        <f t="shared" si="250"/>
        <v>-25</v>
      </c>
      <c r="Z237">
        <f t="shared" si="251"/>
        <v>70.3698266616517</v>
      </c>
      <c r="AA237">
        <f t="shared" si="252"/>
        <v>-25</v>
      </c>
      <c r="AB237">
        <f t="shared" si="253"/>
        <v>56.751474918188272</v>
      </c>
      <c r="AC237">
        <f t="shared" si="254"/>
        <v>-25</v>
      </c>
      <c r="AD237">
        <f t="shared" si="255"/>
        <v>45.741871183226664</v>
      </c>
      <c r="AE237">
        <f t="shared" si="256"/>
        <v>-25.000000000000004</v>
      </c>
      <c r="AF237">
        <f t="shared" si="257"/>
        <v>36.518436823865017</v>
      </c>
      <c r="AG237">
        <f t="shared" si="258"/>
        <v>-24.999999999999996</v>
      </c>
      <c r="AH237">
        <f t="shared" si="259"/>
        <v>28.539816339744824</v>
      </c>
      <c r="AI237">
        <f t="shared" si="260"/>
        <v>-25</v>
      </c>
      <c r="AJ237">
        <f t="shared" si="261"/>
        <v>21.432104094770011</v>
      </c>
      <c r="AK237">
        <f t="shared" si="262"/>
        <v>-24.999999999999996</v>
      </c>
      <c r="AL237">
        <f t="shared" si="263"/>
        <v>14.923920022010648</v>
      </c>
      <c r="AM237">
        <f t="shared" si="264"/>
        <v>-24.999999999999996</v>
      </c>
      <c r="AN237">
        <f t="shared" si="265"/>
        <v>8.8071829529268086</v>
      </c>
      <c r="AO237">
        <f t="shared" si="266"/>
        <v>-25</v>
      </c>
      <c r="AP237">
        <f t="shared" si="267"/>
        <v>2.9118389571127636</v>
      </c>
      <c r="AQ237">
        <f t="shared" si="268"/>
        <v>-25</v>
      </c>
      <c r="AR237">
        <f t="shared" si="269"/>
        <v>-2.9118389571127636</v>
      </c>
      <c r="AS237">
        <f t="shared" si="270"/>
        <v>-25</v>
      </c>
      <c r="AT237">
        <f t="shared" si="271"/>
        <v>-8.8071829529268086</v>
      </c>
      <c r="AU237">
        <f t="shared" si="272"/>
        <v>-25</v>
      </c>
      <c r="AV237">
        <f t="shared" si="273"/>
        <v>-14.923920022010648</v>
      </c>
      <c r="AW237">
        <f t="shared" si="274"/>
        <v>-24.999999999999996</v>
      </c>
      <c r="AX237">
        <f t="shared" si="275"/>
        <v>-21.432104094770011</v>
      </c>
      <c r="AY237">
        <f t="shared" si="276"/>
        <v>-24.999999999999996</v>
      </c>
      <c r="AZ237">
        <f t="shared" si="277"/>
        <v>-28.539816339744824</v>
      </c>
      <c r="BA237">
        <f t="shared" si="278"/>
        <v>-25</v>
      </c>
      <c r="BB237">
        <f t="shared" si="279"/>
        <v>-36.518436823865017</v>
      </c>
      <c r="BC237">
        <f t="shared" si="280"/>
        <v>-24.999999999999996</v>
      </c>
      <c r="BD237">
        <f t="shared" si="281"/>
        <v>-45.741871183226664</v>
      </c>
      <c r="BE237">
        <f t="shared" si="282"/>
        <v>-25.000000000000004</v>
      </c>
      <c r="BF237">
        <f t="shared" si="283"/>
        <v>-56.751474918188272</v>
      </c>
      <c r="BG237">
        <f t="shared" si="284"/>
        <v>-25</v>
      </c>
      <c r="BH237">
        <f t="shared" si="285"/>
        <v>-70.3698266616517</v>
      </c>
      <c r="BI237">
        <f t="shared" si="286"/>
        <v>-25</v>
      </c>
      <c r="BJ237">
        <f t="shared" si="287"/>
        <v>-87.91213534812033</v>
      </c>
      <c r="BK237">
        <f t="shared" si="288"/>
        <v>-25</v>
      </c>
      <c r="BL237">
        <f t="shared" si="289"/>
        <v>-111.60596797719829</v>
      </c>
      <c r="BM237">
        <f t="shared" si="290"/>
        <v>-25</v>
      </c>
      <c r="BN237">
        <f t="shared" si="291"/>
        <v>-145.49360168409314</v>
      </c>
      <c r="BO237">
        <f t="shared" si="292"/>
        <v>-25</v>
      </c>
      <c r="BP237">
        <f t="shared" si="293"/>
        <v>-197.575862670373</v>
      </c>
      <c r="BQ237">
        <f t="shared" si="294"/>
        <v>-24.999999999999993</v>
      </c>
      <c r="BR237">
        <f t="shared" si="295"/>
        <v>-285.61944901923454</v>
      </c>
      <c r="BS237">
        <f t="shared" si="296"/>
        <v>-24.999999999999993</v>
      </c>
      <c r="BT237">
        <f t="shared" si="297"/>
        <v>-456.02820441201942</v>
      </c>
      <c r="BU237">
        <f t="shared" si="298"/>
        <v>-24.999999999999996</v>
      </c>
      <c r="BV237">
        <f t="shared" si="299"/>
        <v>-864.55079551990707</v>
      </c>
      <c r="BW237">
        <f t="shared" si="300"/>
        <v>-24.999999999999996</v>
      </c>
      <c r="BX237">
        <f t="shared" si="301"/>
        <v>-2336.1094970235213</v>
      </c>
      <c r="BY237">
        <f t="shared" si="302"/>
        <v>-24.999999999999996</v>
      </c>
      <c r="BZ237">
        <f t="shared" si="303"/>
        <v>3496.0359479146564</v>
      </c>
      <c r="CA237">
        <f t="shared" si="304"/>
        <v>3048.9354260647269</v>
      </c>
      <c r="CB237">
        <f t="shared" si="305"/>
        <v>-21807.472598893026</v>
      </c>
      <c r="CC237">
        <f t="shared" si="306"/>
        <v>-25.000000000000004</v>
      </c>
    </row>
    <row r="238" spans="5:81" x14ac:dyDescent="0.2">
      <c r="E238">
        <f t="shared" si="307"/>
        <v>22.300000000000047</v>
      </c>
      <c r="F238" t="e" cm="1">
        <f t="array" ref="F238">xtoyxsnew($E238,F$14,alfa,vita)</f>
        <v>#VALUE!</v>
      </c>
      <c r="G238" t="e" cm="1">
        <f t="array" ref="G238">YtoYySInEW($E238,F$14,alfa,vita)</f>
        <v>#VALUE!</v>
      </c>
      <c r="H238">
        <f t="shared" si="233"/>
        <v>-3529.9736596037351</v>
      </c>
      <c r="I238">
        <f t="shared" si="234"/>
        <v>3057.8568980065411</v>
      </c>
      <c r="J238">
        <f t="shared" si="235"/>
        <v>2336.1094970235213</v>
      </c>
      <c r="K238">
        <f t="shared" si="236"/>
        <v>-24.999999999999996</v>
      </c>
      <c r="L238">
        <f t="shared" si="237"/>
        <v>864.55079551990707</v>
      </c>
      <c r="M238">
        <f t="shared" si="238"/>
        <v>-24.999999999999996</v>
      </c>
      <c r="N238">
        <f t="shared" si="239"/>
        <v>456.02820441201942</v>
      </c>
      <c r="O238">
        <f t="shared" si="240"/>
        <v>-24.999999999999996</v>
      </c>
      <c r="P238">
        <f t="shared" si="241"/>
        <v>285.61944901923454</v>
      </c>
      <c r="Q238">
        <f t="shared" si="242"/>
        <v>-24.999999999999993</v>
      </c>
      <c r="R238">
        <f t="shared" si="243"/>
        <v>197.575862670373</v>
      </c>
      <c r="S238">
        <f t="shared" si="244"/>
        <v>-24.999999999999993</v>
      </c>
      <c r="T238">
        <f t="shared" si="245"/>
        <v>145.49360168409314</v>
      </c>
      <c r="U238">
        <f t="shared" si="246"/>
        <v>-25</v>
      </c>
      <c r="V238">
        <f t="shared" si="247"/>
        <v>111.60596797719829</v>
      </c>
      <c r="W238">
        <f t="shared" si="248"/>
        <v>-25</v>
      </c>
      <c r="X238">
        <f t="shared" si="249"/>
        <v>87.91213534812033</v>
      </c>
      <c r="Y238">
        <f t="shared" si="250"/>
        <v>-25</v>
      </c>
      <c r="Z238">
        <f t="shared" si="251"/>
        <v>70.3698266616517</v>
      </c>
      <c r="AA238">
        <f t="shared" si="252"/>
        <v>-25</v>
      </c>
      <c r="AB238">
        <f t="shared" si="253"/>
        <v>56.751474918188272</v>
      </c>
      <c r="AC238">
        <f t="shared" si="254"/>
        <v>-25</v>
      </c>
      <c r="AD238">
        <f t="shared" si="255"/>
        <v>45.741871183226664</v>
      </c>
      <c r="AE238">
        <f t="shared" si="256"/>
        <v>-25.000000000000004</v>
      </c>
      <c r="AF238">
        <f t="shared" si="257"/>
        <v>36.518436823865017</v>
      </c>
      <c r="AG238">
        <f t="shared" si="258"/>
        <v>-24.999999999999996</v>
      </c>
      <c r="AH238">
        <f t="shared" si="259"/>
        <v>28.539816339744824</v>
      </c>
      <c r="AI238">
        <f t="shared" si="260"/>
        <v>-25</v>
      </c>
      <c r="AJ238">
        <f t="shared" si="261"/>
        <v>21.432104094770011</v>
      </c>
      <c r="AK238">
        <f t="shared" si="262"/>
        <v>-24.999999999999996</v>
      </c>
      <c r="AL238">
        <f t="shared" si="263"/>
        <v>14.923920022010648</v>
      </c>
      <c r="AM238">
        <f t="shared" si="264"/>
        <v>-24.999999999999996</v>
      </c>
      <c r="AN238">
        <f t="shared" si="265"/>
        <v>8.8071829529268086</v>
      </c>
      <c r="AO238">
        <f t="shared" si="266"/>
        <v>-25</v>
      </c>
      <c r="AP238">
        <f t="shared" si="267"/>
        <v>2.9118389571127636</v>
      </c>
      <c r="AQ238">
        <f t="shared" si="268"/>
        <v>-25</v>
      </c>
      <c r="AR238">
        <f t="shared" si="269"/>
        <v>-2.9118389571127636</v>
      </c>
      <c r="AS238">
        <f t="shared" si="270"/>
        <v>-25</v>
      </c>
      <c r="AT238">
        <f t="shared" si="271"/>
        <v>-8.8071829529268086</v>
      </c>
      <c r="AU238">
        <f t="shared" si="272"/>
        <v>-25</v>
      </c>
      <c r="AV238">
        <f t="shared" si="273"/>
        <v>-14.923920022010648</v>
      </c>
      <c r="AW238">
        <f t="shared" si="274"/>
        <v>-24.999999999999996</v>
      </c>
      <c r="AX238">
        <f t="shared" si="275"/>
        <v>-21.432104094770011</v>
      </c>
      <c r="AY238">
        <f t="shared" si="276"/>
        <v>-24.999999999999996</v>
      </c>
      <c r="AZ238">
        <f t="shared" si="277"/>
        <v>-28.539816339744824</v>
      </c>
      <c r="BA238">
        <f t="shared" si="278"/>
        <v>-25</v>
      </c>
      <c r="BB238">
        <f t="shared" si="279"/>
        <v>-36.518436823865017</v>
      </c>
      <c r="BC238">
        <f t="shared" si="280"/>
        <v>-24.999999999999996</v>
      </c>
      <c r="BD238">
        <f t="shared" si="281"/>
        <v>-45.741871183226664</v>
      </c>
      <c r="BE238">
        <f t="shared" si="282"/>
        <v>-25.000000000000004</v>
      </c>
      <c r="BF238">
        <f t="shared" si="283"/>
        <v>-56.751474918188272</v>
      </c>
      <c r="BG238">
        <f t="shared" si="284"/>
        <v>-25</v>
      </c>
      <c r="BH238">
        <f t="shared" si="285"/>
        <v>-70.3698266616517</v>
      </c>
      <c r="BI238">
        <f t="shared" si="286"/>
        <v>-25</v>
      </c>
      <c r="BJ238">
        <f t="shared" si="287"/>
        <v>-87.91213534812033</v>
      </c>
      <c r="BK238">
        <f t="shared" si="288"/>
        <v>-25</v>
      </c>
      <c r="BL238">
        <f t="shared" si="289"/>
        <v>-111.60596797719829</v>
      </c>
      <c r="BM238">
        <f t="shared" si="290"/>
        <v>-25</v>
      </c>
      <c r="BN238">
        <f t="shared" si="291"/>
        <v>-145.49360168409314</v>
      </c>
      <c r="BO238">
        <f t="shared" si="292"/>
        <v>-25</v>
      </c>
      <c r="BP238">
        <f t="shared" si="293"/>
        <v>-197.575862670373</v>
      </c>
      <c r="BQ238">
        <f t="shared" si="294"/>
        <v>-24.999999999999993</v>
      </c>
      <c r="BR238">
        <f t="shared" si="295"/>
        <v>-285.61944901923454</v>
      </c>
      <c r="BS238">
        <f t="shared" si="296"/>
        <v>-24.999999999999993</v>
      </c>
      <c r="BT238">
        <f t="shared" si="297"/>
        <v>-456.02820441201942</v>
      </c>
      <c r="BU238">
        <f t="shared" si="298"/>
        <v>-24.999999999999996</v>
      </c>
      <c r="BV238">
        <f t="shared" si="299"/>
        <v>-864.55079551990707</v>
      </c>
      <c r="BW238">
        <f t="shared" si="300"/>
        <v>-24.999999999999996</v>
      </c>
      <c r="BX238">
        <f t="shared" si="301"/>
        <v>-2336.1094970235213</v>
      </c>
      <c r="BY238">
        <f t="shared" si="302"/>
        <v>-24.999999999999996</v>
      </c>
      <c r="BZ238">
        <f t="shared" si="303"/>
        <v>3529.9736596037351</v>
      </c>
      <c r="CA238">
        <f t="shared" si="304"/>
        <v>3057.8568980065411</v>
      </c>
      <c r="CB238">
        <f t="shared" si="305"/>
        <v>-21807.472598893026</v>
      </c>
      <c r="CC238">
        <f t="shared" si="306"/>
        <v>-25.000000000000004</v>
      </c>
    </row>
    <row r="239" spans="5:81" x14ac:dyDescent="0.2">
      <c r="E239">
        <f t="shared" si="307"/>
        <v>22.400000000000048</v>
      </c>
      <c r="F239" t="e" cm="1">
        <f t="array" ref="F239">xtoyxsnew($E239,F$14,alfa,vita)</f>
        <v>#VALUE!</v>
      </c>
      <c r="G239" t="e" cm="1">
        <f t="array" ref="G239">YtoYySInEW($E239,F$14,alfa,vita)</f>
        <v>#VALUE!</v>
      </c>
      <c r="H239">
        <f t="shared" si="233"/>
        <v>-3564.0087635026725</v>
      </c>
      <c r="I239">
        <f t="shared" si="234"/>
        <v>3066.6036875301984</v>
      </c>
      <c r="J239">
        <f t="shared" si="235"/>
        <v>2336.1094970235213</v>
      </c>
      <c r="K239">
        <f t="shared" si="236"/>
        <v>-24.999999999999996</v>
      </c>
      <c r="L239">
        <f t="shared" si="237"/>
        <v>864.55079551990707</v>
      </c>
      <c r="M239">
        <f t="shared" si="238"/>
        <v>-24.999999999999996</v>
      </c>
      <c r="N239">
        <f t="shared" si="239"/>
        <v>456.02820441201942</v>
      </c>
      <c r="O239">
        <f t="shared" si="240"/>
        <v>-24.999999999999996</v>
      </c>
      <c r="P239">
        <f t="shared" si="241"/>
        <v>285.61944901923454</v>
      </c>
      <c r="Q239">
        <f t="shared" si="242"/>
        <v>-24.999999999999993</v>
      </c>
      <c r="R239">
        <f t="shared" si="243"/>
        <v>197.575862670373</v>
      </c>
      <c r="S239">
        <f t="shared" si="244"/>
        <v>-24.999999999999993</v>
      </c>
      <c r="T239">
        <f t="shared" si="245"/>
        <v>145.49360168409314</v>
      </c>
      <c r="U239">
        <f t="shared" si="246"/>
        <v>-25</v>
      </c>
      <c r="V239">
        <f t="shared" si="247"/>
        <v>111.60596797719829</v>
      </c>
      <c r="W239">
        <f t="shared" si="248"/>
        <v>-25</v>
      </c>
      <c r="X239">
        <f t="shared" si="249"/>
        <v>87.91213534812033</v>
      </c>
      <c r="Y239">
        <f t="shared" si="250"/>
        <v>-25</v>
      </c>
      <c r="Z239">
        <f t="shared" si="251"/>
        <v>70.3698266616517</v>
      </c>
      <c r="AA239">
        <f t="shared" si="252"/>
        <v>-25</v>
      </c>
      <c r="AB239">
        <f t="shared" si="253"/>
        <v>56.751474918188272</v>
      </c>
      <c r="AC239">
        <f t="shared" si="254"/>
        <v>-25</v>
      </c>
      <c r="AD239">
        <f t="shared" si="255"/>
        <v>45.741871183226664</v>
      </c>
      <c r="AE239">
        <f t="shared" si="256"/>
        <v>-25.000000000000004</v>
      </c>
      <c r="AF239">
        <f t="shared" si="257"/>
        <v>36.518436823865017</v>
      </c>
      <c r="AG239">
        <f t="shared" si="258"/>
        <v>-24.999999999999996</v>
      </c>
      <c r="AH239">
        <f t="shared" si="259"/>
        <v>28.539816339744824</v>
      </c>
      <c r="AI239">
        <f t="shared" si="260"/>
        <v>-25</v>
      </c>
      <c r="AJ239">
        <f t="shared" si="261"/>
        <v>21.432104094770011</v>
      </c>
      <c r="AK239">
        <f t="shared" si="262"/>
        <v>-24.999999999999996</v>
      </c>
      <c r="AL239">
        <f t="shared" si="263"/>
        <v>14.923920022010648</v>
      </c>
      <c r="AM239">
        <f t="shared" si="264"/>
        <v>-24.999999999999996</v>
      </c>
      <c r="AN239">
        <f t="shared" si="265"/>
        <v>8.8071829529268086</v>
      </c>
      <c r="AO239">
        <f t="shared" si="266"/>
        <v>-25</v>
      </c>
      <c r="AP239">
        <f t="shared" si="267"/>
        <v>2.9118389571127636</v>
      </c>
      <c r="AQ239">
        <f t="shared" si="268"/>
        <v>-25</v>
      </c>
      <c r="AR239">
        <f t="shared" si="269"/>
        <v>-2.9118389571127636</v>
      </c>
      <c r="AS239">
        <f t="shared" si="270"/>
        <v>-25</v>
      </c>
      <c r="AT239">
        <f t="shared" si="271"/>
        <v>-8.8071829529268086</v>
      </c>
      <c r="AU239">
        <f t="shared" si="272"/>
        <v>-25</v>
      </c>
      <c r="AV239">
        <f t="shared" si="273"/>
        <v>-14.923920022010648</v>
      </c>
      <c r="AW239">
        <f t="shared" si="274"/>
        <v>-24.999999999999996</v>
      </c>
      <c r="AX239">
        <f t="shared" si="275"/>
        <v>-21.432104094770011</v>
      </c>
      <c r="AY239">
        <f t="shared" si="276"/>
        <v>-24.999999999999996</v>
      </c>
      <c r="AZ239">
        <f t="shared" si="277"/>
        <v>-28.539816339744824</v>
      </c>
      <c r="BA239">
        <f t="shared" si="278"/>
        <v>-25</v>
      </c>
      <c r="BB239">
        <f t="shared" si="279"/>
        <v>-36.518436823865017</v>
      </c>
      <c r="BC239">
        <f t="shared" si="280"/>
        <v>-24.999999999999996</v>
      </c>
      <c r="BD239">
        <f t="shared" si="281"/>
        <v>-45.741871183226664</v>
      </c>
      <c r="BE239">
        <f t="shared" si="282"/>
        <v>-25.000000000000004</v>
      </c>
      <c r="BF239">
        <f t="shared" si="283"/>
        <v>-56.751474918188272</v>
      </c>
      <c r="BG239">
        <f t="shared" si="284"/>
        <v>-25</v>
      </c>
      <c r="BH239">
        <f t="shared" si="285"/>
        <v>-70.3698266616517</v>
      </c>
      <c r="BI239">
        <f t="shared" si="286"/>
        <v>-25</v>
      </c>
      <c r="BJ239">
        <f t="shared" si="287"/>
        <v>-87.91213534812033</v>
      </c>
      <c r="BK239">
        <f t="shared" si="288"/>
        <v>-25</v>
      </c>
      <c r="BL239">
        <f t="shared" si="289"/>
        <v>-111.60596797719829</v>
      </c>
      <c r="BM239">
        <f t="shared" si="290"/>
        <v>-25</v>
      </c>
      <c r="BN239">
        <f t="shared" si="291"/>
        <v>-145.49360168409314</v>
      </c>
      <c r="BO239">
        <f t="shared" si="292"/>
        <v>-25</v>
      </c>
      <c r="BP239">
        <f t="shared" si="293"/>
        <v>-197.575862670373</v>
      </c>
      <c r="BQ239">
        <f t="shared" si="294"/>
        <v>-24.999999999999993</v>
      </c>
      <c r="BR239">
        <f t="shared" si="295"/>
        <v>-285.61944901923454</v>
      </c>
      <c r="BS239">
        <f t="shared" si="296"/>
        <v>-24.999999999999993</v>
      </c>
      <c r="BT239">
        <f t="shared" si="297"/>
        <v>-456.02820441201942</v>
      </c>
      <c r="BU239">
        <f t="shared" si="298"/>
        <v>-24.999999999999996</v>
      </c>
      <c r="BV239">
        <f t="shared" si="299"/>
        <v>-864.55079551990707</v>
      </c>
      <c r="BW239">
        <f t="shared" si="300"/>
        <v>-24.999999999999996</v>
      </c>
      <c r="BX239">
        <f t="shared" si="301"/>
        <v>-2336.1094970235213</v>
      </c>
      <c r="BY239">
        <f t="shared" si="302"/>
        <v>-24.999999999999996</v>
      </c>
      <c r="BZ239">
        <f t="shared" si="303"/>
        <v>3564.0087635026725</v>
      </c>
      <c r="CA239">
        <f t="shared" si="304"/>
        <v>3066.6036875301984</v>
      </c>
      <c r="CB239">
        <f t="shared" si="305"/>
        <v>-21807.472598893026</v>
      </c>
      <c r="CC239">
        <f t="shared" si="306"/>
        <v>-25.000000000000004</v>
      </c>
    </row>
    <row r="240" spans="5:81" x14ac:dyDescent="0.2">
      <c r="E240">
        <f t="shared" si="307"/>
        <v>22.50000000000005</v>
      </c>
      <c r="F240" t="e" cm="1">
        <f t="array" ref="F240">xtoyxsnew($E240,F$14,alfa,vita)</f>
        <v>#VALUE!</v>
      </c>
      <c r="G240" t="e" cm="1">
        <f t="array" ref="G240">YtoYySInEW($E240,F$14,alfa,vita)</f>
        <v>#VALUE!</v>
      </c>
      <c r="H240">
        <f t="shared" si="233"/>
        <v>-3598.1393279586591</v>
      </c>
      <c r="I240">
        <f t="shared" si="234"/>
        <v>3075.1747315793705</v>
      </c>
      <c r="J240">
        <f t="shared" si="235"/>
        <v>2336.1094970235213</v>
      </c>
      <c r="K240">
        <f t="shared" si="236"/>
        <v>-24.999999999999996</v>
      </c>
      <c r="L240">
        <f t="shared" si="237"/>
        <v>864.55079551990707</v>
      </c>
      <c r="M240">
        <f t="shared" si="238"/>
        <v>-24.999999999999996</v>
      </c>
      <c r="N240">
        <f t="shared" si="239"/>
        <v>456.02820441201942</v>
      </c>
      <c r="O240">
        <f t="shared" si="240"/>
        <v>-24.999999999999996</v>
      </c>
      <c r="P240">
        <f t="shared" si="241"/>
        <v>285.61944901923454</v>
      </c>
      <c r="Q240">
        <f t="shared" si="242"/>
        <v>-24.999999999999993</v>
      </c>
      <c r="R240">
        <f t="shared" si="243"/>
        <v>197.575862670373</v>
      </c>
      <c r="S240">
        <f t="shared" si="244"/>
        <v>-24.999999999999993</v>
      </c>
      <c r="T240">
        <f t="shared" si="245"/>
        <v>145.49360168409314</v>
      </c>
      <c r="U240">
        <f t="shared" si="246"/>
        <v>-25</v>
      </c>
      <c r="V240">
        <f t="shared" si="247"/>
        <v>111.60596797719829</v>
      </c>
      <c r="W240">
        <f t="shared" si="248"/>
        <v>-25</v>
      </c>
      <c r="X240">
        <f t="shared" si="249"/>
        <v>87.91213534812033</v>
      </c>
      <c r="Y240">
        <f t="shared" si="250"/>
        <v>-25</v>
      </c>
      <c r="Z240">
        <f t="shared" si="251"/>
        <v>70.3698266616517</v>
      </c>
      <c r="AA240">
        <f t="shared" si="252"/>
        <v>-25</v>
      </c>
      <c r="AB240">
        <f t="shared" si="253"/>
        <v>56.751474918188272</v>
      </c>
      <c r="AC240">
        <f t="shared" si="254"/>
        <v>-25</v>
      </c>
      <c r="AD240">
        <f t="shared" si="255"/>
        <v>45.741871183226664</v>
      </c>
      <c r="AE240">
        <f t="shared" si="256"/>
        <v>-25.000000000000004</v>
      </c>
      <c r="AF240">
        <f t="shared" si="257"/>
        <v>36.518436823865017</v>
      </c>
      <c r="AG240">
        <f t="shared" si="258"/>
        <v>-24.999999999999996</v>
      </c>
      <c r="AH240">
        <f t="shared" si="259"/>
        <v>28.539816339744824</v>
      </c>
      <c r="AI240">
        <f t="shared" si="260"/>
        <v>-25</v>
      </c>
      <c r="AJ240">
        <f t="shared" si="261"/>
        <v>21.432104094770011</v>
      </c>
      <c r="AK240">
        <f t="shared" si="262"/>
        <v>-24.999999999999996</v>
      </c>
      <c r="AL240">
        <f t="shared" si="263"/>
        <v>14.923920022010648</v>
      </c>
      <c r="AM240">
        <f t="shared" si="264"/>
        <v>-24.999999999999996</v>
      </c>
      <c r="AN240">
        <f t="shared" si="265"/>
        <v>8.8071829529268086</v>
      </c>
      <c r="AO240">
        <f t="shared" si="266"/>
        <v>-25</v>
      </c>
      <c r="AP240">
        <f t="shared" si="267"/>
        <v>2.9118389571127636</v>
      </c>
      <c r="AQ240">
        <f t="shared" si="268"/>
        <v>-25</v>
      </c>
      <c r="AR240">
        <f t="shared" si="269"/>
        <v>-2.9118389571127636</v>
      </c>
      <c r="AS240">
        <f t="shared" si="270"/>
        <v>-25</v>
      </c>
      <c r="AT240">
        <f t="shared" si="271"/>
        <v>-8.8071829529268086</v>
      </c>
      <c r="AU240">
        <f t="shared" si="272"/>
        <v>-25</v>
      </c>
      <c r="AV240">
        <f t="shared" si="273"/>
        <v>-14.923920022010648</v>
      </c>
      <c r="AW240">
        <f t="shared" si="274"/>
        <v>-24.999999999999996</v>
      </c>
      <c r="AX240">
        <f t="shared" si="275"/>
        <v>-21.432104094770011</v>
      </c>
      <c r="AY240">
        <f t="shared" si="276"/>
        <v>-24.999999999999996</v>
      </c>
      <c r="AZ240">
        <f t="shared" si="277"/>
        <v>-28.539816339744824</v>
      </c>
      <c r="BA240">
        <f t="shared" si="278"/>
        <v>-25</v>
      </c>
      <c r="BB240">
        <f t="shared" si="279"/>
        <v>-36.518436823865017</v>
      </c>
      <c r="BC240">
        <f t="shared" si="280"/>
        <v>-24.999999999999996</v>
      </c>
      <c r="BD240">
        <f t="shared" si="281"/>
        <v>-45.741871183226664</v>
      </c>
      <c r="BE240">
        <f t="shared" si="282"/>
        <v>-25.000000000000004</v>
      </c>
      <c r="BF240">
        <f t="shared" si="283"/>
        <v>-56.751474918188272</v>
      </c>
      <c r="BG240">
        <f t="shared" si="284"/>
        <v>-25</v>
      </c>
      <c r="BH240">
        <f t="shared" si="285"/>
        <v>-70.3698266616517</v>
      </c>
      <c r="BI240">
        <f t="shared" si="286"/>
        <v>-25</v>
      </c>
      <c r="BJ240">
        <f t="shared" si="287"/>
        <v>-87.91213534812033</v>
      </c>
      <c r="BK240">
        <f t="shared" si="288"/>
        <v>-25</v>
      </c>
      <c r="BL240">
        <f t="shared" si="289"/>
        <v>-111.60596797719829</v>
      </c>
      <c r="BM240">
        <f t="shared" si="290"/>
        <v>-25</v>
      </c>
      <c r="BN240">
        <f t="shared" si="291"/>
        <v>-145.49360168409314</v>
      </c>
      <c r="BO240">
        <f t="shared" si="292"/>
        <v>-25</v>
      </c>
      <c r="BP240">
        <f t="shared" si="293"/>
        <v>-197.575862670373</v>
      </c>
      <c r="BQ240">
        <f t="shared" si="294"/>
        <v>-24.999999999999993</v>
      </c>
      <c r="BR240">
        <f t="shared" si="295"/>
        <v>-285.61944901923454</v>
      </c>
      <c r="BS240">
        <f t="shared" si="296"/>
        <v>-24.999999999999993</v>
      </c>
      <c r="BT240">
        <f t="shared" si="297"/>
        <v>-456.02820441201942</v>
      </c>
      <c r="BU240">
        <f t="shared" si="298"/>
        <v>-24.999999999999996</v>
      </c>
      <c r="BV240">
        <f t="shared" si="299"/>
        <v>-864.55079551990707</v>
      </c>
      <c r="BW240">
        <f t="shared" si="300"/>
        <v>-24.999999999999996</v>
      </c>
      <c r="BX240">
        <f t="shared" si="301"/>
        <v>-2336.1094970235213</v>
      </c>
      <c r="BY240">
        <f t="shared" si="302"/>
        <v>-24.999999999999996</v>
      </c>
      <c r="BZ240">
        <f t="shared" si="303"/>
        <v>3598.1393279586591</v>
      </c>
      <c r="CA240">
        <f t="shared" si="304"/>
        <v>3075.1747315793705</v>
      </c>
      <c r="CB240">
        <f t="shared" si="305"/>
        <v>-21807.472598893026</v>
      </c>
      <c r="CC240">
        <f t="shared" si="306"/>
        <v>-25.000000000000004</v>
      </c>
    </row>
    <row r="241" spans="5:81" x14ac:dyDescent="0.2">
      <c r="E241">
        <f t="shared" si="307"/>
        <v>22.600000000000051</v>
      </c>
      <c r="F241" t="e" cm="1">
        <f t="array" ref="F241">xtoyxsnew($E241,F$14,alfa,vita)</f>
        <v>#VALUE!</v>
      </c>
      <c r="G241" t="e" cm="1">
        <f t="array" ref="G241">YtoYySInEW($E241,F$14,alfa,vita)</f>
        <v>#VALUE!</v>
      </c>
      <c r="H241">
        <f t="shared" si="233"/>
        <v>-3632.3634097169238</v>
      </c>
      <c r="I241">
        <f t="shared" si="234"/>
        <v>3083.568988457263</v>
      </c>
      <c r="J241">
        <f t="shared" si="235"/>
        <v>2336.1094970235213</v>
      </c>
      <c r="K241">
        <f t="shared" si="236"/>
        <v>-24.999999999999996</v>
      </c>
      <c r="L241">
        <f t="shared" si="237"/>
        <v>864.55079551990707</v>
      </c>
      <c r="M241">
        <f t="shared" si="238"/>
        <v>-24.999999999999996</v>
      </c>
      <c r="N241">
        <f t="shared" si="239"/>
        <v>456.02820441201942</v>
      </c>
      <c r="O241">
        <f t="shared" si="240"/>
        <v>-24.999999999999996</v>
      </c>
      <c r="P241">
        <f t="shared" si="241"/>
        <v>285.61944901923454</v>
      </c>
      <c r="Q241">
        <f t="shared" si="242"/>
        <v>-24.999999999999993</v>
      </c>
      <c r="R241">
        <f t="shared" si="243"/>
        <v>197.575862670373</v>
      </c>
      <c r="S241">
        <f t="shared" si="244"/>
        <v>-24.999999999999993</v>
      </c>
      <c r="T241">
        <f t="shared" si="245"/>
        <v>145.49360168409314</v>
      </c>
      <c r="U241">
        <f t="shared" si="246"/>
        <v>-25</v>
      </c>
      <c r="V241">
        <f t="shared" si="247"/>
        <v>111.60596797719829</v>
      </c>
      <c r="W241">
        <f t="shared" si="248"/>
        <v>-25</v>
      </c>
      <c r="X241">
        <f t="shared" si="249"/>
        <v>87.91213534812033</v>
      </c>
      <c r="Y241">
        <f t="shared" si="250"/>
        <v>-25</v>
      </c>
      <c r="Z241">
        <f t="shared" si="251"/>
        <v>70.3698266616517</v>
      </c>
      <c r="AA241">
        <f t="shared" si="252"/>
        <v>-25</v>
      </c>
      <c r="AB241">
        <f t="shared" si="253"/>
        <v>56.751474918188272</v>
      </c>
      <c r="AC241">
        <f t="shared" si="254"/>
        <v>-25</v>
      </c>
      <c r="AD241">
        <f t="shared" si="255"/>
        <v>45.741871183226664</v>
      </c>
      <c r="AE241">
        <f t="shared" si="256"/>
        <v>-25.000000000000004</v>
      </c>
      <c r="AF241">
        <f t="shared" si="257"/>
        <v>36.518436823865017</v>
      </c>
      <c r="AG241">
        <f t="shared" si="258"/>
        <v>-24.999999999999996</v>
      </c>
      <c r="AH241">
        <f t="shared" si="259"/>
        <v>28.539816339744824</v>
      </c>
      <c r="AI241">
        <f t="shared" si="260"/>
        <v>-25</v>
      </c>
      <c r="AJ241">
        <f t="shared" si="261"/>
        <v>21.432104094770011</v>
      </c>
      <c r="AK241">
        <f t="shared" si="262"/>
        <v>-24.999999999999996</v>
      </c>
      <c r="AL241">
        <f t="shared" si="263"/>
        <v>14.923920022010648</v>
      </c>
      <c r="AM241">
        <f t="shared" si="264"/>
        <v>-24.999999999999996</v>
      </c>
      <c r="AN241">
        <f t="shared" si="265"/>
        <v>8.8071829529268086</v>
      </c>
      <c r="AO241">
        <f t="shared" si="266"/>
        <v>-25</v>
      </c>
      <c r="AP241">
        <f t="shared" si="267"/>
        <v>2.9118389571127636</v>
      </c>
      <c r="AQ241">
        <f t="shared" si="268"/>
        <v>-25</v>
      </c>
      <c r="AR241">
        <f t="shared" si="269"/>
        <v>-2.9118389571127636</v>
      </c>
      <c r="AS241">
        <f t="shared" si="270"/>
        <v>-25</v>
      </c>
      <c r="AT241">
        <f t="shared" si="271"/>
        <v>-8.8071829529268086</v>
      </c>
      <c r="AU241">
        <f t="shared" si="272"/>
        <v>-25</v>
      </c>
      <c r="AV241">
        <f t="shared" si="273"/>
        <v>-14.923920022010648</v>
      </c>
      <c r="AW241">
        <f t="shared" si="274"/>
        <v>-24.999999999999996</v>
      </c>
      <c r="AX241">
        <f t="shared" si="275"/>
        <v>-21.432104094770011</v>
      </c>
      <c r="AY241">
        <f t="shared" si="276"/>
        <v>-24.999999999999996</v>
      </c>
      <c r="AZ241">
        <f t="shared" si="277"/>
        <v>-28.539816339744824</v>
      </c>
      <c r="BA241">
        <f t="shared" si="278"/>
        <v>-25</v>
      </c>
      <c r="BB241">
        <f t="shared" si="279"/>
        <v>-36.518436823865017</v>
      </c>
      <c r="BC241">
        <f t="shared" si="280"/>
        <v>-24.999999999999996</v>
      </c>
      <c r="BD241">
        <f t="shared" si="281"/>
        <v>-45.741871183226664</v>
      </c>
      <c r="BE241">
        <f t="shared" si="282"/>
        <v>-25.000000000000004</v>
      </c>
      <c r="BF241">
        <f t="shared" si="283"/>
        <v>-56.751474918188272</v>
      </c>
      <c r="BG241">
        <f t="shared" si="284"/>
        <v>-25</v>
      </c>
      <c r="BH241">
        <f t="shared" si="285"/>
        <v>-70.3698266616517</v>
      </c>
      <c r="BI241">
        <f t="shared" si="286"/>
        <v>-25</v>
      </c>
      <c r="BJ241">
        <f t="shared" si="287"/>
        <v>-87.91213534812033</v>
      </c>
      <c r="BK241">
        <f t="shared" si="288"/>
        <v>-25</v>
      </c>
      <c r="BL241">
        <f t="shared" si="289"/>
        <v>-111.60596797719829</v>
      </c>
      <c r="BM241">
        <f t="shared" si="290"/>
        <v>-25</v>
      </c>
      <c r="BN241">
        <f t="shared" si="291"/>
        <v>-145.49360168409314</v>
      </c>
      <c r="BO241">
        <f t="shared" si="292"/>
        <v>-25</v>
      </c>
      <c r="BP241">
        <f t="shared" si="293"/>
        <v>-197.575862670373</v>
      </c>
      <c r="BQ241">
        <f t="shared" si="294"/>
        <v>-24.999999999999993</v>
      </c>
      <c r="BR241">
        <f t="shared" si="295"/>
        <v>-285.61944901923454</v>
      </c>
      <c r="BS241">
        <f t="shared" si="296"/>
        <v>-24.999999999999993</v>
      </c>
      <c r="BT241">
        <f t="shared" si="297"/>
        <v>-456.02820441201942</v>
      </c>
      <c r="BU241">
        <f t="shared" si="298"/>
        <v>-24.999999999999996</v>
      </c>
      <c r="BV241">
        <f t="shared" si="299"/>
        <v>-864.55079551990707</v>
      </c>
      <c r="BW241">
        <f t="shared" si="300"/>
        <v>-24.999999999999996</v>
      </c>
      <c r="BX241">
        <f t="shared" si="301"/>
        <v>-2336.1094970235213</v>
      </c>
      <c r="BY241">
        <f t="shared" si="302"/>
        <v>-24.999999999999996</v>
      </c>
      <c r="BZ241">
        <f t="shared" si="303"/>
        <v>3632.3634097169238</v>
      </c>
      <c r="CA241">
        <f t="shared" si="304"/>
        <v>3083.568988457263</v>
      </c>
      <c r="CB241">
        <f t="shared" si="305"/>
        <v>-21807.472598893026</v>
      </c>
      <c r="CC241">
        <f t="shared" si="306"/>
        <v>-25.000000000000004</v>
      </c>
    </row>
    <row r="242" spans="5:81" x14ac:dyDescent="0.2">
      <c r="E242">
        <f t="shared" si="307"/>
        <v>22.700000000000053</v>
      </c>
      <c r="F242" t="e" cm="1">
        <f t="array" ref="F242">xtoyxsnew($E242,F$14,alfa,vita)</f>
        <v>#VALUE!</v>
      </c>
      <c r="G242" t="e" cm="1">
        <f t="array" ref="G242">YtoYySInEW($E242,F$14,alfa,vita)</f>
        <v>#VALUE!</v>
      </c>
      <c r="H242">
        <f t="shared" si="233"/>
        <v>-3666.6790541569053</v>
      </c>
      <c r="I242">
        <f t="shared" si="234"/>
        <v>3091.7854379532196</v>
      </c>
      <c r="J242">
        <f t="shared" si="235"/>
        <v>2336.1094970235213</v>
      </c>
      <c r="K242">
        <f t="shared" si="236"/>
        <v>-24.999999999999996</v>
      </c>
      <c r="L242">
        <f t="shared" si="237"/>
        <v>864.55079551990707</v>
      </c>
      <c r="M242">
        <f t="shared" si="238"/>
        <v>-24.999999999999996</v>
      </c>
      <c r="N242">
        <f t="shared" si="239"/>
        <v>456.02820441201942</v>
      </c>
      <c r="O242">
        <f t="shared" si="240"/>
        <v>-24.999999999999996</v>
      </c>
      <c r="P242">
        <f t="shared" si="241"/>
        <v>285.61944901923454</v>
      </c>
      <c r="Q242">
        <f t="shared" si="242"/>
        <v>-24.999999999999993</v>
      </c>
      <c r="R242">
        <f t="shared" si="243"/>
        <v>197.575862670373</v>
      </c>
      <c r="S242">
        <f t="shared" si="244"/>
        <v>-24.999999999999993</v>
      </c>
      <c r="T242">
        <f t="shared" si="245"/>
        <v>145.49360168409314</v>
      </c>
      <c r="U242">
        <f t="shared" si="246"/>
        <v>-25</v>
      </c>
      <c r="V242">
        <f t="shared" si="247"/>
        <v>111.60596797719829</v>
      </c>
      <c r="W242">
        <f t="shared" si="248"/>
        <v>-25</v>
      </c>
      <c r="X242">
        <f t="shared" si="249"/>
        <v>87.91213534812033</v>
      </c>
      <c r="Y242">
        <f t="shared" si="250"/>
        <v>-25</v>
      </c>
      <c r="Z242">
        <f t="shared" si="251"/>
        <v>70.3698266616517</v>
      </c>
      <c r="AA242">
        <f t="shared" si="252"/>
        <v>-25</v>
      </c>
      <c r="AB242">
        <f t="shared" si="253"/>
        <v>56.751474918188272</v>
      </c>
      <c r="AC242">
        <f t="shared" si="254"/>
        <v>-25</v>
      </c>
      <c r="AD242">
        <f t="shared" si="255"/>
        <v>45.741871183226664</v>
      </c>
      <c r="AE242">
        <f t="shared" si="256"/>
        <v>-25.000000000000004</v>
      </c>
      <c r="AF242">
        <f t="shared" si="257"/>
        <v>36.518436823865017</v>
      </c>
      <c r="AG242">
        <f t="shared" si="258"/>
        <v>-24.999999999999996</v>
      </c>
      <c r="AH242">
        <f t="shared" si="259"/>
        <v>28.539816339744824</v>
      </c>
      <c r="AI242">
        <f t="shared" si="260"/>
        <v>-25</v>
      </c>
      <c r="AJ242">
        <f t="shared" si="261"/>
        <v>21.432104094770011</v>
      </c>
      <c r="AK242">
        <f t="shared" si="262"/>
        <v>-24.999999999999996</v>
      </c>
      <c r="AL242">
        <f t="shared" si="263"/>
        <v>14.923920022010648</v>
      </c>
      <c r="AM242">
        <f t="shared" si="264"/>
        <v>-24.999999999999996</v>
      </c>
      <c r="AN242">
        <f t="shared" si="265"/>
        <v>8.8071829529268086</v>
      </c>
      <c r="AO242">
        <f t="shared" si="266"/>
        <v>-25</v>
      </c>
      <c r="AP242">
        <f t="shared" si="267"/>
        <v>2.9118389571127636</v>
      </c>
      <c r="AQ242">
        <f t="shared" si="268"/>
        <v>-25</v>
      </c>
      <c r="AR242">
        <f t="shared" si="269"/>
        <v>-2.9118389571127636</v>
      </c>
      <c r="AS242">
        <f t="shared" si="270"/>
        <v>-25</v>
      </c>
      <c r="AT242">
        <f t="shared" si="271"/>
        <v>-8.8071829529268086</v>
      </c>
      <c r="AU242">
        <f t="shared" si="272"/>
        <v>-25</v>
      </c>
      <c r="AV242">
        <f t="shared" si="273"/>
        <v>-14.923920022010648</v>
      </c>
      <c r="AW242">
        <f t="shared" si="274"/>
        <v>-24.999999999999996</v>
      </c>
      <c r="AX242">
        <f t="shared" si="275"/>
        <v>-21.432104094770011</v>
      </c>
      <c r="AY242">
        <f t="shared" si="276"/>
        <v>-24.999999999999996</v>
      </c>
      <c r="AZ242">
        <f t="shared" si="277"/>
        <v>-28.539816339744824</v>
      </c>
      <c r="BA242">
        <f t="shared" si="278"/>
        <v>-25</v>
      </c>
      <c r="BB242">
        <f t="shared" si="279"/>
        <v>-36.518436823865017</v>
      </c>
      <c r="BC242">
        <f t="shared" si="280"/>
        <v>-24.999999999999996</v>
      </c>
      <c r="BD242">
        <f t="shared" si="281"/>
        <v>-45.741871183226664</v>
      </c>
      <c r="BE242">
        <f t="shared" si="282"/>
        <v>-25.000000000000004</v>
      </c>
      <c r="BF242">
        <f t="shared" si="283"/>
        <v>-56.751474918188272</v>
      </c>
      <c r="BG242">
        <f t="shared" si="284"/>
        <v>-25</v>
      </c>
      <c r="BH242">
        <f t="shared" si="285"/>
        <v>-70.3698266616517</v>
      </c>
      <c r="BI242">
        <f t="shared" si="286"/>
        <v>-25</v>
      </c>
      <c r="BJ242">
        <f t="shared" si="287"/>
        <v>-87.91213534812033</v>
      </c>
      <c r="BK242">
        <f t="shared" si="288"/>
        <v>-25</v>
      </c>
      <c r="BL242">
        <f t="shared" si="289"/>
        <v>-111.60596797719829</v>
      </c>
      <c r="BM242">
        <f t="shared" si="290"/>
        <v>-25</v>
      </c>
      <c r="BN242">
        <f t="shared" si="291"/>
        <v>-145.49360168409314</v>
      </c>
      <c r="BO242">
        <f t="shared" si="292"/>
        <v>-25</v>
      </c>
      <c r="BP242">
        <f t="shared" si="293"/>
        <v>-197.575862670373</v>
      </c>
      <c r="BQ242">
        <f t="shared" si="294"/>
        <v>-24.999999999999993</v>
      </c>
      <c r="BR242">
        <f t="shared" si="295"/>
        <v>-285.61944901923454</v>
      </c>
      <c r="BS242">
        <f t="shared" si="296"/>
        <v>-24.999999999999993</v>
      </c>
      <c r="BT242">
        <f t="shared" si="297"/>
        <v>-456.02820441201942</v>
      </c>
      <c r="BU242">
        <f t="shared" si="298"/>
        <v>-24.999999999999996</v>
      </c>
      <c r="BV242">
        <f t="shared" si="299"/>
        <v>-864.55079551990707</v>
      </c>
      <c r="BW242">
        <f t="shared" si="300"/>
        <v>-24.999999999999996</v>
      </c>
      <c r="BX242">
        <f t="shared" si="301"/>
        <v>-2336.1094970235213</v>
      </c>
      <c r="BY242">
        <f t="shared" si="302"/>
        <v>-24.999999999999996</v>
      </c>
      <c r="BZ242">
        <f t="shared" si="303"/>
        <v>3666.6790541569053</v>
      </c>
      <c r="CA242">
        <f t="shared" si="304"/>
        <v>3091.7854379532196</v>
      </c>
      <c r="CB242">
        <f t="shared" si="305"/>
        <v>-21807.472598893026</v>
      </c>
      <c r="CC242">
        <f t="shared" si="306"/>
        <v>-25.000000000000004</v>
      </c>
    </row>
    <row r="243" spans="5:81" x14ac:dyDescent="0.2">
      <c r="E243">
        <f t="shared" si="307"/>
        <v>22.800000000000054</v>
      </c>
      <c r="F243" t="e" cm="1">
        <f t="array" ref="F243">xtoyxsnew($E243,F$14,alfa,vita)</f>
        <v>#VALUE!</v>
      </c>
      <c r="G243" t="e" cm="1">
        <f t="array" ref="G243">YtoYySInEW($E243,F$14,alfa,vita)</f>
        <v>#VALUE!</v>
      </c>
      <c r="H243">
        <f t="shared" si="233"/>
        <v>-3701.0842955298108</v>
      </c>
      <c r="I243">
        <f t="shared" si="234"/>
        <v>3099.8230814667127</v>
      </c>
      <c r="J243">
        <f t="shared" si="235"/>
        <v>2336.1094970235213</v>
      </c>
      <c r="K243">
        <f t="shared" si="236"/>
        <v>-24.999999999999996</v>
      </c>
      <c r="L243">
        <f t="shared" si="237"/>
        <v>864.55079551990707</v>
      </c>
      <c r="M243">
        <f t="shared" si="238"/>
        <v>-24.999999999999996</v>
      </c>
      <c r="N243">
        <f t="shared" si="239"/>
        <v>456.02820441201942</v>
      </c>
      <c r="O243">
        <f t="shared" si="240"/>
        <v>-24.999999999999996</v>
      </c>
      <c r="P243">
        <f t="shared" si="241"/>
        <v>285.61944901923454</v>
      </c>
      <c r="Q243">
        <f t="shared" si="242"/>
        <v>-24.999999999999993</v>
      </c>
      <c r="R243">
        <f t="shared" si="243"/>
        <v>197.575862670373</v>
      </c>
      <c r="S243">
        <f t="shared" si="244"/>
        <v>-24.999999999999993</v>
      </c>
      <c r="T243">
        <f t="shared" si="245"/>
        <v>145.49360168409314</v>
      </c>
      <c r="U243">
        <f t="shared" si="246"/>
        <v>-25</v>
      </c>
      <c r="V243">
        <f t="shared" si="247"/>
        <v>111.60596797719829</v>
      </c>
      <c r="W243">
        <f t="shared" si="248"/>
        <v>-25</v>
      </c>
      <c r="X243">
        <f t="shared" si="249"/>
        <v>87.91213534812033</v>
      </c>
      <c r="Y243">
        <f t="shared" si="250"/>
        <v>-25</v>
      </c>
      <c r="Z243">
        <f t="shared" si="251"/>
        <v>70.3698266616517</v>
      </c>
      <c r="AA243">
        <f t="shared" si="252"/>
        <v>-25</v>
      </c>
      <c r="AB243">
        <f t="shared" si="253"/>
        <v>56.751474918188272</v>
      </c>
      <c r="AC243">
        <f t="shared" si="254"/>
        <v>-25</v>
      </c>
      <c r="AD243">
        <f t="shared" si="255"/>
        <v>45.741871183226664</v>
      </c>
      <c r="AE243">
        <f t="shared" si="256"/>
        <v>-25.000000000000004</v>
      </c>
      <c r="AF243">
        <f t="shared" si="257"/>
        <v>36.518436823865017</v>
      </c>
      <c r="AG243">
        <f t="shared" si="258"/>
        <v>-24.999999999999996</v>
      </c>
      <c r="AH243">
        <f t="shared" si="259"/>
        <v>28.539816339744824</v>
      </c>
      <c r="AI243">
        <f t="shared" si="260"/>
        <v>-25</v>
      </c>
      <c r="AJ243">
        <f t="shared" si="261"/>
        <v>21.432104094770011</v>
      </c>
      <c r="AK243">
        <f t="shared" si="262"/>
        <v>-24.999999999999996</v>
      </c>
      <c r="AL243">
        <f t="shared" si="263"/>
        <v>14.923920022010648</v>
      </c>
      <c r="AM243">
        <f t="shared" si="264"/>
        <v>-24.999999999999996</v>
      </c>
      <c r="AN243">
        <f t="shared" si="265"/>
        <v>8.8071829529268086</v>
      </c>
      <c r="AO243">
        <f t="shared" si="266"/>
        <v>-25</v>
      </c>
      <c r="AP243">
        <f t="shared" si="267"/>
        <v>2.9118389571127636</v>
      </c>
      <c r="AQ243">
        <f t="shared" si="268"/>
        <v>-25</v>
      </c>
      <c r="AR243">
        <f t="shared" si="269"/>
        <v>-2.9118389571127636</v>
      </c>
      <c r="AS243">
        <f t="shared" si="270"/>
        <v>-25</v>
      </c>
      <c r="AT243">
        <f t="shared" si="271"/>
        <v>-8.8071829529268086</v>
      </c>
      <c r="AU243">
        <f t="shared" si="272"/>
        <v>-25</v>
      </c>
      <c r="AV243">
        <f t="shared" si="273"/>
        <v>-14.923920022010648</v>
      </c>
      <c r="AW243">
        <f t="shared" si="274"/>
        <v>-24.999999999999996</v>
      </c>
      <c r="AX243">
        <f t="shared" si="275"/>
        <v>-21.432104094770011</v>
      </c>
      <c r="AY243">
        <f t="shared" si="276"/>
        <v>-24.999999999999996</v>
      </c>
      <c r="AZ243">
        <f t="shared" si="277"/>
        <v>-28.539816339744824</v>
      </c>
      <c r="BA243">
        <f t="shared" si="278"/>
        <v>-25</v>
      </c>
      <c r="BB243">
        <f t="shared" si="279"/>
        <v>-36.518436823865017</v>
      </c>
      <c r="BC243">
        <f t="shared" si="280"/>
        <v>-24.999999999999996</v>
      </c>
      <c r="BD243">
        <f t="shared" si="281"/>
        <v>-45.741871183226664</v>
      </c>
      <c r="BE243">
        <f t="shared" si="282"/>
        <v>-25.000000000000004</v>
      </c>
      <c r="BF243">
        <f t="shared" si="283"/>
        <v>-56.751474918188272</v>
      </c>
      <c r="BG243">
        <f t="shared" si="284"/>
        <v>-25</v>
      </c>
      <c r="BH243">
        <f t="shared" si="285"/>
        <v>-70.3698266616517</v>
      </c>
      <c r="BI243">
        <f t="shared" si="286"/>
        <v>-25</v>
      </c>
      <c r="BJ243">
        <f t="shared" si="287"/>
        <v>-87.91213534812033</v>
      </c>
      <c r="BK243">
        <f t="shared" si="288"/>
        <v>-25</v>
      </c>
      <c r="BL243">
        <f t="shared" si="289"/>
        <v>-111.60596797719829</v>
      </c>
      <c r="BM243">
        <f t="shared" si="290"/>
        <v>-25</v>
      </c>
      <c r="BN243">
        <f t="shared" si="291"/>
        <v>-145.49360168409314</v>
      </c>
      <c r="BO243">
        <f t="shared" si="292"/>
        <v>-25</v>
      </c>
      <c r="BP243">
        <f t="shared" si="293"/>
        <v>-197.575862670373</v>
      </c>
      <c r="BQ243">
        <f t="shared" si="294"/>
        <v>-24.999999999999993</v>
      </c>
      <c r="BR243">
        <f t="shared" si="295"/>
        <v>-285.61944901923454</v>
      </c>
      <c r="BS243">
        <f t="shared" si="296"/>
        <v>-24.999999999999993</v>
      </c>
      <c r="BT243">
        <f t="shared" si="297"/>
        <v>-456.02820441201942</v>
      </c>
      <c r="BU243">
        <f t="shared" si="298"/>
        <v>-24.999999999999996</v>
      </c>
      <c r="BV243">
        <f t="shared" si="299"/>
        <v>-864.55079551990707</v>
      </c>
      <c r="BW243">
        <f t="shared" si="300"/>
        <v>-24.999999999999996</v>
      </c>
      <c r="BX243">
        <f t="shared" si="301"/>
        <v>-2336.1094970235213</v>
      </c>
      <c r="BY243">
        <f t="shared" si="302"/>
        <v>-24.999999999999996</v>
      </c>
      <c r="BZ243">
        <f t="shared" si="303"/>
        <v>3701.0842955298108</v>
      </c>
      <c r="CA243">
        <f t="shared" si="304"/>
        <v>3099.8230814667127</v>
      </c>
      <c r="CB243">
        <f t="shared" si="305"/>
        <v>-21807.472598893026</v>
      </c>
      <c r="CC243">
        <f t="shared" si="306"/>
        <v>-25.000000000000004</v>
      </c>
    </row>
    <row r="244" spans="5:81" x14ac:dyDescent="0.2">
      <c r="E244">
        <f t="shared" si="307"/>
        <v>22.900000000000055</v>
      </c>
      <c r="F244" t="e" cm="1">
        <f t="array" ref="F244">xtoyxsnew($E244,F$14,alfa,vita)</f>
        <v>#VALUE!</v>
      </c>
      <c r="G244" t="e" cm="1">
        <f t="array" ref="G244">YtoYySInEW($E244,F$14,alfa,vita)</f>
        <v>#VALUE!</v>
      </c>
      <c r="H244">
        <f t="shared" si="233"/>
        <v>-3735.5771571975311</v>
      </c>
      <c r="I244">
        <f t="shared" si="234"/>
        <v>3107.6809421287135</v>
      </c>
      <c r="J244">
        <f t="shared" si="235"/>
        <v>2336.1094970235213</v>
      </c>
      <c r="K244">
        <f t="shared" si="236"/>
        <v>-24.999999999999996</v>
      </c>
      <c r="L244">
        <f t="shared" si="237"/>
        <v>864.55079551990707</v>
      </c>
      <c r="M244">
        <f t="shared" si="238"/>
        <v>-24.999999999999996</v>
      </c>
      <c r="N244">
        <f t="shared" si="239"/>
        <v>456.02820441201942</v>
      </c>
      <c r="O244">
        <f t="shared" si="240"/>
        <v>-24.999999999999996</v>
      </c>
      <c r="P244">
        <f t="shared" si="241"/>
        <v>285.61944901923454</v>
      </c>
      <c r="Q244">
        <f t="shared" si="242"/>
        <v>-24.999999999999993</v>
      </c>
      <c r="R244">
        <f t="shared" si="243"/>
        <v>197.575862670373</v>
      </c>
      <c r="S244">
        <f t="shared" si="244"/>
        <v>-24.999999999999993</v>
      </c>
      <c r="T244">
        <f t="shared" si="245"/>
        <v>145.49360168409314</v>
      </c>
      <c r="U244">
        <f t="shared" si="246"/>
        <v>-25</v>
      </c>
      <c r="V244">
        <f t="shared" si="247"/>
        <v>111.60596797719829</v>
      </c>
      <c r="W244">
        <f t="shared" si="248"/>
        <v>-25</v>
      </c>
      <c r="X244">
        <f t="shared" si="249"/>
        <v>87.91213534812033</v>
      </c>
      <c r="Y244">
        <f t="shared" si="250"/>
        <v>-25</v>
      </c>
      <c r="Z244">
        <f t="shared" si="251"/>
        <v>70.3698266616517</v>
      </c>
      <c r="AA244">
        <f t="shared" si="252"/>
        <v>-25</v>
      </c>
      <c r="AB244">
        <f t="shared" si="253"/>
        <v>56.751474918188272</v>
      </c>
      <c r="AC244">
        <f t="shared" si="254"/>
        <v>-25</v>
      </c>
      <c r="AD244">
        <f t="shared" si="255"/>
        <v>45.741871183226664</v>
      </c>
      <c r="AE244">
        <f t="shared" si="256"/>
        <v>-25.000000000000004</v>
      </c>
      <c r="AF244">
        <f t="shared" si="257"/>
        <v>36.518436823865017</v>
      </c>
      <c r="AG244">
        <f t="shared" si="258"/>
        <v>-24.999999999999996</v>
      </c>
      <c r="AH244">
        <f t="shared" si="259"/>
        <v>28.539816339744824</v>
      </c>
      <c r="AI244">
        <f t="shared" si="260"/>
        <v>-25</v>
      </c>
      <c r="AJ244">
        <f t="shared" si="261"/>
        <v>21.432104094770011</v>
      </c>
      <c r="AK244">
        <f t="shared" si="262"/>
        <v>-24.999999999999996</v>
      </c>
      <c r="AL244">
        <f t="shared" si="263"/>
        <v>14.923920022010648</v>
      </c>
      <c r="AM244">
        <f t="shared" si="264"/>
        <v>-24.999999999999996</v>
      </c>
      <c r="AN244">
        <f t="shared" si="265"/>
        <v>8.8071829529268086</v>
      </c>
      <c r="AO244">
        <f t="shared" si="266"/>
        <v>-25</v>
      </c>
      <c r="AP244">
        <f t="shared" si="267"/>
        <v>2.9118389571127636</v>
      </c>
      <c r="AQ244">
        <f t="shared" si="268"/>
        <v>-25</v>
      </c>
      <c r="AR244">
        <f t="shared" si="269"/>
        <v>-2.9118389571127636</v>
      </c>
      <c r="AS244">
        <f t="shared" si="270"/>
        <v>-25</v>
      </c>
      <c r="AT244">
        <f t="shared" si="271"/>
        <v>-8.8071829529268086</v>
      </c>
      <c r="AU244">
        <f t="shared" si="272"/>
        <v>-25</v>
      </c>
      <c r="AV244">
        <f t="shared" si="273"/>
        <v>-14.923920022010648</v>
      </c>
      <c r="AW244">
        <f t="shared" si="274"/>
        <v>-24.999999999999996</v>
      </c>
      <c r="AX244">
        <f t="shared" si="275"/>
        <v>-21.432104094770011</v>
      </c>
      <c r="AY244">
        <f t="shared" si="276"/>
        <v>-24.999999999999996</v>
      </c>
      <c r="AZ244">
        <f t="shared" si="277"/>
        <v>-28.539816339744824</v>
      </c>
      <c r="BA244">
        <f t="shared" si="278"/>
        <v>-25</v>
      </c>
      <c r="BB244">
        <f t="shared" si="279"/>
        <v>-36.518436823865017</v>
      </c>
      <c r="BC244">
        <f t="shared" si="280"/>
        <v>-24.999999999999996</v>
      </c>
      <c r="BD244">
        <f t="shared" si="281"/>
        <v>-45.741871183226664</v>
      </c>
      <c r="BE244">
        <f t="shared" si="282"/>
        <v>-25.000000000000004</v>
      </c>
      <c r="BF244">
        <f t="shared" si="283"/>
        <v>-56.751474918188272</v>
      </c>
      <c r="BG244">
        <f t="shared" si="284"/>
        <v>-25</v>
      </c>
      <c r="BH244">
        <f t="shared" si="285"/>
        <v>-70.3698266616517</v>
      </c>
      <c r="BI244">
        <f t="shared" si="286"/>
        <v>-25</v>
      </c>
      <c r="BJ244">
        <f t="shared" si="287"/>
        <v>-87.91213534812033</v>
      </c>
      <c r="BK244">
        <f t="shared" si="288"/>
        <v>-25</v>
      </c>
      <c r="BL244">
        <f t="shared" si="289"/>
        <v>-111.60596797719829</v>
      </c>
      <c r="BM244">
        <f t="shared" si="290"/>
        <v>-25</v>
      </c>
      <c r="BN244">
        <f t="shared" si="291"/>
        <v>-145.49360168409314</v>
      </c>
      <c r="BO244">
        <f t="shared" si="292"/>
        <v>-25</v>
      </c>
      <c r="BP244">
        <f t="shared" si="293"/>
        <v>-197.575862670373</v>
      </c>
      <c r="BQ244">
        <f t="shared" si="294"/>
        <v>-24.999999999999993</v>
      </c>
      <c r="BR244">
        <f t="shared" si="295"/>
        <v>-285.61944901923454</v>
      </c>
      <c r="BS244">
        <f t="shared" si="296"/>
        <v>-24.999999999999993</v>
      </c>
      <c r="BT244">
        <f t="shared" si="297"/>
        <v>-456.02820441201942</v>
      </c>
      <c r="BU244">
        <f t="shared" si="298"/>
        <v>-24.999999999999996</v>
      </c>
      <c r="BV244">
        <f t="shared" si="299"/>
        <v>-864.55079551990707</v>
      </c>
      <c r="BW244">
        <f t="shared" si="300"/>
        <v>-24.999999999999996</v>
      </c>
      <c r="BX244">
        <f t="shared" si="301"/>
        <v>-2336.1094970235213</v>
      </c>
      <c r="BY244">
        <f t="shared" si="302"/>
        <v>-24.999999999999996</v>
      </c>
      <c r="BZ244">
        <f t="shared" si="303"/>
        <v>3735.5771571975311</v>
      </c>
      <c r="CA244">
        <f t="shared" si="304"/>
        <v>3107.6809421287135</v>
      </c>
      <c r="CB244">
        <f t="shared" si="305"/>
        <v>-21807.472598893026</v>
      </c>
      <c r="CC244">
        <f t="shared" si="306"/>
        <v>-25.000000000000004</v>
      </c>
    </row>
    <row r="245" spans="5:81" x14ac:dyDescent="0.2">
      <c r="E245">
        <f t="shared" si="307"/>
        <v>23.000000000000057</v>
      </c>
      <c r="F245" t="e" cm="1">
        <f t="array" ref="F245">xtoyxsnew($E245,F$14,alfa,vita)</f>
        <v>#VALUE!</v>
      </c>
      <c r="G245" t="e" cm="1">
        <f t="array" ref="G245">YtoYySInEW($E245,F$14,alfa,vita)</f>
        <v>#VALUE!</v>
      </c>
      <c r="H245">
        <f t="shared" si="233"/>
        <v>-3770.1556518728685</v>
      </c>
      <c r="I245">
        <f t="shared" si="234"/>
        <v>3115.3580649204132</v>
      </c>
      <c r="J245">
        <f t="shared" si="235"/>
        <v>2336.1094970235213</v>
      </c>
      <c r="K245">
        <f t="shared" si="236"/>
        <v>-24.999999999999996</v>
      </c>
      <c r="L245">
        <f t="shared" si="237"/>
        <v>864.55079551990707</v>
      </c>
      <c r="M245">
        <f t="shared" si="238"/>
        <v>-24.999999999999996</v>
      </c>
      <c r="N245">
        <f t="shared" si="239"/>
        <v>456.02820441201942</v>
      </c>
      <c r="O245">
        <f t="shared" si="240"/>
        <v>-24.999999999999996</v>
      </c>
      <c r="P245">
        <f t="shared" si="241"/>
        <v>285.61944901923454</v>
      </c>
      <c r="Q245">
        <f t="shared" si="242"/>
        <v>-24.999999999999993</v>
      </c>
      <c r="R245">
        <f t="shared" si="243"/>
        <v>197.575862670373</v>
      </c>
      <c r="S245">
        <f t="shared" si="244"/>
        <v>-24.999999999999993</v>
      </c>
      <c r="T245">
        <f t="shared" si="245"/>
        <v>145.49360168409314</v>
      </c>
      <c r="U245">
        <f t="shared" si="246"/>
        <v>-25</v>
      </c>
      <c r="V245">
        <f t="shared" si="247"/>
        <v>111.60596797719829</v>
      </c>
      <c r="W245">
        <f t="shared" si="248"/>
        <v>-25</v>
      </c>
      <c r="X245">
        <f t="shared" si="249"/>
        <v>87.91213534812033</v>
      </c>
      <c r="Y245">
        <f t="shared" si="250"/>
        <v>-25</v>
      </c>
      <c r="Z245">
        <f t="shared" si="251"/>
        <v>70.3698266616517</v>
      </c>
      <c r="AA245">
        <f t="shared" si="252"/>
        <v>-25</v>
      </c>
      <c r="AB245">
        <f t="shared" si="253"/>
        <v>56.751474918188272</v>
      </c>
      <c r="AC245">
        <f t="shared" si="254"/>
        <v>-25</v>
      </c>
      <c r="AD245">
        <f t="shared" si="255"/>
        <v>45.741871183226664</v>
      </c>
      <c r="AE245">
        <f t="shared" si="256"/>
        <v>-25.000000000000004</v>
      </c>
      <c r="AF245">
        <f t="shared" si="257"/>
        <v>36.518436823865017</v>
      </c>
      <c r="AG245">
        <f t="shared" si="258"/>
        <v>-24.999999999999996</v>
      </c>
      <c r="AH245">
        <f t="shared" si="259"/>
        <v>28.539816339744824</v>
      </c>
      <c r="AI245">
        <f t="shared" si="260"/>
        <v>-25</v>
      </c>
      <c r="AJ245">
        <f t="shared" si="261"/>
        <v>21.432104094770011</v>
      </c>
      <c r="AK245">
        <f t="shared" si="262"/>
        <v>-24.999999999999996</v>
      </c>
      <c r="AL245">
        <f t="shared" si="263"/>
        <v>14.923920022010648</v>
      </c>
      <c r="AM245">
        <f t="shared" si="264"/>
        <v>-24.999999999999996</v>
      </c>
      <c r="AN245">
        <f t="shared" si="265"/>
        <v>8.8071829529268086</v>
      </c>
      <c r="AO245">
        <f t="shared" si="266"/>
        <v>-25</v>
      </c>
      <c r="AP245">
        <f t="shared" si="267"/>
        <v>2.9118389571127636</v>
      </c>
      <c r="AQ245">
        <f t="shared" si="268"/>
        <v>-25</v>
      </c>
      <c r="AR245">
        <f t="shared" si="269"/>
        <v>-2.9118389571127636</v>
      </c>
      <c r="AS245">
        <f t="shared" si="270"/>
        <v>-25</v>
      </c>
      <c r="AT245">
        <f t="shared" si="271"/>
        <v>-8.8071829529268086</v>
      </c>
      <c r="AU245">
        <f t="shared" si="272"/>
        <v>-25</v>
      </c>
      <c r="AV245">
        <f t="shared" si="273"/>
        <v>-14.923920022010648</v>
      </c>
      <c r="AW245">
        <f t="shared" si="274"/>
        <v>-24.999999999999996</v>
      </c>
      <c r="AX245">
        <f t="shared" si="275"/>
        <v>-21.432104094770011</v>
      </c>
      <c r="AY245">
        <f t="shared" si="276"/>
        <v>-24.999999999999996</v>
      </c>
      <c r="AZ245">
        <f t="shared" si="277"/>
        <v>-28.539816339744824</v>
      </c>
      <c r="BA245">
        <f t="shared" si="278"/>
        <v>-25</v>
      </c>
      <c r="BB245">
        <f t="shared" si="279"/>
        <v>-36.518436823865017</v>
      </c>
      <c r="BC245">
        <f t="shared" si="280"/>
        <v>-24.999999999999996</v>
      </c>
      <c r="BD245">
        <f t="shared" si="281"/>
        <v>-45.741871183226664</v>
      </c>
      <c r="BE245">
        <f t="shared" si="282"/>
        <v>-25.000000000000004</v>
      </c>
      <c r="BF245">
        <f t="shared" si="283"/>
        <v>-56.751474918188272</v>
      </c>
      <c r="BG245">
        <f t="shared" si="284"/>
        <v>-25</v>
      </c>
      <c r="BH245">
        <f t="shared" si="285"/>
        <v>-70.3698266616517</v>
      </c>
      <c r="BI245">
        <f t="shared" si="286"/>
        <v>-25</v>
      </c>
      <c r="BJ245">
        <f t="shared" si="287"/>
        <v>-87.91213534812033</v>
      </c>
      <c r="BK245">
        <f t="shared" si="288"/>
        <v>-25</v>
      </c>
      <c r="BL245">
        <f t="shared" si="289"/>
        <v>-111.60596797719829</v>
      </c>
      <c r="BM245">
        <f t="shared" si="290"/>
        <v>-25</v>
      </c>
      <c r="BN245">
        <f t="shared" si="291"/>
        <v>-145.49360168409314</v>
      </c>
      <c r="BO245">
        <f t="shared" si="292"/>
        <v>-25</v>
      </c>
      <c r="BP245">
        <f t="shared" si="293"/>
        <v>-197.575862670373</v>
      </c>
      <c r="BQ245">
        <f t="shared" si="294"/>
        <v>-24.999999999999993</v>
      </c>
      <c r="BR245">
        <f t="shared" si="295"/>
        <v>-285.61944901923454</v>
      </c>
      <c r="BS245">
        <f t="shared" si="296"/>
        <v>-24.999999999999993</v>
      </c>
      <c r="BT245">
        <f t="shared" si="297"/>
        <v>-456.02820441201942</v>
      </c>
      <c r="BU245">
        <f t="shared" si="298"/>
        <v>-24.999999999999996</v>
      </c>
      <c r="BV245">
        <f t="shared" si="299"/>
        <v>-864.55079551990707</v>
      </c>
      <c r="BW245">
        <f t="shared" si="300"/>
        <v>-24.999999999999996</v>
      </c>
      <c r="BX245">
        <f t="shared" si="301"/>
        <v>-2336.1094970235213</v>
      </c>
      <c r="BY245">
        <f t="shared" si="302"/>
        <v>-24.999999999999996</v>
      </c>
      <c r="BZ245">
        <f t="shared" si="303"/>
        <v>3770.1556518728685</v>
      </c>
      <c r="CA245">
        <f t="shared" si="304"/>
        <v>3115.3580649204132</v>
      </c>
      <c r="CB245">
        <f t="shared" si="305"/>
        <v>-21807.472598893026</v>
      </c>
      <c r="CC245">
        <f t="shared" si="306"/>
        <v>-25.000000000000004</v>
      </c>
    </row>
    <row r="246" spans="5:81" x14ac:dyDescent="0.2">
      <c r="E246">
        <f t="shared" si="307"/>
        <v>23.100000000000058</v>
      </c>
      <c r="F246" t="e" cm="1">
        <f t="array" ref="F246">xtoyxsnew($E246,F$14,alfa,vita)</f>
        <v>#VALUE!</v>
      </c>
      <c r="G246" t="e" cm="1">
        <f t="array" ref="G246">YtoYySInEW($E246,F$14,alfa,vita)</f>
        <v>#VALUE!</v>
      </c>
      <c r="H246">
        <f t="shared" si="233"/>
        <v>-3804.8177818610693</v>
      </c>
      <c r="I246">
        <f t="shared" si="234"/>
        <v>3122.8535167892983</v>
      </c>
      <c r="J246">
        <f t="shared" si="235"/>
        <v>2336.1094970235213</v>
      </c>
      <c r="K246">
        <f t="shared" si="236"/>
        <v>-24.999999999999996</v>
      </c>
      <c r="L246">
        <f t="shared" si="237"/>
        <v>864.55079551990707</v>
      </c>
      <c r="M246">
        <f t="shared" si="238"/>
        <v>-24.999999999999996</v>
      </c>
      <c r="N246">
        <f t="shared" si="239"/>
        <v>456.02820441201942</v>
      </c>
      <c r="O246">
        <f t="shared" si="240"/>
        <v>-24.999999999999996</v>
      </c>
      <c r="P246">
        <f t="shared" si="241"/>
        <v>285.61944901923454</v>
      </c>
      <c r="Q246">
        <f t="shared" si="242"/>
        <v>-24.999999999999993</v>
      </c>
      <c r="R246">
        <f t="shared" si="243"/>
        <v>197.575862670373</v>
      </c>
      <c r="S246">
        <f t="shared" si="244"/>
        <v>-24.999999999999993</v>
      </c>
      <c r="T246">
        <f t="shared" si="245"/>
        <v>145.49360168409314</v>
      </c>
      <c r="U246">
        <f t="shared" si="246"/>
        <v>-25</v>
      </c>
      <c r="V246">
        <f t="shared" si="247"/>
        <v>111.60596797719829</v>
      </c>
      <c r="W246">
        <f t="shared" si="248"/>
        <v>-25</v>
      </c>
      <c r="X246">
        <f t="shared" si="249"/>
        <v>87.91213534812033</v>
      </c>
      <c r="Y246">
        <f t="shared" si="250"/>
        <v>-25</v>
      </c>
      <c r="Z246">
        <f t="shared" si="251"/>
        <v>70.3698266616517</v>
      </c>
      <c r="AA246">
        <f t="shared" si="252"/>
        <v>-25</v>
      </c>
      <c r="AB246">
        <f t="shared" si="253"/>
        <v>56.751474918188272</v>
      </c>
      <c r="AC246">
        <f t="shared" si="254"/>
        <v>-25</v>
      </c>
      <c r="AD246">
        <f t="shared" si="255"/>
        <v>45.741871183226664</v>
      </c>
      <c r="AE246">
        <f t="shared" si="256"/>
        <v>-25.000000000000004</v>
      </c>
      <c r="AF246">
        <f t="shared" si="257"/>
        <v>36.518436823865017</v>
      </c>
      <c r="AG246">
        <f t="shared" si="258"/>
        <v>-24.999999999999996</v>
      </c>
      <c r="AH246">
        <f t="shared" si="259"/>
        <v>28.539816339744824</v>
      </c>
      <c r="AI246">
        <f t="shared" si="260"/>
        <v>-25</v>
      </c>
      <c r="AJ246">
        <f t="shared" si="261"/>
        <v>21.432104094770011</v>
      </c>
      <c r="AK246">
        <f t="shared" si="262"/>
        <v>-24.999999999999996</v>
      </c>
      <c r="AL246">
        <f t="shared" si="263"/>
        <v>14.923920022010648</v>
      </c>
      <c r="AM246">
        <f t="shared" si="264"/>
        <v>-24.999999999999996</v>
      </c>
      <c r="AN246">
        <f t="shared" si="265"/>
        <v>8.8071829529268086</v>
      </c>
      <c r="AO246">
        <f t="shared" si="266"/>
        <v>-25</v>
      </c>
      <c r="AP246">
        <f t="shared" si="267"/>
        <v>2.9118389571127636</v>
      </c>
      <c r="AQ246">
        <f t="shared" si="268"/>
        <v>-25</v>
      </c>
      <c r="AR246">
        <f t="shared" si="269"/>
        <v>-2.9118389571127636</v>
      </c>
      <c r="AS246">
        <f t="shared" si="270"/>
        <v>-25</v>
      </c>
      <c r="AT246">
        <f t="shared" si="271"/>
        <v>-8.8071829529268086</v>
      </c>
      <c r="AU246">
        <f t="shared" si="272"/>
        <v>-25</v>
      </c>
      <c r="AV246">
        <f t="shared" si="273"/>
        <v>-14.923920022010648</v>
      </c>
      <c r="AW246">
        <f t="shared" si="274"/>
        <v>-24.999999999999996</v>
      </c>
      <c r="AX246">
        <f t="shared" si="275"/>
        <v>-21.432104094770011</v>
      </c>
      <c r="AY246">
        <f t="shared" si="276"/>
        <v>-24.999999999999996</v>
      </c>
      <c r="AZ246">
        <f t="shared" si="277"/>
        <v>-28.539816339744824</v>
      </c>
      <c r="BA246">
        <f t="shared" si="278"/>
        <v>-25</v>
      </c>
      <c r="BB246">
        <f t="shared" si="279"/>
        <v>-36.518436823865017</v>
      </c>
      <c r="BC246">
        <f t="shared" si="280"/>
        <v>-24.999999999999996</v>
      </c>
      <c r="BD246">
        <f t="shared" si="281"/>
        <v>-45.741871183226664</v>
      </c>
      <c r="BE246">
        <f t="shared" si="282"/>
        <v>-25.000000000000004</v>
      </c>
      <c r="BF246">
        <f t="shared" si="283"/>
        <v>-56.751474918188272</v>
      </c>
      <c r="BG246">
        <f t="shared" si="284"/>
        <v>-25</v>
      </c>
      <c r="BH246">
        <f t="shared" si="285"/>
        <v>-70.3698266616517</v>
      </c>
      <c r="BI246">
        <f t="shared" si="286"/>
        <v>-25</v>
      </c>
      <c r="BJ246">
        <f t="shared" si="287"/>
        <v>-87.91213534812033</v>
      </c>
      <c r="BK246">
        <f t="shared" si="288"/>
        <v>-25</v>
      </c>
      <c r="BL246">
        <f t="shared" si="289"/>
        <v>-111.60596797719829</v>
      </c>
      <c r="BM246">
        <f t="shared" si="290"/>
        <v>-25</v>
      </c>
      <c r="BN246">
        <f t="shared" si="291"/>
        <v>-145.49360168409314</v>
      </c>
      <c r="BO246">
        <f t="shared" si="292"/>
        <v>-25</v>
      </c>
      <c r="BP246">
        <f t="shared" si="293"/>
        <v>-197.575862670373</v>
      </c>
      <c r="BQ246">
        <f t="shared" si="294"/>
        <v>-24.999999999999993</v>
      </c>
      <c r="BR246">
        <f t="shared" si="295"/>
        <v>-285.61944901923454</v>
      </c>
      <c r="BS246">
        <f t="shared" si="296"/>
        <v>-24.999999999999993</v>
      </c>
      <c r="BT246">
        <f t="shared" si="297"/>
        <v>-456.02820441201942</v>
      </c>
      <c r="BU246">
        <f t="shared" si="298"/>
        <v>-24.999999999999996</v>
      </c>
      <c r="BV246">
        <f t="shared" si="299"/>
        <v>-864.55079551990707</v>
      </c>
      <c r="BW246">
        <f t="shared" si="300"/>
        <v>-24.999999999999996</v>
      </c>
      <c r="BX246">
        <f t="shared" si="301"/>
        <v>-2336.1094970235213</v>
      </c>
      <c r="BY246">
        <f t="shared" si="302"/>
        <v>-24.999999999999996</v>
      </c>
      <c r="BZ246">
        <f t="shared" si="303"/>
        <v>3804.8177818610693</v>
      </c>
      <c r="CA246">
        <f t="shared" si="304"/>
        <v>3122.8535167892983</v>
      </c>
      <c r="CB246">
        <f t="shared" si="305"/>
        <v>-21807.472598893026</v>
      </c>
      <c r="CC246">
        <f t="shared" si="306"/>
        <v>-25.000000000000004</v>
      </c>
    </row>
    <row r="247" spans="5:81" x14ac:dyDescent="0.2">
      <c r="E247">
        <f t="shared" si="307"/>
        <v>23.20000000000006</v>
      </c>
      <c r="F247" t="e" cm="1">
        <f t="array" ref="F247">xtoyxsnew($E247,F$14,alfa,vita)</f>
        <v>#VALUE!</v>
      </c>
      <c r="G247" t="e" cm="1">
        <f t="array" ref="G247">YtoYySInEW($E247,F$14,alfa,vita)</f>
        <v>#VALUE!</v>
      </c>
      <c r="H247">
        <f t="shared" si="233"/>
        <v>-3839.5615393026173</v>
      </c>
      <c r="I247">
        <f t="shared" si="234"/>
        <v>3130.1663867625466</v>
      </c>
      <c r="J247">
        <f t="shared" si="235"/>
        <v>2336.1094970235213</v>
      </c>
      <c r="K247">
        <f t="shared" si="236"/>
        <v>-24.999999999999996</v>
      </c>
      <c r="L247">
        <f t="shared" si="237"/>
        <v>864.55079551990707</v>
      </c>
      <c r="M247">
        <f t="shared" si="238"/>
        <v>-24.999999999999996</v>
      </c>
      <c r="N247">
        <f t="shared" si="239"/>
        <v>456.02820441201942</v>
      </c>
      <c r="O247">
        <f t="shared" si="240"/>
        <v>-24.999999999999996</v>
      </c>
      <c r="P247">
        <f t="shared" si="241"/>
        <v>285.61944901923454</v>
      </c>
      <c r="Q247">
        <f t="shared" si="242"/>
        <v>-24.999999999999993</v>
      </c>
      <c r="R247">
        <f t="shared" si="243"/>
        <v>197.575862670373</v>
      </c>
      <c r="S247">
        <f t="shared" si="244"/>
        <v>-24.999999999999993</v>
      </c>
      <c r="T247">
        <f t="shared" si="245"/>
        <v>145.49360168409314</v>
      </c>
      <c r="U247">
        <f t="shared" si="246"/>
        <v>-25</v>
      </c>
      <c r="V247">
        <f t="shared" si="247"/>
        <v>111.60596797719829</v>
      </c>
      <c r="W247">
        <f t="shared" si="248"/>
        <v>-25</v>
      </c>
      <c r="X247">
        <f t="shared" si="249"/>
        <v>87.91213534812033</v>
      </c>
      <c r="Y247">
        <f t="shared" si="250"/>
        <v>-25</v>
      </c>
      <c r="Z247">
        <f t="shared" si="251"/>
        <v>70.3698266616517</v>
      </c>
      <c r="AA247">
        <f t="shared" si="252"/>
        <v>-25</v>
      </c>
      <c r="AB247">
        <f t="shared" si="253"/>
        <v>56.751474918188272</v>
      </c>
      <c r="AC247">
        <f t="shared" si="254"/>
        <v>-25</v>
      </c>
      <c r="AD247">
        <f t="shared" si="255"/>
        <v>45.741871183226664</v>
      </c>
      <c r="AE247">
        <f t="shared" si="256"/>
        <v>-25.000000000000004</v>
      </c>
      <c r="AF247">
        <f t="shared" si="257"/>
        <v>36.518436823865017</v>
      </c>
      <c r="AG247">
        <f t="shared" si="258"/>
        <v>-24.999999999999996</v>
      </c>
      <c r="AH247">
        <f t="shared" si="259"/>
        <v>28.539816339744824</v>
      </c>
      <c r="AI247">
        <f t="shared" si="260"/>
        <v>-25</v>
      </c>
      <c r="AJ247">
        <f t="shared" si="261"/>
        <v>21.432104094770011</v>
      </c>
      <c r="AK247">
        <f t="shared" si="262"/>
        <v>-24.999999999999996</v>
      </c>
      <c r="AL247">
        <f t="shared" si="263"/>
        <v>14.923920022010648</v>
      </c>
      <c r="AM247">
        <f t="shared" si="264"/>
        <v>-24.999999999999996</v>
      </c>
      <c r="AN247">
        <f t="shared" si="265"/>
        <v>8.8071829529268086</v>
      </c>
      <c r="AO247">
        <f t="shared" si="266"/>
        <v>-25</v>
      </c>
      <c r="AP247">
        <f t="shared" si="267"/>
        <v>2.9118389571127636</v>
      </c>
      <c r="AQ247">
        <f t="shared" si="268"/>
        <v>-25</v>
      </c>
      <c r="AR247">
        <f t="shared" si="269"/>
        <v>-2.9118389571127636</v>
      </c>
      <c r="AS247">
        <f t="shared" si="270"/>
        <v>-25</v>
      </c>
      <c r="AT247">
        <f t="shared" si="271"/>
        <v>-8.8071829529268086</v>
      </c>
      <c r="AU247">
        <f t="shared" si="272"/>
        <v>-25</v>
      </c>
      <c r="AV247">
        <f t="shared" si="273"/>
        <v>-14.923920022010648</v>
      </c>
      <c r="AW247">
        <f t="shared" si="274"/>
        <v>-24.999999999999996</v>
      </c>
      <c r="AX247">
        <f t="shared" si="275"/>
        <v>-21.432104094770011</v>
      </c>
      <c r="AY247">
        <f t="shared" si="276"/>
        <v>-24.999999999999996</v>
      </c>
      <c r="AZ247">
        <f t="shared" si="277"/>
        <v>-28.539816339744824</v>
      </c>
      <c r="BA247">
        <f t="shared" si="278"/>
        <v>-25</v>
      </c>
      <c r="BB247">
        <f t="shared" si="279"/>
        <v>-36.518436823865017</v>
      </c>
      <c r="BC247">
        <f t="shared" si="280"/>
        <v>-24.999999999999996</v>
      </c>
      <c r="BD247">
        <f t="shared" si="281"/>
        <v>-45.741871183226664</v>
      </c>
      <c r="BE247">
        <f t="shared" si="282"/>
        <v>-25.000000000000004</v>
      </c>
      <c r="BF247">
        <f t="shared" si="283"/>
        <v>-56.751474918188272</v>
      </c>
      <c r="BG247">
        <f t="shared" si="284"/>
        <v>-25</v>
      </c>
      <c r="BH247">
        <f t="shared" si="285"/>
        <v>-70.3698266616517</v>
      </c>
      <c r="BI247">
        <f t="shared" si="286"/>
        <v>-25</v>
      </c>
      <c r="BJ247">
        <f t="shared" si="287"/>
        <v>-87.91213534812033</v>
      </c>
      <c r="BK247">
        <f t="shared" si="288"/>
        <v>-25</v>
      </c>
      <c r="BL247">
        <f t="shared" si="289"/>
        <v>-111.60596797719829</v>
      </c>
      <c r="BM247">
        <f t="shared" si="290"/>
        <v>-25</v>
      </c>
      <c r="BN247">
        <f t="shared" si="291"/>
        <v>-145.49360168409314</v>
      </c>
      <c r="BO247">
        <f t="shared" si="292"/>
        <v>-25</v>
      </c>
      <c r="BP247">
        <f t="shared" si="293"/>
        <v>-197.575862670373</v>
      </c>
      <c r="BQ247">
        <f t="shared" si="294"/>
        <v>-24.999999999999993</v>
      </c>
      <c r="BR247">
        <f t="shared" si="295"/>
        <v>-285.61944901923454</v>
      </c>
      <c r="BS247">
        <f t="shared" si="296"/>
        <v>-24.999999999999993</v>
      </c>
      <c r="BT247">
        <f t="shared" si="297"/>
        <v>-456.02820441201942</v>
      </c>
      <c r="BU247">
        <f t="shared" si="298"/>
        <v>-24.999999999999996</v>
      </c>
      <c r="BV247">
        <f t="shared" si="299"/>
        <v>-864.55079551990707</v>
      </c>
      <c r="BW247">
        <f t="shared" si="300"/>
        <v>-24.999999999999996</v>
      </c>
      <c r="BX247">
        <f t="shared" si="301"/>
        <v>-2336.1094970235213</v>
      </c>
      <c r="BY247">
        <f t="shared" si="302"/>
        <v>-24.999999999999996</v>
      </c>
      <c r="BZ247">
        <f t="shared" si="303"/>
        <v>3839.5615393026173</v>
      </c>
      <c r="CA247">
        <f t="shared" si="304"/>
        <v>3130.1663867625466</v>
      </c>
      <c r="CB247">
        <f t="shared" si="305"/>
        <v>-21807.472598893026</v>
      </c>
      <c r="CC247">
        <f t="shared" si="306"/>
        <v>-25.000000000000004</v>
      </c>
    </row>
    <row r="248" spans="5:81" x14ac:dyDescent="0.2">
      <c r="E248">
        <f t="shared" si="307"/>
        <v>23.300000000000061</v>
      </c>
      <c r="F248" t="e" cm="1">
        <f t="array" ref="F248">xtoyxsnew($E248,F$14,alfa,vita)</f>
        <v>#VALUE!</v>
      </c>
      <c r="G248" t="e" cm="1">
        <f t="array" ref="G248">YtoYySInEW($E248,F$14,alfa,vita)</f>
        <v>#VALUE!</v>
      </c>
      <c r="H248">
        <f t="shared" si="233"/>
        <v>-3874.38490641726</v>
      </c>
      <c r="I248">
        <f t="shared" si="234"/>
        <v>3137.2957860577449</v>
      </c>
      <c r="J248">
        <f t="shared" si="235"/>
        <v>2336.1094970235213</v>
      </c>
      <c r="K248">
        <f t="shared" si="236"/>
        <v>-24.999999999999996</v>
      </c>
      <c r="L248">
        <f t="shared" si="237"/>
        <v>864.55079551990707</v>
      </c>
      <c r="M248">
        <f t="shared" si="238"/>
        <v>-24.999999999999996</v>
      </c>
      <c r="N248">
        <f t="shared" si="239"/>
        <v>456.02820441201942</v>
      </c>
      <c r="O248">
        <f t="shared" si="240"/>
        <v>-24.999999999999996</v>
      </c>
      <c r="P248">
        <f t="shared" si="241"/>
        <v>285.61944901923454</v>
      </c>
      <c r="Q248">
        <f t="shared" si="242"/>
        <v>-24.999999999999993</v>
      </c>
      <c r="R248">
        <f t="shared" si="243"/>
        <v>197.575862670373</v>
      </c>
      <c r="S248">
        <f t="shared" si="244"/>
        <v>-24.999999999999993</v>
      </c>
      <c r="T248">
        <f t="shared" si="245"/>
        <v>145.49360168409314</v>
      </c>
      <c r="U248">
        <f t="shared" si="246"/>
        <v>-25</v>
      </c>
      <c r="V248">
        <f t="shared" si="247"/>
        <v>111.60596797719829</v>
      </c>
      <c r="W248">
        <f t="shared" si="248"/>
        <v>-25</v>
      </c>
      <c r="X248">
        <f t="shared" si="249"/>
        <v>87.91213534812033</v>
      </c>
      <c r="Y248">
        <f t="shared" si="250"/>
        <v>-25</v>
      </c>
      <c r="Z248">
        <f t="shared" si="251"/>
        <v>70.3698266616517</v>
      </c>
      <c r="AA248">
        <f t="shared" si="252"/>
        <v>-25</v>
      </c>
      <c r="AB248">
        <f t="shared" si="253"/>
        <v>56.751474918188272</v>
      </c>
      <c r="AC248">
        <f t="shared" si="254"/>
        <v>-25</v>
      </c>
      <c r="AD248">
        <f t="shared" si="255"/>
        <v>45.741871183226664</v>
      </c>
      <c r="AE248">
        <f t="shared" si="256"/>
        <v>-25.000000000000004</v>
      </c>
      <c r="AF248">
        <f t="shared" si="257"/>
        <v>36.518436823865017</v>
      </c>
      <c r="AG248">
        <f t="shared" si="258"/>
        <v>-24.999999999999996</v>
      </c>
      <c r="AH248">
        <f t="shared" si="259"/>
        <v>28.539816339744824</v>
      </c>
      <c r="AI248">
        <f t="shared" si="260"/>
        <v>-25</v>
      </c>
      <c r="AJ248">
        <f t="shared" si="261"/>
        <v>21.432104094770011</v>
      </c>
      <c r="AK248">
        <f t="shared" si="262"/>
        <v>-24.999999999999996</v>
      </c>
      <c r="AL248">
        <f t="shared" si="263"/>
        <v>14.923920022010648</v>
      </c>
      <c r="AM248">
        <f t="shared" si="264"/>
        <v>-24.999999999999996</v>
      </c>
      <c r="AN248">
        <f t="shared" si="265"/>
        <v>8.8071829529268086</v>
      </c>
      <c r="AO248">
        <f t="shared" si="266"/>
        <v>-25</v>
      </c>
      <c r="AP248">
        <f t="shared" si="267"/>
        <v>2.9118389571127636</v>
      </c>
      <c r="AQ248">
        <f t="shared" si="268"/>
        <v>-25</v>
      </c>
      <c r="AR248">
        <f t="shared" si="269"/>
        <v>-2.9118389571127636</v>
      </c>
      <c r="AS248">
        <f t="shared" si="270"/>
        <v>-25</v>
      </c>
      <c r="AT248">
        <f t="shared" si="271"/>
        <v>-8.8071829529268086</v>
      </c>
      <c r="AU248">
        <f t="shared" si="272"/>
        <v>-25</v>
      </c>
      <c r="AV248">
        <f t="shared" si="273"/>
        <v>-14.923920022010648</v>
      </c>
      <c r="AW248">
        <f t="shared" si="274"/>
        <v>-24.999999999999996</v>
      </c>
      <c r="AX248">
        <f t="shared" si="275"/>
        <v>-21.432104094770011</v>
      </c>
      <c r="AY248">
        <f t="shared" si="276"/>
        <v>-24.999999999999996</v>
      </c>
      <c r="AZ248">
        <f t="shared" si="277"/>
        <v>-28.539816339744824</v>
      </c>
      <c r="BA248">
        <f t="shared" si="278"/>
        <v>-25</v>
      </c>
      <c r="BB248">
        <f t="shared" si="279"/>
        <v>-36.518436823865017</v>
      </c>
      <c r="BC248">
        <f t="shared" si="280"/>
        <v>-24.999999999999996</v>
      </c>
      <c r="BD248">
        <f t="shared" si="281"/>
        <v>-45.741871183226664</v>
      </c>
      <c r="BE248">
        <f t="shared" si="282"/>
        <v>-25.000000000000004</v>
      </c>
      <c r="BF248">
        <f t="shared" si="283"/>
        <v>-56.751474918188272</v>
      </c>
      <c r="BG248">
        <f t="shared" si="284"/>
        <v>-25</v>
      </c>
      <c r="BH248">
        <f t="shared" si="285"/>
        <v>-70.3698266616517</v>
      </c>
      <c r="BI248">
        <f t="shared" si="286"/>
        <v>-25</v>
      </c>
      <c r="BJ248">
        <f t="shared" si="287"/>
        <v>-87.91213534812033</v>
      </c>
      <c r="BK248">
        <f t="shared" si="288"/>
        <v>-25</v>
      </c>
      <c r="BL248">
        <f t="shared" si="289"/>
        <v>-111.60596797719829</v>
      </c>
      <c r="BM248">
        <f t="shared" si="290"/>
        <v>-25</v>
      </c>
      <c r="BN248">
        <f t="shared" si="291"/>
        <v>-145.49360168409314</v>
      </c>
      <c r="BO248">
        <f t="shared" si="292"/>
        <v>-25</v>
      </c>
      <c r="BP248">
        <f t="shared" si="293"/>
        <v>-197.575862670373</v>
      </c>
      <c r="BQ248">
        <f t="shared" si="294"/>
        <v>-24.999999999999993</v>
      </c>
      <c r="BR248">
        <f t="shared" si="295"/>
        <v>-285.61944901923454</v>
      </c>
      <c r="BS248">
        <f t="shared" si="296"/>
        <v>-24.999999999999993</v>
      </c>
      <c r="BT248">
        <f t="shared" si="297"/>
        <v>-456.02820441201942</v>
      </c>
      <c r="BU248">
        <f t="shared" si="298"/>
        <v>-24.999999999999996</v>
      </c>
      <c r="BV248">
        <f t="shared" si="299"/>
        <v>-864.55079551990707</v>
      </c>
      <c r="BW248">
        <f t="shared" si="300"/>
        <v>-24.999999999999996</v>
      </c>
      <c r="BX248">
        <f t="shared" si="301"/>
        <v>-2336.1094970235213</v>
      </c>
      <c r="BY248">
        <f t="shared" si="302"/>
        <v>-24.999999999999996</v>
      </c>
      <c r="BZ248">
        <f t="shared" si="303"/>
        <v>3874.38490641726</v>
      </c>
      <c r="CA248">
        <f t="shared" si="304"/>
        <v>3137.2957860577449</v>
      </c>
      <c r="CB248">
        <f t="shared" si="305"/>
        <v>-21807.472598893026</v>
      </c>
      <c r="CC248">
        <f t="shared" si="306"/>
        <v>-25.000000000000004</v>
      </c>
    </row>
    <row r="249" spans="5:81" x14ac:dyDescent="0.2">
      <c r="E249">
        <f t="shared" si="307"/>
        <v>23.400000000000063</v>
      </c>
      <c r="F249" t="e" cm="1">
        <f t="array" ref="F249">xtoyxsnew($E249,F$14,alfa,vita)</f>
        <v>#VALUE!</v>
      </c>
      <c r="G249" t="e" cm="1">
        <f t="array" ref="G249">YtoYySInEW($E249,F$14,alfa,vita)</f>
        <v>#VALUE!</v>
      </c>
      <c r="H249">
        <f t="shared" si="233"/>
        <v>-3909.2858557492441</v>
      </c>
      <c r="I249">
        <f t="shared" si="234"/>
        <v>3144.2408481909106</v>
      </c>
      <c r="J249">
        <f t="shared" si="235"/>
        <v>2336.1094970235213</v>
      </c>
      <c r="K249">
        <f t="shared" si="236"/>
        <v>-24.999999999999996</v>
      </c>
      <c r="L249">
        <f t="shared" si="237"/>
        <v>864.55079551990707</v>
      </c>
      <c r="M249">
        <f t="shared" si="238"/>
        <v>-24.999999999999996</v>
      </c>
      <c r="N249">
        <f t="shared" si="239"/>
        <v>456.02820441201942</v>
      </c>
      <c r="O249">
        <f t="shared" si="240"/>
        <v>-24.999999999999996</v>
      </c>
      <c r="P249">
        <f t="shared" si="241"/>
        <v>285.61944901923454</v>
      </c>
      <c r="Q249">
        <f t="shared" si="242"/>
        <v>-24.999999999999993</v>
      </c>
      <c r="R249">
        <f t="shared" si="243"/>
        <v>197.575862670373</v>
      </c>
      <c r="S249">
        <f t="shared" si="244"/>
        <v>-24.999999999999993</v>
      </c>
      <c r="T249">
        <f t="shared" si="245"/>
        <v>145.49360168409314</v>
      </c>
      <c r="U249">
        <f t="shared" si="246"/>
        <v>-25</v>
      </c>
      <c r="V249">
        <f t="shared" si="247"/>
        <v>111.60596797719829</v>
      </c>
      <c r="W249">
        <f t="shared" si="248"/>
        <v>-25</v>
      </c>
      <c r="X249">
        <f t="shared" si="249"/>
        <v>87.91213534812033</v>
      </c>
      <c r="Y249">
        <f t="shared" si="250"/>
        <v>-25</v>
      </c>
      <c r="Z249">
        <f t="shared" si="251"/>
        <v>70.3698266616517</v>
      </c>
      <c r="AA249">
        <f t="shared" si="252"/>
        <v>-25</v>
      </c>
      <c r="AB249">
        <f t="shared" si="253"/>
        <v>56.751474918188272</v>
      </c>
      <c r="AC249">
        <f t="shared" si="254"/>
        <v>-25</v>
      </c>
      <c r="AD249">
        <f t="shared" si="255"/>
        <v>45.741871183226664</v>
      </c>
      <c r="AE249">
        <f t="shared" si="256"/>
        <v>-25.000000000000004</v>
      </c>
      <c r="AF249">
        <f t="shared" si="257"/>
        <v>36.518436823865017</v>
      </c>
      <c r="AG249">
        <f t="shared" si="258"/>
        <v>-24.999999999999996</v>
      </c>
      <c r="AH249">
        <f t="shared" si="259"/>
        <v>28.539816339744824</v>
      </c>
      <c r="AI249">
        <f t="shared" si="260"/>
        <v>-25</v>
      </c>
      <c r="AJ249">
        <f t="shared" si="261"/>
        <v>21.432104094770011</v>
      </c>
      <c r="AK249">
        <f t="shared" si="262"/>
        <v>-24.999999999999996</v>
      </c>
      <c r="AL249">
        <f t="shared" si="263"/>
        <v>14.923920022010648</v>
      </c>
      <c r="AM249">
        <f t="shared" si="264"/>
        <v>-24.999999999999996</v>
      </c>
      <c r="AN249">
        <f t="shared" si="265"/>
        <v>8.8071829529268086</v>
      </c>
      <c r="AO249">
        <f t="shared" si="266"/>
        <v>-25</v>
      </c>
      <c r="AP249">
        <f t="shared" si="267"/>
        <v>2.9118389571127636</v>
      </c>
      <c r="AQ249">
        <f t="shared" si="268"/>
        <v>-25</v>
      </c>
      <c r="AR249">
        <f t="shared" si="269"/>
        <v>-2.9118389571127636</v>
      </c>
      <c r="AS249">
        <f t="shared" si="270"/>
        <v>-25</v>
      </c>
      <c r="AT249">
        <f t="shared" si="271"/>
        <v>-8.8071829529268086</v>
      </c>
      <c r="AU249">
        <f t="shared" si="272"/>
        <v>-25</v>
      </c>
      <c r="AV249">
        <f t="shared" si="273"/>
        <v>-14.923920022010648</v>
      </c>
      <c r="AW249">
        <f t="shared" si="274"/>
        <v>-24.999999999999996</v>
      </c>
      <c r="AX249">
        <f t="shared" si="275"/>
        <v>-21.432104094770011</v>
      </c>
      <c r="AY249">
        <f t="shared" si="276"/>
        <v>-24.999999999999996</v>
      </c>
      <c r="AZ249">
        <f t="shared" si="277"/>
        <v>-28.539816339744824</v>
      </c>
      <c r="BA249">
        <f t="shared" si="278"/>
        <v>-25</v>
      </c>
      <c r="BB249">
        <f t="shared" si="279"/>
        <v>-36.518436823865017</v>
      </c>
      <c r="BC249">
        <f t="shared" si="280"/>
        <v>-24.999999999999996</v>
      </c>
      <c r="BD249">
        <f t="shared" si="281"/>
        <v>-45.741871183226664</v>
      </c>
      <c r="BE249">
        <f t="shared" si="282"/>
        <v>-25.000000000000004</v>
      </c>
      <c r="BF249">
        <f t="shared" si="283"/>
        <v>-56.751474918188272</v>
      </c>
      <c r="BG249">
        <f t="shared" si="284"/>
        <v>-25</v>
      </c>
      <c r="BH249">
        <f t="shared" si="285"/>
        <v>-70.3698266616517</v>
      </c>
      <c r="BI249">
        <f t="shared" si="286"/>
        <v>-25</v>
      </c>
      <c r="BJ249">
        <f t="shared" si="287"/>
        <v>-87.91213534812033</v>
      </c>
      <c r="BK249">
        <f t="shared" si="288"/>
        <v>-25</v>
      </c>
      <c r="BL249">
        <f t="shared" si="289"/>
        <v>-111.60596797719829</v>
      </c>
      <c r="BM249">
        <f t="shared" si="290"/>
        <v>-25</v>
      </c>
      <c r="BN249">
        <f t="shared" si="291"/>
        <v>-145.49360168409314</v>
      </c>
      <c r="BO249">
        <f t="shared" si="292"/>
        <v>-25</v>
      </c>
      <c r="BP249">
        <f t="shared" si="293"/>
        <v>-197.575862670373</v>
      </c>
      <c r="BQ249">
        <f t="shared" si="294"/>
        <v>-24.999999999999993</v>
      </c>
      <c r="BR249">
        <f t="shared" si="295"/>
        <v>-285.61944901923454</v>
      </c>
      <c r="BS249">
        <f t="shared" si="296"/>
        <v>-24.999999999999993</v>
      </c>
      <c r="BT249">
        <f t="shared" si="297"/>
        <v>-456.02820441201942</v>
      </c>
      <c r="BU249">
        <f t="shared" si="298"/>
        <v>-24.999999999999996</v>
      </c>
      <c r="BV249">
        <f t="shared" si="299"/>
        <v>-864.55079551990707</v>
      </c>
      <c r="BW249">
        <f t="shared" si="300"/>
        <v>-24.999999999999996</v>
      </c>
      <c r="BX249">
        <f t="shared" si="301"/>
        <v>-2336.1094970235213</v>
      </c>
      <c r="BY249">
        <f t="shared" si="302"/>
        <v>-24.999999999999996</v>
      </c>
      <c r="BZ249">
        <f t="shared" si="303"/>
        <v>3909.2858557492441</v>
      </c>
      <c r="CA249">
        <f t="shared" si="304"/>
        <v>3144.2408481909106</v>
      </c>
      <c r="CB249">
        <f t="shared" si="305"/>
        <v>-21807.472598893026</v>
      </c>
      <c r="CC249">
        <f t="shared" si="306"/>
        <v>-25.000000000000004</v>
      </c>
    </row>
    <row r="250" spans="5:81" x14ac:dyDescent="0.2">
      <c r="E250">
        <f t="shared" si="307"/>
        <v>23.500000000000064</v>
      </c>
      <c r="F250" t="e" cm="1">
        <f t="array" ref="F250">xtoyxsnew($E250,F$14,alfa,vita)</f>
        <v>#VALUE!</v>
      </c>
      <c r="G250" t="e" cm="1">
        <f t="array" ref="G250">YtoYySInEW($E250,F$14,alfa,vita)</f>
        <v>#VALUE!</v>
      </c>
      <c r="H250">
        <f t="shared" si="233"/>
        <v>-3944.2623504137264</v>
      </c>
      <c r="I250">
        <f t="shared" si="234"/>
        <v>3151.0007290817971</v>
      </c>
      <c r="J250">
        <f t="shared" si="235"/>
        <v>2336.1094970235213</v>
      </c>
      <c r="K250">
        <f t="shared" si="236"/>
        <v>-24.999999999999996</v>
      </c>
      <c r="L250">
        <f t="shared" si="237"/>
        <v>864.55079551990707</v>
      </c>
      <c r="M250">
        <f t="shared" si="238"/>
        <v>-24.999999999999996</v>
      </c>
      <c r="N250">
        <f t="shared" si="239"/>
        <v>456.02820441201942</v>
      </c>
      <c r="O250">
        <f t="shared" si="240"/>
        <v>-24.999999999999996</v>
      </c>
      <c r="P250">
        <f t="shared" si="241"/>
        <v>285.61944901923454</v>
      </c>
      <c r="Q250">
        <f t="shared" si="242"/>
        <v>-24.999999999999993</v>
      </c>
      <c r="R250">
        <f t="shared" si="243"/>
        <v>197.575862670373</v>
      </c>
      <c r="S250">
        <f t="shared" si="244"/>
        <v>-24.999999999999993</v>
      </c>
      <c r="T250">
        <f t="shared" si="245"/>
        <v>145.49360168409314</v>
      </c>
      <c r="U250">
        <f t="shared" si="246"/>
        <v>-25</v>
      </c>
      <c r="V250">
        <f t="shared" si="247"/>
        <v>111.60596797719829</v>
      </c>
      <c r="W250">
        <f t="shared" si="248"/>
        <v>-25</v>
      </c>
      <c r="X250">
        <f t="shared" si="249"/>
        <v>87.91213534812033</v>
      </c>
      <c r="Y250">
        <f t="shared" si="250"/>
        <v>-25</v>
      </c>
      <c r="Z250">
        <f t="shared" si="251"/>
        <v>70.3698266616517</v>
      </c>
      <c r="AA250">
        <f t="shared" si="252"/>
        <v>-25</v>
      </c>
      <c r="AB250">
        <f t="shared" si="253"/>
        <v>56.751474918188272</v>
      </c>
      <c r="AC250">
        <f t="shared" si="254"/>
        <v>-25</v>
      </c>
      <c r="AD250">
        <f t="shared" si="255"/>
        <v>45.741871183226664</v>
      </c>
      <c r="AE250">
        <f t="shared" si="256"/>
        <v>-25.000000000000004</v>
      </c>
      <c r="AF250">
        <f t="shared" si="257"/>
        <v>36.518436823865017</v>
      </c>
      <c r="AG250">
        <f t="shared" si="258"/>
        <v>-24.999999999999996</v>
      </c>
      <c r="AH250">
        <f t="shared" si="259"/>
        <v>28.539816339744824</v>
      </c>
      <c r="AI250">
        <f t="shared" si="260"/>
        <v>-25</v>
      </c>
      <c r="AJ250">
        <f t="shared" si="261"/>
        <v>21.432104094770011</v>
      </c>
      <c r="AK250">
        <f t="shared" si="262"/>
        <v>-24.999999999999996</v>
      </c>
      <c r="AL250">
        <f t="shared" si="263"/>
        <v>14.923920022010648</v>
      </c>
      <c r="AM250">
        <f t="shared" si="264"/>
        <v>-24.999999999999996</v>
      </c>
      <c r="AN250">
        <f t="shared" si="265"/>
        <v>8.8071829529268086</v>
      </c>
      <c r="AO250">
        <f t="shared" si="266"/>
        <v>-25</v>
      </c>
      <c r="AP250">
        <f t="shared" si="267"/>
        <v>2.9118389571127636</v>
      </c>
      <c r="AQ250">
        <f t="shared" si="268"/>
        <v>-25</v>
      </c>
      <c r="AR250">
        <f t="shared" si="269"/>
        <v>-2.9118389571127636</v>
      </c>
      <c r="AS250">
        <f t="shared" si="270"/>
        <v>-25</v>
      </c>
      <c r="AT250">
        <f t="shared" si="271"/>
        <v>-8.8071829529268086</v>
      </c>
      <c r="AU250">
        <f t="shared" si="272"/>
        <v>-25</v>
      </c>
      <c r="AV250">
        <f t="shared" si="273"/>
        <v>-14.923920022010648</v>
      </c>
      <c r="AW250">
        <f t="shared" si="274"/>
        <v>-24.999999999999996</v>
      </c>
      <c r="AX250">
        <f t="shared" si="275"/>
        <v>-21.432104094770011</v>
      </c>
      <c r="AY250">
        <f t="shared" si="276"/>
        <v>-24.999999999999996</v>
      </c>
      <c r="AZ250">
        <f t="shared" si="277"/>
        <v>-28.539816339744824</v>
      </c>
      <c r="BA250">
        <f t="shared" si="278"/>
        <v>-25</v>
      </c>
      <c r="BB250">
        <f t="shared" si="279"/>
        <v>-36.518436823865017</v>
      </c>
      <c r="BC250">
        <f t="shared" si="280"/>
        <v>-24.999999999999996</v>
      </c>
      <c r="BD250">
        <f t="shared" si="281"/>
        <v>-45.741871183226664</v>
      </c>
      <c r="BE250">
        <f t="shared" si="282"/>
        <v>-25.000000000000004</v>
      </c>
      <c r="BF250">
        <f t="shared" si="283"/>
        <v>-56.751474918188272</v>
      </c>
      <c r="BG250">
        <f t="shared" si="284"/>
        <v>-25</v>
      </c>
      <c r="BH250">
        <f t="shared" si="285"/>
        <v>-70.3698266616517</v>
      </c>
      <c r="BI250">
        <f t="shared" si="286"/>
        <v>-25</v>
      </c>
      <c r="BJ250">
        <f t="shared" si="287"/>
        <v>-87.91213534812033</v>
      </c>
      <c r="BK250">
        <f t="shared" si="288"/>
        <v>-25</v>
      </c>
      <c r="BL250">
        <f t="shared" si="289"/>
        <v>-111.60596797719829</v>
      </c>
      <c r="BM250">
        <f t="shared" si="290"/>
        <v>-25</v>
      </c>
      <c r="BN250">
        <f t="shared" si="291"/>
        <v>-145.49360168409314</v>
      </c>
      <c r="BO250">
        <f t="shared" si="292"/>
        <v>-25</v>
      </c>
      <c r="BP250">
        <f t="shared" si="293"/>
        <v>-197.575862670373</v>
      </c>
      <c r="BQ250">
        <f t="shared" si="294"/>
        <v>-24.999999999999993</v>
      </c>
      <c r="BR250">
        <f t="shared" si="295"/>
        <v>-285.61944901923454</v>
      </c>
      <c r="BS250">
        <f t="shared" si="296"/>
        <v>-24.999999999999993</v>
      </c>
      <c r="BT250">
        <f t="shared" si="297"/>
        <v>-456.02820441201942</v>
      </c>
      <c r="BU250">
        <f t="shared" si="298"/>
        <v>-24.999999999999996</v>
      </c>
      <c r="BV250">
        <f t="shared" si="299"/>
        <v>-864.55079551990707</v>
      </c>
      <c r="BW250">
        <f t="shared" si="300"/>
        <v>-24.999999999999996</v>
      </c>
      <c r="BX250">
        <f t="shared" si="301"/>
        <v>-2336.1094970235213</v>
      </c>
      <c r="BY250">
        <f t="shared" si="302"/>
        <v>-24.999999999999996</v>
      </c>
      <c r="BZ250">
        <f t="shared" si="303"/>
        <v>3944.2623504137264</v>
      </c>
      <c r="CA250">
        <f t="shared" si="304"/>
        <v>3151.0007290817971</v>
      </c>
      <c r="CB250">
        <f t="shared" si="305"/>
        <v>-21807.472598893026</v>
      </c>
      <c r="CC250">
        <f t="shared" si="306"/>
        <v>-25.000000000000004</v>
      </c>
    </row>
    <row r="251" spans="5:81" x14ac:dyDescent="0.2">
      <c r="E251">
        <f t="shared" si="307"/>
        <v>23.600000000000065</v>
      </c>
      <c r="F251" t="e" cm="1">
        <f t="array" ref="F251">xtoyxsnew($E251,F$14,alfa,vita)</f>
        <v>#VALUE!</v>
      </c>
      <c r="G251" t="e" cm="1">
        <f t="array" ref="G251">YtoYySInEW($E251,F$14,alfa,vita)</f>
        <v>#VALUE!</v>
      </c>
      <c r="H251">
        <f t="shared" si="233"/>
        <v>-3979.3123443443314</v>
      </c>
      <c r="I251">
        <f t="shared" si="234"/>
        <v>3157.5746071564859</v>
      </c>
      <c r="J251">
        <f t="shared" si="235"/>
        <v>2336.1094970235213</v>
      </c>
      <c r="K251">
        <f t="shared" si="236"/>
        <v>-24.999999999999996</v>
      </c>
      <c r="L251">
        <f t="shared" si="237"/>
        <v>864.55079551990707</v>
      </c>
      <c r="M251">
        <f t="shared" si="238"/>
        <v>-24.999999999999996</v>
      </c>
      <c r="N251">
        <f t="shared" si="239"/>
        <v>456.02820441201942</v>
      </c>
      <c r="O251">
        <f t="shared" si="240"/>
        <v>-24.999999999999996</v>
      </c>
      <c r="P251">
        <f t="shared" si="241"/>
        <v>285.61944901923454</v>
      </c>
      <c r="Q251">
        <f t="shared" si="242"/>
        <v>-24.999999999999993</v>
      </c>
      <c r="R251">
        <f t="shared" si="243"/>
        <v>197.575862670373</v>
      </c>
      <c r="S251">
        <f t="shared" si="244"/>
        <v>-24.999999999999993</v>
      </c>
      <c r="T251">
        <f t="shared" si="245"/>
        <v>145.49360168409314</v>
      </c>
      <c r="U251">
        <f t="shared" si="246"/>
        <v>-25</v>
      </c>
      <c r="V251">
        <f t="shared" si="247"/>
        <v>111.60596797719829</v>
      </c>
      <c r="W251">
        <f t="shared" si="248"/>
        <v>-25</v>
      </c>
      <c r="X251">
        <f t="shared" si="249"/>
        <v>87.91213534812033</v>
      </c>
      <c r="Y251">
        <f t="shared" si="250"/>
        <v>-25</v>
      </c>
      <c r="Z251">
        <f t="shared" si="251"/>
        <v>70.3698266616517</v>
      </c>
      <c r="AA251">
        <f t="shared" si="252"/>
        <v>-25</v>
      </c>
      <c r="AB251">
        <f t="shared" si="253"/>
        <v>56.751474918188272</v>
      </c>
      <c r="AC251">
        <f t="shared" si="254"/>
        <v>-25</v>
      </c>
      <c r="AD251">
        <f t="shared" si="255"/>
        <v>45.741871183226664</v>
      </c>
      <c r="AE251">
        <f t="shared" si="256"/>
        <v>-25.000000000000004</v>
      </c>
      <c r="AF251">
        <f t="shared" si="257"/>
        <v>36.518436823865017</v>
      </c>
      <c r="AG251">
        <f t="shared" si="258"/>
        <v>-24.999999999999996</v>
      </c>
      <c r="AH251">
        <f t="shared" si="259"/>
        <v>28.539816339744824</v>
      </c>
      <c r="AI251">
        <f t="shared" si="260"/>
        <v>-25</v>
      </c>
      <c r="AJ251">
        <f t="shared" si="261"/>
        <v>21.432104094770011</v>
      </c>
      <c r="AK251">
        <f t="shared" si="262"/>
        <v>-24.999999999999996</v>
      </c>
      <c r="AL251">
        <f t="shared" si="263"/>
        <v>14.923920022010648</v>
      </c>
      <c r="AM251">
        <f t="shared" si="264"/>
        <v>-24.999999999999996</v>
      </c>
      <c r="AN251">
        <f t="shared" si="265"/>
        <v>8.8071829529268086</v>
      </c>
      <c r="AO251">
        <f t="shared" si="266"/>
        <v>-25</v>
      </c>
      <c r="AP251">
        <f t="shared" si="267"/>
        <v>2.9118389571127636</v>
      </c>
      <c r="AQ251">
        <f t="shared" si="268"/>
        <v>-25</v>
      </c>
      <c r="AR251">
        <f t="shared" si="269"/>
        <v>-2.9118389571127636</v>
      </c>
      <c r="AS251">
        <f t="shared" si="270"/>
        <v>-25</v>
      </c>
      <c r="AT251">
        <f t="shared" si="271"/>
        <v>-8.8071829529268086</v>
      </c>
      <c r="AU251">
        <f t="shared" si="272"/>
        <v>-25</v>
      </c>
      <c r="AV251">
        <f t="shared" si="273"/>
        <v>-14.923920022010648</v>
      </c>
      <c r="AW251">
        <f t="shared" si="274"/>
        <v>-24.999999999999996</v>
      </c>
      <c r="AX251">
        <f t="shared" si="275"/>
        <v>-21.432104094770011</v>
      </c>
      <c r="AY251">
        <f t="shared" si="276"/>
        <v>-24.999999999999996</v>
      </c>
      <c r="AZ251">
        <f t="shared" si="277"/>
        <v>-28.539816339744824</v>
      </c>
      <c r="BA251">
        <f t="shared" si="278"/>
        <v>-25</v>
      </c>
      <c r="BB251">
        <f t="shared" si="279"/>
        <v>-36.518436823865017</v>
      </c>
      <c r="BC251">
        <f t="shared" si="280"/>
        <v>-24.999999999999996</v>
      </c>
      <c r="BD251">
        <f t="shared" si="281"/>
        <v>-45.741871183226664</v>
      </c>
      <c r="BE251">
        <f t="shared" si="282"/>
        <v>-25.000000000000004</v>
      </c>
      <c r="BF251">
        <f t="shared" si="283"/>
        <v>-56.751474918188272</v>
      </c>
      <c r="BG251">
        <f t="shared" si="284"/>
        <v>-25</v>
      </c>
      <c r="BH251">
        <f t="shared" si="285"/>
        <v>-70.3698266616517</v>
      </c>
      <c r="BI251">
        <f t="shared" si="286"/>
        <v>-25</v>
      </c>
      <c r="BJ251">
        <f t="shared" si="287"/>
        <v>-87.91213534812033</v>
      </c>
      <c r="BK251">
        <f t="shared" si="288"/>
        <v>-25</v>
      </c>
      <c r="BL251">
        <f t="shared" si="289"/>
        <v>-111.60596797719829</v>
      </c>
      <c r="BM251">
        <f t="shared" si="290"/>
        <v>-25</v>
      </c>
      <c r="BN251">
        <f t="shared" si="291"/>
        <v>-145.49360168409314</v>
      </c>
      <c r="BO251">
        <f t="shared" si="292"/>
        <v>-25</v>
      </c>
      <c r="BP251">
        <f t="shared" si="293"/>
        <v>-197.575862670373</v>
      </c>
      <c r="BQ251">
        <f t="shared" si="294"/>
        <v>-24.999999999999993</v>
      </c>
      <c r="BR251">
        <f t="shared" si="295"/>
        <v>-285.61944901923454</v>
      </c>
      <c r="BS251">
        <f t="shared" si="296"/>
        <v>-24.999999999999993</v>
      </c>
      <c r="BT251">
        <f t="shared" si="297"/>
        <v>-456.02820441201942</v>
      </c>
      <c r="BU251">
        <f t="shared" si="298"/>
        <v>-24.999999999999996</v>
      </c>
      <c r="BV251">
        <f t="shared" si="299"/>
        <v>-864.55079551990707</v>
      </c>
      <c r="BW251">
        <f t="shared" si="300"/>
        <v>-24.999999999999996</v>
      </c>
      <c r="BX251">
        <f t="shared" si="301"/>
        <v>-2336.1094970235213</v>
      </c>
      <c r="BY251">
        <f t="shared" si="302"/>
        <v>-24.999999999999996</v>
      </c>
      <c r="BZ251">
        <f t="shared" si="303"/>
        <v>3979.3123443443314</v>
      </c>
      <c r="CA251">
        <f t="shared" si="304"/>
        <v>3157.5746071564859</v>
      </c>
      <c r="CB251">
        <f t="shared" si="305"/>
        <v>-21807.472598893026</v>
      </c>
      <c r="CC251">
        <f t="shared" si="306"/>
        <v>-25.000000000000004</v>
      </c>
    </row>
    <row r="252" spans="5:81" x14ac:dyDescent="0.2">
      <c r="E252">
        <f t="shared" si="307"/>
        <v>23.700000000000067</v>
      </c>
      <c r="F252" t="e" cm="1">
        <f t="array" ref="F252">xtoyxsnew($E252,F$14,alfa,vita)</f>
        <v>#VALUE!</v>
      </c>
      <c r="G252" t="e" cm="1">
        <f t="array" ref="G252">YtoYySInEW($E252,F$14,alfa,vita)</f>
        <v>#VALUE!</v>
      </c>
      <c r="H252">
        <f t="shared" si="233"/>
        <v>-4014.4337825418206</v>
      </c>
      <c r="I252">
        <f t="shared" si="234"/>
        <v>3163.9616834472326</v>
      </c>
      <c r="J252">
        <f t="shared" si="235"/>
        <v>2336.1094970235213</v>
      </c>
      <c r="K252">
        <f t="shared" si="236"/>
        <v>-24.999999999999996</v>
      </c>
      <c r="L252">
        <f t="shared" si="237"/>
        <v>864.55079551990707</v>
      </c>
      <c r="M252">
        <f t="shared" si="238"/>
        <v>-24.999999999999996</v>
      </c>
      <c r="N252">
        <f t="shared" si="239"/>
        <v>456.02820441201942</v>
      </c>
      <c r="O252">
        <f t="shared" si="240"/>
        <v>-24.999999999999996</v>
      </c>
      <c r="P252">
        <f t="shared" si="241"/>
        <v>285.61944901923454</v>
      </c>
      <c r="Q252">
        <f t="shared" si="242"/>
        <v>-24.999999999999993</v>
      </c>
      <c r="R252">
        <f t="shared" si="243"/>
        <v>197.575862670373</v>
      </c>
      <c r="S252">
        <f t="shared" si="244"/>
        <v>-24.999999999999993</v>
      </c>
      <c r="T252">
        <f t="shared" si="245"/>
        <v>145.49360168409314</v>
      </c>
      <c r="U252">
        <f t="shared" si="246"/>
        <v>-25</v>
      </c>
      <c r="V252">
        <f t="shared" si="247"/>
        <v>111.60596797719829</v>
      </c>
      <c r="W252">
        <f t="shared" si="248"/>
        <v>-25</v>
      </c>
      <c r="X252">
        <f t="shared" si="249"/>
        <v>87.91213534812033</v>
      </c>
      <c r="Y252">
        <f t="shared" si="250"/>
        <v>-25</v>
      </c>
      <c r="Z252">
        <f t="shared" si="251"/>
        <v>70.3698266616517</v>
      </c>
      <c r="AA252">
        <f t="shared" si="252"/>
        <v>-25</v>
      </c>
      <c r="AB252">
        <f t="shared" si="253"/>
        <v>56.751474918188272</v>
      </c>
      <c r="AC252">
        <f t="shared" si="254"/>
        <v>-25</v>
      </c>
      <c r="AD252">
        <f t="shared" si="255"/>
        <v>45.741871183226664</v>
      </c>
      <c r="AE252">
        <f t="shared" si="256"/>
        <v>-25.000000000000004</v>
      </c>
      <c r="AF252">
        <f t="shared" si="257"/>
        <v>36.518436823865017</v>
      </c>
      <c r="AG252">
        <f t="shared" si="258"/>
        <v>-24.999999999999996</v>
      </c>
      <c r="AH252">
        <f t="shared" si="259"/>
        <v>28.539816339744824</v>
      </c>
      <c r="AI252">
        <f t="shared" si="260"/>
        <v>-25</v>
      </c>
      <c r="AJ252">
        <f t="shared" si="261"/>
        <v>21.432104094770011</v>
      </c>
      <c r="AK252">
        <f t="shared" si="262"/>
        <v>-24.999999999999996</v>
      </c>
      <c r="AL252">
        <f t="shared" si="263"/>
        <v>14.923920022010648</v>
      </c>
      <c r="AM252">
        <f t="shared" si="264"/>
        <v>-24.999999999999996</v>
      </c>
      <c r="AN252">
        <f t="shared" si="265"/>
        <v>8.8071829529268086</v>
      </c>
      <c r="AO252">
        <f t="shared" si="266"/>
        <v>-25</v>
      </c>
      <c r="AP252">
        <f t="shared" si="267"/>
        <v>2.9118389571127636</v>
      </c>
      <c r="AQ252">
        <f t="shared" si="268"/>
        <v>-25</v>
      </c>
      <c r="AR252">
        <f t="shared" si="269"/>
        <v>-2.9118389571127636</v>
      </c>
      <c r="AS252">
        <f t="shared" si="270"/>
        <v>-25</v>
      </c>
      <c r="AT252">
        <f t="shared" si="271"/>
        <v>-8.8071829529268086</v>
      </c>
      <c r="AU252">
        <f t="shared" si="272"/>
        <v>-25</v>
      </c>
      <c r="AV252">
        <f t="shared" si="273"/>
        <v>-14.923920022010648</v>
      </c>
      <c r="AW252">
        <f t="shared" si="274"/>
        <v>-24.999999999999996</v>
      </c>
      <c r="AX252">
        <f t="shared" si="275"/>
        <v>-21.432104094770011</v>
      </c>
      <c r="AY252">
        <f t="shared" si="276"/>
        <v>-24.999999999999996</v>
      </c>
      <c r="AZ252">
        <f t="shared" si="277"/>
        <v>-28.539816339744824</v>
      </c>
      <c r="BA252">
        <f t="shared" si="278"/>
        <v>-25</v>
      </c>
      <c r="BB252">
        <f t="shared" si="279"/>
        <v>-36.518436823865017</v>
      </c>
      <c r="BC252">
        <f t="shared" si="280"/>
        <v>-24.999999999999996</v>
      </c>
      <c r="BD252">
        <f t="shared" si="281"/>
        <v>-45.741871183226664</v>
      </c>
      <c r="BE252">
        <f t="shared" si="282"/>
        <v>-25.000000000000004</v>
      </c>
      <c r="BF252">
        <f t="shared" si="283"/>
        <v>-56.751474918188272</v>
      </c>
      <c r="BG252">
        <f t="shared" si="284"/>
        <v>-25</v>
      </c>
      <c r="BH252">
        <f t="shared" si="285"/>
        <v>-70.3698266616517</v>
      </c>
      <c r="BI252">
        <f t="shared" si="286"/>
        <v>-25</v>
      </c>
      <c r="BJ252">
        <f t="shared" si="287"/>
        <v>-87.91213534812033</v>
      </c>
      <c r="BK252">
        <f t="shared" si="288"/>
        <v>-25</v>
      </c>
      <c r="BL252">
        <f t="shared" si="289"/>
        <v>-111.60596797719829</v>
      </c>
      <c r="BM252">
        <f t="shared" si="290"/>
        <v>-25</v>
      </c>
      <c r="BN252">
        <f t="shared" si="291"/>
        <v>-145.49360168409314</v>
      </c>
      <c r="BO252">
        <f t="shared" si="292"/>
        <v>-25</v>
      </c>
      <c r="BP252">
        <f t="shared" si="293"/>
        <v>-197.575862670373</v>
      </c>
      <c r="BQ252">
        <f t="shared" si="294"/>
        <v>-24.999999999999993</v>
      </c>
      <c r="BR252">
        <f t="shared" si="295"/>
        <v>-285.61944901923454</v>
      </c>
      <c r="BS252">
        <f t="shared" si="296"/>
        <v>-24.999999999999993</v>
      </c>
      <c r="BT252">
        <f t="shared" si="297"/>
        <v>-456.02820441201942</v>
      </c>
      <c r="BU252">
        <f t="shared" si="298"/>
        <v>-24.999999999999996</v>
      </c>
      <c r="BV252">
        <f t="shared" si="299"/>
        <v>-864.55079551990707</v>
      </c>
      <c r="BW252">
        <f t="shared" si="300"/>
        <v>-24.999999999999996</v>
      </c>
      <c r="BX252">
        <f t="shared" si="301"/>
        <v>-2336.1094970235213</v>
      </c>
      <c r="BY252">
        <f t="shared" si="302"/>
        <v>-24.999999999999996</v>
      </c>
      <c r="BZ252">
        <f t="shared" si="303"/>
        <v>4014.4337825418206</v>
      </c>
      <c r="CA252">
        <f t="shared" si="304"/>
        <v>3163.9616834472326</v>
      </c>
      <c r="CB252">
        <f t="shared" si="305"/>
        <v>-21807.472598893026</v>
      </c>
      <c r="CC252">
        <f t="shared" si="306"/>
        <v>-25.000000000000004</v>
      </c>
    </row>
    <row r="253" spans="5:81" x14ac:dyDescent="0.2">
      <c r="E253">
        <f t="shared" si="307"/>
        <v>23.800000000000068</v>
      </c>
    </row>
    <row r="254" spans="5:81" x14ac:dyDescent="0.2">
      <c r="E254">
        <f t="shared" si="307"/>
        <v>23.90000000000007</v>
      </c>
      <c r="H254">
        <f>1/vita/SIN(H14)*alfa</f>
        <v>286.84283114174639</v>
      </c>
      <c r="I254">
        <f>alfa</f>
        <v>1000</v>
      </c>
    </row>
    <row r="255" spans="5:81" x14ac:dyDescent="0.2">
      <c r="E255">
        <f t="shared" si="307"/>
        <v>24.000000000000071</v>
      </c>
    </row>
    <row r="256" spans="5:81" x14ac:dyDescent="0.2">
      <c r="E256">
        <f t="shared" si="307"/>
        <v>24.100000000000072</v>
      </c>
    </row>
    <row r="257" spans="5:5" x14ac:dyDescent="0.2">
      <c r="E257">
        <f t="shared" si="307"/>
        <v>24.200000000000074</v>
      </c>
    </row>
    <row r="258" spans="5:5" x14ac:dyDescent="0.2">
      <c r="E258">
        <f t="shared" si="307"/>
        <v>24.300000000000075</v>
      </c>
    </row>
    <row r="259" spans="5:5" x14ac:dyDescent="0.2">
      <c r="E259">
        <f t="shared" si="307"/>
        <v>24.400000000000077</v>
      </c>
    </row>
    <row r="260" spans="5:5" x14ac:dyDescent="0.2">
      <c r="E260">
        <f t="shared" si="307"/>
        <v>24.500000000000078</v>
      </c>
    </row>
    <row r="261" spans="5:5" x14ac:dyDescent="0.2">
      <c r="E261">
        <f t="shared" si="307"/>
        <v>24.60000000000008</v>
      </c>
    </row>
    <row r="262" spans="5:5" x14ac:dyDescent="0.2">
      <c r="E262">
        <f t="shared" si="307"/>
        <v>24.700000000000081</v>
      </c>
    </row>
    <row r="263" spans="5:5" x14ac:dyDescent="0.2">
      <c r="E263">
        <f t="shared" si="307"/>
        <v>24.800000000000082</v>
      </c>
    </row>
    <row r="264" spans="5:5" x14ac:dyDescent="0.2">
      <c r="E264">
        <f t="shared" si="307"/>
        <v>24.900000000000084</v>
      </c>
    </row>
    <row r="265" spans="5:5" x14ac:dyDescent="0.2">
      <c r="E265">
        <f t="shared" si="307"/>
        <v>25.000000000000085</v>
      </c>
    </row>
    <row r="2064" spans="1:2" x14ac:dyDescent="0.2">
      <c r="A2064">
        <v>0</v>
      </c>
      <c r="B2064">
        <v>-199.97531803918267</v>
      </c>
    </row>
    <row r="2065" spans="1:2" x14ac:dyDescent="0.2">
      <c r="A2065">
        <v>0</v>
      </c>
      <c r="B2065">
        <v>-199.97272221470359</v>
      </c>
    </row>
    <row r="2066" spans="1:2" x14ac:dyDescent="0.2">
      <c r="A2066">
        <v>0</v>
      </c>
      <c r="B2066">
        <v>-199.96985338498092</v>
      </c>
    </row>
    <row r="2067" spans="1:2" x14ac:dyDescent="0.2">
      <c r="A2067">
        <v>0</v>
      </c>
      <c r="B2067">
        <v>-199.96668283780247</v>
      </c>
    </row>
    <row r="2068" spans="1:2" x14ac:dyDescent="0.2">
      <c r="A2068">
        <v>0</v>
      </c>
      <c r="B2068">
        <v>-199.96317884126648</v>
      </c>
    </row>
    <row r="2069" spans="1:2" x14ac:dyDescent="0.2">
      <c r="A2069">
        <v>0</v>
      </c>
      <c r="B2069">
        <v>-199.95930632619786</v>
      </c>
    </row>
    <row r="2070" spans="1:2" x14ac:dyDescent="0.2">
      <c r="A2070">
        <v>0</v>
      </c>
      <c r="B2070">
        <v>-199.95502653516422</v>
      </c>
    </row>
    <row r="2071" spans="1:2" x14ac:dyDescent="0.2">
      <c r="A2071">
        <v>0</v>
      </c>
      <c r="B2071">
        <v>-199.95029663457842</v>
      </c>
    </row>
    <row r="2072" spans="1:2" x14ac:dyDescent="0.2">
      <c r="A2072">
        <v>0</v>
      </c>
      <c r="B2072">
        <v>-199.94506928600558</v>
      </c>
    </row>
    <row r="2073" spans="1:2" x14ac:dyDescent="0.2">
      <c r="A2073">
        <v>0</v>
      </c>
      <c r="B2073">
        <v>-199.93929217238423</v>
      </c>
    </row>
    <row r="2074" spans="1:2" x14ac:dyDescent="0.2">
      <c r="A2074">
        <v>0</v>
      </c>
      <c r="B2074">
        <v>-199.93290747441949</v>
      </c>
    </row>
    <row r="2075" spans="1:2" x14ac:dyDescent="0.2">
      <c r="A2075">
        <v>0</v>
      </c>
      <c r="B2075">
        <v>-199.92585129190817</v>
      </c>
    </row>
    <row r="2076" spans="1:2" x14ac:dyDescent="0.2">
      <c r="A2076">
        <v>0</v>
      </c>
      <c r="B2076">
        <v>-199.91805300420404</v>
      </c>
    </row>
    <row r="2077" spans="1:2" x14ac:dyDescent="0.2">
      <c r="A2077">
        <v>0</v>
      </c>
      <c r="B2077">
        <v>-199.90943456342265</v>
      </c>
    </row>
    <row r="2078" spans="1:2" x14ac:dyDescent="0.2">
      <c r="A2078">
        <v>0</v>
      </c>
      <c r="B2078">
        <v>-199.89990971331187</v>
      </c>
    </row>
    <row r="2079" spans="1:2" x14ac:dyDescent="0.2">
      <c r="A2079">
        <v>0</v>
      </c>
      <c r="B2079">
        <v>-199.88938312597045</v>
      </c>
    </row>
    <row r="2080" spans="1:2" x14ac:dyDescent="0.2">
      <c r="A2080">
        <v>0</v>
      </c>
      <c r="B2080">
        <v>-199.87774944777408</v>
      </c>
    </row>
    <row r="2081" spans="1:2" x14ac:dyDescent="0.2">
      <c r="A2081">
        <v>0</v>
      </c>
      <c r="B2081">
        <v>-199.86489224496123</v>
      </c>
    </row>
    <row r="2082" spans="1:2" x14ac:dyDescent="0.2">
      <c r="A2082">
        <v>0</v>
      </c>
      <c r="B2082">
        <v>-199.85068283832464</v>
      </c>
    </row>
    <row r="2083" spans="1:2" x14ac:dyDescent="0.2">
      <c r="A2083">
        <v>0</v>
      </c>
      <c r="B2083">
        <v>-199.83497901534682</v>
      </c>
    </row>
    <row r="2084" spans="1:2" x14ac:dyDescent="0.2">
      <c r="A2084">
        <v>0</v>
      </c>
      <c r="B2084">
        <v>-199.8176236068891</v>
      </c>
    </row>
    <row r="2085" spans="1:2" x14ac:dyDescent="0.2">
      <c r="A2085">
        <v>0</v>
      </c>
      <c r="B2085">
        <v>-199.79844291419028</v>
      </c>
    </row>
    <row r="2086" spans="1:2" x14ac:dyDescent="0.2">
      <c r="A2086">
        <v>0</v>
      </c>
      <c r="B2086">
        <v>-199.77724497043101</v>
      </c>
    </row>
    <row r="2087" spans="1:2" x14ac:dyDescent="0.2">
      <c r="A2087">
        <v>0</v>
      </c>
      <c r="B2087">
        <v>-199.75381761946531</v>
      </c>
    </row>
    <row r="2088" spans="1:2" x14ac:dyDescent="0.2">
      <c r="A2088">
        <v>0</v>
      </c>
      <c r="B2088">
        <v>-199.72792639249042</v>
      </c>
    </row>
    <row r="2089" spans="1:2" x14ac:dyDescent="0.2">
      <c r="A2089">
        <v>0</v>
      </c>
      <c r="B2089">
        <v>-199.69931216140449</v>
      </c>
    </row>
    <row r="2090" spans="1:2" x14ac:dyDescent="0.2">
      <c r="A2090">
        <v>0</v>
      </c>
      <c r="B2090">
        <v>-199.66768854536522</v>
      </c>
    </row>
    <row r="2091" spans="1:2" x14ac:dyDescent="0.2">
      <c r="A2091">
        <v>0</v>
      </c>
      <c r="B2091">
        <v>-199.63273904459422</v>
      </c>
    </row>
    <row r="2092" spans="1:2" x14ac:dyDescent="0.2">
      <c r="A2092">
        <v>0</v>
      </c>
      <c r="B2092">
        <v>-199.59411387274085</v>
      </c>
    </row>
    <row r="2093" spans="1:2" x14ac:dyDescent="0.2">
      <c r="A2093">
        <v>0</v>
      </c>
      <c r="B2093">
        <v>-199.55142645610286</v>
      </c>
    </row>
    <row r="2094" spans="1:2" x14ac:dyDescent="0.2">
      <c r="A2094">
        <v>0</v>
      </c>
      <c r="B2094">
        <v>-199.50424956466674</v>
      </c>
    </row>
    <row r="2095" spans="1:2" x14ac:dyDescent="0.2">
      <c r="A2095">
        <v>0</v>
      </c>
      <c r="B2095">
        <v>-199.45211103624632</v>
      </c>
    </row>
    <row r="2096" spans="1:2" x14ac:dyDescent="0.2">
      <c r="A2096">
        <v>0</v>
      </c>
      <c r="B2096">
        <v>-199.39448905092485</v>
      </c>
    </row>
    <row r="2097" spans="1:2" x14ac:dyDescent="0.2">
      <c r="A2097">
        <v>0</v>
      </c>
      <c r="B2097">
        <v>-199.33080690850574</v>
      </c>
    </row>
    <row r="2098" spans="1:2" x14ac:dyDescent="0.2">
      <c r="A2098">
        <v>0</v>
      </c>
      <c r="B2098">
        <v>-199.26042725670339</v>
      </c>
    </row>
    <row r="2099" spans="1:2" x14ac:dyDescent="0.2">
      <c r="A2099">
        <v>0</v>
      </c>
      <c r="B2099">
        <v>-199.18264571230719</v>
      </c>
    </row>
    <row r="2100" spans="1:2" x14ac:dyDescent="0.2">
      <c r="A2100">
        <v>0</v>
      </c>
      <c r="B2100">
        <v>-199.09668381147748</v>
      </c>
    </row>
    <row r="2101" spans="1:2" x14ac:dyDescent="0.2">
      <c r="A2101">
        <v>0</v>
      </c>
      <c r="B2101">
        <v>-199.00168121861796</v>
      </c>
    </row>
    <row r="2102" spans="1:2" x14ac:dyDescent="0.2">
      <c r="A2102">
        <v>0</v>
      </c>
      <c r="B2102">
        <v>-198.89668711584784</v>
      </c>
    </row>
    <row r="2103" spans="1:2" x14ac:dyDescent="0.2">
      <c r="A2103">
        <v>0</v>
      </c>
      <c r="B2103">
        <v>-198.78065068689688</v>
      </c>
    </row>
    <row r="2104" spans="1:2" x14ac:dyDescent="0.2">
      <c r="A2104">
        <v>0</v>
      </c>
      <c r="B2104">
        <v>-198.65241060018292</v>
      </c>
    </row>
    <row r="2105" spans="1:2" x14ac:dyDescent="0.2">
      <c r="A2105">
        <v>0</v>
      </c>
      <c r="B2105">
        <v>-198.51068338581516</v>
      </c>
    </row>
    <row r="2106" spans="1:2" x14ac:dyDescent="0.2">
      <c r="A2106">
        <v>0</v>
      </c>
      <c r="B2106">
        <v>-198.35405059019598</v>
      </c>
    </row>
    <row r="2107" spans="1:2" x14ac:dyDescent="0.2">
      <c r="A2107">
        <v>0</v>
      </c>
      <c r="B2107">
        <v>-198.18094457966086</v>
      </c>
    </row>
    <row r="2108" spans="1:2" x14ac:dyDescent="0.2">
      <c r="A2108">
        <v>0</v>
      </c>
      <c r="B2108">
        <v>-197.98963285107328</v>
      </c>
    </row>
    <row r="2109" spans="1:2" x14ac:dyDescent="0.2">
      <c r="A2109">
        <v>0</v>
      </c>
      <c r="B2109">
        <v>-197.77820069235153</v>
      </c>
    </row>
    <row r="2110" spans="1:2" x14ac:dyDescent="0.2">
      <c r="A2110">
        <v>0</v>
      </c>
      <c r="B2110">
        <v>-197.54453201938631</v>
      </c>
    </row>
    <row r="2111" spans="1:2" x14ac:dyDescent="0.2">
      <c r="A2111">
        <v>0</v>
      </c>
      <c r="B2111">
        <v>-197.28628819755983</v>
      </c>
    </row>
    <row r="2112" spans="1:2" x14ac:dyDescent="0.2">
      <c r="A2112">
        <v>0</v>
      </c>
      <c r="B2112">
        <v>-197.00088463590447</v>
      </c>
    </row>
    <row r="2113" spans="1:33" x14ac:dyDescent="0.2">
      <c r="A2113">
        <v>0</v>
      </c>
      <c r="B2113">
        <v>-196.68546491964776</v>
      </c>
    </row>
    <row r="2114" spans="1:33" x14ac:dyDescent="0.2">
      <c r="A2114">
        <v>0</v>
      </c>
      <c r="B2114">
        <v>-196.33687222225316</v>
      </c>
    </row>
    <row r="2115" spans="1:33" x14ac:dyDescent="0.2">
      <c r="A2115">
        <v>0</v>
      </c>
      <c r="B2115">
        <v>-195.95161771083912</v>
      </c>
    </row>
    <row r="2116" spans="1:33" x14ac:dyDescent="0.2">
      <c r="A2116">
        <v>0</v>
      </c>
      <c r="B2116">
        <v>-195.52584562876689</v>
      </c>
    </row>
    <row r="2117" spans="1:33" x14ac:dyDescent="0.2">
      <c r="A2117">
        <v>0</v>
      </c>
      <c r="B2117">
        <v>-195.05529470593211</v>
      </c>
    </row>
    <row r="2118" spans="1:33" x14ac:dyDescent="0.2">
      <c r="A2118">
        <v>0</v>
      </c>
      <c r="B2118">
        <v>-194.5352555105415</v>
      </c>
    </row>
    <row r="2119" spans="1:33" x14ac:dyDescent="0.2">
      <c r="A2119">
        <v>0</v>
      </c>
      <c r="B2119">
        <v>-193.96052331553631</v>
      </c>
    </row>
    <row r="2120" spans="1:33" x14ac:dyDescent="0.2">
      <c r="A2120">
        <v>0</v>
      </c>
      <c r="B2120">
        <v>-193.3253460079348</v>
      </c>
    </row>
    <row r="2121" spans="1:33" x14ac:dyDescent="0.2">
      <c r="A2121">
        <v>0</v>
      </c>
      <c r="B2121">
        <v>-192.62336651975198</v>
      </c>
    </row>
    <row r="2122" spans="1:33" x14ac:dyDescent="0.2">
      <c r="A2122">
        <v>0</v>
      </c>
      <c r="B2122">
        <v>-191.84755920432676</v>
      </c>
    </row>
    <row r="2123" spans="1:33" x14ac:dyDescent="0.2">
      <c r="A2123">
        <v>0</v>
      </c>
      <c r="B2123">
        <v>-190.99015952128843</v>
      </c>
      <c r="AF2123">
        <v>-93.19999999999898</v>
      </c>
      <c r="AG2123">
        <v>-194.33204183929254</v>
      </c>
    </row>
    <row r="2124" spans="1:33" x14ac:dyDescent="0.2">
      <c r="A2124">
        <v>0</v>
      </c>
      <c r="B2124">
        <v>-190.04258632642723</v>
      </c>
      <c r="AF2124">
        <v>-93.099999999998985</v>
      </c>
      <c r="AG2124">
        <v>-190.81742220514244</v>
      </c>
    </row>
    <row r="2125" spans="1:33" x14ac:dyDescent="0.2">
      <c r="A2125">
        <v>0</v>
      </c>
      <c r="B2125">
        <v>-188.99535598871859</v>
      </c>
      <c r="Z2125">
        <v>-72.700000000000145</v>
      </c>
      <c r="AA2125">
        <v>-192.35045574166136</v>
      </c>
      <c r="AF2125">
        <v>-92.999999999998991</v>
      </c>
      <c r="AG2125">
        <v>-188.31694730792904</v>
      </c>
    </row>
    <row r="2126" spans="1:33" x14ac:dyDescent="0.2">
      <c r="A2126">
        <v>0</v>
      </c>
      <c r="B2126">
        <v>-187.83798747495641</v>
      </c>
      <c r="T2126">
        <v>-53.50000000000049</v>
      </c>
      <c r="U2126">
        <v>-191.52281190336853</v>
      </c>
      <c r="Z2126">
        <v>-72.600000000000151</v>
      </c>
      <c r="AA2126">
        <v>-189.0129316437899</v>
      </c>
      <c r="AF2126">
        <v>-92.899999999998997</v>
      </c>
      <c r="AG2126">
        <v>-186.2650917202626</v>
      </c>
    </row>
    <row r="2127" spans="1:33" x14ac:dyDescent="0.2">
      <c r="A2127">
        <v>0</v>
      </c>
      <c r="B2127">
        <v>-186.55889745205008</v>
      </c>
      <c r="T2127">
        <v>-53.400000000000489</v>
      </c>
      <c r="U2127">
        <v>-187.67787557568019</v>
      </c>
      <c r="Z2127">
        <v>-72.500000000000156</v>
      </c>
      <c r="AA2127">
        <v>-186.47610208675724</v>
      </c>
      <c r="AF2127">
        <v>-92.799999999999002</v>
      </c>
      <c r="AG2127">
        <v>-184.48285816588987</v>
      </c>
    </row>
    <row r="2128" spans="1:33" x14ac:dyDescent="0.2">
      <c r="A2128">
        <v>0</v>
      </c>
      <c r="B2128">
        <v>-185.14528435713325</v>
      </c>
      <c r="N2128">
        <v>-35.20000000000023</v>
      </c>
      <c r="O2128">
        <v>-191.25483367347334</v>
      </c>
      <c r="T2128">
        <v>-53.300000000000487</v>
      </c>
      <c r="U2128">
        <v>-184.77545460018052</v>
      </c>
      <c r="Z2128">
        <v>-72.400000000000162</v>
      </c>
      <c r="AA2128">
        <v>-184.3457367317537</v>
      </c>
      <c r="AF2128">
        <v>-92.699999999999008</v>
      </c>
      <c r="AG2128">
        <v>-182.88580484080592</v>
      </c>
    </row>
    <row r="2129" spans="1:39" x14ac:dyDescent="0.2">
      <c r="A2129">
        <v>0</v>
      </c>
      <c r="B2129">
        <v>-183.58300027522026</v>
      </c>
      <c r="N2129">
        <v>-35.100000000000229</v>
      </c>
      <c r="O2129">
        <v>-186.09291436508727</v>
      </c>
      <c r="T2129">
        <v>-53.200000000000486</v>
      </c>
      <c r="U2129">
        <v>-182.34443954630984</v>
      </c>
      <c r="Z2129">
        <v>-72.300000000000168</v>
      </c>
      <c r="AA2129">
        <v>-182.47298935427563</v>
      </c>
      <c r="AF2129">
        <v>-92.499999999999019</v>
      </c>
      <c r="AG2129">
        <v>-180.07354405718027</v>
      </c>
    </row>
    <row r="2130" spans="1:39" x14ac:dyDescent="0.2">
      <c r="A2130">
        <v>0</v>
      </c>
      <c r="B2130">
        <v>-181.8564093421175</v>
      </c>
      <c r="N2130">
        <v>-35.000000000000227</v>
      </c>
      <c r="O2130">
        <v>-182.38420800432098</v>
      </c>
      <c r="T2130">
        <v>-53.100000000000485</v>
      </c>
      <c r="U2130">
        <v>-180.21033483768193</v>
      </c>
      <c r="Z2130">
        <v>-72.100000000000179</v>
      </c>
      <c r="AA2130">
        <v>-179.22943453868285</v>
      </c>
      <c r="AF2130">
        <v>-92.399999999999025</v>
      </c>
      <c r="AG2130">
        <v>-178.8076043900594</v>
      </c>
    </row>
    <row r="2131" spans="1:39" x14ac:dyDescent="0.2">
      <c r="A2131">
        <v>0</v>
      </c>
      <c r="B2131">
        <v>-179.94823125543925</v>
      </c>
      <c r="N2131">
        <v>-34.900000000000226</v>
      </c>
      <c r="O2131">
        <v>-179.33105652402224</v>
      </c>
      <c r="T2131">
        <v>-53.000000000000483</v>
      </c>
      <c r="U2131">
        <v>-178.28542241858159</v>
      </c>
      <c r="Z2131">
        <v>-72.000000000000185</v>
      </c>
      <c r="AA2131">
        <v>-177.78521813551578</v>
      </c>
      <c r="AF2131">
        <v>-92.099999999999042</v>
      </c>
      <c r="AG2131">
        <v>-175.40000838558055</v>
      </c>
    </row>
    <row r="2132" spans="1:39" x14ac:dyDescent="0.2">
      <c r="A2132">
        <v>0</v>
      </c>
      <c r="B2132">
        <v>-177.83936832753324</v>
      </c>
      <c r="H2132">
        <v>-17.399999999999977</v>
      </c>
      <c r="I2132">
        <v>-184.99604933822559</v>
      </c>
      <c r="N2132">
        <v>-34.800000000000225</v>
      </c>
      <c r="O2132">
        <v>-176.67459922763703</v>
      </c>
      <c r="T2132">
        <v>-52.900000000000482</v>
      </c>
      <c r="U2132">
        <v>-176.51820041303924</v>
      </c>
      <c r="Z2132">
        <v>-71.800000000000196</v>
      </c>
      <c r="AA2132">
        <v>-175.14850465879067</v>
      </c>
      <c r="AF2132">
        <v>-91.899999999999054</v>
      </c>
      <c r="AG2132">
        <v>-173.37130198594633</v>
      </c>
    </row>
    <row r="2133" spans="1:39" x14ac:dyDescent="0.2">
      <c r="A2133">
        <v>0</v>
      </c>
      <c r="B2133">
        <v>-175.50871434940365</v>
      </c>
      <c r="H2133">
        <v>-17.299999999999976</v>
      </c>
      <c r="I2133">
        <v>-178.65896421807031</v>
      </c>
      <c r="N2133">
        <v>-34.700000000000223</v>
      </c>
      <c r="O2133">
        <v>-174.29156912665511</v>
      </c>
      <c r="T2133">
        <v>-52.80000000000048</v>
      </c>
      <c r="U2133">
        <v>-174.87537176106002</v>
      </c>
      <c r="Z2133">
        <v>-71.600000000000207</v>
      </c>
      <c r="AA2133">
        <v>-172.76735216506333</v>
      </c>
      <c r="AF2133">
        <v>-91.599999999999071</v>
      </c>
      <c r="AG2133">
        <v>-170.59201615776857</v>
      </c>
    </row>
    <row r="2134" spans="1:39" x14ac:dyDescent="0.2">
      <c r="A2134">
        <v>0</v>
      </c>
      <c r="B2134">
        <v>-172.93294335267748</v>
      </c>
      <c r="H2134">
        <v>-17.199999999999974</v>
      </c>
      <c r="I2134">
        <v>-173.81334154516577</v>
      </c>
      <c r="N2134">
        <v>-34.600000000000222</v>
      </c>
      <c r="O2134">
        <v>-172.11178537898681</v>
      </c>
      <c r="T2134">
        <v>-52.600000000000477</v>
      </c>
      <c r="U2134">
        <v>-171.87721548725187</v>
      </c>
      <c r="Z2134">
        <v>-71.300000000000225</v>
      </c>
      <c r="AA2134">
        <v>-169.54515573487555</v>
      </c>
      <c r="AF2134">
        <v>-91.199999999999093</v>
      </c>
      <c r="AG2134">
        <v>-167.25545152772315</v>
      </c>
    </row>
    <row r="2135" spans="1:39" x14ac:dyDescent="0.2">
      <c r="A2135">
        <v>0</v>
      </c>
      <c r="B2135">
        <v>-170.086276155473</v>
      </c>
      <c r="H2135">
        <v>-17.099999999999973</v>
      </c>
      <c r="I2135">
        <v>-169.73413880599111</v>
      </c>
      <c r="N2135">
        <v>-34.50000000000022</v>
      </c>
      <c r="O2135">
        <v>-170.09077714941552</v>
      </c>
      <c r="T2135">
        <v>-52.300000000000473</v>
      </c>
      <c r="U2135">
        <v>-167.90316050358331</v>
      </c>
      <c r="Z2135">
        <v>-71.000000000000242</v>
      </c>
      <c r="AA2135">
        <v>-166.63537846274491</v>
      </c>
      <c r="AF2135">
        <v>-90.799999999999116</v>
      </c>
      <c r="AG2135">
        <v>-164.23323615922678</v>
      </c>
    </row>
    <row r="2136" spans="1:39" x14ac:dyDescent="0.2">
      <c r="A2136">
        <v>0</v>
      </c>
      <c r="B2136">
        <v>-166.94022235568269</v>
      </c>
      <c r="H2136">
        <v>-16.999999999999972</v>
      </c>
      <c r="I2136">
        <v>-166.14318936167152</v>
      </c>
      <c r="N2136">
        <v>-34.300000000000217</v>
      </c>
      <c r="O2136">
        <v>-166.41250522765472</v>
      </c>
      <c r="T2136">
        <v>-52.000000000000469</v>
      </c>
      <c r="U2136">
        <v>-164.37215691952409</v>
      </c>
      <c r="Z2136">
        <v>-70.600000000000264</v>
      </c>
      <c r="AA2136">
        <v>-163.11479232620007</v>
      </c>
      <c r="AF2136">
        <v>-90.19999999999915</v>
      </c>
      <c r="AG2136">
        <v>-160.13466032849874</v>
      </c>
    </row>
    <row r="2137" spans="1:39" x14ac:dyDescent="0.2">
      <c r="A2137">
        <v>0</v>
      </c>
      <c r="B2137">
        <v>-163.46329518945308</v>
      </c>
      <c r="H2137">
        <v>-16.89999999999997</v>
      </c>
      <c r="I2137">
        <v>-162.89845152308885</v>
      </c>
      <c r="N2137">
        <v>-34.100000000000215</v>
      </c>
      <c r="O2137">
        <v>-163.10016262043064</v>
      </c>
      <c r="T2137">
        <v>-51.700000000000465</v>
      </c>
      <c r="U2137">
        <v>-161.16317083649528</v>
      </c>
      <c r="Z2137">
        <v>-70.100000000000293</v>
      </c>
      <c r="AA2137">
        <v>-159.14392011391496</v>
      </c>
      <c r="AF2137">
        <v>-89.49999999999919</v>
      </c>
      <c r="AG2137">
        <v>-155.84138584767638</v>
      </c>
    </row>
    <row r="2138" spans="1:39" x14ac:dyDescent="0.2">
      <c r="A2138">
        <v>0</v>
      </c>
      <c r="B2138">
        <v>-159.62069640106893</v>
      </c>
      <c r="H2138">
        <v>-16.799999999999969</v>
      </c>
      <c r="I2138">
        <v>-159.91576154934285</v>
      </c>
      <c r="N2138">
        <v>-33.80000000000021</v>
      </c>
      <c r="O2138">
        <v>-158.62772318359535</v>
      </c>
      <c r="T2138">
        <v>-51.300000000000459</v>
      </c>
      <c r="U2138">
        <v>-157.26093790586518</v>
      </c>
      <c r="Z2138">
        <v>-69.500000000000327</v>
      </c>
      <c r="AA2138">
        <v>-154.84471098663246</v>
      </c>
      <c r="AF2138">
        <v>-88.699999999999235</v>
      </c>
      <c r="AG2138">
        <v>-151.40931070842385</v>
      </c>
    </row>
    <row r="2139" spans="1:39" x14ac:dyDescent="0.2">
      <c r="A2139">
        <v>0</v>
      </c>
      <c r="B2139">
        <v>-155.37396797031403</v>
      </c>
      <c r="H2139">
        <v>-16.599999999999966</v>
      </c>
      <c r="I2139">
        <v>-154.53431274313931</v>
      </c>
      <c r="N2139">
        <v>-33.500000000000206</v>
      </c>
      <c r="O2139">
        <v>-154.59567664519398</v>
      </c>
      <c r="T2139">
        <v>-50.800000000000452</v>
      </c>
      <c r="U2139">
        <v>-152.83976685596141</v>
      </c>
      <c r="Z2139">
        <v>-68.700000000000372</v>
      </c>
      <c r="AA2139">
        <v>-149.69173750256451</v>
      </c>
      <c r="AF2139">
        <v>-87.699999999999292</v>
      </c>
      <c r="AG2139">
        <v>-146.39874126196864</v>
      </c>
    </row>
    <row r="2140" spans="1:39" x14ac:dyDescent="0.2">
      <c r="A2140">
        <v>0</v>
      </c>
      <c r="B2140">
        <v>-150.6806072116787</v>
      </c>
      <c r="H2140">
        <v>-16.499999999999964</v>
      </c>
      <c r="I2140">
        <v>-152.06994689630167</v>
      </c>
      <c r="N2140">
        <v>-33.1000000000002</v>
      </c>
      <c r="O2140">
        <v>-149.72287830016009</v>
      </c>
      <c r="T2140">
        <v>-50.100000000000442</v>
      </c>
      <c r="U2140">
        <v>-147.27721729347581</v>
      </c>
      <c r="Z2140">
        <v>-67.800000000000423</v>
      </c>
      <c r="AA2140">
        <v>-144.47700864646458</v>
      </c>
      <c r="AF2140">
        <v>-86.499999999999361</v>
      </c>
      <c r="AG2140">
        <v>-140.96693501717502</v>
      </c>
    </row>
    <row r="2141" spans="1:39" x14ac:dyDescent="0.2">
      <c r="A2141">
        <v>0</v>
      </c>
      <c r="B2141">
        <v>-145.49364139319749</v>
      </c>
      <c r="H2141">
        <v>-16.19999999999996</v>
      </c>
      <c r="I2141">
        <v>-145.34056523455931</v>
      </c>
      <c r="N2141">
        <v>-32.600000000000193</v>
      </c>
      <c r="O2141">
        <v>-144.23142058191272</v>
      </c>
      <c r="T2141">
        <v>-49.400000000000432</v>
      </c>
      <c r="U2141">
        <v>-142.25646319769922</v>
      </c>
      <c r="Z2141">
        <v>-66.80000000000048</v>
      </c>
      <c r="AA2141">
        <v>-139.22085879281946</v>
      </c>
      <c r="AF2141">
        <v>-84.999999999999446</v>
      </c>
      <c r="AG2141">
        <v>-134.84163491943065</v>
      </c>
    </row>
    <row r="2142" spans="1:39" x14ac:dyDescent="0.2">
      <c r="A2142">
        <v>0</v>
      </c>
      <c r="B2142">
        <v>-139.76115761755958</v>
      </c>
      <c r="H2142">
        <v>-15.899999999999959</v>
      </c>
      <c r="I2142">
        <v>-139.35482189628326</v>
      </c>
      <c r="N2142">
        <v>-32.000000000000185</v>
      </c>
      <c r="O2142">
        <v>-138.28866367529696</v>
      </c>
      <c r="T2142">
        <v>-48.400000000000418</v>
      </c>
      <c r="U2142">
        <v>-135.77433250275845</v>
      </c>
      <c r="Z2142">
        <v>-65.40000000000056</v>
      </c>
      <c r="AA2142">
        <v>-132.57177135846493</v>
      </c>
      <c r="AF2142">
        <v>-83.199999999999548</v>
      </c>
      <c r="AG2142">
        <v>-128.2189142293017</v>
      </c>
    </row>
    <row r="2143" spans="1:39" x14ac:dyDescent="0.2">
      <c r="A2143">
        <v>0</v>
      </c>
      <c r="B2143">
        <v>-133.42578326038409</v>
      </c>
      <c r="H2143">
        <v>-15.599999999999961</v>
      </c>
      <c r="I2143">
        <v>-133.91035296216469</v>
      </c>
      <c r="N2143">
        <v>-31.300000000000175</v>
      </c>
      <c r="O2143">
        <v>-132.01549655673062</v>
      </c>
      <c r="T2143">
        <v>-47.300000000000402</v>
      </c>
      <c r="U2143">
        <v>-129.34372836897947</v>
      </c>
      <c r="Z2143">
        <v>-63.800000000000637</v>
      </c>
      <c r="AA2143">
        <v>-125.73016549772467</v>
      </c>
      <c r="AF2143">
        <v>-80.999999999999673</v>
      </c>
      <c r="AG2143">
        <v>-120.92932307197384</v>
      </c>
      <c r="AL2143">
        <v>-98.99999999999865</v>
      </c>
      <c r="AM2143">
        <v>-114.34996006952838</v>
      </c>
    </row>
    <row r="2144" spans="1:39" x14ac:dyDescent="0.2">
      <c r="A2144">
        <v>0</v>
      </c>
      <c r="B2144">
        <v>-126.42411176571154</v>
      </c>
      <c r="H2144">
        <v>-15.099999999999962</v>
      </c>
      <c r="I2144">
        <v>-125.72047516637386</v>
      </c>
      <c r="N2144">
        <v>-30.400000000000162</v>
      </c>
      <c r="O2144">
        <v>-124.72374491626483</v>
      </c>
      <c r="T2144">
        <v>-45.900000000000382</v>
      </c>
      <c r="U2144">
        <v>-121.94401257408154</v>
      </c>
      <c r="Z2144">
        <v>-61.90000000000061</v>
      </c>
      <c r="AA2144">
        <v>-118.38767833612997</v>
      </c>
      <c r="AF2144">
        <v>-78.299999999999827</v>
      </c>
      <c r="AG2144">
        <v>-112.88794829917234</v>
      </c>
      <c r="AL2144">
        <v>-95.499999999998849</v>
      </c>
      <c r="AM2144">
        <v>-106.0586900402343</v>
      </c>
    </row>
    <row r="2145" spans="1:57" x14ac:dyDescent="0.2">
      <c r="A2145">
        <v>0</v>
      </c>
      <c r="B2145">
        <v>-118.68606805188014</v>
      </c>
      <c r="H2145">
        <v>-14.599999999999964</v>
      </c>
      <c r="I2145">
        <v>-118.35103078768901</v>
      </c>
      <c r="N2145">
        <v>-29.300000000000146</v>
      </c>
      <c r="O2145">
        <v>-116.68688792277868</v>
      </c>
      <c r="T2145">
        <v>-44.200000000000358</v>
      </c>
      <c r="U2145">
        <v>-113.83909400324308</v>
      </c>
      <c r="Z2145">
        <v>-59.500000000000576</v>
      </c>
      <c r="AA2145">
        <v>-110.022144411764</v>
      </c>
      <c r="AF2145">
        <v>-75.2</v>
      </c>
      <c r="AG2145">
        <v>-104.58069852389708</v>
      </c>
      <c r="AL2145">
        <v>-91.399999999999082</v>
      </c>
      <c r="AM2145">
        <v>-97.344682756188178</v>
      </c>
    </row>
    <row r="2146" spans="1:57" x14ac:dyDescent="0.2">
      <c r="A2146">
        <v>0</v>
      </c>
      <c r="B2146">
        <v>-110.13420717655569</v>
      </c>
      <c r="H2146">
        <v>-13.999999999999966</v>
      </c>
      <c r="I2146">
        <v>-110.30706934132967</v>
      </c>
      <c r="N2146">
        <v>-28.000000000000128</v>
      </c>
      <c r="O2146">
        <v>-108.10738385426157</v>
      </c>
      <c r="T2146">
        <v>-42.20000000000033</v>
      </c>
      <c r="U2146">
        <v>-105.22583491142154</v>
      </c>
      <c r="Z2146">
        <v>-56.600000000000534</v>
      </c>
      <c r="AA2146">
        <v>-100.92861834178977</v>
      </c>
      <c r="AF2146">
        <v>-71.300000000000225</v>
      </c>
      <c r="AG2146">
        <v>-95.189749934351042</v>
      </c>
      <c r="AL2146">
        <v>-86.399999999999366</v>
      </c>
      <c r="AM2146">
        <v>-87.831311424235764</v>
      </c>
    </row>
    <row r="2147" spans="1:57" x14ac:dyDescent="0.2">
      <c r="A2147">
        <v>0</v>
      </c>
      <c r="B2147">
        <v>-100.68293924171812</v>
      </c>
      <c r="H2147">
        <v>-13.199999999999969</v>
      </c>
      <c r="I2147">
        <v>-100.59480902679756</v>
      </c>
      <c r="N2147">
        <v>-26.400000000000105</v>
      </c>
      <c r="O2147">
        <v>-98.561947719019088</v>
      </c>
      <c r="T2147">
        <v>-39.700000000000294</v>
      </c>
      <c r="U2147">
        <v>-95.506252934417063</v>
      </c>
      <c r="Z2147">
        <v>-53.100000000000485</v>
      </c>
      <c r="AA2147">
        <v>-91.061743665052688</v>
      </c>
      <c r="AF2147">
        <v>-66.700000000000486</v>
      </c>
      <c r="AG2147">
        <v>-85.265820959097212</v>
      </c>
      <c r="AL2147">
        <v>-80.399999999999707</v>
      </c>
      <c r="AM2147">
        <v>-77.655178520454939</v>
      </c>
      <c r="AR2147">
        <v>-94.099999999998929</v>
      </c>
      <c r="AS2147">
        <v>-67.919152099100742</v>
      </c>
    </row>
    <row r="2148" spans="1:57" x14ac:dyDescent="0.2">
      <c r="A2148">
        <v>0</v>
      </c>
      <c r="B2148">
        <v>-90.237672781194732</v>
      </c>
      <c r="H2148">
        <v>-12.199999999999973</v>
      </c>
      <c r="I2148">
        <v>-89.658236735741028</v>
      </c>
      <c r="N2148">
        <v>-24.400000000000077</v>
      </c>
      <c r="O2148">
        <v>-87.798126637195537</v>
      </c>
      <c r="T2148">
        <v>-36.700000000000252</v>
      </c>
      <c r="U2148">
        <v>-84.993025668489608</v>
      </c>
      <c r="Z2148">
        <v>-48.900000000000425</v>
      </c>
      <c r="AA2148">
        <v>-80.425380080650086</v>
      </c>
      <c r="AF2148">
        <v>-61.2000000000006</v>
      </c>
      <c r="AG2148">
        <v>-74.646894618522083</v>
      </c>
      <c r="AL2148">
        <v>-73.300000000000111</v>
      </c>
      <c r="AM2148">
        <v>-66.961659258091572</v>
      </c>
      <c r="AR2148">
        <v>-85.299999999999429</v>
      </c>
      <c r="AS2148">
        <v>-57.503524230115296</v>
      </c>
      <c r="AX2148">
        <v>-96.699999999998781</v>
      </c>
      <c r="AY2148">
        <v>-45.634257731202254</v>
      </c>
    </row>
    <row r="2149" spans="1:57" x14ac:dyDescent="0.2">
      <c r="A2149">
        <v>0</v>
      </c>
      <c r="B2149">
        <v>-78.69386805747331</v>
      </c>
      <c r="H2149">
        <v>-11.099999999999977</v>
      </c>
      <c r="I2149">
        <v>-78.77170824886835</v>
      </c>
      <c r="N2149">
        <v>-22.100000000000044</v>
      </c>
      <c r="O2149">
        <v>-76.614872808668451</v>
      </c>
      <c r="T2149">
        <v>-33.000000000000199</v>
      </c>
      <c r="U2149">
        <v>-73.319577913196483</v>
      </c>
      <c r="Z2149">
        <v>-43.900000000000354</v>
      </c>
      <c r="AA2149">
        <v>-69.058803602359475</v>
      </c>
      <c r="AF2149">
        <v>-54.600000000000506</v>
      </c>
      <c r="AG2149">
        <v>-63.27800449420004</v>
      </c>
      <c r="AL2149">
        <v>-65.000000000000583</v>
      </c>
      <c r="AM2149">
        <v>-55.90318184959979</v>
      </c>
      <c r="AR2149">
        <v>-75.000000000000014</v>
      </c>
      <c r="AS2149">
        <v>-46.846831661849343</v>
      </c>
      <c r="AX2149">
        <v>-84.199999999999491</v>
      </c>
      <c r="AY2149">
        <v>-35.769469069423579</v>
      </c>
      <c r="BD2149">
        <v>-92.399999999999025</v>
      </c>
      <c r="BE2149">
        <v>-22.624015154248742</v>
      </c>
    </row>
    <row r="2150" spans="1:57" x14ac:dyDescent="0.2">
      <c r="A2150">
        <v>0</v>
      </c>
      <c r="B2150">
        <v>-65.935990792872133</v>
      </c>
      <c r="H2150">
        <v>-9.5999999999999819</v>
      </c>
      <c r="I2150">
        <v>-65.351874084085239</v>
      </c>
      <c r="N2150">
        <v>-19.200000000000003</v>
      </c>
      <c r="O2150">
        <v>-63.872363501791256</v>
      </c>
      <c r="T2150">
        <v>-28.600000000000136</v>
      </c>
      <c r="U2150">
        <v>-60.833269919093212</v>
      </c>
      <c r="Z2150">
        <v>-37.800000000000267</v>
      </c>
      <c r="AA2150">
        <v>-56.640850728056471</v>
      </c>
      <c r="AF2150">
        <v>-46.800000000000395</v>
      </c>
      <c r="AG2150">
        <v>-51.333208468195068</v>
      </c>
      <c r="AL2150">
        <v>-55.300000000000516</v>
      </c>
      <c r="AM2150">
        <v>-44.529996315928202</v>
      </c>
      <c r="AR2150">
        <v>-63.200000000000628</v>
      </c>
      <c r="AS2150">
        <v>-36.278918652025077</v>
      </c>
      <c r="AX2150">
        <v>-70.200000000000287</v>
      </c>
      <c r="AY2150">
        <v>-26.446842778051906</v>
      </c>
      <c r="BD2150">
        <v>-75.999999999999957</v>
      </c>
      <c r="BE2150">
        <v>-15.002702722445157</v>
      </c>
    </row>
    <row r="2151" spans="1:57" x14ac:dyDescent="0.2">
      <c r="A2151">
        <v>0</v>
      </c>
      <c r="B2151">
        <v>-51.836355863656422</v>
      </c>
      <c r="H2151">
        <v>-7.8999999999999879</v>
      </c>
      <c r="I2151">
        <v>-51.620960206611088</v>
      </c>
      <c r="N2151">
        <v>-15.69999999999996</v>
      </c>
      <c r="O2151">
        <v>-50.002160662811576</v>
      </c>
      <c r="T2151">
        <v>-23.300000000000061</v>
      </c>
      <c r="U2151">
        <v>-47.309474840584699</v>
      </c>
      <c r="Z2151">
        <v>-30.600000000000165</v>
      </c>
      <c r="AA2151">
        <v>-43.550084606456998</v>
      </c>
      <c r="AF2151">
        <v>-37.600000000000264</v>
      </c>
      <c r="AG2151">
        <v>-38.859745727228031</v>
      </c>
      <c r="AL2151">
        <v>-44.000000000000355</v>
      </c>
      <c r="AM2151">
        <v>-32.959180850121335</v>
      </c>
      <c r="AR2151">
        <v>-49.800000000000438</v>
      </c>
      <c r="AS2151">
        <v>-26.018182175788482</v>
      </c>
      <c r="AX2151">
        <v>-54.600000000000506</v>
      </c>
      <c r="AY2151">
        <v>-17.879548810884422</v>
      </c>
      <c r="BD2151">
        <v>-58.200000000000557</v>
      </c>
      <c r="BE2151">
        <v>-8.6553894148049721</v>
      </c>
    </row>
    <row r="2152" spans="1:57" x14ac:dyDescent="0.2">
      <c r="A2152">
        <v>0</v>
      </c>
      <c r="B2152">
        <v>-36.253849384403637</v>
      </c>
      <c r="H2152">
        <v>-5.7999999999999954</v>
      </c>
      <c r="I2152">
        <v>-36.26550095203784</v>
      </c>
      <c r="N2152">
        <v>-11.399999999999975</v>
      </c>
      <c r="O2152">
        <v>-34.647216632779603</v>
      </c>
      <c r="T2152">
        <v>-16.89999999999997</v>
      </c>
      <c r="U2152">
        <v>-32.65088425439933</v>
      </c>
      <c r="Z2152">
        <v>-22.000000000000043</v>
      </c>
      <c r="AA2152">
        <v>-29.622277321326692</v>
      </c>
      <c r="AF2152">
        <v>-26.800000000000111</v>
      </c>
      <c r="AG2152">
        <v>-25.969508551577363</v>
      </c>
      <c r="AL2152">
        <v>-31.100000000000172</v>
      </c>
      <c r="AM2152">
        <v>-21.532768690493231</v>
      </c>
      <c r="AR2152">
        <v>-34.700000000000223</v>
      </c>
      <c r="AS2152">
        <v>-16.304591379139108</v>
      </c>
      <c r="AX2152">
        <v>-37.500000000000263</v>
      </c>
      <c r="AY2152">
        <v>-10.398192810899127</v>
      </c>
      <c r="BD2152">
        <v>-39.40000000000029</v>
      </c>
      <c r="BE2152">
        <v>-3.9193023268226401</v>
      </c>
    </row>
    <row r="2153" spans="1:57" x14ac:dyDescent="0.2">
      <c r="A2153">
        <v>0</v>
      </c>
      <c r="B2153">
        <v>-19.032516392808098</v>
      </c>
      <c r="H2153">
        <v>-3.2000000000000015</v>
      </c>
      <c r="I2153">
        <v>-19.08422050332506</v>
      </c>
      <c r="N2153">
        <v>-6.2999999999999936</v>
      </c>
      <c r="O2153">
        <v>-18.24008444386218</v>
      </c>
      <c r="T2153">
        <v>-9.1999999999999833</v>
      </c>
      <c r="U2153">
        <v>-16.856850993146395</v>
      </c>
      <c r="Z2153">
        <v>-11.899999999999974</v>
      </c>
      <c r="AA2153">
        <v>-15.106401140408389</v>
      </c>
      <c r="AF2153">
        <v>-14.299999999999965</v>
      </c>
      <c r="AG2153">
        <v>-12.928195310822003</v>
      </c>
      <c r="AL2153">
        <v>-16.399999999999963</v>
      </c>
      <c r="AM2153">
        <v>-10.411967059848235</v>
      </c>
      <c r="AR2153">
        <v>-18.099999999999987</v>
      </c>
      <c r="AS2153">
        <v>-7.5493686580563919</v>
      </c>
      <c r="AX2153">
        <v>-19.300000000000004</v>
      </c>
      <c r="AY2153">
        <v>-4.3823481663000621</v>
      </c>
      <c r="BD2153">
        <v>-19.900000000000013</v>
      </c>
      <c r="BE2153">
        <v>-0.99248757898610629</v>
      </c>
    </row>
    <row r="2154" spans="1:57" x14ac:dyDescent="0.2">
      <c r="A2154">
        <v>0</v>
      </c>
      <c r="B2154">
        <v>0</v>
      </c>
      <c r="H2154">
        <v>0</v>
      </c>
      <c r="I2154">
        <v>0</v>
      </c>
      <c r="N2154">
        <v>0</v>
      </c>
      <c r="O2154">
        <v>0</v>
      </c>
      <c r="T2154">
        <v>0</v>
      </c>
      <c r="U2154">
        <v>0</v>
      </c>
      <c r="Z2154">
        <v>0</v>
      </c>
      <c r="AA2154">
        <v>0</v>
      </c>
      <c r="AF2154">
        <v>0</v>
      </c>
      <c r="AG2154">
        <v>0</v>
      </c>
      <c r="AL2154">
        <v>0</v>
      </c>
      <c r="AM2154">
        <v>0</v>
      </c>
      <c r="AR2154">
        <v>0</v>
      </c>
      <c r="AS2154">
        <v>0</v>
      </c>
      <c r="AX2154">
        <v>0</v>
      </c>
      <c r="AY2154">
        <v>0</v>
      </c>
      <c r="BD2154">
        <v>0</v>
      </c>
      <c r="BE2154">
        <v>0</v>
      </c>
    </row>
    <row r="2155" spans="1:57" x14ac:dyDescent="0.2">
      <c r="H2155">
        <v>3.2000000000000015</v>
      </c>
      <c r="I2155">
        <v>-19.08422050332506</v>
      </c>
      <c r="N2155">
        <v>6.2999999999999936</v>
      </c>
      <c r="O2155">
        <v>-18.24008444386218</v>
      </c>
      <c r="T2155">
        <v>9.1999999999999833</v>
      </c>
      <c r="U2155">
        <v>-16.856850993146395</v>
      </c>
      <c r="Z2155">
        <v>11.899999999999974</v>
      </c>
      <c r="AA2155">
        <v>-15.106401140408389</v>
      </c>
      <c r="AF2155">
        <v>14.299999999999965</v>
      </c>
      <c r="AG2155">
        <v>-12.928195310822003</v>
      </c>
      <c r="AL2155">
        <v>16.399999999999963</v>
      </c>
      <c r="AM2155">
        <v>-10.411967059848235</v>
      </c>
      <c r="AR2155">
        <v>18.099999999999987</v>
      </c>
      <c r="AS2155">
        <v>-7.5493686580563919</v>
      </c>
      <c r="AX2155">
        <v>19.300000000000004</v>
      </c>
      <c r="AY2155">
        <v>-4.3823481663000621</v>
      </c>
      <c r="BD2155">
        <v>19.900000000000013</v>
      </c>
      <c r="BE2155">
        <v>-0.99248757898610629</v>
      </c>
    </row>
    <row r="2156" spans="1:57" x14ac:dyDescent="0.2">
      <c r="H2156">
        <v>5.7999999999999954</v>
      </c>
      <c r="I2156">
        <v>-36.26550095203784</v>
      </c>
      <c r="N2156">
        <v>11.399999999999975</v>
      </c>
      <c r="O2156">
        <v>-34.647216632779603</v>
      </c>
      <c r="T2156">
        <v>16.89999999999997</v>
      </c>
      <c r="U2156">
        <v>-32.65088425439933</v>
      </c>
      <c r="Z2156">
        <v>22.000000000000043</v>
      </c>
      <c r="AA2156">
        <v>-29.622277321326692</v>
      </c>
      <c r="AF2156">
        <v>26.800000000000111</v>
      </c>
      <c r="AG2156">
        <v>-25.969508551577363</v>
      </c>
      <c r="AL2156">
        <v>31.100000000000172</v>
      </c>
      <c r="AM2156">
        <v>-21.532768690493231</v>
      </c>
      <c r="AR2156">
        <v>34.700000000000223</v>
      </c>
      <c r="AS2156">
        <v>-16.304591379139108</v>
      </c>
      <c r="AX2156">
        <v>37.500000000000263</v>
      </c>
      <c r="AY2156">
        <v>-10.398192810899127</v>
      </c>
      <c r="BD2156">
        <v>39.40000000000029</v>
      </c>
      <c r="BE2156">
        <v>-3.9193023268226401</v>
      </c>
    </row>
    <row r="2157" spans="1:57" x14ac:dyDescent="0.2">
      <c r="H2157">
        <v>7.8999999999999879</v>
      </c>
      <c r="I2157">
        <v>-51.620960206611088</v>
      </c>
      <c r="N2157">
        <v>15.69999999999996</v>
      </c>
      <c r="O2157">
        <v>-50.002160662811576</v>
      </c>
      <c r="T2157">
        <v>23.300000000000061</v>
      </c>
      <c r="U2157">
        <v>-47.309474840584699</v>
      </c>
      <c r="Z2157">
        <v>30.600000000000165</v>
      </c>
      <c r="AA2157">
        <v>-43.550084606456998</v>
      </c>
      <c r="AF2157">
        <v>37.600000000000264</v>
      </c>
      <c r="AG2157">
        <v>-38.859745727228031</v>
      </c>
      <c r="AL2157">
        <v>44.000000000000355</v>
      </c>
      <c r="AM2157">
        <v>-32.959180850121335</v>
      </c>
      <c r="AR2157">
        <v>49.800000000000438</v>
      </c>
      <c r="AS2157">
        <v>-26.018182175788482</v>
      </c>
      <c r="AX2157">
        <v>54.600000000000506</v>
      </c>
      <c r="AY2157">
        <v>-17.879548810884422</v>
      </c>
      <c r="BD2157">
        <v>58.200000000000557</v>
      </c>
      <c r="BE2157">
        <v>-8.6553894148049721</v>
      </c>
    </row>
    <row r="2158" spans="1:57" x14ac:dyDescent="0.2">
      <c r="H2158">
        <v>9.5999999999999819</v>
      </c>
      <c r="I2158">
        <v>-65.351874084085239</v>
      </c>
      <c r="N2158">
        <v>19.200000000000003</v>
      </c>
      <c r="O2158">
        <v>-63.872363501791256</v>
      </c>
      <c r="T2158">
        <v>28.600000000000136</v>
      </c>
      <c r="U2158">
        <v>-60.833269919093212</v>
      </c>
      <c r="Z2158">
        <v>37.800000000000267</v>
      </c>
      <c r="AA2158">
        <v>-56.640850728056471</v>
      </c>
      <c r="AF2158">
        <v>46.800000000000395</v>
      </c>
      <c r="AG2158">
        <v>-51.333208468195068</v>
      </c>
      <c r="AL2158">
        <v>55.300000000000516</v>
      </c>
      <c r="AM2158">
        <v>-44.529996315928202</v>
      </c>
      <c r="AR2158">
        <v>63.200000000000628</v>
      </c>
      <c r="AS2158">
        <v>-36.278918652025077</v>
      </c>
      <c r="AX2158">
        <v>70.200000000000287</v>
      </c>
      <c r="AY2158">
        <v>-26.446842778051906</v>
      </c>
      <c r="BD2158">
        <v>75.999999999999957</v>
      </c>
      <c r="BE2158">
        <v>-15.002702722445157</v>
      </c>
    </row>
    <row r="2159" spans="1:57" x14ac:dyDescent="0.2">
      <c r="H2159">
        <v>11.099999999999977</v>
      </c>
      <c r="I2159">
        <v>-78.77170824886835</v>
      </c>
      <c r="N2159">
        <v>22.100000000000044</v>
      </c>
      <c r="O2159">
        <v>-76.614872808668451</v>
      </c>
      <c r="T2159">
        <v>33.000000000000199</v>
      </c>
      <c r="U2159">
        <v>-73.319577913196483</v>
      </c>
      <c r="Z2159">
        <v>43.900000000000354</v>
      </c>
      <c r="AA2159">
        <v>-69.058803602359475</v>
      </c>
      <c r="AF2159">
        <v>54.600000000000506</v>
      </c>
      <c r="AG2159">
        <v>-63.27800449420004</v>
      </c>
      <c r="AL2159">
        <v>65.000000000000583</v>
      </c>
      <c r="AM2159">
        <v>-55.90318184959979</v>
      </c>
      <c r="AR2159">
        <v>75.000000000000014</v>
      </c>
      <c r="AS2159">
        <v>-46.846831661849343</v>
      </c>
      <c r="AX2159">
        <v>84.199999999999491</v>
      </c>
      <c r="AY2159">
        <v>-35.769469069423579</v>
      </c>
      <c r="BD2159">
        <v>92.399999999999025</v>
      </c>
      <c r="BE2159">
        <v>-22.624015154248742</v>
      </c>
    </row>
    <row r="2160" spans="1:57" x14ac:dyDescent="0.2">
      <c r="H2160">
        <v>12.199999999999973</v>
      </c>
      <c r="I2160">
        <v>-89.658236735741028</v>
      </c>
      <c r="N2160">
        <v>24.400000000000077</v>
      </c>
      <c r="O2160">
        <v>-87.798126637195537</v>
      </c>
      <c r="T2160">
        <v>36.700000000000252</v>
      </c>
      <c r="U2160">
        <v>-84.993025668489608</v>
      </c>
      <c r="Z2160">
        <v>48.900000000000425</v>
      </c>
      <c r="AA2160">
        <v>-80.425380080650086</v>
      </c>
      <c r="AF2160">
        <v>61.2000000000006</v>
      </c>
      <c r="AG2160">
        <v>-74.646894618522083</v>
      </c>
      <c r="AL2160">
        <v>73.300000000000111</v>
      </c>
      <c r="AM2160">
        <v>-66.961659258091572</v>
      </c>
      <c r="AR2160">
        <v>85.299999999999429</v>
      </c>
      <c r="AS2160">
        <v>-57.503524230115296</v>
      </c>
      <c r="AX2160">
        <v>96.699999999998781</v>
      </c>
      <c r="AY2160">
        <v>-45.634257731202254</v>
      </c>
    </row>
    <row r="2161" spans="8:45" x14ac:dyDescent="0.2">
      <c r="H2161">
        <v>13.199999999999969</v>
      </c>
      <c r="I2161">
        <v>-100.59480902679756</v>
      </c>
      <c r="N2161">
        <v>26.400000000000105</v>
      </c>
      <c r="O2161">
        <v>-98.561947719019088</v>
      </c>
      <c r="T2161">
        <v>39.700000000000294</v>
      </c>
      <c r="U2161">
        <v>-95.506252934417063</v>
      </c>
      <c r="Z2161">
        <v>53.100000000000485</v>
      </c>
      <c r="AA2161">
        <v>-91.061743665052688</v>
      </c>
      <c r="AF2161">
        <v>66.700000000000486</v>
      </c>
      <c r="AG2161">
        <v>-85.265820959097212</v>
      </c>
      <c r="AL2161">
        <v>80.399999999999707</v>
      </c>
      <c r="AM2161">
        <v>-77.655178520454939</v>
      </c>
      <c r="AR2161">
        <v>94.099999999998929</v>
      </c>
      <c r="AS2161">
        <v>-67.919152099100742</v>
      </c>
    </row>
    <row r="2162" spans="8:45" x14ac:dyDescent="0.2">
      <c r="H2162">
        <v>13.999999999999966</v>
      </c>
      <c r="I2162">
        <v>-110.30706934132967</v>
      </c>
      <c r="N2162">
        <v>28.000000000000128</v>
      </c>
      <c r="O2162">
        <v>-108.10738385426157</v>
      </c>
      <c r="T2162">
        <v>42.20000000000033</v>
      </c>
      <c r="U2162">
        <v>-105.22583491142154</v>
      </c>
      <c r="Z2162">
        <v>56.600000000000534</v>
      </c>
      <c r="AA2162">
        <v>-100.92861834178977</v>
      </c>
      <c r="AF2162">
        <v>71.300000000000225</v>
      </c>
      <c r="AG2162">
        <v>-95.189749934351042</v>
      </c>
      <c r="AL2162">
        <v>86.399999999999366</v>
      </c>
      <c r="AM2162">
        <v>-87.831311424235764</v>
      </c>
    </row>
    <row r="2163" spans="8:45" x14ac:dyDescent="0.2">
      <c r="H2163">
        <v>14.599999999999964</v>
      </c>
      <c r="I2163">
        <v>-118.35103078768901</v>
      </c>
      <c r="N2163">
        <v>29.300000000000146</v>
      </c>
      <c r="O2163">
        <v>-116.68688792277868</v>
      </c>
      <c r="T2163">
        <v>44.200000000000358</v>
      </c>
      <c r="U2163">
        <v>-113.83909400324308</v>
      </c>
      <c r="Z2163">
        <v>59.500000000000576</v>
      </c>
      <c r="AA2163">
        <v>-110.022144411764</v>
      </c>
      <c r="AF2163">
        <v>75.2</v>
      </c>
      <c r="AG2163">
        <v>-104.58069852389708</v>
      </c>
      <c r="AL2163">
        <v>91.399999999999082</v>
      </c>
      <c r="AM2163">
        <v>-97.344682756188178</v>
      </c>
    </row>
    <row r="2164" spans="8:45" x14ac:dyDescent="0.2">
      <c r="H2164">
        <v>15.099999999999962</v>
      </c>
      <c r="I2164">
        <v>-125.72047516637386</v>
      </c>
      <c r="N2164">
        <v>30.400000000000162</v>
      </c>
      <c r="O2164">
        <v>-124.72374491626483</v>
      </c>
      <c r="T2164">
        <v>45.900000000000382</v>
      </c>
      <c r="U2164">
        <v>-121.94401257408154</v>
      </c>
      <c r="Z2164">
        <v>61.90000000000061</v>
      </c>
      <c r="AA2164">
        <v>-118.38767833612997</v>
      </c>
      <c r="AF2164">
        <v>78.299999999999827</v>
      </c>
      <c r="AG2164">
        <v>-112.88794829917234</v>
      </c>
      <c r="AL2164">
        <v>95.499999999998849</v>
      </c>
      <c r="AM2164">
        <v>-106.0586900402343</v>
      </c>
    </row>
    <row r="2165" spans="8:45" x14ac:dyDescent="0.2">
      <c r="H2165">
        <v>15.599999999999961</v>
      </c>
      <c r="I2165">
        <v>-133.91035296216469</v>
      </c>
      <c r="N2165">
        <v>31.300000000000175</v>
      </c>
      <c r="O2165">
        <v>-132.01549655673062</v>
      </c>
      <c r="T2165">
        <v>47.300000000000402</v>
      </c>
      <c r="U2165">
        <v>-129.34372836897947</v>
      </c>
      <c r="Z2165">
        <v>63.800000000000637</v>
      </c>
      <c r="AA2165">
        <v>-125.73016549772467</v>
      </c>
      <c r="AF2165">
        <v>80.999999999999673</v>
      </c>
      <c r="AG2165">
        <v>-120.92932307197384</v>
      </c>
      <c r="AL2165">
        <v>98.99999999999865</v>
      </c>
      <c r="AM2165">
        <v>-114.34996006952838</v>
      </c>
    </row>
    <row r="2166" spans="8:45" x14ac:dyDescent="0.2">
      <c r="H2166">
        <v>15.899999999999959</v>
      </c>
      <c r="I2166">
        <v>-139.35482189628326</v>
      </c>
      <c r="N2166">
        <v>32.000000000000185</v>
      </c>
      <c r="O2166">
        <v>-138.28866367529696</v>
      </c>
      <c r="T2166">
        <v>48.400000000000418</v>
      </c>
      <c r="U2166">
        <v>-135.77433250275845</v>
      </c>
      <c r="Z2166">
        <v>65.40000000000056</v>
      </c>
      <c r="AA2166">
        <v>-132.57177135846493</v>
      </c>
      <c r="AF2166">
        <v>83.199999999999548</v>
      </c>
      <c r="AG2166">
        <v>-128.2189142293017</v>
      </c>
    </row>
    <row r="2167" spans="8:45" x14ac:dyDescent="0.2">
      <c r="H2167">
        <v>16.19999999999996</v>
      </c>
      <c r="I2167">
        <v>-145.34056523455931</v>
      </c>
      <c r="N2167">
        <v>32.600000000000193</v>
      </c>
      <c r="O2167">
        <v>-144.23142058191272</v>
      </c>
      <c r="T2167">
        <v>49.400000000000432</v>
      </c>
      <c r="U2167">
        <v>-142.25646319769922</v>
      </c>
      <c r="Z2167">
        <v>66.80000000000048</v>
      </c>
      <c r="AA2167">
        <v>-139.22085879281946</v>
      </c>
      <c r="AF2167">
        <v>84.999999999999446</v>
      </c>
      <c r="AG2167">
        <v>-134.84163491943065</v>
      </c>
    </row>
    <row r="2168" spans="8:45" x14ac:dyDescent="0.2">
      <c r="H2168">
        <v>16.499999999999964</v>
      </c>
      <c r="I2168">
        <v>-152.06994689630167</v>
      </c>
      <c r="N2168">
        <v>33.1000000000002</v>
      </c>
      <c r="O2168">
        <v>-149.72287830016009</v>
      </c>
      <c r="T2168">
        <v>50.100000000000442</v>
      </c>
      <c r="U2168">
        <v>-147.27721729347581</v>
      </c>
      <c r="Z2168">
        <v>67.800000000000423</v>
      </c>
      <c r="AA2168">
        <v>-144.47700864646458</v>
      </c>
      <c r="AF2168">
        <v>86.499999999999361</v>
      </c>
      <c r="AG2168">
        <v>-140.96693501717502</v>
      </c>
    </row>
    <row r="2169" spans="8:45" x14ac:dyDescent="0.2">
      <c r="H2169">
        <v>16.599999999999966</v>
      </c>
      <c r="I2169">
        <v>-154.53431274313931</v>
      </c>
      <c r="N2169">
        <v>33.500000000000206</v>
      </c>
      <c r="O2169">
        <v>-154.59567664519398</v>
      </c>
      <c r="T2169">
        <v>50.800000000000452</v>
      </c>
      <c r="U2169">
        <v>-152.83976685596141</v>
      </c>
      <c r="Z2169">
        <v>68.700000000000372</v>
      </c>
      <c r="AA2169">
        <v>-149.69173750256451</v>
      </c>
      <c r="AF2169">
        <v>87.699999999999292</v>
      </c>
      <c r="AG2169">
        <v>-146.39874126196864</v>
      </c>
    </row>
    <row r="2170" spans="8:45" x14ac:dyDescent="0.2">
      <c r="H2170">
        <v>16.799999999999969</v>
      </c>
      <c r="I2170">
        <v>-159.91576154934285</v>
      </c>
      <c r="N2170">
        <v>33.80000000000021</v>
      </c>
      <c r="O2170">
        <v>-158.62772318359535</v>
      </c>
      <c r="T2170">
        <v>51.300000000000459</v>
      </c>
      <c r="U2170">
        <v>-157.26093790586518</v>
      </c>
      <c r="Z2170">
        <v>69.500000000000327</v>
      </c>
      <c r="AA2170">
        <v>-154.84471098663246</v>
      </c>
      <c r="AF2170">
        <v>88.699999999999235</v>
      </c>
      <c r="AG2170">
        <v>-151.40931070842385</v>
      </c>
    </row>
    <row r="2171" spans="8:45" x14ac:dyDescent="0.2">
      <c r="H2171">
        <v>16.89999999999997</v>
      </c>
      <c r="I2171">
        <v>-162.89845152308885</v>
      </c>
      <c r="N2171">
        <v>34.100000000000215</v>
      </c>
      <c r="O2171">
        <v>-163.10016262043064</v>
      </c>
      <c r="T2171">
        <v>51.700000000000465</v>
      </c>
      <c r="U2171">
        <v>-161.16317083649528</v>
      </c>
      <c r="Z2171">
        <v>70.100000000000293</v>
      </c>
      <c r="AA2171">
        <v>-159.14392011391496</v>
      </c>
      <c r="AF2171">
        <v>89.49999999999919</v>
      </c>
      <c r="AG2171">
        <v>-155.84138584767638</v>
      </c>
    </row>
    <row r="2172" spans="8:45" x14ac:dyDescent="0.2">
      <c r="H2172">
        <v>16.999999999999972</v>
      </c>
      <c r="I2172">
        <v>-166.14318936167152</v>
      </c>
      <c r="N2172">
        <v>34.300000000000217</v>
      </c>
      <c r="O2172">
        <v>-166.41250522765472</v>
      </c>
      <c r="T2172">
        <v>52.000000000000469</v>
      </c>
      <c r="U2172">
        <v>-164.37215691952409</v>
      </c>
      <c r="Z2172">
        <v>70.600000000000264</v>
      </c>
      <c r="AA2172">
        <v>-163.11479232620007</v>
      </c>
      <c r="AF2172">
        <v>90.19999999999915</v>
      </c>
      <c r="AG2172">
        <v>-160.13466032849874</v>
      </c>
    </row>
    <row r="2173" spans="8:45" x14ac:dyDescent="0.2">
      <c r="H2173">
        <v>17.099999999999973</v>
      </c>
      <c r="I2173">
        <v>-169.73413880599111</v>
      </c>
      <c r="N2173">
        <v>34.50000000000022</v>
      </c>
      <c r="O2173">
        <v>-170.09077714941552</v>
      </c>
      <c r="T2173">
        <v>52.300000000000473</v>
      </c>
      <c r="U2173">
        <v>-167.90316050358331</v>
      </c>
      <c r="Z2173">
        <v>71.000000000000242</v>
      </c>
      <c r="AA2173">
        <v>-166.63537846274491</v>
      </c>
      <c r="AF2173">
        <v>90.799999999999116</v>
      </c>
      <c r="AG2173">
        <v>-164.23323615922678</v>
      </c>
    </row>
    <row r="2174" spans="8:45" x14ac:dyDescent="0.2">
      <c r="H2174">
        <v>17.199999999999974</v>
      </c>
      <c r="I2174">
        <v>-173.81334154516577</v>
      </c>
      <c r="N2174">
        <v>34.600000000000222</v>
      </c>
      <c r="O2174">
        <v>-172.11178537898681</v>
      </c>
      <c r="T2174">
        <v>52.600000000000477</v>
      </c>
      <c r="U2174">
        <v>-171.87721548725187</v>
      </c>
      <c r="Z2174">
        <v>71.300000000000225</v>
      </c>
      <c r="AA2174">
        <v>-169.54515573487555</v>
      </c>
      <c r="AF2174">
        <v>91.199999999999093</v>
      </c>
      <c r="AG2174">
        <v>-167.25545152772315</v>
      </c>
    </row>
    <row r="2175" spans="8:45" x14ac:dyDescent="0.2">
      <c r="H2175">
        <v>17.299999999999976</v>
      </c>
      <c r="I2175">
        <v>-178.65896421807031</v>
      </c>
      <c r="N2175">
        <v>34.700000000000223</v>
      </c>
      <c r="O2175">
        <v>-174.29156912665511</v>
      </c>
      <c r="T2175">
        <v>52.80000000000048</v>
      </c>
      <c r="U2175">
        <v>-174.87537176106002</v>
      </c>
      <c r="Z2175">
        <v>71.600000000000207</v>
      </c>
      <c r="AA2175">
        <v>-172.76735216506333</v>
      </c>
      <c r="AF2175">
        <v>91.599999999999071</v>
      </c>
      <c r="AG2175">
        <v>-170.59201615776857</v>
      </c>
    </row>
    <row r="2176" spans="8:45" x14ac:dyDescent="0.2">
      <c r="H2176">
        <v>17.399999999999977</v>
      </c>
      <c r="I2176">
        <v>-184.99604933822559</v>
      </c>
      <c r="N2176">
        <v>34.800000000000225</v>
      </c>
      <c r="O2176">
        <v>-176.67459922763703</v>
      </c>
      <c r="T2176">
        <v>52.900000000000482</v>
      </c>
      <c r="U2176">
        <v>-176.51820041303924</v>
      </c>
      <c r="Z2176">
        <v>71.800000000000196</v>
      </c>
      <c r="AA2176">
        <v>-175.14850465879067</v>
      </c>
      <c r="AF2176">
        <v>91.899999999999054</v>
      </c>
      <c r="AG2176">
        <v>-173.37130198594633</v>
      </c>
    </row>
    <row r="2177" spans="14:33" x14ac:dyDescent="0.2">
      <c r="N2177">
        <v>34.900000000000226</v>
      </c>
      <c r="O2177">
        <v>-179.33105652402224</v>
      </c>
      <c r="T2177">
        <v>53.000000000000483</v>
      </c>
      <c r="U2177">
        <v>-178.28542241858159</v>
      </c>
      <c r="Z2177">
        <v>72.000000000000185</v>
      </c>
      <c r="AA2177">
        <v>-177.78521813551578</v>
      </c>
      <c r="AF2177">
        <v>92.099999999999042</v>
      </c>
      <c r="AG2177">
        <v>-175.40000838558055</v>
      </c>
    </row>
    <row r="2178" spans="14:33" x14ac:dyDescent="0.2">
      <c r="N2178">
        <v>35.000000000000227</v>
      </c>
      <c r="O2178">
        <v>-182.38420800432098</v>
      </c>
      <c r="T2178">
        <v>53.100000000000485</v>
      </c>
      <c r="U2178">
        <v>-180.21033483768193</v>
      </c>
      <c r="Z2178">
        <v>72.100000000000179</v>
      </c>
      <c r="AA2178">
        <v>-179.22943453868285</v>
      </c>
      <c r="AF2178">
        <v>92.399999999999025</v>
      </c>
      <c r="AG2178">
        <v>-178.8076043900594</v>
      </c>
    </row>
    <row r="2179" spans="14:33" x14ac:dyDescent="0.2">
      <c r="N2179">
        <v>35.100000000000229</v>
      </c>
      <c r="O2179">
        <v>-186.09291436508727</v>
      </c>
      <c r="T2179">
        <v>53.200000000000486</v>
      </c>
      <c r="U2179">
        <v>-182.34443954630984</v>
      </c>
      <c r="Z2179">
        <v>72.300000000000168</v>
      </c>
      <c r="AA2179">
        <v>-182.47298935427563</v>
      </c>
      <c r="AF2179">
        <v>92.499999999999019</v>
      </c>
      <c r="AG2179">
        <v>-180.07354405718027</v>
      </c>
    </row>
    <row r="2180" spans="14:33" x14ac:dyDescent="0.2">
      <c r="N2180">
        <v>35.20000000000023</v>
      </c>
      <c r="O2180">
        <v>-191.25483367347334</v>
      </c>
      <c r="T2180">
        <v>53.300000000000487</v>
      </c>
      <c r="U2180">
        <v>-184.77545460018052</v>
      </c>
      <c r="Z2180">
        <v>72.400000000000162</v>
      </c>
      <c r="AA2180">
        <v>-184.3457367317537</v>
      </c>
      <c r="AF2180">
        <v>92.699999999999008</v>
      </c>
      <c r="AG2180">
        <v>-182.88580484080592</v>
      </c>
    </row>
    <row r="2181" spans="14:33" x14ac:dyDescent="0.2">
      <c r="T2181">
        <v>53.400000000000489</v>
      </c>
      <c r="U2181">
        <v>-187.67787557568019</v>
      </c>
      <c r="Z2181">
        <v>72.500000000000156</v>
      </c>
      <c r="AA2181">
        <v>-186.47610208675724</v>
      </c>
      <c r="AF2181">
        <v>92.799999999999002</v>
      </c>
      <c r="AG2181">
        <v>-184.48285816588987</v>
      </c>
    </row>
    <row r="2182" spans="14:33" x14ac:dyDescent="0.2">
      <c r="T2182">
        <v>53.50000000000049</v>
      </c>
      <c r="U2182">
        <v>-191.52281190336853</v>
      </c>
      <c r="Z2182">
        <v>72.600000000000151</v>
      </c>
      <c r="AA2182">
        <v>-189.0129316437899</v>
      </c>
      <c r="AF2182">
        <v>92.899999999998997</v>
      </c>
      <c r="AG2182">
        <v>-186.2650917202626</v>
      </c>
    </row>
    <row r="2183" spans="14:33" x14ac:dyDescent="0.2">
      <c r="Z2183">
        <v>72.700000000000145</v>
      </c>
      <c r="AA2183">
        <v>-192.35045574166136</v>
      </c>
      <c r="AF2183">
        <v>92.999999999998991</v>
      </c>
      <c r="AG2183">
        <v>-188.31694730792904</v>
      </c>
    </row>
    <row r="2184" spans="14:33" x14ac:dyDescent="0.2">
      <c r="AF2184">
        <v>93.099999999998985</v>
      </c>
      <c r="AG2184">
        <v>-190.81742220514244</v>
      </c>
    </row>
    <row r="2185" spans="14:33" x14ac:dyDescent="0.2">
      <c r="AF2185">
        <v>93.19999999999898</v>
      </c>
      <c r="AG2185">
        <v>-194.33204183929254</v>
      </c>
    </row>
  </sheetData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Φύλλο1"/>
  <dimension ref="A1:HE2354"/>
  <sheetViews>
    <sheetView zoomScaleNormal="100" workbookViewId="0"/>
  </sheetViews>
  <sheetFormatPr defaultRowHeight="12.75" x14ac:dyDescent="0.2"/>
  <cols>
    <col min="2" max="2" width="13.140625" bestFit="1" customWidth="1"/>
    <col min="3" max="3" width="10.28515625" bestFit="1" customWidth="1"/>
    <col min="5" max="5" width="10.85546875" customWidth="1"/>
    <col min="7" max="7" width="13.5703125" bestFit="1" customWidth="1"/>
    <col min="8" max="8" width="10" bestFit="1" customWidth="1"/>
    <col min="9" max="10" width="12.42578125" bestFit="1" customWidth="1"/>
    <col min="11" max="11" width="18" customWidth="1"/>
    <col min="12" max="12" width="10.140625" bestFit="1" customWidth="1"/>
    <col min="16" max="16" width="10" bestFit="1" customWidth="1"/>
    <col min="19" max="19" width="14.7109375" customWidth="1"/>
    <col min="28" max="28" width="10" bestFit="1" customWidth="1"/>
    <col min="67" max="67" width="13.140625" bestFit="1" customWidth="1"/>
    <col min="109" max="109" width="13.140625" bestFit="1" customWidth="1"/>
    <col min="143" max="144" width="10" bestFit="1" customWidth="1"/>
    <col min="145" max="145" width="9.140625" style="8"/>
    <col min="149" max="149" width="12.42578125" bestFit="1" customWidth="1"/>
    <col min="151" max="151" width="12.7109375" style="8" bestFit="1" customWidth="1"/>
    <col min="158" max="158" width="9.140625" style="8"/>
    <col min="163" max="163" width="9.140625" customWidth="1"/>
    <col min="165" max="165" width="9.140625" style="8"/>
    <col min="172" max="172" width="9.140625" style="8"/>
    <col min="175" max="175" width="10.42578125" bestFit="1" customWidth="1"/>
    <col min="179" max="179" width="9.140625" style="8"/>
    <col min="186" max="186" width="9.140625" style="8"/>
    <col min="193" max="193" width="9.140625" style="8"/>
    <col min="200" max="200" width="9.140625" style="8"/>
    <col min="207" max="207" width="9.140625" style="8"/>
  </cols>
  <sheetData>
    <row r="1" spans="1:200" ht="16.5" thickTop="1" x14ac:dyDescent="0.25">
      <c r="A1" s="3"/>
      <c r="E1" s="5"/>
      <c r="FI1" s="7"/>
      <c r="FJ1" s="22"/>
      <c r="FK1" s="22"/>
      <c r="FL1" s="22"/>
      <c r="FM1" s="22"/>
      <c r="FN1" s="22"/>
      <c r="FO1" s="22"/>
      <c r="FP1" s="37"/>
      <c r="FQ1" s="22"/>
      <c r="FR1" s="22"/>
      <c r="FS1" s="22"/>
      <c r="FT1" s="22"/>
      <c r="FU1" s="22"/>
      <c r="FV1" s="22"/>
      <c r="FW1" s="37"/>
      <c r="FX1" s="22"/>
      <c r="FY1" s="22"/>
      <c r="FZ1" s="22"/>
      <c r="GD1" s="7"/>
      <c r="GK1" s="7"/>
      <c r="GR1" s="7"/>
    </row>
    <row r="3" spans="1:200" ht="18" x14ac:dyDescent="0.25">
      <c r="J3" s="4"/>
      <c r="DD3" s="5"/>
    </row>
    <row r="4" spans="1:200" x14ac:dyDescent="0.2">
      <c r="I4" s="41"/>
      <c r="J4" s="42"/>
      <c r="K4" s="5"/>
      <c r="L4" s="42">
        <f>kampyles!A39</f>
        <v>175</v>
      </c>
      <c r="DD4" s="5"/>
    </row>
    <row r="5" spans="1:200" ht="20.25" x14ac:dyDescent="0.3">
      <c r="B5" s="1"/>
      <c r="D5" s="2"/>
    </row>
    <row r="6" spans="1:200" ht="20.25" x14ac:dyDescent="0.3">
      <c r="D6" s="2"/>
      <c r="L6" s="2"/>
      <c r="DD6" s="5"/>
      <c r="DE6" s="5"/>
    </row>
    <row r="8" spans="1:200" x14ac:dyDescent="0.2">
      <c r="D8" s="1"/>
    </row>
    <row r="31" spans="1:1" x14ac:dyDescent="0.2">
      <c r="A31" s="5"/>
    </row>
    <row r="41" spans="30:30" x14ac:dyDescent="0.2">
      <c r="AD41" s="5"/>
    </row>
    <row r="58" spans="42:49" x14ac:dyDescent="0.2">
      <c r="AP58" s="5"/>
    </row>
    <row r="60" spans="42:49" x14ac:dyDescent="0.2">
      <c r="AP60" s="5"/>
    </row>
    <row r="62" spans="42:49" x14ac:dyDescent="0.2">
      <c r="AP62" s="5"/>
      <c r="AW62" s="5"/>
    </row>
    <row r="63" spans="42:49" x14ac:dyDescent="0.2">
      <c r="AW63" s="5"/>
    </row>
    <row r="64" spans="42:49" x14ac:dyDescent="0.2">
      <c r="AP64" s="5"/>
    </row>
    <row r="66" spans="1:105" x14ac:dyDescent="0.2">
      <c r="AD66" s="5"/>
      <c r="AG66" s="5"/>
    </row>
    <row r="67" spans="1:105" x14ac:dyDescent="0.2">
      <c r="AG67" s="5"/>
    </row>
    <row r="69" spans="1:105" x14ac:dyDescent="0.2">
      <c r="AD69" s="20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</row>
    <row r="70" spans="1:105" x14ac:dyDescent="0.2">
      <c r="AD70" s="18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</row>
    <row r="71" spans="1:105" x14ac:dyDescent="0.2">
      <c r="AD71" s="17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</row>
    <row r="72" spans="1:105" x14ac:dyDescent="0.2">
      <c r="A72" t="s">
        <v>70</v>
      </c>
      <c r="AC72" s="5"/>
      <c r="AD72" s="11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</row>
    <row r="73" spans="1:105" x14ac:dyDescent="0.2">
      <c r="A73">
        <v>5</v>
      </c>
      <c r="AC73" s="5"/>
      <c r="AD73" s="14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22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22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</row>
    <row r="74" spans="1:105" x14ac:dyDescent="0.2">
      <c r="AD74" s="5"/>
    </row>
    <row r="77" spans="1:105" x14ac:dyDescent="0.2">
      <c r="AM77" s="5"/>
    </row>
    <row r="78" spans="1:105" x14ac:dyDescent="0.2">
      <c r="AE78" s="5"/>
    </row>
    <row r="79" spans="1:105" x14ac:dyDescent="0.2">
      <c r="AM79" s="5"/>
    </row>
    <row r="80" spans="1:105" x14ac:dyDescent="0.2">
      <c r="AE80" s="5"/>
      <c r="AX80" s="5"/>
    </row>
    <row r="82" spans="13:89" x14ac:dyDescent="0.2">
      <c r="AE82" s="5"/>
      <c r="AX82" s="5"/>
      <c r="BV82" s="5"/>
    </row>
    <row r="84" spans="13:89" x14ac:dyDescent="0.2">
      <c r="AE84" s="5"/>
      <c r="AX84" s="5"/>
      <c r="BV84" s="5"/>
      <c r="CK84" s="5"/>
    </row>
    <row r="86" spans="13:89" x14ac:dyDescent="0.2">
      <c r="AX86" s="5"/>
      <c r="BV86" s="5"/>
      <c r="CK86" s="5"/>
    </row>
    <row r="88" spans="13:89" x14ac:dyDescent="0.2">
      <c r="BV88" s="5"/>
      <c r="CK88" s="5"/>
    </row>
    <row r="90" spans="13:89" x14ac:dyDescent="0.2">
      <c r="CK90" s="5"/>
    </row>
    <row r="92" spans="13:89" x14ac:dyDescent="0.2">
      <c r="P92" s="5" t="s">
        <v>22</v>
      </c>
    </row>
    <row r="93" spans="13:89" ht="15.75" x14ac:dyDescent="0.25">
      <c r="M93" s="9"/>
      <c r="P93" s="5" t="s">
        <v>23</v>
      </c>
    </row>
    <row r="94" spans="13:89" x14ac:dyDescent="0.2">
      <c r="P94" s="5" t="s">
        <v>24</v>
      </c>
    </row>
    <row r="95" spans="13:89" x14ac:dyDescent="0.2">
      <c r="P95" s="5" t="s">
        <v>25</v>
      </c>
    </row>
    <row r="96" spans="13:89" x14ac:dyDescent="0.2">
      <c r="P96" s="5" t="s">
        <v>26</v>
      </c>
    </row>
    <row r="97" spans="2:213" ht="13.5" thickBot="1" x14ac:dyDescent="0.25">
      <c r="S97">
        <f>vita</f>
        <v>40</v>
      </c>
    </row>
    <row r="98" spans="2:213" ht="13.5" thickTop="1" x14ac:dyDescent="0.2">
      <c r="P98">
        <v>0.02</v>
      </c>
      <c r="AB98">
        <v>0.02</v>
      </c>
      <c r="AL98" s="23">
        <v>0.04</v>
      </c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5"/>
      <c r="BH98" s="23">
        <v>0.06</v>
      </c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5"/>
      <c r="CD98" s="23">
        <v>0.08</v>
      </c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5"/>
      <c r="CZ98" s="23">
        <v>0.1</v>
      </c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5"/>
      <c r="DV98" s="23">
        <v>0.12</v>
      </c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P98" s="24"/>
      <c r="EQ98" s="25"/>
      <c r="ER98" s="23">
        <v>0.14000000000000001</v>
      </c>
      <c r="ES98" s="24"/>
      <c r="ET98" s="24"/>
      <c r="EU98" s="7"/>
      <c r="EV98" s="24"/>
      <c r="EW98" s="24"/>
      <c r="EX98" s="24"/>
      <c r="EY98" s="24"/>
      <c r="EZ98" s="24"/>
      <c r="FA98" s="24"/>
      <c r="FB98" s="7"/>
      <c r="FC98" s="24"/>
      <c r="FD98" s="24"/>
      <c r="FE98" s="24"/>
      <c r="FF98" s="24"/>
      <c r="FG98" s="24"/>
      <c r="FH98" s="24"/>
      <c r="FI98" s="7"/>
      <c r="FJ98" s="24"/>
      <c r="FK98" s="24"/>
      <c r="FL98" s="24"/>
      <c r="FM98" s="25"/>
      <c r="FN98" s="23">
        <v>0.16</v>
      </c>
      <c r="FO98" s="24"/>
      <c r="FP98" s="7"/>
      <c r="FQ98" s="24"/>
      <c r="FR98" s="24"/>
      <c r="FS98" s="24"/>
      <c r="FT98" s="24"/>
      <c r="FU98" s="24"/>
      <c r="FV98" s="24"/>
      <c r="FW98" s="7"/>
      <c r="FX98" s="24"/>
      <c r="FY98" s="24"/>
      <c r="FZ98" s="24"/>
      <c r="GA98" s="24"/>
      <c r="GB98" s="24"/>
      <c r="GC98" s="24"/>
      <c r="GD98" s="7"/>
      <c r="GE98" s="24"/>
      <c r="GF98" s="24"/>
      <c r="GG98" s="24"/>
      <c r="GH98" s="24"/>
      <c r="GI98" s="25"/>
      <c r="GJ98" s="23">
        <v>0.18</v>
      </c>
      <c r="GK98" s="7"/>
      <c r="GL98" s="24"/>
      <c r="GM98" s="24"/>
      <c r="GN98" s="24"/>
      <c r="GO98" s="24"/>
      <c r="GP98" s="24"/>
      <c r="GQ98" s="24"/>
      <c r="GR98" s="7"/>
      <c r="GS98" s="24"/>
      <c r="GT98" s="24"/>
      <c r="GU98" s="24"/>
      <c r="GV98" s="24"/>
      <c r="GW98" s="24"/>
      <c r="GX98" s="24"/>
      <c r="GY98" s="7"/>
      <c r="GZ98" s="24"/>
      <c r="HA98" s="24"/>
      <c r="HB98" s="24"/>
      <c r="HC98" s="24"/>
      <c r="HD98" s="24"/>
      <c r="HE98" s="25"/>
    </row>
    <row r="99" spans="2:213" x14ac:dyDescent="0.2">
      <c r="AL99" s="26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8"/>
      <c r="BH99" s="26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8"/>
      <c r="CD99" s="26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8"/>
      <c r="CZ99" s="26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8"/>
      <c r="DV99" s="26"/>
      <c r="DW99" s="27"/>
      <c r="DX99" s="27"/>
      <c r="DY99" s="27"/>
      <c r="DZ99" s="27"/>
      <c r="EA99" s="27"/>
      <c r="EB99" s="27"/>
      <c r="EC99" s="27"/>
      <c r="ED99" s="27"/>
      <c r="EE99" s="27"/>
      <c r="EF99" s="27"/>
      <c r="EG99" s="27"/>
      <c r="EH99" s="27"/>
      <c r="EI99" s="27"/>
      <c r="EJ99" s="27"/>
      <c r="EK99" s="27"/>
      <c r="EL99" s="27"/>
      <c r="EM99" s="27"/>
      <c r="EN99" s="27"/>
      <c r="EP99" s="27"/>
      <c r="EQ99" s="28"/>
      <c r="ER99" s="26"/>
      <c r="ES99" s="27"/>
      <c r="ET99" s="27"/>
      <c r="EV99" s="27"/>
      <c r="EW99" s="27"/>
      <c r="EX99" s="27"/>
      <c r="EY99" s="27"/>
      <c r="EZ99" s="27"/>
      <c r="FA99" s="27"/>
      <c r="FC99" s="27"/>
      <c r="FD99" s="27"/>
      <c r="FE99" s="27"/>
      <c r="FF99" s="27"/>
      <c r="FG99" s="27"/>
      <c r="FH99" s="27"/>
      <c r="FJ99" s="27"/>
      <c r="FK99" s="27"/>
      <c r="FL99" s="27"/>
      <c r="FM99" s="28"/>
      <c r="FN99" s="26"/>
      <c r="FO99" s="27"/>
      <c r="FQ99" s="27"/>
      <c r="FR99" s="27"/>
      <c r="FS99" s="27"/>
      <c r="FT99" s="27"/>
      <c r="FU99" s="27"/>
      <c r="FV99" s="27"/>
      <c r="FX99" s="27"/>
      <c r="FY99" s="27"/>
      <c r="FZ99" s="27"/>
      <c r="GA99" s="27"/>
      <c r="GB99" s="27"/>
      <c r="GC99" s="27"/>
      <c r="GE99" s="27"/>
      <c r="GF99" s="27"/>
      <c r="GG99" s="27"/>
      <c r="GH99" s="27"/>
      <c r="GI99" s="28"/>
      <c r="GJ99" s="26"/>
      <c r="GL99" s="27"/>
      <c r="GM99" s="27"/>
      <c r="GN99" s="27"/>
      <c r="GO99" s="27"/>
      <c r="GP99" s="27"/>
      <c r="GQ99" s="27"/>
      <c r="GS99" s="27"/>
      <c r="GT99" s="27"/>
      <c r="GU99" s="27"/>
      <c r="GV99" s="27"/>
      <c r="GW99" s="27"/>
      <c r="GX99" s="27"/>
      <c r="GZ99" s="27"/>
      <c r="HA99" s="27"/>
      <c r="HB99" s="27"/>
      <c r="HC99" s="27"/>
      <c r="HD99" s="27"/>
      <c r="HE99" s="28"/>
    </row>
    <row r="100" spans="2:213" x14ac:dyDescent="0.2">
      <c r="B100">
        <f>1</f>
        <v>1</v>
      </c>
      <c r="C100">
        <f t="shared" ref="C100:K100" si="0">B100+1</f>
        <v>2</v>
      </c>
      <c r="D100">
        <f t="shared" si="0"/>
        <v>3</v>
      </c>
      <c r="E100">
        <f t="shared" si="0"/>
        <v>4</v>
      </c>
      <c r="F100">
        <f t="shared" si="0"/>
        <v>5</v>
      </c>
      <c r="G100">
        <f t="shared" si="0"/>
        <v>6</v>
      </c>
      <c r="H100">
        <f t="shared" si="0"/>
        <v>7</v>
      </c>
      <c r="I100">
        <f t="shared" si="0"/>
        <v>8</v>
      </c>
      <c r="K100">
        <f t="shared" si="0"/>
        <v>1</v>
      </c>
      <c r="P100">
        <v>10</v>
      </c>
      <c r="Q100">
        <f t="shared" ref="Q100:Y100" si="1">P100-1</f>
        <v>9</v>
      </c>
      <c r="R100">
        <f t="shared" si="1"/>
        <v>8</v>
      </c>
      <c r="S100">
        <f t="shared" si="1"/>
        <v>7</v>
      </c>
      <c r="T100">
        <f t="shared" si="1"/>
        <v>6</v>
      </c>
      <c r="U100">
        <f t="shared" si="1"/>
        <v>5</v>
      </c>
      <c r="V100">
        <f t="shared" si="1"/>
        <v>4</v>
      </c>
      <c r="W100">
        <f t="shared" si="1"/>
        <v>3</v>
      </c>
      <c r="X100">
        <f t="shared" si="1"/>
        <v>2</v>
      </c>
      <c r="Y100">
        <f t="shared" si="1"/>
        <v>1</v>
      </c>
      <c r="AB100">
        <f>Z100+1</f>
        <v>1</v>
      </c>
      <c r="AC100">
        <f t="shared" ref="AC100:AK100" si="2">AB100+1</f>
        <v>2</v>
      </c>
      <c r="AD100">
        <f t="shared" si="2"/>
        <v>3</v>
      </c>
      <c r="AE100">
        <f t="shared" si="2"/>
        <v>4</v>
      </c>
      <c r="AF100">
        <f t="shared" si="2"/>
        <v>5</v>
      </c>
      <c r="AG100">
        <f t="shared" si="2"/>
        <v>6</v>
      </c>
      <c r="AH100">
        <f t="shared" si="2"/>
        <v>7</v>
      </c>
      <c r="AI100">
        <f t="shared" si="2"/>
        <v>8</v>
      </c>
      <c r="AJ100">
        <f t="shared" si="2"/>
        <v>9</v>
      </c>
      <c r="AK100">
        <f t="shared" si="2"/>
        <v>10</v>
      </c>
      <c r="AL100" s="26">
        <v>10</v>
      </c>
      <c r="AM100" s="27">
        <f t="shared" ref="AM100:AU100" si="3">AL100-1</f>
        <v>9</v>
      </c>
      <c r="AN100" s="27">
        <f t="shared" si="3"/>
        <v>8</v>
      </c>
      <c r="AO100" s="27">
        <f t="shared" si="3"/>
        <v>7</v>
      </c>
      <c r="AP100" s="27">
        <f t="shared" si="3"/>
        <v>6</v>
      </c>
      <c r="AQ100" s="27">
        <f t="shared" si="3"/>
        <v>5</v>
      </c>
      <c r="AR100" s="27">
        <f t="shared" si="3"/>
        <v>4</v>
      </c>
      <c r="AS100" s="27">
        <f t="shared" si="3"/>
        <v>3</v>
      </c>
      <c r="AT100" s="27">
        <f t="shared" si="3"/>
        <v>2</v>
      </c>
      <c r="AU100" s="27">
        <f t="shared" si="3"/>
        <v>1</v>
      </c>
      <c r="AV100" s="27"/>
      <c r="AW100" s="27"/>
      <c r="AX100" s="27">
        <f>AV100+1</f>
        <v>1</v>
      </c>
      <c r="AY100" s="27">
        <f t="shared" ref="AY100:BG100" si="4">AX100+1</f>
        <v>2</v>
      </c>
      <c r="AZ100" s="27">
        <f t="shared" si="4"/>
        <v>3</v>
      </c>
      <c r="BA100" s="27">
        <f t="shared" si="4"/>
        <v>4</v>
      </c>
      <c r="BB100" s="27">
        <f t="shared" si="4"/>
        <v>5</v>
      </c>
      <c r="BC100" s="27">
        <f t="shared" si="4"/>
        <v>6</v>
      </c>
      <c r="BD100" s="27">
        <f t="shared" si="4"/>
        <v>7</v>
      </c>
      <c r="BE100" s="27">
        <f t="shared" si="4"/>
        <v>8</v>
      </c>
      <c r="BF100" s="27">
        <f t="shared" si="4"/>
        <v>9</v>
      </c>
      <c r="BG100" s="28">
        <f t="shared" si="4"/>
        <v>10</v>
      </c>
      <c r="BH100" s="26">
        <v>10</v>
      </c>
      <c r="BI100" s="27">
        <f t="shared" ref="BI100:BQ100" si="5">BH100-1</f>
        <v>9</v>
      </c>
      <c r="BJ100" s="27">
        <f t="shared" si="5"/>
        <v>8</v>
      </c>
      <c r="BK100" s="27">
        <f t="shared" si="5"/>
        <v>7</v>
      </c>
      <c r="BL100" s="27">
        <f t="shared" si="5"/>
        <v>6</v>
      </c>
      <c r="BM100" s="27">
        <f t="shared" si="5"/>
        <v>5</v>
      </c>
      <c r="BN100" s="27">
        <f t="shared" si="5"/>
        <v>4</v>
      </c>
      <c r="BO100" s="27">
        <f t="shared" si="5"/>
        <v>3</v>
      </c>
      <c r="BP100" s="27">
        <f t="shared" si="5"/>
        <v>2</v>
      </c>
      <c r="BQ100" s="27">
        <f t="shared" si="5"/>
        <v>1</v>
      </c>
      <c r="BR100" s="27"/>
      <c r="BS100" s="27"/>
      <c r="BT100" s="27">
        <f>BR100+1</f>
        <v>1</v>
      </c>
      <c r="BU100" s="27">
        <f t="shared" ref="BU100:CC100" si="6">BT100+1</f>
        <v>2</v>
      </c>
      <c r="BV100" s="27">
        <f t="shared" si="6"/>
        <v>3</v>
      </c>
      <c r="BW100" s="27">
        <f t="shared" si="6"/>
        <v>4</v>
      </c>
      <c r="BX100" s="27">
        <f t="shared" si="6"/>
        <v>5</v>
      </c>
      <c r="BY100" s="27">
        <f t="shared" si="6"/>
        <v>6</v>
      </c>
      <c r="BZ100" s="27">
        <f t="shared" si="6"/>
        <v>7</v>
      </c>
      <c r="CA100" s="27">
        <f t="shared" si="6"/>
        <v>8</v>
      </c>
      <c r="CB100" s="27">
        <f t="shared" si="6"/>
        <v>9</v>
      </c>
      <c r="CC100" s="28">
        <f t="shared" si="6"/>
        <v>10</v>
      </c>
      <c r="CD100" s="26">
        <v>10</v>
      </c>
      <c r="CE100" s="27">
        <f t="shared" ref="CE100:CM100" si="7">CD100-1</f>
        <v>9</v>
      </c>
      <c r="CF100" s="27">
        <f t="shared" si="7"/>
        <v>8</v>
      </c>
      <c r="CG100" s="27">
        <f t="shared" si="7"/>
        <v>7</v>
      </c>
      <c r="CH100" s="27">
        <f t="shared" si="7"/>
        <v>6</v>
      </c>
      <c r="CI100" s="27">
        <f t="shared" si="7"/>
        <v>5</v>
      </c>
      <c r="CJ100" s="27">
        <f t="shared" si="7"/>
        <v>4</v>
      </c>
      <c r="CK100" s="27">
        <f t="shared" si="7"/>
        <v>3</v>
      </c>
      <c r="CL100" s="27">
        <f t="shared" si="7"/>
        <v>2</v>
      </c>
      <c r="CM100" s="27">
        <f t="shared" si="7"/>
        <v>1</v>
      </c>
      <c r="CN100" s="27"/>
      <c r="CO100" s="27"/>
      <c r="CP100" s="27">
        <f>CN100+1</f>
        <v>1</v>
      </c>
      <c r="CQ100" s="27">
        <f t="shared" ref="CQ100:CY100" si="8">CP100+1</f>
        <v>2</v>
      </c>
      <c r="CR100" s="27">
        <f t="shared" si="8"/>
        <v>3</v>
      </c>
      <c r="CS100" s="27">
        <f t="shared" si="8"/>
        <v>4</v>
      </c>
      <c r="CT100" s="27">
        <f t="shared" si="8"/>
        <v>5</v>
      </c>
      <c r="CU100" s="27">
        <f t="shared" si="8"/>
        <v>6</v>
      </c>
      <c r="CV100" s="27">
        <f t="shared" si="8"/>
        <v>7</v>
      </c>
      <c r="CW100" s="27">
        <f t="shared" si="8"/>
        <v>8</v>
      </c>
      <c r="CX100" s="27">
        <f t="shared" si="8"/>
        <v>9</v>
      </c>
      <c r="CY100" s="28">
        <f t="shared" si="8"/>
        <v>10</v>
      </c>
      <c r="CZ100" s="26">
        <v>10</v>
      </c>
      <c r="DA100" s="27">
        <f t="shared" ref="DA100:DI100" si="9">CZ100-1</f>
        <v>9</v>
      </c>
      <c r="DB100" s="27">
        <f t="shared" si="9"/>
        <v>8</v>
      </c>
      <c r="DC100" s="27">
        <f t="shared" si="9"/>
        <v>7</v>
      </c>
      <c r="DD100" s="27">
        <f t="shared" si="9"/>
        <v>6</v>
      </c>
      <c r="DE100" s="27">
        <f t="shared" si="9"/>
        <v>5</v>
      </c>
      <c r="DF100" s="27">
        <f t="shared" si="9"/>
        <v>4</v>
      </c>
      <c r="DG100" s="27">
        <f t="shared" si="9"/>
        <v>3</v>
      </c>
      <c r="DH100" s="27">
        <f t="shared" si="9"/>
        <v>2</v>
      </c>
      <c r="DI100" s="27">
        <f t="shared" si="9"/>
        <v>1</v>
      </c>
      <c r="DJ100" s="27"/>
      <c r="DK100" s="27"/>
      <c r="DL100" s="27">
        <f>DJ100+1</f>
        <v>1</v>
      </c>
      <c r="DM100" s="27">
        <f t="shared" ref="DM100:DU100" si="10">DL100+1</f>
        <v>2</v>
      </c>
      <c r="DN100" s="27">
        <f t="shared" si="10"/>
        <v>3</v>
      </c>
      <c r="DO100" s="27">
        <f t="shared" si="10"/>
        <v>4</v>
      </c>
      <c r="DP100" s="27">
        <f t="shared" si="10"/>
        <v>5</v>
      </c>
      <c r="DQ100" s="27">
        <f t="shared" si="10"/>
        <v>6</v>
      </c>
      <c r="DR100" s="27">
        <f t="shared" si="10"/>
        <v>7</v>
      </c>
      <c r="DS100" s="27">
        <f t="shared" si="10"/>
        <v>8</v>
      </c>
      <c r="DT100" s="27">
        <f t="shared" si="10"/>
        <v>9</v>
      </c>
      <c r="DU100" s="28">
        <f t="shared" si="10"/>
        <v>10</v>
      </c>
      <c r="DV100" s="26">
        <v>10</v>
      </c>
      <c r="DW100" s="27">
        <f t="shared" ref="DW100:EE100" si="11">DV100-1</f>
        <v>9</v>
      </c>
      <c r="DX100" s="27">
        <f t="shared" si="11"/>
        <v>8</v>
      </c>
      <c r="DY100" s="27">
        <f t="shared" si="11"/>
        <v>7</v>
      </c>
      <c r="DZ100" s="27">
        <f t="shared" si="11"/>
        <v>6</v>
      </c>
      <c r="EA100" s="27">
        <f t="shared" si="11"/>
        <v>5</v>
      </c>
      <c r="EB100" s="27">
        <f t="shared" si="11"/>
        <v>4</v>
      </c>
      <c r="EC100" s="27">
        <f t="shared" si="11"/>
        <v>3</v>
      </c>
      <c r="ED100" s="27">
        <f t="shared" si="11"/>
        <v>2</v>
      </c>
      <c r="EE100" s="27">
        <f t="shared" si="11"/>
        <v>1</v>
      </c>
      <c r="EF100" s="27"/>
      <c r="EG100" s="27"/>
      <c r="EH100" s="27">
        <f>EF100+1</f>
        <v>1</v>
      </c>
      <c r="EI100" s="27">
        <f t="shared" ref="EI100:EQ100" si="12">EH100+1</f>
        <v>2</v>
      </c>
      <c r="EJ100" s="27">
        <f t="shared" si="12"/>
        <v>3</v>
      </c>
      <c r="EK100" s="27">
        <f t="shared" si="12"/>
        <v>4</v>
      </c>
      <c r="EL100" s="27">
        <f t="shared" si="12"/>
        <v>5</v>
      </c>
      <c r="EM100" s="27">
        <f t="shared" si="12"/>
        <v>6</v>
      </c>
      <c r="EN100" s="27">
        <f t="shared" si="12"/>
        <v>7</v>
      </c>
      <c r="EO100" s="8">
        <f t="shared" si="12"/>
        <v>8</v>
      </c>
      <c r="EP100" s="27">
        <f t="shared" si="12"/>
        <v>9</v>
      </c>
      <c r="EQ100" s="28">
        <f t="shared" si="12"/>
        <v>10</v>
      </c>
      <c r="ER100" s="26">
        <v>10</v>
      </c>
      <c r="ES100" s="27">
        <f t="shared" ref="ES100:FA100" si="13">ER100-1</f>
        <v>9</v>
      </c>
      <c r="ET100" s="27">
        <f t="shared" si="13"/>
        <v>8</v>
      </c>
      <c r="EU100" s="8">
        <f t="shared" si="13"/>
        <v>7</v>
      </c>
      <c r="EV100" s="27">
        <f t="shared" si="13"/>
        <v>6</v>
      </c>
      <c r="EW100" s="27">
        <f t="shared" si="13"/>
        <v>5</v>
      </c>
      <c r="EX100" s="27">
        <f t="shared" si="13"/>
        <v>4</v>
      </c>
      <c r="EY100" s="27">
        <f t="shared" si="13"/>
        <v>3</v>
      </c>
      <c r="EZ100" s="27">
        <f t="shared" si="13"/>
        <v>2</v>
      </c>
      <c r="FA100" s="27">
        <f t="shared" si="13"/>
        <v>1</v>
      </c>
      <c r="FC100" s="27"/>
      <c r="FD100" s="27">
        <f>FB100+1</f>
        <v>1</v>
      </c>
      <c r="FE100" s="27">
        <f t="shared" ref="FE100:FM100" si="14">FD100+1</f>
        <v>2</v>
      </c>
      <c r="FF100" s="27">
        <f t="shared" si="14"/>
        <v>3</v>
      </c>
      <c r="FG100" s="27">
        <f t="shared" si="14"/>
        <v>4</v>
      </c>
      <c r="FH100" s="27">
        <f t="shared" si="14"/>
        <v>5</v>
      </c>
      <c r="FI100" s="8">
        <f t="shared" si="14"/>
        <v>6</v>
      </c>
      <c r="FJ100" s="27">
        <f t="shared" si="14"/>
        <v>7</v>
      </c>
      <c r="FK100" s="27">
        <f t="shared" si="14"/>
        <v>8</v>
      </c>
      <c r="FL100" s="27">
        <f t="shared" si="14"/>
        <v>9</v>
      </c>
      <c r="FM100" s="28">
        <f t="shared" si="14"/>
        <v>10</v>
      </c>
      <c r="FN100" s="26">
        <v>10</v>
      </c>
      <c r="FO100" s="27">
        <f t="shared" ref="FO100:FW100" si="15">FN100-1</f>
        <v>9</v>
      </c>
      <c r="FP100" s="8">
        <f t="shared" si="15"/>
        <v>8</v>
      </c>
      <c r="FQ100" s="27">
        <f t="shared" si="15"/>
        <v>7</v>
      </c>
      <c r="FR100" s="27">
        <f t="shared" si="15"/>
        <v>6</v>
      </c>
      <c r="FS100" s="27">
        <f t="shared" si="15"/>
        <v>5</v>
      </c>
      <c r="FT100" s="27">
        <f t="shared" si="15"/>
        <v>4</v>
      </c>
      <c r="FU100" s="27">
        <f t="shared" si="15"/>
        <v>3</v>
      </c>
      <c r="FV100" s="27">
        <f t="shared" si="15"/>
        <v>2</v>
      </c>
      <c r="FW100" s="8">
        <f t="shared" si="15"/>
        <v>1</v>
      </c>
      <c r="FX100" s="27"/>
      <c r="FY100" s="27"/>
      <c r="FZ100" s="27">
        <f>FX100+1</f>
        <v>1</v>
      </c>
      <c r="GA100" s="27">
        <f t="shared" ref="GA100:GI100" si="16">FZ100+1</f>
        <v>2</v>
      </c>
      <c r="GB100" s="27">
        <f t="shared" si="16"/>
        <v>3</v>
      </c>
      <c r="GC100" s="27">
        <f t="shared" si="16"/>
        <v>4</v>
      </c>
      <c r="GD100" s="8">
        <f t="shared" si="16"/>
        <v>5</v>
      </c>
      <c r="GE100" s="27">
        <f t="shared" si="16"/>
        <v>6</v>
      </c>
      <c r="GF100" s="27">
        <f t="shared" si="16"/>
        <v>7</v>
      </c>
      <c r="GG100" s="27">
        <f t="shared" si="16"/>
        <v>8</v>
      </c>
      <c r="GH100" s="27">
        <f t="shared" si="16"/>
        <v>9</v>
      </c>
      <c r="GI100" s="28">
        <f t="shared" si="16"/>
        <v>10</v>
      </c>
      <c r="GJ100" s="26">
        <v>10</v>
      </c>
      <c r="GK100" s="8">
        <f t="shared" ref="GK100:GS100" si="17">GJ100-1</f>
        <v>9</v>
      </c>
      <c r="GL100" s="27">
        <f t="shared" si="17"/>
        <v>8</v>
      </c>
      <c r="GM100" s="27">
        <f t="shared" si="17"/>
        <v>7</v>
      </c>
      <c r="GN100" s="27">
        <f t="shared" si="17"/>
        <v>6</v>
      </c>
      <c r="GO100" s="27">
        <f t="shared" si="17"/>
        <v>5</v>
      </c>
      <c r="GP100" s="27">
        <f t="shared" si="17"/>
        <v>4</v>
      </c>
      <c r="GQ100" s="27">
        <f t="shared" si="17"/>
        <v>3</v>
      </c>
      <c r="GR100" s="8">
        <f t="shared" si="17"/>
        <v>2</v>
      </c>
      <c r="GS100" s="27">
        <f t="shared" si="17"/>
        <v>1</v>
      </c>
      <c r="GT100" s="27"/>
      <c r="GU100" s="27"/>
      <c r="GV100" s="27">
        <f>GT100+1</f>
        <v>1</v>
      </c>
      <c r="GW100" s="27">
        <f t="shared" ref="GW100:HE100" si="18">GV100+1</f>
        <v>2</v>
      </c>
      <c r="GX100" s="27">
        <f t="shared" si="18"/>
        <v>3</v>
      </c>
      <c r="GY100" s="8">
        <f t="shared" si="18"/>
        <v>4</v>
      </c>
      <c r="GZ100" s="27">
        <f t="shared" si="18"/>
        <v>5</v>
      </c>
      <c r="HA100" s="27">
        <f t="shared" si="18"/>
        <v>6</v>
      </c>
      <c r="HB100" s="27">
        <f t="shared" si="18"/>
        <v>7</v>
      </c>
      <c r="HC100" s="27">
        <f t="shared" si="18"/>
        <v>8</v>
      </c>
      <c r="HD100" s="27">
        <f t="shared" si="18"/>
        <v>9</v>
      </c>
      <c r="HE100" s="28">
        <f t="shared" si="18"/>
        <v>10</v>
      </c>
    </row>
    <row r="101" spans="2:213" x14ac:dyDescent="0.2">
      <c r="B101">
        <f t="shared" ref="B101:K101" si="19">RADIANS(-10*B100)</f>
        <v>-0.17453292519943295</v>
      </c>
      <c r="C101">
        <f t="shared" si="19"/>
        <v>-0.3490658503988659</v>
      </c>
      <c r="D101">
        <f t="shared" si="19"/>
        <v>-0.52359877559829882</v>
      </c>
      <c r="E101">
        <f t="shared" si="19"/>
        <v>-0.69813170079773179</v>
      </c>
      <c r="F101">
        <f t="shared" si="19"/>
        <v>-0.87266462599716477</v>
      </c>
      <c r="G101">
        <f t="shared" si="19"/>
        <v>-1.0471975511965976</v>
      </c>
      <c r="H101">
        <f t="shared" si="19"/>
        <v>-1.2217304763960306</v>
      </c>
      <c r="I101">
        <f t="shared" si="19"/>
        <v>-1.3962634015954636</v>
      </c>
      <c r="K101">
        <f t="shared" si="19"/>
        <v>-0.17453292519943295</v>
      </c>
      <c r="L101">
        <v>0</v>
      </c>
      <c r="M101">
        <v>0</v>
      </c>
      <c r="P101">
        <f t="shared" ref="P101:Y101" si="20">RADIANS(10*P100)</f>
        <v>1.7453292519943295</v>
      </c>
      <c r="Q101">
        <f t="shared" si="20"/>
        <v>1.5707963267948966</v>
      </c>
      <c r="R101">
        <f t="shared" si="20"/>
        <v>1.3962634015954636</v>
      </c>
      <c r="S101">
        <f t="shared" si="20"/>
        <v>1.2217304763960306</v>
      </c>
      <c r="T101">
        <f t="shared" si="20"/>
        <v>1.0471975511965976</v>
      </c>
      <c r="U101">
        <f t="shared" si="20"/>
        <v>0.87266462599716477</v>
      </c>
      <c r="V101">
        <f t="shared" si="20"/>
        <v>0.69813170079773179</v>
      </c>
      <c r="W101">
        <f t="shared" si="20"/>
        <v>0.52359877559829882</v>
      </c>
      <c r="X101">
        <f t="shared" si="20"/>
        <v>0.3490658503988659</v>
      </c>
      <c r="Y101">
        <f t="shared" si="20"/>
        <v>0.17453292519943295</v>
      </c>
      <c r="Z101">
        <v>0</v>
      </c>
      <c r="AA101">
        <v>0</v>
      </c>
      <c r="AB101">
        <f t="shared" ref="AB101:AK101" si="21">RADIANS(-10*AB100)</f>
        <v>-0.17453292519943295</v>
      </c>
      <c r="AC101">
        <f t="shared" si="21"/>
        <v>-0.3490658503988659</v>
      </c>
      <c r="AD101">
        <f t="shared" si="21"/>
        <v>-0.52359877559829882</v>
      </c>
      <c r="AE101">
        <f t="shared" si="21"/>
        <v>-0.69813170079773179</v>
      </c>
      <c r="AF101">
        <f t="shared" si="21"/>
        <v>-0.87266462599716477</v>
      </c>
      <c r="AG101">
        <f t="shared" si="21"/>
        <v>-1.0471975511965976</v>
      </c>
      <c r="AH101">
        <f t="shared" si="21"/>
        <v>-1.2217304763960306</v>
      </c>
      <c r="AI101">
        <f t="shared" si="21"/>
        <v>-1.3962634015954636</v>
      </c>
      <c r="AJ101">
        <f t="shared" si="21"/>
        <v>-1.5707963267948966</v>
      </c>
      <c r="AK101">
        <f t="shared" si="21"/>
        <v>-1.7453292519943295</v>
      </c>
      <c r="AL101" s="26">
        <f t="shared" ref="AL101:AU101" si="22">RADIANS(10*AL100)</f>
        <v>1.7453292519943295</v>
      </c>
      <c r="AM101" s="27">
        <f t="shared" si="22"/>
        <v>1.5707963267948966</v>
      </c>
      <c r="AN101" s="27">
        <f t="shared" si="22"/>
        <v>1.3962634015954636</v>
      </c>
      <c r="AO101" s="27">
        <f t="shared" si="22"/>
        <v>1.2217304763960306</v>
      </c>
      <c r="AP101" s="27">
        <f t="shared" si="22"/>
        <v>1.0471975511965976</v>
      </c>
      <c r="AQ101" s="27">
        <f t="shared" si="22"/>
        <v>0.87266462599716477</v>
      </c>
      <c r="AR101" s="27">
        <f t="shared" si="22"/>
        <v>0.69813170079773179</v>
      </c>
      <c r="AS101" s="27">
        <f t="shared" si="22"/>
        <v>0.52359877559829882</v>
      </c>
      <c r="AT101" s="27">
        <f t="shared" si="22"/>
        <v>0.3490658503988659</v>
      </c>
      <c r="AU101" s="27">
        <f t="shared" si="22"/>
        <v>0.17453292519943295</v>
      </c>
      <c r="AV101">
        <v>0</v>
      </c>
      <c r="AW101">
        <v>0</v>
      </c>
      <c r="AX101" s="27">
        <f t="shared" ref="AX101:BG101" si="23">RADIANS(-10*AX100)</f>
        <v>-0.17453292519943295</v>
      </c>
      <c r="AY101" s="27">
        <f t="shared" si="23"/>
        <v>-0.3490658503988659</v>
      </c>
      <c r="AZ101" s="27">
        <f t="shared" si="23"/>
        <v>-0.52359877559829882</v>
      </c>
      <c r="BA101" s="27">
        <f t="shared" si="23"/>
        <v>-0.69813170079773179</v>
      </c>
      <c r="BB101" s="27">
        <f t="shared" si="23"/>
        <v>-0.87266462599716477</v>
      </c>
      <c r="BC101" s="27">
        <f t="shared" si="23"/>
        <v>-1.0471975511965976</v>
      </c>
      <c r="BD101" s="27">
        <f t="shared" si="23"/>
        <v>-1.2217304763960306</v>
      </c>
      <c r="BE101" s="27">
        <f t="shared" si="23"/>
        <v>-1.3962634015954636</v>
      </c>
      <c r="BF101" s="27">
        <f t="shared" si="23"/>
        <v>-1.5707963267948966</v>
      </c>
      <c r="BG101" s="28">
        <f t="shared" si="23"/>
        <v>-1.7453292519943295</v>
      </c>
      <c r="BH101" s="26">
        <f t="shared" ref="BH101:BQ101" si="24">RADIANS(10*BH100)</f>
        <v>1.7453292519943295</v>
      </c>
      <c r="BI101" s="27">
        <f t="shared" si="24"/>
        <v>1.5707963267948966</v>
      </c>
      <c r="BJ101" s="27">
        <f t="shared" si="24"/>
        <v>1.3962634015954636</v>
      </c>
      <c r="BK101" s="27">
        <f t="shared" si="24"/>
        <v>1.2217304763960306</v>
      </c>
      <c r="BL101" s="27">
        <f t="shared" si="24"/>
        <v>1.0471975511965976</v>
      </c>
      <c r="BM101" s="27">
        <f t="shared" si="24"/>
        <v>0.87266462599716477</v>
      </c>
      <c r="BN101" s="27">
        <f t="shared" si="24"/>
        <v>0.69813170079773179</v>
      </c>
      <c r="BO101" s="27">
        <f t="shared" si="24"/>
        <v>0.52359877559829882</v>
      </c>
      <c r="BP101" s="27">
        <f t="shared" si="24"/>
        <v>0.3490658503988659</v>
      </c>
      <c r="BQ101" s="27">
        <f t="shared" si="24"/>
        <v>0.17453292519943295</v>
      </c>
      <c r="BR101">
        <v>0</v>
      </c>
      <c r="BS101">
        <v>0</v>
      </c>
      <c r="BT101" s="27">
        <f t="shared" ref="BT101:CC101" si="25">RADIANS(-10*BT100)</f>
        <v>-0.17453292519943295</v>
      </c>
      <c r="BU101" s="27">
        <f t="shared" si="25"/>
        <v>-0.3490658503988659</v>
      </c>
      <c r="BV101" s="27">
        <f t="shared" si="25"/>
        <v>-0.52359877559829882</v>
      </c>
      <c r="BW101" s="27">
        <f t="shared" si="25"/>
        <v>-0.69813170079773179</v>
      </c>
      <c r="BX101" s="27">
        <f t="shared" si="25"/>
        <v>-0.87266462599716477</v>
      </c>
      <c r="BY101" s="27">
        <f t="shared" si="25"/>
        <v>-1.0471975511965976</v>
      </c>
      <c r="BZ101" s="27">
        <f t="shared" si="25"/>
        <v>-1.2217304763960306</v>
      </c>
      <c r="CA101" s="27">
        <f t="shared" si="25"/>
        <v>-1.3962634015954636</v>
      </c>
      <c r="CB101" s="27">
        <f t="shared" si="25"/>
        <v>-1.5707963267948966</v>
      </c>
      <c r="CC101" s="28">
        <f t="shared" si="25"/>
        <v>-1.7453292519943295</v>
      </c>
      <c r="CD101" s="26">
        <f t="shared" ref="CD101:CM101" si="26">RADIANS(10*CD100)</f>
        <v>1.7453292519943295</v>
      </c>
      <c r="CE101" s="27">
        <f t="shared" si="26"/>
        <v>1.5707963267948966</v>
      </c>
      <c r="CF101" s="27">
        <f t="shared" si="26"/>
        <v>1.3962634015954636</v>
      </c>
      <c r="CG101" s="27">
        <f t="shared" si="26"/>
        <v>1.2217304763960306</v>
      </c>
      <c r="CH101" s="27">
        <f t="shared" si="26"/>
        <v>1.0471975511965976</v>
      </c>
      <c r="CI101" s="27">
        <f t="shared" si="26"/>
        <v>0.87266462599716477</v>
      </c>
      <c r="CJ101" s="27">
        <f t="shared" si="26"/>
        <v>0.69813170079773179</v>
      </c>
      <c r="CK101" s="27">
        <f t="shared" si="26"/>
        <v>0.52359877559829882</v>
      </c>
      <c r="CL101" s="27">
        <f t="shared" si="26"/>
        <v>0.3490658503988659</v>
      </c>
      <c r="CM101" s="27">
        <f t="shared" si="26"/>
        <v>0.17453292519943295</v>
      </c>
      <c r="CN101">
        <v>0</v>
      </c>
      <c r="CO101">
        <v>0</v>
      </c>
      <c r="CP101" s="27">
        <f t="shared" ref="CP101:CY101" si="27">RADIANS(-10*CP100)</f>
        <v>-0.17453292519943295</v>
      </c>
      <c r="CQ101" s="27">
        <f t="shared" si="27"/>
        <v>-0.3490658503988659</v>
      </c>
      <c r="CR101" s="27">
        <f t="shared" si="27"/>
        <v>-0.52359877559829882</v>
      </c>
      <c r="CS101" s="27">
        <f t="shared" si="27"/>
        <v>-0.69813170079773179</v>
      </c>
      <c r="CT101" s="27">
        <f t="shared" si="27"/>
        <v>-0.87266462599716477</v>
      </c>
      <c r="CU101" s="27">
        <f t="shared" si="27"/>
        <v>-1.0471975511965976</v>
      </c>
      <c r="CV101" s="27">
        <f t="shared" si="27"/>
        <v>-1.2217304763960306</v>
      </c>
      <c r="CW101" s="27">
        <f t="shared" si="27"/>
        <v>-1.3962634015954636</v>
      </c>
      <c r="CX101" s="27">
        <f t="shared" si="27"/>
        <v>-1.5707963267948966</v>
      </c>
      <c r="CY101" s="28">
        <f t="shared" si="27"/>
        <v>-1.7453292519943295</v>
      </c>
      <c r="CZ101" s="26">
        <f t="shared" ref="CZ101:DI101" si="28">RADIANS(10*CZ100)</f>
        <v>1.7453292519943295</v>
      </c>
      <c r="DA101" s="27">
        <f t="shared" si="28"/>
        <v>1.5707963267948966</v>
      </c>
      <c r="DB101" s="27">
        <f t="shared" si="28"/>
        <v>1.3962634015954636</v>
      </c>
      <c r="DC101" s="27">
        <f t="shared" si="28"/>
        <v>1.2217304763960306</v>
      </c>
      <c r="DD101" s="27">
        <f t="shared" si="28"/>
        <v>1.0471975511965976</v>
      </c>
      <c r="DE101" s="27">
        <f t="shared" si="28"/>
        <v>0.87266462599716477</v>
      </c>
      <c r="DF101" s="27">
        <f t="shared" si="28"/>
        <v>0.69813170079773179</v>
      </c>
      <c r="DG101" s="27">
        <f t="shared" si="28"/>
        <v>0.52359877559829882</v>
      </c>
      <c r="DH101" s="27">
        <f t="shared" si="28"/>
        <v>0.3490658503988659</v>
      </c>
      <c r="DI101" s="27">
        <f t="shared" si="28"/>
        <v>0.17453292519943295</v>
      </c>
      <c r="DJ101">
        <v>0</v>
      </c>
      <c r="DK101">
        <v>0</v>
      </c>
      <c r="DL101" s="27">
        <f t="shared" ref="DL101:DU101" si="29">RADIANS(-10*DL100)</f>
        <v>-0.17453292519943295</v>
      </c>
      <c r="DM101" s="27">
        <f t="shared" si="29"/>
        <v>-0.3490658503988659</v>
      </c>
      <c r="DN101" s="27">
        <f t="shared" si="29"/>
        <v>-0.52359877559829882</v>
      </c>
      <c r="DO101" s="27">
        <f t="shared" si="29"/>
        <v>-0.69813170079773179</v>
      </c>
      <c r="DP101" s="27">
        <f t="shared" si="29"/>
        <v>-0.87266462599716477</v>
      </c>
      <c r="DQ101" s="27">
        <f t="shared" si="29"/>
        <v>-1.0471975511965976</v>
      </c>
      <c r="DR101" s="27">
        <f t="shared" si="29"/>
        <v>-1.2217304763960306</v>
      </c>
      <c r="DS101" s="27">
        <f t="shared" si="29"/>
        <v>-1.3962634015954636</v>
      </c>
      <c r="DT101" s="27">
        <f t="shared" si="29"/>
        <v>-1.5707963267948966</v>
      </c>
      <c r="DU101" s="28">
        <f t="shared" si="29"/>
        <v>-1.7453292519943295</v>
      </c>
      <c r="DV101" s="26">
        <f t="shared" ref="DV101:EE101" si="30">RADIANS(10*DV100)</f>
        <v>1.7453292519943295</v>
      </c>
      <c r="DW101" s="27">
        <f t="shared" si="30"/>
        <v>1.5707963267948966</v>
      </c>
      <c r="DX101" s="27">
        <f t="shared" si="30"/>
        <v>1.3962634015954636</v>
      </c>
      <c r="DY101" s="27">
        <f t="shared" si="30"/>
        <v>1.2217304763960306</v>
      </c>
      <c r="DZ101" s="27">
        <f t="shared" si="30"/>
        <v>1.0471975511965976</v>
      </c>
      <c r="EA101" s="27">
        <f t="shared" si="30"/>
        <v>0.87266462599716477</v>
      </c>
      <c r="EB101" s="27">
        <f t="shared" si="30"/>
        <v>0.69813170079773179</v>
      </c>
      <c r="EC101" s="27">
        <f t="shared" si="30"/>
        <v>0.52359877559829882</v>
      </c>
      <c r="ED101" s="27">
        <f t="shared" si="30"/>
        <v>0.3490658503988659</v>
      </c>
      <c r="EE101" s="27">
        <f t="shared" si="30"/>
        <v>0.17453292519943295</v>
      </c>
      <c r="EF101">
        <v>0</v>
      </c>
      <c r="EG101">
        <v>0</v>
      </c>
      <c r="EH101" s="27">
        <f t="shared" ref="EH101:EQ101" si="31">RADIANS(-10*EH100)</f>
        <v>-0.17453292519943295</v>
      </c>
      <c r="EI101" s="27">
        <f t="shared" si="31"/>
        <v>-0.3490658503988659</v>
      </c>
      <c r="EJ101" s="27">
        <f t="shared" si="31"/>
        <v>-0.52359877559829882</v>
      </c>
      <c r="EK101" s="27">
        <f t="shared" si="31"/>
        <v>-0.69813170079773179</v>
      </c>
      <c r="EL101" s="27">
        <f t="shared" si="31"/>
        <v>-0.87266462599716477</v>
      </c>
      <c r="EM101" s="27">
        <f t="shared" si="31"/>
        <v>-1.0471975511965976</v>
      </c>
      <c r="EN101" s="27">
        <f t="shared" si="31"/>
        <v>-1.2217304763960306</v>
      </c>
      <c r="EO101" s="8">
        <f t="shared" si="31"/>
        <v>-1.3962634015954636</v>
      </c>
      <c r="EP101" s="27">
        <f t="shared" si="31"/>
        <v>-1.5707963267948966</v>
      </c>
      <c r="EQ101" s="28">
        <f t="shared" si="31"/>
        <v>-1.7453292519943295</v>
      </c>
      <c r="ER101" s="26">
        <f t="shared" ref="ER101:FA101" si="32">RADIANS(10*ER100)</f>
        <v>1.7453292519943295</v>
      </c>
      <c r="ES101" s="27">
        <f t="shared" si="32"/>
        <v>1.5707963267948966</v>
      </c>
      <c r="ET101" s="27">
        <f t="shared" si="32"/>
        <v>1.3962634015954636</v>
      </c>
      <c r="EU101" s="8">
        <f t="shared" si="32"/>
        <v>1.2217304763960306</v>
      </c>
      <c r="EV101" s="27">
        <f t="shared" si="32"/>
        <v>1.0471975511965976</v>
      </c>
      <c r="EW101" s="27">
        <f t="shared" si="32"/>
        <v>0.87266462599716477</v>
      </c>
      <c r="EX101" s="27">
        <f t="shared" si="32"/>
        <v>0.69813170079773179</v>
      </c>
      <c r="EY101" s="27">
        <f t="shared" si="32"/>
        <v>0.52359877559829882</v>
      </c>
      <c r="EZ101" s="27">
        <f t="shared" si="32"/>
        <v>0.3490658503988659</v>
      </c>
      <c r="FA101" s="27">
        <f t="shared" si="32"/>
        <v>0.17453292519943295</v>
      </c>
      <c r="FB101" s="8">
        <v>0</v>
      </c>
      <c r="FC101">
        <v>0</v>
      </c>
      <c r="FD101" s="27">
        <f t="shared" ref="FD101:FM101" si="33">RADIANS(-10*FD100)</f>
        <v>-0.17453292519943295</v>
      </c>
      <c r="FE101" s="27">
        <f t="shared" si="33"/>
        <v>-0.3490658503988659</v>
      </c>
      <c r="FF101" s="27">
        <f t="shared" si="33"/>
        <v>-0.52359877559829882</v>
      </c>
      <c r="FG101" s="27">
        <f t="shared" si="33"/>
        <v>-0.69813170079773179</v>
      </c>
      <c r="FH101" s="27">
        <f t="shared" si="33"/>
        <v>-0.87266462599716477</v>
      </c>
      <c r="FI101" s="8">
        <f t="shared" si="33"/>
        <v>-1.0471975511965976</v>
      </c>
      <c r="FJ101" s="27">
        <f t="shared" si="33"/>
        <v>-1.2217304763960306</v>
      </c>
      <c r="FK101" s="27">
        <f t="shared" si="33"/>
        <v>-1.3962634015954636</v>
      </c>
      <c r="FL101" s="27">
        <f t="shared" si="33"/>
        <v>-1.5707963267948966</v>
      </c>
      <c r="FM101" s="28">
        <f t="shared" si="33"/>
        <v>-1.7453292519943295</v>
      </c>
      <c r="FN101" s="26">
        <f t="shared" ref="FN101:FW101" si="34">RADIANS(10*FN100)</f>
        <v>1.7453292519943295</v>
      </c>
      <c r="FO101" s="27">
        <f t="shared" si="34"/>
        <v>1.5707963267948966</v>
      </c>
      <c r="FP101" s="8">
        <f t="shared" si="34"/>
        <v>1.3962634015954636</v>
      </c>
      <c r="FQ101" s="27">
        <f t="shared" si="34"/>
        <v>1.2217304763960306</v>
      </c>
      <c r="FR101" s="27">
        <f t="shared" si="34"/>
        <v>1.0471975511965976</v>
      </c>
      <c r="FS101" s="27">
        <f t="shared" si="34"/>
        <v>0.87266462599716477</v>
      </c>
      <c r="FT101" s="27">
        <f t="shared" si="34"/>
        <v>0.69813170079773179</v>
      </c>
      <c r="FU101" s="27">
        <f t="shared" si="34"/>
        <v>0.52359877559829882</v>
      </c>
      <c r="FV101" s="27">
        <f t="shared" si="34"/>
        <v>0.3490658503988659</v>
      </c>
      <c r="FW101" s="8">
        <f t="shared" si="34"/>
        <v>0.17453292519943295</v>
      </c>
      <c r="FX101">
        <v>0</v>
      </c>
      <c r="FY101">
        <v>0</v>
      </c>
      <c r="FZ101" s="27">
        <f t="shared" ref="FZ101:GI101" si="35">RADIANS(-10*FZ100)</f>
        <v>-0.17453292519943295</v>
      </c>
      <c r="GA101" s="27">
        <f t="shared" si="35"/>
        <v>-0.3490658503988659</v>
      </c>
      <c r="GB101" s="27">
        <f t="shared" si="35"/>
        <v>-0.52359877559829882</v>
      </c>
      <c r="GC101" s="27">
        <f t="shared" si="35"/>
        <v>-0.69813170079773179</v>
      </c>
      <c r="GD101" s="8">
        <f t="shared" si="35"/>
        <v>-0.87266462599716477</v>
      </c>
      <c r="GE101" s="27">
        <f t="shared" si="35"/>
        <v>-1.0471975511965976</v>
      </c>
      <c r="GF101" s="27">
        <f t="shared" si="35"/>
        <v>-1.2217304763960306</v>
      </c>
      <c r="GG101" s="27">
        <f t="shared" si="35"/>
        <v>-1.3962634015954636</v>
      </c>
      <c r="GH101" s="27">
        <f t="shared" si="35"/>
        <v>-1.5707963267948966</v>
      </c>
      <c r="GI101" s="28">
        <f t="shared" si="35"/>
        <v>-1.7453292519943295</v>
      </c>
      <c r="GJ101" s="26">
        <f t="shared" ref="GJ101:GS101" si="36">RADIANS(10*GJ100)</f>
        <v>1.7453292519943295</v>
      </c>
      <c r="GK101" s="8">
        <f t="shared" si="36"/>
        <v>1.5707963267948966</v>
      </c>
      <c r="GL101" s="27">
        <f t="shared" si="36"/>
        <v>1.3962634015954636</v>
      </c>
      <c r="GM101" s="27">
        <f t="shared" si="36"/>
        <v>1.2217304763960306</v>
      </c>
      <c r="GN101" s="27">
        <f t="shared" si="36"/>
        <v>1.0471975511965976</v>
      </c>
      <c r="GO101" s="27">
        <f t="shared" si="36"/>
        <v>0.87266462599716477</v>
      </c>
      <c r="GP101" s="27">
        <f t="shared" si="36"/>
        <v>0.69813170079773179</v>
      </c>
      <c r="GQ101" s="27">
        <f t="shared" si="36"/>
        <v>0.52359877559829882</v>
      </c>
      <c r="GR101" s="8">
        <f t="shared" si="36"/>
        <v>0.3490658503988659</v>
      </c>
      <c r="GS101" s="27">
        <f t="shared" si="36"/>
        <v>0.17453292519943295</v>
      </c>
      <c r="GT101">
        <v>0</v>
      </c>
      <c r="GU101">
        <v>0</v>
      </c>
      <c r="GV101" s="27">
        <f t="shared" ref="GV101:HE101" si="37">RADIANS(-10*GV100)</f>
        <v>-0.17453292519943295</v>
      </c>
      <c r="GW101" s="27">
        <f t="shared" si="37"/>
        <v>-0.3490658503988659</v>
      </c>
      <c r="GX101" s="27">
        <f t="shared" si="37"/>
        <v>-0.52359877559829882</v>
      </c>
      <c r="GY101" s="8">
        <f t="shared" si="37"/>
        <v>-0.69813170079773179</v>
      </c>
      <c r="GZ101" s="27">
        <f t="shared" si="37"/>
        <v>-0.87266462599716477</v>
      </c>
      <c r="HA101" s="27">
        <f t="shared" si="37"/>
        <v>-1.0471975511965976</v>
      </c>
      <c r="HB101" s="27">
        <f t="shared" si="37"/>
        <v>-1.2217304763960306</v>
      </c>
      <c r="HC101" s="27">
        <f t="shared" si="37"/>
        <v>-1.3962634015954636</v>
      </c>
      <c r="HD101" s="27">
        <f t="shared" si="37"/>
        <v>-1.5707963267948966</v>
      </c>
      <c r="HE101" s="28">
        <f t="shared" si="37"/>
        <v>-1.7453292519943295</v>
      </c>
    </row>
    <row r="102" spans="2:213" x14ac:dyDescent="0.2">
      <c r="B102">
        <f t="shared" ref="B102:M102" si="38">COS(B101)</f>
        <v>0.98480775301220802</v>
      </c>
      <c r="C102">
        <f t="shared" si="38"/>
        <v>0.93969262078590843</v>
      </c>
      <c r="D102">
        <f t="shared" si="38"/>
        <v>0.86602540378443871</v>
      </c>
      <c r="E102">
        <f t="shared" si="38"/>
        <v>0.76604444311897801</v>
      </c>
      <c r="F102">
        <f t="shared" si="38"/>
        <v>0.64278760968653936</v>
      </c>
      <c r="G102">
        <f t="shared" si="38"/>
        <v>0.50000000000000011</v>
      </c>
      <c r="H102">
        <f t="shared" si="38"/>
        <v>0.34202014332566882</v>
      </c>
      <c r="I102">
        <f t="shared" si="38"/>
        <v>0.17364817766693041</v>
      </c>
      <c r="K102">
        <f t="shared" si="38"/>
        <v>0.98480775301220802</v>
      </c>
      <c r="L102">
        <f t="shared" si="38"/>
        <v>1</v>
      </c>
      <c r="M102">
        <f t="shared" si="38"/>
        <v>1</v>
      </c>
      <c r="P102">
        <f t="shared" ref="P102:AU102" si="39">COS(P101)</f>
        <v>-0.1736481776669303</v>
      </c>
      <c r="Q102">
        <f t="shared" si="39"/>
        <v>6.1257422745431001E-17</v>
      </c>
      <c r="R102">
        <f t="shared" si="39"/>
        <v>0.17364817766693041</v>
      </c>
      <c r="S102">
        <f t="shared" si="39"/>
        <v>0.34202014332566882</v>
      </c>
      <c r="T102">
        <f t="shared" si="39"/>
        <v>0.50000000000000011</v>
      </c>
      <c r="U102">
        <f t="shared" si="39"/>
        <v>0.64278760968653936</v>
      </c>
      <c r="V102">
        <f t="shared" si="39"/>
        <v>0.76604444311897801</v>
      </c>
      <c r="W102">
        <f t="shared" si="39"/>
        <v>0.86602540378443871</v>
      </c>
      <c r="X102">
        <f t="shared" si="39"/>
        <v>0.93969262078590843</v>
      </c>
      <c r="Y102">
        <f t="shared" si="39"/>
        <v>0.98480775301220802</v>
      </c>
      <c r="Z102">
        <f t="shared" si="39"/>
        <v>1</v>
      </c>
      <c r="AA102">
        <f t="shared" si="39"/>
        <v>1</v>
      </c>
      <c r="AB102">
        <f t="shared" si="39"/>
        <v>0.98480775301220802</v>
      </c>
      <c r="AC102">
        <f t="shared" si="39"/>
        <v>0.93969262078590843</v>
      </c>
      <c r="AD102">
        <f t="shared" si="39"/>
        <v>0.86602540378443871</v>
      </c>
      <c r="AE102">
        <f t="shared" si="39"/>
        <v>0.76604444311897801</v>
      </c>
      <c r="AF102">
        <f t="shared" si="39"/>
        <v>0.64278760968653936</v>
      </c>
      <c r="AG102">
        <f t="shared" si="39"/>
        <v>0.50000000000000011</v>
      </c>
      <c r="AH102">
        <f t="shared" si="39"/>
        <v>0.34202014332566882</v>
      </c>
      <c r="AI102">
        <f t="shared" si="39"/>
        <v>0.17364817766693041</v>
      </c>
      <c r="AJ102">
        <f t="shared" si="39"/>
        <v>6.1257422745431001E-17</v>
      </c>
      <c r="AK102">
        <f t="shared" si="39"/>
        <v>-0.1736481776669303</v>
      </c>
      <c r="AL102" s="26">
        <f t="shared" si="39"/>
        <v>-0.1736481776669303</v>
      </c>
      <c r="AM102" s="27">
        <f t="shared" si="39"/>
        <v>6.1257422745431001E-17</v>
      </c>
      <c r="AN102" s="27">
        <f t="shared" si="39"/>
        <v>0.17364817766693041</v>
      </c>
      <c r="AO102" s="27">
        <f t="shared" si="39"/>
        <v>0.34202014332566882</v>
      </c>
      <c r="AP102" s="27">
        <f t="shared" si="39"/>
        <v>0.50000000000000011</v>
      </c>
      <c r="AQ102" s="27">
        <f t="shared" si="39"/>
        <v>0.64278760968653936</v>
      </c>
      <c r="AR102" s="27">
        <f t="shared" si="39"/>
        <v>0.76604444311897801</v>
      </c>
      <c r="AS102" s="27">
        <f t="shared" si="39"/>
        <v>0.86602540378443871</v>
      </c>
      <c r="AT102" s="27">
        <f t="shared" si="39"/>
        <v>0.93969262078590843</v>
      </c>
      <c r="AU102" s="27">
        <f t="shared" si="39"/>
        <v>0.98480775301220802</v>
      </c>
      <c r="AV102">
        <f t="shared" ref="AV102:CA102" si="40">COS(AV101)</f>
        <v>1</v>
      </c>
      <c r="AW102">
        <f t="shared" si="40"/>
        <v>1</v>
      </c>
      <c r="AX102" s="27">
        <f t="shared" si="40"/>
        <v>0.98480775301220802</v>
      </c>
      <c r="AY102" s="27">
        <f t="shared" si="40"/>
        <v>0.93969262078590843</v>
      </c>
      <c r="AZ102" s="27">
        <f t="shared" si="40"/>
        <v>0.86602540378443871</v>
      </c>
      <c r="BA102" s="27">
        <f t="shared" si="40"/>
        <v>0.76604444311897801</v>
      </c>
      <c r="BB102" s="27">
        <f t="shared" si="40"/>
        <v>0.64278760968653936</v>
      </c>
      <c r="BC102" s="27">
        <f t="shared" si="40"/>
        <v>0.50000000000000011</v>
      </c>
      <c r="BD102" s="27">
        <f t="shared" si="40"/>
        <v>0.34202014332566882</v>
      </c>
      <c r="BE102" s="27">
        <f t="shared" si="40"/>
        <v>0.17364817766693041</v>
      </c>
      <c r="BF102" s="27">
        <f t="shared" si="40"/>
        <v>6.1257422745431001E-17</v>
      </c>
      <c r="BG102" s="28">
        <f t="shared" si="40"/>
        <v>-0.1736481776669303</v>
      </c>
      <c r="BH102" s="26">
        <f t="shared" si="40"/>
        <v>-0.1736481776669303</v>
      </c>
      <c r="BI102" s="27">
        <f t="shared" si="40"/>
        <v>6.1257422745431001E-17</v>
      </c>
      <c r="BJ102" s="27">
        <f t="shared" si="40"/>
        <v>0.17364817766693041</v>
      </c>
      <c r="BK102" s="27">
        <f t="shared" si="40"/>
        <v>0.34202014332566882</v>
      </c>
      <c r="BL102" s="27">
        <f t="shared" si="40"/>
        <v>0.50000000000000011</v>
      </c>
      <c r="BM102" s="27">
        <f t="shared" si="40"/>
        <v>0.64278760968653936</v>
      </c>
      <c r="BN102" s="27">
        <f t="shared" si="40"/>
        <v>0.76604444311897801</v>
      </c>
      <c r="BO102" s="27">
        <f t="shared" si="40"/>
        <v>0.86602540378443871</v>
      </c>
      <c r="BP102" s="27">
        <f t="shared" si="40"/>
        <v>0.93969262078590843</v>
      </c>
      <c r="BQ102" s="27">
        <f t="shared" si="40"/>
        <v>0.98480775301220802</v>
      </c>
      <c r="BR102">
        <f t="shared" si="40"/>
        <v>1</v>
      </c>
      <c r="BS102">
        <f t="shared" si="40"/>
        <v>1</v>
      </c>
      <c r="BT102" s="27">
        <f t="shared" si="40"/>
        <v>0.98480775301220802</v>
      </c>
      <c r="BU102" s="27">
        <f t="shared" si="40"/>
        <v>0.93969262078590843</v>
      </c>
      <c r="BV102" s="27">
        <f t="shared" si="40"/>
        <v>0.86602540378443871</v>
      </c>
      <c r="BW102" s="27">
        <f t="shared" si="40"/>
        <v>0.76604444311897801</v>
      </c>
      <c r="BX102" s="27">
        <f t="shared" si="40"/>
        <v>0.64278760968653936</v>
      </c>
      <c r="BY102" s="27">
        <f t="shared" si="40"/>
        <v>0.50000000000000011</v>
      </c>
      <c r="BZ102" s="27">
        <f t="shared" si="40"/>
        <v>0.34202014332566882</v>
      </c>
      <c r="CA102" s="27">
        <f t="shared" si="40"/>
        <v>0.17364817766693041</v>
      </c>
      <c r="CB102" s="27">
        <f t="shared" ref="CB102:DG102" si="41">COS(CB101)</f>
        <v>6.1257422745431001E-17</v>
      </c>
      <c r="CC102" s="28">
        <f t="shared" si="41"/>
        <v>-0.1736481776669303</v>
      </c>
      <c r="CD102" s="26">
        <f t="shared" si="41"/>
        <v>-0.1736481776669303</v>
      </c>
      <c r="CE102" s="27">
        <f t="shared" si="41"/>
        <v>6.1257422745431001E-17</v>
      </c>
      <c r="CF102" s="27">
        <f t="shared" si="41"/>
        <v>0.17364817766693041</v>
      </c>
      <c r="CG102" s="27">
        <f t="shared" si="41"/>
        <v>0.34202014332566882</v>
      </c>
      <c r="CH102" s="27">
        <f t="shared" si="41"/>
        <v>0.50000000000000011</v>
      </c>
      <c r="CI102" s="27">
        <f t="shared" si="41"/>
        <v>0.64278760968653936</v>
      </c>
      <c r="CJ102" s="27">
        <f t="shared" si="41"/>
        <v>0.76604444311897801</v>
      </c>
      <c r="CK102" s="27">
        <f t="shared" si="41"/>
        <v>0.86602540378443871</v>
      </c>
      <c r="CL102" s="27">
        <f t="shared" si="41"/>
        <v>0.93969262078590843</v>
      </c>
      <c r="CM102" s="27">
        <f t="shared" si="41"/>
        <v>0.98480775301220802</v>
      </c>
      <c r="CN102">
        <f t="shared" si="41"/>
        <v>1</v>
      </c>
      <c r="CO102">
        <f t="shared" si="41"/>
        <v>1</v>
      </c>
      <c r="CP102" s="27">
        <f t="shared" si="41"/>
        <v>0.98480775301220802</v>
      </c>
      <c r="CQ102" s="27">
        <f t="shared" si="41"/>
        <v>0.93969262078590843</v>
      </c>
      <c r="CR102" s="27">
        <f t="shared" si="41"/>
        <v>0.86602540378443871</v>
      </c>
      <c r="CS102" s="27">
        <f t="shared" si="41"/>
        <v>0.76604444311897801</v>
      </c>
      <c r="CT102" s="27">
        <f t="shared" si="41"/>
        <v>0.64278760968653936</v>
      </c>
      <c r="CU102" s="27">
        <f t="shared" si="41"/>
        <v>0.50000000000000011</v>
      </c>
      <c r="CV102" s="27">
        <f t="shared" si="41"/>
        <v>0.34202014332566882</v>
      </c>
      <c r="CW102" s="27">
        <f t="shared" si="41"/>
        <v>0.17364817766693041</v>
      </c>
      <c r="CX102" s="27">
        <f t="shared" si="41"/>
        <v>6.1257422745431001E-17</v>
      </c>
      <c r="CY102" s="28">
        <f t="shared" si="41"/>
        <v>-0.1736481776669303</v>
      </c>
      <c r="CZ102" s="26">
        <f t="shared" si="41"/>
        <v>-0.1736481776669303</v>
      </c>
      <c r="DA102" s="27">
        <f t="shared" si="41"/>
        <v>6.1257422745431001E-17</v>
      </c>
      <c r="DB102" s="27">
        <f t="shared" si="41"/>
        <v>0.17364817766693041</v>
      </c>
      <c r="DC102" s="27">
        <f t="shared" si="41"/>
        <v>0.34202014332566882</v>
      </c>
      <c r="DD102" s="27">
        <f t="shared" si="41"/>
        <v>0.50000000000000011</v>
      </c>
      <c r="DE102" s="27">
        <f t="shared" si="41"/>
        <v>0.64278760968653936</v>
      </c>
      <c r="DF102" s="27">
        <f t="shared" si="41"/>
        <v>0.76604444311897801</v>
      </c>
      <c r="DG102" s="27">
        <f t="shared" si="41"/>
        <v>0.86602540378443871</v>
      </c>
      <c r="DH102" s="27">
        <f t="shared" ref="DH102:EM102" si="42">COS(DH101)</f>
        <v>0.93969262078590843</v>
      </c>
      <c r="DI102" s="27">
        <f t="shared" si="42"/>
        <v>0.98480775301220802</v>
      </c>
      <c r="DJ102">
        <f t="shared" si="42"/>
        <v>1</v>
      </c>
      <c r="DK102">
        <f t="shared" si="42"/>
        <v>1</v>
      </c>
      <c r="DL102" s="27">
        <f t="shared" si="42"/>
        <v>0.98480775301220802</v>
      </c>
      <c r="DM102" s="27">
        <f t="shared" si="42"/>
        <v>0.93969262078590843</v>
      </c>
      <c r="DN102" s="27">
        <f t="shared" si="42"/>
        <v>0.86602540378443871</v>
      </c>
      <c r="DO102" s="27">
        <f t="shared" si="42"/>
        <v>0.76604444311897801</v>
      </c>
      <c r="DP102" s="27">
        <f t="shared" si="42"/>
        <v>0.64278760968653936</v>
      </c>
      <c r="DQ102" s="27">
        <f t="shared" si="42"/>
        <v>0.50000000000000011</v>
      </c>
      <c r="DR102" s="27">
        <f t="shared" si="42"/>
        <v>0.34202014332566882</v>
      </c>
      <c r="DS102" s="27">
        <f t="shared" si="42"/>
        <v>0.17364817766693041</v>
      </c>
      <c r="DT102" s="27">
        <f t="shared" si="42"/>
        <v>6.1257422745431001E-17</v>
      </c>
      <c r="DU102" s="28">
        <f t="shared" si="42"/>
        <v>-0.1736481776669303</v>
      </c>
      <c r="DV102" s="26">
        <f t="shared" si="42"/>
        <v>-0.1736481776669303</v>
      </c>
      <c r="DW102" s="27">
        <f t="shared" si="42"/>
        <v>6.1257422745431001E-17</v>
      </c>
      <c r="DX102" s="27">
        <f t="shared" si="42"/>
        <v>0.17364817766693041</v>
      </c>
      <c r="DY102" s="27">
        <f t="shared" si="42"/>
        <v>0.34202014332566882</v>
      </c>
      <c r="DZ102" s="27">
        <f t="shared" si="42"/>
        <v>0.50000000000000011</v>
      </c>
      <c r="EA102" s="27">
        <f t="shared" si="42"/>
        <v>0.64278760968653936</v>
      </c>
      <c r="EB102" s="27">
        <f t="shared" si="42"/>
        <v>0.76604444311897801</v>
      </c>
      <c r="EC102" s="27">
        <f t="shared" si="42"/>
        <v>0.86602540378443871</v>
      </c>
      <c r="ED102" s="27">
        <f t="shared" si="42"/>
        <v>0.93969262078590843</v>
      </c>
      <c r="EE102" s="27">
        <f t="shared" si="42"/>
        <v>0.98480775301220802</v>
      </c>
      <c r="EF102">
        <f t="shared" si="42"/>
        <v>1</v>
      </c>
      <c r="EG102">
        <f t="shared" si="42"/>
        <v>1</v>
      </c>
      <c r="EH102" s="27">
        <f t="shared" si="42"/>
        <v>0.98480775301220802</v>
      </c>
      <c r="EI102" s="27">
        <f t="shared" si="42"/>
        <v>0.93969262078590843</v>
      </c>
      <c r="EJ102" s="27">
        <f t="shared" si="42"/>
        <v>0.86602540378443871</v>
      </c>
      <c r="EK102" s="27">
        <f t="shared" si="42"/>
        <v>0.76604444311897801</v>
      </c>
      <c r="EL102" s="27">
        <f t="shared" si="42"/>
        <v>0.64278760968653936</v>
      </c>
      <c r="EM102" s="27">
        <f t="shared" si="42"/>
        <v>0.50000000000000011</v>
      </c>
      <c r="EN102" s="27">
        <f t="shared" ref="EN102:FS102" si="43">COS(EN101)</f>
        <v>0.34202014332566882</v>
      </c>
      <c r="EO102" s="8">
        <f t="shared" si="43"/>
        <v>0.17364817766693041</v>
      </c>
      <c r="EP102" s="27">
        <f t="shared" si="43"/>
        <v>6.1257422745431001E-17</v>
      </c>
      <c r="EQ102" s="28">
        <f t="shared" si="43"/>
        <v>-0.1736481776669303</v>
      </c>
      <c r="ER102" s="26">
        <f t="shared" si="43"/>
        <v>-0.1736481776669303</v>
      </c>
      <c r="ES102" s="27">
        <f t="shared" si="43"/>
        <v>6.1257422745431001E-17</v>
      </c>
      <c r="ET102" s="27">
        <f t="shared" si="43"/>
        <v>0.17364817766693041</v>
      </c>
      <c r="EU102" s="8">
        <f t="shared" si="43"/>
        <v>0.34202014332566882</v>
      </c>
      <c r="EV102" s="27">
        <f t="shared" si="43"/>
        <v>0.50000000000000011</v>
      </c>
      <c r="EW102" s="27">
        <f t="shared" si="43"/>
        <v>0.64278760968653936</v>
      </c>
      <c r="EX102" s="27">
        <f t="shared" si="43"/>
        <v>0.76604444311897801</v>
      </c>
      <c r="EY102" s="27">
        <f t="shared" si="43"/>
        <v>0.86602540378443871</v>
      </c>
      <c r="EZ102" s="27">
        <f t="shared" si="43"/>
        <v>0.93969262078590843</v>
      </c>
      <c r="FA102" s="27">
        <f t="shared" si="43"/>
        <v>0.98480775301220802</v>
      </c>
      <c r="FB102" s="8">
        <f t="shared" si="43"/>
        <v>1</v>
      </c>
      <c r="FC102">
        <f t="shared" si="43"/>
        <v>1</v>
      </c>
      <c r="FD102" s="27">
        <f t="shared" si="43"/>
        <v>0.98480775301220802</v>
      </c>
      <c r="FE102" s="27">
        <f t="shared" si="43"/>
        <v>0.93969262078590843</v>
      </c>
      <c r="FF102" s="27">
        <f t="shared" si="43"/>
        <v>0.86602540378443871</v>
      </c>
      <c r="FG102" s="27">
        <f t="shared" si="43"/>
        <v>0.76604444311897801</v>
      </c>
      <c r="FH102" s="27">
        <f t="shared" si="43"/>
        <v>0.64278760968653936</v>
      </c>
      <c r="FI102" s="8">
        <f t="shared" si="43"/>
        <v>0.50000000000000011</v>
      </c>
      <c r="FJ102" s="27">
        <f t="shared" si="43"/>
        <v>0.34202014332566882</v>
      </c>
      <c r="FK102" s="27">
        <f t="shared" si="43"/>
        <v>0.17364817766693041</v>
      </c>
      <c r="FL102" s="27">
        <f t="shared" si="43"/>
        <v>6.1257422745431001E-17</v>
      </c>
      <c r="FM102" s="28">
        <f t="shared" si="43"/>
        <v>-0.1736481776669303</v>
      </c>
      <c r="FN102" s="26">
        <f t="shared" si="43"/>
        <v>-0.1736481776669303</v>
      </c>
      <c r="FO102" s="27">
        <f t="shared" si="43"/>
        <v>6.1257422745431001E-17</v>
      </c>
      <c r="FP102" s="8">
        <f t="shared" si="43"/>
        <v>0.17364817766693041</v>
      </c>
      <c r="FQ102" s="27">
        <f t="shared" si="43"/>
        <v>0.34202014332566882</v>
      </c>
      <c r="FR102" s="27">
        <f t="shared" si="43"/>
        <v>0.50000000000000011</v>
      </c>
      <c r="FS102" s="27">
        <f t="shared" si="43"/>
        <v>0.64278760968653936</v>
      </c>
      <c r="FT102" s="27">
        <f t="shared" ref="FT102:GY102" si="44">COS(FT101)</f>
        <v>0.76604444311897801</v>
      </c>
      <c r="FU102" s="27">
        <f t="shared" si="44"/>
        <v>0.86602540378443871</v>
      </c>
      <c r="FV102" s="27">
        <f t="shared" si="44"/>
        <v>0.93969262078590843</v>
      </c>
      <c r="FW102" s="8">
        <f t="shared" si="44"/>
        <v>0.98480775301220802</v>
      </c>
      <c r="FX102">
        <f t="shared" si="44"/>
        <v>1</v>
      </c>
      <c r="FY102">
        <f t="shared" si="44"/>
        <v>1</v>
      </c>
      <c r="FZ102" s="27">
        <f t="shared" si="44"/>
        <v>0.98480775301220802</v>
      </c>
      <c r="GA102" s="27">
        <f t="shared" si="44"/>
        <v>0.93969262078590843</v>
      </c>
      <c r="GB102" s="27">
        <f t="shared" si="44"/>
        <v>0.86602540378443871</v>
      </c>
      <c r="GC102" s="27">
        <f t="shared" si="44"/>
        <v>0.76604444311897801</v>
      </c>
      <c r="GD102" s="8">
        <f t="shared" si="44"/>
        <v>0.64278760968653936</v>
      </c>
      <c r="GE102" s="27">
        <f t="shared" si="44"/>
        <v>0.50000000000000011</v>
      </c>
      <c r="GF102" s="27">
        <f t="shared" si="44"/>
        <v>0.34202014332566882</v>
      </c>
      <c r="GG102" s="27">
        <f t="shared" si="44"/>
        <v>0.17364817766693041</v>
      </c>
      <c r="GH102" s="27">
        <f t="shared" si="44"/>
        <v>6.1257422745431001E-17</v>
      </c>
      <c r="GI102" s="28">
        <f t="shared" si="44"/>
        <v>-0.1736481776669303</v>
      </c>
      <c r="GJ102" s="26">
        <f t="shared" si="44"/>
        <v>-0.1736481776669303</v>
      </c>
      <c r="GK102" s="8">
        <f t="shared" si="44"/>
        <v>6.1257422745431001E-17</v>
      </c>
      <c r="GL102" s="27">
        <f t="shared" si="44"/>
        <v>0.17364817766693041</v>
      </c>
      <c r="GM102" s="27">
        <f t="shared" si="44"/>
        <v>0.34202014332566882</v>
      </c>
      <c r="GN102" s="27">
        <f t="shared" si="44"/>
        <v>0.50000000000000011</v>
      </c>
      <c r="GO102" s="27">
        <f t="shared" si="44"/>
        <v>0.64278760968653936</v>
      </c>
      <c r="GP102" s="27">
        <f t="shared" si="44"/>
        <v>0.76604444311897801</v>
      </c>
      <c r="GQ102" s="27">
        <f t="shared" si="44"/>
        <v>0.86602540378443871</v>
      </c>
      <c r="GR102" s="8">
        <f t="shared" si="44"/>
        <v>0.93969262078590843</v>
      </c>
      <c r="GS102" s="27">
        <f t="shared" si="44"/>
        <v>0.98480775301220802</v>
      </c>
      <c r="GT102">
        <f t="shared" si="44"/>
        <v>1</v>
      </c>
      <c r="GU102">
        <f t="shared" si="44"/>
        <v>1</v>
      </c>
      <c r="GV102" s="27">
        <f t="shared" si="44"/>
        <v>0.98480775301220802</v>
      </c>
      <c r="GW102" s="27">
        <f t="shared" si="44"/>
        <v>0.93969262078590843</v>
      </c>
      <c r="GX102" s="27">
        <f t="shared" si="44"/>
        <v>0.86602540378443871</v>
      </c>
      <c r="GY102" s="8">
        <f t="shared" si="44"/>
        <v>0.76604444311897801</v>
      </c>
      <c r="GZ102" s="27">
        <f t="shared" ref="GZ102:HE102" si="45">COS(GZ101)</f>
        <v>0.64278760968653936</v>
      </c>
      <c r="HA102" s="27">
        <f t="shared" si="45"/>
        <v>0.50000000000000011</v>
      </c>
      <c r="HB102" s="27">
        <f t="shared" si="45"/>
        <v>0.34202014332566882</v>
      </c>
      <c r="HC102" s="27">
        <f t="shared" si="45"/>
        <v>0.17364817766693041</v>
      </c>
      <c r="HD102" s="27">
        <f t="shared" si="45"/>
        <v>6.1257422745431001E-17</v>
      </c>
      <c r="HE102" s="28">
        <f t="shared" si="45"/>
        <v>-0.1736481776669303</v>
      </c>
    </row>
    <row r="103" spans="2:213" x14ac:dyDescent="0.2">
      <c r="B103">
        <f t="shared" ref="B103:M103" si="46">alfa/SIN(B101)</f>
        <v>-5758.770483143634</v>
      </c>
      <c r="C103">
        <f t="shared" si="46"/>
        <v>-2923.8044001630874</v>
      </c>
      <c r="D103">
        <f t="shared" si="46"/>
        <v>-2000.0000000000002</v>
      </c>
      <c r="E103">
        <f t="shared" si="46"/>
        <v>-1555.7238268604126</v>
      </c>
      <c r="F103">
        <f t="shared" si="46"/>
        <v>-1305.4072893322787</v>
      </c>
      <c r="G103">
        <f t="shared" si="46"/>
        <v>-1154.7005383792516</v>
      </c>
      <c r="H103">
        <f t="shared" si="46"/>
        <v>-1064.1777724759122</v>
      </c>
      <c r="I103">
        <f t="shared" si="46"/>
        <v>-1015.426611885745</v>
      </c>
      <c r="K103">
        <f t="shared" si="46"/>
        <v>-5758.770483143634</v>
      </c>
      <c r="L103" t="e">
        <f t="shared" si="46"/>
        <v>#DIV/0!</v>
      </c>
      <c r="M103" t="e">
        <f t="shared" si="46"/>
        <v>#DIV/0!</v>
      </c>
      <c r="P103">
        <f t="shared" ref="P103:AU103" si="47">alfa/SIN(P101)</f>
        <v>1015.426611885745</v>
      </c>
      <c r="Q103">
        <f t="shared" si="47"/>
        <v>1000</v>
      </c>
      <c r="R103">
        <f t="shared" si="47"/>
        <v>1015.426611885745</v>
      </c>
      <c r="S103">
        <f t="shared" si="47"/>
        <v>1064.1777724759122</v>
      </c>
      <c r="T103">
        <f t="shared" si="47"/>
        <v>1154.7005383792516</v>
      </c>
      <c r="U103">
        <f t="shared" si="47"/>
        <v>1305.4072893322787</v>
      </c>
      <c r="V103">
        <f t="shared" si="47"/>
        <v>1555.7238268604126</v>
      </c>
      <c r="W103">
        <f t="shared" si="47"/>
        <v>2000.0000000000002</v>
      </c>
      <c r="X103">
        <f t="shared" si="47"/>
        <v>2923.8044001630874</v>
      </c>
      <c r="Y103">
        <f t="shared" si="47"/>
        <v>5758.770483143634</v>
      </c>
      <c r="Z103" t="e">
        <f t="shared" si="47"/>
        <v>#DIV/0!</v>
      </c>
      <c r="AA103" t="e">
        <f t="shared" si="47"/>
        <v>#DIV/0!</v>
      </c>
      <c r="AB103">
        <f t="shared" si="47"/>
        <v>-5758.770483143634</v>
      </c>
      <c r="AC103">
        <f t="shared" si="47"/>
        <v>-2923.8044001630874</v>
      </c>
      <c r="AD103">
        <f t="shared" si="47"/>
        <v>-2000.0000000000002</v>
      </c>
      <c r="AE103">
        <f t="shared" si="47"/>
        <v>-1555.7238268604126</v>
      </c>
      <c r="AF103">
        <f t="shared" si="47"/>
        <v>-1305.4072893322787</v>
      </c>
      <c r="AG103">
        <f t="shared" si="47"/>
        <v>-1154.7005383792516</v>
      </c>
      <c r="AH103">
        <f t="shared" si="47"/>
        <v>-1064.1777724759122</v>
      </c>
      <c r="AI103">
        <f t="shared" si="47"/>
        <v>-1015.426611885745</v>
      </c>
      <c r="AJ103">
        <f t="shared" si="47"/>
        <v>-1000</v>
      </c>
      <c r="AK103">
        <f t="shared" si="47"/>
        <v>-1015.426611885745</v>
      </c>
      <c r="AL103" s="26">
        <f t="shared" si="47"/>
        <v>1015.426611885745</v>
      </c>
      <c r="AM103" s="27">
        <f t="shared" si="47"/>
        <v>1000</v>
      </c>
      <c r="AN103" s="27">
        <f t="shared" si="47"/>
        <v>1015.426611885745</v>
      </c>
      <c r="AO103" s="27">
        <f t="shared" si="47"/>
        <v>1064.1777724759122</v>
      </c>
      <c r="AP103" s="27">
        <f t="shared" si="47"/>
        <v>1154.7005383792516</v>
      </c>
      <c r="AQ103" s="27">
        <f t="shared" si="47"/>
        <v>1305.4072893322787</v>
      </c>
      <c r="AR103" s="27">
        <f t="shared" si="47"/>
        <v>1555.7238268604126</v>
      </c>
      <c r="AS103" s="27">
        <f t="shared" si="47"/>
        <v>2000.0000000000002</v>
      </c>
      <c r="AT103" s="27">
        <f t="shared" si="47"/>
        <v>2923.8044001630874</v>
      </c>
      <c r="AU103" s="27">
        <f t="shared" si="47"/>
        <v>5758.770483143634</v>
      </c>
      <c r="AV103" t="e">
        <f t="shared" ref="AV103:CA103" si="48">alfa/SIN(AV101)</f>
        <v>#DIV/0!</v>
      </c>
      <c r="AW103" t="e">
        <f t="shared" si="48"/>
        <v>#DIV/0!</v>
      </c>
      <c r="AX103" s="27">
        <f t="shared" si="48"/>
        <v>-5758.770483143634</v>
      </c>
      <c r="AY103" s="27">
        <f t="shared" si="48"/>
        <v>-2923.8044001630874</v>
      </c>
      <c r="AZ103" s="27">
        <f t="shared" si="48"/>
        <v>-2000.0000000000002</v>
      </c>
      <c r="BA103" s="27">
        <f t="shared" si="48"/>
        <v>-1555.7238268604126</v>
      </c>
      <c r="BB103" s="27">
        <f t="shared" si="48"/>
        <v>-1305.4072893322787</v>
      </c>
      <c r="BC103" s="27">
        <f t="shared" si="48"/>
        <v>-1154.7005383792516</v>
      </c>
      <c r="BD103" s="27">
        <f t="shared" si="48"/>
        <v>-1064.1777724759122</v>
      </c>
      <c r="BE103" s="27">
        <f t="shared" si="48"/>
        <v>-1015.426611885745</v>
      </c>
      <c r="BF103" s="27">
        <f t="shared" si="48"/>
        <v>-1000</v>
      </c>
      <c r="BG103" s="28">
        <f t="shared" si="48"/>
        <v>-1015.426611885745</v>
      </c>
      <c r="BH103" s="26">
        <f t="shared" si="48"/>
        <v>1015.426611885745</v>
      </c>
      <c r="BI103" s="27">
        <f t="shared" si="48"/>
        <v>1000</v>
      </c>
      <c r="BJ103" s="27">
        <f t="shared" si="48"/>
        <v>1015.426611885745</v>
      </c>
      <c r="BK103" s="27">
        <f t="shared" si="48"/>
        <v>1064.1777724759122</v>
      </c>
      <c r="BL103" s="27">
        <f t="shared" si="48"/>
        <v>1154.7005383792516</v>
      </c>
      <c r="BM103" s="27">
        <f t="shared" si="48"/>
        <v>1305.4072893322787</v>
      </c>
      <c r="BN103" s="27">
        <f t="shared" si="48"/>
        <v>1555.7238268604126</v>
      </c>
      <c r="BO103" s="27">
        <f t="shared" si="48"/>
        <v>2000.0000000000002</v>
      </c>
      <c r="BP103" s="27">
        <f t="shared" si="48"/>
        <v>2923.8044001630874</v>
      </c>
      <c r="BQ103" s="27">
        <f t="shared" si="48"/>
        <v>5758.770483143634</v>
      </c>
      <c r="BR103" t="e">
        <f t="shared" si="48"/>
        <v>#DIV/0!</v>
      </c>
      <c r="BS103" t="e">
        <f t="shared" si="48"/>
        <v>#DIV/0!</v>
      </c>
      <c r="BT103" s="27">
        <f t="shared" si="48"/>
        <v>-5758.770483143634</v>
      </c>
      <c r="BU103" s="27">
        <f t="shared" si="48"/>
        <v>-2923.8044001630874</v>
      </c>
      <c r="BV103" s="27">
        <f t="shared" si="48"/>
        <v>-2000.0000000000002</v>
      </c>
      <c r="BW103" s="27">
        <f t="shared" si="48"/>
        <v>-1555.7238268604126</v>
      </c>
      <c r="BX103" s="27">
        <f t="shared" si="48"/>
        <v>-1305.4072893322787</v>
      </c>
      <c r="BY103" s="27">
        <f t="shared" si="48"/>
        <v>-1154.7005383792516</v>
      </c>
      <c r="BZ103" s="27">
        <f t="shared" si="48"/>
        <v>-1064.1777724759122</v>
      </c>
      <c r="CA103" s="27">
        <f t="shared" si="48"/>
        <v>-1015.426611885745</v>
      </c>
      <c r="CB103" s="27">
        <f t="shared" ref="CB103:DG103" si="49">alfa/SIN(CB101)</f>
        <v>-1000</v>
      </c>
      <c r="CC103" s="28">
        <f t="shared" si="49"/>
        <v>-1015.426611885745</v>
      </c>
      <c r="CD103" s="26">
        <f t="shared" si="49"/>
        <v>1015.426611885745</v>
      </c>
      <c r="CE103" s="27">
        <f t="shared" si="49"/>
        <v>1000</v>
      </c>
      <c r="CF103" s="27">
        <f t="shared" si="49"/>
        <v>1015.426611885745</v>
      </c>
      <c r="CG103" s="27">
        <f t="shared" si="49"/>
        <v>1064.1777724759122</v>
      </c>
      <c r="CH103" s="27">
        <f t="shared" si="49"/>
        <v>1154.7005383792516</v>
      </c>
      <c r="CI103" s="27">
        <f t="shared" si="49"/>
        <v>1305.4072893322787</v>
      </c>
      <c r="CJ103" s="27">
        <f t="shared" si="49"/>
        <v>1555.7238268604126</v>
      </c>
      <c r="CK103" s="27">
        <f t="shared" si="49"/>
        <v>2000.0000000000002</v>
      </c>
      <c r="CL103" s="27">
        <f t="shared" si="49"/>
        <v>2923.8044001630874</v>
      </c>
      <c r="CM103" s="27">
        <f t="shared" si="49"/>
        <v>5758.770483143634</v>
      </c>
      <c r="CN103" t="e">
        <f t="shared" si="49"/>
        <v>#DIV/0!</v>
      </c>
      <c r="CO103" t="e">
        <f t="shared" si="49"/>
        <v>#DIV/0!</v>
      </c>
      <c r="CP103" s="27">
        <f t="shared" si="49"/>
        <v>-5758.770483143634</v>
      </c>
      <c r="CQ103" s="27">
        <f t="shared" si="49"/>
        <v>-2923.8044001630874</v>
      </c>
      <c r="CR103" s="27">
        <f t="shared" si="49"/>
        <v>-2000.0000000000002</v>
      </c>
      <c r="CS103" s="27">
        <f t="shared" si="49"/>
        <v>-1555.7238268604126</v>
      </c>
      <c r="CT103" s="27">
        <f t="shared" si="49"/>
        <v>-1305.4072893322787</v>
      </c>
      <c r="CU103" s="27">
        <f t="shared" si="49"/>
        <v>-1154.7005383792516</v>
      </c>
      <c r="CV103" s="27">
        <f t="shared" si="49"/>
        <v>-1064.1777724759122</v>
      </c>
      <c r="CW103" s="27">
        <f t="shared" si="49"/>
        <v>-1015.426611885745</v>
      </c>
      <c r="CX103" s="27">
        <f t="shared" si="49"/>
        <v>-1000</v>
      </c>
      <c r="CY103" s="28">
        <f t="shared" si="49"/>
        <v>-1015.426611885745</v>
      </c>
      <c r="CZ103" s="26">
        <f t="shared" si="49"/>
        <v>1015.426611885745</v>
      </c>
      <c r="DA103" s="27">
        <f t="shared" si="49"/>
        <v>1000</v>
      </c>
      <c r="DB103" s="27">
        <f t="shared" si="49"/>
        <v>1015.426611885745</v>
      </c>
      <c r="DC103" s="27">
        <f t="shared" si="49"/>
        <v>1064.1777724759122</v>
      </c>
      <c r="DD103" s="27">
        <f t="shared" si="49"/>
        <v>1154.7005383792516</v>
      </c>
      <c r="DE103" s="27">
        <f t="shared" si="49"/>
        <v>1305.4072893322787</v>
      </c>
      <c r="DF103" s="27">
        <f t="shared" si="49"/>
        <v>1555.7238268604126</v>
      </c>
      <c r="DG103" s="27">
        <f t="shared" si="49"/>
        <v>2000.0000000000002</v>
      </c>
      <c r="DH103" s="27">
        <f t="shared" ref="DH103:EM103" si="50">alfa/SIN(DH101)</f>
        <v>2923.8044001630874</v>
      </c>
      <c r="DI103" s="27">
        <f t="shared" si="50"/>
        <v>5758.770483143634</v>
      </c>
      <c r="DJ103" t="e">
        <f t="shared" si="50"/>
        <v>#DIV/0!</v>
      </c>
      <c r="DK103" t="e">
        <f t="shared" si="50"/>
        <v>#DIV/0!</v>
      </c>
      <c r="DL103" s="27">
        <f t="shared" si="50"/>
        <v>-5758.770483143634</v>
      </c>
      <c r="DM103" s="27">
        <f t="shared" si="50"/>
        <v>-2923.8044001630874</v>
      </c>
      <c r="DN103" s="27">
        <f t="shared" si="50"/>
        <v>-2000.0000000000002</v>
      </c>
      <c r="DO103" s="27">
        <f t="shared" si="50"/>
        <v>-1555.7238268604126</v>
      </c>
      <c r="DP103" s="27">
        <f t="shared" si="50"/>
        <v>-1305.4072893322787</v>
      </c>
      <c r="DQ103" s="27">
        <f t="shared" si="50"/>
        <v>-1154.7005383792516</v>
      </c>
      <c r="DR103" s="27">
        <f t="shared" si="50"/>
        <v>-1064.1777724759122</v>
      </c>
      <c r="DS103" s="27">
        <f t="shared" si="50"/>
        <v>-1015.426611885745</v>
      </c>
      <c r="DT103" s="27">
        <f t="shared" si="50"/>
        <v>-1000</v>
      </c>
      <c r="DU103" s="28">
        <f t="shared" si="50"/>
        <v>-1015.426611885745</v>
      </c>
      <c r="DV103" s="26">
        <f t="shared" si="50"/>
        <v>1015.426611885745</v>
      </c>
      <c r="DW103" s="27">
        <f t="shared" si="50"/>
        <v>1000</v>
      </c>
      <c r="DX103" s="27">
        <f t="shared" si="50"/>
        <v>1015.426611885745</v>
      </c>
      <c r="DY103" s="27">
        <f t="shared" si="50"/>
        <v>1064.1777724759122</v>
      </c>
      <c r="DZ103" s="27">
        <f t="shared" si="50"/>
        <v>1154.7005383792516</v>
      </c>
      <c r="EA103" s="27">
        <f t="shared" si="50"/>
        <v>1305.4072893322787</v>
      </c>
      <c r="EB103" s="27">
        <f t="shared" si="50"/>
        <v>1555.7238268604126</v>
      </c>
      <c r="EC103" s="27">
        <f t="shared" si="50"/>
        <v>2000.0000000000002</v>
      </c>
      <c r="ED103" s="27">
        <f t="shared" si="50"/>
        <v>2923.8044001630874</v>
      </c>
      <c r="EE103" s="27">
        <f t="shared" si="50"/>
        <v>5758.770483143634</v>
      </c>
      <c r="EF103" t="e">
        <f t="shared" si="50"/>
        <v>#DIV/0!</v>
      </c>
      <c r="EG103" t="e">
        <f t="shared" si="50"/>
        <v>#DIV/0!</v>
      </c>
      <c r="EH103" s="27">
        <f t="shared" si="50"/>
        <v>-5758.770483143634</v>
      </c>
      <c r="EI103" s="27">
        <f t="shared" si="50"/>
        <v>-2923.8044001630874</v>
      </c>
      <c r="EJ103" s="27">
        <f t="shared" si="50"/>
        <v>-2000.0000000000002</v>
      </c>
      <c r="EK103" s="27">
        <f t="shared" si="50"/>
        <v>-1555.7238268604126</v>
      </c>
      <c r="EL103" s="27">
        <f t="shared" si="50"/>
        <v>-1305.4072893322787</v>
      </c>
      <c r="EM103" s="27">
        <f t="shared" si="50"/>
        <v>-1154.7005383792516</v>
      </c>
      <c r="EN103" s="27">
        <f t="shared" ref="EN103:FS103" si="51">alfa/SIN(EN101)</f>
        <v>-1064.1777724759122</v>
      </c>
      <c r="EO103" s="8">
        <f t="shared" si="51"/>
        <v>-1015.426611885745</v>
      </c>
      <c r="EP103" s="27">
        <f t="shared" si="51"/>
        <v>-1000</v>
      </c>
      <c r="EQ103" s="28">
        <f t="shared" si="51"/>
        <v>-1015.426611885745</v>
      </c>
      <c r="ER103" s="26">
        <f t="shared" si="51"/>
        <v>1015.426611885745</v>
      </c>
      <c r="ES103" s="27">
        <f t="shared" si="51"/>
        <v>1000</v>
      </c>
      <c r="ET103" s="27">
        <f t="shared" si="51"/>
        <v>1015.426611885745</v>
      </c>
      <c r="EU103" s="8">
        <f t="shared" si="51"/>
        <v>1064.1777724759122</v>
      </c>
      <c r="EV103" s="27">
        <f t="shared" si="51"/>
        <v>1154.7005383792516</v>
      </c>
      <c r="EW103" s="27">
        <f t="shared" si="51"/>
        <v>1305.4072893322787</v>
      </c>
      <c r="EX103" s="27">
        <f t="shared" si="51"/>
        <v>1555.7238268604126</v>
      </c>
      <c r="EY103" s="27">
        <f t="shared" si="51"/>
        <v>2000.0000000000002</v>
      </c>
      <c r="EZ103" s="27">
        <f t="shared" si="51"/>
        <v>2923.8044001630874</v>
      </c>
      <c r="FA103" s="27">
        <f t="shared" si="51"/>
        <v>5758.770483143634</v>
      </c>
      <c r="FB103" s="8" t="e">
        <f t="shared" si="51"/>
        <v>#DIV/0!</v>
      </c>
      <c r="FC103" t="e">
        <f t="shared" si="51"/>
        <v>#DIV/0!</v>
      </c>
      <c r="FD103" s="27">
        <f t="shared" si="51"/>
        <v>-5758.770483143634</v>
      </c>
      <c r="FE103" s="27">
        <f t="shared" si="51"/>
        <v>-2923.8044001630874</v>
      </c>
      <c r="FF103" s="27">
        <f t="shared" si="51"/>
        <v>-2000.0000000000002</v>
      </c>
      <c r="FG103" s="27">
        <f t="shared" si="51"/>
        <v>-1555.7238268604126</v>
      </c>
      <c r="FH103" s="27">
        <f t="shared" si="51"/>
        <v>-1305.4072893322787</v>
      </c>
      <c r="FI103" s="8">
        <f t="shared" si="51"/>
        <v>-1154.7005383792516</v>
      </c>
      <c r="FJ103" s="27">
        <f t="shared" si="51"/>
        <v>-1064.1777724759122</v>
      </c>
      <c r="FK103" s="27">
        <f t="shared" si="51"/>
        <v>-1015.426611885745</v>
      </c>
      <c r="FL103" s="27">
        <f t="shared" si="51"/>
        <v>-1000</v>
      </c>
      <c r="FM103" s="28">
        <f t="shared" si="51"/>
        <v>-1015.426611885745</v>
      </c>
      <c r="FN103" s="26">
        <f t="shared" si="51"/>
        <v>1015.426611885745</v>
      </c>
      <c r="FO103" s="27">
        <f t="shared" si="51"/>
        <v>1000</v>
      </c>
      <c r="FP103" s="8">
        <f t="shared" si="51"/>
        <v>1015.426611885745</v>
      </c>
      <c r="FQ103" s="27">
        <f t="shared" si="51"/>
        <v>1064.1777724759122</v>
      </c>
      <c r="FR103" s="27">
        <f t="shared" si="51"/>
        <v>1154.7005383792516</v>
      </c>
      <c r="FS103" s="27">
        <f t="shared" si="51"/>
        <v>1305.4072893322787</v>
      </c>
      <c r="FT103" s="27">
        <f t="shared" ref="FT103:GY103" si="52">alfa/SIN(FT101)</f>
        <v>1555.7238268604126</v>
      </c>
      <c r="FU103" s="27">
        <f t="shared" si="52"/>
        <v>2000.0000000000002</v>
      </c>
      <c r="FV103" s="27">
        <f t="shared" si="52"/>
        <v>2923.8044001630874</v>
      </c>
      <c r="FW103" s="8">
        <f t="shared" si="52"/>
        <v>5758.770483143634</v>
      </c>
      <c r="FX103" t="e">
        <f t="shared" si="52"/>
        <v>#DIV/0!</v>
      </c>
      <c r="FY103" t="e">
        <f t="shared" si="52"/>
        <v>#DIV/0!</v>
      </c>
      <c r="FZ103" s="27">
        <f t="shared" si="52"/>
        <v>-5758.770483143634</v>
      </c>
      <c r="GA103" s="27">
        <f t="shared" si="52"/>
        <v>-2923.8044001630874</v>
      </c>
      <c r="GB103" s="27">
        <f t="shared" si="52"/>
        <v>-2000.0000000000002</v>
      </c>
      <c r="GC103" s="27">
        <f t="shared" si="52"/>
        <v>-1555.7238268604126</v>
      </c>
      <c r="GD103" s="8">
        <f t="shared" si="52"/>
        <v>-1305.4072893322787</v>
      </c>
      <c r="GE103" s="27">
        <f t="shared" si="52"/>
        <v>-1154.7005383792516</v>
      </c>
      <c r="GF103" s="27">
        <f t="shared" si="52"/>
        <v>-1064.1777724759122</v>
      </c>
      <c r="GG103" s="27">
        <f t="shared" si="52"/>
        <v>-1015.426611885745</v>
      </c>
      <c r="GH103" s="27">
        <f t="shared" si="52"/>
        <v>-1000</v>
      </c>
      <c r="GI103" s="28">
        <f t="shared" si="52"/>
        <v>-1015.426611885745</v>
      </c>
      <c r="GJ103" s="26">
        <f t="shared" si="52"/>
        <v>1015.426611885745</v>
      </c>
      <c r="GK103" s="8">
        <f t="shared" si="52"/>
        <v>1000</v>
      </c>
      <c r="GL103" s="27">
        <f t="shared" si="52"/>
        <v>1015.426611885745</v>
      </c>
      <c r="GM103" s="27">
        <f t="shared" si="52"/>
        <v>1064.1777724759122</v>
      </c>
      <c r="GN103" s="27">
        <f t="shared" si="52"/>
        <v>1154.7005383792516</v>
      </c>
      <c r="GO103" s="27">
        <f t="shared" si="52"/>
        <v>1305.4072893322787</v>
      </c>
      <c r="GP103" s="27">
        <f t="shared" si="52"/>
        <v>1555.7238268604126</v>
      </c>
      <c r="GQ103" s="27">
        <f t="shared" si="52"/>
        <v>2000.0000000000002</v>
      </c>
      <c r="GR103" s="8">
        <f t="shared" si="52"/>
        <v>2923.8044001630874</v>
      </c>
      <c r="GS103" s="27">
        <f t="shared" si="52"/>
        <v>5758.770483143634</v>
      </c>
      <c r="GT103" t="e">
        <f t="shared" si="52"/>
        <v>#DIV/0!</v>
      </c>
      <c r="GU103" t="e">
        <f t="shared" si="52"/>
        <v>#DIV/0!</v>
      </c>
      <c r="GV103" s="27">
        <f t="shared" si="52"/>
        <v>-5758.770483143634</v>
      </c>
      <c r="GW103" s="27">
        <f t="shared" si="52"/>
        <v>-2923.8044001630874</v>
      </c>
      <c r="GX103" s="27">
        <f t="shared" si="52"/>
        <v>-2000.0000000000002</v>
      </c>
      <c r="GY103" s="8">
        <f t="shared" si="52"/>
        <v>-1555.7238268604126</v>
      </c>
      <c r="GZ103" s="27">
        <f t="shared" ref="GZ103:HE103" si="53">alfa/SIN(GZ101)</f>
        <v>-1305.4072893322787</v>
      </c>
      <c r="HA103" s="27">
        <f t="shared" si="53"/>
        <v>-1154.7005383792516</v>
      </c>
      <c r="HB103" s="27">
        <f t="shared" si="53"/>
        <v>-1064.1777724759122</v>
      </c>
      <c r="HC103" s="27">
        <f t="shared" si="53"/>
        <v>-1015.426611885745</v>
      </c>
      <c r="HD103" s="27">
        <f t="shared" si="53"/>
        <v>-1000</v>
      </c>
      <c r="HE103" s="28">
        <f t="shared" si="53"/>
        <v>-1015.426611885745</v>
      </c>
    </row>
    <row r="104" spans="2:213" x14ac:dyDescent="0.2">
      <c r="B104">
        <f>SIN(B101)/alfa/vita*alfa/vita</f>
        <v>-1.0853011104183146E-4</v>
      </c>
      <c r="C104">
        <f t="shared" ref="C104:M104" si="54">SIN(C101)/alfa/vita-alfa/vita</f>
        <v>-25.000008550503583</v>
      </c>
      <c r="D104">
        <f t="shared" si="54"/>
        <v>-25.0000125</v>
      </c>
      <c r="E104">
        <f t="shared" si="54"/>
        <v>-25.000016069690243</v>
      </c>
      <c r="F104">
        <f t="shared" si="54"/>
        <v>-25.000019151111079</v>
      </c>
      <c r="G104">
        <f t="shared" si="54"/>
        <v>-25.000021650635095</v>
      </c>
      <c r="H104">
        <f t="shared" si="54"/>
        <v>-25.00002349231552</v>
      </c>
      <c r="I104">
        <f t="shared" si="54"/>
        <v>-25.000024620193827</v>
      </c>
      <c r="K104">
        <f t="shared" si="54"/>
        <v>-25.000004341204441</v>
      </c>
      <c r="L104">
        <f t="shared" si="54"/>
        <v>-25</v>
      </c>
      <c r="M104">
        <f t="shared" si="54"/>
        <v>-25</v>
      </c>
      <c r="O104" s="10" t="s">
        <v>8</v>
      </c>
      <c r="P104">
        <f t="shared" ref="P104:AU104" si="55">SIN(P101)/alfa/vita-alfa/vita</f>
        <v>-24.999975379806173</v>
      </c>
      <c r="Q104">
        <f t="shared" si="55"/>
        <v>-24.999974999999999</v>
      </c>
      <c r="R104">
        <f t="shared" si="55"/>
        <v>-24.999975379806173</v>
      </c>
      <c r="S104">
        <f t="shared" si="55"/>
        <v>-24.99997650768448</v>
      </c>
      <c r="T104">
        <f t="shared" si="55"/>
        <v>-24.999978349364905</v>
      </c>
      <c r="U104">
        <f t="shared" si="55"/>
        <v>-24.999980848888921</v>
      </c>
      <c r="V104">
        <f t="shared" si="55"/>
        <v>-24.999983930309757</v>
      </c>
      <c r="W104">
        <f t="shared" si="55"/>
        <v>-24.9999875</v>
      </c>
      <c r="X104">
        <f t="shared" si="55"/>
        <v>-24.999991449496417</v>
      </c>
      <c r="Y104">
        <f t="shared" si="55"/>
        <v>-24.999995658795559</v>
      </c>
      <c r="Z104">
        <f t="shared" si="55"/>
        <v>-25</v>
      </c>
      <c r="AA104">
        <f t="shared" si="55"/>
        <v>-25</v>
      </c>
      <c r="AB104">
        <f t="shared" si="55"/>
        <v>-25.000004341204441</v>
      </c>
      <c r="AC104">
        <f t="shared" si="55"/>
        <v>-25.000008550503583</v>
      </c>
      <c r="AD104">
        <f t="shared" si="55"/>
        <v>-25.0000125</v>
      </c>
      <c r="AE104">
        <f t="shared" si="55"/>
        <v>-25.000016069690243</v>
      </c>
      <c r="AF104">
        <f t="shared" si="55"/>
        <v>-25.000019151111079</v>
      </c>
      <c r="AG104">
        <f t="shared" si="55"/>
        <v>-25.000021650635095</v>
      </c>
      <c r="AH104">
        <f t="shared" si="55"/>
        <v>-25.00002349231552</v>
      </c>
      <c r="AI104">
        <f t="shared" si="55"/>
        <v>-25.000024620193827</v>
      </c>
      <c r="AJ104">
        <f t="shared" si="55"/>
        <v>-25.000025000000001</v>
      </c>
      <c r="AK104">
        <f t="shared" si="55"/>
        <v>-25.000024620193827</v>
      </c>
      <c r="AL104" s="26">
        <f t="shared" si="55"/>
        <v>-24.999975379806173</v>
      </c>
      <c r="AM104" s="27">
        <f t="shared" si="55"/>
        <v>-24.999974999999999</v>
      </c>
      <c r="AN104" s="27">
        <f t="shared" si="55"/>
        <v>-24.999975379806173</v>
      </c>
      <c r="AO104" s="27">
        <f t="shared" si="55"/>
        <v>-24.99997650768448</v>
      </c>
      <c r="AP104" s="27">
        <f t="shared" si="55"/>
        <v>-24.999978349364905</v>
      </c>
      <c r="AQ104" s="27">
        <f t="shared" si="55"/>
        <v>-24.999980848888921</v>
      </c>
      <c r="AR104" s="27">
        <f t="shared" si="55"/>
        <v>-24.999983930309757</v>
      </c>
      <c r="AS104" s="27">
        <f t="shared" si="55"/>
        <v>-24.9999875</v>
      </c>
      <c r="AT104" s="27">
        <f t="shared" si="55"/>
        <v>-24.999991449496417</v>
      </c>
      <c r="AU104" s="27">
        <f t="shared" si="55"/>
        <v>-24.999995658795559</v>
      </c>
      <c r="AV104">
        <f t="shared" ref="AV104:CA104" si="56">SIN(AV101)/alfa/vita-alfa/vita</f>
        <v>-25</v>
      </c>
      <c r="AW104">
        <f t="shared" si="56"/>
        <v>-25</v>
      </c>
      <c r="AX104" s="27">
        <f t="shared" si="56"/>
        <v>-25.000004341204441</v>
      </c>
      <c r="AY104" s="27">
        <f t="shared" si="56"/>
        <v>-25.000008550503583</v>
      </c>
      <c r="AZ104" s="27">
        <f t="shared" si="56"/>
        <v>-25.0000125</v>
      </c>
      <c r="BA104" s="27">
        <f t="shared" si="56"/>
        <v>-25.000016069690243</v>
      </c>
      <c r="BB104" s="27">
        <f t="shared" si="56"/>
        <v>-25.000019151111079</v>
      </c>
      <c r="BC104" s="27">
        <f t="shared" si="56"/>
        <v>-25.000021650635095</v>
      </c>
      <c r="BD104" s="27">
        <f t="shared" si="56"/>
        <v>-25.00002349231552</v>
      </c>
      <c r="BE104" s="27">
        <f t="shared" si="56"/>
        <v>-25.000024620193827</v>
      </c>
      <c r="BF104" s="27">
        <f t="shared" si="56"/>
        <v>-25.000025000000001</v>
      </c>
      <c r="BG104" s="28">
        <f t="shared" si="56"/>
        <v>-25.000024620193827</v>
      </c>
      <c r="BH104" s="26">
        <f t="shared" si="56"/>
        <v>-24.999975379806173</v>
      </c>
      <c r="BI104" s="27">
        <f t="shared" si="56"/>
        <v>-24.999974999999999</v>
      </c>
      <c r="BJ104" s="27">
        <f t="shared" si="56"/>
        <v>-24.999975379806173</v>
      </c>
      <c r="BK104" s="27">
        <f t="shared" si="56"/>
        <v>-24.99997650768448</v>
      </c>
      <c r="BL104" s="27">
        <f t="shared" si="56"/>
        <v>-24.999978349364905</v>
      </c>
      <c r="BM104" s="27">
        <f t="shared" si="56"/>
        <v>-24.999980848888921</v>
      </c>
      <c r="BN104" s="27">
        <f t="shared" si="56"/>
        <v>-24.999983930309757</v>
      </c>
      <c r="BO104" s="27">
        <f t="shared" si="56"/>
        <v>-24.9999875</v>
      </c>
      <c r="BP104" s="27">
        <f t="shared" si="56"/>
        <v>-24.999991449496417</v>
      </c>
      <c r="BQ104" s="27">
        <f t="shared" si="56"/>
        <v>-24.999995658795559</v>
      </c>
      <c r="BR104">
        <f t="shared" si="56"/>
        <v>-25</v>
      </c>
      <c r="BS104">
        <f t="shared" si="56"/>
        <v>-25</v>
      </c>
      <c r="BT104" s="27">
        <f t="shared" si="56"/>
        <v>-25.000004341204441</v>
      </c>
      <c r="BU104" s="27">
        <f t="shared" si="56"/>
        <v>-25.000008550503583</v>
      </c>
      <c r="BV104" s="27">
        <f t="shared" si="56"/>
        <v>-25.0000125</v>
      </c>
      <c r="BW104" s="27">
        <f t="shared" si="56"/>
        <v>-25.000016069690243</v>
      </c>
      <c r="BX104" s="27">
        <f t="shared" si="56"/>
        <v>-25.000019151111079</v>
      </c>
      <c r="BY104" s="27">
        <f t="shared" si="56"/>
        <v>-25.000021650635095</v>
      </c>
      <c r="BZ104" s="27">
        <f t="shared" si="56"/>
        <v>-25.00002349231552</v>
      </c>
      <c r="CA104" s="27">
        <f t="shared" si="56"/>
        <v>-25.000024620193827</v>
      </c>
      <c r="CB104" s="27">
        <f t="shared" ref="CB104:DG104" si="57">SIN(CB101)/alfa/vita-alfa/vita</f>
        <v>-25.000025000000001</v>
      </c>
      <c r="CC104" s="28">
        <f t="shared" si="57"/>
        <v>-25.000024620193827</v>
      </c>
      <c r="CD104" s="26">
        <f t="shared" si="57"/>
        <v>-24.999975379806173</v>
      </c>
      <c r="CE104" s="27">
        <f t="shared" si="57"/>
        <v>-24.999974999999999</v>
      </c>
      <c r="CF104" s="27">
        <f t="shared" si="57"/>
        <v>-24.999975379806173</v>
      </c>
      <c r="CG104" s="27">
        <f t="shared" si="57"/>
        <v>-24.99997650768448</v>
      </c>
      <c r="CH104" s="27">
        <f t="shared" si="57"/>
        <v>-24.999978349364905</v>
      </c>
      <c r="CI104" s="27">
        <f t="shared" si="57"/>
        <v>-24.999980848888921</v>
      </c>
      <c r="CJ104" s="27">
        <f t="shared" si="57"/>
        <v>-24.999983930309757</v>
      </c>
      <c r="CK104" s="27">
        <f t="shared" si="57"/>
        <v>-24.9999875</v>
      </c>
      <c r="CL104" s="27">
        <f t="shared" si="57"/>
        <v>-24.999991449496417</v>
      </c>
      <c r="CM104" s="27">
        <f t="shared" si="57"/>
        <v>-24.999995658795559</v>
      </c>
      <c r="CN104">
        <f t="shared" si="57"/>
        <v>-25</v>
      </c>
      <c r="CO104">
        <f t="shared" si="57"/>
        <v>-25</v>
      </c>
      <c r="CP104" s="27">
        <f t="shared" si="57"/>
        <v>-25.000004341204441</v>
      </c>
      <c r="CQ104" s="27">
        <f t="shared" si="57"/>
        <v>-25.000008550503583</v>
      </c>
      <c r="CR104" s="27">
        <f t="shared" si="57"/>
        <v>-25.0000125</v>
      </c>
      <c r="CS104" s="27">
        <f t="shared" si="57"/>
        <v>-25.000016069690243</v>
      </c>
      <c r="CT104" s="27">
        <f t="shared" si="57"/>
        <v>-25.000019151111079</v>
      </c>
      <c r="CU104" s="27">
        <f t="shared" si="57"/>
        <v>-25.000021650635095</v>
      </c>
      <c r="CV104" s="27">
        <f t="shared" si="57"/>
        <v>-25.00002349231552</v>
      </c>
      <c r="CW104" s="27">
        <f t="shared" si="57"/>
        <v>-25.000024620193827</v>
      </c>
      <c r="CX104" s="27">
        <f t="shared" si="57"/>
        <v>-25.000025000000001</v>
      </c>
      <c r="CY104" s="28">
        <f t="shared" si="57"/>
        <v>-25.000024620193827</v>
      </c>
      <c r="CZ104" s="26">
        <f t="shared" si="57"/>
        <v>-24.999975379806173</v>
      </c>
      <c r="DA104" s="27">
        <f t="shared" si="57"/>
        <v>-24.999974999999999</v>
      </c>
      <c r="DB104" s="27">
        <f t="shared" si="57"/>
        <v>-24.999975379806173</v>
      </c>
      <c r="DC104" s="27">
        <f t="shared" si="57"/>
        <v>-24.99997650768448</v>
      </c>
      <c r="DD104" s="27">
        <f t="shared" si="57"/>
        <v>-24.999978349364905</v>
      </c>
      <c r="DE104" s="27">
        <f t="shared" si="57"/>
        <v>-24.999980848888921</v>
      </c>
      <c r="DF104" s="27">
        <f t="shared" si="57"/>
        <v>-24.999983930309757</v>
      </c>
      <c r="DG104" s="27">
        <f t="shared" si="57"/>
        <v>-24.9999875</v>
      </c>
      <c r="DH104" s="27">
        <f t="shared" ref="DH104:EM104" si="58">SIN(DH101)/alfa/vita-alfa/vita</f>
        <v>-24.999991449496417</v>
      </c>
      <c r="DI104" s="27">
        <f t="shared" si="58"/>
        <v>-24.999995658795559</v>
      </c>
      <c r="DJ104">
        <f t="shared" si="58"/>
        <v>-25</v>
      </c>
      <c r="DK104">
        <f t="shared" si="58"/>
        <v>-25</v>
      </c>
      <c r="DL104" s="27">
        <f t="shared" si="58"/>
        <v>-25.000004341204441</v>
      </c>
      <c r="DM104" s="27">
        <f t="shared" si="58"/>
        <v>-25.000008550503583</v>
      </c>
      <c r="DN104" s="27">
        <f t="shared" si="58"/>
        <v>-25.0000125</v>
      </c>
      <c r="DO104" s="27">
        <f t="shared" si="58"/>
        <v>-25.000016069690243</v>
      </c>
      <c r="DP104" s="27">
        <f t="shared" si="58"/>
        <v>-25.000019151111079</v>
      </c>
      <c r="DQ104" s="27">
        <f t="shared" si="58"/>
        <v>-25.000021650635095</v>
      </c>
      <c r="DR104" s="27">
        <f t="shared" si="58"/>
        <v>-25.00002349231552</v>
      </c>
      <c r="DS104" s="27">
        <f t="shared" si="58"/>
        <v>-25.000024620193827</v>
      </c>
      <c r="DT104" s="27">
        <f t="shared" si="58"/>
        <v>-25.000025000000001</v>
      </c>
      <c r="DU104" s="28">
        <f t="shared" si="58"/>
        <v>-25.000024620193827</v>
      </c>
      <c r="DV104" s="26">
        <f t="shared" si="58"/>
        <v>-24.999975379806173</v>
      </c>
      <c r="DW104" s="27">
        <f t="shared" si="58"/>
        <v>-24.999974999999999</v>
      </c>
      <c r="DX104" s="27">
        <f t="shared" si="58"/>
        <v>-24.999975379806173</v>
      </c>
      <c r="DY104" s="27">
        <f t="shared" si="58"/>
        <v>-24.99997650768448</v>
      </c>
      <c r="DZ104" s="27">
        <f t="shared" si="58"/>
        <v>-24.999978349364905</v>
      </c>
      <c r="EA104" s="27">
        <f t="shared" si="58"/>
        <v>-24.999980848888921</v>
      </c>
      <c r="EB104" s="27">
        <f t="shared" si="58"/>
        <v>-24.999983930309757</v>
      </c>
      <c r="EC104" s="27">
        <f t="shared" si="58"/>
        <v>-24.9999875</v>
      </c>
      <c r="ED104" s="27">
        <f t="shared" si="58"/>
        <v>-24.999991449496417</v>
      </c>
      <c r="EE104" s="27">
        <f t="shared" si="58"/>
        <v>-24.999995658795559</v>
      </c>
      <c r="EF104">
        <f t="shared" si="58"/>
        <v>-25</v>
      </c>
      <c r="EG104">
        <f t="shared" si="58"/>
        <v>-25</v>
      </c>
      <c r="EH104" s="27">
        <f t="shared" si="58"/>
        <v>-25.000004341204441</v>
      </c>
      <c r="EI104" s="27">
        <f t="shared" si="58"/>
        <v>-25.000008550503583</v>
      </c>
      <c r="EJ104" s="27">
        <f t="shared" si="58"/>
        <v>-25.0000125</v>
      </c>
      <c r="EK104" s="27">
        <f t="shared" si="58"/>
        <v>-25.000016069690243</v>
      </c>
      <c r="EL104" s="27">
        <f t="shared" si="58"/>
        <v>-25.000019151111079</v>
      </c>
      <c r="EM104" s="27">
        <f t="shared" si="58"/>
        <v>-25.000021650635095</v>
      </c>
      <c r="EN104" s="27">
        <f t="shared" ref="EN104:FS104" si="59">SIN(EN101)/alfa/vita-alfa/vita</f>
        <v>-25.00002349231552</v>
      </c>
      <c r="EO104" s="8">
        <f t="shared" si="59"/>
        <v>-25.000024620193827</v>
      </c>
      <c r="EP104" s="27">
        <f t="shared" si="59"/>
        <v>-25.000025000000001</v>
      </c>
      <c r="EQ104" s="28">
        <f t="shared" si="59"/>
        <v>-25.000024620193827</v>
      </c>
      <c r="ER104" s="26">
        <f t="shared" si="59"/>
        <v>-24.999975379806173</v>
      </c>
      <c r="ES104" s="27">
        <f t="shared" si="59"/>
        <v>-24.999974999999999</v>
      </c>
      <c r="ET104" s="27">
        <f t="shared" si="59"/>
        <v>-24.999975379806173</v>
      </c>
      <c r="EU104" s="8">
        <f t="shared" si="59"/>
        <v>-24.99997650768448</v>
      </c>
      <c r="EV104" s="27">
        <f t="shared" si="59"/>
        <v>-24.999978349364905</v>
      </c>
      <c r="EW104" s="27">
        <f t="shared" si="59"/>
        <v>-24.999980848888921</v>
      </c>
      <c r="EX104" s="27">
        <f t="shared" si="59"/>
        <v>-24.999983930309757</v>
      </c>
      <c r="EY104" s="27">
        <f t="shared" si="59"/>
        <v>-24.9999875</v>
      </c>
      <c r="EZ104" s="27">
        <f t="shared" si="59"/>
        <v>-24.999991449496417</v>
      </c>
      <c r="FA104" s="27">
        <f t="shared" si="59"/>
        <v>-24.999995658795559</v>
      </c>
      <c r="FB104" s="8">
        <f t="shared" si="59"/>
        <v>-25</v>
      </c>
      <c r="FC104">
        <f t="shared" si="59"/>
        <v>-25</v>
      </c>
      <c r="FD104" s="27">
        <f t="shared" si="59"/>
        <v>-25.000004341204441</v>
      </c>
      <c r="FE104" s="27">
        <f t="shared" si="59"/>
        <v>-25.000008550503583</v>
      </c>
      <c r="FF104" s="27">
        <f t="shared" si="59"/>
        <v>-25.0000125</v>
      </c>
      <c r="FG104" s="27">
        <f t="shared" si="59"/>
        <v>-25.000016069690243</v>
      </c>
      <c r="FH104" s="27">
        <f t="shared" si="59"/>
        <v>-25.000019151111079</v>
      </c>
      <c r="FI104" s="8">
        <f t="shared" si="59"/>
        <v>-25.000021650635095</v>
      </c>
      <c r="FJ104" s="27">
        <f t="shared" si="59"/>
        <v>-25.00002349231552</v>
      </c>
      <c r="FK104" s="27">
        <f t="shared" si="59"/>
        <v>-25.000024620193827</v>
      </c>
      <c r="FL104" s="27">
        <f t="shared" si="59"/>
        <v>-25.000025000000001</v>
      </c>
      <c r="FM104" s="28">
        <f t="shared" si="59"/>
        <v>-25.000024620193827</v>
      </c>
      <c r="FN104" s="26">
        <f t="shared" si="59"/>
        <v>-24.999975379806173</v>
      </c>
      <c r="FO104" s="27">
        <f t="shared" si="59"/>
        <v>-24.999974999999999</v>
      </c>
      <c r="FP104" s="8">
        <f t="shared" si="59"/>
        <v>-24.999975379806173</v>
      </c>
      <c r="FQ104" s="27">
        <f t="shared" si="59"/>
        <v>-24.99997650768448</v>
      </c>
      <c r="FR104" s="27">
        <f t="shared" si="59"/>
        <v>-24.999978349364905</v>
      </c>
      <c r="FS104" s="27">
        <f t="shared" si="59"/>
        <v>-24.999980848888921</v>
      </c>
      <c r="FT104" s="27">
        <f t="shared" ref="FT104:GY104" si="60">SIN(FT101)/alfa/vita-alfa/vita</f>
        <v>-24.999983930309757</v>
      </c>
      <c r="FU104" s="27">
        <f t="shared" si="60"/>
        <v>-24.9999875</v>
      </c>
      <c r="FV104" s="27">
        <f t="shared" si="60"/>
        <v>-24.999991449496417</v>
      </c>
      <c r="FW104" s="8">
        <f t="shared" si="60"/>
        <v>-24.999995658795559</v>
      </c>
      <c r="FX104">
        <f t="shared" si="60"/>
        <v>-25</v>
      </c>
      <c r="FY104">
        <f t="shared" si="60"/>
        <v>-25</v>
      </c>
      <c r="FZ104" s="27">
        <f t="shared" si="60"/>
        <v>-25.000004341204441</v>
      </c>
      <c r="GA104" s="27">
        <f t="shared" si="60"/>
        <v>-25.000008550503583</v>
      </c>
      <c r="GB104" s="27">
        <f t="shared" si="60"/>
        <v>-25.0000125</v>
      </c>
      <c r="GC104" s="27">
        <f t="shared" si="60"/>
        <v>-25.000016069690243</v>
      </c>
      <c r="GD104" s="8">
        <f t="shared" si="60"/>
        <v>-25.000019151111079</v>
      </c>
      <c r="GE104" s="27">
        <f t="shared" si="60"/>
        <v>-25.000021650635095</v>
      </c>
      <c r="GF104" s="27">
        <f t="shared" si="60"/>
        <v>-25.00002349231552</v>
      </c>
      <c r="GG104" s="27">
        <f t="shared" si="60"/>
        <v>-25.000024620193827</v>
      </c>
      <c r="GH104" s="27">
        <f t="shared" si="60"/>
        <v>-25.000025000000001</v>
      </c>
      <c r="GI104" s="28">
        <f t="shared" si="60"/>
        <v>-25.000024620193827</v>
      </c>
      <c r="GJ104" s="26">
        <f t="shared" si="60"/>
        <v>-24.999975379806173</v>
      </c>
      <c r="GK104" s="8">
        <f t="shared" si="60"/>
        <v>-24.999974999999999</v>
      </c>
      <c r="GL104" s="27">
        <f t="shared" si="60"/>
        <v>-24.999975379806173</v>
      </c>
      <c r="GM104" s="27">
        <f t="shared" si="60"/>
        <v>-24.99997650768448</v>
      </c>
      <c r="GN104" s="27">
        <f t="shared" si="60"/>
        <v>-24.999978349364905</v>
      </c>
      <c r="GO104" s="27">
        <f t="shared" si="60"/>
        <v>-24.999980848888921</v>
      </c>
      <c r="GP104" s="27">
        <f t="shared" si="60"/>
        <v>-24.999983930309757</v>
      </c>
      <c r="GQ104" s="27">
        <f t="shared" si="60"/>
        <v>-24.9999875</v>
      </c>
      <c r="GR104" s="8">
        <f t="shared" si="60"/>
        <v>-24.999991449496417</v>
      </c>
      <c r="GS104" s="27">
        <f t="shared" si="60"/>
        <v>-24.999995658795559</v>
      </c>
      <c r="GT104">
        <f t="shared" si="60"/>
        <v>-25</v>
      </c>
      <c r="GU104">
        <f t="shared" si="60"/>
        <v>-25</v>
      </c>
      <c r="GV104" s="27">
        <f t="shared" si="60"/>
        <v>-25.000004341204441</v>
      </c>
      <c r="GW104" s="27">
        <f t="shared" si="60"/>
        <v>-25.000008550503583</v>
      </c>
      <c r="GX104" s="27">
        <f t="shared" si="60"/>
        <v>-25.0000125</v>
      </c>
      <c r="GY104" s="8">
        <f t="shared" si="60"/>
        <v>-25.000016069690243</v>
      </c>
      <c r="GZ104" s="27">
        <f t="shared" ref="GZ104:HE104" si="61">SIN(GZ101)/alfa/vita-alfa/vita</f>
        <v>-25.000019151111079</v>
      </c>
      <c r="HA104" s="27">
        <f t="shared" si="61"/>
        <v>-25.000021650635095</v>
      </c>
      <c r="HB104" s="27">
        <f t="shared" si="61"/>
        <v>-25.00002349231552</v>
      </c>
      <c r="HC104" s="27">
        <f t="shared" si="61"/>
        <v>-25.000024620193827</v>
      </c>
      <c r="HD104" s="27">
        <f t="shared" si="61"/>
        <v>-25.000025000000001</v>
      </c>
      <c r="HE104" s="28">
        <f t="shared" si="61"/>
        <v>-25.000024620193827</v>
      </c>
    </row>
    <row r="105" spans="2:213" x14ac:dyDescent="0.2">
      <c r="C105" s="5">
        <f t="shared" ref="C105:M105" si="62">C102/vita/SIN(C101)*alfa</f>
        <v>-68.68693548636557</v>
      </c>
      <c r="D105" s="5">
        <f t="shared" si="62"/>
        <v>-43.301270189221938</v>
      </c>
      <c r="E105" s="5">
        <f t="shared" si="62"/>
        <v>-29.793839814855254</v>
      </c>
      <c r="F105" s="5">
        <f t="shared" si="62"/>
        <v>-20.977490779432003</v>
      </c>
      <c r="G105" s="5">
        <f t="shared" si="62"/>
        <v>-14.433756729740647</v>
      </c>
      <c r="H105" s="5">
        <f t="shared" si="62"/>
        <v>-9.099255856655061</v>
      </c>
      <c r="I105" s="5">
        <f t="shared" si="62"/>
        <v>-4.4081745177116263</v>
      </c>
      <c r="K105" s="5">
        <f t="shared" si="62"/>
        <v>-141.78204549044273</v>
      </c>
      <c r="L105" s="5" t="e">
        <f t="shared" si="62"/>
        <v>#DIV/0!</v>
      </c>
      <c r="M105" s="5" t="e">
        <f t="shared" si="62"/>
        <v>#DIV/0!</v>
      </c>
      <c r="O105" s="5" t="s">
        <v>9</v>
      </c>
      <c r="P105" s="5">
        <f t="shared" ref="P105:AK105" si="63">P102/vita/SIN(P101)*alfa</f>
        <v>-4.4081745177116236</v>
      </c>
      <c r="Q105" s="5">
        <f t="shared" si="63"/>
        <v>1.531435568635775E-15</v>
      </c>
      <c r="R105" s="5">
        <f t="shared" si="63"/>
        <v>4.4081745177116263</v>
      </c>
      <c r="S105" s="5">
        <f t="shared" si="63"/>
        <v>9.099255856655061</v>
      </c>
      <c r="T105" s="5">
        <f t="shared" si="63"/>
        <v>14.433756729740647</v>
      </c>
      <c r="U105" s="5">
        <f t="shared" si="63"/>
        <v>20.977490779432003</v>
      </c>
      <c r="V105" s="5">
        <f t="shared" si="63"/>
        <v>29.793839814855254</v>
      </c>
      <c r="W105" s="5">
        <f t="shared" si="63"/>
        <v>43.301270189221938</v>
      </c>
      <c r="X105" s="5">
        <f t="shared" si="63"/>
        <v>68.68693548636557</v>
      </c>
      <c r="Y105" s="5">
        <f t="shared" si="63"/>
        <v>141.78204549044273</v>
      </c>
      <c r="Z105" s="5" t="e">
        <f t="shared" si="63"/>
        <v>#DIV/0!</v>
      </c>
      <c r="AA105" s="5" t="e">
        <f t="shared" si="63"/>
        <v>#DIV/0!</v>
      </c>
      <c r="AB105" s="5">
        <f t="shared" si="63"/>
        <v>-141.78204549044273</v>
      </c>
      <c r="AC105" s="5">
        <f t="shared" si="63"/>
        <v>-68.68693548636557</v>
      </c>
      <c r="AD105" s="5">
        <f t="shared" si="63"/>
        <v>-43.301270189221938</v>
      </c>
      <c r="AE105" s="5">
        <f t="shared" si="63"/>
        <v>-29.793839814855254</v>
      </c>
      <c r="AF105" s="5">
        <f t="shared" si="63"/>
        <v>-20.977490779432003</v>
      </c>
      <c r="AG105" s="5">
        <f t="shared" si="63"/>
        <v>-14.433756729740647</v>
      </c>
      <c r="AH105" s="5">
        <f t="shared" si="63"/>
        <v>-9.099255856655061</v>
      </c>
      <c r="AI105" s="5">
        <f t="shared" si="63"/>
        <v>-4.4081745177116263</v>
      </c>
      <c r="AJ105" s="5">
        <f t="shared" si="63"/>
        <v>-1.531435568635775E-15</v>
      </c>
      <c r="AK105" s="5">
        <f t="shared" si="63"/>
        <v>4.4081745177116236</v>
      </c>
      <c r="AL105" s="29">
        <f t="shared" ref="AL105:AU105" si="64">-AL102/vita/SIN(AL101)*alfa</f>
        <v>4.4081745177116236</v>
      </c>
      <c r="AM105" s="30">
        <f t="shared" si="64"/>
        <v>-1.531435568635775E-15</v>
      </c>
      <c r="AN105" s="30">
        <f t="shared" si="64"/>
        <v>-4.4081745177116263</v>
      </c>
      <c r="AO105" s="30">
        <f t="shared" si="64"/>
        <v>-9.099255856655061</v>
      </c>
      <c r="AP105" s="30">
        <f t="shared" si="64"/>
        <v>-14.433756729740647</v>
      </c>
      <c r="AQ105" s="30">
        <f t="shared" si="64"/>
        <v>-20.977490779432003</v>
      </c>
      <c r="AR105" s="30">
        <f t="shared" si="64"/>
        <v>-29.793839814855254</v>
      </c>
      <c r="AS105" s="30">
        <f t="shared" si="64"/>
        <v>-43.301270189221938</v>
      </c>
      <c r="AT105" s="30">
        <f t="shared" si="64"/>
        <v>-68.68693548636557</v>
      </c>
      <c r="AU105" s="30">
        <f t="shared" si="64"/>
        <v>-141.78204549044273</v>
      </c>
      <c r="AV105" s="5" t="e">
        <f t="shared" ref="AV105:BG105" si="65">AV102/vita/SIN(AV101)*alfa</f>
        <v>#DIV/0!</v>
      </c>
      <c r="AW105" s="5" t="e">
        <f t="shared" si="65"/>
        <v>#DIV/0!</v>
      </c>
      <c r="AX105" s="30">
        <f t="shared" si="65"/>
        <v>-141.78204549044273</v>
      </c>
      <c r="AY105" s="30">
        <f t="shared" si="65"/>
        <v>-68.68693548636557</v>
      </c>
      <c r="AZ105" s="30">
        <f t="shared" si="65"/>
        <v>-43.301270189221938</v>
      </c>
      <c r="BA105" s="30">
        <f t="shared" si="65"/>
        <v>-29.793839814855254</v>
      </c>
      <c r="BB105" s="30">
        <f t="shared" si="65"/>
        <v>-20.977490779432003</v>
      </c>
      <c r="BC105" s="30">
        <f t="shared" si="65"/>
        <v>-14.433756729740647</v>
      </c>
      <c r="BD105" s="30">
        <f t="shared" si="65"/>
        <v>-9.099255856655061</v>
      </c>
      <c r="BE105" s="30">
        <f t="shared" si="65"/>
        <v>-4.4081745177116263</v>
      </c>
      <c r="BF105" s="30">
        <f t="shared" si="65"/>
        <v>-1.531435568635775E-15</v>
      </c>
      <c r="BG105" s="31">
        <f t="shared" si="65"/>
        <v>4.4081745177116236</v>
      </c>
      <c r="BH105" s="29">
        <f t="shared" ref="BH105:BQ105" si="66">-BH102/vita/SIN(BH101)*alfa</f>
        <v>4.4081745177116236</v>
      </c>
      <c r="BI105" s="30">
        <f t="shared" si="66"/>
        <v>-1.531435568635775E-15</v>
      </c>
      <c r="BJ105" s="30">
        <f t="shared" si="66"/>
        <v>-4.4081745177116263</v>
      </c>
      <c r="BK105" s="30">
        <f t="shared" si="66"/>
        <v>-9.099255856655061</v>
      </c>
      <c r="BL105" s="30">
        <f t="shared" si="66"/>
        <v>-14.433756729740647</v>
      </c>
      <c r="BM105" s="30">
        <f t="shared" si="66"/>
        <v>-20.977490779432003</v>
      </c>
      <c r="BN105" s="30">
        <f t="shared" si="66"/>
        <v>-29.793839814855254</v>
      </c>
      <c r="BO105" s="30">
        <f t="shared" si="66"/>
        <v>-43.301270189221938</v>
      </c>
      <c r="BP105" s="30">
        <f t="shared" si="66"/>
        <v>-68.68693548636557</v>
      </c>
      <c r="BQ105" s="30">
        <f t="shared" si="66"/>
        <v>-141.78204549044273</v>
      </c>
      <c r="BR105" s="5" t="e">
        <f t="shared" ref="BR105:CC105" si="67">BR102/vita/SIN(BR101)*alfa</f>
        <v>#DIV/0!</v>
      </c>
      <c r="BS105" s="5" t="e">
        <f t="shared" si="67"/>
        <v>#DIV/0!</v>
      </c>
      <c r="BT105" s="30">
        <f t="shared" si="67"/>
        <v>-141.78204549044273</v>
      </c>
      <c r="BU105" s="30">
        <f t="shared" si="67"/>
        <v>-68.68693548636557</v>
      </c>
      <c r="BV105" s="30">
        <f t="shared" si="67"/>
        <v>-43.301270189221938</v>
      </c>
      <c r="BW105" s="30">
        <f t="shared" si="67"/>
        <v>-29.793839814855254</v>
      </c>
      <c r="BX105" s="30">
        <f t="shared" si="67"/>
        <v>-20.977490779432003</v>
      </c>
      <c r="BY105" s="30">
        <f t="shared" si="67"/>
        <v>-14.433756729740647</v>
      </c>
      <c r="BZ105" s="30">
        <f t="shared" si="67"/>
        <v>-9.099255856655061</v>
      </c>
      <c r="CA105" s="30">
        <f t="shared" si="67"/>
        <v>-4.4081745177116263</v>
      </c>
      <c r="CB105" s="30">
        <f t="shared" si="67"/>
        <v>-1.531435568635775E-15</v>
      </c>
      <c r="CC105" s="31">
        <f t="shared" si="67"/>
        <v>4.4081745177116236</v>
      </c>
      <c r="CD105" s="29">
        <f t="shared" ref="CD105:CM105" si="68">-CD102/vita/SIN(CD101)*alfa</f>
        <v>4.4081745177116236</v>
      </c>
      <c r="CE105" s="30">
        <f t="shared" si="68"/>
        <v>-1.531435568635775E-15</v>
      </c>
      <c r="CF105" s="30">
        <f t="shared" si="68"/>
        <v>-4.4081745177116263</v>
      </c>
      <c r="CG105" s="30">
        <f t="shared" si="68"/>
        <v>-9.099255856655061</v>
      </c>
      <c r="CH105" s="30">
        <f t="shared" si="68"/>
        <v>-14.433756729740647</v>
      </c>
      <c r="CI105" s="30">
        <f t="shared" si="68"/>
        <v>-20.977490779432003</v>
      </c>
      <c r="CJ105" s="30">
        <f t="shared" si="68"/>
        <v>-29.793839814855254</v>
      </c>
      <c r="CK105" s="30">
        <f t="shared" si="68"/>
        <v>-43.301270189221938</v>
      </c>
      <c r="CL105" s="30">
        <f t="shared" si="68"/>
        <v>-68.68693548636557</v>
      </c>
      <c r="CM105" s="30">
        <f t="shared" si="68"/>
        <v>-141.78204549044273</v>
      </c>
      <c r="CN105" s="5" t="e">
        <f t="shared" ref="CN105:CY105" si="69">CN102/vita/SIN(CN101)*alfa</f>
        <v>#DIV/0!</v>
      </c>
      <c r="CO105" s="5" t="e">
        <f t="shared" si="69"/>
        <v>#DIV/0!</v>
      </c>
      <c r="CP105" s="30">
        <f t="shared" si="69"/>
        <v>-141.78204549044273</v>
      </c>
      <c r="CQ105" s="30">
        <f t="shared" si="69"/>
        <v>-68.68693548636557</v>
      </c>
      <c r="CR105" s="30">
        <f t="shared" si="69"/>
        <v>-43.301270189221938</v>
      </c>
      <c r="CS105" s="30">
        <f t="shared" si="69"/>
        <v>-29.793839814855254</v>
      </c>
      <c r="CT105" s="30">
        <f t="shared" si="69"/>
        <v>-20.977490779432003</v>
      </c>
      <c r="CU105" s="30">
        <f t="shared" si="69"/>
        <v>-14.433756729740647</v>
      </c>
      <c r="CV105" s="30">
        <f t="shared" si="69"/>
        <v>-9.099255856655061</v>
      </c>
      <c r="CW105" s="30">
        <f t="shared" si="69"/>
        <v>-4.4081745177116263</v>
      </c>
      <c r="CX105" s="30">
        <f t="shared" si="69"/>
        <v>-1.531435568635775E-15</v>
      </c>
      <c r="CY105" s="31">
        <f t="shared" si="69"/>
        <v>4.4081745177116236</v>
      </c>
      <c r="CZ105" s="29">
        <f t="shared" ref="CZ105:DI105" si="70">-CZ102/vita/SIN(CZ101)*alfa</f>
        <v>4.4081745177116236</v>
      </c>
      <c r="DA105" s="30">
        <f t="shared" si="70"/>
        <v>-1.531435568635775E-15</v>
      </c>
      <c r="DB105" s="30">
        <f t="shared" si="70"/>
        <v>-4.4081745177116263</v>
      </c>
      <c r="DC105" s="30">
        <f t="shared" si="70"/>
        <v>-9.099255856655061</v>
      </c>
      <c r="DD105" s="30">
        <f t="shared" si="70"/>
        <v>-14.433756729740647</v>
      </c>
      <c r="DE105" s="30">
        <f t="shared" si="70"/>
        <v>-20.977490779432003</v>
      </c>
      <c r="DF105" s="30">
        <f t="shared" si="70"/>
        <v>-29.793839814855254</v>
      </c>
      <c r="DG105" s="30">
        <f t="shared" si="70"/>
        <v>-43.301270189221938</v>
      </c>
      <c r="DH105" s="30">
        <f t="shared" si="70"/>
        <v>-68.68693548636557</v>
      </c>
      <c r="DI105" s="30">
        <f t="shared" si="70"/>
        <v>-141.78204549044273</v>
      </c>
      <c r="DJ105" s="5" t="e">
        <f t="shared" ref="DJ105:DU105" si="71">DJ102/vita/SIN(DJ101)*alfa</f>
        <v>#DIV/0!</v>
      </c>
      <c r="DK105" s="5" t="e">
        <f t="shared" si="71"/>
        <v>#DIV/0!</v>
      </c>
      <c r="DL105" s="30">
        <f t="shared" si="71"/>
        <v>-141.78204549044273</v>
      </c>
      <c r="DM105" s="30">
        <f t="shared" si="71"/>
        <v>-68.68693548636557</v>
      </c>
      <c r="DN105" s="30">
        <f t="shared" si="71"/>
        <v>-43.301270189221938</v>
      </c>
      <c r="DO105" s="30">
        <f t="shared" si="71"/>
        <v>-29.793839814855254</v>
      </c>
      <c r="DP105" s="30">
        <f t="shared" si="71"/>
        <v>-20.977490779432003</v>
      </c>
      <c r="DQ105" s="30">
        <f t="shared" si="71"/>
        <v>-14.433756729740647</v>
      </c>
      <c r="DR105" s="30">
        <f t="shared" si="71"/>
        <v>-9.099255856655061</v>
      </c>
      <c r="DS105" s="30">
        <f t="shared" si="71"/>
        <v>-4.4081745177116263</v>
      </c>
      <c r="DT105" s="30">
        <f t="shared" si="71"/>
        <v>-1.531435568635775E-15</v>
      </c>
      <c r="DU105" s="31">
        <f t="shared" si="71"/>
        <v>4.4081745177116236</v>
      </c>
      <c r="DV105" s="29">
        <f t="shared" ref="DV105:EE105" si="72">-DV102/vita/SIN(DV101)*alfa</f>
        <v>4.4081745177116236</v>
      </c>
      <c r="DW105" s="30">
        <f t="shared" si="72"/>
        <v>-1.531435568635775E-15</v>
      </c>
      <c r="DX105" s="30">
        <f t="shared" si="72"/>
        <v>-4.4081745177116263</v>
      </c>
      <c r="DY105" s="30">
        <f t="shared" si="72"/>
        <v>-9.099255856655061</v>
      </c>
      <c r="DZ105" s="30">
        <f t="shared" si="72"/>
        <v>-14.433756729740647</v>
      </c>
      <c r="EA105" s="30">
        <f t="shared" si="72"/>
        <v>-20.977490779432003</v>
      </c>
      <c r="EB105" s="30">
        <f t="shared" si="72"/>
        <v>-29.793839814855254</v>
      </c>
      <c r="EC105" s="30">
        <f t="shared" si="72"/>
        <v>-43.301270189221938</v>
      </c>
      <c r="ED105" s="30">
        <f t="shared" si="72"/>
        <v>-68.68693548636557</v>
      </c>
      <c r="EE105" s="30">
        <f t="shared" si="72"/>
        <v>-141.78204549044273</v>
      </c>
      <c r="EF105" s="5" t="e">
        <f t="shared" ref="EF105:EQ105" si="73">EF102/vita/SIN(EF101)*alfa</f>
        <v>#DIV/0!</v>
      </c>
      <c r="EG105" s="5" t="e">
        <f t="shared" si="73"/>
        <v>#DIV/0!</v>
      </c>
      <c r="EH105" s="30">
        <f t="shared" si="73"/>
        <v>-141.78204549044273</v>
      </c>
      <c r="EI105" s="30">
        <f t="shared" si="73"/>
        <v>-68.68693548636557</v>
      </c>
      <c r="EJ105" s="30">
        <f t="shared" si="73"/>
        <v>-43.301270189221938</v>
      </c>
      <c r="EK105" s="30">
        <f t="shared" si="73"/>
        <v>-29.793839814855254</v>
      </c>
      <c r="EL105" s="30">
        <f t="shared" si="73"/>
        <v>-20.977490779432003</v>
      </c>
      <c r="EM105" s="30">
        <f t="shared" si="73"/>
        <v>-14.433756729740647</v>
      </c>
      <c r="EN105" s="30">
        <f t="shared" si="73"/>
        <v>-9.099255856655061</v>
      </c>
      <c r="EO105" s="35">
        <f t="shared" si="73"/>
        <v>-4.4081745177116263</v>
      </c>
      <c r="EP105" s="30">
        <f t="shared" si="73"/>
        <v>-1.531435568635775E-15</v>
      </c>
      <c r="EQ105" s="31">
        <f t="shared" si="73"/>
        <v>4.4081745177116236</v>
      </c>
      <c r="ER105" s="29">
        <f t="shared" ref="ER105:FA105" si="74">-ER102/vita/SIN(ER101)*alfa</f>
        <v>4.4081745177116236</v>
      </c>
      <c r="ES105" s="30">
        <f t="shared" si="74"/>
        <v>-1.531435568635775E-15</v>
      </c>
      <c r="ET105" s="30">
        <f t="shared" si="74"/>
        <v>-4.4081745177116263</v>
      </c>
      <c r="EU105" s="35">
        <f t="shared" si="74"/>
        <v>-9.099255856655061</v>
      </c>
      <c r="EV105" s="30">
        <f t="shared" si="74"/>
        <v>-14.433756729740647</v>
      </c>
      <c r="EW105" s="30">
        <f t="shared" si="74"/>
        <v>-20.977490779432003</v>
      </c>
      <c r="EX105" s="30">
        <f t="shared" si="74"/>
        <v>-29.793839814855254</v>
      </c>
      <c r="EY105" s="30">
        <f t="shared" si="74"/>
        <v>-43.301270189221938</v>
      </c>
      <c r="EZ105" s="30">
        <f t="shared" si="74"/>
        <v>-68.68693548636557</v>
      </c>
      <c r="FA105" s="30">
        <f t="shared" si="74"/>
        <v>-141.78204549044273</v>
      </c>
      <c r="FB105" s="35" t="e">
        <f t="shared" ref="FB105:FM105" si="75">FB102/vita/SIN(FB101)*alfa</f>
        <v>#DIV/0!</v>
      </c>
      <c r="FC105" s="5" t="e">
        <f t="shared" si="75"/>
        <v>#DIV/0!</v>
      </c>
      <c r="FD105" s="30">
        <f t="shared" si="75"/>
        <v>-141.78204549044273</v>
      </c>
      <c r="FE105" s="30">
        <f t="shared" si="75"/>
        <v>-68.68693548636557</v>
      </c>
      <c r="FF105" s="30">
        <f t="shared" si="75"/>
        <v>-43.301270189221938</v>
      </c>
      <c r="FG105" s="30">
        <f t="shared" si="75"/>
        <v>-29.793839814855254</v>
      </c>
      <c r="FH105" s="30">
        <f t="shared" si="75"/>
        <v>-20.977490779432003</v>
      </c>
      <c r="FI105" s="35">
        <f t="shared" si="75"/>
        <v>-14.433756729740647</v>
      </c>
      <c r="FJ105" s="30">
        <f t="shared" si="75"/>
        <v>-9.099255856655061</v>
      </c>
      <c r="FK105" s="30">
        <f t="shared" si="75"/>
        <v>-4.4081745177116263</v>
      </c>
      <c r="FL105" s="30">
        <f t="shared" si="75"/>
        <v>-1.531435568635775E-15</v>
      </c>
      <c r="FM105" s="31">
        <f t="shared" si="75"/>
        <v>4.4081745177116236</v>
      </c>
      <c r="FN105" s="29">
        <f t="shared" ref="FN105:FW105" si="76">-FN102/vita/SIN(FN101)*alfa</f>
        <v>4.4081745177116236</v>
      </c>
      <c r="FO105" s="30">
        <f t="shared" si="76"/>
        <v>-1.531435568635775E-15</v>
      </c>
      <c r="FP105" s="35">
        <f t="shared" si="76"/>
        <v>-4.4081745177116263</v>
      </c>
      <c r="FQ105" s="30">
        <f t="shared" si="76"/>
        <v>-9.099255856655061</v>
      </c>
      <c r="FR105" s="30">
        <f t="shared" si="76"/>
        <v>-14.433756729740647</v>
      </c>
      <c r="FS105" s="30">
        <f t="shared" si="76"/>
        <v>-20.977490779432003</v>
      </c>
      <c r="FT105" s="30">
        <f t="shared" si="76"/>
        <v>-29.793839814855254</v>
      </c>
      <c r="FU105" s="30">
        <f t="shared" si="76"/>
        <v>-43.301270189221938</v>
      </c>
      <c r="FV105" s="30">
        <f t="shared" si="76"/>
        <v>-68.68693548636557</v>
      </c>
      <c r="FW105" s="35">
        <f t="shared" si="76"/>
        <v>-141.78204549044273</v>
      </c>
      <c r="FX105" s="5" t="e">
        <f t="shared" ref="FX105:GI105" si="77">FX102/vita/SIN(FX101)*alfa</f>
        <v>#DIV/0!</v>
      </c>
      <c r="FY105" s="5" t="e">
        <f t="shared" si="77"/>
        <v>#DIV/0!</v>
      </c>
      <c r="FZ105" s="30">
        <f t="shared" si="77"/>
        <v>-141.78204549044273</v>
      </c>
      <c r="GA105" s="30">
        <f t="shared" si="77"/>
        <v>-68.68693548636557</v>
      </c>
      <c r="GB105" s="30">
        <f t="shared" si="77"/>
        <v>-43.301270189221938</v>
      </c>
      <c r="GC105" s="30">
        <f t="shared" si="77"/>
        <v>-29.793839814855254</v>
      </c>
      <c r="GD105" s="35">
        <f t="shared" si="77"/>
        <v>-20.977490779432003</v>
      </c>
      <c r="GE105" s="30">
        <f t="shared" si="77"/>
        <v>-14.433756729740647</v>
      </c>
      <c r="GF105" s="30">
        <f t="shared" si="77"/>
        <v>-9.099255856655061</v>
      </c>
      <c r="GG105" s="30">
        <f t="shared" si="77"/>
        <v>-4.4081745177116263</v>
      </c>
      <c r="GH105" s="30">
        <f t="shared" si="77"/>
        <v>-1.531435568635775E-15</v>
      </c>
      <c r="GI105" s="31">
        <f t="shared" si="77"/>
        <v>4.4081745177116236</v>
      </c>
      <c r="GJ105" s="29">
        <f t="shared" ref="GJ105:GS105" si="78">-GJ102/vita/SIN(GJ101)*alfa</f>
        <v>4.4081745177116236</v>
      </c>
      <c r="GK105" s="35">
        <f t="shared" si="78"/>
        <v>-1.531435568635775E-15</v>
      </c>
      <c r="GL105" s="30">
        <f t="shared" si="78"/>
        <v>-4.4081745177116263</v>
      </c>
      <c r="GM105" s="30">
        <f t="shared" si="78"/>
        <v>-9.099255856655061</v>
      </c>
      <c r="GN105" s="30">
        <f t="shared" si="78"/>
        <v>-14.433756729740647</v>
      </c>
      <c r="GO105" s="30">
        <f t="shared" si="78"/>
        <v>-20.977490779432003</v>
      </c>
      <c r="GP105" s="30">
        <f t="shared" si="78"/>
        <v>-29.793839814855254</v>
      </c>
      <c r="GQ105" s="30">
        <f t="shared" si="78"/>
        <v>-43.301270189221938</v>
      </c>
      <c r="GR105" s="35">
        <f t="shared" si="78"/>
        <v>-68.68693548636557</v>
      </c>
      <c r="GS105" s="30">
        <f t="shared" si="78"/>
        <v>-141.78204549044273</v>
      </c>
      <c r="GT105" s="5" t="e">
        <f t="shared" ref="GT105:HE105" si="79">GT102/vita/SIN(GT101)*alfa</f>
        <v>#DIV/0!</v>
      </c>
      <c r="GU105" s="5" t="e">
        <f t="shared" si="79"/>
        <v>#DIV/0!</v>
      </c>
      <c r="GV105" s="30">
        <f t="shared" si="79"/>
        <v>-141.78204549044273</v>
      </c>
      <c r="GW105" s="30">
        <f t="shared" si="79"/>
        <v>-68.68693548636557</v>
      </c>
      <c r="GX105" s="30">
        <f t="shared" si="79"/>
        <v>-43.301270189221938</v>
      </c>
      <c r="GY105" s="35">
        <f t="shared" si="79"/>
        <v>-29.793839814855254</v>
      </c>
      <c r="GZ105" s="30">
        <f t="shared" si="79"/>
        <v>-20.977490779432003</v>
      </c>
      <c r="HA105" s="30">
        <f t="shared" si="79"/>
        <v>-14.433756729740647</v>
      </c>
      <c r="HB105" s="30">
        <f t="shared" si="79"/>
        <v>-9.099255856655061</v>
      </c>
      <c r="HC105" s="30">
        <f t="shared" si="79"/>
        <v>-4.4081745177116263</v>
      </c>
      <c r="HD105" s="30">
        <f t="shared" si="79"/>
        <v>-1.531435568635775E-15</v>
      </c>
      <c r="HE105" s="31">
        <f t="shared" si="79"/>
        <v>4.4081745177116236</v>
      </c>
    </row>
    <row r="106" spans="2:213" x14ac:dyDescent="0.2">
      <c r="B106">
        <f t="shared" ref="B106:K106" si="80">1/ABS(vita)*LOG((1+B102)/ABS(SIN(B101)))</f>
        <v>2.6451205442184475E-2</v>
      </c>
      <c r="C106">
        <f t="shared" si="80"/>
        <v>1.8842030723958375E-2</v>
      </c>
      <c r="D106">
        <f t="shared" si="80"/>
        <v>1.4298688688333989E-2</v>
      </c>
      <c r="E106">
        <f t="shared" si="80"/>
        <v>1.0973353294935484E-2</v>
      </c>
      <c r="F106">
        <f t="shared" si="80"/>
        <v>8.2831863020814706E-3</v>
      </c>
      <c r="G106">
        <f t="shared" si="80"/>
        <v>5.9640156839957815E-3</v>
      </c>
      <c r="H106">
        <f t="shared" si="80"/>
        <v>3.8693304517690174E-3</v>
      </c>
      <c r="I106">
        <f t="shared" si="80"/>
        <v>1.9046617450271159E-3</v>
      </c>
      <c r="K106">
        <f t="shared" si="80"/>
        <v>2.6451205442184475E-2</v>
      </c>
      <c r="L106" t="e">
        <f>-1/ABS(vita)*LOG(ABS(SIN(L101))/(1+L102))</f>
        <v>#NUM!</v>
      </c>
      <c r="M106" t="e">
        <f>-1/ABS(vita)*LOG(ABS(SIN(M101))/(1+M102))</f>
        <v>#NUM!</v>
      </c>
      <c r="N106" t="e">
        <f>-1/ABS(vita)*LOG(ABS(SIN(N101))/(1+N102))</f>
        <v>#NUM!</v>
      </c>
      <c r="O106" s="5" t="s">
        <v>44</v>
      </c>
      <c r="P106">
        <f t="shared" ref="P106:AU106" si="81">-1/ABS(vita)*LOG(ABS(SIN(P101))/(1+P102))</f>
        <v>-1.9046617450271118E-3</v>
      </c>
      <c r="Q106">
        <f t="shared" si="81"/>
        <v>0</v>
      </c>
      <c r="R106">
        <f t="shared" si="81"/>
        <v>1.9046617450271159E-3</v>
      </c>
      <c r="S106">
        <f t="shared" si="81"/>
        <v>3.8693304517690174E-3</v>
      </c>
      <c r="T106">
        <f t="shared" si="81"/>
        <v>5.9640156839957815E-3</v>
      </c>
      <c r="U106">
        <f t="shared" si="81"/>
        <v>8.2831863020814706E-3</v>
      </c>
      <c r="V106">
        <f t="shared" si="81"/>
        <v>1.0973353294935482E-2</v>
      </c>
      <c r="W106">
        <f t="shared" si="81"/>
        <v>1.4298688688333989E-2</v>
      </c>
      <c r="X106">
        <f t="shared" si="81"/>
        <v>1.8842030723958375E-2</v>
      </c>
      <c r="Y106">
        <f t="shared" si="81"/>
        <v>2.6451205442184475E-2</v>
      </c>
      <c r="Z106" t="e">
        <f t="shared" si="81"/>
        <v>#NUM!</v>
      </c>
      <c r="AA106" t="e">
        <f t="shared" si="81"/>
        <v>#NUM!</v>
      </c>
      <c r="AB106">
        <f t="shared" si="81"/>
        <v>2.6451205442184475E-2</v>
      </c>
      <c r="AC106">
        <f t="shared" si="81"/>
        <v>1.8842030723958375E-2</v>
      </c>
      <c r="AD106">
        <f t="shared" si="81"/>
        <v>1.4298688688333989E-2</v>
      </c>
      <c r="AE106">
        <f t="shared" si="81"/>
        <v>1.0973353294935482E-2</v>
      </c>
      <c r="AF106">
        <f t="shared" si="81"/>
        <v>8.2831863020814706E-3</v>
      </c>
      <c r="AG106">
        <f t="shared" si="81"/>
        <v>5.9640156839957815E-3</v>
      </c>
      <c r="AH106">
        <f t="shared" si="81"/>
        <v>3.8693304517690174E-3</v>
      </c>
      <c r="AI106">
        <f t="shared" si="81"/>
        <v>1.9046617450271159E-3</v>
      </c>
      <c r="AJ106">
        <f t="shared" si="81"/>
        <v>0</v>
      </c>
      <c r="AK106">
        <f t="shared" si="81"/>
        <v>-1.9046617450271118E-3</v>
      </c>
      <c r="AL106">
        <f t="shared" si="81"/>
        <v>-1.9046617450271118E-3</v>
      </c>
      <c r="AM106">
        <f t="shared" si="81"/>
        <v>0</v>
      </c>
      <c r="AN106">
        <f t="shared" si="81"/>
        <v>1.9046617450271159E-3</v>
      </c>
      <c r="AO106">
        <f t="shared" si="81"/>
        <v>3.8693304517690174E-3</v>
      </c>
      <c r="AP106">
        <f t="shared" si="81"/>
        <v>5.9640156839957815E-3</v>
      </c>
      <c r="AQ106">
        <f t="shared" si="81"/>
        <v>8.2831863020814706E-3</v>
      </c>
      <c r="AR106">
        <f t="shared" si="81"/>
        <v>1.0973353294935482E-2</v>
      </c>
      <c r="AS106">
        <f t="shared" si="81"/>
        <v>1.4298688688333989E-2</v>
      </c>
      <c r="AT106">
        <f t="shared" si="81"/>
        <v>1.8842030723958375E-2</v>
      </c>
      <c r="AU106">
        <f t="shared" si="81"/>
        <v>2.6451205442184475E-2</v>
      </c>
      <c r="AV106" t="e">
        <f t="shared" ref="AV106:CA106" si="82">-1/ABS(vita)*LOG(ABS(SIN(AV101))/(1+AV102))</f>
        <v>#NUM!</v>
      </c>
      <c r="AW106" t="e">
        <f t="shared" si="82"/>
        <v>#NUM!</v>
      </c>
      <c r="AX106">
        <f t="shared" si="82"/>
        <v>2.6451205442184475E-2</v>
      </c>
      <c r="AY106">
        <f t="shared" si="82"/>
        <v>1.8842030723958375E-2</v>
      </c>
      <c r="AZ106">
        <f t="shared" si="82"/>
        <v>1.4298688688333989E-2</v>
      </c>
      <c r="BA106">
        <f t="shared" si="82"/>
        <v>1.0973353294935482E-2</v>
      </c>
      <c r="BB106">
        <f t="shared" si="82"/>
        <v>8.2831863020814706E-3</v>
      </c>
      <c r="BC106">
        <f t="shared" si="82"/>
        <v>5.9640156839957815E-3</v>
      </c>
      <c r="BD106">
        <f t="shared" si="82"/>
        <v>3.8693304517690174E-3</v>
      </c>
      <c r="BE106">
        <f t="shared" si="82"/>
        <v>1.9046617450271159E-3</v>
      </c>
      <c r="BF106">
        <f t="shared" si="82"/>
        <v>0</v>
      </c>
      <c r="BG106">
        <f t="shared" si="82"/>
        <v>-1.9046617450271118E-3</v>
      </c>
      <c r="BH106">
        <f t="shared" si="82"/>
        <v>-1.9046617450271118E-3</v>
      </c>
      <c r="BI106">
        <f t="shared" si="82"/>
        <v>0</v>
      </c>
      <c r="BJ106">
        <f t="shared" si="82"/>
        <v>1.9046617450271159E-3</v>
      </c>
      <c r="BK106">
        <f t="shared" si="82"/>
        <v>3.8693304517690174E-3</v>
      </c>
      <c r="BL106">
        <f t="shared" si="82"/>
        <v>5.9640156839957815E-3</v>
      </c>
      <c r="BM106">
        <f t="shared" si="82"/>
        <v>8.2831863020814706E-3</v>
      </c>
      <c r="BN106">
        <f t="shared" si="82"/>
        <v>1.0973353294935482E-2</v>
      </c>
      <c r="BO106">
        <f t="shared" si="82"/>
        <v>1.4298688688333989E-2</v>
      </c>
      <c r="BP106">
        <f t="shared" si="82"/>
        <v>1.8842030723958375E-2</v>
      </c>
      <c r="BQ106">
        <f t="shared" si="82"/>
        <v>2.6451205442184475E-2</v>
      </c>
      <c r="BR106" t="e">
        <f t="shared" si="82"/>
        <v>#NUM!</v>
      </c>
      <c r="BS106" t="e">
        <f t="shared" si="82"/>
        <v>#NUM!</v>
      </c>
      <c r="BT106">
        <f t="shared" si="82"/>
        <v>2.6451205442184475E-2</v>
      </c>
      <c r="BU106">
        <f t="shared" si="82"/>
        <v>1.8842030723958375E-2</v>
      </c>
      <c r="BV106">
        <f t="shared" si="82"/>
        <v>1.4298688688333989E-2</v>
      </c>
      <c r="BW106">
        <f t="shared" si="82"/>
        <v>1.0973353294935482E-2</v>
      </c>
      <c r="BX106">
        <f t="shared" si="82"/>
        <v>8.2831863020814706E-3</v>
      </c>
      <c r="BY106">
        <f t="shared" si="82"/>
        <v>5.9640156839957815E-3</v>
      </c>
      <c r="BZ106">
        <f t="shared" si="82"/>
        <v>3.8693304517690174E-3</v>
      </c>
      <c r="CA106">
        <f t="shared" si="82"/>
        <v>1.9046617450271159E-3</v>
      </c>
      <c r="CB106">
        <f t="shared" ref="CB106:DG106" si="83">-1/ABS(vita)*LOG(ABS(SIN(CB101))/(1+CB102))</f>
        <v>0</v>
      </c>
      <c r="CC106">
        <f t="shared" si="83"/>
        <v>-1.9046617450271118E-3</v>
      </c>
      <c r="CD106">
        <f t="shared" si="83"/>
        <v>-1.9046617450271118E-3</v>
      </c>
      <c r="CE106">
        <f t="shared" si="83"/>
        <v>0</v>
      </c>
      <c r="CF106">
        <f t="shared" si="83"/>
        <v>1.9046617450271159E-3</v>
      </c>
      <c r="CG106">
        <f t="shared" si="83"/>
        <v>3.8693304517690174E-3</v>
      </c>
      <c r="CH106">
        <f t="shared" si="83"/>
        <v>5.9640156839957815E-3</v>
      </c>
      <c r="CI106">
        <f t="shared" si="83"/>
        <v>8.2831863020814706E-3</v>
      </c>
      <c r="CJ106">
        <f t="shared" si="83"/>
        <v>1.0973353294935482E-2</v>
      </c>
      <c r="CK106">
        <f t="shared" si="83"/>
        <v>1.4298688688333989E-2</v>
      </c>
      <c r="CL106">
        <f t="shared" si="83"/>
        <v>1.8842030723958375E-2</v>
      </c>
      <c r="CM106">
        <f t="shared" si="83"/>
        <v>2.6451205442184475E-2</v>
      </c>
      <c r="CN106" t="e">
        <f t="shared" si="83"/>
        <v>#NUM!</v>
      </c>
      <c r="CO106" t="e">
        <f t="shared" si="83"/>
        <v>#NUM!</v>
      </c>
      <c r="CP106">
        <f t="shared" si="83"/>
        <v>2.6451205442184475E-2</v>
      </c>
      <c r="CQ106">
        <f t="shared" si="83"/>
        <v>1.8842030723958375E-2</v>
      </c>
      <c r="CR106">
        <f t="shared" si="83"/>
        <v>1.4298688688333989E-2</v>
      </c>
      <c r="CS106">
        <f t="shared" si="83"/>
        <v>1.0973353294935482E-2</v>
      </c>
      <c r="CT106">
        <f t="shared" si="83"/>
        <v>8.2831863020814706E-3</v>
      </c>
      <c r="CU106">
        <f t="shared" si="83"/>
        <v>5.9640156839957815E-3</v>
      </c>
      <c r="CV106">
        <f t="shared" si="83"/>
        <v>3.8693304517690174E-3</v>
      </c>
      <c r="CW106">
        <f t="shared" si="83"/>
        <v>1.9046617450271159E-3</v>
      </c>
      <c r="CX106">
        <f t="shared" si="83"/>
        <v>0</v>
      </c>
      <c r="CY106">
        <f t="shared" si="83"/>
        <v>-1.9046617450271118E-3</v>
      </c>
      <c r="CZ106">
        <f t="shared" si="83"/>
        <v>-1.9046617450271118E-3</v>
      </c>
      <c r="DA106">
        <f t="shared" si="83"/>
        <v>0</v>
      </c>
      <c r="DB106">
        <f t="shared" si="83"/>
        <v>1.9046617450271159E-3</v>
      </c>
      <c r="DC106">
        <f t="shared" si="83"/>
        <v>3.8693304517690174E-3</v>
      </c>
      <c r="DD106">
        <f t="shared" si="83"/>
        <v>5.9640156839957815E-3</v>
      </c>
      <c r="DE106">
        <f t="shared" si="83"/>
        <v>8.2831863020814706E-3</v>
      </c>
      <c r="DF106">
        <f t="shared" si="83"/>
        <v>1.0973353294935482E-2</v>
      </c>
      <c r="DG106">
        <f t="shared" si="83"/>
        <v>1.4298688688333989E-2</v>
      </c>
      <c r="DH106">
        <f t="shared" ref="DH106:EM106" si="84">-1/ABS(vita)*LOG(ABS(SIN(DH101))/(1+DH102))</f>
        <v>1.8842030723958375E-2</v>
      </c>
      <c r="DI106">
        <f t="shared" si="84"/>
        <v>2.6451205442184475E-2</v>
      </c>
      <c r="DJ106" t="e">
        <f t="shared" si="84"/>
        <v>#NUM!</v>
      </c>
      <c r="DK106" t="e">
        <f t="shared" si="84"/>
        <v>#NUM!</v>
      </c>
      <c r="DL106">
        <f t="shared" si="84"/>
        <v>2.6451205442184475E-2</v>
      </c>
      <c r="DM106">
        <f t="shared" si="84"/>
        <v>1.8842030723958375E-2</v>
      </c>
      <c r="DN106">
        <f t="shared" si="84"/>
        <v>1.4298688688333989E-2</v>
      </c>
      <c r="DO106">
        <f t="shared" si="84"/>
        <v>1.0973353294935482E-2</v>
      </c>
      <c r="DP106">
        <f t="shared" si="84"/>
        <v>8.2831863020814706E-3</v>
      </c>
      <c r="DQ106">
        <f t="shared" si="84"/>
        <v>5.9640156839957815E-3</v>
      </c>
      <c r="DR106">
        <f t="shared" si="84"/>
        <v>3.8693304517690174E-3</v>
      </c>
      <c r="DS106">
        <f t="shared" si="84"/>
        <v>1.9046617450271159E-3</v>
      </c>
      <c r="DT106">
        <f t="shared" si="84"/>
        <v>0</v>
      </c>
      <c r="DU106">
        <f t="shared" si="84"/>
        <v>-1.9046617450271118E-3</v>
      </c>
      <c r="DV106">
        <f t="shared" si="84"/>
        <v>-1.9046617450271118E-3</v>
      </c>
      <c r="DW106">
        <f t="shared" si="84"/>
        <v>0</v>
      </c>
      <c r="DX106">
        <f t="shared" si="84"/>
        <v>1.9046617450271159E-3</v>
      </c>
      <c r="DY106">
        <f t="shared" si="84"/>
        <v>3.8693304517690174E-3</v>
      </c>
      <c r="DZ106">
        <f t="shared" si="84"/>
        <v>5.9640156839957815E-3</v>
      </c>
      <c r="EA106">
        <f t="shared" si="84"/>
        <v>8.2831863020814706E-3</v>
      </c>
      <c r="EB106">
        <f t="shared" si="84"/>
        <v>1.0973353294935482E-2</v>
      </c>
      <c r="EC106">
        <f t="shared" si="84"/>
        <v>1.4298688688333989E-2</v>
      </c>
      <c r="ED106">
        <f t="shared" si="84"/>
        <v>1.8842030723958375E-2</v>
      </c>
      <c r="EE106">
        <f t="shared" si="84"/>
        <v>2.6451205442184475E-2</v>
      </c>
      <c r="EF106" t="e">
        <f t="shared" si="84"/>
        <v>#NUM!</v>
      </c>
      <c r="EG106" t="e">
        <f t="shared" si="84"/>
        <v>#NUM!</v>
      </c>
      <c r="EH106">
        <f t="shared" si="84"/>
        <v>2.6451205442184475E-2</v>
      </c>
      <c r="EI106">
        <f t="shared" si="84"/>
        <v>1.8842030723958375E-2</v>
      </c>
      <c r="EJ106">
        <f t="shared" si="84"/>
        <v>1.4298688688333989E-2</v>
      </c>
      <c r="EK106">
        <f t="shared" si="84"/>
        <v>1.0973353294935482E-2</v>
      </c>
      <c r="EL106">
        <f t="shared" si="84"/>
        <v>8.2831863020814706E-3</v>
      </c>
      <c r="EM106">
        <f t="shared" si="84"/>
        <v>5.9640156839957815E-3</v>
      </c>
      <c r="EN106">
        <f t="shared" ref="EN106:FS106" si="85">-1/ABS(vita)*LOG(ABS(SIN(EN101))/(1+EN102))</f>
        <v>3.8693304517690174E-3</v>
      </c>
      <c r="EO106">
        <f t="shared" si="85"/>
        <v>1.9046617450271159E-3</v>
      </c>
      <c r="EP106">
        <f t="shared" si="85"/>
        <v>0</v>
      </c>
      <c r="EQ106">
        <f t="shared" si="85"/>
        <v>-1.9046617450271118E-3</v>
      </c>
      <c r="ER106">
        <f t="shared" si="85"/>
        <v>-1.9046617450271118E-3</v>
      </c>
      <c r="ES106">
        <f t="shared" si="85"/>
        <v>0</v>
      </c>
      <c r="ET106">
        <f t="shared" si="85"/>
        <v>1.9046617450271159E-3</v>
      </c>
      <c r="EU106">
        <f t="shared" si="85"/>
        <v>3.8693304517690174E-3</v>
      </c>
      <c r="EV106">
        <f t="shared" si="85"/>
        <v>5.9640156839957815E-3</v>
      </c>
      <c r="EW106">
        <f t="shared" si="85"/>
        <v>8.2831863020814706E-3</v>
      </c>
      <c r="EX106">
        <f t="shared" si="85"/>
        <v>1.0973353294935482E-2</v>
      </c>
      <c r="EY106">
        <f t="shared" si="85"/>
        <v>1.4298688688333989E-2</v>
      </c>
      <c r="EZ106">
        <f t="shared" si="85"/>
        <v>1.8842030723958375E-2</v>
      </c>
      <c r="FA106">
        <f t="shared" si="85"/>
        <v>2.6451205442184475E-2</v>
      </c>
      <c r="FB106" t="e">
        <f t="shared" si="85"/>
        <v>#NUM!</v>
      </c>
      <c r="FC106" t="e">
        <f t="shared" si="85"/>
        <v>#NUM!</v>
      </c>
      <c r="FD106">
        <f t="shared" si="85"/>
        <v>2.6451205442184475E-2</v>
      </c>
      <c r="FE106">
        <f t="shared" si="85"/>
        <v>1.8842030723958375E-2</v>
      </c>
      <c r="FF106">
        <f t="shared" si="85"/>
        <v>1.4298688688333989E-2</v>
      </c>
      <c r="FG106">
        <f t="shared" si="85"/>
        <v>1.0973353294935482E-2</v>
      </c>
      <c r="FH106">
        <f t="shared" si="85"/>
        <v>8.2831863020814706E-3</v>
      </c>
      <c r="FI106">
        <f t="shared" si="85"/>
        <v>5.9640156839957815E-3</v>
      </c>
      <c r="FJ106">
        <f t="shared" si="85"/>
        <v>3.8693304517690174E-3</v>
      </c>
      <c r="FK106">
        <f t="shared" si="85"/>
        <v>1.9046617450271159E-3</v>
      </c>
      <c r="FL106">
        <f t="shared" si="85"/>
        <v>0</v>
      </c>
      <c r="FM106">
        <f t="shared" si="85"/>
        <v>-1.9046617450271118E-3</v>
      </c>
      <c r="FN106">
        <f t="shared" si="85"/>
        <v>-1.9046617450271118E-3</v>
      </c>
      <c r="FO106">
        <f t="shared" si="85"/>
        <v>0</v>
      </c>
      <c r="FP106">
        <f t="shared" si="85"/>
        <v>1.9046617450271159E-3</v>
      </c>
      <c r="FQ106">
        <f t="shared" si="85"/>
        <v>3.8693304517690174E-3</v>
      </c>
      <c r="FR106">
        <f t="shared" si="85"/>
        <v>5.9640156839957815E-3</v>
      </c>
      <c r="FS106">
        <f t="shared" si="85"/>
        <v>8.2831863020814706E-3</v>
      </c>
      <c r="FT106">
        <f t="shared" ref="FT106:GY106" si="86">-1/ABS(vita)*LOG(ABS(SIN(FT101))/(1+FT102))</f>
        <v>1.0973353294935482E-2</v>
      </c>
      <c r="FU106">
        <f t="shared" si="86"/>
        <v>1.4298688688333989E-2</v>
      </c>
      <c r="FV106">
        <f t="shared" si="86"/>
        <v>1.8842030723958375E-2</v>
      </c>
      <c r="FW106">
        <f t="shared" si="86"/>
        <v>2.6451205442184475E-2</v>
      </c>
      <c r="FX106" t="e">
        <f t="shared" si="86"/>
        <v>#NUM!</v>
      </c>
      <c r="FY106" t="e">
        <f t="shared" si="86"/>
        <v>#NUM!</v>
      </c>
      <c r="FZ106">
        <f t="shared" si="86"/>
        <v>2.6451205442184475E-2</v>
      </c>
      <c r="GA106">
        <f t="shared" si="86"/>
        <v>1.8842030723958375E-2</v>
      </c>
      <c r="GB106">
        <f t="shared" si="86"/>
        <v>1.4298688688333989E-2</v>
      </c>
      <c r="GC106">
        <f t="shared" si="86"/>
        <v>1.0973353294935482E-2</v>
      </c>
      <c r="GD106">
        <f t="shared" si="86"/>
        <v>8.2831863020814706E-3</v>
      </c>
      <c r="GE106">
        <f t="shared" si="86"/>
        <v>5.9640156839957815E-3</v>
      </c>
      <c r="GF106">
        <f t="shared" si="86"/>
        <v>3.8693304517690174E-3</v>
      </c>
      <c r="GG106">
        <f t="shared" si="86"/>
        <v>1.9046617450271159E-3</v>
      </c>
      <c r="GH106">
        <f t="shared" si="86"/>
        <v>0</v>
      </c>
      <c r="GI106">
        <f t="shared" si="86"/>
        <v>-1.9046617450271118E-3</v>
      </c>
      <c r="GJ106">
        <f t="shared" si="86"/>
        <v>-1.9046617450271118E-3</v>
      </c>
      <c r="GK106">
        <f t="shared" si="86"/>
        <v>0</v>
      </c>
      <c r="GL106">
        <f t="shared" si="86"/>
        <v>1.9046617450271159E-3</v>
      </c>
      <c r="GM106">
        <f t="shared" si="86"/>
        <v>3.8693304517690174E-3</v>
      </c>
      <c r="GN106">
        <f t="shared" si="86"/>
        <v>5.9640156839957815E-3</v>
      </c>
      <c r="GO106">
        <f t="shared" si="86"/>
        <v>8.2831863020814706E-3</v>
      </c>
      <c r="GP106">
        <f t="shared" si="86"/>
        <v>1.0973353294935482E-2</v>
      </c>
      <c r="GQ106">
        <f t="shared" si="86"/>
        <v>1.4298688688333989E-2</v>
      </c>
      <c r="GR106">
        <f t="shared" si="86"/>
        <v>1.8842030723958375E-2</v>
      </c>
      <c r="GS106">
        <f t="shared" si="86"/>
        <v>2.6451205442184475E-2</v>
      </c>
      <c r="GT106" t="e">
        <f t="shared" si="86"/>
        <v>#NUM!</v>
      </c>
      <c r="GU106" t="e">
        <f t="shared" si="86"/>
        <v>#NUM!</v>
      </c>
      <c r="GV106">
        <f t="shared" si="86"/>
        <v>2.6451205442184475E-2</v>
      </c>
      <c r="GW106">
        <f t="shared" si="86"/>
        <v>1.8842030723958375E-2</v>
      </c>
      <c r="GX106">
        <f t="shared" si="86"/>
        <v>1.4298688688333989E-2</v>
      </c>
      <c r="GY106">
        <f t="shared" si="86"/>
        <v>1.0973353294935482E-2</v>
      </c>
      <c r="GZ106">
        <f t="shared" ref="GZ106:HE106" si="87">-1/ABS(vita)*LOG(ABS(SIN(GZ101))/(1+GZ102))</f>
        <v>8.2831863020814706E-3</v>
      </c>
      <c r="HA106">
        <f t="shared" si="87"/>
        <v>5.9640156839957815E-3</v>
      </c>
      <c r="HB106">
        <f t="shared" si="87"/>
        <v>3.8693304517690174E-3</v>
      </c>
      <c r="HC106">
        <f t="shared" si="87"/>
        <v>1.9046617450271159E-3</v>
      </c>
      <c r="HD106">
        <f t="shared" si="87"/>
        <v>0</v>
      </c>
      <c r="HE106">
        <f t="shared" si="87"/>
        <v>-1.9046617450271118E-3</v>
      </c>
    </row>
    <row r="107" spans="2:213" x14ac:dyDescent="0.2">
      <c r="B107">
        <f>((1+B102)/SIN(B101))^2</f>
        <v>130.64609564385992</v>
      </c>
      <c r="C107">
        <f t="shared" ref="C107:K107" si="88">((1+C102)/SIN(C101))^2</f>
        <v>32.163437477526365</v>
      </c>
      <c r="D107">
        <f t="shared" si="88"/>
        <v>13.928203230275516</v>
      </c>
      <c r="E107">
        <f t="shared" si="88"/>
        <v>7.5486321704130317</v>
      </c>
      <c r="F107">
        <f t="shared" si="88"/>
        <v>4.5989099321133899</v>
      </c>
      <c r="G107">
        <f t="shared" si="88"/>
        <v>3.0000000000000004</v>
      </c>
      <c r="H107">
        <f t="shared" si="88"/>
        <v>2.0396067291614757</v>
      </c>
      <c r="I107">
        <f t="shared" si="88"/>
        <v>1.4202766254612067</v>
      </c>
      <c r="K107">
        <f t="shared" si="88"/>
        <v>130.64609564385992</v>
      </c>
      <c r="L107" t="e">
        <f>((1+L102)/SIN(L101))^2</f>
        <v>#DIV/0!</v>
      </c>
      <c r="M107" t="e">
        <f>((1+M102)/SIN(M101))^2</f>
        <v>#DIV/0!</v>
      </c>
      <c r="P107">
        <f t="shared" ref="P107:Y107" si="89">((1+P102)/SIN(P101))^2</f>
        <v>0.70408819104184739</v>
      </c>
      <c r="Q107">
        <f t="shared" si="89"/>
        <v>1</v>
      </c>
      <c r="R107">
        <f t="shared" si="89"/>
        <v>1.4202766254612067</v>
      </c>
      <c r="S107">
        <f t="shared" si="89"/>
        <v>2.0396067291614757</v>
      </c>
      <c r="T107">
        <f t="shared" si="89"/>
        <v>3.0000000000000004</v>
      </c>
      <c r="U107">
        <f t="shared" si="89"/>
        <v>4.5989099321133899</v>
      </c>
      <c r="V107">
        <f t="shared" si="89"/>
        <v>7.5486321704130317</v>
      </c>
      <c r="W107">
        <f t="shared" si="89"/>
        <v>13.928203230275516</v>
      </c>
      <c r="X107">
        <f t="shared" si="89"/>
        <v>32.163437477526365</v>
      </c>
      <c r="Y107">
        <f t="shared" si="89"/>
        <v>130.64609564385992</v>
      </c>
      <c r="Z107" t="e">
        <f>((1+Z102)/SIN(Z101))^2</f>
        <v>#DIV/0!</v>
      </c>
      <c r="AA107" t="e">
        <f>((1+AA102)/SIN(AA101))^2</f>
        <v>#DIV/0!</v>
      </c>
      <c r="AB107">
        <f>((1+AB102)/SIN(AB101))^2</f>
        <v>130.64609564385992</v>
      </c>
      <c r="AC107">
        <f t="shared" ref="AC107:AK107" si="90">((1+AC102)/SIN(AC101))^2</f>
        <v>32.163437477526365</v>
      </c>
      <c r="AD107">
        <f t="shared" si="90"/>
        <v>13.928203230275516</v>
      </c>
      <c r="AE107">
        <f t="shared" si="90"/>
        <v>7.5486321704130317</v>
      </c>
      <c r="AF107">
        <f t="shared" si="90"/>
        <v>4.5989099321133899</v>
      </c>
      <c r="AG107">
        <f t="shared" si="90"/>
        <v>3.0000000000000004</v>
      </c>
      <c r="AH107">
        <f t="shared" si="90"/>
        <v>2.0396067291614757</v>
      </c>
      <c r="AI107">
        <f t="shared" si="90"/>
        <v>1.4202766254612067</v>
      </c>
      <c r="AJ107">
        <f t="shared" si="90"/>
        <v>1</v>
      </c>
      <c r="AK107">
        <f t="shared" si="90"/>
        <v>0.70408819104184739</v>
      </c>
      <c r="AL107" s="26">
        <f t="shared" ref="AL107:AU107" si="91">((1+AL102)/SIN(AL101))^2</f>
        <v>0.70408819104184739</v>
      </c>
      <c r="AM107" s="27">
        <f t="shared" si="91"/>
        <v>1</v>
      </c>
      <c r="AN107" s="27">
        <f t="shared" si="91"/>
        <v>1.4202766254612067</v>
      </c>
      <c r="AO107" s="27">
        <f t="shared" si="91"/>
        <v>2.0396067291614757</v>
      </c>
      <c r="AP107" s="27">
        <f t="shared" si="91"/>
        <v>3.0000000000000004</v>
      </c>
      <c r="AQ107" s="27">
        <f t="shared" si="91"/>
        <v>4.5989099321133899</v>
      </c>
      <c r="AR107" s="27">
        <f t="shared" si="91"/>
        <v>7.5486321704130317</v>
      </c>
      <c r="AS107" s="27">
        <f t="shared" si="91"/>
        <v>13.928203230275516</v>
      </c>
      <c r="AT107" s="27">
        <f t="shared" si="91"/>
        <v>32.163437477526365</v>
      </c>
      <c r="AU107" s="27">
        <f t="shared" si="91"/>
        <v>130.64609564385992</v>
      </c>
      <c r="AV107" t="e">
        <f>((1+AV102)/SIN(AV101))^2</f>
        <v>#DIV/0!</v>
      </c>
      <c r="AW107" t="e">
        <f>((1+AW102)/SIN(AW101))^2</f>
        <v>#DIV/0!</v>
      </c>
      <c r="AX107" s="27">
        <f>((1+AX102)/SIN(AX101))^2</f>
        <v>130.64609564385992</v>
      </c>
      <c r="AY107" s="27">
        <f t="shared" ref="AY107:BG107" si="92">((1+AY102)/SIN(AY101))^2</f>
        <v>32.163437477526365</v>
      </c>
      <c r="AZ107" s="27">
        <f t="shared" si="92"/>
        <v>13.928203230275516</v>
      </c>
      <c r="BA107" s="27">
        <f t="shared" si="92"/>
        <v>7.5486321704130317</v>
      </c>
      <c r="BB107" s="27">
        <f t="shared" si="92"/>
        <v>4.5989099321133899</v>
      </c>
      <c r="BC107" s="27">
        <f t="shared" si="92"/>
        <v>3.0000000000000004</v>
      </c>
      <c r="BD107" s="27">
        <f t="shared" si="92"/>
        <v>2.0396067291614757</v>
      </c>
      <c r="BE107" s="27">
        <f t="shared" si="92"/>
        <v>1.4202766254612067</v>
      </c>
      <c r="BF107" s="27">
        <f t="shared" si="92"/>
        <v>1</v>
      </c>
      <c r="BG107" s="28">
        <f t="shared" si="92"/>
        <v>0.70408819104184739</v>
      </c>
      <c r="BH107" s="26">
        <f t="shared" ref="BH107:BQ107" si="93">((1+BH102)/SIN(BH101))^2</f>
        <v>0.70408819104184739</v>
      </c>
      <c r="BI107" s="27">
        <f t="shared" si="93"/>
        <v>1</v>
      </c>
      <c r="BJ107" s="27">
        <f t="shared" si="93"/>
        <v>1.4202766254612067</v>
      </c>
      <c r="BK107" s="27">
        <f t="shared" si="93"/>
        <v>2.0396067291614757</v>
      </c>
      <c r="BL107" s="27">
        <f t="shared" si="93"/>
        <v>3.0000000000000004</v>
      </c>
      <c r="BM107" s="27">
        <f t="shared" si="93"/>
        <v>4.5989099321133899</v>
      </c>
      <c r="BN107" s="27">
        <f t="shared" si="93"/>
        <v>7.5486321704130317</v>
      </c>
      <c r="BO107" s="27">
        <f t="shared" si="93"/>
        <v>13.928203230275516</v>
      </c>
      <c r="BP107" s="27">
        <f t="shared" si="93"/>
        <v>32.163437477526365</v>
      </c>
      <c r="BQ107" s="27">
        <f t="shared" si="93"/>
        <v>130.64609564385992</v>
      </c>
      <c r="BR107" t="e">
        <f>((1+BR102)/SIN(BR101))^2</f>
        <v>#DIV/0!</v>
      </c>
      <c r="BS107" t="e">
        <f>((1+BS102)/SIN(BS101))^2</f>
        <v>#DIV/0!</v>
      </c>
      <c r="BT107" s="27">
        <f>((1+BT102)/SIN(BT101))^2</f>
        <v>130.64609564385992</v>
      </c>
      <c r="BU107" s="27">
        <f t="shared" ref="BU107:CC107" si="94">((1+BU102)/SIN(BU101))^2</f>
        <v>32.163437477526365</v>
      </c>
      <c r="BV107" s="27">
        <f t="shared" si="94"/>
        <v>13.928203230275516</v>
      </c>
      <c r="BW107" s="27">
        <f t="shared" si="94"/>
        <v>7.5486321704130317</v>
      </c>
      <c r="BX107" s="27">
        <f t="shared" si="94"/>
        <v>4.5989099321133899</v>
      </c>
      <c r="BY107" s="27">
        <f t="shared" si="94"/>
        <v>3.0000000000000004</v>
      </c>
      <c r="BZ107" s="27">
        <f t="shared" si="94"/>
        <v>2.0396067291614757</v>
      </c>
      <c r="CA107" s="27">
        <f t="shared" si="94"/>
        <v>1.4202766254612067</v>
      </c>
      <c r="CB107" s="27">
        <f t="shared" si="94"/>
        <v>1</v>
      </c>
      <c r="CC107" s="28">
        <f t="shared" si="94"/>
        <v>0.70408819104184739</v>
      </c>
      <c r="CD107" s="26">
        <f t="shared" ref="CD107:CM107" si="95">((1+CD102)/SIN(CD101))^2</f>
        <v>0.70408819104184739</v>
      </c>
      <c r="CE107" s="27">
        <f t="shared" si="95"/>
        <v>1</v>
      </c>
      <c r="CF107" s="27">
        <f t="shared" si="95"/>
        <v>1.4202766254612067</v>
      </c>
      <c r="CG107" s="27">
        <f t="shared" si="95"/>
        <v>2.0396067291614757</v>
      </c>
      <c r="CH107" s="27">
        <f t="shared" si="95"/>
        <v>3.0000000000000004</v>
      </c>
      <c r="CI107" s="27">
        <f t="shared" si="95"/>
        <v>4.5989099321133899</v>
      </c>
      <c r="CJ107" s="27">
        <f t="shared" si="95"/>
        <v>7.5486321704130317</v>
      </c>
      <c r="CK107" s="27">
        <f t="shared" si="95"/>
        <v>13.928203230275516</v>
      </c>
      <c r="CL107" s="27">
        <f t="shared" si="95"/>
        <v>32.163437477526365</v>
      </c>
      <c r="CM107" s="27">
        <f t="shared" si="95"/>
        <v>130.64609564385992</v>
      </c>
      <c r="CN107" t="e">
        <f>((1+CN102)/SIN(CN101))^2</f>
        <v>#DIV/0!</v>
      </c>
      <c r="CO107" t="e">
        <f>((1+CO102)/SIN(CO101))^2</f>
        <v>#DIV/0!</v>
      </c>
      <c r="CP107" s="27">
        <f>((1+CP102)/SIN(CP101))^2</f>
        <v>130.64609564385992</v>
      </c>
      <c r="CQ107" s="27">
        <f t="shared" ref="CQ107:CY107" si="96">((1+CQ102)/SIN(CQ101))^2</f>
        <v>32.163437477526365</v>
      </c>
      <c r="CR107" s="27">
        <f t="shared" si="96"/>
        <v>13.928203230275516</v>
      </c>
      <c r="CS107" s="27">
        <f t="shared" si="96"/>
        <v>7.5486321704130317</v>
      </c>
      <c r="CT107" s="27">
        <f t="shared" si="96"/>
        <v>4.5989099321133899</v>
      </c>
      <c r="CU107" s="27">
        <f t="shared" si="96"/>
        <v>3.0000000000000004</v>
      </c>
      <c r="CV107" s="27">
        <f t="shared" si="96"/>
        <v>2.0396067291614757</v>
      </c>
      <c r="CW107" s="27">
        <f t="shared" si="96"/>
        <v>1.4202766254612067</v>
      </c>
      <c r="CX107" s="27">
        <f t="shared" si="96"/>
        <v>1</v>
      </c>
      <c r="CY107" s="28">
        <f t="shared" si="96"/>
        <v>0.70408819104184739</v>
      </c>
      <c r="CZ107" s="26">
        <f t="shared" ref="CZ107:DI107" si="97">((1+CZ102)/SIN(CZ101))^2</f>
        <v>0.70408819104184739</v>
      </c>
      <c r="DA107" s="27">
        <f t="shared" si="97"/>
        <v>1</v>
      </c>
      <c r="DB107" s="27">
        <f t="shared" si="97"/>
        <v>1.4202766254612067</v>
      </c>
      <c r="DC107" s="27">
        <f t="shared" si="97"/>
        <v>2.0396067291614757</v>
      </c>
      <c r="DD107" s="27">
        <f t="shared" si="97"/>
        <v>3.0000000000000004</v>
      </c>
      <c r="DE107" s="27">
        <f t="shared" si="97"/>
        <v>4.5989099321133899</v>
      </c>
      <c r="DF107" s="27">
        <f t="shared" si="97"/>
        <v>7.5486321704130317</v>
      </c>
      <c r="DG107" s="27">
        <f t="shared" si="97"/>
        <v>13.928203230275516</v>
      </c>
      <c r="DH107" s="27">
        <f t="shared" si="97"/>
        <v>32.163437477526365</v>
      </c>
      <c r="DI107" s="27">
        <f t="shared" si="97"/>
        <v>130.64609564385992</v>
      </c>
      <c r="DJ107" t="e">
        <f>((1+DJ102)/SIN(DJ101))^2</f>
        <v>#DIV/0!</v>
      </c>
      <c r="DK107" t="e">
        <f>((1+DK102)/SIN(DK101))^2</f>
        <v>#DIV/0!</v>
      </c>
      <c r="DL107" s="27">
        <f>((1+DL102)/SIN(DL101))^2</f>
        <v>130.64609564385992</v>
      </c>
      <c r="DM107" s="27">
        <f t="shared" ref="DM107:DU107" si="98">((1+DM102)/SIN(DM101))^2</f>
        <v>32.163437477526365</v>
      </c>
      <c r="DN107" s="27">
        <f t="shared" si="98"/>
        <v>13.928203230275516</v>
      </c>
      <c r="DO107" s="27">
        <f t="shared" si="98"/>
        <v>7.5486321704130317</v>
      </c>
      <c r="DP107" s="27">
        <f t="shared" si="98"/>
        <v>4.5989099321133899</v>
      </c>
      <c r="DQ107" s="27">
        <f t="shared" si="98"/>
        <v>3.0000000000000004</v>
      </c>
      <c r="DR107" s="27">
        <f t="shared" si="98"/>
        <v>2.0396067291614757</v>
      </c>
      <c r="DS107" s="27">
        <f t="shared" si="98"/>
        <v>1.4202766254612067</v>
      </c>
      <c r="DT107" s="27">
        <f t="shared" si="98"/>
        <v>1</v>
      </c>
      <c r="DU107" s="28">
        <f t="shared" si="98"/>
        <v>0.70408819104184739</v>
      </c>
      <c r="DV107" s="26">
        <f t="shared" ref="DV107:EE107" si="99">((1+DV102)/SIN(DV101))^2</f>
        <v>0.70408819104184739</v>
      </c>
      <c r="DW107" s="27">
        <f t="shared" si="99"/>
        <v>1</v>
      </c>
      <c r="DX107" s="27">
        <f t="shared" si="99"/>
        <v>1.4202766254612067</v>
      </c>
      <c r="DY107" s="27">
        <f t="shared" si="99"/>
        <v>2.0396067291614757</v>
      </c>
      <c r="DZ107" s="27">
        <f t="shared" si="99"/>
        <v>3.0000000000000004</v>
      </c>
      <c r="EA107" s="27">
        <f t="shared" si="99"/>
        <v>4.5989099321133899</v>
      </c>
      <c r="EB107" s="27">
        <f t="shared" si="99"/>
        <v>7.5486321704130317</v>
      </c>
      <c r="EC107" s="27">
        <f t="shared" si="99"/>
        <v>13.928203230275516</v>
      </c>
      <c r="ED107" s="27">
        <f t="shared" si="99"/>
        <v>32.163437477526365</v>
      </c>
      <c r="EE107" s="27">
        <f t="shared" si="99"/>
        <v>130.64609564385992</v>
      </c>
      <c r="EF107" t="e">
        <f>((1+EF102)/SIN(EF101))^2</f>
        <v>#DIV/0!</v>
      </c>
      <c r="EG107" t="e">
        <f>((1+EG102)/SIN(EG101))^2</f>
        <v>#DIV/0!</v>
      </c>
      <c r="EH107" s="27">
        <f>((1+EH102)/SIN(EH101))^2</f>
        <v>130.64609564385992</v>
      </c>
      <c r="EI107" s="27">
        <f t="shared" ref="EI107:EQ107" si="100">((1+EI102)/SIN(EI101))^2</f>
        <v>32.163437477526365</v>
      </c>
      <c r="EJ107" s="27">
        <f t="shared" si="100"/>
        <v>13.928203230275516</v>
      </c>
      <c r="EK107" s="27">
        <f t="shared" si="100"/>
        <v>7.5486321704130317</v>
      </c>
      <c r="EL107" s="27">
        <f t="shared" si="100"/>
        <v>4.5989099321133899</v>
      </c>
      <c r="EM107" s="27">
        <f t="shared" si="100"/>
        <v>3.0000000000000004</v>
      </c>
      <c r="EN107" s="27">
        <f t="shared" si="100"/>
        <v>2.0396067291614757</v>
      </c>
      <c r="EO107" s="8">
        <f t="shared" si="100"/>
        <v>1.4202766254612067</v>
      </c>
      <c r="EP107" s="27">
        <f t="shared" si="100"/>
        <v>1</v>
      </c>
      <c r="EQ107" s="28">
        <f t="shared" si="100"/>
        <v>0.70408819104184739</v>
      </c>
      <c r="ER107" s="26">
        <f t="shared" ref="ER107:FA107" si="101">((1+ER102)/SIN(ER101))^2</f>
        <v>0.70408819104184739</v>
      </c>
      <c r="ES107" s="27">
        <f t="shared" si="101"/>
        <v>1</v>
      </c>
      <c r="ET107" s="27">
        <f t="shared" si="101"/>
        <v>1.4202766254612067</v>
      </c>
      <c r="EU107" s="8">
        <f t="shared" si="101"/>
        <v>2.0396067291614757</v>
      </c>
      <c r="EV107" s="27">
        <f t="shared" si="101"/>
        <v>3.0000000000000004</v>
      </c>
      <c r="EW107" s="27">
        <f t="shared" si="101"/>
        <v>4.5989099321133899</v>
      </c>
      <c r="EX107" s="27">
        <f t="shared" si="101"/>
        <v>7.5486321704130317</v>
      </c>
      <c r="EY107" s="27">
        <f t="shared" si="101"/>
        <v>13.928203230275516</v>
      </c>
      <c r="EZ107" s="27">
        <f t="shared" si="101"/>
        <v>32.163437477526365</v>
      </c>
      <c r="FA107" s="27">
        <f t="shared" si="101"/>
        <v>130.64609564385992</v>
      </c>
      <c r="FB107" s="8" t="e">
        <f>((1+FB102)/SIN(FB101))^2</f>
        <v>#DIV/0!</v>
      </c>
      <c r="FC107" t="e">
        <f>((1+FC102)/SIN(FC101))^2</f>
        <v>#DIV/0!</v>
      </c>
      <c r="FD107" s="27">
        <f>((1+FD102)/SIN(FD101))^2</f>
        <v>130.64609564385992</v>
      </c>
      <c r="FE107" s="27">
        <f t="shared" ref="FE107:FM107" si="102">((1+FE102)/SIN(FE101))^2</f>
        <v>32.163437477526365</v>
      </c>
      <c r="FF107" s="27">
        <f t="shared" si="102"/>
        <v>13.928203230275516</v>
      </c>
      <c r="FG107" s="27">
        <f t="shared" si="102"/>
        <v>7.5486321704130317</v>
      </c>
      <c r="FH107" s="27">
        <f t="shared" si="102"/>
        <v>4.5989099321133899</v>
      </c>
      <c r="FI107" s="8">
        <f t="shared" si="102"/>
        <v>3.0000000000000004</v>
      </c>
      <c r="FJ107" s="27">
        <f t="shared" si="102"/>
        <v>2.0396067291614757</v>
      </c>
      <c r="FK107" s="27">
        <f t="shared" si="102"/>
        <v>1.4202766254612067</v>
      </c>
      <c r="FL107" s="27">
        <f t="shared" si="102"/>
        <v>1</v>
      </c>
      <c r="FM107" s="28">
        <f t="shared" si="102"/>
        <v>0.70408819104184739</v>
      </c>
      <c r="FN107" s="26">
        <f t="shared" ref="FN107:FW107" si="103">((1+FN102)/SIN(FN101))^2</f>
        <v>0.70408819104184739</v>
      </c>
      <c r="FO107" s="27">
        <f t="shared" si="103"/>
        <v>1</v>
      </c>
      <c r="FP107" s="8">
        <f t="shared" si="103"/>
        <v>1.4202766254612067</v>
      </c>
      <c r="FQ107" s="27">
        <f t="shared" si="103"/>
        <v>2.0396067291614757</v>
      </c>
      <c r="FR107" s="27">
        <f t="shared" si="103"/>
        <v>3.0000000000000004</v>
      </c>
      <c r="FS107" s="27">
        <f t="shared" si="103"/>
        <v>4.5989099321133899</v>
      </c>
      <c r="FT107" s="27">
        <f t="shared" si="103"/>
        <v>7.5486321704130317</v>
      </c>
      <c r="FU107" s="27">
        <f t="shared" si="103"/>
        <v>13.928203230275516</v>
      </c>
      <c r="FV107" s="27">
        <f t="shared" si="103"/>
        <v>32.163437477526365</v>
      </c>
      <c r="FW107" s="8">
        <f t="shared" si="103"/>
        <v>130.64609564385992</v>
      </c>
      <c r="FX107" t="e">
        <f>((1+FX102)/SIN(FX101))^2</f>
        <v>#DIV/0!</v>
      </c>
      <c r="FY107" t="e">
        <f>((1+FY102)/SIN(FY101))^2</f>
        <v>#DIV/0!</v>
      </c>
      <c r="FZ107" s="27">
        <f>((1+FZ102)/SIN(FZ101))^2</f>
        <v>130.64609564385992</v>
      </c>
      <c r="GA107" s="27">
        <f t="shared" ref="GA107:GI107" si="104">((1+GA102)/SIN(GA101))^2</f>
        <v>32.163437477526365</v>
      </c>
      <c r="GB107" s="27">
        <f t="shared" si="104"/>
        <v>13.928203230275516</v>
      </c>
      <c r="GC107" s="27">
        <f t="shared" si="104"/>
        <v>7.5486321704130317</v>
      </c>
      <c r="GD107" s="8">
        <f t="shared" si="104"/>
        <v>4.5989099321133899</v>
      </c>
      <c r="GE107" s="27">
        <f t="shared" si="104"/>
        <v>3.0000000000000004</v>
      </c>
      <c r="GF107" s="27">
        <f t="shared" si="104"/>
        <v>2.0396067291614757</v>
      </c>
      <c r="GG107" s="27">
        <f t="shared" si="104"/>
        <v>1.4202766254612067</v>
      </c>
      <c r="GH107" s="27">
        <f t="shared" si="104"/>
        <v>1</v>
      </c>
      <c r="GI107" s="28">
        <f t="shared" si="104"/>
        <v>0.70408819104184739</v>
      </c>
      <c r="GJ107" s="26">
        <f t="shared" ref="GJ107:GS107" si="105">((1+GJ102)/SIN(GJ101))^2</f>
        <v>0.70408819104184739</v>
      </c>
      <c r="GK107" s="8">
        <f t="shared" si="105"/>
        <v>1</v>
      </c>
      <c r="GL107" s="27">
        <f t="shared" si="105"/>
        <v>1.4202766254612067</v>
      </c>
      <c r="GM107" s="27">
        <f t="shared" si="105"/>
        <v>2.0396067291614757</v>
      </c>
      <c r="GN107" s="27">
        <f t="shared" si="105"/>
        <v>3.0000000000000004</v>
      </c>
      <c r="GO107" s="27">
        <f t="shared" si="105"/>
        <v>4.5989099321133899</v>
      </c>
      <c r="GP107" s="27">
        <f t="shared" si="105"/>
        <v>7.5486321704130317</v>
      </c>
      <c r="GQ107" s="27">
        <f t="shared" si="105"/>
        <v>13.928203230275516</v>
      </c>
      <c r="GR107" s="8">
        <f t="shared" si="105"/>
        <v>32.163437477526365</v>
      </c>
      <c r="GS107" s="27">
        <f t="shared" si="105"/>
        <v>130.64609564385992</v>
      </c>
      <c r="GT107" t="e">
        <f>((1+GT102)/SIN(GT101))^2</f>
        <v>#DIV/0!</v>
      </c>
      <c r="GU107" t="e">
        <f>((1+GU102)/SIN(GU101))^2</f>
        <v>#DIV/0!</v>
      </c>
      <c r="GV107" s="27">
        <f>((1+GV102)/SIN(GV101))^2</f>
        <v>130.64609564385992</v>
      </c>
      <c r="GW107" s="27">
        <f t="shared" ref="GW107:HE107" si="106">((1+GW102)/SIN(GW101))^2</f>
        <v>32.163437477526365</v>
      </c>
      <c r="GX107" s="27">
        <f t="shared" si="106"/>
        <v>13.928203230275516</v>
      </c>
      <c r="GY107" s="8">
        <f t="shared" si="106"/>
        <v>7.5486321704130317</v>
      </c>
      <c r="GZ107" s="27">
        <f t="shared" si="106"/>
        <v>4.5989099321133899</v>
      </c>
      <c r="HA107" s="27">
        <f t="shared" si="106"/>
        <v>3.0000000000000004</v>
      </c>
      <c r="HB107" s="27">
        <f t="shared" si="106"/>
        <v>2.0396067291614757</v>
      </c>
      <c r="HC107" s="27">
        <f t="shared" si="106"/>
        <v>1.4202766254612067</v>
      </c>
      <c r="HD107" s="27">
        <f t="shared" si="106"/>
        <v>1</v>
      </c>
      <c r="HE107" s="28">
        <f t="shared" si="106"/>
        <v>0.70408819104184739</v>
      </c>
    </row>
    <row r="108" spans="2:213" x14ac:dyDescent="0.2">
      <c r="B108">
        <f t="shared" ref="B108:M108" si="107">SIN(B101)/alfa</f>
        <v>-1.7364817766693034E-4</v>
      </c>
      <c r="C108">
        <f t="shared" si="107"/>
        <v>-3.4202014332566872E-4</v>
      </c>
      <c r="D108">
        <f t="shared" si="107"/>
        <v>-4.999999999999999E-4</v>
      </c>
      <c r="E108">
        <f t="shared" si="107"/>
        <v>-6.4278760968653923E-4</v>
      </c>
      <c r="F108">
        <f t="shared" si="107"/>
        <v>-7.6604444311897805E-4</v>
      </c>
      <c r="G108">
        <f t="shared" si="107"/>
        <v>-8.6602540378443859E-4</v>
      </c>
      <c r="H108">
        <f t="shared" si="107"/>
        <v>-9.3969262078590836E-4</v>
      </c>
      <c r="I108">
        <f t="shared" si="107"/>
        <v>-9.8480775301220801E-4</v>
      </c>
      <c r="K108">
        <f t="shared" si="107"/>
        <v>-1.7364817766693034E-4</v>
      </c>
      <c r="L108">
        <f t="shared" si="107"/>
        <v>0</v>
      </c>
      <c r="M108">
        <f t="shared" si="107"/>
        <v>0</v>
      </c>
      <c r="O108" s="5" t="s">
        <v>12</v>
      </c>
      <c r="P108">
        <f t="shared" ref="P108:AU108" si="108">SIN(P101)/alfa</f>
        <v>9.8480775301220801E-4</v>
      </c>
      <c r="Q108">
        <f t="shared" si="108"/>
        <v>1E-3</v>
      </c>
      <c r="R108">
        <f t="shared" si="108"/>
        <v>9.8480775301220801E-4</v>
      </c>
      <c r="S108">
        <f t="shared" si="108"/>
        <v>9.3969262078590836E-4</v>
      </c>
      <c r="T108">
        <f t="shared" si="108"/>
        <v>8.6602540378443859E-4</v>
      </c>
      <c r="U108">
        <f t="shared" si="108"/>
        <v>7.6604444311897805E-4</v>
      </c>
      <c r="V108">
        <f t="shared" si="108"/>
        <v>6.4278760968653923E-4</v>
      </c>
      <c r="W108">
        <f t="shared" si="108"/>
        <v>4.999999999999999E-4</v>
      </c>
      <c r="X108">
        <f t="shared" si="108"/>
        <v>3.4202014332566872E-4</v>
      </c>
      <c r="Y108">
        <f t="shared" si="108"/>
        <v>1.7364817766693034E-4</v>
      </c>
      <c r="Z108">
        <f t="shared" si="108"/>
        <v>0</v>
      </c>
      <c r="AA108">
        <f t="shared" si="108"/>
        <v>0</v>
      </c>
      <c r="AB108">
        <f t="shared" si="108"/>
        <v>-1.7364817766693034E-4</v>
      </c>
      <c r="AC108">
        <f t="shared" si="108"/>
        <v>-3.4202014332566872E-4</v>
      </c>
      <c r="AD108">
        <f t="shared" si="108"/>
        <v>-4.999999999999999E-4</v>
      </c>
      <c r="AE108">
        <f t="shared" si="108"/>
        <v>-6.4278760968653923E-4</v>
      </c>
      <c r="AF108">
        <f t="shared" si="108"/>
        <v>-7.6604444311897805E-4</v>
      </c>
      <c r="AG108">
        <f t="shared" si="108"/>
        <v>-8.6602540378443859E-4</v>
      </c>
      <c r="AH108">
        <f t="shared" si="108"/>
        <v>-9.3969262078590836E-4</v>
      </c>
      <c r="AI108">
        <f t="shared" si="108"/>
        <v>-9.8480775301220801E-4</v>
      </c>
      <c r="AJ108">
        <f t="shared" si="108"/>
        <v>-1E-3</v>
      </c>
      <c r="AK108">
        <f t="shared" si="108"/>
        <v>-9.8480775301220801E-4</v>
      </c>
      <c r="AL108" s="26">
        <f t="shared" si="108"/>
        <v>9.8480775301220801E-4</v>
      </c>
      <c r="AM108" s="27">
        <f t="shared" si="108"/>
        <v>1E-3</v>
      </c>
      <c r="AN108" s="27">
        <f t="shared" si="108"/>
        <v>9.8480775301220801E-4</v>
      </c>
      <c r="AO108" s="27">
        <f t="shared" si="108"/>
        <v>9.3969262078590836E-4</v>
      </c>
      <c r="AP108" s="27">
        <f t="shared" si="108"/>
        <v>8.6602540378443859E-4</v>
      </c>
      <c r="AQ108" s="27">
        <f t="shared" si="108"/>
        <v>7.6604444311897805E-4</v>
      </c>
      <c r="AR108" s="27">
        <f t="shared" si="108"/>
        <v>6.4278760968653923E-4</v>
      </c>
      <c r="AS108" s="27">
        <f t="shared" si="108"/>
        <v>4.999999999999999E-4</v>
      </c>
      <c r="AT108" s="27">
        <f t="shared" si="108"/>
        <v>3.4202014332566872E-4</v>
      </c>
      <c r="AU108" s="27">
        <f t="shared" si="108"/>
        <v>1.7364817766693034E-4</v>
      </c>
      <c r="AV108">
        <f t="shared" ref="AV108:CA108" si="109">SIN(AV101)/alfa</f>
        <v>0</v>
      </c>
      <c r="AW108">
        <f t="shared" si="109"/>
        <v>0</v>
      </c>
      <c r="AX108" s="27">
        <f t="shared" si="109"/>
        <v>-1.7364817766693034E-4</v>
      </c>
      <c r="AY108" s="27">
        <f t="shared" si="109"/>
        <v>-3.4202014332566872E-4</v>
      </c>
      <c r="AZ108" s="27">
        <f t="shared" si="109"/>
        <v>-4.999999999999999E-4</v>
      </c>
      <c r="BA108" s="27">
        <f t="shared" si="109"/>
        <v>-6.4278760968653923E-4</v>
      </c>
      <c r="BB108" s="27">
        <f t="shared" si="109"/>
        <v>-7.6604444311897805E-4</v>
      </c>
      <c r="BC108" s="27">
        <f t="shared" si="109"/>
        <v>-8.6602540378443859E-4</v>
      </c>
      <c r="BD108" s="27">
        <f t="shared" si="109"/>
        <v>-9.3969262078590836E-4</v>
      </c>
      <c r="BE108" s="27">
        <f t="shared" si="109"/>
        <v>-9.8480775301220801E-4</v>
      </c>
      <c r="BF108" s="27">
        <f t="shared" si="109"/>
        <v>-1E-3</v>
      </c>
      <c r="BG108" s="28">
        <f t="shared" si="109"/>
        <v>-9.8480775301220801E-4</v>
      </c>
      <c r="BH108" s="26">
        <f t="shared" si="109"/>
        <v>9.8480775301220801E-4</v>
      </c>
      <c r="BI108" s="27">
        <f t="shared" si="109"/>
        <v>1E-3</v>
      </c>
      <c r="BJ108" s="27">
        <f t="shared" si="109"/>
        <v>9.8480775301220801E-4</v>
      </c>
      <c r="BK108" s="27">
        <f t="shared" si="109"/>
        <v>9.3969262078590836E-4</v>
      </c>
      <c r="BL108" s="27">
        <f t="shared" si="109"/>
        <v>8.6602540378443859E-4</v>
      </c>
      <c r="BM108" s="27">
        <f t="shared" si="109"/>
        <v>7.6604444311897805E-4</v>
      </c>
      <c r="BN108" s="27">
        <f t="shared" si="109"/>
        <v>6.4278760968653923E-4</v>
      </c>
      <c r="BO108" s="27">
        <f t="shared" si="109"/>
        <v>4.999999999999999E-4</v>
      </c>
      <c r="BP108" s="27">
        <f t="shared" si="109"/>
        <v>3.4202014332566872E-4</v>
      </c>
      <c r="BQ108" s="27">
        <f t="shared" si="109"/>
        <v>1.7364817766693034E-4</v>
      </c>
      <c r="BR108">
        <f t="shared" si="109"/>
        <v>0</v>
      </c>
      <c r="BS108">
        <f t="shared" si="109"/>
        <v>0</v>
      </c>
      <c r="BT108" s="27">
        <f t="shared" si="109"/>
        <v>-1.7364817766693034E-4</v>
      </c>
      <c r="BU108" s="27">
        <f t="shared" si="109"/>
        <v>-3.4202014332566872E-4</v>
      </c>
      <c r="BV108" s="27">
        <f t="shared" si="109"/>
        <v>-4.999999999999999E-4</v>
      </c>
      <c r="BW108" s="27">
        <f t="shared" si="109"/>
        <v>-6.4278760968653923E-4</v>
      </c>
      <c r="BX108" s="27">
        <f t="shared" si="109"/>
        <v>-7.6604444311897805E-4</v>
      </c>
      <c r="BY108" s="27">
        <f t="shared" si="109"/>
        <v>-8.6602540378443859E-4</v>
      </c>
      <c r="BZ108" s="27">
        <f t="shared" si="109"/>
        <v>-9.3969262078590836E-4</v>
      </c>
      <c r="CA108" s="27">
        <f t="shared" si="109"/>
        <v>-9.8480775301220801E-4</v>
      </c>
      <c r="CB108" s="27">
        <f t="shared" ref="CB108:DG108" si="110">SIN(CB101)/alfa</f>
        <v>-1E-3</v>
      </c>
      <c r="CC108" s="28">
        <f t="shared" si="110"/>
        <v>-9.8480775301220801E-4</v>
      </c>
      <c r="CD108" s="26">
        <f t="shared" si="110"/>
        <v>9.8480775301220801E-4</v>
      </c>
      <c r="CE108" s="27">
        <f t="shared" si="110"/>
        <v>1E-3</v>
      </c>
      <c r="CF108" s="27">
        <f t="shared" si="110"/>
        <v>9.8480775301220801E-4</v>
      </c>
      <c r="CG108" s="27">
        <f t="shared" si="110"/>
        <v>9.3969262078590836E-4</v>
      </c>
      <c r="CH108" s="27">
        <f t="shared" si="110"/>
        <v>8.6602540378443859E-4</v>
      </c>
      <c r="CI108" s="27">
        <f t="shared" si="110"/>
        <v>7.6604444311897805E-4</v>
      </c>
      <c r="CJ108" s="27">
        <f t="shared" si="110"/>
        <v>6.4278760968653923E-4</v>
      </c>
      <c r="CK108" s="27">
        <f t="shared" si="110"/>
        <v>4.999999999999999E-4</v>
      </c>
      <c r="CL108" s="27">
        <f t="shared" si="110"/>
        <v>3.4202014332566872E-4</v>
      </c>
      <c r="CM108" s="27">
        <f t="shared" si="110"/>
        <v>1.7364817766693034E-4</v>
      </c>
      <c r="CN108">
        <f t="shared" si="110"/>
        <v>0</v>
      </c>
      <c r="CO108">
        <f t="shared" si="110"/>
        <v>0</v>
      </c>
      <c r="CP108" s="27">
        <f t="shared" si="110"/>
        <v>-1.7364817766693034E-4</v>
      </c>
      <c r="CQ108" s="27">
        <f t="shared" si="110"/>
        <v>-3.4202014332566872E-4</v>
      </c>
      <c r="CR108" s="27">
        <f t="shared" si="110"/>
        <v>-4.999999999999999E-4</v>
      </c>
      <c r="CS108" s="27">
        <f t="shared" si="110"/>
        <v>-6.4278760968653923E-4</v>
      </c>
      <c r="CT108" s="27">
        <f t="shared" si="110"/>
        <v>-7.6604444311897805E-4</v>
      </c>
      <c r="CU108" s="27">
        <f t="shared" si="110"/>
        <v>-8.6602540378443859E-4</v>
      </c>
      <c r="CV108" s="27">
        <f t="shared" si="110"/>
        <v>-9.3969262078590836E-4</v>
      </c>
      <c r="CW108" s="27">
        <f t="shared" si="110"/>
        <v>-9.8480775301220801E-4</v>
      </c>
      <c r="CX108" s="27">
        <f t="shared" si="110"/>
        <v>-1E-3</v>
      </c>
      <c r="CY108" s="28">
        <f t="shared" si="110"/>
        <v>-9.8480775301220801E-4</v>
      </c>
      <c r="CZ108" s="26">
        <f t="shared" si="110"/>
        <v>9.8480775301220801E-4</v>
      </c>
      <c r="DA108" s="27">
        <f t="shared" si="110"/>
        <v>1E-3</v>
      </c>
      <c r="DB108" s="27">
        <f t="shared" si="110"/>
        <v>9.8480775301220801E-4</v>
      </c>
      <c r="DC108" s="27">
        <f t="shared" si="110"/>
        <v>9.3969262078590836E-4</v>
      </c>
      <c r="DD108" s="27">
        <f t="shared" si="110"/>
        <v>8.6602540378443859E-4</v>
      </c>
      <c r="DE108" s="27">
        <f t="shared" si="110"/>
        <v>7.6604444311897805E-4</v>
      </c>
      <c r="DF108" s="27">
        <f t="shared" si="110"/>
        <v>6.4278760968653923E-4</v>
      </c>
      <c r="DG108" s="27">
        <f t="shared" si="110"/>
        <v>4.999999999999999E-4</v>
      </c>
      <c r="DH108" s="27">
        <f t="shared" ref="DH108:EM108" si="111">SIN(DH101)/alfa</f>
        <v>3.4202014332566872E-4</v>
      </c>
      <c r="DI108" s="27">
        <f t="shared" si="111"/>
        <v>1.7364817766693034E-4</v>
      </c>
      <c r="DJ108">
        <f t="shared" si="111"/>
        <v>0</v>
      </c>
      <c r="DK108">
        <f t="shared" si="111"/>
        <v>0</v>
      </c>
      <c r="DL108" s="27">
        <f t="shared" si="111"/>
        <v>-1.7364817766693034E-4</v>
      </c>
      <c r="DM108" s="27">
        <f t="shared" si="111"/>
        <v>-3.4202014332566872E-4</v>
      </c>
      <c r="DN108" s="27">
        <f t="shared" si="111"/>
        <v>-4.999999999999999E-4</v>
      </c>
      <c r="DO108" s="27">
        <f t="shared" si="111"/>
        <v>-6.4278760968653923E-4</v>
      </c>
      <c r="DP108" s="27">
        <f t="shared" si="111"/>
        <v>-7.6604444311897805E-4</v>
      </c>
      <c r="DQ108" s="27">
        <f t="shared" si="111"/>
        <v>-8.6602540378443859E-4</v>
      </c>
      <c r="DR108" s="27">
        <f t="shared" si="111"/>
        <v>-9.3969262078590836E-4</v>
      </c>
      <c r="DS108" s="27">
        <f t="shared" si="111"/>
        <v>-9.8480775301220801E-4</v>
      </c>
      <c r="DT108" s="27">
        <f t="shared" si="111"/>
        <v>-1E-3</v>
      </c>
      <c r="DU108" s="28">
        <f t="shared" si="111"/>
        <v>-9.8480775301220801E-4</v>
      </c>
      <c r="DV108" s="26">
        <f t="shared" si="111"/>
        <v>9.8480775301220801E-4</v>
      </c>
      <c r="DW108" s="27">
        <f t="shared" si="111"/>
        <v>1E-3</v>
      </c>
      <c r="DX108" s="27">
        <f t="shared" si="111"/>
        <v>9.8480775301220801E-4</v>
      </c>
      <c r="DY108" s="27">
        <f t="shared" si="111"/>
        <v>9.3969262078590836E-4</v>
      </c>
      <c r="DZ108" s="27">
        <f t="shared" si="111"/>
        <v>8.6602540378443859E-4</v>
      </c>
      <c r="EA108" s="27">
        <f t="shared" si="111"/>
        <v>7.6604444311897805E-4</v>
      </c>
      <c r="EB108" s="27">
        <f t="shared" si="111"/>
        <v>6.4278760968653923E-4</v>
      </c>
      <c r="EC108" s="27">
        <f t="shared" si="111"/>
        <v>4.999999999999999E-4</v>
      </c>
      <c r="ED108" s="27">
        <f t="shared" si="111"/>
        <v>3.4202014332566872E-4</v>
      </c>
      <c r="EE108" s="27">
        <f t="shared" si="111"/>
        <v>1.7364817766693034E-4</v>
      </c>
      <c r="EF108">
        <f t="shared" si="111"/>
        <v>0</v>
      </c>
      <c r="EG108">
        <f t="shared" si="111"/>
        <v>0</v>
      </c>
      <c r="EH108" s="27">
        <f t="shared" si="111"/>
        <v>-1.7364817766693034E-4</v>
      </c>
      <c r="EI108" s="27">
        <f t="shared" si="111"/>
        <v>-3.4202014332566872E-4</v>
      </c>
      <c r="EJ108" s="27">
        <f t="shared" si="111"/>
        <v>-4.999999999999999E-4</v>
      </c>
      <c r="EK108" s="27">
        <f t="shared" si="111"/>
        <v>-6.4278760968653923E-4</v>
      </c>
      <c r="EL108" s="27">
        <f t="shared" si="111"/>
        <v>-7.6604444311897805E-4</v>
      </c>
      <c r="EM108" s="27">
        <f t="shared" si="111"/>
        <v>-8.6602540378443859E-4</v>
      </c>
      <c r="EN108" s="27">
        <f t="shared" ref="EN108:FS108" si="112">SIN(EN101)/alfa</f>
        <v>-9.3969262078590836E-4</v>
      </c>
      <c r="EO108" s="8">
        <f t="shared" si="112"/>
        <v>-9.8480775301220801E-4</v>
      </c>
      <c r="EP108" s="27">
        <f t="shared" si="112"/>
        <v>-1E-3</v>
      </c>
      <c r="EQ108" s="28">
        <f t="shared" si="112"/>
        <v>-9.8480775301220801E-4</v>
      </c>
      <c r="ER108" s="26">
        <f t="shared" si="112"/>
        <v>9.8480775301220801E-4</v>
      </c>
      <c r="ES108" s="27">
        <f t="shared" si="112"/>
        <v>1E-3</v>
      </c>
      <c r="ET108" s="27">
        <f t="shared" si="112"/>
        <v>9.8480775301220801E-4</v>
      </c>
      <c r="EU108" s="8">
        <f t="shared" si="112"/>
        <v>9.3969262078590836E-4</v>
      </c>
      <c r="EV108" s="27">
        <f t="shared" si="112"/>
        <v>8.6602540378443859E-4</v>
      </c>
      <c r="EW108" s="27">
        <f t="shared" si="112"/>
        <v>7.6604444311897805E-4</v>
      </c>
      <c r="EX108" s="27">
        <f t="shared" si="112"/>
        <v>6.4278760968653923E-4</v>
      </c>
      <c r="EY108" s="27">
        <f t="shared" si="112"/>
        <v>4.999999999999999E-4</v>
      </c>
      <c r="EZ108" s="27">
        <f t="shared" si="112"/>
        <v>3.4202014332566872E-4</v>
      </c>
      <c r="FA108" s="27">
        <f t="shared" si="112"/>
        <v>1.7364817766693034E-4</v>
      </c>
      <c r="FB108" s="8">
        <f t="shared" si="112"/>
        <v>0</v>
      </c>
      <c r="FC108">
        <f t="shared" si="112"/>
        <v>0</v>
      </c>
      <c r="FD108" s="27">
        <f t="shared" si="112"/>
        <v>-1.7364817766693034E-4</v>
      </c>
      <c r="FE108" s="27">
        <f t="shared" si="112"/>
        <v>-3.4202014332566872E-4</v>
      </c>
      <c r="FF108" s="27">
        <f t="shared" si="112"/>
        <v>-4.999999999999999E-4</v>
      </c>
      <c r="FG108" s="27">
        <f t="shared" si="112"/>
        <v>-6.4278760968653923E-4</v>
      </c>
      <c r="FH108" s="27">
        <f t="shared" si="112"/>
        <v>-7.6604444311897805E-4</v>
      </c>
      <c r="FI108" s="8">
        <f t="shared" si="112"/>
        <v>-8.6602540378443859E-4</v>
      </c>
      <c r="FJ108" s="27">
        <f t="shared" si="112"/>
        <v>-9.3969262078590836E-4</v>
      </c>
      <c r="FK108" s="27">
        <f t="shared" si="112"/>
        <v>-9.8480775301220801E-4</v>
      </c>
      <c r="FL108" s="27">
        <f t="shared" si="112"/>
        <v>-1E-3</v>
      </c>
      <c r="FM108" s="28">
        <f t="shared" si="112"/>
        <v>-9.8480775301220801E-4</v>
      </c>
      <c r="FN108" s="26">
        <f t="shared" si="112"/>
        <v>9.8480775301220801E-4</v>
      </c>
      <c r="FO108" s="27">
        <f t="shared" si="112"/>
        <v>1E-3</v>
      </c>
      <c r="FP108" s="8">
        <f t="shared" si="112"/>
        <v>9.8480775301220801E-4</v>
      </c>
      <c r="FQ108" s="27">
        <f t="shared" si="112"/>
        <v>9.3969262078590836E-4</v>
      </c>
      <c r="FR108" s="27">
        <f t="shared" si="112"/>
        <v>8.6602540378443859E-4</v>
      </c>
      <c r="FS108" s="27">
        <f t="shared" si="112"/>
        <v>7.6604444311897805E-4</v>
      </c>
      <c r="FT108" s="27">
        <f t="shared" ref="FT108:GY108" si="113">SIN(FT101)/alfa</f>
        <v>6.4278760968653923E-4</v>
      </c>
      <c r="FU108" s="27">
        <f t="shared" si="113"/>
        <v>4.999999999999999E-4</v>
      </c>
      <c r="FV108" s="27">
        <f t="shared" si="113"/>
        <v>3.4202014332566872E-4</v>
      </c>
      <c r="FW108" s="8">
        <f t="shared" si="113"/>
        <v>1.7364817766693034E-4</v>
      </c>
      <c r="FX108">
        <f t="shared" si="113"/>
        <v>0</v>
      </c>
      <c r="FY108">
        <f t="shared" si="113"/>
        <v>0</v>
      </c>
      <c r="FZ108" s="27">
        <f t="shared" si="113"/>
        <v>-1.7364817766693034E-4</v>
      </c>
      <c r="GA108" s="27">
        <f t="shared" si="113"/>
        <v>-3.4202014332566872E-4</v>
      </c>
      <c r="GB108" s="27">
        <f t="shared" si="113"/>
        <v>-4.999999999999999E-4</v>
      </c>
      <c r="GC108" s="27">
        <f t="shared" si="113"/>
        <v>-6.4278760968653923E-4</v>
      </c>
      <c r="GD108" s="8">
        <f t="shared" si="113"/>
        <v>-7.6604444311897805E-4</v>
      </c>
      <c r="GE108" s="27">
        <f t="shared" si="113"/>
        <v>-8.6602540378443859E-4</v>
      </c>
      <c r="GF108" s="27">
        <f t="shared" si="113"/>
        <v>-9.3969262078590836E-4</v>
      </c>
      <c r="GG108" s="27">
        <f t="shared" si="113"/>
        <v>-9.8480775301220801E-4</v>
      </c>
      <c r="GH108" s="27">
        <f t="shared" si="113"/>
        <v>-1E-3</v>
      </c>
      <c r="GI108" s="28">
        <f t="shared" si="113"/>
        <v>-9.8480775301220801E-4</v>
      </c>
      <c r="GJ108" s="26">
        <f t="shared" si="113"/>
        <v>9.8480775301220801E-4</v>
      </c>
      <c r="GK108" s="8">
        <f t="shared" si="113"/>
        <v>1E-3</v>
      </c>
      <c r="GL108" s="27">
        <f t="shared" si="113"/>
        <v>9.8480775301220801E-4</v>
      </c>
      <c r="GM108" s="27">
        <f t="shared" si="113"/>
        <v>9.3969262078590836E-4</v>
      </c>
      <c r="GN108" s="27">
        <f t="shared" si="113"/>
        <v>8.6602540378443859E-4</v>
      </c>
      <c r="GO108" s="27">
        <f t="shared" si="113"/>
        <v>7.6604444311897805E-4</v>
      </c>
      <c r="GP108" s="27">
        <f t="shared" si="113"/>
        <v>6.4278760968653923E-4</v>
      </c>
      <c r="GQ108" s="27">
        <f t="shared" si="113"/>
        <v>4.999999999999999E-4</v>
      </c>
      <c r="GR108" s="8">
        <f t="shared" si="113"/>
        <v>3.4202014332566872E-4</v>
      </c>
      <c r="GS108" s="27">
        <f t="shared" si="113"/>
        <v>1.7364817766693034E-4</v>
      </c>
      <c r="GT108">
        <f t="shared" si="113"/>
        <v>0</v>
      </c>
      <c r="GU108">
        <f t="shared" si="113"/>
        <v>0</v>
      </c>
      <c r="GV108" s="27">
        <f t="shared" si="113"/>
        <v>-1.7364817766693034E-4</v>
      </c>
      <c r="GW108" s="27">
        <f t="shared" si="113"/>
        <v>-3.4202014332566872E-4</v>
      </c>
      <c r="GX108" s="27">
        <f t="shared" si="113"/>
        <v>-4.999999999999999E-4</v>
      </c>
      <c r="GY108" s="8">
        <f t="shared" si="113"/>
        <v>-6.4278760968653923E-4</v>
      </c>
      <c r="GZ108" s="27">
        <f t="shared" ref="GZ108:HE108" si="114">SIN(GZ101)/alfa</f>
        <v>-7.6604444311897805E-4</v>
      </c>
      <c r="HA108" s="27">
        <f t="shared" si="114"/>
        <v>-8.6602540378443859E-4</v>
      </c>
      <c r="HB108" s="27">
        <f t="shared" si="114"/>
        <v>-9.3969262078590836E-4</v>
      </c>
      <c r="HC108" s="27">
        <f t="shared" si="114"/>
        <v>-9.8480775301220801E-4</v>
      </c>
      <c r="HD108" s="27">
        <f t="shared" si="114"/>
        <v>-1E-3</v>
      </c>
      <c r="HE108" s="28">
        <f t="shared" si="114"/>
        <v>-9.8480775301220801E-4</v>
      </c>
    </row>
    <row r="109" spans="2:213" x14ac:dyDescent="0.2">
      <c r="B109">
        <f t="shared" ref="B109:I109" si="115">-alfa/vita/SIN(B101)*((B107*EXP(2*vita*B106)-1)/(B107*EXP(2*vita*B106)+1)-B102)</f>
        <v>1.9218819503808693</v>
      </c>
      <c r="C109">
        <f t="shared" si="115"/>
        <v>3.4083215327836345</v>
      </c>
      <c r="D109">
        <f t="shared" si="115"/>
        <v>4.4626052775570528</v>
      </c>
      <c r="E109">
        <f t="shared" si="115"/>
        <v>5.0394848147440561</v>
      </c>
      <c r="F109">
        <f t="shared" si="115"/>
        <v>5.0790722090815112</v>
      </c>
      <c r="G109">
        <f t="shared" si="115"/>
        <v>4.5379404804423551</v>
      </c>
      <c r="H109">
        <f t="shared" si="115"/>
        <v>3.4272360312997137</v>
      </c>
      <c r="I109">
        <f t="shared" si="115"/>
        <v>1.8477075953877837</v>
      </c>
      <c r="O109">
        <v>79</v>
      </c>
      <c r="P109">
        <v>10</v>
      </c>
      <c r="Q109">
        <f t="shared" ref="Q109:Y109" si="116">P109-1</f>
        <v>9</v>
      </c>
      <c r="R109">
        <f t="shared" si="116"/>
        <v>8</v>
      </c>
      <c r="S109">
        <f t="shared" si="116"/>
        <v>7</v>
      </c>
      <c r="T109">
        <f t="shared" si="116"/>
        <v>6</v>
      </c>
      <c r="U109">
        <f t="shared" si="116"/>
        <v>5</v>
      </c>
      <c r="V109">
        <f t="shared" si="116"/>
        <v>4</v>
      </c>
      <c r="W109">
        <f t="shared" si="116"/>
        <v>3</v>
      </c>
      <c r="X109">
        <f t="shared" si="116"/>
        <v>2</v>
      </c>
      <c r="Y109">
        <f t="shared" si="116"/>
        <v>1</v>
      </c>
      <c r="AL109" s="26">
        <v>10</v>
      </c>
      <c r="AM109" s="27">
        <f t="shared" ref="AM109:AU109" si="117">AL109-1</f>
        <v>9</v>
      </c>
      <c r="AN109" s="27">
        <f t="shared" si="117"/>
        <v>8</v>
      </c>
      <c r="AO109" s="27">
        <f t="shared" si="117"/>
        <v>7</v>
      </c>
      <c r="AP109" s="27">
        <f t="shared" si="117"/>
        <v>6</v>
      </c>
      <c r="AQ109" s="27">
        <f t="shared" si="117"/>
        <v>5</v>
      </c>
      <c r="AR109" s="27">
        <f t="shared" si="117"/>
        <v>4</v>
      </c>
      <c r="AS109" s="27">
        <f t="shared" si="117"/>
        <v>3</v>
      </c>
      <c r="AT109" s="27">
        <f t="shared" si="117"/>
        <v>2</v>
      </c>
      <c r="AU109" s="27">
        <f t="shared" si="117"/>
        <v>1</v>
      </c>
      <c r="AX109" s="27"/>
      <c r="AY109" s="27"/>
      <c r="AZ109" s="27"/>
      <c r="BA109" s="27"/>
      <c r="BB109" s="27"/>
      <c r="BC109" s="27"/>
      <c r="BD109" s="27"/>
      <c r="BE109" s="27"/>
      <c r="BF109" s="27"/>
      <c r="BG109" s="28"/>
      <c r="BH109" s="26">
        <v>10</v>
      </c>
      <c r="BI109" s="27">
        <f t="shared" ref="BI109:BQ109" si="118">BH109-1</f>
        <v>9</v>
      </c>
      <c r="BJ109" s="27">
        <f t="shared" si="118"/>
        <v>8</v>
      </c>
      <c r="BK109" s="27">
        <f t="shared" si="118"/>
        <v>7</v>
      </c>
      <c r="BL109" s="27">
        <f t="shared" si="118"/>
        <v>6</v>
      </c>
      <c r="BM109" s="27">
        <f t="shared" si="118"/>
        <v>5</v>
      </c>
      <c r="BN109" s="27">
        <f t="shared" si="118"/>
        <v>4</v>
      </c>
      <c r="BO109" s="27">
        <f t="shared" si="118"/>
        <v>3</v>
      </c>
      <c r="BP109" s="27">
        <f t="shared" si="118"/>
        <v>2</v>
      </c>
      <c r="BQ109" s="27">
        <f t="shared" si="118"/>
        <v>1</v>
      </c>
      <c r="BT109" s="27"/>
      <c r="BU109" s="27"/>
      <c r="BV109" s="27"/>
      <c r="BW109" s="27"/>
      <c r="BX109" s="27"/>
      <c r="BY109" s="27"/>
      <c r="BZ109" s="27"/>
      <c r="CA109" s="27"/>
      <c r="CB109" s="27"/>
      <c r="CC109" s="28"/>
      <c r="CD109" s="26">
        <v>10</v>
      </c>
      <c r="CE109" s="27">
        <f t="shared" ref="CE109:CM109" si="119">CD109-1</f>
        <v>9</v>
      </c>
      <c r="CF109" s="27">
        <f t="shared" si="119"/>
        <v>8</v>
      </c>
      <c r="CG109" s="27">
        <f t="shared" si="119"/>
        <v>7</v>
      </c>
      <c r="CH109" s="27">
        <f t="shared" si="119"/>
        <v>6</v>
      </c>
      <c r="CI109" s="27">
        <f t="shared" si="119"/>
        <v>5</v>
      </c>
      <c r="CJ109" s="27">
        <f t="shared" si="119"/>
        <v>4</v>
      </c>
      <c r="CK109" s="27">
        <f t="shared" si="119"/>
        <v>3</v>
      </c>
      <c r="CL109" s="27">
        <f t="shared" si="119"/>
        <v>2</v>
      </c>
      <c r="CM109" s="27">
        <f t="shared" si="119"/>
        <v>1</v>
      </c>
      <c r="CP109" s="27"/>
      <c r="CQ109" s="27"/>
      <c r="CR109" s="27"/>
      <c r="CS109" s="27"/>
      <c r="CT109" s="27"/>
      <c r="CU109" s="27"/>
      <c r="CV109" s="27"/>
      <c r="CW109" s="27"/>
      <c r="CX109" s="27"/>
      <c r="CY109" s="28"/>
      <c r="CZ109" s="26">
        <v>10</v>
      </c>
      <c r="DA109" s="27">
        <f t="shared" ref="DA109:DI109" si="120">CZ109-1</f>
        <v>9</v>
      </c>
      <c r="DB109" s="27">
        <f t="shared" si="120"/>
        <v>8</v>
      </c>
      <c r="DC109" s="27">
        <f t="shared" si="120"/>
        <v>7</v>
      </c>
      <c r="DD109" s="27">
        <f t="shared" si="120"/>
        <v>6</v>
      </c>
      <c r="DE109" s="27">
        <f t="shared" si="120"/>
        <v>5</v>
      </c>
      <c r="DF109" s="27">
        <f t="shared" si="120"/>
        <v>4</v>
      </c>
      <c r="DG109" s="27">
        <f t="shared" si="120"/>
        <v>3</v>
      </c>
      <c r="DH109" s="27">
        <f t="shared" si="120"/>
        <v>2</v>
      </c>
      <c r="DI109" s="27">
        <f t="shared" si="120"/>
        <v>1</v>
      </c>
      <c r="DL109" s="27"/>
      <c r="DM109" s="27"/>
      <c r="DN109" s="27"/>
      <c r="DO109" s="27"/>
      <c r="DP109" s="27"/>
      <c r="DQ109" s="27"/>
      <c r="DR109" s="27"/>
      <c r="DS109" s="27"/>
      <c r="DT109" s="27"/>
      <c r="DU109" s="28"/>
      <c r="DV109" s="26">
        <v>10</v>
      </c>
      <c r="DW109" s="27">
        <f t="shared" ref="DW109:EE109" si="121">DV109-1</f>
        <v>9</v>
      </c>
      <c r="DX109" s="27">
        <f t="shared" si="121"/>
        <v>8</v>
      </c>
      <c r="DY109" s="27">
        <f t="shared" si="121"/>
        <v>7</v>
      </c>
      <c r="DZ109" s="27">
        <f t="shared" si="121"/>
        <v>6</v>
      </c>
      <c r="EA109" s="27">
        <f t="shared" si="121"/>
        <v>5</v>
      </c>
      <c r="EB109" s="27">
        <f t="shared" si="121"/>
        <v>4</v>
      </c>
      <c r="EC109" s="27">
        <f t="shared" si="121"/>
        <v>3</v>
      </c>
      <c r="ED109" s="27">
        <f t="shared" si="121"/>
        <v>2</v>
      </c>
      <c r="EE109" s="27">
        <f t="shared" si="121"/>
        <v>1</v>
      </c>
      <c r="EH109" s="27"/>
      <c r="EI109" s="27"/>
      <c r="EJ109" s="27"/>
      <c r="EK109" s="27"/>
      <c r="EL109" s="27"/>
      <c r="EM109" s="27"/>
      <c r="EN109" s="27"/>
      <c r="EP109" s="27"/>
      <c r="EQ109" s="28"/>
      <c r="ER109" s="26">
        <v>10</v>
      </c>
      <c r="ES109" s="27">
        <f t="shared" ref="ES109:FA109" si="122">ER109-1</f>
        <v>9</v>
      </c>
      <c r="ET109" s="27">
        <f t="shared" si="122"/>
        <v>8</v>
      </c>
      <c r="EU109" s="8">
        <f t="shared" si="122"/>
        <v>7</v>
      </c>
      <c r="EV109" s="27">
        <f t="shared" si="122"/>
        <v>6</v>
      </c>
      <c r="EW109" s="27">
        <f t="shared" si="122"/>
        <v>5</v>
      </c>
      <c r="EX109" s="27">
        <f t="shared" si="122"/>
        <v>4</v>
      </c>
      <c r="EY109" s="27">
        <f t="shared" si="122"/>
        <v>3</v>
      </c>
      <c r="EZ109" s="27">
        <f t="shared" si="122"/>
        <v>2</v>
      </c>
      <c r="FA109" s="27">
        <f t="shared" si="122"/>
        <v>1</v>
      </c>
      <c r="FD109" s="27"/>
      <c r="FE109" s="27"/>
      <c r="FF109" s="27"/>
      <c r="FG109" s="27"/>
      <c r="FH109" s="27"/>
      <c r="FJ109" s="27"/>
      <c r="FK109" s="27"/>
      <c r="FL109" s="27"/>
      <c r="FM109" s="28"/>
      <c r="FN109" s="26">
        <v>10</v>
      </c>
      <c r="FO109" s="27">
        <f t="shared" ref="FO109:FW109" si="123">FN109-1</f>
        <v>9</v>
      </c>
      <c r="FP109" s="8">
        <f t="shared" si="123"/>
        <v>8</v>
      </c>
      <c r="FQ109" s="27">
        <f t="shared" si="123"/>
        <v>7</v>
      </c>
      <c r="FR109" s="27">
        <f t="shared" si="123"/>
        <v>6</v>
      </c>
      <c r="FS109" s="27">
        <f t="shared" si="123"/>
        <v>5</v>
      </c>
      <c r="FT109" s="27">
        <f t="shared" si="123"/>
        <v>4</v>
      </c>
      <c r="FU109" s="27">
        <f t="shared" si="123"/>
        <v>3</v>
      </c>
      <c r="FV109" s="27">
        <f t="shared" si="123"/>
        <v>2</v>
      </c>
      <c r="FW109" s="8">
        <f t="shared" si="123"/>
        <v>1</v>
      </c>
      <c r="FZ109" s="27"/>
      <c r="GA109" s="27"/>
      <c r="GB109" s="27"/>
      <c r="GC109" s="27"/>
      <c r="GE109" s="27"/>
      <c r="GF109" s="27"/>
      <c r="GG109" s="27"/>
      <c r="GH109" s="27"/>
      <c r="GI109" s="28"/>
      <c r="GJ109" s="26">
        <v>10</v>
      </c>
      <c r="GK109" s="8">
        <f t="shared" ref="GK109:GS109" si="124">GJ109-1</f>
        <v>9</v>
      </c>
      <c r="GL109" s="27">
        <f t="shared" si="124"/>
        <v>8</v>
      </c>
      <c r="GM109" s="27">
        <f t="shared" si="124"/>
        <v>7</v>
      </c>
      <c r="GN109" s="27">
        <f t="shared" si="124"/>
        <v>6</v>
      </c>
      <c r="GO109" s="27">
        <f t="shared" si="124"/>
        <v>5</v>
      </c>
      <c r="GP109" s="27">
        <f t="shared" si="124"/>
        <v>4</v>
      </c>
      <c r="GQ109" s="27">
        <f t="shared" si="124"/>
        <v>3</v>
      </c>
      <c r="GR109" s="8">
        <f t="shared" si="124"/>
        <v>2</v>
      </c>
      <c r="GS109" s="27">
        <f t="shared" si="124"/>
        <v>1</v>
      </c>
      <c r="GV109" s="27"/>
      <c r="GW109" s="27"/>
      <c r="GX109" s="27"/>
      <c r="GZ109" s="27"/>
      <c r="HA109" s="27"/>
      <c r="HB109" s="27"/>
      <c r="HC109" s="27"/>
      <c r="HD109" s="27"/>
      <c r="HE109" s="28"/>
    </row>
    <row r="110" spans="2:213" x14ac:dyDescent="0.2">
      <c r="B110" s="5">
        <f t="shared" ref="B110:I110" si="125">alfa/vita*COS(B101)/SIN(B101)</f>
        <v>-141.78204549044275</v>
      </c>
      <c r="C110" s="5">
        <f t="shared" si="125"/>
        <v>-68.68693548636557</v>
      </c>
      <c r="D110" s="5">
        <f t="shared" si="125"/>
        <v>-43.301270189221945</v>
      </c>
      <c r="E110" s="5">
        <f t="shared" si="125"/>
        <v>-29.793839814855254</v>
      </c>
      <c r="F110" s="5">
        <f t="shared" si="125"/>
        <v>-20.977490779432003</v>
      </c>
      <c r="G110" s="5">
        <f t="shared" si="125"/>
        <v>-14.433756729740649</v>
      </c>
      <c r="H110" s="5">
        <f t="shared" si="125"/>
        <v>-9.0992558566550628</v>
      </c>
      <c r="I110" s="5">
        <f t="shared" si="125"/>
        <v>-4.4081745177116263</v>
      </c>
      <c r="O110">
        <f>kampyles!A39</f>
        <v>175</v>
      </c>
      <c r="Y110" s="5" t="s">
        <v>45</v>
      </c>
      <c r="AA110" s="5" t="s">
        <v>47</v>
      </c>
      <c r="AL110" s="26"/>
      <c r="AM110" s="27"/>
      <c r="AN110" s="27"/>
      <c r="AO110" s="27"/>
      <c r="AP110" s="27"/>
      <c r="AQ110" s="27"/>
      <c r="AR110" s="27"/>
      <c r="AS110" s="27"/>
      <c r="AT110" s="27"/>
      <c r="AU110" s="27"/>
      <c r="AX110" s="30"/>
      <c r="AY110" s="27"/>
      <c r="AZ110" s="27"/>
      <c r="BA110" s="27"/>
      <c r="BB110" s="30" t="s">
        <v>12</v>
      </c>
      <c r="BC110" s="27"/>
      <c r="BD110" s="27"/>
      <c r="BE110" s="27"/>
      <c r="BF110" s="27"/>
      <c r="BG110" s="28"/>
      <c r="BH110" s="26"/>
      <c r="BI110" s="27"/>
      <c r="BJ110" s="27"/>
      <c r="BK110" s="27"/>
      <c r="BL110" s="27"/>
      <c r="BM110" s="27"/>
      <c r="BN110" s="27"/>
      <c r="BO110" s="27"/>
      <c r="BP110" s="27"/>
      <c r="BQ110" s="27"/>
      <c r="BT110" s="30"/>
      <c r="BU110" s="27"/>
      <c r="BV110" s="27"/>
      <c r="BW110" s="27"/>
      <c r="BX110" s="30" t="s">
        <v>12</v>
      </c>
      <c r="BY110" s="27"/>
      <c r="BZ110" s="27"/>
      <c r="CA110" s="27"/>
      <c r="CB110" s="27"/>
      <c r="CC110" s="28"/>
      <c r="CD110" s="26"/>
      <c r="CE110" s="27"/>
      <c r="CF110" s="27"/>
      <c r="CG110" s="27"/>
      <c r="CH110" s="27"/>
      <c r="CI110" s="27"/>
      <c r="CJ110" s="27"/>
      <c r="CK110" s="27"/>
      <c r="CL110" s="27"/>
      <c r="CM110" s="27"/>
      <c r="CP110" s="30"/>
      <c r="CQ110" s="27"/>
      <c r="CR110" s="27"/>
      <c r="CS110" s="27"/>
      <c r="CT110" s="30" t="s">
        <v>12</v>
      </c>
      <c r="CU110" s="27"/>
      <c r="CV110" s="27"/>
      <c r="CW110" s="27"/>
      <c r="CX110" s="27"/>
      <c r="CY110" s="28"/>
      <c r="CZ110" s="26"/>
      <c r="DA110" s="27"/>
      <c r="DB110" s="27"/>
      <c r="DC110" s="27"/>
      <c r="DD110" s="27"/>
      <c r="DE110" s="27"/>
      <c r="DF110" s="27"/>
      <c r="DG110" s="27"/>
      <c r="DH110" s="27"/>
      <c r="DI110" s="27"/>
      <c r="DL110" s="30"/>
      <c r="DM110" s="27"/>
      <c r="DN110" s="27"/>
      <c r="DO110" s="27"/>
      <c r="DP110" s="30" t="s">
        <v>12</v>
      </c>
      <c r="DQ110" s="27"/>
      <c r="DR110" s="27"/>
      <c r="DS110" s="27"/>
      <c r="DT110" s="27"/>
      <c r="DU110" s="28"/>
      <c r="DV110" s="26"/>
      <c r="DW110" s="27"/>
      <c r="DX110" s="27"/>
      <c r="DY110" s="27"/>
      <c r="DZ110" s="27"/>
      <c r="EA110" s="27"/>
      <c r="EB110" s="27"/>
      <c r="EC110" s="27"/>
      <c r="ED110" s="27"/>
      <c r="EE110" s="27"/>
      <c r="EH110" s="30"/>
      <c r="EI110" s="27"/>
      <c r="EJ110" s="27"/>
      <c r="EK110" s="27"/>
      <c r="EL110" s="30" t="s">
        <v>12</v>
      </c>
      <c r="EM110" s="27"/>
      <c r="EN110" s="27"/>
      <c r="EP110" s="27"/>
      <c r="EQ110" s="28"/>
      <c r="ER110" s="26"/>
      <c r="ES110" s="27"/>
      <c r="ET110" s="27"/>
      <c r="EV110" s="27"/>
      <c r="EW110" s="27"/>
      <c r="EX110" s="27"/>
      <c r="EY110" s="27"/>
      <c r="EZ110" s="27"/>
      <c r="FA110" s="27"/>
      <c r="FD110" s="30"/>
      <c r="FE110" s="27"/>
      <c r="FF110" s="27"/>
      <c r="FG110" s="27"/>
      <c r="FH110" s="30" t="s">
        <v>12</v>
      </c>
      <c r="FJ110" s="27"/>
      <c r="FK110" s="27"/>
      <c r="FL110" s="27"/>
      <c r="FM110" s="28"/>
      <c r="FN110" s="26"/>
      <c r="FO110" s="27"/>
      <c r="FQ110" s="27"/>
      <c r="FR110" s="27"/>
      <c r="FS110" s="27"/>
      <c r="FT110" s="27"/>
      <c r="FU110" s="27"/>
      <c r="FV110" s="27"/>
      <c r="FZ110" s="30"/>
      <c r="GA110" s="27"/>
      <c r="GB110" s="27"/>
      <c r="GC110" s="27"/>
      <c r="GD110" s="35" t="s">
        <v>12</v>
      </c>
      <c r="GE110" s="27"/>
      <c r="GF110" s="27"/>
      <c r="GG110" s="27"/>
      <c r="GH110" s="27"/>
      <c r="GI110" s="28"/>
      <c r="GJ110" s="26"/>
      <c r="GL110" s="27"/>
      <c r="GM110" s="27"/>
      <c r="GN110" s="27"/>
      <c r="GO110" s="27"/>
      <c r="GP110" s="27"/>
      <c r="GQ110" s="27"/>
      <c r="GS110" s="27"/>
      <c r="GV110" s="30"/>
      <c r="GW110" s="27"/>
      <c r="GX110" s="27"/>
      <c r="GZ110" s="30" t="s">
        <v>12</v>
      </c>
      <c r="HA110" s="27"/>
      <c r="HB110" s="27"/>
      <c r="HC110" s="27"/>
      <c r="HD110" s="27"/>
      <c r="HE110" s="28"/>
    </row>
    <row r="111" spans="2:213" x14ac:dyDescent="0.2">
      <c r="B111" s="5">
        <f>2*SIGN(B101)*SQRT(B107)*EXP(-vita*kampyles!$A39)/(B107*EXP(-2*vita*kampyles!$A39)+1)</f>
        <v>0</v>
      </c>
      <c r="C111" s="5">
        <f>2*SIGN(C101)*SQRT(C107)*EXP(-vita*kampyles!$A39)/(C107*EXP(-2*vita*kampyles!$A39)+1)</f>
        <v>0</v>
      </c>
      <c r="D111" s="5">
        <f>2*SIGN(D101)*SQRT(D107)*EXP(-vita*kampyles!$A39)/(D107*EXP(-2*vita*kampyles!$A39)+1)</f>
        <v>0</v>
      </c>
      <c r="E111" s="5">
        <f>2*SIGN(E101)*SQRT(E107)*EXP(-vita*kampyles!$A39)/(E107*EXP(-2*vita*kampyles!$A39)+1)</f>
        <v>0</v>
      </c>
      <c r="F111" s="5">
        <f>2*SIGN(F101)*SQRT(F107)*EXP(-vita*kampyles!$A39)/(F107*EXP(-2*vita*kampyles!$A39)+1)</f>
        <v>0</v>
      </c>
      <c r="G111" s="5">
        <f>2*SIGN(G101)*SQRT(G107)*EXP(-vita*kampyles!$A39)/(G107*EXP(-2*vita*kampyles!$A39)+1)</f>
        <v>0</v>
      </c>
      <c r="H111" s="5">
        <f>2*SIGN(H101)*SQRT(H107)*EXP(-vita*kampyles!$A39)/(H107*EXP(-2*vita*kampyles!$A39)+1)</f>
        <v>0</v>
      </c>
      <c r="I111" s="5">
        <f>2*SIGN(I101)*SQRT(I107)*EXP(-vita*kampyles!$A39)/(I107*EXP(-2*vita*kampyles!$A39)+1)</f>
        <v>0</v>
      </c>
      <c r="K111" s="5">
        <f>2*SIGN(K101)*SQRT(K107)*EXP(-vita*kampyles!$A39)/(K107*EXP(-2*vita*kampyles!$A39)+1)</f>
        <v>0</v>
      </c>
      <c r="L111" s="5" t="e">
        <f>IF(ABS($P98)&lt;ABS(L106),2*SIGN(L101)*SQRT(L107)*EXP(-vita*$P98)/(L107*EXP(-2*vita*$P98)+1),L114)</f>
        <v>#NUM!</v>
      </c>
      <c r="M111" s="5" t="e">
        <f>IF(ABS($P98)&lt;ABS(M106),2*SIGN(M101)*SQRT(M107)*EXP(-vita*$P98)/(M107*EXP(-2*vita*$P98)+1),M114)</f>
        <v>#NUM!</v>
      </c>
      <c r="O111" s="5" t="s">
        <v>46</v>
      </c>
      <c r="P111" s="5">
        <f>IF(ABS($P98)&lt;ABS(P106),2*SIGN(P101)*SQRT(P107)*EXP(vita*$P98)/(P107*EXP(2*vita*$P98)+1),P114)</f>
        <v>0.70970031647088228</v>
      </c>
      <c r="Q111" s="5">
        <f>IF(ABS($P98)&lt;ABS(Q106),2*SIGN(Q101)*SQRT(Q107)*EXP(vita*$P98)/(Q107*EXP(2*vita*$P98)+1),Q114)</f>
        <v>0.74769991823741966</v>
      </c>
      <c r="R111" s="5">
        <f>2*SIGN(R101)*SQRT(R107)*EXP(vita*$P98)/(R107*EXP(2*vita*$P98)+1)</f>
        <v>0.66021239397729425</v>
      </c>
      <c r="S111" s="5">
        <f t="shared" ref="S111:Y111" si="126">IF(ABS($P98)&lt;ABS(S106),2*SIGN(S101)*SQRT(S107)*EXP(vita*$P98)/(S107*EXP(2*vita*$P98)+1),S114)</f>
        <v>0.82271926301212228</v>
      </c>
      <c r="T111" s="5">
        <f t="shared" si="126"/>
        <v>0.8607401395442551</v>
      </c>
      <c r="U111" s="5">
        <f t="shared" si="126"/>
        <v>0.89940021258154701</v>
      </c>
      <c r="V111" s="5">
        <f t="shared" si="126"/>
        <v>0.93817824694554997</v>
      </c>
      <c r="W111" s="5">
        <f t="shared" si="126"/>
        <v>0.97454787248530983</v>
      </c>
      <c r="X111" s="5">
        <f t="shared" si="126"/>
        <v>0.99892824381861078</v>
      </c>
      <c r="Y111" s="5">
        <f t="shared" si="126"/>
        <v>7.8501067936182625E-2</v>
      </c>
      <c r="AA111" s="5" t="s">
        <v>46</v>
      </c>
      <c r="AB111" s="5">
        <f t="shared" ref="AB111:AG111" si="127">IF(ABS($P98)&lt;ABS(AB106),2*SIGN(AB101)*SQRT(AB107)*EXP(-vita*$P98)/(AB107*EXP(-2*vita*$P98)+1),AB114)</f>
        <v>-0.37519487886088004</v>
      </c>
      <c r="AC111" s="5">
        <f t="shared" si="127"/>
        <v>-0.99892824381861089</v>
      </c>
      <c r="AD111" s="5">
        <f t="shared" si="127"/>
        <v>-0.97454787248530983</v>
      </c>
      <c r="AE111" s="5">
        <f t="shared" si="127"/>
        <v>-0.93817824694554985</v>
      </c>
      <c r="AF111" s="5">
        <f t="shared" si="127"/>
        <v>-0.89940021258154701</v>
      </c>
      <c r="AG111" s="5">
        <f t="shared" si="127"/>
        <v>-0.8607401395442551</v>
      </c>
      <c r="AH111" s="5">
        <f>2*SIGN(AH101)*SQRT(AH107)*EXP(-vita*$P98)/(AH107*EXP(-2*vita*$P98)+1)</f>
        <v>-0.90907074457943871</v>
      </c>
      <c r="AI111" s="5">
        <f>2*SIGN(AI101)*SQRT(AI107)*EXP(-vita*$P98)/(AI107*EXP(-2*vita*$P98)+1)</f>
        <v>-0.83231375608755243</v>
      </c>
      <c r="AJ111" s="5">
        <f>2*SIGN(AJ101)*SQRT(AJ107)*EXP(-vita*$P98)/(AJ107*EXP(-2*vita*$P98)+1)</f>
        <v>-0.74769991823741955</v>
      </c>
      <c r="AK111" s="5">
        <f>IF(ABS($P98)&lt;ABS(AK106),2*SIGN(AK101)*SQRT(AK107)*EXP(-vita*$P98)/(AK107*EXP(-2*vita*$P98)+1),AK114)</f>
        <v>-0.70970031647088228</v>
      </c>
      <c r="AL111" s="26">
        <f t="shared" ref="AL111:AU111" si="128">1/AL108</f>
        <v>1015.426611885745</v>
      </c>
      <c r="AM111" s="27">
        <f t="shared" si="128"/>
        <v>1000</v>
      </c>
      <c r="AN111" s="27">
        <f t="shared" si="128"/>
        <v>1015.426611885745</v>
      </c>
      <c r="AO111" s="27">
        <f t="shared" si="128"/>
        <v>1064.1777724759122</v>
      </c>
      <c r="AP111" s="27">
        <f t="shared" si="128"/>
        <v>1154.7005383792516</v>
      </c>
      <c r="AQ111" s="27">
        <f t="shared" si="128"/>
        <v>1305.4072893322787</v>
      </c>
      <c r="AR111" s="27">
        <f t="shared" si="128"/>
        <v>1555.7238268604126</v>
      </c>
      <c r="AS111" s="27">
        <f t="shared" si="128"/>
        <v>2000.0000000000005</v>
      </c>
      <c r="AT111" s="27">
        <f t="shared" si="128"/>
        <v>2923.8044001630874</v>
      </c>
      <c r="AU111" s="27">
        <f t="shared" si="128"/>
        <v>5758.770483143634</v>
      </c>
      <c r="AV111" t="e">
        <f>1/AV108</f>
        <v>#DIV/0!</v>
      </c>
      <c r="AX111" s="27">
        <f>1/AX108</f>
        <v>-5758.770483143634</v>
      </c>
      <c r="AY111" s="27">
        <f t="shared" ref="AY111:BG111" si="129">1/AY108</f>
        <v>-2923.8044001630874</v>
      </c>
      <c r="AZ111" s="27">
        <f t="shared" si="129"/>
        <v>-2000.0000000000005</v>
      </c>
      <c r="BA111" s="27">
        <f t="shared" si="129"/>
        <v>-1555.7238268604126</v>
      </c>
      <c r="BB111" s="27">
        <f t="shared" si="129"/>
        <v>-1305.4072893322787</v>
      </c>
      <c r="BC111" s="27">
        <f t="shared" si="129"/>
        <v>-1154.7005383792516</v>
      </c>
      <c r="BD111" s="27">
        <f t="shared" si="129"/>
        <v>-1064.1777724759122</v>
      </c>
      <c r="BE111" s="27">
        <f t="shared" si="129"/>
        <v>-1015.426611885745</v>
      </c>
      <c r="BF111" s="27">
        <f t="shared" si="129"/>
        <v>-1000</v>
      </c>
      <c r="BG111" s="28">
        <f t="shared" si="129"/>
        <v>-1015.426611885745</v>
      </c>
      <c r="BH111" s="26">
        <f t="shared" ref="BH111:BQ111" si="130">1/BH108</f>
        <v>1015.426611885745</v>
      </c>
      <c r="BI111" s="27">
        <f t="shared" si="130"/>
        <v>1000</v>
      </c>
      <c r="BJ111" s="27">
        <f t="shared" si="130"/>
        <v>1015.426611885745</v>
      </c>
      <c r="BK111" s="27">
        <f t="shared" si="130"/>
        <v>1064.1777724759122</v>
      </c>
      <c r="BL111" s="27">
        <f t="shared" si="130"/>
        <v>1154.7005383792516</v>
      </c>
      <c r="BM111" s="27">
        <f t="shared" si="130"/>
        <v>1305.4072893322787</v>
      </c>
      <c r="BN111" s="27">
        <f t="shared" si="130"/>
        <v>1555.7238268604126</v>
      </c>
      <c r="BO111" s="27">
        <f t="shared" si="130"/>
        <v>2000.0000000000005</v>
      </c>
      <c r="BP111" s="27">
        <f t="shared" si="130"/>
        <v>2923.8044001630874</v>
      </c>
      <c r="BQ111" s="27">
        <f t="shared" si="130"/>
        <v>5758.770483143634</v>
      </c>
      <c r="BR111" t="e">
        <f>1/BR108</f>
        <v>#DIV/0!</v>
      </c>
      <c r="BT111" s="27">
        <f>1/BT108</f>
        <v>-5758.770483143634</v>
      </c>
      <c r="BU111" s="27">
        <f t="shared" ref="BU111:CC111" si="131">1/BU108</f>
        <v>-2923.8044001630874</v>
      </c>
      <c r="BV111" s="27">
        <f t="shared" si="131"/>
        <v>-2000.0000000000005</v>
      </c>
      <c r="BW111" s="27">
        <f t="shared" si="131"/>
        <v>-1555.7238268604126</v>
      </c>
      <c r="BX111" s="27">
        <f t="shared" si="131"/>
        <v>-1305.4072893322787</v>
      </c>
      <c r="BY111" s="27">
        <f t="shared" si="131"/>
        <v>-1154.7005383792516</v>
      </c>
      <c r="BZ111" s="27">
        <f t="shared" si="131"/>
        <v>-1064.1777724759122</v>
      </c>
      <c r="CA111" s="27">
        <f t="shared" si="131"/>
        <v>-1015.426611885745</v>
      </c>
      <c r="CB111" s="27">
        <f t="shared" si="131"/>
        <v>-1000</v>
      </c>
      <c r="CC111" s="28">
        <f t="shared" si="131"/>
        <v>-1015.426611885745</v>
      </c>
      <c r="CD111" s="26">
        <f t="shared" ref="CD111:CM111" si="132">1/CD108</f>
        <v>1015.426611885745</v>
      </c>
      <c r="CE111" s="27">
        <f t="shared" si="132"/>
        <v>1000</v>
      </c>
      <c r="CF111" s="27">
        <f t="shared" si="132"/>
        <v>1015.426611885745</v>
      </c>
      <c r="CG111" s="27">
        <f t="shared" si="132"/>
        <v>1064.1777724759122</v>
      </c>
      <c r="CH111" s="27">
        <f t="shared" si="132"/>
        <v>1154.7005383792516</v>
      </c>
      <c r="CI111" s="27">
        <f t="shared" si="132"/>
        <v>1305.4072893322787</v>
      </c>
      <c r="CJ111" s="27">
        <f t="shared" si="132"/>
        <v>1555.7238268604126</v>
      </c>
      <c r="CK111" s="27">
        <f t="shared" si="132"/>
        <v>2000.0000000000005</v>
      </c>
      <c r="CL111" s="27">
        <f t="shared" si="132"/>
        <v>2923.8044001630874</v>
      </c>
      <c r="CM111" s="27">
        <f t="shared" si="132"/>
        <v>5758.770483143634</v>
      </c>
      <c r="CN111" t="e">
        <f>1/CN108</f>
        <v>#DIV/0!</v>
      </c>
      <c r="CP111" s="27">
        <f>1/CP108</f>
        <v>-5758.770483143634</v>
      </c>
      <c r="CQ111" s="27">
        <f t="shared" ref="CQ111:CY111" si="133">1/CQ108</f>
        <v>-2923.8044001630874</v>
      </c>
      <c r="CR111" s="27">
        <f t="shared" si="133"/>
        <v>-2000.0000000000005</v>
      </c>
      <c r="CS111" s="27">
        <f t="shared" si="133"/>
        <v>-1555.7238268604126</v>
      </c>
      <c r="CT111" s="27">
        <f t="shared" si="133"/>
        <v>-1305.4072893322787</v>
      </c>
      <c r="CU111" s="27">
        <f t="shared" si="133"/>
        <v>-1154.7005383792516</v>
      </c>
      <c r="CV111" s="27">
        <f t="shared" si="133"/>
        <v>-1064.1777724759122</v>
      </c>
      <c r="CW111" s="27">
        <f t="shared" si="133"/>
        <v>-1015.426611885745</v>
      </c>
      <c r="CX111" s="27">
        <f t="shared" si="133"/>
        <v>-1000</v>
      </c>
      <c r="CY111" s="28">
        <f t="shared" si="133"/>
        <v>-1015.426611885745</v>
      </c>
      <c r="CZ111" s="26">
        <f t="shared" ref="CZ111:DI111" si="134">1/CZ108</f>
        <v>1015.426611885745</v>
      </c>
      <c r="DA111" s="27">
        <f t="shared" si="134"/>
        <v>1000</v>
      </c>
      <c r="DB111" s="27">
        <f t="shared" si="134"/>
        <v>1015.426611885745</v>
      </c>
      <c r="DC111" s="27">
        <f t="shared" si="134"/>
        <v>1064.1777724759122</v>
      </c>
      <c r="DD111" s="27">
        <f t="shared" si="134"/>
        <v>1154.7005383792516</v>
      </c>
      <c r="DE111" s="27">
        <f t="shared" si="134"/>
        <v>1305.4072893322787</v>
      </c>
      <c r="DF111" s="27">
        <f t="shared" si="134"/>
        <v>1555.7238268604126</v>
      </c>
      <c r="DG111" s="27">
        <f t="shared" si="134"/>
        <v>2000.0000000000005</v>
      </c>
      <c r="DH111" s="27">
        <f t="shared" si="134"/>
        <v>2923.8044001630874</v>
      </c>
      <c r="DI111" s="27">
        <f t="shared" si="134"/>
        <v>5758.770483143634</v>
      </c>
      <c r="DJ111" t="e">
        <f>1/DJ108</f>
        <v>#DIV/0!</v>
      </c>
      <c r="DL111" s="27">
        <f>1/DL108</f>
        <v>-5758.770483143634</v>
      </c>
      <c r="DM111" s="27">
        <f t="shared" ref="DM111:DU111" si="135">1/DM108</f>
        <v>-2923.8044001630874</v>
      </c>
      <c r="DN111" s="27">
        <f t="shared" si="135"/>
        <v>-2000.0000000000005</v>
      </c>
      <c r="DO111" s="27">
        <f t="shared" si="135"/>
        <v>-1555.7238268604126</v>
      </c>
      <c r="DP111" s="27">
        <f t="shared" si="135"/>
        <v>-1305.4072893322787</v>
      </c>
      <c r="DQ111" s="27">
        <f t="shared" si="135"/>
        <v>-1154.7005383792516</v>
      </c>
      <c r="DR111" s="27">
        <f t="shared" si="135"/>
        <v>-1064.1777724759122</v>
      </c>
      <c r="DS111" s="27">
        <f t="shared" si="135"/>
        <v>-1015.426611885745</v>
      </c>
      <c r="DT111" s="27">
        <f t="shared" si="135"/>
        <v>-1000</v>
      </c>
      <c r="DU111" s="28">
        <f t="shared" si="135"/>
        <v>-1015.426611885745</v>
      </c>
      <c r="DV111" s="26">
        <f t="shared" ref="DV111:EE111" si="136">1/DV108</f>
        <v>1015.426611885745</v>
      </c>
      <c r="DW111" s="27">
        <f t="shared" si="136"/>
        <v>1000</v>
      </c>
      <c r="DX111" s="27">
        <f t="shared" si="136"/>
        <v>1015.426611885745</v>
      </c>
      <c r="DY111" s="27">
        <f t="shared" si="136"/>
        <v>1064.1777724759122</v>
      </c>
      <c r="DZ111" s="27">
        <f t="shared" si="136"/>
        <v>1154.7005383792516</v>
      </c>
      <c r="EA111" s="27">
        <f t="shared" si="136"/>
        <v>1305.4072893322787</v>
      </c>
      <c r="EB111" s="27">
        <f t="shared" si="136"/>
        <v>1555.7238268604126</v>
      </c>
      <c r="EC111" s="27">
        <f t="shared" si="136"/>
        <v>2000.0000000000005</v>
      </c>
      <c r="ED111" s="27">
        <f t="shared" si="136"/>
        <v>2923.8044001630874</v>
      </c>
      <c r="EE111" s="27">
        <f t="shared" si="136"/>
        <v>5758.770483143634</v>
      </c>
      <c r="EF111" t="e">
        <f>1/EF108</f>
        <v>#DIV/0!</v>
      </c>
      <c r="EH111" s="27">
        <f>1/EH108</f>
        <v>-5758.770483143634</v>
      </c>
      <c r="EI111" s="27">
        <f t="shared" ref="EI111:EQ111" si="137">1/EI108</f>
        <v>-2923.8044001630874</v>
      </c>
      <c r="EJ111" s="27">
        <f t="shared" si="137"/>
        <v>-2000.0000000000005</v>
      </c>
      <c r="EK111" s="27">
        <f t="shared" si="137"/>
        <v>-1555.7238268604126</v>
      </c>
      <c r="EL111" s="27">
        <f t="shared" si="137"/>
        <v>-1305.4072893322787</v>
      </c>
      <c r="EM111" s="27">
        <f t="shared" si="137"/>
        <v>-1154.7005383792516</v>
      </c>
      <c r="EN111" s="27">
        <f t="shared" si="137"/>
        <v>-1064.1777724759122</v>
      </c>
      <c r="EO111" s="8">
        <f t="shared" si="137"/>
        <v>-1015.426611885745</v>
      </c>
      <c r="EP111" s="27">
        <f t="shared" si="137"/>
        <v>-1000</v>
      </c>
      <c r="EQ111" s="28">
        <f t="shared" si="137"/>
        <v>-1015.426611885745</v>
      </c>
      <c r="ER111" s="26">
        <f t="shared" ref="ER111:FA111" si="138">1/ER108</f>
        <v>1015.426611885745</v>
      </c>
      <c r="ES111" s="27">
        <f t="shared" si="138"/>
        <v>1000</v>
      </c>
      <c r="ET111" s="27">
        <f t="shared" si="138"/>
        <v>1015.426611885745</v>
      </c>
      <c r="EU111" s="8">
        <f t="shared" si="138"/>
        <v>1064.1777724759122</v>
      </c>
      <c r="EV111" s="27">
        <f t="shared" si="138"/>
        <v>1154.7005383792516</v>
      </c>
      <c r="EW111" s="27">
        <f t="shared" si="138"/>
        <v>1305.4072893322787</v>
      </c>
      <c r="EX111" s="27">
        <f t="shared" si="138"/>
        <v>1555.7238268604126</v>
      </c>
      <c r="EY111" s="27">
        <f t="shared" si="138"/>
        <v>2000.0000000000005</v>
      </c>
      <c r="EZ111" s="27">
        <f t="shared" si="138"/>
        <v>2923.8044001630874</v>
      </c>
      <c r="FA111" s="27">
        <f t="shared" si="138"/>
        <v>5758.770483143634</v>
      </c>
      <c r="FB111" s="8" t="e">
        <f>1/FB108</f>
        <v>#DIV/0!</v>
      </c>
      <c r="FD111" s="27">
        <f>1/FD108</f>
        <v>-5758.770483143634</v>
      </c>
      <c r="FE111" s="27">
        <f t="shared" ref="FE111:FM111" si="139">1/FE108</f>
        <v>-2923.8044001630874</v>
      </c>
      <c r="FF111" s="27">
        <f t="shared" si="139"/>
        <v>-2000.0000000000005</v>
      </c>
      <c r="FG111" s="27">
        <f t="shared" si="139"/>
        <v>-1555.7238268604126</v>
      </c>
      <c r="FH111" s="27">
        <f t="shared" si="139"/>
        <v>-1305.4072893322787</v>
      </c>
      <c r="FI111" s="8">
        <f t="shared" si="139"/>
        <v>-1154.7005383792516</v>
      </c>
      <c r="FJ111" s="27">
        <f t="shared" si="139"/>
        <v>-1064.1777724759122</v>
      </c>
      <c r="FK111" s="27">
        <f t="shared" si="139"/>
        <v>-1015.426611885745</v>
      </c>
      <c r="FL111" s="27">
        <f t="shared" si="139"/>
        <v>-1000</v>
      </c>
      <c r="FM111" s="28">
        <f t="shared" si="139"/>
        <v>-1015.426611885745</v>
      </c>
      <c r="FN111" s="26">
        <f t="shared" ref="FN111:FW111" si="140">1/FN108</f>
        <v>1015.426611885745</v>
      </c>
      <c r="FO111" s="27">
        <f t="shared" si="140"/>
        <v>1000</v>
      </c>
      <c r="FP111" s="8">
        <f t="shared" si="140"/>
        <v>1015.426611885745</v>
      </c>
      <c r="FQ111" s="27">
        <f t="shared" si="140"/>
        <v>1064.1777724759122</v>
      </c>
      <c r="FR111" s="27">
        <f t="shared" si="140"/>
        <v>1154.7005383792516</v>
      </c>
      <c r="FS111" s="27">
        <f t="shared" si="140"/>
        <v>1305.4072893322787</v>
      </c>
      <c r="FT111" s="27">
        <f t="shared" si="140"/>
        <v>1555.7238268604126</v>
      </c>
      <c r="FU111" s="27">
        <f t="shared" si="140"/>
        <v>2000.0000000000005</v>
      </c>
      <c r="FV111" s="27">
        <f t="shared" si="140"/>
        <v>2923.8044001630874</v>
      </c>
      <c r="FW111" s="8">
        <f t="shared" si="140"/>
        <v>5758.770483143634</v>
      </c>
      <c r="FX111" t="e">
        <f>1/FX108</f>
        <v>#DIV/0!</v>
      </c>
      <c r="FZ111" s="27">
        <f>1/FZ108</f>
        <v>-5758.770483143634</v>
      </c>
      <c r="GA111" s="27">
        <f t="shared" ref="GA111:GI111" si="141">1/GA108</f>
        <v>-2923.8044001630874</v>
      </c>
      <c r="GB111" s="27">
        <f t="shared" si="141"/>
        <v>-2000.0000000000005</v>
      </c>
      <c r="GC111" s="27">
        <f t="shared" si="141"/>
        <v>-1555.7238268604126</v>
      </c>
      <c r="GD111" s="8">
        <f t="shared" si="141"/>
        <v>-1305.4072893322787</v>
      </c>
      <c r="GE111" s="27">
        <f t="shared" si="141"/>
        <v>-1154.7005383792516</v>
      </c>
      <c r="GF111" s="27">
        <f t="shared" si="141"/>
        <v>-1064.1777724759122</v>
      </c>
      <c r="GG111" s="27">
        <f t="shared" si="141"/>
        <v>-1015.426611885745</v>
      </c>
      <c r="GH111" s="27">
        <f t="shared" si="141"/>
        <v>-1000</v>
      </c>
      <c r="GI111" s="28">
        <f t="shared" si="141"/>
        <v>-1015.426611885745</v>
      </c>
      <c r="GJ111" s="26">
        <f t="shared" ref="GJ111:GS111" si="142">1/GJ108</f>
        <v>1015.426611885745</v>
      </c>
      <c r="GK111" s="8">
        <f t="shared" si="142"/>
        <v>1000</v>
      </c>
      <c r="GL111" s="27">
        <f t="shared" si="142"/>
        <v>1015.426611885745</v>
      </c>
      <c r="GM111" s="27">
        <f t="shared" si="142"/>
        <v>1064.1777724759122</v>
      </c>
      <c r="GN111" s="27">
        <f t="shared" si="142"/>
        <v>1154.7005383792516</v>
      </c>
      <c r="GO111" s="27">
        <f t="shared" si="142"/>
        <v>1305.4072893322787</v>
      </c>
      <c r="GP111" s="27">
        <f t="shared" si="142"/>
        <v>1555.7238268604126</v>
      </c>
      <c r="GQ111" s="27">
        <f t="shared" si="142"/>
        <v>2000.0000000000005</v>
      </c>
      <c r="GR111" s="8">
        <f t="shared" si="142"/>
        <v>2923.8044001630874</v>
      </c>
      <c r="GS111" s="27">
        <f t="shared" si="142"/>
        <v>5758.770483143634</v>
      </c>
      <c r="GT111" t="e">
        <f>1/GT108</f>
        <v>#DIV/0!</v>
      </c>
      <c r="GV111" s="27">
        <f>1/GV108</f>
        <v>-5758.770483143634</v>
      </c>
      <c r="GW111" s="27">
        <f t="shared" ref="GW111:HE111" si="143">1/GW108</f>
        <v>-2923.8044001630874</v>
      </c>
      <c r="GX111" s="27">
        <f t="shared" si="143"/>
        <v>-2000.0000000000005</v>
      </c>
      <c r="GY111" s="8">
        <f t="shared" si="143"/>
        <v>-1555.7238268604126</v>
      </c>
      <c r="GZ111" s="27">
        <f t="shared" si="143"/>
        <v>-1305.4072893322787</v>
      </c>
      <c r="HA111" s="27">
        <f t="shared" si="143"/>
        <v>-1154.7005383792516</v>
      </c>
      <c r="HB111" s="27">
        <f t="shared" si="143"/>
        <v>-1064.1777724759122</v>
      </c>
      <c r="HC111" s="27">
        <f t="shared" si="143"/>
        <v>-1015.426611885745</v>
      </c>
      <c r="HD111" s="27">
        <f t="shared" si="143"/>
        <v>-1000</v>
      </c>
      <c r="HE111" s="28">
        <f t="shared" si="143"/>
        <v>-1015.426611885745</v>
      </c>
    </row>
    <row r="112" spans="2:213" x14ac:dyDescent="0.2">
      <c r="B112">
        <f t="shared" ref="B112:L112" si="144">1/B108</f>
        <v>-5758.770483143634</v>
      </c>
      <c r="C112">
        <f t="shared" si="144"/>
        <v>-2923.8044001630874</v>
      </c>
      <c r="D112">
        <f t="shared" si="144"/>
        <v>-2000.0000000000005</v>
      </c>
      <c r="E112">
        <f t="shared" si="144"/>
        <v>-1555.7238268604126</v>
      </c>
      <c r="F112">
        <f t="shared" si="144"/>
        <v>-1305.4072893322787</v>
      </c>
      <c r="G112">
        <f t="shared" si="144"/>
        <v>-1154.7005383792516</v>
      </c>
      <c r="H112">
        <f t="shared" si="144"/>
        <v>-1064.1777724759122</v>
      </c>
      <c r="I112">
        <f t="shared" si="144"/>
        <v>-1015.426611885745</v>
      </c>
      <c r="K112">
        <f t="shared" si="144"/>
        <v>-5758.770483143634</v>
      </c>
      <c r="L112" t="e">
        <f t="shared" si="144"/>
        <v>#DIV/0!</v>
      </c>
      <c r="O112" s="5" t="s">
        <v>14</v>
      </c>
      <c r="P112">
        <f t="shared" ref="P112:Z112" si="145">1/P108</f>
        <v>1015.426611885745</v>
      </c>
      <c r="Q112">
        <f t="shared" si="145"/>
        <v>1000</v>
      </c>
      <c r="R112">
        <f t="shared" si="145"/>
        <v>1015.426611885745</v>
      </c>
      <c r="S112">
        <f t="shared" si="145"/>
        <v>1064.1777724759122</v>
      </c>
      <c r="T112">
        <f t="shared" si="145"/>
        <v>1154.7005383792516</v>
      </c>
      <c r="U112">
        <f t="shared" si="145"/>
        <v>1305.4072893322787</v>
      </c>
      <c r="V112">
        <f t="shared" si="145"/>
        <v>1555.7238268604126</v>
      </c>
      <c r="W112">
        <f t="shared" si="145"/>
        <v>2000.0000000000005</v>
      </c>
      <c r="X112">
        <f t="shared" si="145"/>
        <v>2923.8044001630874</v>
      </c>
      <c r="Y112">
        <f t="shared" si="145"/>
        <v>5758.770483143634</v>
      </c>
      <c r="Z112" t="e">
        <f t="shared" si="145"/>
        <v>#DIV/0!</v>
      </c>
      <c r="AA112" s="5" t="s">
        <v>14</v>
      </c>
      <c r="AB112">
        <f t="shared" ref="AB112:AK112" si="146">1/AB108</f>
        <v>-5758.770483143634</v>
      </c>
      <c r="AC112">
        <f t="shared" si="146"/>
        <v>-2923.8044001630874</v>
      </c>
      <c r="AD112">
        <f t="shared" si="146"/>
        <v>-2000.0000000000005</v>
      </c>
      <c r="AE112">
        <f t="shared" si="146"/>
        <v>-1555.7238268604126</v>
      </c>
      <c r="AF112">
        <f t="shared" si="146"/>
        <v>-1305.4072893322787</v>
      </c>
      <c r="AG112">
        <f t="shared" si="146"/>
        <v>-1154.7005383792516</v>
      </c>
      <c r="AH112">
        <f t="shared" si="146"/>
        <v>-1064.1777724759122</v>
      </c>
      <c r="AI112">
        <f t="shared" si="146"/>
        <v>-1015.426611885745</v>
      </c>
      <c r="AJ112">
        <f t="shared" si="146"/>
        <v>-1000</v>
      </c>
      <c r="AK112">
        <f t="shared" si="146"/>
        <v>-1015.426611885745</v>
      </c>
      <c r="AL112" s="26">
        <f>AL105+alfa/vita*SQRT(1-AL113^2)</f>
        <v>27.717297262917299</v>
      </c>
      <c r="AM112" s="27">
        <f>AM105+alfa/vita*SQRT(1-AM113^2)</f>
        <v>23.041713860161785</v>
      </c>
      <c r="AN112" s="27">
        <f t="shared" ref="AN112:AU112" si="147">AN105-alfa/vita*SQRT(1-AN113^2)</f>
        <v>-27.142172983413737</v>
      </c>
      <c r="AO112" s="27">
        <f t="shared" si="147"/>
        <v>-31.467880850205319</v>
      </c>
      <c r="AP112" s="27">
        <f t="shared" si="147"/>
        <v>-36.351918925141447</v>
      </c>
      <c r="AQ112" s="27">
        <f t="shared" si="147"/>
        <v>-42.313427438831731</v>
      </c>
      <c r="AR112" s="27">
        <f t="shared" si="147"/>
        <v>-50.328513240334871</v>
      </c>
      <c r="AS112" s="27">
        <f t="shared" si="147"/>
        <v>-62.629421862138521</v>
      </c>
      <c r="AT112" s="27">
        <f t="shared" si="147"/>
        <v>-85.915470860572015</v>
      </c>
      <c r="AU112" s="27">
        <f t="shared" si="147"/>
        <v>-154.14364477325267</v>
      </c>
      <c r="AX112" s="30"/>
      <c r="AY112" s="27"/>
      <c r="AZ112" s="30"/>
      <c r="BA112" s="27"/>
      <c r="BB112" s="30"/>
      <c r="BC112" s="27"/>
      <c r="BD112" s="27"/>
      <c r="BE112" s="27"/>
      <c r="BF112" s="27"/>
      <c r="BG112" s="28"/>
      <c r="BH112" s="26">
        <f>BH105+alfa/vita*SQRT(1-BH113^2)</f>
        <v>27.717297262917299</v>
      </c>
      <c r="BI112" s="27">
        <f>BI105+alfa/vita*SQRT(1-BI113^2)</f>
        <v>23.041713860161785</v>
      </c>
      <c r="BJ112" s="27">
        <f t="shared" ref="BJ112:BQ112" si="148">BJ105-alfa/vita*SQRT(1-BJ113^2)</f>
        <v>-27.142172983413737</v>
      </c>
      <c r="BK112" s="27">
        <f t="shared" si="148"/>
        <v>-31.467880850205319</v>
      </c>
      <c r="BL112" s="27">
        <f t="shared" si="148"/>
        <v>-36.351918925141447</v>
      </c>
      <c r="BM112" s="27">
        <f t="shared" si="148"/>
        <v>-42.313427438831731</v>
      </c>
      <c r="BN112" s="27">
        <f t="shared" si="148"/>
        <v>-50.328513240334871</v>
      </c>
      <c r="BO112" s="27">
        <f t="shared" si="148"/>
        <v>-62.629421862138521</v>
      </c>
      <c r="BP112" s="27">
        <f t="shared" si="148"/>
        <v>-85.915470860572015</v>
      </c>
      <c r="BQ112" s="27">
        <f t="shared" si="148"/>
        <v>-154.14364477325267</v>
      </c>
      <c r="BT112" s="30"/>
      <c r="BU112" s="27"/>
      <c r="BV112" s="30"/>
      <c r="BW112" s="27"/>
      <c r="BX112" s="30"/>
      <c r="BY112" s="27"/>
      <c r="BZ112" s="27"/>
      <c r="CA112" s="27"/>
      <c r="CB112" s="27"/>
      <c r="CC112" s="28"/>
      <c r="CD112" s="26">
        <f>CD105+alfa/vita*SQRT(1-CD113^2)</f>
        <v>27.717297262917299</v>
      </c>
      <c r="CE112" s="27">
        <f>CE105+alfa/vita*SQRT(1-CE113^2)</f>
        <v>23.041713860161785</v>
      </c>
      <c r="CF112" s="27">
        <f t="shared" ref="CF112:CM112" si="149">CF105-alfa/vita*SQRT(1-CF113^2)</f>
        <v>-27.142172983413737</v>
      </c>
      <c r="CG112" s="27">
        <f t="shared" si="149"/>
        <v>-31.467880850205319</v>
      </c>
      <c r="CH112" s="27">
        <f t="shared" si="149"/>
        <v>-36.351918925141447</v>
      </c>
      <c r="CI112" s="27">
        <f t="shared" si="149"/>
        <v>-42.313427438831731</v>
      </c>
      <c r="CJ112" s="27">
        <f t="shared" si="149"/>
        <v>-50.328513240334871</v>
      </c>
      <c r="CK112" s="27">
        <f t="shared" si="149"/>
        <v>-62.629421862138521</v>
      </c>
      <c r="CL112" s="27">
        <f t="shared" si="149"/>
        <v>-85.915470860572015</v>
      </c>
      <c r="CM112" s="27">
        <f t="shared" si="149"/>
        <v>-154.14364477325267</v>
      </c>
      <c r="CP112" s="30"/>
      <c r="CQ112" s="27"/>
      <c r="CR112" s="30"/>
      <c r="CS112" s="27"/>
      <c r="CT112" s="30"/>
      <c r="CU112" s="27"/>
      <c r="CV112" s="27"/>
      <c r="CW112" s="27"/>
      <c r="CX112" s="27"/>
      <c r="CY112" s="28"/>
      <c r="CZ112" s="26">
        <f>CZ105+alfa/vita*SQRT(1-CZ113^2)</f>
        <v>27.717297262917299</v>
      </c>
      <c r="DA112" s="27">
        <f>DA105+alfa/vita*SQRT(1-DA113^2)</f>
        <v>23.041713860161785</v>
      </c>
      <c r="DB112" s="27">
        <f t="shared" ref="DB112:DI112" si="150">DB105-alfa/vita*SQRT(1-DB113^2)</f>
        <v>-27.142172983413737</v>
      </c>
      <c r="DC112" s="27">
        <f t="shared" si="150"/>
        <v>-31.467880850205319</v>
      </c>
      <c r="DD112" s="27">
        <f t="shared" si="150"/>
        <v>-36.351918925141447</v>
      </c>
      <c r="DE112" s="27">
        <f t="shared" si="150"/>
        <v>-42.313427438831731</v>
      </c>
      <c r="DF112" s="27">
        <f t="shared" si="150"/>
        <v>-50.328513240334871</v>
      </c>
      <c r="DG112" s="27">
        <f t="shared" si="150"/>
        <v>-62.629421862138521</v>
      </c>
      <c r="DH112" s="27">
        <f t="shared" si="150"/>
        <v>-85.915470860572015</v>
      </c>
      <c r="DI112" s="27">
        <f t="shared" si="150"/>
        <v>-154.14364477325267</v>
      </c>
      <c r="DL112" s="30"/>
      <c r="DM112" s="27"/>
      <c r="DN112" s="30"/>
      <c r="DO112" s="27"/>
      <c r="DP112" s="30"/>
      <c r="DQ112" s="27"/>
      <c r="DR112" s="27"/>
      <c r="DS112" s="27"/>
      <c r="DT112" s="27"/>
      <c r="DU112" s="28"/>
      <c r="DV112" s="26">
        <f>DV105+alfa/vita*SQRT(1-DV113^2)</f>
        <v>27.717297262917299</v>
      </c>
      <c r="DW112" s="27">
        <f>DW105+alfa/vita*SQRT(1-DW113^2)</f>
        <v>23.041713860161785</v>
      </c>
      <c r="DX112" s="27">
        <f t="shared" ref="DX112:EE112" si="151">DX105-alfa/vita*SQRT(1-DX113^2)</f>
        <v>-27.142172983413737</v>
      </c>
      <c r="DY112" s="27">
        <f t="shared" si="151"/>
        <v>-31.467880850205319</v>
      </c>
      <c r="DZ112" s="27">
        <f t="shared" si="151"/>
        <v>-36.351918925141447</v>
      </c>
      <c r="EA112" s="27">
        <f t="shared" si="151"/>
        <v>-42.313427438831731</v>
      </c>
      <c r="EB112" s="27">
        <f t="shared" si="151"/>
        <v>-50.328513240334871</v>
      </c>
      <c r="EC112" s="27">
        <f t="shared" si="151"/>
        <v>-62.629421862138521</v>
      </c>
      <c r="ED112" s="27">
        <f t="shared" si="151"/>
        <v>-85.915470860572015</v>
      </c>
      <c r="EE112" s="27">
        <f t="shared" si="151"/>
        <v>-154.14364477325267</v>
      </c>
      <c r="EH112" s="30"/>
      <c r="EI112" s="27"/>
      <c r="EJ112" s="30"/>
      <c r="EK112" s="27"/>
      <c r="EL112" s="30"/>
      <c r="EM112" s="27"/>
      <c r="EN112" s="27"/>
      <c r="EP112" s="27"/>
      <c r="EQ112" s="28"/>
      <c r="ER112" s="26">
        <f>ER105+alfa/vita*SQRT(1-ER113^2)</f>
        <v>27.717297262917299</v>
      </c>
      <c r="ES112" s="27">
        <f>ES105+alfa/vita*SQRT(1-ES113^2)</f>
        <v>23.041713860161785</v>
      </c>
      <c r="ET112" s="27">
        <f t="shared" ref="ET112:FA112" si="152">ET105-alfa/vita*SQRT(1-ET113^2)</f>
        <v>-27.142172983413737</v>
      </c>
      <c r="EU112" s="8">
        <f t="shared" si="152"/>
        <v>-31.467880850205319</v>
      </c>
      <c r="EV112" s="27">
        <f t="shared" si="152"/>
        <v>-36.351918925141447</v>
      </c>
      <c r="EW112" s="27">
        <f t="shared" si="152"/>
        <v>-42.313427438831731</v>
      </c>
      <c r="EX112" s="27">
        <f t="shared" si="152"/>
        <v>-50.328513240334871</v>
      </c>
      <c r="EY112" s="27">
        <f t="shared" si="152"/>
        <v>-62.629421862138521</v>
      </c>
      <c r="EZ112" s="27">
        <f t="shared" si="152"/>
        <v>-85.915470860572015</v>
      </c>
      <c r="FA112" s="27">
        <f t="shared" si="152"/>
        <v>-154.14364477325267</v>
      </c>
      <c r="FD112" s="30"/>
      <c r="FE112" s="27"/>
      <c r="FF112" s="30"/>
      <c r="FG112" s="27"/>
      <c r="FH112" s="30"/>
      <c r="FJ112" s="27"/>
      <c r="FK112" s="27"/>
      <c r="FL112" s="27"/>
      <c r="FM112" s="28"/>
      <c r="FN112" s="26">
        <f>FN105+alfa/vita*SQRT(1-FN113^2)</f>
        <v>27.717297262917299</v>
      </c>
      <c r="FO112" s="27">
        <f>FO105+alfa/vita*SQRT(1-FO113^2)</f>
        <v>23.041713860161785</v>
      </c>
      <c r="FP112" s="8">
        <f t="shared" ref="FP112:FW112" si="153">FP105-alfa/vita*SQRT(1-FP113^2)</f>
        <v>-27.142172983413737</v>
      </c>
      <c r="FQ112" s="27">
        <f t="shared" si="153"/>
        <v>-31.467880850205319</v>
      </c>
      <c r="FR112" s="27">
        <f t="shared" si="153"/>
        <v>-36.351918925141447</v>
      </c>
      <c r="FS112" s="27">
        <f t="shared" si="153"/>
        <v>-42.313427438831731</v>
      </c>
      <c r="FT112" s="27">
        <f t="shared" si="153"/>
        <v>-50.328513240334871</v>
      </c>
      <c r="FU112" s="27">
        <f t="shared" si="153"/>
        <v>-62.629421862138521</v>
      </c>
      <c r="FV112" s="27">
        <f t="shared" si="153"/>
        <v>-85.915470860572015</v>
      </c>
      <c r="FW112" s="8">
        <f t="shared" si="153"/>
        <v>-154.14364477325267</v>
      </c>
      <c r="FZ112" s="30"/>
      <c r="GA112" s="27"/>
      <c r="GB112" s="30"/>
      <c r="GC112" s="27"/>
      <c r="GD112" s="35"/>
      <c r="GE112" s="27"/>
      <c r="GF112" s="27"/>
      <c r="GG112" s="27"/>
      <c r="GH112" s="27"/>
      <c r="GI112" s="28"/>
      <c r="GJ112" s="26">
        <f>GJ105+alfa/vita*SQRT(1-GJ113^2)</f>
        <v>27.717297262917299</v>
      </c>
      <c r="GK112" s="8">
        <f>GK105+alfa/vita*SQRT(1-GK113^2)</f>
        <v>23.041713860161785</v>
      </c>
      <c r="GL112" s="27">
        <f t="shared" ref="GL112:GS112" si="154">GL105-alfa/vita*SQRT(1-GL113^2)</f>
        <v>-27.142172983413737</v>
      </c>
      <c r="GM112" s="27">
        <f t="shared" si="154"/>
        <v>-31.467880850205319</v>
      </c>
      <c r="GN112" s="27">
        <f t="shared" si="154"/>
        <v>-36.351918925141447</v>
      </c>
      <c r="GO112" s="27">
        <f t="shared" si="154"/>
        <v>-42.313427438831731</v>
      </c>
      <c r="GP112" s="27">
        <f t="shared" si="154"/>
        <v>-50.328513240334871</v>
      </c>
      <c r="GQ112" s="27">
        <f t="shared" si="154"/>
        <v>-62.629421862138521</v>
      </c>
      <c r="GR112" s="8">
        <f t="shared" si="154"/>
        <v>-85.915470860572015</v>
      </c>
      <c r="GS112" s="27">
        <f t="shared" si="154"/>
        <v>-154.14364477325267</v>
      </c>
      <c r="GV112" s="30"/>
      <c r="GW112" s="27"/>
      <c r="GX112" s="30"/>
      <c r="GZ112" s="30"/>
      <c r="HA112" s="27"/>
      <c r="HB112" s="27"/>
      <c r="HC112" s="27"/>
      <c r="HD112" s="27"/>
      <c r="HE112" s="28"/>
    </row>
    <row r="113" spans="1:213" x14ac:dyDescent="0.2">
      <c r="B113" t="e">
        <f t="shared" ref="B113:K113" si="155">B110+alfa/vita*SQRT(1-B114^2)</f>
        <v>#NUM!</v>
      </c>
      <c r="C113" t="e">
        <f t="shared" si="155"/>
        <v>#NUM!</v>
      </c>
      <c r="D113" t="e">
        <f t="shared" si="155"/>
        <v>#NUM!</v>
      </c>
      <c r="E113" t="e">
        <f t="shared" si="155"/>
        <v>#NUM!</v>
      </c>
      <c r="F113" t="e">
        <f t="shared" si="155"/>
        <v>#NUM!</v>
      </c>
      <c r="G113" t="e">
        <f t="shared" si="155"/>
        <v>#NUM!</v>
      </c>
      <c r="H113" t="e">
        <f t="shared" si="155"/>
        <v>#NUM!</v>
      </c>
      <c r="I113" t="e">
        <f t="shared" si="155"/>
        <v>#NUM!</v>
      </c>
      <c r="K113">
        <f t="shared" si="155"/>
        <v>6.311726512033923</v>
      </c>
      <c r="O113" s="5" t="s">
        <v>21</v>
      </c>
      <c r="P113">
        <f t="shared" ref="P113:Y113" si="156">P105+alfa/vita*((EXP(2*vita*($P98-P106)-1)/(EXP(2*vita*($P98-P106))+1)))</f>
        <v>3.4299738319714796</v>
      </c>
      <c r="Q113">
        <f t="shared" si="156"/>
        <v>7.6520614641858531</v>
      </c>
      <c r="R113">
        <f t="shared" si="156"/>
        <v>11.854357609648339</v>
      </c>
      <c r="S113">
        <f t="shared" si="156"/>
        <v>16.311752565620722</v>
      </c>
      <c r="T113">
        <f t="shared" si="156"/>
        <v>21.373087814996254</v>
      </c>
      <c r="U113">
        <f t="shared" si="156"/>
        <v>27.586105270855754</v>
      </c>
      <c r="V113">
        <f t="shared" si="156"/>
        <v>35.984112840184636</v>
      </c>
      <c r="W113">
        <f t="shared" si="156"/>
        <v>48.93065102776071</v>
      </c>
      <c r="X113">
        <f t="shared" si="156"/>
        <v>73.498272853739991</v>
      </c>
      <c r="Y113">
        <f t="shared" si="156"/>
        <v>145.21956129404876</v>
      </c>
      <c r="AA113" s="5" t="s">
        <v>21</v>
      </c>
      <c r="AB113">
        <f t="shared" ref="AB113:AK113" si="157">AB105+alfa/vita*((EXP(-2*vita*($P98-AB106)-1)/(EXP(-2*vita*($P98-AB106))+1)))</f>
        <v>-136.02257526476268</v>
      </c>
      <c r="AC113">
        <f t="shared" si="157"/>
        <v>-64.301286824453925</v>
      </c>
      <c r="AD113">
        <f t="shared" si="157"/>
        <v>-39.733664998474651</v>
      </c>
      <c r="AE113">
        <f t="shared" si="157"/>
        <v>-26.787126810898577</v>
      </c>
      <c r="AF113">
        <f t="shared" si="157"/>
        <v>-18.389119241569695</v>
      </c>
      <c r="AG113">
        <f t="shared" si="157"/>
        <v>-12.176101785710198</v>
      </c>
      <c r="AH113">
        <f t="shared" si="157"/>
        <v>-7.1147665363346642</v>
      </c>
      <c r="AI113">
        <f t="shared" si="157"/>
        <v>-2.6573715803622804</v>
      </c>
      <c r="AJ113">
        <f t="shared" si="157"/>
        <v>1.5449245651002059</v>
      </c>
      <c r="AK113">
        <f t="shared" si="157"/>
        <v>5.7670121973145783</v>
      </c>
      <c r="AL113" s="26">
        <f t="shared" ref="AL113:AU113" si="158">2*EXP(vita*($AL98-AL106))/(1+EXP(2*vita*($AL98-AL106)))</f>
        <v>0.3615185679301916</v>
      </c>
      <c r="AM113" s="27">
        <f t="shared" si="158"/>
        <v>0.38797818987448951</v>
      </c>
      <c r="AN113" s="27">
        <f t="shared" si="158"/>
        <v>0.41601021864652121</v>
      </c>
      <c r="AO113" s="27">
        <f t="shared" si="158"/>
        <v>0.44657741259122136</v>
      </c>
      <c r="AP113" s="27">
        <f t="shared" si="158"/>
        <v>0.4809892572207462</v>
      </c>
      <c r="AQ113" s="27">
        <f t="shared" si="158"/>
        <v>0.52119525226706787</v>
      </c>
      <c r="AR113" s="27">
        <f t="shared" si="158"/>
        <v>0.5703713699812093</v>
      </c>
      <c r="AS113" s="27">
        <f t="shared" si="158"/>
        <v>0.63425238245825388</v>
      </c>
      <c r="AT113" s="27">
        <f t="shared" si="158"/>
        <v>0.72462687652028734</v>
      </c>
      <c r="AU113" s="27">
        <f t="shared" si="158"/>
        <v>0.86919812532815088</v>
      </c>
      <c r="AX113" s="27"/>
      <c r="AY113" s="27"/>
      <c r="AZ113" s="27"/>
      <c r="BA113" s="27"/>
      <c r="BB113" s="27"/>
      <c r="BC113" s="27"/>
      <c r="BD113" s="27"/>
      <c r="BE113" s="27"/>
      <c r="BF113" s="27"/>
      <c r="BG113" s="28"/>
      <c r="BH113" s="26">
        <f t="shared" ref="BH113:BQ113" si="159">2*EXP(vita*($AL98-BH106))/(1+EXP(2*vita*($AL98-BH106)))</f>
        <v>0.3615185679301916</v>
      </c>
      <c r="BI113" s="27">
        <f t="shared" si="159"/>
        <v>0.38797818987448951</v>
      </c>
      <c r="BJ113" s="27">
        <f t="shared" si="159"/>
        <v>0.41601021864652121</v>
      </c>
      <c r="BK113" s="27">
        <f t="shared" si="159"/>
        <v>0.44657741259122136</v>
      </c>
      <c r="BL113" s="27">
        <f t="shared" si="159"/>
        <v>0.4809892572207462</v>
      </c>
      <c r="BM113" s="27">
        <f t="shared" si="159"/>
        <v>0.52119525226706787</v>
      </c>
      <c r="BN113" s="27">
        <f t="shared" si="159"/>
        <v>0.5703713699812093</v>
      </c>
      <c r="BO113" s="27">
        <f t="shared" si="159"/>
        <v>0.63425238245825388</v>
      </c>
      <c r="BP113" s="27">
        <f t="shared" si="159"/>
        <v>0.72462687652028734</v>
      </c>
      <c r="BQ113" s="27">
        <f t="shared" si="159"/>
        <v>0.86919812532815088</v>
      </c>
      <c r="BT113" s="27"/>
      <c r="BU113" s="27"/>
      <c r="BV113" s="27"/>
      <c r="BW113" s="27"/>
      <c r="BX113" s="27"/>
      <c r="BY113" s="27"/>
      <c r="BZ113" s="27"/>
      <c r="CA113" s="27"/>
      <c r="CB113" s="27"/>
      <c r="CC113" s="28"/>
      <c r="CD113" s="26">
        <f t="shared" ref="CD113:CM113" si="160">2*EXP(vita*($AL98-CD106))/(1+EXP(2*vita*($AL98-CD106)))</f>
        <v>0.3615185679301916</v>
      </c>
      <c r="CE113" s="27">
        <f t="shared" si="160"/>
        <v>0.38797818987448951</v>
      </c>
      <c r="CF113" s="27">
        <f t="shared" si="160"/>
        <v>0.41601021864652121</v>
      </c>
      <c r="CG113" s="27">
        <f t="shared" si="160"/>
        <v>0.44657741259122136</v>
      </c>
      <c r="CH113" s="27">
        <f t="shared" si="160"/>
        <v>0.4809892572207462</v>
      </c>
      <c r="CI113" s="27">
        <f t="shared" si="160"/>
        <v>0.52119525226706787</v>
      </c>
      <c r="CJ113" s="27">
        <f t="shared" si="160"/>
        <v>0.5703713699812093</v>
      </c>
      <c r="CK113" s="27">
        <f t="shared" si="160"/>
        <v>0.63425238245825388</v>
      </c>
      <c r="CL113" s="27">
        <f t="shared" si="160"/>
        <v>0.72462687652028734</v>
      </c>
      <c r="CM113" s="27">
        <f t="shared" si="160"/>
        <v>0.86919812532815088</v>
      </c>
      <c r="CP113" s="27"/>
      <c r="CQ113" s="27"/>
      <c r="CR113" s="27"/>
      <c r="CS113" s="27"/>
      <c r="CT113" s="27"/>
      <c r="CU113" s="27"/>
      <c r="CV113" s="27"/>
      <c r="CW113" s="27"/>
      <c r="CX113" s="27"/>
      <c r="CY113" s="28"/>
      <c r="CZ113" s="26">
        <f t="shared" ref="CZ113:DI113" si="161">2*EXP(vita*($AL98-CZ106))/(1+EXP(2*vita*($AL98-CZ106)))</f>
        <v>0.3615185679301916</v>
      </c>
      <c r="DA113" s="27">
        <f t="shared" si="161"/>
        <v>0.38797818987448951</v>
      </c>
      <c r="DB113" s="27">
        <f t="shared" si="161"/>
        <v>0.41601021864652121</v>
      </c>
      <c r="DC113" s="27">
        <f t="shared" si="161"/>
        <v>0.44657741259122136</v>
      </c>
      <c r="DD113" s="27">
        <f t="shared" si="161"/>
        <v>0.4809892572207462</v>
      </c>
      <c r="DE113" s="27">
        <f t="shared" si="161"/>
        <v>0.52119525226706787</v>
      </c>
      <c r="DF113" s="27">
        <f t="shared" si="161"/>
        <v>0.5703713699812093</v>
      </c>
      <c r="DG113" s="27">
        <f t="shared" si="161"/>
        <v>0.63425238245825388</v>
      </c>
      <c r="DH113" s="27">
        <f t="shared" si="161"/>
        <v>0.72462687652028734</v>
      </c>
      <c r="DI113" s="27">
        <f t="shared" si="161"/>
        <v>0.86919812532815088</v>
      </c>
      <c r="DL113" s="27"/>
      <c r="DM113" s="27"/>
      <c r="DN113" s="27"/>
      <c r="DO113" s="27"/>
      <c r="DP113" s="27"/>
      <c r="DQ113" s="27"/>
      <c r="DR113" s="27"/>
      <c r="DS113" s="27"/>
      <c r="DT113" s="27"/>
      <c r="DU113" s="28"/>
      <c r="DV113" s="26">
        <f t="shared" ref="DV113:EE113" si="162">2*EXP(vita*($AL98-DV106))/(1+EXP(2*vita*($AL98-DV106)))</f>
        <v>0.3615185679301916</v>
      </c>
      <c r="DW113" s="27">
        <f t="shared" si="162"/>
        <v>0.38797818987448951</v>
      </c>
      <c r="DX113" s="27">
        <f t="shared" si="162"/>
        <v>0.41601021864652121</v>
      </c>
      <c r="DY113" s="27">
        <f t="shared" si="162"/>
        <v>0.44657741259122136</v>
      </c>
      <c r="DZ113" s="27">
        <f t="shared" si="162"/>
        <v>0.4809892572207462</v>
      </c>
      <c r="EA113" s="27">
        <f t="shared" si="162"/>
        <v>0.52119525226706787</v>
      </c>
      <c r="EB113" s="27">
        <f t="shared" si="162"/>
        <v>0.5703713699812093</v>
      </c>
      <c r="EC113" s="27">
        <f t="shared" si="162"/>
        <v>0.63425238245825388</v>
      </c>
      <c r="ED113" s="27">
        <f t="shared" si="162"/>
        <v>0.72462687652028734</v>
      </c>
      <c r="EE113" s="27">
        <f t="shared" si="162"/>
        <v>0.86919812532815088</v>
      </c>
      <c r="EH113" s="27"/>
      <c r="EI113" s="27"/>
      <c r="EJ113" s="27"/>
      <c r="EK113" s="27"/>
      <c r="EL113" s="27"/>
      <c r="EM113" s="27"/>
      <c r="EN113" s="27"/>
      <c r="EP113" s="27"/>
      <c r="EQ113" s="28"/>
      <c r="ER113" s="26">
        <f t="shared" ref="ER113:FA113" si="163">2*EXP(vita*($AL98-ER106))/(1+EXP(2*vita*($AL98-ER106)))</f>
        <v>0.3615185679301916</v>
      </c>
      <c r="ES113" s="27">
        <f t="shared" si="163"/>
        <v>0.38797818987448951</v>
      </c>
      <c r="ET113" s="27">
        <f t="shared" si="163"/>
        <v>0.41601021864652121</v>
      </c>
      <c r="EU113" s="8">
        <f t="shared" si="163"/>
        <v>0.44657741259122136</v>
      </c>
      <c r="EV113" s="27">
        <f t="shared" si="163"/>
        <v>0.4809892572207462</v>
      </c>
      <c r="EW113" s="27">
        <f t="shared" si="163"/>
        <v>0.52119525226706787</v>
      </c>
      <c r="EX113" s="27">
        <f t="shared" si="163"/>
        <v>0.5703713699812093</v>
      </c>
      <c r="EY113" s="27">
        <f t="shared" si="163"/>
        <v>0.63425238245825388</v>
      </c>
      <c r="EZ113" s="27">
        <f t="shared" si="163"/>
        <v>0.72462687652028734</v>
      </c>
      <c r="FA113" s="27">
        <f t="shared" si="163"/>
        <v>0.86919812532815088</v>
      </c>
      <c r="FD113" s="27"/>
      <c r="FE113" s="27"/>
      <c r="FF113" s="27"/>
      <c r="FG113" s="27"/>
      <c r="FH113" s="27"/>
      <c r="FJ113" s="27"/>
      <c r="FK113" s="27"/>
      <c r="FL113" s="27"/>
      <c r="FM113" s="28"/>
      <c r="FN113" s="26">
        <f t="shared" ref="FN113:FW113" si="164">2*EXP(vita*($AL98-FN106))/(1+EXP(2*vita*($AL98-FN106)))</f>
        <v>0.3615185679301916</v>
      </c>
      <c r="FO113" s="27">
        <f t="shared" si="164"/>
        <v>0.38797818987448951</v>
      </c>
      <c r="FP113" s="8">
        <f t="shared" si="164"/>
        <v>0.41601021864652121</v>
      </c>
      <c r="FQ113" s="27">
        <f t="shared" si="164"/>
        <v>0.44657741259122136</v>
      </c>
      <c r="FR113" s="27">
        <f t="shared" si="164"/>
        <v>0.4809892572207462</v>
      </c>
      <c r="FS113" s="27">
        <f t="shared" si="164"/>
        <v>0.52119525226706787</v>
      </c>
      <c r="FT113" s="27">
        <f t="shared" si="164"/>
        <v>0.5703713699812093</v>
      </c>
      <c r="FU113" s="27">
        <f t="shared" si="164"/>
        <v>0.63425238245825388</v>
      </c>
      <c r="FV113" s="27">
        <f t="shared" si="164"/>
        <v>0.72462687652028734</v>
      </c>
      <c r="FW113" s="8">
        <f t="shared" si="164"/>
        <v>0.86919812532815088</v>
      </c>
      <c r="FZ113" s="27"/>
      <c r="GA113" s="27"/>
      <c r="GB113" s="27"/>
      <c r="GC113" s="27"/>
      <c r="GE113" s="27"/>
      <c r="GF113" s="27"/>
      <c r="GG113" s="27"/>
      <c r="GH113" s="27"/>
      <c r="GI113" s="28"/>
      <c r="GJ113" s="26">
        <f t="shared" ref="GJ113:GS113" si="165">2*EXP(vita*($AL98-GJ106))/(1+EXP(2*vita*($AL98-GJ106)))</f>
        <v>0.3615185679301916</v>
      </c>
      <c r="GK113" s="8">
        <f t="shared" si="165"/>
        <v>0.38797818987448951</v>
      </c>
      <c r="GL113" s="27">
        <f t="shared" si="165"/>
        <v>0.41601021864652121</v>
      </c>
      <c r="GM113" s="27">
        <f t="shared" si="165"/>
        <v>0.44657741259122136</v>
      </c>
      <c r="GN113" s="27">
        <f t="shared" si="165"/>
        <v>0.4809892572207462</v>
      </c>
      <c r="GO113" s="27">
        <f t="shared" si="165"/>
        <v>0.52119525226706787</v>
      </c>
      <c r="GP113" s="27">
        <f t="shared" si="165"/>
        <v>0.5703713699812093</v>
      </c>
      <c r="GQ113" s="27">
        <f t="shared" si="165"/>
        <v>0.63425238245825388</v>
      </c>
      <c r="GR113" s="8">
        <f t="shared" si="165"/>
        <v>0.72462687652028734</v>
      </c>
      <c r="GS113" s="27">
        <f t="shared" si="165"/>
        <v>0.86919812532815088</v>
      </c>
      <c r="GV113" s="27"/>
      <c r="GW113" s="27"/>
      <c r="GX113" s="27"/>
      <c r="GZ113" s="27"/>
      <c r="HA113" s="27"/>
      <c r="HB113" s="27"/>
      <c r="HC113" s="27"/>
      <c r="HD113" s="27"/>
      <c r="HE113" s="28"/>
    </row>
    <row r="114" spans="1:213" x14ac:dyDescent="0.2">
      <c r="B114" t="e">
        <f>2*EXP(vita*(kampyles!$A39-B106))/(1+EXP(2*vita*(kampyles!$A39-B106)))</f>
        <v>#NUM!</v>
      </c>
      <c r="C114" t="e">
        <f>2*EXP(vita*(kampyles!$A39-C106))/(1+EXP(2*vita*(kampyles!$A39-C106)))</f>
        <v>#NUM!</v>
      </c>
      <c r="D114" t="e">
        <f>2*EXP(vita*(kampyles!$A39-D106))/(1+EXP(2*vita*(kampyles!$A39-D106)))</f>
        <v>#NUM!</v>
      </c>
      <c r="E114" t="e">
        <f>2*EXP(vita*(kampyles!$A39-E106))/(1+EXP(2*vita*(kampyles!$A39-E106)))</f>
        <v>#NUM!</v>
      </c>
      <c r="F114" t="e">
        <f>2*EXP(vita*(kampyles!$A39-F106))/(1+EXP(2*vita*(kampyles!$A39-F106)))</f>
        <v>#NUM!</v>
      </c>
      <c r="G114" t="e">
        <f>2*EXP(vita*(kampyles!$A39-G106))/(1+EXP(2*vita*(kampyles!$A39-G106)))</f>
        <v>#NUM!</v>
      </c>
      <c r="H114" t="e">
        <f>2*EXP(vita*(kampyles!$A39-H106))/(1+EXP(2*vita*(kampyles!$A39-H106)))</f>
        <v>#NUM!</v>
      </c>
      <c r="I114" t="e">
        <f>2*EXP(vita*(kampyles!$A39-I106))/(1+EXP(2*vita*(kampyles!$A39-I106)))</f>
        <v>#NUM!</v>
      </c>
      <c r="K114">
        <f>2*EXP(vita*($AB98-K106))/(1+EXP(2*vita*($AB98-K106)))</f>
        <v>0.96760496769066917</v>
      </c>
      <c r="O114" s="5" t="s">
        <v>20</v>
      </c>
      <c r="P114">
        <f t="shared" ref="P114:Y114" si="166">2*EXP(vita*($AB98-P106))/(1+EXP(2*vita*($AB98-P106)))</f>
        <v>0.70970031647088228</v>
      </c>
      <c r="Q114">
        <f t="shared" si="166"/>
        <v>0.74769991823741966</v>
      </c>
      <c r="R114">
        <f t="shared" si="166"/>
        <v>0.78518131758339038</v>
      </c>
      <c r="S114">
        <f t="shared" si="166"/>
        <v>0.82271926301212228</v>
      </c>
      <c r="T114">
        <f t="shared" si="166"/>
        <v>0.8607401395442551</v>
      </c>
      <c r="U114">
        <f t="shared" si="166"/>
        <v>0.89940021258154701</v>
      </c>
      <c r="V114">
        <f t="shared" si="166"/>
        <v>0.93817824694554997</v>
      </c>
      <c r="W114">
        <f t="shared" si="166"/>
        <v>0.97454787248530983</v>
      </c>
      <c r="X114">
        <f t="shared" si="166"/>
        <v>0.99892824381861078</v>
      </c>
      <c r="Y114">
        <f t="shared" si="166"/>
        <v>0.96760496769066917</v>
      </c>
      <c r="AA114" s="5" t="s">
        <v>20</v>
      </c>
      <c r="AB114">
        <f t="shared" ref="AB114:AK114" si="167">-2*EXP(-vita*($AB98-AB106))/(1+EXP(-2*vita*($AB98-AB106)))</f>
        <v>-0.96760496769066917</v>
      </c>
      <c r="AC114">
        <f t="shared" si="167"/>
        <v>-0.99892824381861089</v>
      </c>
      <c r="AD114">
        <f t="shared" si="167"/>
        <v>-0.97454787248530983</v>
      </c>
      <c r="AE114">
        <f t="shared" si="167"/>
        <v>-0.93817824694554985</v>
      </c>
      <c r="AF114">
        <f t="shared" si="167"/>
        <v>-0.89940021258154701</v>
      </c>
      <c r="AG114">
        <f t="shared" si="167"/>
        <v>-0.8607401395442551</v>
      </c>
      <c r="AH114">
        <f t="shared" si="167"/>
        <v>-0.82271926301212228</v>
      </c>
      <c r="AI114">
        <f t="shared" si="167"/>
        <v>-0.78518131758339027</v>
      </c>
      <c r="AJ114">
        <f t="shared" si="167"/>
        <v>-0.74769991823741955</v>
      </c>
      <c r="AK114">
        <f t="shared" si="167"/>
        <v>-0.70970031647088228</v>
      </c>
      <c r="AL114" s="26">
        <f t="shared" ref="AL114:AT114" si="168">-vita*AL$108*ABS(AL118)</f>
        <v>-1.0918483694826004</v>
      </c>
      <c r="AM114" s="27">
        <f t="shared" si="168"/>
        <v>-0.92166855440647133</v>
      </c>
      <c r="AN114" s="27">
        <f t="shared" si="168"/>
        <v>-0.77055288919451381</v>
      </c>
      <c r="AO114" s="27">
        <f t="shared" si="168"/>
        <v>-0.6187923805213924</v>
      </c>
      <c r="AP114" s="27">
        <f t="shared" si="168"/>
        <v>-0.47318948260733101</v>
      </c>
      <c r="AQ114" s="27">
        <f t="shared" si="168"/>
        <v>-1.2965586383534056</v>
      </c>
      <c r="AR114" s="27">
        <f t="shared" si="168"/>
        <v>-1.2940217889932877</v>
      </c>
      <c r="AS114" s="27">
        <f t="shared" si="168"/>
        <v>-1.2525884372427702</v>
      </c>
      <c r="AT114" s="27">
        <f t="shared" si="168"/>
        <v>-1.1753928663050062</v>
      </c>
      <c r="AU114" s="27">
        <f>-vita*AU$108*(AU118)</f>
        <v>1.0706705205525591</v>
      </c>
      <c r="AV114">
        <f t="shared" ref="AV114:BP114" si="169">-vita*AV$108*ABS(AV118)</f>
        <v>0</v>
      </c>
      <c r="AW114">
        <f t="shared" si="169"/>
        <v>0</v>
      </c>
      <c r="AX114" s="27">
        <f t="shared" si="169"/>
        <v>0.30099215101365523</v>
      </c>
      <c r="AY114" s="27">
        <f t="shared" si="169"/>
        <v>0.80509914626918588</v>
      </c>
      <c r="AZ114" s="27">
        <f t="shared" si="169"/>
        <v>1.1417436759503909</v>
      </c>
      <c r="BA114" s="27">
        <f t="shared" si="169"/>
        <v>1.2954485162048741</v>
      </c>
      <c r="BB114" s="27">
        <f t="shared" si="169"/>
        <v>1.3270524512657191</v>
      </c>
      <c r="BC114" s="27">
        <f t="shared" si="169"/>
        <v>1.2820759676991131</v>
      </c>
      <c r="BD114" s="27">
        <f t="shared" si="169"/>
        <v>1.1885054497336005</v>
      </c>
      <c r="BE114" s="27">
        <f t="shared" si="169"/>
        <v>1.0641974631318052</v>
      </c>
      <c r="BF114" s="27">
        <f t="shared" si="169"/>
        <v>0.92166855440647144</v>
      </c>
      <c r="BG114" s="28">
        <f t="shared" si="169"/>
        <v>0.77055288919451381</v>
      </c>
      <c r="BH114" s="26">
        <f t="shared" si="169"/>
        <v>-1.0918483694826004</v>
      </c>
      <c r="BI114" s="27">
        <f t="shared" si="169"/>
        <v>-0.98367485769368024</v>
      </c>
      <c r="BJ114" s="27">
        <f t="shared" si="169"/>
        <v>-0.8148296517535174</v>
      </c>
      <c r="BK114" s="27">
        <f t="shared" si="169"/>
        <v>-0.6499423525624316</v>
      </c>
      <c r="BL114" s="27">
        <f t="shared" si="169"/>
        <v>-0.49452851162242956</v>
      </c>
      <c r="BM114" s="27">
        <f t="shared" si="169"/>
        <v>-1.2965586383534056</v>
      </c>
      <c r="BN114" s="27">
        <f t="shared" si="169"/>
        <v>-1.2940217889932877</v>
      </c>
      <c r="BO114" s="27">
        <f t="shared" si="169"/>
        <v>-1.2525884372427702</v>
      </c>
      <c r="BP114" s="27">
        <f t="shared" si="169"/>
        <v>-1.1753928663050062</v>
      </c>
      <c r="BQ114" s="27">
        <f>-vita*BQ$108*(BQ118)</f>
        <v>1.0706705205525591</v>
      </c>
      <c r="BR114">
        <f t="shared" ref="BR114:CL114" si="170">-vita*BR$108*ABS(BR118)</f>
        <v>0</v>
      </c>
      <c r="BS114">
        <f t="shared" si="170"/>
        <v>0</v>
      </c>
      <c r="BT114" s="27">
        <f t="shared" si="170"/>
        <v>0.94857756402940652</v>
      </c>
      <c r="BU114" s="27">
        <f t="shared" si="170"/>
        <v>1.5210991329306207</v>
      </c>
      <c r="BV114" s="27">
        <f t="shared" si="170"/>
        <v>1.6603499006930904</v>
      </c>
      <c r="BW114" s="27">
        <f t="shared" si="170"/>
        <v>1.6490649335286827</v>
      </c>
      <c r="BX114" s="27">
        <f t="shared" si="170"/>
        <v>1.56985232369184</v>
      </c>
      <c r="BY114" s="27">
        <f t="shared" si="170"/>
        <v>1.4518112611011271</v>
      </c>
      <c r="BZ114" s="27">
        <f t="shared" si="170"/>
        <v>1.3090034484026618</v>
      </c>
      <c r="CA114" s="27">
        <f t="shared" si="170"/>
        <v>1.1505412289044799</v>
      </c>
      <c r="CB114" s="27">
        <f t="shared" si="170"/>
        <v>0.98367485769368035</v>
      </c>
      <c r="CC114" s="28">
        <f t="shared" si="170"/>
        <v>0.8148296517535174</v>
      </c>
      <c r="CD114" s="26">
        <f t="shared" si="170"/>
        <v>-1.0918483694826004</v>
      </c>
      <c r="CE114" s="27">
        <f t="shared" si="170"/>
        <v>-0.99668239783965107</v>
      </c>
      <c r="CF114" s="27">
        <f t="shared" si="170"/>
        <v>-0.8240147906767723</v>
      </c>
      <c r="CG114" s="27">
        <f t="shared" si="170"/>
        <v>-0.65635189107645686</v>
      </c>
      <c r="CH114" s="27">
        <f t="shared" si="170"/>
        <v>-0.49889290831663019</v>
      </c>
      <c r="CI114" s="27">
        <f t="shared" si="170"/>
        <v>-1.2965586383534056</v>
      </c>
      <c r="CJ114" s="27">
        <f t="shared" si="170"/>
        <v>-1.2940217889932877</v>
      </c>
      <c r="CK114" s="27">
        <f t="shared" si="170"/>
        <v>-1.2525884372427702</v>
      </c>
      <c r="CL114" s="27">
        <f t="shared" si="170"/>
        <v>-1.1753928663050062</v>
      </c>
      <c r="CM114" s="27">
        <f>-vita*CM$108*(CM118)</f>
        <v>1.0706705205525591</v>
      </c>
      <c r="CN114">
        <f t="shared" ref="CN114:DH114" si="171">-vita*CN$108*ABS(CN118)</f>
        <v>0</v>
      </c>
      <c r="CO114">
        <f t="shared" si="171"/>
        <v>0</v>
      </c>
      <c r="CP114" s="27">
        <f t="shared" si="171"/>
        <v>1.6280905460290696</v>
      </c>
      <c r="CQ114" s="27">
        <f t="shared" si="171"/>
        <v>1.8382320292384831</v>
      </c>
      <c r="CR114" s="27">
        <f t="shared" si="171"/>
        <v>1.8207873119006757</v>
      </c>
      <c r="CS114" s="27">
        <f t="shared" si="171"/>
        <v>1.7412702042599273</v>
      </c>
      <c r="CT114" s="27">
        <f t="shared" si="171"/>
        <v>1.6276208001280796</v>
      </c>
      <c r="CU114" s="27">
        <f t="shared" si="171"/>
        <v>1.4900801037880569</v>
      </c>
      <c r="CV114" s="27">
        <f t="shared" si="171"/>
        <v>1.3352651885594047</v>
      </c>
      <c r="CW114" s="27">
        <f t="shared" si="171"/>
        <v>1.1689395475125708</v>
      </c>
      <c r="CX114" s="27">
        <f t="shared" si="171"/>
        <v>0.99668239783965118</v>
      </c>
      <c r="CY114" s="28">
        <f t="shared" si="171"/>
        <v>0.82401479067677252</v>
      </c>
      <c r="CZ114" s="26">
        <f t="shared" si="171"/>
        <v>-1.0918483694826004</v>
      </c>
      <c r="DA114" s="27">
        <f t="shared" si="171"/>
        <v>-0.99932929973906692</v>
      </c>
      <c r="DB114" s="27">
        <f t="shared" si="171"/>
        <v>-0.8258795433334537</v>
      </c>
      <c r="DC114" s="27">
        <f t="shared" si="171"/>
        <v>-0.65765096242502086</v>
      </c>
      <c r="DD114" s="27">
        <f t="shared" si="171"/>
        <v>-0.49977638325308543</v>
      </c>
      <c r="DE114" s="27">
        <f t="shared" si="171"/>
        <v>-1.2965586383534056</v>
      </c>
      <c r="DF114" s="27">
        <f t="shared" si="171"/>
        <v>-1.2940217889932877</v>
      </c>
      <c r="DG114" s="27">
        <f t="shared" si="171"/>
        <v>-1.2525884372427702</v>
      </c>
      <c r="DH114" s="27">
        <f t="shared" si="171"/>
        <v>-1.1753928663050062</v>
      </c>
      <c r="DI114" s="27">
        <f>-vita*DI$108*(DI118)</f>
        <v>1.0706705205525591</v>
      </c>
      <c r="DJ114">
        <f t="shared" ref="DJ114:ED114" si="172">-vita*DJ$108*ABS(DJ118)</f>
        <v>0</v>
      </c>
      <c r="DK114">
        <f t="shared" si="172"/>
        <v>0</v>
      </c>
      <c r="DL114" s="27">
        <f t="shared" si="172"/>
        <v>1.9008342832698097</v>
      </c>
      <c r="DM114" s="27">
        <f t="shared" si="172"/>
        <v>1.9183437051957191</v>
      </c>
      <c r="DN114" s="27">
        <f t="shared" si="172"/>
        <v>1.8567240798973961</v>
      </c>
      <c r="DO114" s="27">
        <f t="shared" si="172"/>
        <v>1.7609926676791072</v>
      </c>
      <c r="DP114" s="27">
        <f t="shared" si="172"/>
        <v>1.6397068377630333</v>
      </c>
      <c r="DQ114" s="27">
        <f t="shared" si="172"/>
        <v>1.4979892478292072</v>
      </c>
      <c r="DR114" s="27">
        <f t="shared" si="172"/>
        <v>1.3406526553106461</v>
      </c>
      <c r="DS114" s="27">
        <f t="shared" si="172"/>
        <v>1.1726957320011584</v>
      </c>
      <c r="DT114" s="27">
        <f t="shared" si="172"/>
        <v>0.99932929973906726</v>
      </c>
      <c r="DU114" s="28">
        <f t="shared" si="172"/>
        <v>0.82587954333345381</v>
      </c>
      <c r="DV114" s="26">
        <f t="shared" si="172"/>
        <v>-1.0918483694826004</v>
      </c>
      <c r="DW114" s="27">
        <f t="shared" si="172"/>
        <v>-0.99986455170076038</v>
      </c>
      <c r="DX114" s="27">
        <f t="shared" si="172"/>
        <v>-0.82625645287383853</v>
      </c>
      <c r="DY114" s="27">
        <f t="shared" si="172"/>
        <v>-0.65791344535439866</v>
      </c>
      <c r="DZ114" s="27">
        <f t="shared" si="172"/>
        <v>-0.49995484852835675</v>
      </c>
      <c r="EA114" s="27">
        <f t="shared" si="172"/>
        <v>-1.2965586383534056</v>
      </c>
      <c r="EB114" s="27">
        <f t="shared" si="172"/>
        <v>-1.2940217889932877</v>
      </c>
      <c r="EC114" s="27">
        <f t="shared" si="172"/>
        <v>-1.2525884372427702</v>
      </c>
      <c r="ED114" s="27">
        <f t="shared" si="172"/>
        <v>-1.1753928663050062</v>
      </c>
      <c r="EE114" s="27">
        <f>-vita*EE$108*(EE118)</f>
        <v>1.0706705205525591</v>
      </c>
      <c r="EF114">
        <f t="shared" ref="EF114:EZ114" si="173">-vita*EF$108*ABS(EF118)</f>
        <v>0</v>
      </c>
      <c r="EG114">
        <f t="shared" si="173"/>
        <v>0</v>
      </c>
      <c r="EH114" s="27">
        <f t="shared" si="173"/>
        <v>1.967265981320216</v>
      </c>
      <c r="EI114" s="27">
        <f t="shared" si="173"/>
        <v>1.935345312950286</v>
      </c>
      <c r="EJ114" s="27">
        <f t="shared" si="173"/>
        <v>1.8641405026735618</v>
      </c>
      <c r="EK114" s="27">
        <f t="shared" si="173"/>
        <v>1.7650224469857523</v>
      </c>
      <c r="EL114" s="27">
        <f t="shared" si="173"/>
        <v>1.6421648469457812</v>
      </c>
      <c r="EM114" s="27">
        <f t="shared" si="173"/>
        <v>1.499593710133553</v>
      </c>
      <c r="EN114" s="27">
        <f t="shared" si="173"/>
        <v>1.3417439015123007</v>
      </c>
      <c r="EO114" s="8">
        <f t="shared" si="173"/>
        <v>1.1734558090889253</v>
      </c>
      <c r="EP114" s="27">
        <f t="shared" si="173"/>
        <v>0.99986455170076072</v>
      </c>
      <c r="EQ114" s="28">
        <f t="shared" si="173"/>
        <v>0.82625645287383853</v>
      </c>
      <c r="ER114" s="26">
        <f t="shared" si="173"/>
        <v>-1.0918483694826004</v>
      </c>
      <c r="ES114" s="27">
        <f t="shared" si="173"/>
        <v>-0.99997265198183072</v>
      </c>
      <c r="ET114" s="27">
        <f t="shared" si="173"/>
        <v>-0.82633256683851475</v>
      </c>
      <c r="EU114" s="8">
        <f t="shared" si="173"/>
        <v>-0.65796644810473337</v>
      </c>
      <c r="EV114" s="27">
        <f t="shared" si="173"/>
        <v>-0.49999088391084118</v>
      </c>
      <c r="EW114" s="27">
        <f t="shared" si="173"/>
        <v>-1.2965586383534056</v>
      </c>
      <c r="EX114" s="27">
        <f t="shared" si="173"/>
        <v>-1.2940217889932877</v>
      </c>
      <c r="EY114" s="27">
        <f t="shared" si="173"/>
        <v>-1.2525884372427702</v>
      </c>
      <c r="EZ114" s="27">
        <f t="shared" si="173"/>
        <v>-1.1753928663050062</v>
      </c>
      <c r="FA114" s="27">
        <f>-vita*FA$108*(FA118)</f>
        <v>1.0706705205525591</v>
      </c>
      <c r="FB114" s="8">
        <f t="shared" ref="FB114:FV114" si="174">-vita*FB$108*ABS(FB118)</f>
        <v>0</v>
      </c>
      <c r="FC114">
        <f t="shared" si="174"/>
        <v>0</v>
      </c>
      <c r="FD114" s="27">
        <f t="shared" si="174"/>
        <v>1.9812411639992149</v>
      </c>
      <c r="FE114" s="27">
        <f t="shared" si="174"/>
        <v>1.938813389179586</v>
      </c>
      <c r="FF114" s="27">
        <f t="shared" si="174"/>
        <v>1.8656445623547211</v>
      </c>
      <c r="FG114" s="27">
        <f t="shared" si="174"/>
        <v>1.765838021473473</v>
      </c>
      <c r="FH114" s="27">
        <f t="shared" si="174"/>
        <v>1.6426618448032395</v>
      </c>
      <c r="FI114" s="8">
        <f t="shared" si="174"/>
        <v>1.4999179581891735</v>
      </c>
      <c r="FJ114" s="27">
        <f t="shared" si="174"/>
        <v>1.3419643649167048</v>
      </c>
      <c r="FK114" s="27">
        <f t="shared" si="174"/>
        <v>1.1736093361391893</v>
      </c>
      <c r="FL114" s="27">
        <f t="shared" si="174"/>
        <v>0.99997265198183105</v>
      </c>
      <c r="FM114" s="28">
        <f t="shared" si="174"/>
        <v>0.82633256683851475</v>
      </c>
      <c r="FN114" s="26">
        <f t="shared" si="174"/>
        <v>-1.0918483694826004</v>
      </c>
      <c r="FO114" s="27">
        <f t="shared" si="174"/>
        <v>-0.99999447847009948</v>
      </c>
      <c r="FP114" s="8">
        <f t="shared" si="174"/>
        <v>-0.82634793468589429</v>
      </c>
      <c r="FQ114" s="27">
        <f t="shared" si="174"/>
        <v>-0.65797714951633302</v>
      </c>
      <c r="FR114" s="27">
        <f t="shared" si="174"/>
        <v>-0.49999815948664567</v>
      </c>
      <c r="FS114" s="27">
        <f t="shared" si="174"/>
        <v>-1.2965586383534056</v>
      </c>
      <c r="FT114" s="27">
        <f t="shared" si="174"/>
        <v>-1.2940217889932877</v>
      </c>
      <c r="FU114" s="27">
        <f t="shared" si="174"/>
        <v>-1.2525884372427702</v>
      </c>
      <c r="FV114" s="27">
        <f t="shared" si="174"/>
        <v>-1.1753928663050062</v>
      </c>
      <c r="FW114" s="8">
        <f>-vita*FW$108*(FW118)</f>
        <v>1.0706705205525591</v>
      </c>
      <c r="FX114">
        <f t="shared" ref="FX114:GR114" si="175">-vita*FX$108*ABS(FX118)</f>
        <v>0</v>
      </c>
      <c r="FY114">
        <f t="shared" si="175"/>
        <v>0</v>
      </c>
      <c r="FZ114" s="27">
        <f t="shared" si="175"/>
        <v>1.9840866447895253</v>
      </c>
      <c r="GA114" s="27">
        <f t="shared" si="175"/>
        <v>1.9395150446819243</v>
      </c>
      <c r="GB114" s="27">
        <f t="shared" si="175"/>
        <v>1.8659485015386184</v>
      </c>
      <c r="GC114" s="27">
        <f t="shared" si="175"/>
        <v>1.7660027638742708</v>
      </c>
      <c r="GD114" s="8">
        <f t="shared" si="175"/>
        <v>1.6427622169201361</v>
      </c>
      <c r="GE114" s="27">
        <f t="shared" si="175"/>
        <v>1.4999834355017605</v>
      </c>
      <c r="GF114" s="27">
        <f t="shared" si="175"/>
        <v>1.3420088816084512</v>
      </c>
      <c r="GG114" s="27">
        <f t="shared" si="175"/>
        <v>1.1736403355761751</v>
      </c>
      <c r="GH114" s="27">
        <f t="shared" si="175"/>
        <v>0.99999447847009981</v>
      </c>
      <c r="GI114" s="28">
        <f t="shared" si="175"/>
        <v>0.8263479346858944</v>
      </c>
      <c r="GJ114" s="26">
        <f t="shared" si="175"/>
        <v>-1.0918483694826004</v>
      </c>
      <c r="GK114" s="8">
        <f t="shared" si="175"/>
        <v>-0.99999888521988267</v>
      </c>
      <c r="GL114" s="27">
        <f t="shared" si="175"/>
        <v>-0.82635103742942406</v>
      </c>
      <c r="GM114" s="27">
        <f t="shared" si="175"/>
        <v>-0.65797931010796717</v>
      </c>
      <c r="GN114" s="27">
        <f t="shared" si="175"/>
        <v>-0.49999962840648943</v>
      </c>
      <c r="GO114" s="27">
        <f t="shared" si="175"/>
        <v>-1.2965586383534056</v>
      </c>
      <c r="GP114" s="27">
        <f t="shared" si="175"/>
        <v>-1.2940217889932877</v>
      </c>
      <c r="GQ114" s="27">
        <f t="shared" si="175"/>
        <v>-1.2525884372427702</v>
      </c>
      <c r="GR114" s="8">
        <f t="shared" si="175"/>
        <v>-1.1753928663050062</v>
      </c>
      <c r="GS114" s="27">
        <f>-vita*GS$108*(GS118)</f>
        <v>1.0706705205525591</v>
      </c>
      <c r="GT114">
        <f t="shared" ref="GT114:HE114" si="176">-vita*GT$108*ABS(GT118)</f>
        <v>0</v>
      </c>
      <c r="GU114">
        <f t="shared" si="176"/>
        <v>0</v>
      </c>
      <c r="GV114" s="27">
        <f t="shared" si="176"/>
        <v>1.9846621218662066</v>
      </c>
      <c r="GW114" s="27">
        <f t="shared" si="176"/>
        <v>1.9396567662481088</v>
      </c>
      <c r="GX114" s="27">
        <f t="shared" si="176"/>
        <v>1.8660098770122964</v>
      </c>
      <c r="GY114" s="8">
        <f t="shared" si="176"/>
        <v>1.7660360280846388</v>
      </c>
      <c r="GZ114" s="27">
        <f t="shared" si="176"/>
        <v>1.6427824829234705</v>
      </c>
      <c r="HA114" s="27">
        <f t="shared" si="176"/>
        <v>1.499996655663377</v>
      </c>
      <c r="HB114" s="27">
        <f t="shared" si="176"/>
        <v>1.3420178696139577</v>
      </c>
      <c r="HC114" s="27">
        <f t="shared" si="176"/>
        <v>1.1736465943711583</v>
      </c>
      <c r="HD114" s="27">
        <f t="shared" si="176"/>
        <v>0.999998885219883</v>
      </c>
      <c r="HE114" s="28">
        <f t="shared" si="176"/>
        <v>0.82635103742942428</v>
      </c>
    </row>
    <row r="115" spans="1:213" x14ac:dyDescent="0.2">
      <c r="B115">
        <f t="shared" ref="B115:M115" si="177">-vita*B$108*ABS(B120)</f>
        <v>1.9848077530122079</v>
      </c>
      <c r="C115">
        <f t="shared" si="177"/>
        <v>1.9396926207859086</v>
      </c>
      <c r="D115">
        <f t="shared" si="177"/>
        <v>1.8660254037844388</v>
      </c>
      <c r="E115">
        <f t="shared" si="177"/>
        <v>1.7660444431189777</v>
      </c>
      <c r="F115">
        <f t="shared" si="177"/>
        <v>1.6427876096865393</v>
      </c>
      <c r="G115">
        <f t="shared" si="177"/>
        <v>1.5000000000000002</v>
      </c>
      <c r="H115">
        <f t="shared" si="177"/>
        <v>1.3420201433256691</v>
      </c>
      <c r="I115">
        <f t="shared" si="177"/>
        <v>1.1736481776669305</v>
      </c>
      <c r="K115">
        <f t="shared" si="177"/>
        <v>1.9848077530122079</v>
      </c>
      <c r="L115">
        <f t="shared" si="177"/>
        <v>0</v>
      </c>
      <c r="M115">
        <f t="shared" si="177"/>
        <v>0</v>
      </c>
      <c r="P115">
        <f t="shared" ref="P115:X115" si="178">-vita*P$108*ABS(P120)</f>
        <v>-0.13511459289418024</v>
      </c>
      <c r="Q115">
        <f t="shared" si="178"/>
        <v>-0.66403677026784891</v>
      </c>
      <c r="R115">
        <f t="shared" si="178"/>
        <v>-0.57743077613138349</v>
      </c>
      <c r="S115">
        <f t="shared" si="178"/>
        <v>-0.61312134071997604</v>
      </c>
      <c r="T115">
        <f t="shared" si="178"/>
        <v>-0.74038548020409589</v>
      </c>
      <c r="U115">
        <f t="shared" si="178"/>
        <v>-0.84528730600136803</v>
      </c>
      <c r="V115">
        <f t="shared" si="178"/>
        <v>-0.92520567516931951</v>
      </c>
      <c r="W115">
        <f t="shared" si="178"/>
        <v>-0.97861302055521404</v>
      </c>
      <c r="X115">
        <f t="shared" si="178"/>
        <v>-1.0055155926250103</v>
      </c>
      <c r="Y115">
        <f>-vita*Y$108*(Y120)</f>
        <v>-1.2106276547452109E-2</v>
      </c>
      <c r="Z115">
        <f>-vita*Z$108*ABS(Z120)</f>
        <v>0</v>
      </c>
      <c r="AA115">
        <f>-vita*AA$108*ABS(AA120)</f>
        <v>0</v>
      </c>
      <c r="AB115">
        <f t="shared" ref="AB115:AK115" si="179">-vita*AB$108*ABS(AB119)</f>
        <v>5.7861798343560977E-2</v>
      </c>
      <c r="AC115">
        <f t="shared" si="179"/>
        <v>0.20658397319540589</v>
      </c>
      <c r="AD115">
        <f t="shared" si="179"/>
        <v>0.39067670468273441</v>
      </c>
      <c r="AE115">
        <f t="shared" si="179"/>
        <v>0.55842411173559969</v>
      </c>
      <c r="AF115">
        <f t="shared" si="179"/>
        <v>0.67986095865209628</v>
      </c>
      <c r="AG115">
        <f t="shared" si="179"/>
        <v>0.74557078610724492</v>
      </c>
      <c r="AH115">
        <f t="shared" si="179"/>
        <v>0.75866193353613831</v>
      </c>
      <c r="AI115">
        <f t="shared" si="179"/>
        <v>0.72795297777913426</v>
      </c>
      <c r="AJ115">
        <f t="shared" si="179"/>
        <v>0.66403677026784924</v>
      </c>
      <c r="AK115">
        <f t="shared" si="179"/>
        <v>0.57743077613138372</v>
      </c>
      <c r="AL115" s="26">
        <f t="shared" ref="AL115:BQ115" si="180">AL114-AL102</f>
        <v>-0.91820019181567014</v>
      </c>
      <c r="AM115" s="27">
        <f t="shared" si="180"/>
        <v>-0.92166855440647144</v>
      </c>
      <c r="AN115" s="27">
        <f t="shared" si="180"/>
        <v>-0.94420106686144423</v>
      </c>
      <c r="AO115" s="27">
        <f t="shared" si="180"/>
        <v>-0.96081252384706128</v>
      </c>
      <c r="AP115" s="27">
        <f t="shared" si="180"/>
        <v>-0.97318948260733107</v>
      </c>
      <c r="AQ115" s="27">
        <f t="shared" si="180"/>
        <v>-1.939346248039945</v>
      </c>
      <c r="AR115" s="27">
        <f t="shared" si="180"/>
        <v>-2.0600662321122658</v>
      </c>
      <c r="AS115" s="27">
        <f t="shared" si="180"/>
        <v>-2.1186138410272091</v>
      </c>
      <c r="AT115" s="27">
        <f t="shared" si="180"/>
        <v>-2.1150854870909148</v>
      </c>
      <c r="AU115" s="27">
        <f t="shared" si="180"/>
        <v>8.5862767540351048E-2</v>
      </c>
      <c r="AV115">
        <f t="shared" si="180"/>
        <v>-1</v>
      </c>
      <c r="AW115">
        <f t="shared" si="180"/>
        <v>-1</v>
      </c>
      <c r="AX115" s="27">
        <f t="shared" si="180"/>
        <v>-0.68381560199855285</v>
      </c>
      <c r="AY115" s="27">
        <f t="shared" si="180"/>
        <v>-0.13459347451672254</v>
      </c>
      <c r="AZ115" s="27">
        <f t="shared" si="180"/>
        <v>0.27571827216595224</v>
      </c>
      <c r="BA115" s="27">
        <f t="shared" si="180"/>
        <v>0.5294040730858961</v>
      </c>
      <c r="BB115" s="27">
        <f t="shared" si="180"/>
        <v>0.68426484157917977</v>
      </c>
      <c r="BC115" s="27">
        <f t="shared" si="180"/>
        <v>0.78207596769911303</v>
      </c>
      <c r="BD115" s="27">
        <f t="shared" si="180"/>
        <v>0.84648530640793163</v>
      </c>
      <c r="BE115" s="27">
        <f t="shared" si="180"/>
        <v>0.89054928546487477</v>
      </c>
      <c r="BF115" s="27">
        <f t="shared" si="180"/>
        <v>0.92166855440647133</v>
      </c>
      <c r="BG115" s="28">
        <f t="shared" si="180"/>
        <v>0.94420106686144412</v>
      </c>
      <c r="BH115" s="26">
        <f t="shared" si="180"/>
        <v>-0.91820019181567014</v>
      </c>
      <c r="BI115" s="27">
        <f t="shared" si="180"/>
        <v>-0.98367485769368035</v>
      </c>
      <c r="BJ115" s="27">
        <f t="shared" si="180"/>
        <v>-0.98847782942044782</v>
      </c>
      <c r="BK115" s="27">
        <f t="shared" si="180"/>
        <v>-0.99196249588810037</v>
      </c>
      <c r="BL115" s="27">
        <f t="shared" si="180"/>
        <v>-0.99452851162242961</v>
      </c>
      <c r="BM115" s="27">
        <f t="shared" si="180"/>
        <v>-1.939346248039945</v>
      </c>
      <c r="BN115" s="27">
        <f t="shared" si="180"/>
        <v>-2.0600662321122658</v>
      </c>
      <c r="BO115" s="27">
        <f t="shared" si="180"/>
        <v>-2.1186138410272091</v>
      </c>
      <c r="BP115" s="27">
        <f t="shared" si="180"/>
        <v>-2.1150854870909148</v>
      </c>
      <c r="BQ115" s="27">
        <f t="shared" si="180"/>
        <v>8.5862767540351048E-2</v>
      </c>
      <c r="BR115">
        <f t="shared" ref="BR115:CW115" si="181">BR114-BR102</f>
        <v>-1</v>
      </c>
      <c r="BS115">
        <f t="shared" si="181"/>
        <v>-1</v>
      </c>
      <c r="BT115" s="27">
        <f t="shared" si="181"/>
        <v>-3.6230188982801503E-2</v>
      </c>
      <c r="BU115" s="27">
        <f t="shared" si="181"/>
        <v>0.58140651214471228</v>
      </c>
      <c r="BV115" s="27">
        <f t="shared" si="181"/>
        <v>0.7943244969086517</v>
      </c>
      <c r="BW115" s="27">
        <f t="shared" si="181"/>
        <v>0.88302049040970465</v>
      </c>
      <c r="BX115" s="27">
        <f t="shared" si="181"/>
        <v>0.92706471400530066</v>
      </c>
      <c r="BY115" s="27">
        <f t="shared" si="181"/>
        <v>0.95181126110112702</v>
      </c>
      <c r="BZ115" s="27">
        <f t="shared" si="181"/>
        <v>0.96698330507699293</v>
      </c>
      <c r="CA115" s="27">
        <f t="shared" si="181"/>
        <v>0.97689305123754944</v>
      </c>
      <c r="CB115" s="27">
        <f t="shared" si="181"/>
        <v>0.98367485769368024</v>
      </c>
      <c r="CC115" s="28">
        <f t="shared" si="181"/>
        <v>0.98847782942044771</v>
      </c>
      <c r="CD115" s="26">
        <f t="shared" si="181"/>
        <v>-0.91820019181567014</v>
      </c>
      <c r="CE115" s="27">
        <f t="shared" si="181"/>
        <v>-0.99668239783965118</v>
      </c>
      <c r="CF115" s="27">
        <f t="shared" si="181"/>
        <v>-0.99766296834370272</v>
      </c>
      <c r="CG115" s="27">
        <f t="shared" si="181"/>
        <v>-0.99837203440212563</v>
      </c>
      <c r="CH115" s="27">
        <f t="shared" si="181"/>
        <v>-0.99889290831663025</v>
      </c>
      <c r="CI115" s="27">
        <f t="shared" si="181"/>
        <v>-1.939346248039945</v>
      </c>
      <c r="CJ115" s="27">
        <f t="shared" si="181"/>
        <v>-2.0600662321122658</v>
      </c>
      <c r="CK115" s="27">
        <f t="shared" si="181"/>
        <v>-2.1186138410272091</v>
      </c>
      <c r="CL115" s="27">
        <f t="shared" si="181"/>
        <v>-2.1150854870909148</v>
      </c>
      <c r="CM115" s="27">
        <f t="shared" si="181"/>
        <v>8.5862767540351048E-2</v>
      </c>
      <c r="CN115">
        <f t="shared" si="181"/>
        <v>-1</v>
      </c>
      <c r="CO115">
        <f t="shared" si="181"/>
        <v>-1</v>
      </c>
      <c r="CP115" s="27">
        <f t="shared" si="181"/>
        <v>0.64328279301686153</v>
      </c>
      <c r="CQ115" s="27">
        <f t="shared" si="181"/>
        <v>0.89853940845257463</v>
      </c>
      <c r="CR115" s="27">
        <f t="shared" si="181"/>
        <v>0.95476190811623696</v>
      </c>
      <c r="CS115" s="27">
        <f t="shared" si="181"/>
        <v>0.97522576114094928</v>
      </c>
      <c r="CT115" s="27">
        <f t="shared" si="181"/>
        <v>0.98483319044154027</v>
      </c>
      <c r="CU115" s="27">
        <f t="shared" si="181"/>
        <v>0.99008010378805678</v>
      </c>
      <c r="CV115" s="27">
        <f t="shared" si="181"/>
        <v>0.9932450452337358</v>
      </c>
      <c r="CW115" s="27">
        <f t="shared" si="181"/>
        <v>0.99529136984564037</v>
      </c>
      <c r="CX115" s="27">
        <f t="shared" ref="CX115:EC115" si="182">CX114-CX102</f>
        <v>0.99668239783965107</v>
      </c>
      <c r="CY115" s="28">
        <f t="shared" si="182"/>
        <v>0.99766296834370283</v>
      </c>
      <c r="CZ115" s="26">
        <f t="shared" si="182"/>
        <v>-0.91820019181567014</v>
      </c>
      <c r="DA115" s="27">
        <f t="shared" si="182"/>
        <v>-0.99932929973906703</v>
      </c>
      <c r="DB115" s="27">
        <f t="shared" si="182"/>
        <v>-0.99952772100038412</v>
      </c>
      <c r="DC115" s="27">
        <f t="shared" si="182"/>
        <v>-0.99967110575068974</v>
      </c>
      <c r="DD115" s="27">
        <f t="shared" si="182"/>
        <v>-0.99977638325308549</v>
      </c>
      <c r="DE115" s="27">
        <f t="shared" si="182"/>
        <v>-1.939346248039945</v>
      </c>
      <c r="DF115" s="27">
        <f t="shared" si="182"/>
        <v>-2.0600662321122658</v>
      </c>
      <c r="DG115" s="27">
        <f t="shared" si="182"/>
        <v>-2.1186138410272091</v>
      </c>
      <c r="DH115" s="27">
        <f t="shared" si="182"/>
        <v>-2.1150854870909148</v>
      </c>
      <c r="DI115" s="27">
        <f t="shared" si="182"/>
        <v>8.5862767540351048E-2</v>
      </c>
      <c r="DJ115">
        <f t="shared" si="182"/>
        <v>-1</v>
      </c>
      <c r="DK115">
        <f t="shared" si="182"/>
        <v>-1</v>
      </c>
      <c r="DL115" s="27">
        <f t="shared" si="182"/>
        <v>0.91602653025760172</v>
      </c>
      <c r="DM115" s="27">
        <f t="shared" si="182"/>
        <v>0.97865108440981063</v>
      </c>
      <c r="DN115" s="27">
        <f t="shared" si="182"/>
        <v>0.99069867611295737</v>
      </c>
      <c r="DO115" s="27">
        <f t="shared" si="182"/>
        <v>0.99494822456012921</v>
      </c>
      <c r="DP115" s="27">
        <f t="shared" si="182"/>
        <v>0.99691922807649391</v>
      </c>
      <c r="DQ115" s="27">
        <f t="shared" si="182"/>
        <v>0.99798924782920706</v>
      </c>
      <c r="DR115" s="27">
        <f t="shared" si="182"/>
        <v>0.99863251198497727</v>
      </c>
      <c r="DS115" s="27">
        <f t="shared" si="182"/>
        <v>0.99904755433422798</v>
      </c>
      <c r="DT115" s="27">
        <f t="shared" si="182"/>
        <v>0.99932929973906715</v>
      </c>
      <c r="DU115" s="28">
        <f t="shared" si="182"/>
        <v>0.99952772100038412</v>
      </c>
      <c r="DV115" s="26">
        <f t="shared" si="182"/>
        <v>-0.91820019181567014</v>
      </c>
      <c r="DW115" s="27">
        <f t="shared" si="182"/>
        <v>-0.9998645517007605</v>
      </c>
      <c r="DX115" s="27">
        <f t="shared" si="182"/>
        <v>-0.99990463054076895</v>
      </c>
      <c r="DY115" s="27">
        <f t="shared" si="182"/>
        <v>-0.99993358868006754</v>
      </c>
      <c r="DZ115" s="27">
        <f t="shared" si="182"/>
        <v>-0.99995484852835692</v>
      </c>
      <c r="EA115" s="27">
        <f t="shared" si="182"/>
        <v>-1.939346248039945</v>
      </c>
      <c r="EB115" s="27">
        <f t="shared" si="182"/>
        <v>-2.0600662321122658</v>
      </c>
      <c r="EC115" s="27">
        <f t="shared" si="182"/>
        <v>-2.1186138410272091</v>
      </c>
      <c r="ED115" s="27">
        <f t="shared" ref="ED115:FI115" si="183">ED114-ED102</f>
        <v>-2.1150854870909148</v>
      </c>
      <c r="EE115" s="27">
        <f t="shared" si="183"/>
        <v>8.5862767540351048E-2</v>
      </c>
      <c r="EF115">
        <f t="shared" si="183"/>
        <v>-1</v>
      </c>
      <c r="EG115">
        <f t="shared" si="183"/>
        <v>-1</v>
      </c>
      <c r="EH115" s="27">
        <f t="shared" si="183"/>
        <v>0.982458228308008</v>
      </c>
      <c r="EI115" s="27">
        <f t="shared" si="183"/>
        <v>0.99565269216437757</v>
      </c>
      <c r="EJ115" s="27">
        <f t="shared" si="183"/>
        <v>0.99811509888912309</v>
      </c>
      <c r="EK115" s="27">
        <f t="shared" si="183"/>
        <v>0.99897800386677427</v>
      </c>
      <c r="EL115" s="27">
        <f t="shared" si="183"/>
        <v>0.99937723725924188</v>
      </c>
      <c r="EM115" s="27">
        <f t="shared" si="183"/>
        <v>0.99959371013355292</v>
      </c>
      <c r="EN115" s="27">
        <f t="shared" si="183"/>
        <v>0.99972375818663184</v>
      </c>
      <c r="EO115" s="8">
        <f t="shared" si="183"/>
        <v>0.99980763142199491</v>
      </c>
      <c r="EP115" s="27">
        <f t="shared" si="183"/>
        <v>0.99986455170076061</v>
      </c>
      <c r="EQ115" s="28">
        <f t="shared" si="183"/>
        <v>0.99990463054076884</v>
      </c>
      <c r="ER115" s="26">
        <f t="shared" si="183"/>
        <v>-0.91820019181567014</v>
      </c>
      <c r="ES115" s="27">
        <f t="shared" si="183"/>
        <v>-0.99997265198183083</v>
      </c>
      <c r="ET115" s="27">
        <f t="shared" si="183"/>
        <v>-0.99998074450544516</v>
      </c>
      <c r="EU115" s="8">
        <f t="shared" si="183"/>
        <v>-0.99998659143040225</v>
      </c>
      <c r="EV115" s="27">
        <f t="shared" si="183"/>
        <v>-0.99999088391084134</v>
      </c>
      <c r="EW115" s="27">
        <f t="shared" si="183"/>
        <v>-1.939346248039945</v>
      </c>
      <c r="EX115" s="27">
        <f t="shared" si="183"/>
        <v>-2.0600662321122658</v>
      </c>
      <c r="EY115" s="27">
        <f t="shared" si="183"/>
        <v>-2.1186138410272091</v>
      </c>
      <c r="EZ115" s="27">
        <f t="shared" si="183"/>
        <v>-2.1150854870909148</v>
      </c>
      <c r="FA115" s="27">
        <f t="shared" si="183"/>
        <v>8.5862767540351048E-2</v>
      </c>
      <c r="FB115" s="8">
        <f t="shared" si="183"/>
        <v>-1</v>
      </c>
      <c r="FC115">
        <f t="shared" si="183"/>
        <v>-1</v>
      </c>
      <c r="FD115" s="27">
        <f t="shared" si="183"/>
        <v>0.99643341098700688</v>
      </c>
      <c r="FE115" s="27">
        <f t="shared" si="183"/>
        <v>0.99912076839367758</v>
      </c>
      <c r="FF115" s="27">
        <f t="shared" si="183"/>
        <v>0.99961915857028238</v>
      </c>
      <c r="FG115" s="27">
        <f t="shared" si="183"/>
        <v>0.99979357835449501</v>
      </c>
      <c r="FH115" s="27">
        <f t="shared" si="183"/>
        <v>0.99987423511670015</v>
      </c>
      <c r="FI115" s="8">
        <f t="shared" si="183"/>
        <v>0.99991795818917339</v>
      </c>
      <c r="FJ115" s="27">
        <f t="shared" ref="FJ115:GO115" si="184">FJ114-FJ102</f>
        <v>0.99994422159103591</v>
      </c>
      <c r="FK115" s="27">
        <f t="shared" si="184"/>
        <v>0.99996115847225886</v>
      </c>
      <c r="FL115" s="27">
        <f t="shared" si="184"/>
        <v>0.99997265198183094</v>
      </c>
      <c r="FM115" s="28">
        <f t="shared" si="184"/>
        <v>0.99998074450544505</v>
      </c>
      <c r="FN115" s="26">
        <f t="shared" si="184"/>
        <v>-0.91820019181567014</v>
      </c>
      <c r="FO115" s="27">
        <f t="shared" si="184"/>
        <v>-0.99999447847009959</v>
      </c>
      <c r="FP115" s="8">
        <f t="shared" si="184"/>
        <v>-0.99999611235282471</v>
      </c>
      <c r="FQ115" s="27">
        <f t="shared" si="184"/>
        <v>-0.99999729284200178</v>
      </c>
      <c r="FR115" s="27">
        <f t="shared" si="184"/>
        <v>-0.99999815948664583</v>
      </c>
      <c r="FS115" s="27">
        <f t="shared" si="184"/>
        <v>-1.939346248039945</v>
      </c>
      <c r="FT115" s="27">
        <f t="shared" si="184"/>
        <v>-2.0600662321122658</v>
      </c>
      <c r="FU115" s="27">
        <f t="shared" si="184"/>
        <v>-2.1186138410272091</v>
      </c>
      <c r="FV115" s="27">
        <f t="shared" si="184"/>
        <v>-2.1150854870909148</v>
      </c>
      <c r="FW115" s="8">
        <f t="shared" si="184"/>
        <v>8.5862767540351048E-2</v>
      </c>
      <c r="FX115">
        <f t="shared" si="184"/>
        <v>-1</v>
      </c>
      <c r="FY115">
        <f t="shared" si="184"/>
        <v>-1</v>
      </c>
      <c r="FZ115" s="27">
        <f t="shared" si="184"/>
        <v>0.99927889177731732</v>
      </c>
      <c r="GA115" s="27">
        <f t="shared" si="184"/>
        <v>0.99982242389601583</v>
      </c>
      <c r="GB115" s="27">
        <f t="shared" si="184"/>
        <v>0.99992309775417965</v>
      </c>
      <c r="GC115" s="27">
        <f t="shared" si="184"/>
        <v>0.99995832075529278</v>
      </c>
      <c r="GD115" s="8">
        <f t="shared" si="184"/>
        <v>0.99997460723359677</v>
      </c>
      <c r="GE115" s="27">
        <f t="shared" si="184"/>
        <v>0.99998343550176039</v>
      </c>
      <c r="GF115" s="27">
        <f t="shared" si="184"/>
        <v>0.99998873828278234</v>
      </c>
      <c r="GG115" s="27">
        <f t="shared" si="184"/>
        <v>0.99999215790924467</v>
      </c>
      <c r="GH115" s="27">
        <f t="shared" si="184"/>
        <v>0.9999944784700997</v>
      </c>
      <c r="GI115" s="28">
        <f t="shared" si="184"/>
        <v>0.99999611235282471</v>
      </c>
      <c r="GJ115" s="26">
        <f t="shared" si="184"/>
        <v>-0.91820019181567014</v>
      </c>
      <c r="GK115" s="8">
        <f t="shared" si="184"/>
        <v>-0.99999888521988278</v>
      </c>
      <c r="GL115" s="27">
        <f t="shared" si="184"/>
        <v>-0.99999921509635448</v>
      </c>
      <c r="GM115" s="27">
        <f t="shared" si="184"/>
        <v>-0.99999945343363605</v>
      </c>
      <c r="GN115" s="27">
        <f t="shared" si="184"/>
        <v>-0.99999962840648959</v>
      </c>
      <c r="GO115" s="27">
        <f t="shared" si="184"/>
        <v>-1.939346248039945</v>
      </c>
      <c r="GP115" s="27">
        <f t="shared" ref="GP115:HE115" si="185">GP114-GP102</f>
        <v>-2.0600662321122658</v>
      </c>
      <c r="GQ115" s="27">
        <f t="shared" si="185"/>
        <v>-2.1186138410272091</v>
      </c>
      <c r="GR115" s="8">
        <f t="shared" si="185"/>
        <v>-2.1150854870909148</v>
      </c>
      <c r="GS115" s="27">
        <f t="shared" si="185"/>
        <v>8.5862767540351048E-2</v>
      </c>
      <c r="GT115">
        <f t="shared" si="185"/>
        <v>-1</v>
      </c>
      <c r="GU115">
        <f t="shared" si="185"/>
        <v>-1</v>
      </c>
      <c r="GV115" s="27">
        <f t="shared" si="185"/>
        <v>0.99985436885399859</v>
      </c>
      <c r="GW115" s="27">
        <f t="shared" si="185"/>
        <v>0.99996414546220036</v>
      </c>
      <c r="GX115" s="27">
        <f t="shared" si="185"/>
        <v>0.99998447322785766</v>
      </c>
      <c r="GY115" s="8">
        <f t="shared" si="185"/>
        <v>0.99999158496566076</v>
      </c>
      <c r="GZ115" s="27">
        <f t="shared" si="185"/>
        <v>0.99999487323693115</v>
      </c>
      <c r="HA115" s="27">
        <f t="shared" si="185"/>
        <v>0.99999665566337692</v>
      </c>
      <c r="HB115" s="27">
        <f t="shared" si="185"/>
        <v>0.99999772628828887</v>
      </c>
      <c r="HC115" s="27">
        <f t="shared" si="185"/>
        <v>0.99999841670422784</v>
      </c>
      <c r="HD115" s="27">
        <f t="shared" si="185"/>
        <v>0.99999888521988289</v>
      </c>
      <c r="HE115" s="28">
        <f t="shared" si="185"/>
        <v>0.99999921509635459</v>
      </c>
    </row>
    <row r="116" spans="1:213" x14ac:dyDescent="0.2">
      <c r="B116">
        <f t="shared" ref="B116:M116" si="186">B115-B102</f>
        <v>0.99999999999999989</v>
      </c>
      <c r="C116">
        <f t="shared" si="186"/>
        <v>1.0000000000000002</v>
      </c>
      <c r="D116">
        <f t="shared" si="186"/>
        <v>1</v>
      </c>
      <c r="E116">
        <f t="shared" si="186"/>
        <v>0.99999999999999967</v>
      </c>
      <c r="F116">
        <f t="shared" si="186"/>
        <v>0.99999999999999989</v>
      </c>
      <c r="G116">
        <f t="shared" si="186"/>
        <v>1</v>
      </c>
      <c r="H116">
        <f t="shared" si="186"/>
        <v>1.0000000000000002</v>
      </c>
      <c r="I116">
        <f t="shared" si="186"/>
        <v>1</v>
      </c>
      <c r="K116">
        <f t="shared" si="186"/>
        <v>0.99999999999999989</v>
      </c>
      <c r="L116">
        <f t="shared" si="186"/>
        <v>-1</v>
      </c>
      <c r="M116">
        <f t="shared" si="186"/>
        <v>-1</v>
      </c>
      <c r="P116">
        <f t="shared" ref="P116:AK116" si="187">P115-P102</f>
        <v>3.8533584772750068E-2</v>
      </c>
      <c r="Q116">
        <f t="shared" si="187"/>
        <v>-0.66403677026784902</v>
      </c>
      <c r="R116">
        <f t="shared" si="187"/>
        <v>-0.75107895379831391</v>
      </c>
      <c r="S116">
        <f t="shared" si="187"/>
        <v>-0.95514148404564492</v>
      </c>
      <c r="T116">
        <f t="shared" si="187"/>
        <v>-1.2403854802040959</v>
      </c>
      <c r="U116">
        <f t="shared" si="187"/>
        <v>-1.4880749156879074</v>
      </c>
      <c r="V116">
        <f t="shared" si="187"/>
        <v>-1.6912501182882975</v>
      </c>
      <c r="W116">
        <f t="shared" si="187"/>
        <v>-1.8446384243396527</v>
      </c>
      <c r="X116">
        <f t="shared" si="187"/>
        <v>-1.9452082134109188</v>
      </c>
      <c r="Y116">
        <f t="shared" si="187"/>
        <v>-0.99691402955966013</v>
      </c>
      <c r="Z116">
        <f t="shared" si="187"/>
        <v>-1</v>
      </c>
      <c r="AA116">
        <f t="shared" si="187"/>
        <v>-1</v>
      </c>
      <c r="AB116">
        <f t="shared" si="187"/>
        <v>-0.92694595466864704</v>
      </c>
      <c r="AC116">
        <f t="shared" si="187"/>
        <v>-0.73310864759050254</v>
      </c>
      <c r="AD116">
        <f t="shared" si="187"/>
        <v>-0.4753486991017043</v>
      </c>
      <c r="AE116">
        <f t="shared" si="187"/>
        <v>-0.20762033138337832</v>
      </c>
      <c r="AF116">
        <f t="shared" si="187"/>
        <v>3.7073348965556918E-2</v>
      </c>
      <c r="AG116">
        <f t="shared" si="187"/>
        <v>0.24557078610724481</v>
      </c>
      <c r="AH116">
        <f t="shared" si="187"/>
        <v>0.41664179021046949</v>
      </c>
      <c r="AI116">
        <f t="shared" si="187"/>
        <v>0.55430480011220384</v>
      </c>
      <c r="AJ116">
        <f t="shared" si="187"/>
        <v>0.66403677026784913</v>
      </c>
      <c r="AK116">
        <f t="shared" si="187"/>
        <v>0.75107895379831402</v>
      </c>
      <c r="AL116" s="26">
        <f t="shared" ref="AL116:BQ116" si="188">1-AL115^2</f>
        <v>0.15690840774966652</v>
      </c>
      <c r="AM116" s="27">
        <f t="shared" si="188"/>
        <v>0.15052707581828517</v>
      </c>
      <c r="AN116" s="27">
        <f t="shared" si="188"/>
        <v>0.10848434533771056</v>
      </c>
      <c r="AO116" s="27">
        <f t="shared" si="188"/>
        <v>7.6839294018640314E-2</v>
      </c>
      <c r="AP116" s="27">
        <f t="shared" si="188"/>
        <v>5.2902230942475259E-2</v>
      </c>
      <c r="AQ116" s="27">
        <f t="shared" si="188"/>
        <v>-2.7610638697866121</v>
      </c>
      <c r="AR116" s="27">
        <f t="shared" si="188"/>
        <v>-3.2438728806892279</v>
      </c>
      <c r="AS116" s="27">
        <f t="shared" si="188"/>
        <v>-3.4885246073920646</v>
      </c>
      <c r="AT116" s="27">
        <f t="shared" si="188"/>
        <v>-3.4735866177026127</v>
      </c>
      <c r="AU116" s="27">
        <f t="shared" si="188"/>
        <v>0.99262758515031169</v>
      </c>
      <c r="AV116">
        <f t="shared" si="188"/>
        <v>0</v>
      </c>
      <c r="AW116">
        <f t="shared" si="188"/>
        <v>0</v>
      </c>
      <c r="AX116" s="27">
        <f t="shared" si="188"/>
        <v>0.53239622246335672</v>
      </c>
      <c r="AY116" s="27">
        <f t="shared" si="188"/>
        <v>0.98188459661751637</v>
      </c>
      <c r="AZ116" s="27">
        <f t="shared" si="188"/>
        <v>0.92397943439382191</v>
      </c>
      <c r="BA116" s="27">
        <f t="shared" si="188"/>
        <v>0.71973132740006318</v>
      </c>
      <c r="BB116" s="27">
        <f t="shared" si="188"/>
        <v>0.53178162657861994</v>
      </c>
      <c r="BC116" s="27">
        <f t="shared" si="188"/>
        <v>0.38835718074749592</v>
      </c>
      <c r="BD116" s="27">
        <f t="shared" si="188"/>
        <v>0.28346262603547012</v>
      </c>
      <c r="BE116" s="27">
        <f t="shared" si="188"/>
        <v>0.20692197015800096</v>
      </c>
      <c r="BF116" s="27">
        <f t="shared" si="188"/>
        <v>0.15052707581828539</v>
      </c>
      <c r="BG116" s="28">
        <f t="shared" si="188"/>
        <v>0.10848434533771079</v>
      </c>
      <c r="BH116" s="26">
        <f t="shared" si="188"/>
        <v>0.15690840774966652</v>
      </c>
      <c r="BI116" s="27">
        <f t="shared" si="188"/>
        <v>3.2383774341317673E-2</v>
      </c>
      <c r="BJ116" s="27">
        <f t="shared" si="188"/>
        <v>2.2911580744240045E-2</v>
      </c>
      <c r="BK116" s="27">
        <f t="shared" si="188"/>
        <v>1.601040675145049E-2</v>
      </c>
      <c r="BL116" s="27">
        <f t="shared" si="188"/>
        <v>1.0913039570074834E-2</v>
      </c>
      <c r="BM116" s="27">
        <f t="shared" si="188"/>
        <v>-2.7610638697866121</v>
      </c>
      <c r="BN116" s="27">
        <f t="shared" si="188"/>
        <v>-3.2438728806892279</v>
      </c>
      <c r="BO116" s="27">
        <f t="shared" si="188"/>
        <v>-3.4885246073920646</v>
      </c>
      <c r="BP116" s="27">
        <f t="shared" si="188"/>
        <v>-3.4735866177026127</v>
      </c>
      <c r="BQ116" s="27">
        <f t="shared" si="188"/>
        <v>0.99262758515031169</v>
      </c>
      <c r="BR116">
        <f t="shared" ref="BR116:CW116" si="189">1-BR115^2</f>
        <v>0</v>
      </c>
      <c r="BS116">
        <f t="shared" si="189"/>
        <v>0</v>
      </c>
      <c r="BT116" s="27">
        <f t="shared" si="189"/>
        <v>0.99868737340627045</v>
      </c>
      <c r="BU116" s="27">
        <f t="shared" si="189"/>
        <v>0.66196646763572053</v>
      </c>
      <c r="BV116" s="27">
        <f t="shared" si="189"/>
        <v>0.36904859361081732</v>
      </c>
      <c r="BW116" s="27">
        <f t="shared" si="189"/>
        <v>0.22027481351660472</v>
      </c>
      <c r="BX116" s="27">
        <f t="shared" si="189"/>
        <v>0.14055101604627007</v>
      </c>
      <c r="BY116" s="27">
        <f t="shared" si="189"/>
        <v>9.4055323241082234E-2</v>
      </c>
      <c r="BZ116" s="27">
        <f t="shared" si="189"/>
        <v>6.494328770237523E-2</v>
      </c>
      <c r="CA116" s="27">
        <f t="shared" si="189"/>
        <v>4.5679966443790576E-2</v>
      </c>
      <c r="CB116" s="27">
        <f t="shared" si="189"/>
        <v>3.2383774341317895E-2</v>
      </c>
      <c r="CC116" s="28">
        <f t="shared" si="189"/>
        <v>2.2911580744240267E-2</v>
      </c>
      <c r="CD116" s="26">
        <f t="shared" si="189"/>
        <v>0.15690840774966652</v>
      </c>
      <c r="CE116" s="27">
        <f t="shared" si="189"/>
        <v>6.624197836603285E-3</v>
      </c>
      <c r="CF116" s="27">
        <f t="shared" si="189"/>
        <v>4.6686015956319826E-3</v>
      </c>
      <c r="CG116" s="27">
        <f t="shared" si="189"/>
        <v>3.2532809237608706E-3</v>
      </c>
      <c r="CH116" s="27">
        <f t="shared" si="189"/>
        <v>2.2129577147441681E-3</v>
      </c>
      <c r="CI116" s="27">
        <f t="shared" si="189"/>
        <v>-2.7610638697866121</v>
      </c>
      <c r="CJ116" s="27">
        <f t="shared" si="189"/>
        <v>-3.2438728806892279</v>
      </c>
      <c r="CK116" s="27">
        <f t="shared" si="189"/>
        <v>-3.4885246073920646</v>
      </c>
      <c r="CL116" s="27">
        <f t="shared" si="189"/>
        <v>-3.4735866177026127</v>
      </c>
      <c r="CM116" s="27">
        <f t="shared" si="189"/>
        <v>0.99262758515031169</v>
      </c>
      <c r="CN116">
        <f t="shared" si="189"/>
        <v>0</v>
      </c>
      <c r="CO116">
        <f t="shared" si="189"/>
        <v>0</v>
      </c>
      <c r="CP116" s="27">
        <f t="shared" si="189"/>
        <v>0.5861872482084256</v>
      </c>
      <c r="CQ116" s="27">
        <f t="shared" si="189"/>
        <v>0.19262693145769727</v>
      </c>
      <c r="CR116" s="27">
        <f t="shared" si="189"/>
        <v>8.8429698810242319E-2</v>
      </c>
      <c r="CS116" s="27">
        <f t="shared" si="189"/>
        <v>4.8934714807056134E-2</v>
      </c>
      <c r="CT116" s="27">
        <f t="shared" si="189"/>
        <v>3.010358700473692E-2</v>
      </c>
      <c r="CU116" s="27">
        <f t="shared" si="189"/>
        <v>1.974138808303072E-2</v>
      </c>
      <c r="CV116" s="27">
        <f t="shared" si="189"/>
        <v>1.3464280118634098E-2</v>
      </c>
      <c r="CW116" s="27">
        <f t="shared" si="189"/>
        <v>9.3950891107886791E-3</v>
      </c>
      <c r="CX116" s="27">
        <f t="shared" ref="CX116:EC116" si="190">1-CX115^2</f>
        <v>6.624197836603507E-3</v>
      </c>
      <c r="CY116" s="28">
        <f t="shared" si="190"/>
        <v>4.6686015956317606E-3</v>
      </c>
      <c r="CZ116" s="26">
        <f t="shared" si="190"/>
        <v>0.15690840774966652</v>
      </c>
      <c r="DA116" s="27">
        <f t="shared" si="190"/>
        <v>1.3409506830258655E-3</v>
      </c>
      <c r="DB116" s="27">
        <f t="shared" si="190"/>
        <v>9.4433495177825844E-4</v>
      </c>
      <c r="DC116" s="27">
        <f t="shared" si="190"/>
        <v>6.576803271932663E-4</v>
      </c>
      <c r="DD116" s="27">
        <f t="shared" si="190"/>
        <v>4.4718348937955454E-4</v>
      </c>
      <c r="DE116" s="27">
        <f t="shared" si="190"/>
        <v>-2.7610638697866121</v>
      </c>
      <c r="DF116" s="27">
        <f t="shared" si="190"/>
        <v>-3.2438728806892279</v>
      </c>
      <c r="DG116" s="27">
        <f t="shared" si="190"/>
        <v>-3.4885246073920646</v>
      </c>
      <c r="DH116" s="27">
        <f t="shared" si="190"/>
        <v>-3.4735866177026127</v>
      </c>
      <c r="DI116" s="27">
        <f t="shared" si="190"/>
        <v>0.99262758515031169</v>
      </c>
      <c r="DJ116">
        <f t="shared" si="190"/>
        <v>0</v>
      </c>
      <c r="DK116">
        <f t="shared" si="190"/>
        <v>0</v>
      </c>
      <c r="DL116" s="27">
        <f t="shared" si="190"/>
        <v>0.16089539586421908</v>
      </c>
      <c r="DM116" s="27">
        <f t="shared" si="190"/>
        <v>4.2242054983501753E-2</v>
      </c>
      <c r="DN116" s="27">
        <f t="shared" si="190"/>
        <v>1.8516133148033576E-2</v>
      </c>
      <c r="DO116" s="27">
        <f t="shared" si="190"/>
        <v>1.0078030444646724E-2</v>
      </c>
      <c r="DP116" s="27">
        <f t="shared" si="190"/>
        <v>6.1520526913675377E-3</v>
      </c>
      <c r="DQ116" s="27">
        <f t="shared" si="190"/>
        <v>4.0174612172935165E-3</v>
      </c>
      <c r="DR116" s="27">
        <f t="shared" si="190"/>
        <v>2.7331060065742818E-3</v>
      </c>
      <c r="DS116" s="27">
        <f t="shared" si="190"/>
        <v>1.9039841787977796E-3</v>
      </c>
      <c r="DT116" s="27">
        <f t="shared" si="190"/>
        <v>1.3409506830256435E-3</v>
      </c>
      <c r="DU116" s="28">
        <f t="shared" si="190"/>
        <v>9.4433495177825844E-4</v>
      </c>
      <c r="DV116" s="26">
        <f t="shared" si="190"/>
        <v>0.15690840774966652</v>
      </c>
      <c r="DW116" s="27">
        <f t="shared" si="190"/>
        <v>2.7087825223726103E-4</v>
      </c>
      <c r="DX116" s="27">
        <f t="shared" si="190"/>
        <v>1.9072982312839937E-4</v>
      </c>
      <c r="DY116" s="27">
        <f t="shared" si="190"/>
        <v>1.3281822940147681E-4</v>
      </c>
      <c r="DZ116" s="27">
        <f t="shared" si="190"/>
        <v>9.0300904630802314E-5</v>
      </c>
      <c r="EA116" s="27">
        <f t="shared" si="190"/>
        <v>-2.7610638697866121</v>
      </c>
      <c r="EB116" s="27">
        <f t="shared" si="190"/>
        <v>-3.2438728806892279</v>
      </c>
      <c r="EC116" s="27">
        <f t="shared" si="190"/>
        <v>-3.4885246073920646</v>
      </c>
      <c r="ED116" s="27">
        <f t="shared" ref="ED116:FI116" si="191">1-ED115^2</f>
        <v>-3.4735866177026127</v>
      </c>
      <c r="EE116" s="27">
        <f t="shared" si="191"/>
        <v>0.99262758515031169</v>
      </c>
      <c r="EF116">
        <f t="shared" si="191"/>
        <v>0</v>
      </c>
      <c r="EG116">
        <f t="shared" si="191"/>
        <v>0</v>
      </c>
      <c r="EH116" s="27">
        <f t="shared" si="191"/>
        <v>3.4775829629890009E-2</v>
      </c>
      <c r="EI116" s="27">
        <f t="shared" si="191"/>
        <v>8.6757165858272201E-3</v>
      </c>
      <c r="EJ116" s="27">
        <f t="shared" si="191"/>
        <v>3.7662493695560517E-3</v>
      </c>
      <c r="EK116" s="27">
        <f t="shared" si="191"/>
        <v>2.0429477903551874E-3</v>
      </c>
      <c r="EL116" s="27">
        <f t="shared" si="191"/>
        <v>1.2451376480849818E-3</v>
      </c>
      <c r="EM116" s="27">
        <f t="shared" si="191"/>
        <v>8.1241466143855412E-4</v>
      </c>
      <c r="EN116" s="27">
        <f t="shared" si="191"/>
        <v>5.5240731719685687E-4</v>
      </c>
      <c r="EO116" s="8">
        <f t="shared" si="191"/>
        <v>3.8470015034042238E-4</v>
      </c>
      <c r="EP116" s="27">
        <f t="shared" si="191"/>
        <v>2.7087825223703899E-4</v>
      </c>
      <c r="EQ116" s="28">
        <f t="shared" si="191"/>
        <v>1.9072982312862141E-4</v>
      </c>
      <c r="ER116" s="26">
        <f t="shared" si="191"/>
        <v>0.15690840774966652</v>
      </c>
      <c r="ES116" s="27">
        <f t="shared" si="191"/>
        <v>5.4695288424277955E-5</v>
      </c>
      <c r="ET116" s="27">
        <f t="shared" si="191"/>
        <v>3.8510618335596547E-5</v>
      </c>
      <c r="EU116" s="8">
        <f t="shared" si="191"/>
        <v>2.681695940576212E-5</v>
      </c>
      <c r="EV116" s="27">
        <f t="shared" si="191"/>
        <v>1.8232095214232302E-5</v>
      </c>
      <c r="EW116" s="27">
        <f t="shared" si="191"/>
        <v>-2.7610638697866121</v>
      </c>
      <c r="EX116" s="27">
        <f t="shared" si="191"/>
        <v>-3.2438728806892279</v>
      </c>
      <c r="EY116" s="27">
        <f t="shared" si="191"/>
        <v>-3.4885246073920646</v>
      </c>
      <c r="EZ116" s="27">
        <f t="shared" si="191"/>
        <v>-3.4735866177026127</v>
      </c>
      <c r="FA116" s="27">
        <f t="shared" si="191"/>
        <v>0.99262758515031169</v>
      </c>
      <c r="FB116" s="8">
        <f t="shared" si="191"/>
        <v>0</v>
      </c>
      <c r="FC116">
        <f t="shared" si="191"/>
        <v>0</v>
      </c>
      <c r="FD116" s="27">
        <f t="shared" si="191"/>
        <v>7.1204574687986355E-3</v>
      </c>
      <c r="FE116" s="27">
        <f t="shared" si="191"/>
        <v>1.7576901644272835E-3</v>
      </c>
      <c r="FF116" s="27">
        <f t="shared" si="191"/>
        <v>7.615378192405986E-4</v>
      </c>
      <c r="FG116" s="27">
        <f t="shared" si="191"/>
        <v>4.1280068111426704E-4</v>
      </c>
      <c r="FH116" s="27">
        <f t="shared" si="191"/>
        <v>2.5151394979383568E-4</v>
      </c>
      <c r="FI116" s="8">
        <f t="shared" si="191"/>
        <v>1.640768907944512E-4</v>
      </c>
      <c r="FJ116" s="27">
        <f t="shared" ref="FJ116:GO116" si="192">1-FJ115^2</f>
        <v>1.1155370669724274E-4</v>
      </c>
      <c r="FK116" s="27">
        <f t="shared" si="192"/>
        <v>7.7681546817975899E-5</v>
      </c>
      <c r="FL116" s="27">
        <f t="shared" si="192"/>
        <v>5.469528842405591E-5</v>
      </c>
      <c r="FM116" s="28">
        <f t="shared" si="192"/>
        <v>3.8510618335818592E-5</v>
      </c>
      <c r="FN116" s="26">
        <f t="shared" si="192"/>
        <v>0.15690840774966652</v>
      </c>
      <c r="FO116" s="27">
        <f t="shared" si="192"/>
        <v>1.1043029313539954E-5</v>
      </c>
      <c r="FP116" s="8">
        <f t="shared" si="192"/>
        <v>7.7752792367880019E-6</v>
      </c>
      <c r="FQ116" s="27">
        <f t="shared" si="192"/>
        <v>5.4143086677393981E-6</v>
      </c>
      <c r="FR116" s="27">
        <f t="shared" si="192"/>
        <v>3.6810233208228738E-6</v>
      </c>
      <c r="FS116" s="27">
        <f t="shared" si="192"/>
        <v>-2.7610638697866121</v>
      </c>
      <c r="FT116" s="27">
        <f t="shared" si="192"/>
        <v>-3.2438728806892279</v>
      </c>
      <c r="FU116" s="27">
        <f t="shared" si="192"/>
        <v>-3.4885246073920646</v>
      </c>
      <c r="FV116" s="27">
        <f t="shared" si="192"/>
        <v>-3.4735866177026127</v>
      </c>
      <c r="FW116" s="8">
        <f t="shared" si="192"/>
        <v>0.99262758515031169</v>
      </c>
      <c r="FX116">
        <f t="shared" si="192"/>
        <v>0</v>
      </c>
      <c r="FY116">
        <f t="shared" si="192"/>
        <v>0</v>
      </c>
      <c r="FZ116" s="27">
        <f t="shared" si="192"/>
        <v>1.4416964482965033E-3</v>
      </c>
      <c r="GA116" s="27">
        <f t="shared" si="192"/>
        <v>3.5512067469567477E-4</v>
      </c>
      <c r="GB116" s="27">
        <f t="shared" si="192"/>
        <v>1.5379857768527128E-4</v>
      </c>
      <c r="GC116" s="27">
        <f t="shared" si="192"/>
        <v>8.3356752255014932E-5</v>
      </c>
      <c r="GD116" s="8">
        <f t="shared" si="192"/>
        <v>5.0784888013910567E-5</v>
      </c>
      <c r="GE116" s="27">
        <f t="shared" si="192"/>
        <v>3.3128722096598118E-5</v>
      </c>
      <c r="GF116" s="27">
        <f t="shared" si="192"/>
        <v>2.2523307608990351E-5</v>
      </c>
      <c r="GG116" s="27">
        <f t="shared" si="192"/>
        <v>1.568412001229369E-5</v>
      </c>
      <c r="GH116" s="27">
        <f t="shared" si="192"/>
        <v>1.1043029313317909E-5</v>
      </c>
      <c r="GI116" s="28">
        <f t="shared" si="192"/>
        <v>7.7752792367880019E-6</v>
      </c>
      <c r="GJ116" s="26">
        <f t="shared" si="192"/>
        <v>0.15690840774966652</v>
      </c>
      <c r="GK116" s="8">
        <f t="shared" si="192"/>
        <v>2.2295589916510039E-6</v>
      </c>
      <c r="GL116" s="27">
        <f t="shared" si="192"/>
        <v>1.5698066749836315E-6</v>
      </c>
      <c r="GM116" s="27">
        <f t="shared" si="192"/>
        <v>1.0931324291307831E-6</v>
      </c>
      <c r="GN116" s="27">
        <f t="shared" si="192"/>
        <v>7.4318688270125222E-7</v>
      </c>
      <c r="GO116" s="27">
        <f t="shared" si="192"/>
        <v>-2.7610638697866121</v>
      </c>
      <c r="GP116" s="27">
        <f t="shared" ref="GP116:HE116" si="193">1-GP115^2</f>
        <v>-3.2438728806892279</v>
      </c>
      <c r="GQ116" s="27">
        <f t="shared" si="193"/>
        <v>-3.4885246073920646</v>
      </c>
      <c r="GR116" s="8">
        <f t="shared" si="193"/>
        <v>-3.4735866177026127</v>
      </c>
      <c r="GS116" s="27">
        <f t="shared" si="193"/>
        <v>0.99262758515031169</v>
      </c>
      <c r="GT116">
        <f t="shared" si="193"/>
        <v>0</v>
      </c>
      <c r="GU116">
        <f t="shared" si="193"/>
        <v>0</v>
      </c>
      <c r="GV116" s="27">
        <f t="shared" si="193"/>
        <v>2.9124108357214684E-4</v>
      </c>
      <c r="GW116" s="27">
        <f t="shared" si="193"/>
        <v>7.1707790051389608E-5</v>
      </c>
      <c r="GX116" s="27">
        <f t="shared" si="193"/>
        <v>3.1053303204076066E-5</v>
      </c>
      <c r="GY116" s="8">
        <f t="shared" si="193"/>
        <v>1.6829997865674962E-5</v>
      </c>
      <c r="GZ116" s="27">
        <f t="shared" si="193"/>
        <v>1.0253499853951631E-5</v>
      </c>
      <c r="HA116" s="27">
        <f t="shared" si="193"/>
        <v>6.6886620615491665E-6</v>
      </c>
      <c r="HB116" s="27">
        <f t="shared" si="193"/>
        <v>4.5474182525095941E-6</v>
      </c>
      <c r="HC116" s="27">
        <f t="shared" si="193"/>
        <v>3.1665890375398575E-6</v>
      </c>
      <c r="HD116" s="27">
        <f t="shared" si="193"/>
        <v>2.2295589914289593E-6</v>
      </c>
      <c r="HE116" s="28">
        <f t="shared" si="193"/>
        <v>1.5698066747615869E-6</v>
      </c>
    </row>
    <row r="117" spans="1:213" x14ac:dyDescent="0.2">
      <c r="B117">
        <f>1-B116^2</f>
        <v>0</v>
      </c>
      <c r="C117">
        <f t="shared" ref="C117:K117" si="194">1-C116^2</f>
        <v>0</v>
      </c>
      <c r="D117">
        <f t="shared" si="194"/>
        <v>0</v>
      </c>
      <c r="E117">
        <f t="shared" si="194"/>
        <v>0</v>
      </c>
      <c r="F117">
        <f t="shared" si="194"/>
        <v>0</v>
      </c>
      <c r="G117">
        <f t="shared" si="194"/>
        <v>0</v>
      </c>
      <c r="H117">
        <f t="shared" si="194"/>
        <v>0</v>
      </c>
      <c r="I117">
        <f t="shared" si="194"/>
        <v>0</v>
      </c>
      <c r="K117">
        <f t="shared" si="194"/>
        <v>0</v>
      </c>
      <c r="L117">
        <f>1-L116^2</f>
        <v>0</v>
      </c>
      <c r="M117">
        <f>1-M116^2</f>
        <v>0</v>
      </c>
      <c r="P117">
        <f t="shared" ref="P117:X117" si="195">1-P116^2</f>
        <v>0.99851516284456132</v>
      </c>
      <c r="Q117">
        <f t="shared" si="195"/>
        <v>0.55905516773224395</v>
      </c>
      <c r="R117">
        <f t="shared" si="195"/>
        <v>0.43588040516123028</v>
      </c>
      <c r="S117">
        <f t="shared" si="195"/>
        <v>8.7704745455083E-2</v>
      </c>
      <c r="T117">
        <f t="shared" si="195"/>
        <v>-0.53855613950114556</v>
      </c>
      <c r="U117">
        <f t="shared" si="195"/>
        <v>-1.2143669546995728</v>
      </c>
      <c r="V117">
        <f t="shared" si="195"/>
        <v>-1.8603269626101802</v>
      </c>
      <c r="W117">
        <f t="shared" si="195"/>
        <v>-2.4026909165502768</v>
      </c>
      <c r="X117">
        <f t="shared" si="195"/>
        <v>-2.7838349935212983</v>
      </c>
      <c r="Y117">
        <f t="shared" ref="Y117:AK117" si="196">1-Y116^2</f>
        <v>6.1624176671211117E-3</v>
      </c>
      <c r="Z117">
        <f t="shared" si="196"/>
        <v>0</v>
      </c>
      <c r="AA117">
        <f t="shared" si="196"/>
        <v>0</v>
      </c>
      <c r="AB117">
        <f t="shared" si="196"/>
        <v>0.14077119712343056</v>
      </c>
      <c r="AC117">
        <f t="shared" si="196"/>
        <v>0.46255171082802438</v>
      </c>
      <c r="AD117">
        <f t="shared" si="196"/>
        <v>0.77404361426231738</v>
      </c>
      <c r="AE117">
        <f t="shared" si="196"/>
        <v>0.95689379799625618</v>
      </c>
      <c r="AF117">
        <f t="shared" si="196"/>
        <v>0.99862556679647807</v>
      </c>
      <c r="AG117">
        <f t="shared" si="196"/>
        <v>0.93969498901066983</v>
      </c>
      <c r="AH117">
        <f t="shared" si="196"/>
        <v>0.82640961865021512</v>
      </c>
      <c r="AI117">
        <f t="shared" si="196"/>
        <v>0.69274618857256975</v>
      </c>
      <c r="AJ117">
        <f t="shared" si="196"/>
        <v>0.55905516773224373</v>
      </c>
      <c r="AK117">
        <f t="shared" si="196"/>
        <v>0.43588040516123006</v>
      </c>
      <c r="AL117" s="26">
        <f t="shared" ref="AL117:BQ117" si="197">SQRT(AL116)</f>
        <v>0.39611665926803247</v>
      </c>
      <c r="AM117" s="27">
        <f t="shared" si="197"/>
        <v>0.38797818987448918</v>
      </c>
      <c r="AN117" s="27">
        <f t="shared" si="197"/>
        <v>0.32936961811574328</v>
      </c>
      <c r="AO117" s="27">
        <f t="shared" si="197"/>
        <v>0.27719901518338824</v>
      </c>
      <c r="AP117" s="27">
        <f t="shared" si="197"/>
        <v>0.23000484982381406</v>
      </c>
      <c r="AQ117" s="27" t="e">
        <f t="shared" si="197"/>
        <v>#NUM!</v>
      </c>
      <c r="AR117" s="27" t="e">
        <f t="shared" si="197"/>
        <v>#NUM!</v>
      </c>
      <c r="AS117" s="27" t="e">
        <f t="shared" si="197"/>
        <v>#NUM!</v>
      </c>
      <c r="AT117" s="27" t="e">
        <f t="shared" si="197"/>
        <v>#NUM!</v>
      </c>
      <c r="AU117" s="27">
        <f t="shared" si="197"/>
        <v>0.99630697335224538</v>
      </c>
      <c r="AV117">
        <f t="shared" si="197"/>
        <v>0</v>
      </c>
      <c r="AW117">
        <f t="shared" si="197"/>
        <v>0</v>
      </c>
      <c r="AX117" s="27">
        <f t="shared" si="197"/>
        <v>0.72965486530506785</v>
      </c>
      <c r="AY117" s="27">
        <f t="shared" si="197"/>
        <v>0.99090090151211208</v>
      </c>
      <c r="AZ117" s="27">
        <f t="shared" si="197"/>
        <v>0.96123848986285498</v>
      </c>
      <c r="BA117" s="27">
        <f t="shared" si="197"/>
        <v>0.84836980580408639</v>
      </c>
      <c r="BB117" s="27">
        <f t="shared" si="197"/>
        <v>0.72923358848768061</v>
      </c>
      <c r="BC117" s="27">
        <f t="shared" si="197"/>
        <v>0.62318310370828889</v>
      </c>
      <c r="BD117" s="27">
        <f t="shared" si="197"/>
        <v>0.53241208291648501</v>
      </c>
      <c r="BE117" s="27">
        <f t="shared" si="197"/>
        <v>0.45488676630344055</v>
      </c>
      <c r="BF117" s="27">
        <f t="shared" si="197"/>
        <v>0.38797818987448945</v>
      </c>
      <c r="BG117" s="28">
        <f t="shared" si="197"/>
        <v>0.32936961811574361</v>
      </c>
      <c r="BH117" s="26">
        <f t="shared" si="197"/>
        <v>0.39611665926803247</v>
      </c>
      <c r="BI117" s="27">
        <f t="shared" si="197"/>
        <v>0.17995492308163641</v>
      </c>
      <c r="BJ117" s="27">
        <f t="shared" si="197"/>
        <v>0.15136571852384556</v>
      </c>
      <c r="BK117" s="27">
        <f t="shared" si="197"/>
        <v>0.12653223601695535</v>
      </c>
      <c r="BL117" s="27">
        <f t="shared" si="197"/>
        <v>0.10446549463854002</v>
      </c>
      <c r="BM117" s="27" t="e">
        <f t="shared" si="197"/>
        <v>#NUM!</v>
      </c>
      <c r="BN117" s="27" t="e">
        <f t="shared" si="197"/>
        <v>#NUM!</v>
      </c>
      <c r="BO117" s="27" t="e">
        <f t="shared" si="197"/>
        <v>#NUM!</v>
      </c>
      <c r="BP117" s="27" t="e">
        <f t="shared" si="197"/>
        <v>#NUM!</v>
      </c>
      <c r="BQ117" s="27">
        <f t="shared" si="197"/>
        <v>0.99630697335224538</v>
      </c>
      <c r="BR117">
        <f t="shared" ref="BR117:CW117" si="198">SQRT(BR116)</f>
        <v>0</v>
      </c>
      <c r="BS117">
        <f t="shared" si="198"/>
        <v>0</v>
      </c>
      <c r="BT117" s="27">
        <f t="shared" si="198"/>
        <v>0.99934347118809475</v>
      </c>
      <c r="BU117" s="27">
        <f t="shared" si="198"/>
        <v>0.8136132174662114</v>
      </c>
      <c r="BV117" s="27">
        <f t="shared" si="198"/>
        <v>0.60749369841243406</v>
      </c>
      <c r="BW117" s="27">
        <f t="shared" si="198"/>
        <v>0.46933443674697972</v>
      </c>
      <c r="BX117" s="27">
        <f t="shared" si="198"/>
        <v>0.3749013417504265</v>
      </c>
      <c r="BY117" s="27">
        <f t="shared" si="198"/>
        <v>0.30668440332218105</v>
      </c>
      <c r="BZ117" s="27">
        <f t="shared" si="198"/>
        <v>0.25483972944259542</v>
      </c>
      <c r="CA117" s="27">
        <f t="shared" si="198"/>
        <v>0.21372872161642331</v>
      </c>
      <c r="CB117" s="27">
        <f t="shared" si="198"/>
        <v>0.17995492308163702</v>
      </c>
      <c r="CC117" s="28">
        <f t="shared" si="198"/>
        <v>0.15136571852384631</v>
      </c>
      <c r="CD117" s="26">
        <f t="shared" si="198"/>
        <v>0.39611665926803247</v>
      </c>
      <c r="CE117" s="27">
        <f t="shared" si="198"/>
        <v>8.1389175180752907E-2</v>
      </c>
      <c r="CF117" s="27">
        <f t="shared" si="198"/>
        <v>6.8327165868576623E-2</v>
      </c>
      <c r="CG117" s="27">
        <f t="shared" si="198"/>
        <v>5.7037539601221147E-2</v>
      </c>
      <c r="CH117" s="27">
        <f t="shared" si="198"/>
        <v>4.7042084506792085E-2</v>
      </c>
      <c r="CI117" s="27" t="e">
        <f t="shared" si="198"/>
        <v>#NUM!</v>
      </c>
      <c r="CJ117" s="27" t="e">
        <f t="shared" si="198"/>
        <v>#NUM!</v>
      </c>
      <c r="CK117" s="27" t="e">
        <f t="shared" si="198"/>
        <v>#NUM!</v>
      </c>
      <c r="CL117" s="27" t="e">
        <f t="shared" si="198"/>
        <v>#NUM!</v>
      </c>
      <c r="CM117" s="27">
        <f t="shared" si="198"/>
        <v>0.99630697335224538</v>
      </c>
      <c r="CN117">
        <f t="shared" si="198"/>
        <v>0</v>
      </c>
      <c r="CO117">
        <f t="shared" si="198"/>
        <v>0</v>
      </c>
      <c r="CP117" s="27">
        <f t="shared" si="198"/>
        <v>0.76562866208654023</v>
      </c>
      <c r="CQ117" s="27">
        <f t="shared" si="198"/>
        <v>0.43889284735308376</v>
      </c>
      <c r="CR117" s="27">
        <f t="shared" si="198"/>
        <v>0.29737131470644967</v>
      </c>
      <c r="CS117" s="27">
        <f t="shared" si="198"/>
        <v>0.22121192284109853</v>
      </c>
      <c r="CT117" s="27">
        <f t="shared" si="198"/>
        <v>0.17350385299680501</v>
      </c>
      <c r="CU117" s="27">
        <f t="shared" si="198"/>
        <v>0.14050405005917346</v>
      </c>
      <c r="CV117" s="27">
        <f t="shared" si="198"/>
        <v>0.11603568467774944</v>
      </c>
      <c r="CW117" s="27">
        <f t="shared" si="198"/>
        <v>9.6928267862314954E-2</v>
      </c>
      <c r="CX117" s="27">
        <f t="shared" ref="CX117:EC117" si="199">SQRT(CX116)</f>
        <v>8.1389175180754267E-2</v>
      </c>
      <c r="CY117" s="28">
        <f t="shared" si="199"/>
        <v>6.8327165868574999E-2</v>
      </c>
      <c r="CZ117" s="26">
        <f t="shared" si="199"/>
        <v>0.39611665926803247</v>
      </c>
      <c r="DA117" s="27">
        <f t="shared" si="199"/>
        <v>3.6618993473686107E-2</v>
      </c>
      <c r="DB117" s="27">
        <f t="shared" si="199"/>
        <v>3.0730033383943117E-2</v>
      </c>
      <c r="DC117" s="27">
        <f t="shared" si="199"/>
        <v>2.5645278848031E-2</v>
      </c>
      <c r="DD117" s="27">
        <f t="shared" si="199"/>
        <v>2.1146713441562368E-2</v>
      </c>
      <c r="DE117" s="27" t="e">
        <f t="shared" si="199"/>
        <v>#NUM!</v>
      </c>
      <c r="DF117" s="27" t="e">
        <f t="shared" si="199"/>
        <v>#NUM!</v>
      </c>
      <c r="DG117" s="27" t="e">
        <f t="shared" si="199"/>
        <v>#NUM!</v>
      </c>
      <c r="DH117" s="27" t="e">
        <f t="shared" si="199"/>
        <v>#NUM!</v>
      </c>
      <c r="DI117" s="27">
        <f t="shared" si="199"/>
        <v>0.99630697335224538</v>
      </c>
      <c r="DJ117">
        <f t="shared" si="199"/>
        <v>0</v>
      </c>
      <c r="DK117">
        <f t="shared" si="199"/>
        <v>0</v>
      </c>
      <c r="DL117" s="27">
        <f t="shared" si="199"/>
        <v>0.40111768331029624</v>
      </c>
      <c r="DM117" s="27">
        <f t="shared" si="199"/>
        <v>0.20552872058060828</v>
      </c>
      <c r="DN117" s="27">
        <f t="shared" si="199"/>
        <v>0.13607399879489679</v>
      </c>
      <c r="DO117" s="27">
        <f t="shared" si="199"/>
        <v>0.10038939408446852</v>
      </c>
      <c r="DP117" s="27">
        <f t="shared" si="199"/>
        <v>7.8435022097067944E-2</v>
      </c>
      <c r="DQ117" s="27">
        <f t="shared" si="199"/>
        <v>6.3383445924732718E-2</v>
      </c>
      <c r="DR117" s="27">
        <f t="shared" si="199"/>
        <v>5.2279116352270928E-2</v>
      </c>
      <c r="DS117" s="27">
        <f t="shared" si="199"/>
        <v>4.3634667167262539E-2</v>
      </c>
      <c r="DT117" s="27">
        <f t="shared" si="199"/>
        <v>3.6618993473683074E-2</v>
      </c>
      <c r="DU117" s="28">
        <f t="shared" si="199"/>
        <v>3.0730033383943117E-2</v>
      </c>
      <c r="DV117" s="26">
        <f t="shared" si="199"/>
        <v>0.39611665926803247</v>
      </c>
      <c r="DW117" s="27">
        <f t="shared" si="199"/>
        <v>1.6458379392797488E-2</v>
      </c>
      <c r="DX117" s="27">
        <f t="shared" si="199"/>
        <v>1.3810496845819826E-2</v>
      </c>
      <c r="DY117" s="27">
        <f t="shared" si="199"/>
        <v>1.152467914527241E-2</v>
      </c>
      <c r="DZ117" s="27">
        <f t="shared" si="199"/>
        <v>9.5026788134084748E-3</v>
      </c>
      <c r="EA117" s="27" t="e">
        <f t="shared" si="199"/>
        <v>#NUM!</v>
      </c>
      <c r="EB117" s="27" t="e">
        <f t="shared" si="199"/>
        <v>#NUM!</v>
      </c>
      <c r="EC117" s="27" t="e">
        <f t="shared" si="199"/>
        <v>#NUM!</v>
      </c>
      <c r="ED117" s="27" t="e">
        <f t="shared" ref="ED117:FI117" si="200">SQRT(ED116)</f>
        <v>#NUM!</v>
      </c>
      <c r="EE117" s="27">
        <f t="shared" si="200"/>
        <v>0.99630697335224538</v>
      </c>
      <c r="EF117">
        <f t="shared" si="200"/>
        <v>0</v>
      </c>
      <c r="EG117">
        <f t="shared" si="200"/>
        <v>0</v>
      </c>
      <c r="EH117" s="27">
        <f t="shared" si="200"/>
        <v>0.18648278641711147</v>
      </c>
      <c r="EI117" s="27">
        <f t="shared" si="200"/>
        <v>9.3143526805823815E-2</v>
      </c>
      <c r="EJ117" s="27">
        <f t="shared" si="200"/>
        <v>6.1369775700714856E-2</v>
      </c>
      <c r="EK117" s="27">
        <f t="shared" si="200"/>
        <v>4.519897997029565E-2</v>
      </c>
      <c r="EL117" s="27">
        <f t="shared" si="200"/>
        <v>3.5286508017725156E-2</v>
      </c>
      <c r="EM117" s="27">
        <f t="shared" si="200"/>
        <v>2.8502888650776329E-2</v>
      </c>
      <c r="EN117" s="27">
        <f t="shared" si="200"/>
        <v>2.3503346936061188E-2</v>
      </c>
      <c r="EO117" s="8">
        <f t="shared" si="200"/>
        <v>1.9613774505189519E-2</v>
      </c>
      <c r="EP117" s="27">
        <f t="shared" si="200"/>
        <v>1.6458379392790743E-2</v>
      </c>
      <c r="EQ117" s="28">
        <f t="shared" si="200"/>
        <v>1.3810496845827865E-2</v>
      </c>
      <c r="ER117" s="26">
        <f t="shared" si="200"/>
        <v>0.39611665926803247</v>
      </c>
      <c r="ES117" s="27">
        <f t="shared" si="200"/>
        <v>7.3956263037201894E-3</v>
      </c>
      <c r="ET117" s="27">
        <f t="shared" si="200"/>
        <v>6.2056924138726493E-3</v>
      </c>
      <c r="EU117" s="8">
        <f t="shared" si="200"/>
        <v>5.1785093806772349E-3</v>
      </c>
      <c r="EV117" s="27">
        <f t="shared" si="200"/>
        <v>4.2699057617507554E-3</v>
      </c>
      <c r="EW117" s="27" t="e">
        <f t="shared" si="200"/>
        <v>#NUM!</v>
      </c>
      <c r="EX117" s="27" t="e">
        <f t="shared" si="200"/>
        <v>#NUM!</v>
      </c>
      <c r="EY117" s="27" t="e">
        <f t="shared" si="200"/>
        <v>#NUM!</v>
      </c>
      <c r="EZ117" s="27" t="e">
        <f t="shared" si="200"/>
        <v>#NUM!</v>
      </c>
      <c r="FA117" s="27">
        <f t="shared" si="200"/>
        <v>0.99630697335224538</v>
      </c>
      <c r="FB117" s="8">
        <f t="shared" si="200"/>
        <v>0</v>
      </c>
      <c r="FC117">
        <f t="shared" si="200"/>
        <v>0</v>
      </c>
      <c r="FD117" s="27">
        <f t="shared" si="200"/>
        <v>8.4382803157981398E-2</v>
      </c>
      <c r="FE117" s="27">
        <f t="shared" si="200"/>
        <v>4.1924815615900848E-2</v>
      </c>
      <c r="FF117" s="27">
        <f t="shared" si="200"/>
        <v>2.759597469270833E-2</v>
      </c>
      <c r="FG117" s="27">
        <f t="shared" si="200"/>
        <v>2.0317496920493602E-2</v>
      </c>
      <c r="FH117" s="27">
        <f t="shared" si="200"/>
        <v>1.5859191334801268E-2</v>
      </c>
      <c r="FI117" s="8">
        <f t="shared" si="200"/>
        <v>1.2809250204225507E-2</v>
      </c>
      <c r="FJ117" s="27">
        <f t="shared" ref="FJ117:GO117" si="201">SQRT(FJ116)</f>
        <v>1.0561898820630822E-2</v>
      </c>
      <c r="FK117" s="27">
        <f t="shared" si="201"/>
        <v>8.8137135656870483E-3</v>
      </c>
      <c r="FL117" s="27">
        <f t="shared" si="201"/>
        <v>7.395626303705178E-3</v>
      </c>
      <c r="FM117" s="28">
        <f t="shared" si="201"/>
        <v>6.2056924138905395E-3</v>
      </c>
      <c r="FN117" s="26">
        <f t="shared" si="201"/>
        <v>0.39611665926803247</v>
      </c>
      <c r="FO117" s="27">
        <f t="shared" si="201"/>
        <v>3.323105372018762E-3</v>
      </c>
      <c r="FP117" s="8">
        <f t="shared" si="201"/>
        <v>2.788418769982013E-3</v>
      </c>
      <c r="FQ117" s="27">
        <f t="shared" si="201"/>
        <v>2.3268667060533138E-3</v>
      </c>
      <c r="FR117" s="27">
        <f t="shared" si="201"/>
        <v>1.9185993122126553E-3</v>
      </c>
      <c r="FS117" s="27" t="e">
        <f t="shared" si="201"/>
        <v>#NUM!</v>
      </c>
      <c r="FT117" s="27" t="e">
        <f t="shared" si="201"/>
        <v>#NUM!</v>
      </c>
      <c r="FU117" s="27" t="e">
        <f t="shared" si="201"/>
        <v>#NUM!</v>
      </c>
      <c r="FV117" s="27" t="e">
        <f t="shared" si="201"/>
        <v>#NUM!</v>
      </c>
      <c r="FW117" s="8">
        <f t="shared" si="201"/>
        <v>0.99630697335224538</v>
      </c>
      <c r="FX117">
        <f t="shared" si="201"/>
        <v>0</v>
      </c>
      <c r="FY117">
        <f t="shared" si="201"/>
        <v>0</v>
      </c>
      <c r="FZ117" s="27">
        <f t="shared" si="201"/>
        <v>3.7969678011493639E-2</v>
      </c>
      <c r="GA117" s="27">
        <f t="shared" si="201"/>
        <v>1.8844645783237073E-2</v>
      </c>
      <c r="GB117" s="27">
        <f t="shared" si="201"/>
        <v>1.2401555454267472E-2</v>
      </c>
      <c r="GC117" s="27">
        <f t="shared" si="201"/>
        <v>9.1299919088143194E-3</v>
      </c>
      <c r="GD117" s="8">
        <f t="shared" si="201"/>
        <v>7.1263516622399829E-3</v>
      </c>
      <c r="GE117" s="27">
        <f t="shared" si="201"/>
        <v>5.7557555626171373E-3</v>
      </c>
      <c r="GF117" s="27">
        <f t="shared" si="201"/>
        <v>4.7458726920336109E-3</v>
      </c>
      <c r="GG117" s="27">
        <f t="shared" si="201"/>
        <v>3.9603181705885311E-3</v>
      </c>
      <c r="GH117" s="27">
        <f t="shared" si="201"/>
        <v>3.3231053719853525E-3</v>
      </c>
      <c r="GI117" s="28">
        <f t="shared" si="201"/>
        <v>2.788418769982013E-3</v>
      </c>
      <c r="GJ117" s="26">
        <f t="shared" si="201"/>
        <v>0.39611665926803247</v>
      </c>
      <c r="GK117" s="8">
        <f t="shared" si="201"/>
        <v>1.4931707844888353E-3</v>
      </c>
      <c r="GL117" s="27">
        <f t="shared" si="201"/>
        <v>1.2529192611591665E-3</v>
      </c>
      <c r="GM117" s="27">
        <f t="shared" si="201"/>
        <v>1.0455297361293859E-3</v>
      </c>
      <c r="GN117" s="27">
        <f t="shared" si="201"/>
        <v>8.6208287461313844E-4</v>
      </c>
      <c r="GO117" s="27" t="e">
        <f t="shared" si="201"/>
        <v>#NUM!</v>
      </c>
      <c r="GP117" s="27" t="e">
        <f t="shared" ref="GP117:HE117" si="202">SQRT(GP116)</f>
        <v>#NUM!</v>
      </c>
      <c r="GQ117" s="27" t="e">
        <f t="shared" si="202"/>
        <v>#NUM!</v>
      </c>
      <c r="GR117" s="8" t="e">
        <f t="shared" si="202"/>
        <v>#NUM!</v>
      </c>
      <c r="GS117" s="27">
        <f t="shared" si="202"/>
        <v>0.99630697335224538</v>
      </c>
      <c r="GT117">
        <f t="shared" si="202"/>
        <v>0</v>
      </c>
      <c r="GU117">
        <f t="shared" si="202"/>
        <v>0</v>
      </c>
      <c r="GV117" s="27">
        <f t="shared" si="202"/>
        <v>1.7065786930937198E-2</v>
      </c>
      <c r="GW117" s="27">
        <f t="shared" si="202"/>
        <v>8.4680452320113168E-3</v>
      </c>
      <c r="GX117" s="27">
        <f t="shared" si="202"/>
        <v>5.5725490759683822E-3</v>
      </c>
      <c r="GY117" s="8">
        <f t="shared" si="202"/>
        <v>4.1024380392243537E-3</v>
      </c>
      <c r="GZ117" s="27">
        <f t="shared" si="202"/>
        <v>3.2021086574242964E-3</v>
      </c>
      <c r="HA117" s="27">
        <f t="shared" si="202"/>
        <v>2.5862447798979055E-3</v>
      </c>
      <c r="HB117" s="27">
        <f t="shared" si="202"/>
        <v>2.1324676439537353E-3</v>
      </c>
      <c r="HC117" s="27">
        <f t="shared" si="202"/>
        <v>1.7794912299699196E-3</v>
      </c>
      <c r="HD117" s="27">
        <f t="shared" si="202"/>
        <v>1.493170784414482E-3</v>
      </c>
      <c r="HE117" s="28">
        <f t="shared" si="202"/>
        <v>1.2529192610705555E-3</v>
      </c>
    </row>
    <row r="118" spans="1:213" x14ac:dyDescent="0.2">
      <c r="B118">
        <f>SQRT(B117)</f>
        <v>0</v>
      </c>
      <c r="C118">
        <f t="shared" ref="C118:K118" si="203">SQRT(C117)</f>
        <v>0</v>
      </c>
      <c r="D118">
        <f t="shared" si="203"/>
        <v>0</v>
      </c>
      <c r="E118">
        <f t="shared" si="203"/>
        <v>0</v>
      </c>
      <c r="F118">
        <f t="shared" si="203"/>
        <v>0</v>
      </c>
      <c r="G118">
        <f t="shared" si="203"/>
        <v>0</v>
      </c>
      <c r="H118">
        <f t="shared" si="203"/>
        <v>0</v>
      </c>
      <c r="I118">
        <f t="shared" si="203"/>
        <v>0</v>
      </c>
      <c r="K118">
        <f t="shared" si="203"/>
        <v>0</v>
      </c>
      <c r="L118">
        <f>SQRT(L117)</f>
        <v>0</v>
      </c>
      <c r="M118">
        <f>SQRT(M117)</f>
        <v>0</v>
      </c>
      <c r="P118">
        <f t="shared" ref="P118:X118" si="204">SQRT(P117)</f>
        <v>0.99925730562481319</v>
      </c>
      <c r="Q118">
        <f t="shared" si="204"/>
        <v>0.74769991823741955</v>
      </c>
      <c r="R118">
        <f t="shared" si="204"/>
        <v>0.66021239397729448</v>
      </c>
      <c r="S118">
        <f t="shared" si="204"/>
        <v>0.29614986992244824</v>
      </c>
      <c r="T118" t="e">
        <f t="shared" si="204"/>
        <v>#NUM!</v>
      </c>
      <c r="U118" t="e">
        <f t="shared" si="204"/>
        <v>#NUM!</v>
      </c>
      <c r="V118" t="e">
        <f t="shared" si="204"/>
        <v>#NUM!</v>
      </c>
      <c r="W118" t="e">
        <f t="shared" si="204"/>
        <v>#NUM!</v>
      </c>
      <c r="X118" t="e">
        <f t="shared" si="204"/>
        <v>#NUM!</v>
      </c>
      <c r="Y118">
        <f t="shared" ref="Y118:AK118" si="205">SQRT(Y117)</f>
        <v>7.850106793618232E-2</v>
      </c>
      <c r="Z118">
        <f t="shared" si="205"/>
        <v>0</v>
      </c>
      <c r="AA118">
        <f t="shared" si="205"/>
        <v>0</v>
      </c>
      <c r="AB118">
        <f t="shared" si="205"/>
        <v>0.37519487886088021</v>
      </c>
      <c r="AC118">
        <f t="shared" si="205"/>
        <v>0.6801115429310286</v>
      </c>
      <c r="AD118">
        <f t="shared" si="205"/>
        <v>0.8797974848010861</v>
      </c>
      <c r="AE118">
        <f t="shared" si="205"/>
        <v>0.97820948574232103</v>
      </c>
      <c r="AF118">
        <f t="shared" si="205"/>
        <v>0.99931254710249584</v>
      </c>
      <c r="AG118">
        <f t="shared" si="205"/>
        <v>0.96937866131386952</v>
      </c>
      <c r="AH118">
        <f t="shared" si="205"/>
        <v>0.90907074457943871</v>
      </c>
      <c r="AI118">
        <f t="shared" si="205"/>
        <v>0.83231375608755243</v>
      </c>
      <c r="AJ118">
        <f t="shared" si="205"/>
        <v>0.74769991823741944</v>
      </c>
      <c r="AK118">
        <f t="shared" si="205"/>
        <v>0.66021239397729425</v>
      </c>
      <c r="AL118" s="26">
        <f>IF($AL98&lt;AL106,alfa/vita/SIN(AL101)*((AL$107*EXP(2*vita*AL98)-1)/(AL$107*EXP(2*vita*AL98)+1)-AL$102),AL112)</f>
        <v>27.717297262917299</v>
      </c>
      <c r="AM118" s="27">
        <f>IF($AL98&lt;1000,alfa/vita/SIN(AM101)*((AM$107*EXP(2*vita*AL98)-1)/(AM$107*EXP(2*vita*AL98)+1)-AM$102),AM112)</f>
        <v>23.041713860161781</v>
      </c>
      <c r="AN118" s="27">
        <f>IF($AL98&lt;1000,alfa/vita/SIN(AN101)*((AN$107*EXP(2*vita*AL98)-1)/(AN$107*EXP(2*vita*AL98)+1)-AN$102),AN112)</f>
        <v>19.560997738838928</v>
      </c>
      <c r="AO118" s="27">
        <f>IF($AL98&lt;1000,alfa/vita/SIN(AO101)*((AO$107*EXP(2*vita*AL98)-1)/(AO$107*EXP(2*vita*AL98)+1)-AO$102),AO112)</f>
        <v>16.462627428208059</v>
      </c>
      <c r="AP118" s="27">
        <f>IF($AL98&lt;1000,alfa/vita/SIN(AP101)*((AP$107*EXP(2*vita*AL98)-1)/(AP$107*EXP(2*vita*AL98)+1)-AP$102),AP112)</f>
        <v>13.659803758052115</v>
      </c>
      <c r="AQ118" s="27">
        <f>IF($AL98&lt;AQ106,alfa/vita/SIN(AQ101)*((AQ$107*EXP(2*vita*AL98)-1)/(AQ$107*EXP(2*vita*AL98)+1)-AQ$102),AQ112)</f>
        <v>-42.313427438831731</v>
      </c>
      <c r="AR118" s="27">
        <f>IF($AL98&lt;AR106,alfa/vita/SIN(AR101)*((AR$107*EXP(2*vita*AL98)-1)/(AR$107*EXP(2*vita*AL98)+1)-AR$102),AR112)</f>
        <v>-50.328513240334871</v>
      </c>
      <c r="AS118" s="27">
        <f>IF($AL98&lt;AS106,alfa/vita/SIN(AS101)*((AS$107*EXP(2*vita*AL98)-1)/(AS$107*EXP(2*vita*AL98)+1)-AS$102),AS112)</f>
        <v>-62.629421862138521</v>
      </c>
      <c r="AT118" s="27">
        <f>IF($AL98&lt;AT106,alfa/vita/SIN(AT101)*((AT$107*EXP(2*vita*AL98)-1)/(AT$107*EXP(2*vita*AL98)+1)-AT$102),AT112)</f>
        <v>-85.915470860572015</v>
      </c>
      <c r="AU118" s="27">
        <f>IF($AL98&lt;AU106,alfa/vita/SIN(AU101)*((AU$107*EXP(2*vita*AL98)-1)/(AU$107*EXP(2*vita*AL98)+1)-AU$102),AU112)</f>
        <v>-154.14364477325267</v>
      </c>
      <c r="AV118">
        <v>0</v>
      </c>
      <c r="AW118">
        <v>0</v>
      </c>
      <c r="AX118" s="27">
        <f>-alfa/vita/SIN(AX101)*((AX$107*EXP(-2*vita*AL98)-1)/(AX$107*EXP(-2*vita*AL98)+1)-AX$102)</f>
        <v>-43.333617872883728</v>
      </c>
      <c r="AY118" s="27">
        <f>-alfa/vita/SIN(AY101)*((AY$107*EXP(-2*vita*AL98)-1)/(AY$107*EXP(-2*vita*AL98)+1)-AY$102)</f>
        <v>-58.848810660734763</v>
      </c>
      <c r="AZ118" s="27">
        <f>-alfa/vita/SIN(AZ101)*((AZ$107*EXP(-2*vita*AL98)-1)/(AZ$107*EXP(-2*vita*AL98)+1)-AZ$102)</f>
        <v>-57.087183797519558</v>
      </c>
      <c r="BA118" s="27">
        <f>-alfa/vita/SIN(BA101)*((BA$107*EXP(-2*vita*AL98)-1)/(BA$107*EXP(-2*vita*AL98)+1)-BA$102)</f>
        <v>-50.384003078272244</v>
      </c>
      <c r="BB118" s="27">
        <f>-alfa/vita/SIN(BB101)*((BB$107*EXP(-2*vita*AL98)-1)/(BB$107*EXP(-2*vita*AL98)+1)-BB$102)</f>
        <v>-43.308598580213449</v>
      </c>
      <c r="BC118" s="27">
        <f>-alfa/vita/SIN(BC101)*((BC$107*EXP(-2*vita*AL98)-1)/(BC$107*EXP(-2*vita*AL98)+1)-BC$102)</f>
        <v>-37.010345253631648</v>
      </c>
      <c r="BD118" s="27">
        <f>-alfa/vita/SIN(BD101)*((BD$107*EXP(-2*vita*AL98)-1)/(BD$107*EXP(-2*vita*AL98)+1)-BD$102)</f>
        <v>-31.61952705182463</v>
      </c>
      <c r="BE118" s="27">
        <f>-alfa/vita/SIN(BE101)*((BE$107*EXP(-2*vita*AL98)-1)/(BE$107*EXP(-2*vita*AL98)+1)-BE$102)</f>
        <v>-27.015360609133353</v>
      </c>
      <c r="BF118" s="27">
        <f>-alfa/vita/SIN(BF101)*((BF$107*EXP(-2*vita*AL98)-1)/(BF$107*EXP(-2*vita*AL98)+1)-BF$102)</f>
        <v>-23.041713860161785</v>
      </c>
      <c r="BG118" s="28">
        <f>-alfa/vita/SIN(BG101)*((BG$107*EXP(-2*vita*AL98)-1)/(BG$107*EXP(-2*vita*AL98)+1)-BG$102)</f>
        <v>-19.560997738838928</v>
      </c>
      <c r="BH118" s="26">
        <f>IF($AL98&lt;BH106,alfa/vita/SIN(BH101)*((BH$107*EXP(2*vita*BH98)-1)/(BH$107*EXP(2*vita*BH98)+1)-BH$102),BH112)</f>
        <v>27.717297262917299</v>
      </c>
      <c r="BI118" s="27">
        <f>IF($AL98&lt;1000,alfa/vita/SIN(BI101)*((BI$107*EXP(2*vita*BH98)-1)/(BI$107*EXP(2*vita*BH98)+1)-BI$102),BI112)</f>
        <v>24.591871442342004</v>
      </c>
      <c r="BJ118" s="27">
        <f>IF($AL98&lt;1000,alfa/vita/SIN(BJ101)*((BJ$107*EXP(2*vita*BH98)-1)/(BJ$107*EXP(2*vita*BH98)+1)-BJ$102),BJ112)</f>
        <v>20.684992813602893</v>
      </c>
      <c r="BK118" s="27">
        <f>IF($AL98&lt;1000,alfa/vita/SIN(BK101)*((BK$107*EXP(2*vita*BH98)-1)/(BK$107*EXP(2*vita*BH98)+1)-BK$102),BK112)</f>
        <v>17.291355124691059</v>
      </c>
      <c r="BL118" s="27">
        <f>IF($AL98&lt;1000,alfa/vita/SIN(BL101)*((BL$107*EXP(2*vita*BH98)-1)/(BL$107*EXP(2*vita*BH98)+1)-BL$102),BL112)</f>
        <v>14.275808465357734</v>
      </c>
      <c r="BM118" s="27">
        <f>IF($AL98&lt;BM106,alfa/vita/SIN(BM101)*((BM$107*EXP(2*vita*BH98)-1)/(BM$107*EXP(2*vita*BH98)+1)-BM$102),BM112)</f>
        <v>-42.313427438831731</v>
      </c>
      <c r="BN118" s="27">
        <f>IF($AL98&lt;BN106,alfa/vita/SIN(BN101)*((BN$107*EXP(2*vita*BH98)-1)/(BN$107*EXP(2*vita*BH98)+1)-BN$102),BN112)</f>
        <v>-50.328513240334871</v>
      </c>
      <c r="BO118" s="27">
        <f>IF($AL98&lt;BO106,alfa/vita/SIN(BO101)*((BO$107*EXP(2*vita*BH98)-1)/(BO$107*EXP(2*vita*BH98)+1)-BO$102),BO112)</f>
        <v>-62.629421862138521</v>
      </c>
      <c r="BP118" s="27">
        <f>IF($AL98&lt;BP106,alfa/vita/SIN(BP101)*((BP$107*EXP(2*vita*BH98)-1)/(BP$107*EXP(2*vita*BH98)+1)-BP$102),BP112)</f>
        <v>-85.915470860572015</v>
      </c>
      <c r="BQ118" s="27">
        <f>IF($AL98&lt;BQ106,alfa/vita/SIN(BQ101)*((BQ$107*EXP(2*vita*BH98)-1)/(BQ$107*EXP(2*vita*BH98)+1)-BQ$102),BQ112)</f>
        <v>-154.14364477325267</v>
      </c>
      <c r="BR118">
        <v>0</v>
      </c>
      <c r="BS118">
        <v>0</v>
      </c>
      <c r="BT118" s="27">
        <f>-alfa/vita/SIN(BT101)*((BT$107*EXP(-2*vita*BH98)-1)/(BT$107*EXP(-2*vita*BH98)+1)-BT$102)</f>
        <v>-136.56601191762093</v>
      </c>
      <c r="BU118" s="27">
        <f>-alfa/vita/SIN(BU101)*((BU$107*EXP(-2*vita*BH98)-1)/(BU$107*EXP(-2*vita*BH98)+1)-BU$102)</f>
        <v>-111.18490844867014</v>
      </c>
      <c r="BV118" s="27">
        <f>-alfa/vita/SIN(BV101)*((BV$107*EXP(-2*vita*BH98)-1)/(BV$107*EXP(-2*vita*BH98)+1)-BV$102)</f>
        <v>-83.01749503465453</v>
      </c>
      <c r="BW118" s="27">
        <f>-alfa/vita/SIN(BW101)*((BW$107*EXP(-2*vita*BH98)-1)/(BW$107*EXP(-2*vita*BH98)+1)-BW$102)</f>
        <v>-64.137240228263849</v>
      </c>
      <c r="BX118" s="27">
        <f>-alfa/vita/SIN(BX101)*((BX$107*EXP(-2*vita*BH98)-1)/(BX$107*EXP(-2*vita*BH98)+1)-BX$102)</f>
        <v>-51.232416663063589</v>
      </c>
      <c r="BY118" s="27">
        <f>-alfa/vita/SIN(BY101)*((BY$107*EXP(-2*vita*BH98)-1)/(BY$107*EXP(-2*vita*BH98)+1)-BY$102)</f>
        <v>-41.910181120463292</v>
      </c>
      <c r="BZ118" s="27">
        <f>-alfa/vita/SIN(BZ101)*((BZ$107*EXP(-2*vita*BH98)-1)/(BZ$107*EXP(-2*vita*BH98)+1)-BZ$102)</f>
        <v>-34.825309347110803</v>
      </c>
      <c r="CA118" s="27">
        <f>-alfa/vita/SIN(CA101)*((CA$107*EXP(-2*vita*BH98)-1)/(CA$107*EXP(-2*vita*BH98)+1)-CA$102)</f>
        <v>-29.207254547533434</v>
      </c>
      <c r="CB118" s="27">
        <f>-alfa/vita/SIN(CB101)*((CB$107*EXP(-2*vita*BH98)-1)/(CB$107*EXP(-2*vita*BH98)+1)-CB$102)</f>
        <v>-24.591871442342008</v>
      </c>
      <c r="CC118" s="28">
        <f>-alfa/vita/SIN(CC101)*((CC$107*EXP(-2*vita*BH98)-1)/(CC$107*EXP(-2*vita*BH98)+1)-CC$102)</f>
        <v>-20.684992813602893</v>
      </c>
      <c r="CD118" s="26">
        <f>IF($AL98&lt;CD106,alfa/vita/SIN(CD101)*((CD$107*EXP(2*vita*CD98)-1)/(CD$107*EXP(2*vita*CD98)+1)-CD$102),CD112)</f>
        <v>27.717297262917299</v>
      </c>
      <c r="CE118" s="27">
        <f>IF($AL98&lt;1000,alfa/vita/SIN(CE101)*((CE$107*EXP(2*vita*CD98)-1)/(CE$107*EXP(2*vita*CD98)+1)-CE$102),CE112)</f>
        <v>24.917059945991276</v>
      </c>
      <c r="CF118" s="27">
        <f>IF($AL98&lt;1000,alfa/vita/SIN(CF101)*((CF$107*EXP(2*vita*CD98)-1)/(CF$107*EXP(2*vita*CD98)+1)-CF$102),CF112)</f>
        <v>20.918163676016409</v>
      </c>
      <c r="CG118" s="27">
        <f>IF($AL98&lt;1000,alfa/vita/SIN(CG101)*((CG$107*EXP(2*vita*CD98)-1)/(CG$107*EXP(2*vita*CD98)+1)-CG$102),CG112)</f>
        <v>17.461877335152408</v>
      </c>
      <c r="CH118" s="27">
        <f>IF($AL98&lt;1000,alfa/vita/SIN(CH101)*((CH$107*EXP(2*vita*CD98)-1)/(CH$107*EXP(2*vita*CD98)+1)-CH$102),CH112)</f>
        <v>14.401797745670086</v>
      </c>
      <c r="CI118" s="27">
        <f>IF($AL98&lt;CI106,alfa/vita/SIN(CI101)*((CI$107*EXP(2*vita*CD98)-1)/(CI$107*EXP(2*vita*CD98)+1)-CI$102),CI112)</f>
        <v>-42.313427438831731</v>
      </c>
      <c r="CJ118" s="27">
        <f>IF($AL98&lt;CJ106,alfa/vita/SIN(CJ101)*((CJ$107*EXP(2*vita*CD98)-1)/(CJ$107*EXP(2*vita*CD98)+1)-CJ$102),CJ112)</f>
        <v>-50.328513240334871</v>
      </c>
      <c r="CK118" s="27">
        <f>IF($AL98&lt;CK106,alfa/vita/SIN(CK101)*((CK$107*EXP(2*vita*CD98)-1)/(CK$107*EXP(2*vita*CD98)+1)-CK$102),CK112)</f>
        <v>-62.629421862138521</v>
      </c>
      <c r="CL118" s="27">
        <f>IF($AL98&lt;CL106,alfa/vita/SIN(CL101)*((CL$107*EXP(2*vita*CD98)-1)/(CL$107*EXP(2*vita*CD98)+1)-CL$102),CL112)</f>
        <v>-85.915470860572015</v>
      </c>
      <c r="CM118" s="27">
        <f>IF($AL98&lt;CM106,alfa/vita/SIN(CM101)*((CM$107*EXP(2*vita*CD98)-1)/(CM$107*EXP(2*vita*CD98)+1)-CM$102),CM112)</f>
        <v>-154.14364477325267</v>
      </c>
      <c r="CN118">
        <v>0</v>
      </c>
      <c r="CO118">
        <v>0</v>
      </c>
      <c r="CP118" s="27">
        <f>-alfa/vita/SIN(CP101)*((CP$107*EXP(-2*vita*CD98)-1)/(CP$107*EXP(-2*vita*CD98)+1)-CP$102)</f>
        <v>-234.39499450893521</v>
      </c>
      <c r="CQ118" s="27">
        <f>-alfa/vita/SIN(CQ101)*((CQ$107*EXP(-2*vita*CD98)-1)/(CQ$107*EXP(-2*vita*CD98)+1)-CQ$102)</f>
        <v>-134.36577239020494</v>
      </c>
      <c r="CR118" s="27">
        <f>-alfa/vita/SIN(CR101)*((CR$107*EXP(-2*vita*CD98)-1)/(CR$107*EXP(-2*vita*CD98)+1)-CR$102)</f>
        <v>-91.0393655950338</v>
      </c>
      <c r="CS118" s="27">
        <f>-alfa/vita/SIN(CS101)*((CS$107*EXP(-2*vita*CD98)-1)/(CS$107*EXP(-2*vita*CD98)+1)-CS$102)</f>
        <v>-67.723388644231662</v>
      </c>
      <c r="CT118" s="27">
        <f>-alfa/vita/SIN(CT101)*((CT$107*EXP(-2*vita*CD98)-1)/(CT$107*EXP(-2*vita*CD98)+1)-CT$102)</f>
        <v>-53.117701418900772</v>
      </c>
      <c r="CU118" s="27">
        <f>-alfa/vita/SIN(CU101)*((CU$107*EXP(-2*vita*CD98)-1)/(CU$107*EXP(-2*vita*CD98)+1)-CU$102)</f>
        <v>-43.014907451807005</v>
      </c>
      <c r="CV118" s="27">
        <f>-alfa/vita/SIN(CV101)*((CV$107*EXP(-2*vita*CD98)-1)/(CV$107*EXP(-2*vita*CD98)+1)-CV$102)</f>
        <v>-35.523988350644402</v>
      </c>
      <c r="CW118" s="27">
        <f>-alfa/vita/SIN(CW101)*((CW$107*EXP(-2*vita*CD98)-1)/(CW$107*EXP(-2*vita*CD98)+1)-CW$102)</f>
        <v>-29.67430810574864</v>
      </c>
      <c r="CX118" s="27">
        <f>-alfa/vita/SIN(CX101)*((CX$107*EXP(-2*vita*CD98)-1)/(CX$107*EXP(-2*vita*CD98)+1)-CX$102)</f>
        <v>-24.91705994599128</v>
      </c>
      <c r="CY118" s="28">
        <f>-alfa/vita/SIN(CY101)*((CY$107*EXP(-2*vita*CD98)-1)/(CY$107*EXP(-2*vita*CD98)+1)-CY$102)</f>
        <v>-20.918163676016412</v>
      </c>
      <c r="CZ118" s="26">
        <f>IF($AL98&lt;CZ106,alfa/vita/SIN(CZ101)*((CZ$107*EXP(2*vita*CZ98)-1)/(CZ$107*EXP(2*vita*CZ98)+1)-CZ$102),CZ112)</f>
        <v>27.717297262917299</v>
      </c>
      <c r="DA118" s="27">
        <f>IF($AL98&lt;1000,alfa/vita/SIN(DA101)*((DA$107*EXP(2*vita*CZ98)-1)/(DA$107*EXP(2*vita*CZ98)+1)-DA$102),DA112)</f>
        <v>24.983232493476674</v>
      </c>
      <c r="DB118" s="27">
        <f>IF($AL98&lt;1000,alfa/vita/SIN(DB101)*((DB$107*EXP(2*vita*CZ98)-1)/(DB$107*EXP(2*vita*CZ98)+1)-DB$102),DB112)</f>
        <v>20.965501662820881</v>
      </c>
      <c r="DC118" s="27">
        <f>IF($AL98&lt;1000,alfa/vita/SIN(DC101)*((DC$107*EXP(2*vita*CZ98)-1)/(DC$107*EXP(2*vita*CZ98)+1)-DC$102),DC112)</f>
        <v>17.496438406502463</v>
      </c>
      <c r="DD118" s="27">
        <f>IF($AL98&lt;1000,alfa/vita/SIN(DD101)*((DD$107*EXP(2*vita*CZ98)-1)/(DD$107*EXP(2*vita*CZ98)+1)-DD$102),DD112)</f>
        <v>14.427301470289322</v>
      </c>
      <c r="DE118" s="27">
        <f>IF($AL98&lt;DE106,alfa/vita/SIN(DE101)*((DE$107*EXP(2*vita*CZ98)-1)/(DE$107*EXP(2*vita*CZ98)+1)-DE$102),DE112)</f>
        <v>-42.313427438831731</v>
      </c>
      <c r="DF118" s="27">
        <f>IF($AL98&lt;DF106,alfa/vita/SIN(DF101)*((DF$107*EXP(2*vita*CZ98)-1)/(DF$107*EXP(2*vita*CZ98)+1)-DF$102),DF112)</f>
        <v>-50.328513240334871</v>
      </c>
      <c r="DG118" s="27">
        <f>IF($AL98&lt;DG106,alfa/vita/SIN(DG101)*((DG$107*EXP(2*vita*CZ98)-1)/(DG$107*EXP(2*vita*CZ98)+1)-DG$102),DG112)</f>
        <v>-62.629421862138521</v>
      </c>
      <c r="DH118" s="27">
        <f>IF($AL98&lt;DH106,alfa/vita/SIN(DH101)*((DH$107*EXP(2*vita*CZ98)-1)/(DH$107*EXP(2*vita*CZ98)+1)-DH$102),DH112)</f>
        <v>-85.915470860572015</v>
      </c>
      <c r="DI118" s="27">
        <f>IF($AL98&lt;DI106,alfa/vita/SIN(DI101)*((DI$107*EXP(2*vita*CZ98)-1)/(DI$107*EXP(2*vita*CZ98)+1)-DI$102),DI112)</f>
        <v>-154.14364477325267</v>
      </c>
      <c r="DJ118">
        <v>0</v>
      </c>
      <c r="DK118">
        <v>0</v>
      </c>
      <c r="DL118" s="27">
        <f>-alfa/vita/SIN(DL101)*((DL$107*EXP(-2*vita*CZ98)-1)/(DL$107*EXP(-2*vita*CZ98)+1)-DL$102)</f>
        <v>-273.66170909604165</v>
      </c>
      <c r="DM118" s="27">
        <f>-alfa/vita/SIN(DM101)*((DM$107*EXP(-2*vita*CZ98)-1)/(DM$107*EXP(-2*vita*CZ98)+1)-DM$102)</f>
        <v>-140.22154415691008</v>
      </c>
      <c r="DN118" s="27">
        <f>-alfa/vita/SIN(DN101)*((DN$107*EXP(-2*vita*CZ98)-1)/(DN$107*EXP(-2*vita*CZ98)+1)-DN$102)</f>
        <v>-92.83620399486982</v>
      </c>
      <c r="DO118" s="27">
        <f>-alfa/vita/SIN(DO101)*((DO$107*EXP(-2*vita*CZ98)-1)/(DO$107*EXP(-2*vita*CZ98)+1)-DO$102)</f>
        <v>-68.490456300871685</v>
      </c>
      <c r="DP118" s="27">
        <f>-alfa/vita/SIN(DP101)*((DP$107*EXP(-2*vita*CZ98)-1)/(DP$107*EXP(-2*vita*CZ98)+1)-DP$102)</f>
        <v>-53.512131459596084</v>
      </c>
      <c r="DQ118" s="27">
        <f>-alfa/vita/SIN(DQ101)*((DQ$107*EXP(-2*vita*CZ98)-1)/(DQ$107*EXP(-2*vita*CZ98)+1)-DQ$102)</f>
        <v>-43.243224773867887</v>
      </c>
      <c r="DR118" s="27">
        <f>-alfa/vita/SIN(DR101)*((DR$107*EXP(-2*vita*CZ98)-1)/(DR$107*EXP(-2*vita*CZ98)+1)-DR$102)</f>
        <v>-35.667318909810007</v>
      </c>
      <c r="DS118" s="27">
        <f>-alfa/vita/SIN(DS101)*((DS$107*EXP(-2*vita*CZ98)-1)/(DS$107*EXP(-2*vita*CZ98)+1)-DS$102)</f>
        <v>-29.769661347970246</v>
      </c>
      <c r="DT118" s="27">
        <f>-alfa/vita/SIN(DT101)*((DT$107*EXP(-2*vita*CZ98)-1)/(DT$107*EXP(-2*vita*CZ98)+1)-DT$102)</f>
        <v>-24.983232493476681</v>
      </c>
      <c r="DU118" s="28">
        <f>-alfa/vita/SIN(DU101)*((DU$107*EXP(-2*vita*CZ98)-1)/(DU$107*EXP(-2*vita*CZ98)+1)-DU$102)</f>
        <v>-20.965501662820884</v>
      </c>
      <c r="DV118" s="26">
        <f>IF($AL98&lt;DV106,alfa/vita/SIN(DV101)*((DV$107*EXP(2*vita*DV98)-1)/(DV$107*EXP(2*vita*DV98)+1)-DV$102),DV112)</f>
        <v>27.717297262917299</v>
      </c>
      <c r="DW118" s="27">
        <f>IF($AL98&lt;1000,alfa/vita/SIN(DW101)*((DW$107*EXP(2*vita*DV98)-1)/(DW$107*EXP(2*vita*DV98)+1)-DW$102),DW112)</f>
        <v>24.99661379251901</v>
      </c>
      <c r="DX118" s="27">
        <f>IF($AL98&lt;1000,alfa/vita/SIN(DX101)*((DX$107*EXP(2*vita*DV98)-1)/(DX$107*EXP(2*vita*DV98)+1)-DX$102),DX112)</f>
        <v>20.975069762260389</v>
      </c>
      <c r="DY118" s="27">
        <f>IF($AL98&lt;1000,alfa/vita/SIN(DY101)*((DY$107*EXP(2*vita*DV98)-1)/(DY$107*EXP(2*vita*DV98)+1)-DY$102),DY112)</f>
        <v>17.503421618979917</v>
      </c>
      <c r="DZ118" s="27">
        <f>IF($AL98&lt;1000,alfa/vita/SIN(DZ101)*((DZ$107*EXP(2*vita*DV98)-1)/(DZ$107*EXP(2*vita*DV98)+1)-DZ$102),DZ112)</f>
        <v>14.432453319025267</v>
      </c>
      <c r="EA118" s="27">
        <f>IF($AL98&lt;EA106,alfa/vita/SIN(EA101)*((EA$107*EXP(2*vita*DV98)-1)/(EA$107*EXP(2*vita*DV98)+1)-EA$102),EA112)</f>
        <v>-42.313427438831731</v>
      </c>
      <c r="EB118" s="27">
        <f>IF($AL98&lt;EB106,alfa/vita/SIN(EB101)*((EB$107*EXP(2*vita*DV98)-1)/(EB$107*EXP(2*vita*DV98)+1)-EB$102),EB112)</f>
        <v>-50.328513240334871</v>
      </c>
      <c r="EC118" s="27">
        <f>IF($AL98&lt;EC106,alfa/vita/SIN(EC101)*((EC$107*EXP(2*vita*DV98)-1)/(EC$107*EXP(2*vita*DV98)+1)-EC$102),EC112)</f>
        <v>-62.629421862138521</v>
      </c>
      <c r="ED118" s="27">
        <f>IF($AL98&lt;ED106,alfa/vita/SIN(ED101)*((ED$107*EXP(2*vita*DV98)-1)/(ED$107*EXP(2*vita*DV98)+1)-ED$102),ED112)</f>
        <v>-85.915470860572015</v>
      </c>
      <c r="EE118" s="27">
        <f>IF($AL98&lt;EE106,alfa/vita/SIN(EE101)*((EE$107*EXP(2*vita*DV98)-1)/(EE$107*EXP(2*vita*DV98)+1)-EE$102),EE112)</f>
        <v>-154.14364477325267</v>
      </c>
      <c r="EF118">
        <v>0</v>
      </c>
      <c r="EG118">
        <v>0</v>
      </c>
      <c r="EH118" s="27">
        <f>-alfa/vita/SIN(EH101)*((EH$107*EXP(-2*vita*DV98)-1)/(EH$107*EXP(-2*vita*DV98)+1)-EH$102)</f>
        <v>-283.22583164298641</v>
      </c>
      <c r="EI118" s="27">
        <f>-alfa/vita/SIN(EI101)*((EI$107*EXP(-2*vita*DV98)-1)/(EI$107*EXP(-2*vita*DV98)+1)-EI$102)</f>
        <v>-141.46427854597633</v>
      </c>
      <c r="EJ118" s="27">
        <f>-alfa/vita/SIN(EJ101)*((EJ$107*EXP(-2*vita*DV98)-1)/(EJ$107*EXP(-2*vita*DV98)+1)-EJ$102)</f>
        <v>-93.207025133678101</v>
      </c>
      <c r="EK118" s="27">
        <f>-alfa/vita/SIN(EK101)*((EK$107*EXP(-2*vita*DV98)-1)/(EK$107*EXP(-2*vita*DV98)+1)-EK$102)</f>
        <v>-68.647186892980102</v>
      </c>
      <c r="EL118" s="27">
        <f>-alfa/vita/SIN(EL101)*((EL$107*EXP(-2*vita*DV98)-1)/(EL$107*EXP(-2*vita*DV98)+1)-EL$102)</f>
        <v>-53.592349037206212</v>
      </c>
      <c r="EM118" s="27">
        <f>-alfa/vita/SIN(EM101)*((EM$107*EXP(-2*vita*DV98)-1)/(EM$107*EXP(-2*vita*DV98)+1)-EM$102)</f>
        <v>-43.289541611033826</v>
      </c>
      <c r="EN118" s="27">
        <f>-alfa/vita/SIN(EN101)*((EN$107*EXP(-2*vita*DV98)-1)/(EN$107*EXP(-2*vita*DV98)+1)-EN$102)</f>
        <v>-35.696350908612494</v>
      </c>
      <c r="EO118" s="8">
        <f>-alfa/vita/SIN(EO101)*((EO$107*EXP(-2*vita*DV98)-1)/(EO$107*EXP(-2*vita*DV98)+1)-EO$102)</f>
        <v>-29.788956410520328</v>
      </c>
      <c r="EP118" s="27">
        <f>-alfa/vita/SIN(EP101)*((EP$107*EXP(-2*vita*DV98)-1)/(EP$107*EXP(-2*vita*DV98)+1)-EP$102)</f>
        <v>-24.996613792519017</v>
      </c>
      <c r="EQ118" s="28">
        <f>-alfa/vita/SIN(EQ101)*((EQ$107*EXP(-2*vita*DV98)-1)/(EQ$107*EXP(-2*vita*DV98)+1)-EQ$102)</f>
        <v>-20.975069762260389</v>
      </c>
      <c r="ER118" s="26">
        <f>IF($AL98&lt;ER106,alfa/vita/SIN(ER101)*((ER$107*EXP(2*vita*ER98)-1)/(ER$107*EXP(2*vita*ER98)+1)-ER$102),ER112)</f>
        <v>27.717297262917299</v>
      </c>
      <c r="ES118" s="27">
        <f>IF($AL98&lt;1000,alfa/vita/SIN(ES101)*((ES$107*EXP(2*vita*ER98)-1)/(ES$107*EXP(2*vita*ER98)+1)-ES$102),ES112)</f>
        <v>24.999316299545768</v>
      </c>
      <c r="ET118" s="27">
        <f>IF($AL98&lt;1000,alfa/vita/SIN(ET101)*((ET$107*EXP(2*vita*ER98)-1)/(ET$107*EXP(2*vita*ER98)+1)-ET$102),ET112)</f>
        <v>20.9770019658921</v>
      </c>
      <c r="EU118" s="8">
        <f>IF($AL98&lt;1000,alfa/vita/SIN(EU101)*((EU$107*EXP(2*vita*ER98)-1)/(EU$107*EXP(2*vita*ER98)+1)-EU$102),EU112)</f>
        <v>17.504831727699575</v>
      </c>
      <c r="EV118" s="27">
        <f>IF($AL98&lt;1000,alfa/vita/SIN(EV101)*((EV$107*EXP(2*vita*ER98)-1)/(EV$107*EXP(2*vita*ER98)+1)-EV$102),EV112)</f>
        <v>14.433493570914154</v>
      </c>
      <c r="EW118" s="27">
        <f>IF($AL98&lt;EW106,alfa/vita/SIN(EW101)*((EW$107*EXP(2*vita*ER98)-1)/(EW$107*EXP(2*vita*ER98)+1)-EW$102),EW112)</f>
        <v>-42.313427438831731</v>
      </c>
      <c r="EX118" s="27">
        <f>IF($AL98&lt;EX106,alfa/vita/SIN(EX101)*((EX$107*EXP(2*vita*ER98)-1)/(EX$107*EXP(2*vita*ER98)+1)-EX$102),EX112)</f>
        <v>-50.328513240334871</v>
      </c>
      <c r="EY118" s="27">
        <f>IF($AL98&lt;EY106,alfa/vita/SIN(EY101)*((EY$107*EXP(2*vita*ER98)-1)/(EY$107*EXP(2*vita*ER98)+1)-EY$102),EY112)</f>
        <v>-62.629421862138521</v>
      </c>
      <c r="EZ118" s="27">
        <f>IF($AL98&lt;EZ106,alfa/vita/SIN(EZ101)*((EZ$107*EXP(2*vita*ER98)-1)/(EZ$107*EXP(2*vita*ER98)+1)-EZ$102),EZ112)</f>
        <v>-85.915470860572015</v>
      </c>
      <c r="FA118" s="27">
        <f>IF($AL98&lt;FA106,alfa/vita/SIN(FA101)*((FA$107*EXP(2*vita*ER98)-1)/(FA$107*EXP(2*vita*ER98)+1)-FA$102),FA112)</f>
        <v>-154.14364477325267</v>
      </c>
      <c r="FB118" s="8">
        <v>0</v>
      </c>
      <c r="FC118">
        <v>0</v>
      </c>
      <c r="FD118" s="27">
        <f>-alfa/vita/SIN(FD101)*((FD$107*EXP(-2*vita*ER98)-1)/(FD$107*EXP(-2*vita*ER98)+1)-FD$102)</f>
        <v>-285.23782838069536</v>
      </c>
      <c r="FE118" s="27">
        <f>-alfa/vita/SIN(FE101)*((FE$107*EXP(-2*vita*ER98)-1)/(FE$107*EXP(-2*vita*ER98)+1)-FE$102)</f>
        <v>-141.71777795945954</v>
      </c>
      <c r="FF118" s="27">
        <f>-alfa/vita/SIN(FF101)*((FF$107*EXP(-2*vita*ER98)-1)/(FF$107*EXP(-2*vita*ER98)+1)-FF$102)</f>
        <v>-93.282228117736068</v>
      </c>
      <c r="FG118" s="27">
        <f>-alfa/vita/SIN(FG101)*((FG$107*EXP(-2*vita*ER98)-1)/(FG$107*EXP(-2*vita*ER98)+1)-FG$102)</f>
        <v>-68.678907109558267</v>
      </c>
      <c r="FH118" s="27">
        <f>-alfa/vita/SIN(FH101)*((FH$107*EXP(-2*vita*ER98)-1)/(FH$107*EXP(-2*vita*ER98)+1)-FH$102)</f>
        <v>-53.608568652853926</v>
      </c>
      <c r="FI118" s="8">
        <f>-alfa/vita/SIN(FI101)*((FI$107*EXP(-2*vita*ER98)-1)/(FI$107*EXP(-2*vita*ER98)+1)-FI$102)</f>
        <v>-43.298901846143657</v>
      </c>
      <c r="FJ118" s="27">
        <f>-alfa/vita/SIN(FJ101)*((FJ$107*EXP(-2*vita*ER98)-1)/(FJ$107*EXP(-2*vita*ER98)+1)-FJ$102)</f>
        <v>-35.702216214977774</v>
      </c>
      <c r="FK118" s="27">
        <f>-alfa/vita/SIN(FK101)*((FK$107*EXP(-2*vita*ER98)-1)/(FK$107*EXP(-2*vita*ER98)+1)-FK$102)</f>
        <v>-29.792853796832386</v>
      </c>
      <c r="FL118" s="27">
        <f>-alfa/vita/SIN(FL101)*((FL$107*EXP(-2*vita*ER98)-1)/(FL$107*EXP(-2*vita*ER98)+1)-FL$102)</f>
        <v>-24.999316299545775</v>
      </c>
      <c r="FM118" s="28">
        <f>-alfa/vita/SIN(FM101)*((FM$107*EXP(-2*vita*ER98)-1)/(FM$107*EXP(-2*vita*ER98)+1)-FM$102)</f>
        <v>-20.9770019658921</v>
      </c>
      <c r="FN118" s="26">
        <f>IF($AL98&lt;FN106,alfa/vita/SIN(FN101)*((FN$107*EXP(2*vita*FN98)-1)/(FN$107*EXP(2*vita*FN98)+1)-FN$102),FN112)</f>
        <v>27.717297262917299</v>
      </c>
      <c r="FO118" s="27">
        <f>IF($AL98&lt;1000,alfa/vita/SIN(FO101)*((FO$107*EXP(2*vita*FN98)-1)/(FO$107*EXP(2*vita*FN98)+1)-FO$102),FO112)</f>
        <v>24.999861961752487</v>
      </c>
      <c r="FP118" s="8">
        <f>IF($AL98&lt;1000,alfa/vita/SIN(FP101)*((FP$107*EXP(2*vita*FN98)-1)/(FP$107*EXP(2*vita*FN98)+1)-FP$102),FP112)</f>
        <v>20.977392088922013</v>
      </c>
      <c r="FQ118" s="27">
        <f>IF($AL98&lt;1000,alfa/vita/SIN(FQ101)*((FQ$107*EXP(2*vita*FN98)-1)/(FQ$107*EXP(2*vita*FN98)+1)-FQ$102),FQ112)</f>
        <v>17.505116432808535</v>
      </c>
      <c r="FR118" s="27">
        <f>IF($AL98&lt;1000,alfa/vita/SIN(FR101)*((FR$107*EXP(2*vita*FN98)-1)/(FR$107*EXP(2*vita*FN98)+1)-FR$102),FR112)</f>
        <v>14.433703598696615</v>
      </c>
      <c r="FS118" s="27">
        <f>IF($AL98&lt;FS106,alfa/vita/SIN(FS101)*((FS$107*EXP(2*vita*FN98)-1)/(FS$107*EXP(2*vita*FN98)+1)-FS$102),FS112)</f>
        <v>-42.313427438831731</v>
      </c>
      <c r="FT118" s="27">
        <f>IF($AL98&lt;FT106,alfa/vita/SIN(FT101)*((FT$107*EXP(2*vita*FN98)-1)/(FT$107*EXP(2*vita*FN98)+1)-FT$102),FT112)</f>
        <v>-50.328513240334871</v>
      </c>
      <c r="FU118" s="27">
        <f>IF($AL98&lt;FU106,alfa/vita/SIN(FU101)*((FU$107*EXP(2*vita*FN98)-1)/(FU$107*EXP(2*vita*FN98)+1)-FU$102),FU112)</f>
        <v>-62.629421862138521</v>
      </c>
      <c r="FV118" s="27">
        <f>IF($AL98&lt;FV106,alfa/vita/SIN(FV101)*((FV$107*EXP(2*vita*FN98)-1)/(FV$107*EXP(2*vita*FN98)+1)-FV$102),FV112)</f>
        <v>-85.915470860572015</v>
      </c>
      <c r="FW118" s="8">
        <f>IF($AL98&lt;FW106,alfa/vita/SIN(FW101)*((FW$107*EXP(2*vita*FN98)-1)/(FW$107*EXP(2*vita*FN98)+1)-FW$102),FW112)</f>
        <v>-154.14364477325267</v>
      </c>
      <c r="FX118">
        <v>0</v>
      </c>
      <c r="FY118">
        <v>0</v>
      </c>
      <c r="FZ118" s="27">
        <f>-alfa/vita/SIN(FZ101)*((FZ$107*EXP(-2*vita*FN98)-1)/(FZ$107*EXP(-2*vita*FN98)+1)-FZ$102)</f>
        <v>-285.64749015033516</v>
      </c>
      <c r="GA118" s="27">
        <f>-alfa/vita/SIN(GA101)*((GA$107*EXP(-2*vita*FN98)-1)/(GA$107*EXP(-2*vita*FN98)+1)-GA$102)</f>
        <v>-141.76906554558792</v>
      </c>
      <c r="GB118" s="27">
        <f>-alfa/vita/SIN(GB101)*((GB$107*EXP(-2*vita*FN98)-1)/(GB$107*EXP(-2*vita*FN98)+1)-GB$102)</f>
        <v>-93.297425076930935</v>
      </c>
      <c r="GC118" s="27">
        <f>-alfa/vita/SIN(GC101)*((GC$107*EXP(-2*vita*FN98)-1)/(GC$107*EXP(-2*vita*FN98)+1)-GC$102)</f>
        <v>-68.685314451513648</v>
      </c>
      <c r="GD118" s="8">
        <f>-alfa/vita/SIN(GD101)*((GD$107*EXP(-2*vita*FN98)-1)/(GD$107*EXP(-2*vita*FN98)+1)-GD$102)</f>
        <v>-53.611844315179987</v>
      </c>
      <c r="GE118" s="27">
        <f>-alfa/vita/SIN(GE101)*((GE$107*EXP(-2*vita*FN98)-1)/(GE$107*EXP(-2*vita*FN98)+1)-GE$102)</f>
        <v>-43.300792013346054</v>
      </c>
      <c r="GF118" s="27">
        <f>-alfa/vita/SIN(GF101)*((GF$107*EXP(-2*vita*FN98)-1)/(GF$107*EXP(-2*vita*FN98)+1)-GF$102)</f>
        <v>-35.703400556824292</v>
      </c>
      <c r="GG118" s="27">
        <f>-alfa/vita/SIN(GG101)*((GG$107*EXP(-2*vita*FN98)-1)/(GG$107*EXP(-2*vita*FN98)+1)-GG$102)</f>
        <v>-29.793640738164108</v>
      </c>
      <c r="GH118" s="27">
        <f>-alfa/vita/SIN(GH101)*((GH$107*EXP(-2*vita*FN98)-1)/(GH$107*EXP(-2*vita*FN98)+1)-GH$102)</f>
        <v>-24.999861961752494</v>
      </c>
      <c r="GI118" s="28">
        <f>-alfa/vita/SIN(GI101)*((GI$107*EXP(-2*vita*FN98)-1)/(GI$107*EXP(-2*vita*FN98)+1)-GI$102)</f>
        <v>-20.977392088922016</v>
      </c>
      <c r="GJ118" s="26">
        <f>IF($AL98&lt;GJ106,alfa/vita/SIN(GJ101)*((GJ$107*EXP(2*vita*GJ98)-1)/(GJ$107*EXP(2*vita*GJ98)+1)-GJ$102),GJ112)</f>
        <v>27.717297262917299</v>
      </c>
      <c r="GK118" s="8">
        <f>IF($AL98&lt;1000,alfa/vita/SIN(GK101)*((GK$107*EXP(2*vita*GJ98)-1)/(GK$107*EXP(2*vita*GJ98)+1)-GK$102),GK112)</f>
        <v>24.999972130497067</v>
      </c>
      <c r="GL118" s="27">
        <f>IF($AL98&lt;1000,alfa/vita/SIN(GL101)*((GL$107*EXP(2*vita*GJ98)-1)/(GL$107*EXP(2*vita*GJ98)+1)-GL$102),GL112)</f>
        <v>20.977470854130765</v>
      </c>
      <c r="GM118" s="27">
        <f>IF($AL98&lt;1000,alfa/vita/SIN(GM101)*((GM$107*EXP(2*vita*GJ98)-1)/(GM$107*EXP(2*vita*GJ98)+1)-GM$102),GM112)</f>
        <v>17.505173914148347</v>
      </c>
      <c r="GN118" s="27">
        <f>IF($AL98&lt;1000,alfa/vita/SIN(GN101)*((GN$107*EXP(2*vita*GJ98)-1)/(GN$107*EXP(2*vita*GJ98)+1)-GN$102),GN112)</f>
        <v>14.433746002759976</v>
      </c>
      <c r="GO118" s="27">
        <f>IF($AL98&lt;GO106,alfa/vita/SIN(GO101)*((GO$107*EXP(2*vita*GJ98)-1)/(GO$107*EXP(2*vita*GJ98)+1)-GO$102),GO112)</f>
        <v>-42.313427438831731</v>
      </c>
      <c r="GP118" s="27">
        <f>IF($AL98&lt;GP106,alfa/vita/SIN(GP101)*((GP$107*EXP(2*vita*GJ98)-1)/(GP$107*EXP(2*vita*GJ98)+1)-GP$102),GP112)</f>
        <v>-50.328513240334871</v>
      </c>
      <c r="GQ118" s="27">
        <f>IF($AL98&lt;GQ106,alfa/vita/SIN(GQ101)*((GQ$107*EXP(2*vita*GJ98)-1)/(GQ$107*EXP(2*vita*GJ98)+1)-GQ$102),GQ112)</f>
        <v>-62.629421862138521</v>
      </c>
      <c r="GR118" s="8">
        <f>IF($AL98&lt;GR106,alfa/vita/SIN(GR101)*((GR$107*EXP(2*vita*GJ98)-1)/(GR$107*EXP(2*vita*GJ98)+1)-GR$102),GR112)</f>
        <v>-85.915470860572015</v>
      </c>
      <c r="GS118" s="27">
        <f>IF($AL98&lt;GS106,alfa/vita/SIN(GS101)*((GS$107*EXP(2*vita*GJ98)-1)/(GS$107*EXP(2*vita*GJ98)+1)-GS$102),GS112)</f>
        <v>-154.14364477325267</v>
      </c>
      <c r="GT118">
        <v>0</v>
      </c>
      <c r="GU118">
        <v>0</v>
      </c>
      <c r="GV118" s="27">
        <f>-alfa/vita/SIN(GV101)*((GV$107*EXP(-2*vita*GJ98)-1)/(GV$107*EXP(-2*vita*GJ98)+1)-GV$102)</f>
        <v>-285.7303411604081</v>
      </c>
      <c r="GW118" s="27">
        <f>-alfa/vita/SIN(GW101)*((GW$107*EXP(-2*vita*GJ98)-1)/(GW$107*EXP(-2*vita*GJ98)+1)-GW$102)</f>
        <v>-141.77942469905813</v>
      </c>
      <c r="GX118" s="27">
        <f>-alfa/vita/SIN(GX101)*((GX$107*EXP(-2*vita*GJ98)-1)/(GX$107*EXP(-2*vita*GJ98)+1)-GX$102)</f>
        <v>-93.300493850614828</v>
      </c>
      <c r="GY118" s="8">
        <f>-alfa/vita/SIN(GY101)*((GY$107*EXP(-2*vita*GJ98)-1)/(GY$107*EXP(-2*vita*GJ98)+1)-GY$102)</f>
        <v>-68.68660819962993</v>
      </c>
      <c r="GZ118" s="27">
        <f>-alfa/vita/SIN(GZ101)*((GZ$107*EXP(-2*vita*GJ98)-1)/(GZ$107*EXP(-2*vita*GJ98)+1)-GZ$102)</f>
        <v>-53.612505699891948</v>
      </c>
      <c r="HA118" s="27">
        <f>-alfa/vita/SIN(HA101)*((HA$107*EXP(-2*vita*GJ98)-1)/(HA$107*EXP(-2*vita*GJ98)+1)-HA$102)</f>
        <v>-43.301173646539453</v>
      </c>
      <c r="HB118" s="27">
        <f>-alfa/vita/SIN(HB101)*((HB$107*EXP(-2*vita*GJ98)-1)/(HB$107*EXP(-2*vita*GJ98)+1)-HB$102)</f>
        <v>-35.703639677716268</v>
      </c>
      <c r="HC118" s="27">
        <f>-alfa/vita/SIN(HC101)*((HC$107*EXP(-2*vita*GJ98)-1)/(HC$107*EXP(-2*vita*GJ98)+1)-HC$102)</f>
        <v>-29.793799621838712</v>
      </c>
      <c r="HD118" s="27">
        <f>-alfa/vita/SIN(HD101)*((HD$107*EXP(-2*vita*GJ98)-1)/(HD$107*EXP(-2*vita*GJ98)+1)-HD$102)</f>
        <v>-24.999972130497074</v>
      </c>
      <c r="HE118" s="28">
        <f>-alfa/vita/SIN(HE101)*((HE$107*EXP(-2*vita*GJ98)-1)/(HE$107*EXP(-2*vita*GJ98)+1)-HE$102)</f>
        <v>-20.977470854130768</v>
      </c>
    </row>
    <row r="119" spans="1:213" x14ac:dyDescent="0.2">
      <c r="B119">
        <f>1/vita*alfa/SIN(B101)*((B107*EXP(-2*vita*kampyles!$A39)-1)/(B107*EXP(-2*vita*kampyles!$A39)+1)-COS(B101))</f>
        <v>285.7513075690336</v>
      </c>
      <c r="C119">
        <f>1/vita*alfa/SIN(C101)*((C107*EXP(-2*vita*kampyles!$A39)-1)/(C107*EXP(-2*vita*kampyles!$A39)+1)-COS(C101))</f>
        <v>141.78204549044275</v>
      </c>
      <c r="D119">
        <f>1/vita*alfa/SIN(D101)*((D107*EXP(-2*vita*kampyles!$A39)-1)/(D107*EXP(-2*vita*kampyles!$A39)+1)-COS(D101))</f>
        <v>93.301270189221952</v>
      </c>
      <c r="E119">
        <f>1/vita*alfa/SIN(E101)*((E107*EXP(-2*vita*kampyles!$A39)-1)/(E107*EXP(-2*vita*kampyles!$A39)+1)-COS(E101))</f>
        <v>68.686935486365556</v>
      </c>
      <c r="F119">
        <f>1/vita*alfa/SIN(F101)*((F107*EXP(-2*vita*kampyles!$A39)-1)/(F107*EXP(-2*vita*kampyles!$A39)+1)-COS(F101))</f>
        <v>53.612673012738959</v>
      </c>
      <c r="G119">
        <f>1/vita*alfa/SIN(G101)*((G107*EXP(-2*vita*kampyles!$A39)-1)/(G107*EXP(-2*vita*kampyles!$A39)+1)-COS(G101))</f>
        <v>43.301270189221938</v>
      </c>
      <c r="H119">
        <f>1/vita*alfa/SIN(H101)*((H107*EXP(-2*vita*kampyles!$A39)-1)/(H107*EXP(-2*vita*kampyles!$A39)+1)-COS(H101))</f>
        <v>35.703700168552871</v>
      </c>
      <c r="I119">
        <f>1/vita*alfa/SIN(I101)*((I107*EXP(-2*vita*kampyles!$A39)-1)/(I107*EXP(-2*vita*kampyles!$A39)+1)-COS(I101))</f>
        <v>29.793839814855254</v>
      </c>
      <c r="K119">
        <f>1/vita*alfa/SIN(K101)*((K107*EXP(-2*vita*kampyles!$A39)-1)/(K107*EXP(-2*vita*kampyles!$A39)+1)-COS(K101))</f>
        <v>285.7513075690336</v>
      </c>
      <c r="O119" s="5" t="s">
        <v>7</v>
      </c>
      <c r="P119">
        <f t="shared" ref="P119:Y119" si="206">1/vita*alfa/SIN(P101)*((P107*EXP(2*vita*$P98)-1)/(P107*EXP(2*vita*$P98)+1)-COS(P101))</f>
        <v>18.479570645960134</v>
      </c>
      <c r="Q119">
        <f t="shared" si="206"/>
        <v>16.600919256696223</v>
      </c>
      <c r="R119">
        <f t="shared" si="206"/>
        <v>14.658464415141172</v>
      </c>
      <c r="S119">
        <f t="shared" si="206"/>
        <v>12.712561296152357</v>
      </c>
      <c r="T119">
        <f t="shared" si="206"/>
        <v>10.793257783020561</v>
      </c>
      <c r="U119">
        <f t="shared" si="206"/>
        <v>8.9127652730340632</v>
      </c>
      <c r="V119">
        <f t="shared" si="206"/>
        <v>7.0729732878657652</v>
      </c>
      <c r="W119">
        <f t="shared" si="206"/>
        <v>5.2698898054598331</v>
      </c>
      <c r="X119">
        <f t="shared" si="206"/>
        <v>3.4962328585091105</v>
      </c>
      <c r="Y119">
        <f t="shared" si="206"/>
        <v>1.7429317010560308</v>
      </c>
      <c r="AB119">
        <f t="shared" ref="AB119:AK119" si="207">1/vita*alfa/SIN(AB101)*((AB107*EXP(-2*vita*$P98)-1)/(AB107*EXP(-2*vita*$P98)+1)-COS(AB101))</f>
        <v>8.3303204100627042</v>
      </c>
      <c r="AC119">
        <f t="shared" si="207"/>
        <v>15.100278245797526</v>
      </c>
      <c r="AD119">
        <f t="shared" si="207"/>
        <v>19.533835234136724</v>
      </c>
      <c r="AE119">
        <f t="shared" si="207"/>
        <v>21.718842403010843</v>
      </c>
      <c r="AF119">
        <f t="shared" si="207"/>
        <v>22.187386278921934</v>
      </c>
      <c r="AG119">
        <f t="shared" si="207"/>
        <v>21.522774702946936</v>
      </c>
      <c r="AH119">
        <f t="shared" si="207"/>
        <v>20.183779162318903</v>
      </c>
      <c r="AI119">
        <f t="shared" si="207"/>
        <v>18.479570645960134</v>
      </c>
      <c r="AJ119">
        <f t="shared" si="207"/>
        <v>16.60091925669623</v>
      </c>
      <c r="AK119">
        <f t="shared" si="207"/>
        <v>14.658464415141177</v>
      </c>
      <c r="AL119" s="26">
        <f t="shared" ref="AL119:AU119" si="208">-AL118</f>
        <v>-27.717297262917299</v>
      </c>
      <c r="AM119" s="27">
        <f t="shared" si="208"/>
        <v>-23.041713860161781</v>
      </c>
      <c r="AN119" s="27">
        <f t="shared" si="208"/>
        <v>-19.560997738838928</v>
      </c>
      <c r="AO119" s="27">
        <f t="shared" si="208"/>
        <v>-16.462627428208059</v>
      </c>
      <c r="AP119" s="27">
        <f t="shared" si="208"/>
        <v>-13.659803758052115</v>
      </c>
      <c r="AQ119" s="27">
        <f t="shared" si="208"/>
        <v>42.313427438831731</v>
      </c>
      <c r="AR119" s="27">
        <f t="shared" si="208"/>
        <v>50.328513240334871</v>
      </c>
      <c r="AS119" s="27">
        <f t="shared" si="208"/>
        <v>62.629421862138521</v>
      </c>
      <c r="AT119" s="27">
        <f t="shared" si="208"/>
        <v>85.915470860572015</v>
      </c>
      <c r="AU119" s="27">
        <f t="shared" si="208"/>
        <v>154.14364477325267</v>
      </c>
      <c r="AV119">
        <v>0</v>
      </c>
      <c r="AW119">
        <v>0</v>
      </c>
      <c r="AX119" s="27">
        <f t="shared" ref="AX119:BQ119" si="209">-AX118</f>
        <v>43.333617872883728</v>
      </c>
      <c r="AY119" s="27">
        <f t="shared" si="209"/>
        <v>58.848810660734763</v>
      </c>
      <c r="AZ119" s="27">
        <f t="shared" si="209"/>
        <v>57.087183797519558</v>
      </c>
      <c r="BA119" s="27">
        <f t="shared" si="209"/>
        <v>50.384003078272244</v>
      </c>
      <c r="BB119" s="27">
        <f t="shared" si="209"/>
        <v>43.308598580213449</v>
      </c>
      <c r="BC119" s="27">
        <f t="shared" si="209"/>
        <v>37.010345253631648</v>
      </c>
      <c r="BD119" s="27">
        <f t="shared" si="209"/>
        <v>31.61952705182463</v>
      </c>
      <c r="BE119" s="27">
        <f t="shared" si="209"/>
        <v>27.015360609133353</v>
      </c>
      <c r="BF119" s="27">
        <f t="shared" si="209"/>
        <v>23.041713860161785</v>
      </c>
      <c r="BG119" s="28">
        <f t="shared" si="209"/>
        <v>19.560997738838928</v>
      </c>
      <c r="BH119" s="26">
        <f t="shared" si="209"/>
        <v>-27.717297262917299</v>
      </c>
      <c r="BI119" s="27">
        <f t="shared" si="209"/>
        <v>-24.591871442342004</v>
      </c>
      <c r="BJ119" s="27">
        <f t="shared" si="209"/>
        <v>-20.684992813602893</v>
      </c>
      <c r="BK119" s="27">
        <f t="shared" si="209"/>
        <v>-17.291355124691059</v>
      </c>
      <c r="BL119" s="27">
        <f t="shared" si="209"/>
        <v>-14.275808465357734</v>
      </c>
      <c r="BM119" s="27">
        <f t="shared" si="209"/>
        <v>42.313427438831731</v>
      </c>
      <c r="BN119" s="27">
        <f t="shared" si="209"/>
        <v>50.328513240334871</v>
      </c>
      <c r="BO119" s="27">
        <f t="shared" si="209"/>
        <v>62.629421862138521</v>
      </c>
      <c r="BP119" s="27">
        <f t="shared" si="209"/>
        <v>85.915470860572015</v>
      </c>
      <c r="BQ119" s="27">
        <f t="shared" si="209"/>
        <v>154.14364477325267</v>
      </c>
      <c r="BR119">
        <v>0</v>
      </c>
      <c r="BS119">
        <v>0</v>
      </c>
      <c r="BT119" s="27">
        <f t="shared" ref="BT119:CM119" si="210">-BT118</f>
        <v>136.56601191762093</v>
      </c>
      <c r="BU119" s="27">
        <f t="shared" si="210"/>
        <v>111.18490844867014</v>
      </c>
      <c r="BV119" s="27">
        <f t="shared" si="210"/>
        <v>83.01749503465453</v>
      </c>
      <c r="BW119" s="27">
        <f t="shared" si="210"/>
        <v>64.137240228263849</v>
      </c>
      <c r="BX119" s="27">
        <f t="shared" si="210"/>
        <v>51.232416663063589</v>
      </c>
      <c r="BY119" s="27">
        <f t="shared" si="210"/>
        <v>41.910181120463292</v>
      </c>
      <c r="BZ119" s="27">
        <f t="shared" si="210"/>
        <v>34.825309347110803</v>
      </c>
      <c r="CA119" s="27">
        <f t="shared" si="210"/>
        <v>29.207254547533434</v>
      </c>
      <c r="CB119" s="27">
        <f t="shared" si="210"/>
        <v>24.591871442342008</v>
      </c>
      <c r="CC119" s="28">
        <f t="shared" si="210"/>
        <v>20.684992813602893</v>
      </c>
      <c r="CD119" s="26">
        <f t="shared" si="210"/>
        <v>-27.717297262917299</v>
      </c>
      <c r="CE119" s="27">
        <f t="shared" si="210"/>
        <v>-24.917059945991276</v>
      </c>
      <c r="CF119" s="27">
        <f t="shared" si="210"/>
        <v>-20.918163676016409</v>
      </c>
      <c r="CG119" s="27">
        <f t="shared" si="210"/>
        <v>-17.461877335152408</v>
      </c>
      <c r="CH119" s="27">
        <f t="shared" si="210"/>
        <v>-14.401797745670086</v>
      </c>
      <c r="CI119" s="27">
        <f t="shared" si="210"/>
        <v>42.313427438831731</v>
      </c>
      <c r="CJ119" s="27">
        <f t="shared" si="210"/>
        <v>50.328513240334871</v>
      </c>
      <c r="CK119" s="27">
        <f t="shared" si="210"/>
        <v>62.629421862138521</v>
      </c>
      <c r="CL119" s="27">
        <f t="shared" si="210"/>
        <v>85.915470860572015</v>
      </c>
      <c r="CM119" s="27">
        <f t="shared" si="210"/>
        <v>154.14364477325267</v>
      </c>
      <c r="CN119">
        <v>0</v>
      </c>
      <c r="CO119">
        <v>0</v>
      </c>
      <c r="CP119" s="27">
        <f t="shared" ref="CP119:DI119" si="211">-CP118</f>
        <v>234.39499450893521</v>
      </c>
      <c r="CQ119" s="27">
        <f t="shared" si="211"/>
        <v>134.36577239020494</v>
      </c>
      <c r="CR119" s="27">
        <f t="shared" si="211"/>
        <v>91.0393655950338</v>
      </c>
      <c r="CS119" s="27">
        <f t="shared" si="211"/>
        <v>67.723388644231662</v>
      </c>
      <c r="CT119" s="27">
        <f t="shared" si="211"/>
        <v>53.117701418900772</v>
      </c>
      <c r="CU119" s="27">
        <f t="shared" si="211"/>
        <v>43.014907451807005</v>
      </c>
      <c r="CV119" s="27">
        <f t="shared" si="211"/>
        <v>35.523988350644402</v>
      </c>
      <c r="CW119" s="27">
        <f t="shared" si="211"/>
        <v>29.67430810574864</v>
      </c>
      <c r="CX119" s="27">
        <f t="shared" si="211"/>
        <v>24.91705994599128</v>
      </c>
      <c r="CY119" s="28">
        <f t="shared" si="211"/>
        <v>20.918163676016412</v>
      </c>
      <c r="CZ119" s="26">
        <f t="shared" si="211"/>
        <v>-27.717297262917299</v>
      </c>
      <c r="DA119" s="27">
        <f t="shared" si="211"/>
        <v>-24.983232493476674</v>
      </c>
      <c r="DB119" s="27">
        <f t="shared" si="211"/>
        <v>-20.965501662820881</v>
      </c>
      <c r="DC119" s="27">
        <f t="shared" si="211"/>
        <v>-17.496438406502463</v>
      </c>
      <c r="DD119" s="27">
        <f t="shared" si="211"/>
        <v>-14.427301470289322</v>
      </c>
      <c r="DE119" s="27">
        <f t="shared" si="211"/>
        <v>42.313427438831731</v>
      </c>
      <c r="DF119" s="27">
        <f t="shared" si="211"/>
        <v>50.328513240334871</v>
      </c>
      <c r="DG119" s="27">
        <f t="shared" si="211"/>
        <v>62.629421862138521</v>
      </c>
      <c r="DH119" s="27">
        <f t="shared" si="211"/>
        <v>85.915470860572015</v>
      </c>
      <c r="DI119" s="27">
        <f t="shared" si="211"/>
        <v>154.14364477325267</v>
      </c>
      <c r="DJ119">
        <v>0</v>
      </c>
      <c r="DK119">
        <v>0</v>
      </c>
      <c r="DL119" s="27">
        <f t="shared" ref="DL119:EE119" si="212">-DL118</f>
        <v>273.66170909604165</v>
      </c>
      <c r="DM119" s="27">
        <f t="shared" si="212"/>
        <v>140.22154415691008</v>
      </c>
      <c r="DN119" s="27">
        <f t="shared" si="212"/>
        <v>92.83620399486982</v>
      </c>
      <c r="DO119" s="27">
        <f t="shared" si="212"/>
        <v>68.490456300871685</v>
      </c>
      <c r="DP119" s="27">
        <f t="shared" si="212"/>
        <v>53.512131459596084</v>
      </c>
      <c r="DQ119" s="27">
        <f t="shared" si="212"/>
        <v>43.243224773867887</v>
      </c>
      <c r="DR119" s="27">
        <f t="shared" si="212"/>
        <v>35.667318909810007</v>
      </c>
      <c r="DS119" s="27">
        <f t="shared" si="212"/>
        <v>29.769661347970246</v>
      </c>
      <c r="DT119" s="27">
        <f t="shared" si="212"/>
        <v>24.983232493476681</v>
      </c>
      <c r="DU119" s="28">
        <f t="shared" si="212"/>
        <v>20.965501662820884</v>
      </c>
      <c r="DV119" s="26">
        <f t="shared" si="212"/>
        <v>-27.717297262917299</v>
      </c>
      <c r="DW119" s="27">
        <f t="shared" si="212"/>
        <v>-24.99661379251901</v>
      </c>
      <c r="DX119" s="27">
        <f t="shared" si="212"/>
        <v>-20.975069762260389</v>
      </c>
      <c r="DY119" s="27">
        <f t="shared" si="212"/>
        <v>-17.503421618979917</v>
      </c>
      <c r="DZ119" s="27">
        <f t="shared" si="212"/>
        <v>-14.432453319025267</v>
      </c>
      <c r="EA119" s="27">
        <f t="shared" si="212"/>
        <v>42.313427438831731</v>
      </c>
      <c r="EB119" s="27">
        <f t="shared" si="212"/>
        <v>50.328513240334871</v>
      </c>
      <c r="EC119" s="27">
        <f t="shared" si="212"/>
        <v>62.629421862138521</v>
      </c>
      <c r="ED119" s="27">
        <f t="shared" si="212"/>
        <v>85.915470860572015</v>
      </c>
      <c r="EE119" s="27">
        <f t="shared" si="212"/>
        <v>154.14364477325267</v>
      </c>
      <c r="EF119">
        <v>0</v>
      </c>
      <c r="EG119">
        <v>0</v>
      </c>
      <c r="EH119" s="27">
        <f t="shared" ref="EH119:FA119" si="213">-EH118</f>
        <v>283.22583164298641</v>
      </c>
      <c r="EI119" s="27">
        <f t="shared" si="213"/>
        <v>141.46427854597633</v>
      </c>
      <c r="EJ119" s="27">
        <f t="shared" si="213"/>
        <v>93.207025133678101</v>
      </c>
      <c r="EK119" s="27">
        <f t="shared" si="213"/>
        <v>68.647186892980102</v>
      </c>
      <c r="EL119" s="27">
        <f t="shared" si="213"/>
        <v>53.592349037206212</v>
      </c>
      <c r="EM119" s="27">
        <f t="shared" si="213"/>
        <v>43.289541611033826</v>
      </c>
      <c r="EN119" s="27">
        <f t="shared" si="213"/>
        <v>35.696350908612494</v>
      </c>
      <c r="EO119" s="8">
        <f t="shared" si="213"/>
        <v>29.788956410520328</v>
      </c>
      <c r="EP119" s="27">
        <f t="shared" si="213"/>
        <v>24.996613792519017</v>
      </c>
      <c r="EQ119" s="28">
        <f t="shared" si="213"/>
        <v>20.975069762260389</v>
      </c>
      <c r="ER119" s="26">
        <f t="shared" si="213"/>
        <v>-27.717297262917299</v>
      </c>
      <c r="ES119" s="27">
        <f t="shared" si="213"/>
        <v>-24.999316299545768</v>
      </c>
      <c r="ET119" s="27">
        <f t="shared" si="213"/>
        <v>-20.9770019658921</v>
      </c>
      <c r="EU119" s="8">
        <f t="shared" si="213"/>
        <v>-17.504831727699575</v>
      </c>
      <c r="EV119" s="27">
        <f t="shared" si="213"/>
        <v>-14.433493570914154</v>
      </c>
      <c r="EW119" s="27">
        <f t="shared" si="213"/>
        <v>42.313427438831731</v>
      </c>
      <c r="EX119" s="27">
        <f t="shared" si="213"/>
        <v>50.328513240334871</v>
      </c>
      <c r="EY119" s="27">
        <f t="shared" si="213"/>
        <v>62.629421862138521</v>
      </c>
      <c r="EZ119" s="27">
        <f t="shared" si="213"/>
        <v>85.915470860572015</v>
      </c>
      <c r="FA119" s="27">
        <f t="shared" si="213"/>
        <v>154.14364477325267</v>
      </c>
      <c r="FB119" s="8">
        <v>0</v>
      </c>
      <c r="FC119">
        <v>0</v>
      </c>
      <c r="FD119" s="27">
        <f t="shared" ref="FD119:FW119" si="214">-FD118</f>
        <v>285.23782838069536</v>
      </c>
      <c r="FE119" s="27">
        <f t="shared" si="214"/>
        <v>141.71777795945954</v>
      </c>
      <c r="FF119" s="27">
        <f t="shared" si="214"/>
        <v>93.282228117736068</v>
      </c>
      <c r="FG119" s="27">
        <f t="shared" si="214"/>
        <v>68.678907109558267</v>
      </c>
      <c r="FH119" s="27">
        <f t="shared" si="214"/>
        <v>53.608568652853926</v>
      </c>
      <c r="FI119" s="8">
        <f t="shared" si="214"/>
        <v>43.298901846143657</v>
      </c>
      <c r="FJ119" s="27">
        <f t="shared" si="214"/>
        <v>35.702216214977774</v>
      </c>
      <c r="FK119" s="27">
        <f t="shared" si="214"/>
        <v>29.792853796832386</v>
      </c>
      <c r="FL119" s="27">
        <f t="shared" si="214"/>
        <v>24.999316299545775</v>
      </c>
      <c r="FM119" s="28">
        <f t="shared" si="214"/>
        <v>20.9770019658921</v>
      </c>
      <c r="FN119" s="26">
        <f t="shared" si="214"/>
        <v>-27.717297262917299</v>
      </c>
      <c r="FO119" s="27">
        <f t="shared" si="214"/>
        <v>-24.999861961752487</v>
      </c>
      <c r="FP119" s="8">
        <f t="shared" si="214"/>
        <v>-20.977392088922013</v>
      </c>
      <c r="FQ119" s="27">
        <f t="shared" si="214"/>
        <v>-17.505116432808535</v>
      </c>
      <c r="FR119" s="27">
        <f t="shared" si="214"/>
        <v>-14.433703598696615</v>
      </c>
      <c r="FS119" s="27">
        <f t="shared" si="214"/>
        <v>42.313427438831731</v>
      </c>
      <c r="FT119" s="27">
        <f t="shared" si="214"/>
        <v>50.328513240334871</v>
      </c>
      <c r="FU119" s="27">
        <f t="shared" si="214"/>
        <v>62.629421862138521</v>
      </c>
      <c r="FV119" s="27">
        <f t="shared" si="214"/>
        <v>85.915470860572015</v>
      </c>
      <c r="FW119" s="8">
        <f t="shared" si="214"/>
        <v>154.14364477325267</v>
      </c>
      <c r="FX119">
        <v>0</v>
      </c>
      <c r="FY119">
        <v>0</v>
      </c>
      <c r="FZ119" s="27">
        <f t="shared" ref="FZ119:GS119" si="215">-FZ118</f>
        <v>285.64749015033516</v>
      </c>
      <c r="GA119" s="27">
        <f t="shared" si="215"/>
        <v>141.76906554558792</v>
      </c>
      <c r="GB119" s="27">
        <f t="shared" si="215"/>
        <v>93.297425076930935</v>
      </c>
      <c r="GC119" s="27">
        <f t="shared" si="215"/>
        <v>68.685314451513648</v>
      </c>
      <c r="GD119" s="8">
        <f t="shared" si="215"/>
        <v>53.611844315179987</v>
      </c>
      <c r="GE119" s="27">
        <f t="shared" si="215"/>
        <v>43.300792013346054</v>
      </c>
      <c r="GF119" s="27">
        <f t="shared" si="215"/>
        <v>35.703400556824292</v>
      </c>
      <c r="GG119" s="27">
        <f t="shared" si="215"/>
        <v>29.793640738164108</v>
      </c>
      <c r="GH119" s="27">
        <f t="shared" si="215"/>
        <v>24.999861961752494</v>
      </c>
      <c r="GI119" s="28">
        <f t="shared" si="215"/>
        <v>20.977392088922016</v>
      </c>
      <c r="GJ119" s="26">
        <f t="shared" si="215"/>
        <v>-27.717297262917299</v>
      </c>
      <c r="GK119" s="8">
        <f t="shared" si="215"/>
        <v>-24.999972130497067</v>
      </c>
      <c r="GL119" s="27">
        <f t="shared" si="215"/>
        <v>-20.977470854130765</v>
      </c>
      <c r="GM119" s="27">
        <f t="shared" si="215"/>
        <v>-17.505173914148347</v>
      </c>
      <c r="GN119" s="27">
        <f t="shared" si="215"/>
        <v>-14.433746002759976</v>
      </c>
      <c r="GO119" s="27">
        <f t="shared" si="215"/>
        <v>42.313427438831731</v>
      </c>
      <c r="GP119" s="27">
        <f t="shared" si="215"/>
        <v>50.328513240334871</v>
      </c>
      <c r="GQ119" s="27">
        <f t="shared" si="215"/>
        <v>62.629421862138521</v>
      </c>
      <c r="GR119" s="8">
        <f t="shared" si="215"/>
        <v>85.915470860572015</v>
      </c>
      <c r="GS119" s="27">
        <f t="shared" si="215"/>
        <v>154.14364477325267</v>
      </c>
      <c r="GT119">
        <v>0</v>
      </c>
      <c r="GU119">
        <v>0</v>
      </c>
      <c r="GV119" s="27">
        <f t="shared" ref="GV119:HE119" si="216">-GV118</f>
        <v>285.7303411604081</v>
      </c>
      <c r="GW119" s="27">
        <f t="shared" si="216"/>
        <v>141.77942469905813</v>
      </c>
      <c r="GX119" s="27">
        <f t="shared" si="216"/>
        <v>93.300493850614828</v>
      </c>
      <c r="GY119" s="8">
        <f t="shared" si="216"/>
        <v>68.68660819962993</v>
      </c>
      <c r="GZ119" s="27">
        <f t="shared" si="216"/>
        <v>53.612505699891948</v>
      </c>
      <c r="HA119" s="27">
        <f t="shared" si="216"/>
        <v>43.301173646539453</v>
      </c>
      <c r="HB119" s="27">
        <f t="shared" si="216"/>
        <v>35.703639677716268</v>
      </c>
      <c r="HC119" s="27">
        <f t="shared" si="216"/>
        <v>29.793799621838712</v>
      </c>
      <c r="HD119" s="27">
        <f t="shared" si="216"/>
        <v>24.999972130497074</v>
      </c>
      <c r="HE119" s="28">
        <f t="shared" si="216"/>
        <v>20.977470854130768</v>
      </c>
    </row>
    <row r="120" spans="1:213" x14ac:dyDescent="0.2">
      <c r="A120" s="5" t="s">
        <v>15</v>
      </c>
      <c r="B120">
        <f>B119</f>
        <v>285.7513075690336</v>
      </c>
      <c r="C120">
        <f t="shared" ref="C120:K120" si="217">C119</f>
        <v>141.78204549044275</v>
      </c>
      <c r="D120">
        <f t="shared" si="217"/>
        <v>93.301270189221952</v>
      </c>
      <c r="E120">
        <f t="shared" si="217"/>
        <v>68.686935486365556</v>
      </c>
      <c r="F120">
        <f t="shared" si="217"/>
        <v>53.612673012738959</v>
      </c>
      <c r="G120">
        <f t="shared" si="217"/>
        <v>43.301270189221938</v>
      </c>
      <c r="H120">
        <f t="shared" si="217"/>
        <v>35.703700168552871</v>
      </c>
      <c r="I120">
        <f t="shared" si="217"/>
        <v>29.793839814855254</v>
      </c>
      <c r="K120">
        <f t="shared" si="217"/>
        <v>285.7513075690336</v>
      </c>
      <c r="L120">
        <v>0</v>
      </c>
      <c r="M120">
        <v>0</v>
      </c>
      <c r="O120" s="5" t="s">
        <v>15</v>
      </c>
      <c r="P120">
        <f>IF($P98&lt;P106,alfa/vita/SIN(P101)*((P$107*EXP(2*vita*P98)-1)/(P$107*EXP(2*vita*P98)+1)-P$102),P113)</f>
        <v>3.4299738319714796</v>
      </c>
      <c r="Q120">
        <f>Q119</f>
        <v>16.600919256696223</v>
      </c>
      <c r="R120">
        <f>R119</f>
        <v>14.658464415141172</v>
      </c>
      <c r="S120">
        <f t="shared" ref="S120:Y120" si="218">IF($P98&lt;S106,alfa/vita/SIN(S101)*((S$107*EXP(2*vita*$P98)-1)/(S$107*EXP(2*vita*$P98)+1)-S$102),S113)</f>
        <v>16.311752565620722</v>
      </c>
      <c r="T120">
        <f t="shared" si="218"/>
        <v>21.373087814996254</v>
      </c>
      <c r="U120">
        <f t="shared" si="218"/>
        <v>27.586105270855754</v>
      </c>
      <c r="V120">
        <f t="shared" si="218"/>
        <v>35.984112840184636</v>
      </c>
      <c r="W120">
        <f t="shared" si="218"/>
        <v>48.93065102776071</v>
      </c>
      <c r="X120">
        <f t="shared" si="218"/>
        <v>73.498272853739991</v>
      </c>
      <c r="Y120">
        <f t="shared" si="218"/>
        <v>1.7429317010560308</v>
      </c>
      <c r="Z120">
        <v>0</v>
      </c>
      <c r="AA120">
        <v>0</v>
      </c>
      <c r="AB120">
        <f t="shared" ref="AB120:AH120" si="219">IF($P98&lt;AB106,alfa/vita/SIN(AB101)*((AB$107*EXP(-2*vita*$AB98)-1)/(AB$107*EXP(-2*vita*$AB98)+1)-AB$102),AB113)</f>
        <v>8.3303204100627042</v>
      </c>
      <c r="AC120">
        <f t="shared" si="219"/>
        <v>-64.301286824453925</v>
      </c>
      <c r="AD120">
        <f t="shared" si="219"/>
        <v>-39.733664998474651</v>
      </c>
      <c r="AE120">
        <f t="shared" si="219"/>
        <v>-26.787126810898577</v>
      </c>
      <c r="AF120">
        <f t="shared" si="219"/>
        <v>-18.389119241569695</v>
      </c>
      <c r="AG120">
        <f t="shared" si="219"/>
        <v>-12.176101785710198</v>
      </c>
      <c r="AH120">
        <f t="shared" si="219"/>
        <v>-7.1147665363346642</v>
      </c>
      <c r="AI120">
        <f>AI119</f>
        <v>18.479570645960134</v>
      </c>
      <c r="AJ120">
        <f>AJ119</f>
        <v>16.60091925669623</v>
      </c>
      <c r="AK120">
        <f>IF($P98&lt;AK106,alfa/vita/SIN(AK101)*((AK$107*EXP(-2*vita*$AB98)-1)/(AK$107*EXP(-2*vita*$AB98)+1)-AK$102),AK113)</f>
        <v>5.7670121973145783</v>
      </c>
      <c r="AL120" s="26">
        <f t="shared" ref="AL120:AU120" si="220">-1/vita/AL$108*AL117+alfa/vita</f>
        <v>14.944315069199041</v>
      </c>
      <c r="AM120" s="27">
        <f t="shared" si="220"/>
        <v>15.30054525313777</v>
      </c>
      <c r="AN120" s="27">
        <f t="shared" si="220"/>
        <v>16.638733115465726</v>
      </c>
      <c r="AO120" s="27">
        <f t="shared" si="220"/>
        <v>17.625274237240632</v>
      </c>
      <c r="AP120" s="27">
        <f t="shared" si="220"/>
        <v>18.360331901965075</v>
      </c>
      <c r="AQ120" s="27" t="e">
        <f t="shared" si="220"/>
        <v>#NUM!</v>
      </c>
      <c r="AR120" s="27" t="e">
        <f t="shared" si="220"/>
        <v>#NUM!</v>
      </c>
      <c r="AS120" s="27" t="e">
        <f t="shared" si="220"/>
        <v>#NUM!</v>
      </c>
      <c r="AT120" s="27" t="e">
        <f t="shared" si="220"/>
        <v>#NUM!</v>
      </c>
      <c r="AU120" s="27">
        <f t="shared" si="220"/>
        <v>-118.43757975727704</v>
      </c>
      <c r="AV120">
        <f>-alfa*(EXP(vita*AL98)-1)/vita</f>
        <v>-98.825810609877877</v>
      </c>
      <c r="AW120">
        <f>alfa*(1-EXP(-vita*AL98))/vita</f>
        <v>19.952587050133616</v>
      </c>
      <c r="AX120" s="27">
        <f t="shared" ref="AX120:BG120" si="221">1/vita/AX$108*AX117+alfa/vita</f>
        <v>-80.047872530024222</v>
      </c>
      <c r="AY120" s="27">
        <f t="shared" si="221"/>
        <v>-47.430010399167088</v>
      </c>
      <c r="AZ120" s="27">
        <f t="shared" si="221"/>
        <v>-23.061924493142762</v>
      </c>
      <c r="BA120" s="27">
        <f t="shared" si="221"/>
        <v>-7.9957280219589606</v>
      </c>
      <c r="BB120" s="27">
        <f t="shared" si="221"/>
        <v>1.2013289490561654</v>
      </c>
      <c r="BC120" s="27">
        <f t="shared" si="221"/>
        <v>7.0102533659796435</v>
      </c>
      <c r="BD120" s="27">
        <f t="shared" si="221"/>
        <v>10.835472389066858</v>
      </c>
      <c r="BE120" s="27">
        <f t="shared" si="221"/>
        <v>13.452396802520866</v>
      </c>
      <c r="BF120" s="27">
        <f t="shared" si="221"/>
        <v>15.300545253137763</v>
      </c>
      <c r="BG120" s="28">
        <f t="shared" si="221"/>
        <v>16.638733115465719</v>
      </c>
      <c r="BH120" s="26">
        <f t="shared" ref="BH120:BQ120" si="222">-1/vita/BH$108*BH117+alfa/vita</f>
        <v>14.944315069199041</v>
      </c>
      <c r="BI120" s="27">
        <f t="shared" si="222"/>
        <v>20.501126922959088</v>
      </c>
      <c r="BJ120" s="27">
        <f t="shared" si="222"/>
        <v>21.157480532092002</v>
      </c>
      <c r="BK120" s="27">
        <f t="shared" si="222"/>
        <v>21.633680173227003</v>
      </c>
      <c r="BL120" s="27">
        <f t="shared" si="222"/>
        <v>21.984340927470576</v>
      </c>
      <c r="BM120" s="27" t="e">
        <f t="shared" si="222"/>
        <v>#NUM!</v>
      </c>
      <c r="BN120" s="27" t="e">
        <f t="shared" si="222"/>
        <v>#NUM!</v>
      </c>
      <c r="BO120" s="27" t="e">
        <f t="shared" si="222"/>
        <v>#NUM!</v>
      </c>
      <c r="BP120" s="27" t="e">
        <f t="shared" si="222"/>
        <v>#NUM!</v>
      </c>
      <c r="BQ120" s="27">
        <f t="shared" si="222"/>
        <v>-118.43757975727704</v>
      </c>
      <c r="BR120">
        <f>-alfa*(EXP(vita*BH98)-1)/vita</f>
        <v>-250.57940951604004</v>
      </c>
      <c r="BS120">
        <f>alfa*(1-EXP(-vita*BH98))/vita</f>
        <v>22.732051167764688</v>
      </c>
      <c r="BT120" s="27">
        <f t="shared" ref="BT120:CC120" si="223">1/vita/BT$108*BT117+alfa/vita</f>
        <v>-118.8747421100075</v>
      </c>
      <c r="BU120" s="27">
        <f t="shared" si="223"/>
        <v>-34.471147631463893</v>
      </c>
      <c r="BV120" s="27">
        <f t="shared" si="223"/>
        <v>-5.3746849206217107</v>
      </c>
      <c r="BW120" s="27">
        <f t="shared" si="223"/>
        <v>6.7461308496653096</v>
      </c>
      <c r="BX120" s="27">
        <f t="shared" si="223"/>
        <v>12.76502639246354</v>
      </c>
      <c r="BY120" s="27">
        <f t="shared" si="223"/>
        <v>16.14678385928395</v>
      </c>
      <c r="BZ120" s="27">
        <f t="shared" si="223"/>
        <v>18.220130609585368</v>
      </c>
      <c r="CA120" s="27">
        <f t="shared" si="223"/>
        <v>19.574354208659091</v>
      </c>
      <c r="CB120" s="27">
        <f t="shared" si="223"/>
        <v>20.501126922959074</v>
      </c>
      <c r="CC120" s="28">
        <f t="shared" si="223"/>
        <v>21.157480532091984</v>
      </c>
      <c r="CD120" s="26">
        <f t="shared" ref="CD120:CM120" si="224">-1/vita/CD$108*CD117+alfa/vita</f>
        <v>14.944315069199041</v>
      </c>
      <c r="CE120" s="27">
        <f t="shared" si="224"/>
        <v>22.965270620481178</v>
      </c>
      <c r="CF120" s="27">
        <f t="shared" si="224"/>
        <v>23.265469436557897</v>
      </c>
      <c r="CG120" s="27">
        <f t="shared" si="224"/>
        <v>23.482547953991645</v>
      </c>
      <c r="CH120" s="27">
        <f t="shared" si="224"/>
        <v>23.642011992338123</v>
      </c>
      <c r="CI120" s="27" t="e">
        <f t="shared" si="224"/>
        <v>#NUM!</v>
      </c>
      <c r="CJ120" s="27" t="e">
        <f t="shared" si="224"/>
        <v>#NUM!</v>
      </c>
      <c r="CK120" s="27" t="e">
        <f t="shared" si="224"/>
        <v>#NUM!</v>
      </c>
      <c r="CL120" s="27" t="e">
        <f t="shared" si="224"/>
        <v>#NUM!</v>
      </c>
      <c r="CM120" s="27">
        <f t="shared" si="224"/>
        <v>-118.43757975727704</v>
      </c>
      <c r="CN120">
        <f>-alfa*(EXP(vita*CD98)-1)/vita</f>
        <v>-588.31325492773385</v>
      </c>
      <c r="CO120">
        <f>alfa*(1-EXP(-vita*CD98))/vita</f>
        <v>23.980944900540845</v>
      </c>
      <c r="CP120" s="27">
        <f t="shared" ref="CP120:CY120" si="225">1/vita/CP$108*CP117+alfa/vita</f>
        <v>-85.226993506817976</v>
      </c>
      <c r="CQ120" s="27">
        <f t="shared" si="225"/>
        <v>-7.0809209572763123</v>
      </c>
      <c r="CR120" s="27">
        <f t="shared" si="225"/>
        <v>10.131434264677512</v>
      </c>
      <c r="CS120" s="27">
        <f t="shared" si="225"/>
        <v>16.396383521262397</v>
      </c>
      <c r="CT120" s="27">
        <f t="shared" si="225"/>
        <v>19.337670139268365</v>
      </c>
      <c r="CU120" s="27">
        <f t="shared" si="225"/>
        <v>20.943997443805177</v>
      </c>
      <c r="CV120" s="27">
        <f t="shared" si="225"/>
        <v>21.91293508879788</v>
      </c>
      <c r="CW120" s="27">
        <f t="shared" si="225"/>
        <v>22.539411434215388</v>
      </c>
      <c r="CX120" s="27">
        <f t="shared" si="225"/>
        <v>22.965270620481142</v>
      </c>
      <c r="CY120" s="28">
        <f t="shared" si="225"/>
        <v>23.26546943655794</v>
      </c>
      <c r="CZ120" s="26">
        <f t="shared" ref="CZ120:DI120" si="226">-1/vita/CZ$108*CZ117+alfa/vita</f>
        <v>14.944315069199041</v>
      </c>
      <c r="DA120" s="27">
        <f t="shared" si="226"/>
        <v>24.084525163157846</v>
      </c>
      <c r="DB120" s="27">
        <f t="shared" si="226"/>
        <v>24.219897657945172</v>
      </c>
      <c r="DC120" s="27">
        <f t="shared" si="226"/>
        <v>24.317721607024467</v>
      </c>
      <c r="DD120" s="27">
        <f t="shared" si="226"/>
        <v>24.389546965101903</v>
      </c>
      <c r="DE120" s="27" t="e">
        <f t="shared" si="226"/>
        <v>#NUM!</v>
      </c>
      <c r="DF120" s="27" t="e">
        <f t="shared" si="226"/>
        <v>#NUM!</v>
      </c>
      <c r="DG120" s="27" t="e">
        <f t="shared" si="226"/>
        <v>#NUM!</v>
      </c>
      <c r="DH120" s="27" t="e">
        <f t="shared" si="226"/>
        <v>#NUM!</v>
      </c>
      <c r="DI120" s="27">
        <f t="shared" si="226"/>
        <v>-118.43757975727704</v>
      </c>
      <c r="DJ120">
        <f>-alfa*(EXP(vita*CZ98)-1)/vita</f>
        <v>-1339.953750828606</v>
      </c>
      <c r="DK120">
        <f>alfa*(1-EXP(-vita*CZ98))/vita</f>
        <v>24.542109027781642</v>
      </c>
      <c r="DL120" s="27">
        <f t="shared" ref="DL120:DU120" si="227">1/vita/DL$108*DL117+alfa/vita</f>
        <v>-32.748616872857241</v>
      </c>
      <c r="DM120" s="27">
        <f t="shared" si="227"/>
        <v>9.9768555601631945</v>
      </c>
      <c r="DN120" s="27">
        <f t="shared" si="227"/>
        <v>18.196300060255158</v>
      </c>
      <c r="DO120" s="27">
        <f t="shared" si="227"/>
        <v>21.095545691467812</v>
      </c>
      <c r="DP120" s="27">
        <f t="shared" si="227"/>
        <v>22.44025876038873</v>
      </c>
      <c r="DQ120" s="27">
        <f t="shared" si="227"/>
        <v>23.170277521659475</v>
      </c>
      <c r="DR120" s="27">
        <f t="shared" si="227"/>
        <v>23.609143160330781</v>
      </c>
      <c r="DS120" s="27">
        <f t="shared" si="227"/>
        <v>23.89230494393961</v>
      </c>
      <c r="DT120" s="27">
        <f t="shared" si="227"/>
        <v>24.084525163157924</v>
      </c>
      <c r="DU120" s="28">
        <f t="shared" si="227"/>
        <v>24.219897657945172</v>
      </c>
      <c r="DV120" s="26">
        <f t="shared" ref="DV120:EE120" si="228">-1/vita/DV$108*DV117+alfa/vita</f>
        <v>14.944315069199041</v>
      </c>
      <c r="DW120" s="27">
        <f t="shared" si="228"/>
        <v>24.588540515180064</v>
      </c>
      <c r="DX120" s="27">
        <f t="shared" si="228"/>
        <v>24.649411349484762</v>
      </c>
      <c r="DY120" s="27">
        <f t="shared" si="228"/>
        <v>24.693392315467111</v>
      </c>
      <c r="DZ120" s="27">
        <f t="shared" si="228"/>
        <v>24.725681291452805</v>
      </c>
      <c r="EA120" s="27" t="e">
        <f t="shared" si="228"/>
        <v>#NUM!</v>
      </c>
      <c r="EB120" s="27" t="e">
        <f t="shared" si="228"/>
        <v>#NUM!</v>
      </c>
      <c r="EC120" s="27" t="e">
        <f t="shared" si="228"/>
        <v>#NUM!</v>
      </c>
      <c r="ED120" s="27" t="e">
        <f t="shared" si="228"/>
        <v>#NUM!</v>
      </c>
      <c r="EE120" s="27">
        <f t="shared" si="228"/>
        <v>-118.43757975727704</v>
      </c>
      <c r="EF120">
        <f>-alfa*(EXP(vita*DV98)-1)/vita</f>
        <v>-3012.7604379683717</v>
      </c>
      <c r="EG120">
        <f>alfa*(1-EXP(-vita*DV98))/vita</f>
        <v>24.794256323774498</v>
      </c>
      <c r="EH120" s="27">
        <f t="shared" ref="EH120:EQ120" si="229">1/vita/EH$108*EH117+alfa/vita</f>
        <v>-1.8477891508310016</v>
      </c>
      <c r="EI120" s="27">
        <f t="shared" si="229"/>
        <v>18.191663661960597</v>
      </c>
      <c r="EJ120" s="27">
        <f t="shared" si="229"/>
        <v>21.931511214964257</v>
      </c>
      <c r="EK120" s="27">
        <f t="shared" si="229"/>
        <v>23.242071747760612</v>
      </c>
      <c r="EL120" s="27">
        <f t="shared" si="229"/>
        <v>23.848418380464491</v>
      </c>
      <c r="EM120" s="27">
        <f t="shared" si="229"/>
        <v>24.177192478239618</v>
      </c>
      <c r="EN120" s="27">
        <f t="shared" si="229"/>
        <v>24.374706515296346</v>
      </c>
      <c r="EO120" s="8">
        <f t="shared" si="229"/>
        <v>24.502091285197611</v>
      </c>
      <c r="EP120" s="27">
        <f t="shared" si="229"/>
        <v>24.588540515180231</v>
      </c>
      <c r="EQ120" s="28">
        <f t="shared" si="229"/>
        <v>24.649411349484556</v>
      </c>
      <c r="ER120" s="26">
        <f t="shared" ref="ER120:FA120" si="230">-1/vita/ER$108*ER117+alfa/vita</f>
        <v>14.944315069199041</v>
      </c>
      <c r="ES120" s="27">
        <f t="shared" si="230"/>
        <v>24.815109342406995</v>
      </c>
      <c r="ET120" s="27">
        <f t="shared" si="230"/>
        <v>24.842464369444407</v>
      </c>
      <c r="EU120" s="8">
        <f t="shared" si="230"/>
        <v>24.862228635563131</v>
      </c>
      <c r="EV120" s="27">
        <f t="shared" si="230"/>
        <v>24.876738437951943</v>
      </c>
      <c r="EW120" s="27" t="e">
        <f t="shared" si="230"/>
        <v>#NUM!</v>
      </c>
      <c r="EX120" s="27" t="e">
        <f t="shared" si="230"/>
        <v>#NUM!</v>
      </c>
      <c r="EY120" s="27" t="e">
        <f t="shared" si="230"/>
        <v>#NUM!</v>
      </c>
      <c r="EZ120" s="27" t="e">
        <f t="shared" si="230"/>
        <v>#NUM!</v>
      </c>
      <c r="FA120" s="27">
        <f t="shared" si="230"/>
        <v>-118.43757975727704</v>
      </c>
      <c r="FB120" s="8">
        <f>-alfa*(EXP(vita*ER98)-1)/vita</f>
        <v>-6735.66018565382</v>
      </c>
      <c r="FC120">
        <f>alfa*(1-EXP(-vita*ER98))/vita</f>
        <v>24.907553407087924</v>
      </c>
      <c r="FD120" s="27">
        <f t="shared" ref="FD120:FM120" si="231">1/vita/FD$108*FD117+alfa/vita</f>
        <v>12.851470097222434</v>
      </c>
      <c r="FE120" s="27">
        <f t="shared" si="231"/>
        <v>21.935500990655076</v>
      </c>
      <c r="FF120" s="27">
        <f t="shared" si="231"/>
        <v>23.620201265364582</v>
      </c>
      <c r="FG120" s="27">
        <f t="shared" si="231"/>
        <v>24.209789648465627</v>
      </c>
      <c r="FH120" s="27">
        <f t="shared" si="231"/>
        <v>24.482432400715879</v>
      </c>
      <c r="FI120" s="8">
        <f t="shared" si="231"/>
        <v>24.630228797323657</v>
      </c>
      <c r="FJ120" s="27">
        <f t="shared" si="231"/>
        <v>24.719006550998628</v>
      </c>
      <c r="FK120" s="27">
        <f t="shared" si="231"/>
        <v>24.776258017396575</v>
      </c>
      <c r="FL120" s="27">
        <f t="shared" si="231"/>
        <v>24.815109342407371</v>
      </c>
      <c r="FM120" s="28">
        <f t="shared" si="231"/>
        <v>24.842464369443952</v>
      </c>
      <c r="FN120" s="26">
        <f t="shared" ref="FN120:FW120" si="232">-1/vita/FN$108*FN117+alfa/vita</f>
        <v>14.944315069199041</v>
      </c>
      <c r="FO120" s="27">
        <f t="shared" si="232"/>
        <v>24.916922365699531</v>
      </c>
      <c r="FP120" s="8">
        <f t="shared" si="232"/>
        <v>24.929214134396965</v>
      </c>
      <c r="FQ120" s="27">
        <f t="shared" si="232"/>
        <v>24.938095004297594</v>
      </c>
      <c r="FR120" s="27">
        <f t="shared" si="232"/>
        <v>24.944614808531348</v>
      </c>
      <c r="FS120" s="27" t="e">
        <f t="shared" si="232"/>
        <v>#NUM!</v>
      </c>
      <c r="FT120" s="27" t="e">
        <f t="shared" si="232"/>
        <v>#NUM!</v>
      </c>
      <c r="FU120" s="27" t="e">
        <f t="shared" si="232"/>
        <v>#NUM!</v>
      </c>
      <c r="FV120" s="27" t="e">
        <f t="shared" si="232"/>
        <v>#NUM!</v>
      </c>
      <c r="FW120" s="8">
        <f t="shared" si="232"/>
        <v>-118.43757975727704</v>
      </c>
      <c r="FX120">
        <f>-alfa*(EXP(vita*FN98)-1)/vita</f>
        <v>-15021.125946802054</v>
      </c>
      <c r="FY120">
        <f>alfa*(1-EXP(-vita*FN98))/vita</f>
        <v>24.958461068170653</v>
      </c>
      <c r="FZ120" s="27">
        <f t="shared" ref="FZ120:GI120" si="233">1/vita/FZ$108*FZ117+alfa/vita</f>
        <v>19.533533475323566</v>
      </c>
      <c r="GA120" s="27">
        <f t="shared" si="233"/>
        <v>23.622548543486417</v>
      </c>
      <c r="GB120" s="27">
        <f t="shared" si="233"/>
        <v>24.379922227286627</v>
      </c>
      <c r="GC120" s="27">
        <f t="shared" si="233"/>
        <v>24.64490635121037</v>
      </c>
      <c r="GD120" s="8">
        <f t="shared" si="233"/>
        <v>24.767430214844168</v>
      </c>
      <c r="GE120" s="27">
        <f t="shared" si="233"/>
        <v>24.833845648826667</v>
      </c>
      <c r="GF120" s="27">
        <f t="shared" si="233"/>
        <v>24.873738694253436</v>
      </c>
      <c r="GG120" s="27">
        <f t="shared" si="233"/>
        <v>24.899464688451243</v>
      </c>
      <c r="GH120" s="27">
        <f t="shared" si="233"/>
        <v>24.916922365700366</v>
      </c>
      <c r="GI120" s="28">
        <f t="shared" si="233"/>
        <v>24.929214134396965</v>
      </c>
      <c r="GJ120" s="26">
        <f t="shared" ref="GJ120:GS120" si="234">-1/vita/GJ$108*GJ117+alfa/vita</f>
        <v>14.944315069199041</v>
      </c>
      <c r="GK120" s="8">
        <f t="shared" si="234"/>
        <v>24.962670730387778</v>
      </c>
      <c r="GL120" s="27">
        <f t="shared" si="234"/>
        <v>24.96819381099187</v>
      </c>
      <c r="GM120" s="27">
        <f t="shared" si="234"/>
        <v>24.972184262358713</v>
      </c>
      <c r="GN120" s="27">
        <f t="shared" si="234"/>
        <v>24.975113811013916</v>
      </c>
      <c r="GO120" s="27" t="e">
        <f t="shared" si="234"/>
        <v>#NUM!</v>
      </c>
      <c r="GP120" s="27" t="e">
        <f t="shared" si="234"/>
        <v>#NUM!</v>
      </c>
      <c r="GQ120" s="27" t="e">
        <f t="shared" si="234"/>
        <v>#NUM!</v>
      </c>
      <c r="GR120" s="8" t="e">
        <f t="shared" si="234"/>
        <v>#NUM!</v>
      </c>
      <c r="GS120" s="27">
        <f t="shared" si="234"/>
        <v>-118.43757975727704</v>
      </c>
      <c r="GT120">
        <f>-alfa*(EXP(vita*GJ98)-1)/vita</f>
        <v>-33460.769109860426</v>
      </c>
      <c r="GU120">
        <f>alfa*(1-EXP(-vita*GJ98))/vita</f>
        <v>24.981335354790581</v>
      </c>
      <c r="GV120" s="27">
        <f t="shared" ref="GV120:HE120" si="235">1/vita/GV$108*GV117+alfa/vita</f>
        <v>22.543051248762513</v>
      </c>
      <c r="GW120" s="27">
        <f t="shared" si="235"/>
        <v>24.381027302246633</v>
      </c>
      <c r="GX120" s="27">
        <f t="shared" si="235"/>
        <v>24.721372546201582</v>
      </c>
      <c r="GY120" s="8">
        <f t="shared" si="235"/>
        <v>24.840443484854003</v>
      </c>
      <c r="GZ120" s="27">
        <f t="shared" si="235"/>
        <v>24.895498600434109</v>
      </c>
      <c r="HA120" s="27">
        <f t="shared" si="235"/>
        <v>24.925341544006784</v>
      </c>
      <c r="HB120" s="27">
        <f t="shared" si="235"/>
        <v>24.943266883319509</v>
      </c>
      <c r="HC120" s="27">
        <f t="shared" si="235"/>
        <v>24.954826431236782</v>
      </c>
      <c r="HD120" s="27">
        <f t="shared" si="235"/>
        <v>24.96267073038964</v>
      </c>
      <c r="HE120" s="28">
        <f t="shared" si="235"/>
        <v>24.968193810994119</v>
      </c>
    </row>
    <row r="121" spans="1:213" ht="13.5" thickBot="1" x14ac:dyDescent="0.25">
      <c r="A121" s="5" t="s">
        <v>16</v>
      </c>
      <c r="B121">
        <f>-B120</f>
        <v>-285.7513075690336</v>
      </c>
      <c r="C121">
        <f t="shared" ref="C121:K121" si="236">-C120</f>
        <v>-141.78204549044275</v>
      </c>
      <c r="D121">
        <f t="shared" si="236"/>
        <v>-93.301270189221952</v>
      </c>
      <c r="E121">
        <f t="shared" si="236"/>
        <v>-68.686935486365556</v>
      </c>
      <c r="F121">
        <f t="shared" si="236"/>
        <v>-53.612673012738959</v>
      </c>
      <c r="G121">
        <f t="shared" si="236"/>
        <v>-43.301270189221938</v>
      </c>
      <c r="H121">
        <f t="shared" si="236"/>
        <v>-35.703700168552871</v>
      </c>
      <c r="I121">
        <f t="shared" si="236"/>
        <v>-29.793839814855254</v>
      </c>
      <c r="K121">
        <f t="shared" si="236"/>
        <v>-285.7513075690336</v>
      </c>
      <c r="L121">
        <v>0</v>
      </c>
      <c r="M121">
        <v>0</v>
      </c>
      <c r="N121">
        <v>0</v>
      </c>
      <c r="O121" s="5" t="s">
        <v>16</v>
      </c>
      <c r="P121">
        <f t="shared" ref="P121:Y121" si="237">-P120</f>
        <v>-3.4299738319714796</v>
      </c>
      <c r="Q121">
        <f t="shared" si="237"/>
        <v>-16.600919256696223</v>
      </c>
      <c r="R121">
        <f t="shared" si="237"/>
        <v>-14.658464415141172</v>
      </c>
      <c r="S121">
        <f t="shared" si="237"/>
        <v>-16.311752565620722</v>
      </c>
      <c r="T121">
        <f t="shared" si="237"/>
        <v>-21.373087814996254</v>
      </c>
      <c r="U121">
        <f t="shared" si="237"/>
        <v>-27.586105270855754</v>
      </c>
      <c r="V121">
        <f t="shared" si="237"/>
        <v>-35.984112840184636</v>
      </c>
      <c r="W121">
        <f t="shared" si="237"/>
        <v>-48.93065102776071</v>
      </c>
      <c r="X121">
        <f t="shared" si="237"/>
        <v>-73.498272853739991</v>
      </c>
      <c r="Y121">
        <f t="shared" si="237"/>
        <v>-1.7429317010560308</v>
      </c>
      <c r="Z121">
        <v>0</v>
      </c>
      <c r="AA121">
        <v>0</v>
      </c>
      <c r="AB121">
        <f t="shared" ref="AB121:AK121" si="238">-AB120</f>
        <v>-8.3303204100627042</v>
      </c>
      <c r="AC121">
        <f t="shared" si="238"/>
        <v>64.301286824453925</v>
      </c>
      <c r="AD121">
        <f t="shared" si="238"/>
        <v>39.733664998474651</v>
      </c>
      <c r="AE121">
        <f t="shared" si="238"/>
        <v>26.787126810898577</v>
      </c>
      <c r="AF121">
        <f t="shared" si="238"/>
        <v>18.389119241569695</v>
      </c>
      <c r="AG121">
        <f t="shared" si="238"/>
        <v>12.176101785710198</v>
      </c>
      <c r="AH121">
        <f t="shared" si="238"/>
        <v>7.1147665363346642</v>
      </c>
      <c r="AI121">
        <f t="shared" si="238"/>
        <v>-18.479570645960134</v>
      </c>
      <c r="AJ121">
        <f t="shared" si="238"/>
        <v>-16.60091925669623</v>
      </c>
      <c r="AK121">
        <f t="shared" si="238"/>
        <v>-5.7670121973145783</v>
      </c>
      <c r="AL121" s="32">
        <f t="shared" ref="AL121:BQ121" si="239">AL120</f>
        <v>14.944315069199041</v>
      </c>
      <c r="AM121" s="33">
        <f t="shared" si="239"/>
        <v>15.30054525313777</v>
      </c>
      <c r="AN121" s="33">
        <f t="shared" si="239"/>
        <v>16.638733115465726</v>
      </c>
      <c r="AO121" s="33">
        <f t="shared" si="239"/>
        <v>17.625274237240632</v>
      </c>
      <c r="AP121" s="33">
        <f t="shared" si="239"/>
        <v>18.360331901965075</v>
      </c>
      <c r="AQ121" s="33" t="e">
        <f t="shared" si="239"/>
        <v>#NUM!</v>
      </c>
      <c r="AR121" s="33" t="e">
        <f t="shared" si="239"/>
        <v>#NUM!</v>
      </c>
      <c r="AS121" s="33" t="e">
        <f t="shared" si="239"/>
        <v>#NUM!</v>
      </c>
      <c r="AT121" s="33" t="e">
        <f t="shared" si="239"/>
        <v>#NUM!</v>
      </c>
      <c r="AU121" s="33">
        <f t="shared" si="239"/>
        <v>-118.43757975727704</v>
      </c>
      <c r="AV121">
        <f t="shared" si="239"/>
        <v>-98.825810609877877</v>
      </c>
      <c r="AW121">
        <f t="shared" si="239"/>
        <v>19.952587050133616</v>
      </c>
      <c r="AX121" s="33">
        <f t="shared" si="239"/>
        <v>-80.047872530024222</v>
      </c>
      <c r="AY121" s="33">
        <f t="shared" si="239"/>
        <v>-47.430010399167088</v>
      </c>
      <c r="AZ121" s="33">
        <f t="shared" si="239"/>
        <v>-23.061924493142762</v>
      </c>
      <c r="BA121" s="33">
        <f t="shared" si="239"/>
        <v>-7.9957280219589606</v>
      </c>
      <c r="BB121" s="33">
        <f t="shared" si="239"/>
        <v>1.2013289490561654</v>
      </c>
      <c r="BC121" s="33">
        <f t="shared" si="239"/>
        <v>7.0102533659796435</v>
      </c>
      <c r="BD121" s="33">
        <f t="shared" si="239"/>
        <v>10.835472389066858</v>
      </c>
      <c r="BE121" s="33">
        <f t="shared" si="239"/>
        <v>13.452396802520866</v>
      </c>
      <c r="BF121" s="33">
        <f t="shared" si="239"/>
        <v>15.300545253137763</v>
      </c>
      <c r="BG121" s="34">
        <f t="shared" si="239"/>
        <v>16.638733115465719</v>
      </c>
      <c r="BH121" s="32">
        <f t="shared" si="239"/>
        <v>14.944315069199041</v>
      </c>
      <c r="BI121" s="33">
        <f t="shared" si="239"/>
        <v>20.501126922959088</v>
      </c>
      <c r="BJ121" s="33">
        <f t="shared" si="239"/>
        <v>21.157480532092002</v>
      </c>
      <c r="BK121" s="33">
        <f t="shared" si="239"/>
        <v>21.633680173227003</v>
      </c>
      <c r="BL121" s="33">
        <f t="shared" si="239"/>
        <v>21.984340927470576</v>
      </c>
      <c r="BM121" s="33" t="e">
        <f t="shared" si="239"/>
        <v>#NUM!</v>
      </c>
      <c r="BN121" s="33" t="e">
        <f t="shared" si="239"/>
        <v>#NUM!</v>
      </c>
      <c r="BO121" s="33" t="e">
        <f t="shared" si="239"/>
        <v>#NUM!</v>
      </c>
      <c r="BP121" s="33" t="e">
        <f t="shared" si="239"/>
        <v>#NUM!</v>
      </c>
      <c r="BQ121" s="33">
        <f t="shared" si="239"/>
        <v>-118.43757975727704</v>
      </c>
      <c r="BR121">
        <f t="shared" ref="BR121:CW121" si="240">BR120</f>
        <v>-250.57940951604004</v>
      </c>
      <c r="BS121">
        <f t="shared" si="240"/>
        <v>22.732051167764688</v>
      </c>
      <c r="BT121" s="33">
        <f t="shared" si="240"/>
        <v>-118.8747421100075</v>
      </c>
      <c r="BU121" s="33">
        <f t="shared" si="240"/>
        <v>-34.471147631463893</v>
      </c>
      <c r="BV121" s="33">
        <f t="shared" si="240"/>
        <v>-5.3746849206217107</v>
      </c>
      <c r="BW121" s="33">
        <f t="shared" si="240"/>
        <v>6.7461308496653096</v>
      </c>
      <c r="BX121" s="33">
        <f t="shared" si="240"/>
        <v>12.76502639246354</v>
      </c>
      <c r="BY121" s="33">
        <f t="shared" si="240"/>
        <v>16.14678385928395</v>
      </c>
      <c r="BZ121" s="33">
        <f t="shared" si="240"/>
        <v>18.220130609585368</v>
      </c>
      <c r="CA121" s="33">
        <f t="shared" si="240"/>
        <v>19.574354208659091</v>
      </c>
      <c r="CB121" s="33">
        <f t="shared" si="240"/>
        <v>20.501126922959074</v>
      </c>
      <c r="CC121" s="34">
        <f t="shared" si="240"/>
        <v>21.157480532091984</v>
      </c>
      <c r="CD121" s="32">
        <f t="shared" si="240"/>
        <v>14.944315069199041</v>
      </c>
      <c r="CE121" s="33">
        <f t="shared" si="240"/>
        <v>22.965270620481178</v>
      </c>
      <c r="CF121" s="33">
        <f t="shared" si="240"/>
        <v>23.265469436557897</v>
      </c>
      <c r="CG121" s="33">
        <f t="shared" si="240"/>
        <v>23.482547953991645</v>
      </c>
      <c r="CH121" s="33">
        <f t="shared" si="240"/>
        <v>23.642011992338123</v>
      </c>
      <c r="CI121" s="33" t="e">
        <f t="shared" si="240"/>
        <v>#NUM!</v>
      </c>
      <c r="CJ121" s="33" t="e">
        <f t="shared" si="240"/>
        <v>#NUM!</v>
      </c>
      <c r="CK121" s="33" t="e">
        <f t="shared" si="240"/>
        <v>#NUM!</v>
      </c>
      <c r="CL121" s="33" t="e">
        <f t="shared" si="240"/>
        <v>#NUM!</v>
      </c>
      <c r="CM121" s="33">
        <f t="shared" si="240"/>
        <v>-118.43757975727704</v>
      </c>
      <c r="CN121">
        <f t="shared" si="240"/>
        <v>-588.31325492773385</v>
      </c>
      <c r="CO121">
        <f t="shared" si="240"/>
        <v>23.980944900540845</v>
      </c>
      <c r="CP121" s="33">
        <f t="shared" si="240"/>
        <v>-85.226993506817976</v>
      </c>
      <c r="CQ121" s="33">
        <f t="shared" si="240"/>
        <v>-7.0809209572763123</v>
      </c>
      <c r="CR121" s="33">
        <f t="shared" si="240"/>
        <v>10.131434264677512</v>
      </c>
      <c r="CS121" s="33">
        <f t="shared" si="240"/>
        <v>16.396383521262397</v>
      </c>
      <c r="CT121" s="33">
        <f t="shared" si="240"/>
        <v>19.337670139268365</v>
      </c>
      <c r="CU121" s="33">
        <f t="shared" si="240"/>
        <v>20.943997443805177</v>
      </c>
      <c r="CV121" s="33">
        <f t="shared" si="240"/>
        <v>21.91293508879788</v>
      </c>
      <c r="CW121" s="33">
        <f t="shared" si="240"/>
        <v>22.539411434215388</v>
      </c>
      <c r="CX121" s="33">
        <f t="shared" ref="CX121:EC121" si="241">CX120</f>
        <v>22.965270620481142</v>
      </c>
      <c r="CY121" s="34">
        <f t="shared" si="241"/>
        <v>23.26546943655794</v>
      </c>
      <c r="CZ121" s="32">
        <f t="shared" si="241"/>
        <v>14.944315069199041</v>
      </c>
      <c r="DA121" s="33">
        <f t="shared" si="241"/>
        <v>24.084525163157846</v>
      </c>
      <c r="DB121" s="33">
        <f t="shared" si="241"/>
        <v>24.219897657945172</v>
      </c>
      <c r="DC121" s="33">
        <f t="shared" si="241"/>
        <v>24.317721607024467</v>
      </c>
      <c r="DD121" s="33">
        <f t="shared" si="241"/>
        <v>24.389546965101903</v>
      </c>
      <c r="DE121" s="33" t="e">
        <f t="shared" si="241"/>
        <v>#NUM!</v>
      </c>
      <c r="DF121" s="33" t="e">
        <f t="shared" si="241"/>
        <v>#NUM!</v>
      </c>
      <c r="DG121" s="33" t="e">
        <f t="shared" si="241"/>
        <v>#NUM!</v>
      </c>
      <c r="DH121" s="33" t="e">
        <f t="shared" si="241"/>
        <v>#NUM!</v>
      </c>
      <c r="DI121" s="33">
        <f t="shared" si="241"/>
        <v>-118.43757975727704</v>
      </c>
      <c r="DJ121">
        <f t="shared" si="241"/>
        <v>-1339.953750828606</v>
      </c>
      <c r="DK121">
        <f t="shared" si="241"/>
        <v>24.542109027781642</v>
      </c>
      <c r="DL121" s="33">
        <f t="shared" si="241"/>
        <v>-32.748616872857241</v>
      </c>
      <c r="DM121" s="33">
        <f t="shared" si="241"/>
        <v>9.9768555601631945</v>
      </c>
      <c r="DN121" s="33">
        <f t="shared" si="241"/>
        <v>18.196300060255158</v>
      </c>
      <c r="DO121" s="33">
        <f t="shared" si="241"/>
        <v>21.095545691467812</v>
      </c>
      <c r="DP121" s="33">
        <f t="shared" si="241"/>
        <v>22.44025876038873</v>
      </c>
      <c r="DQ121" s="33">
        <f t="shared" si="241"/>
        <v>23.170277521659475</v>
      </c>
      <c r="DR121" s="33">
        <f t="shared" si="241"/>
        <v>23.609143160330781</v>
      </c>
      <c r="DS121" s="33">
        <f t="shared" si="241"/>
        <v>23.89230494393961</v>
      </c>
      <c r="DT121" s="33">
        <f t="shared" si="241"/>
        <v>24.084525163157924</v>
      </c>
      <c r="DU121" s="34">
        <f t="shared" si="241"/>
        <v>24.219897657945172</v>
      </c>
      <c r="DV121" s="32">
        <f t="shared" si="241"/>
        <v>14.944315069199041</v>
      </c>
      <c r="DW121" s="33">
        <f t="shared" si="241"/>
        <v>24.588540515180064</v>
      </c>
      <c r="DX121" s="33">
        <f t="shared" si="241"/>
        <v>24.649411349484762</v>
      </c>
      <c r="DY121" s="33">
        <f t="shared" si="241"/>
        <v>24.693392315467111</v>
      </c>
      <c r="DZ121" s="33">
        <f t="shared" si="241"/>
        <v>24.725681291452805</v>
      </c>
      <c r="EA121" s="33" t="e">
        <f t="shared" si="241"/>
        <v>#NUM!</v>
      </c>
      <c r="EB121" s="33" t="e">
        <f t="shared" si="241"/>
        <v>#NUM!</v>
      </c>
      <c r="EC121" s="33" t="e">
        <f t="shared" si="241"/>
        <v>#NUM!</v>
      </c>
      <c r="ED121" s="33" t="e">
        <f t="shared" ref="ED121:FI121" si="242">ED120</f>
        <v>#NUM!</v>
      </c>
      <c r="EE121" s="33">
        <f t="shared" si="242"/>
        <v>-118.43757975727704</v>
      </c>
      <c r="EF121">
        <f t="shared" si="242"/>
        <v>-3012.7604379683717</v>
      </c>
      <c r="EG121">
        <f t="shared" si="242"/>
        <v>24.794256323774498</v>
      </c>
      <c r="EH121" s="33">
        <f t="shared" si="242"/>
        <v>-1.8477891508310016</v>
      </c>
      <c r="EI121" s="33">
        <f t="shared" si="242"/>
        <v>18.191663661960597</v>
      </c>
      <c r="EJ121" s="33">
        <f t="shared" si="242"/>
        <v>21.931511214964257</v>
      </c>
      <c r="EK121" s="33">
        <f t="shared" si="242"/>
        <v>23.242071747760612</v>
      </c>
      <c r="EL121" s="33">
        <f t="shared" si="242"/>
        <v>23.848418380464491</v>
      </c>
      <c r="EM121" s="33">
        <f t="shared" si="242"/>
        <v>24.177192478239618</v>
      </c>
      <c r="EN121" s="33">
        <f t="shared" si="242"/>
        <v>24.374706515296346</v>
      </c>
      <c r="EO121" s="8">
        <f t="shared" si="242"/>
        <v>24.502091285197611</v>
      </c>
      <c r="EP121" s="33">
        <f t="shared" si="242"/>
        <v>24.588540515180231</v>
      </c>
      <c r="EQ121" s="34">
        <f t="shared" si="242"/>
        <v>24.649411349484556</v>
      </c>
      <c r="ER121" s="32">
        <f t="shared" si="242"/>
        <v>14.944315069199041</v>
      </c>
      <c r="ES121" s="33">
        <f t="shared" si="242"/>
        <v>24.815109342406995</v>
      </c>
      <c r="ET121" s="33">
        <f t="shared" si="242"/>
        <v>24.842464369444407</v>
      </c>
      <c r="EU121" s="36">
        <f t="shared" si="242"/>
        <v>24.862228635563131</v>
      </c>
      <c r="EV121" s="33">
        <f t="shared" si="242"/>
        <v>24.876738437951943</v>
      </c>
      <c r="EW121" s="33" t="e">
        <f t="shared" si="242"/>
        <v>#NUM!</v>
      </c>
      <c r="EX121" s="33" t="e">
        <f t="shared" si="242"/>
        <v>#NUM!</v>
      </c>
      <c r="EY121" s="33" t="e">
        <f t="shared" si="242"/>
        <v>#NUM!</v>
      </c>
      <c r="EZ121" s="33" t="e">
        <f t="shared" si="242"/>
        <v>#NUM!</v>
      </c>
      <c r="FA121" s="33">
        <f t="shared" si="242"/>
        <v>-118.43757975727704</v>
      </c>
      <c r="FB121" s="8">
        <f t="shared" si="242"/>
        <v>-6735.66018565382</v>
      </c>
      <c r="FC121">
        <f t="shared" si="242"/>
        <v>24.907553407087924</v>
      </c>
      <c r="FD121" s="33">
        <f t="shared" si="242"/>
        <v>12.851470097222434</v>
      </c>
      <c r="FE121" s="33">
        <f t="shared" si="242"/>
        <v>21.935500990655076</v>
      </c>
      <c r="FF121" s="33">
        <f t="shared" si="242"/>
        <v>23.620201265364582</v>
      </c>
      <c r="FG121" s="33">
        <f t="shared" si="242"/>
        <v>24.209789648465627</v>
      </c>
      <c r="FH121" s="33">
        <f t="shared" si="242"/>
        <v>24.482432400715879</v>
      </c>
      <c r="FI121" s="36">
        <f t="shared" si="242"/>
        <v>24.630228797323657</v>
      </c>
      <c r="FJ121" s="33">
        <f t="shared" ref="FJ121:GO121" si="243">FJ120</f>
        <v>24.719006550998628</v>
      </c>
      <c r="FK121" s="33">
        <f t="shared" si="243"/>
        <v>24.776258017396575</v>
      </c>
      <c r="FL121" s="33">
        <f t="shared" si="243"/>
        <v>24.815109342407371</v>
      </c>
      <c r="FM121" s="34">
        <f t="shared" si="243"/>
        <v>24.842464369443952</v>
      </c>
      <c r="FN121" s="32">
        <f t="shared" si="243"/>
        <v>14.944315069199041</v>
      </c>
      <c r="FO121" s="33">
        <f t="shared" si="243"/>
        <v>24.916922365699531</v>
      </c>
      <c r="FP121" s="36">
        <f t="shared" si="243"/>
        <v>24.929214134396965</v>
      </c>
      <c r="FQ121" s="33">
        <f t="shared" si="243"/>
        <v>24.938095004297594</v>
      </c>
      <c r="FR121" s="33">
        <f t="shared" si="243"/>
        <v>24.944614808531348</v>
      </c>
      <c r="FS121" s="33" t="e">
        <f t="shared" si="243"/>
        <v>#NUM!</v>
      </c>
      <c r="FT121" s="33" t="e">
        <f t="shared" si="243"/>
        <v>#NUM!</v>
      </c>
      <c r="FU121" s="33" t="e">
        <f t="shared" si="243"/>
        <v>#NUM!</v>
      </c>
      <c r="FV121" s="33" t="e">
        <f t="shared" si="243"/>
        <v>#NUM!</v>
      </c>
      <c r="FW121" s="36">
        <f t="shared" si="243"/>
        <v>-118.43757975727704</v>
      </c>
      <c r="FX121">
        <f t="shared" si="243"/>
        <v>-15021.125946802054</v>
      </c>
      <c r="FY121">
        <f t="shared" si="243"/>
        <v>24.958461068170653</v>
      </c>
      <c r="FZ121" s="33">
        <f t="shared" si="243"/>
        <v>19.533533475323566</v>
      </c>
      <c r="GA121" s="33">
        <f t="shared" si="243"/>
        <v>23.622548543486417</v>
      </c>
      <c r="GB121" s="33">
        <f t="shared" si="243"/>
        <v>24.379922227286627</v>
      </c>
      <c r="GC121" s="33">
        <f t="shared" si="243"/>
        <v>24.64490635121037</v>
      </c>
      <c r="GD121" s="36">
        <f t="shared" si="243"/>
        <v>24.767430214844168</v>
      </c>
      <c r="GE121" s="33">
        <f t="shared" si="243"/>
        <v>24.833845648826667</v>
      </c>
      <c r="GF121" s="33">
        <f t="shared" si="243"/>
        <v>24.873738694253436</v>
      </c>
      <c r="GG121" s="33">
        <f t="shared" si="243"/>
        <v>24.899464688451243</v>
      </c>
      <c r="GH121" s="33">
        <f t="shared" si="243"/>
        <v>24.916922365700366</v>
      </c>
      <c r="GI121" s="34">
        <f t="shared" si="243"/>
        <v>24.929214134396965</v>
      </c>
      <c r="GJ121" s="32">
        <f t="shared" si="243"/>
        <v>14.944315069199041</v>
      </c>
      <c r="GK121" s="36">
        <f t="shared" si="243"/>
        <v>24.962670730387778</v>
      </c>
      <c r="GL121" s="33">
        <f t="shared" si="243"/>
        <v>24.96819381099187</v>
      </c>
      <c r="GM121" s="33">
        <f t="shared" si="243"/>
        <v>24.972184262358713</v>
      </c>
      <c r="GN121" s="33">
        <f t="shared" si="243"/>
        <v>24.975113811013916</v>
      </c>
      <c r="GO121" s="33" t="e">
        <f t="shared" si="243"/>
        <v>#NUM!</v>
      </c>
      <c r="GP121" s="33" t="e">
        <f t="shared" ref="GP121:HE121" si="244">GP120</f>
        <v>#NUM!</v>
      </c>
      <c r="GQ121" s="33" t="e">
        <f t="shared" si="244"/>
        <v>#NUM!</v>
      </c>
      <c r="GR121" s="36" t="e">
        <f t="shared" si="244"/>
        <v>#NUM!</v>
      </c>
      <c r="GS121" s="33">
        <f t="shared" si="244"/>
        <v>-118.43757975727704</v>
      </c>
      <c r="GT121">
        <f t="shared" si="244"/>
        <v>-33460.769109860426</v>
      </c>
      <c r="GU121">
        <f t="shared" si="244"/>
        <v>24.981335354790581</v>
      </c>
      <c r="GV121" s="33">
        <f t="shared" si="244"/>
        <v>22.543051248762513</v>
      </c>
      <c r="GW121" s="33">
        <f t="shared" si="244"/>
        <v>24.381027302246633</v>
      </c>
      <c r="GX121" s="33">
        <f t="shared" si="244"/>
        <v>24.721372546201582</v>
      </c>
      <c r="GY121" s="36">
        <f t="shared" si="244"/>
        <v>24.840443484854003</v>
      </c>
      <c r="GZ121" s="33">
        <f t="shared" si="244"/>
        <v>24.895498600434109</v>
      </c>
      <c r="HA121" s="33">
        <f t="shared" si="244"/>
        <v>24.925341544006784</v>
      </c>
      <c r="HB121" s="33">
        <f t="shared" si="244"/>
        <v>24.943266883319509</v>
      </c>
      <c r="HC121" s="33">
        <f t="shared" si="244"/>
        <v>24.954826431236782</v>
      </c>
      <c r="HD121" s="33">
        <f t="shared" si="244"/>
        <v>24.96267073038964</v>
      </c>
      <c r="HE121" s="34">
        <f t="shared" si="244"/>
        <v>24.968193810994119</v>
      </c>
    </row>
    <row r="122" spans="1:213" ht="13.5" thickTop="1" x14ac:dyDescent="0.2">
      <c r="A122" s="5" t="s">
        <v>17</v>
      </c>
      <c r="B122">
        <f>B123</f>
        <v>25</v>
      </c>
      <c r="C122">
        <f t="shared" ref="C122:K122" si="245">C123</f>
        <v>25</v>
      </c>
      <c r="D122">
        <f t="shared" si="245"/>
        <v>25</v>
      </c>
      <c r="E122">
        <f t="shared" si="245"/>
        <v>25</v>
      </c>
      <c r="F122">
        <f t="shared" si="245"/>
        <v>25</v>
      </c>
      <c r="G122">
        <f t="shared" si="245"/>
        <v>25</v>
      </c>
      <c r="H122">
        <f t="shared" si="245"/>
        <v>25</v>
      </c>
      <c r="I122">
        <f t="shared" si="245"/>
        <v>25</v>
      </c>
      <c r="K122">
        <f t="shared" si="245"/>
        <v>25</v>
      </c>
      <c r="L122" t="e">
        <f>-alfa*(EXP(vita*kampyles!A39)-1)/vita</f>
        <v>#NUM!</v>
      </c>
      <c r="M122">
        <f>alfa*(1-EXP(-vita*kampyles!A39))/vita</f>
        <v>25</v>
      </c>
      <c r="N122">
        <v>0</v>
      </c>
      <c r="O122" s="5" t="s">
        <v>17</v>
      </c>
      <c r="P122">
        <f>P124</f>
        <v>6.9837853047932743</v>
      </c>
      <c r="Q122">
        <f t="shared" ref="Q122:Y122" si="246">Q124</f>
        <v>6.3075020440645089</v>
      </c>
      <c r="R122">
        <f t="shared" si="246"/>
        <v>8.2400691414664848</v>
      </c>
      <c r="S122">
        <f t="shared" si="246"/>
        <v>3.1120111828683878</v>
      </c>
      <c r="T122">
        <f t="shared" si="246"/>
        <v>0.15257243659041186</v>
      </c>
      <c r="U122">
        <f t="shared" si="246"/>
        <v>-4.3520898382738089</v>
      </c>
      <c r="V122">
        <f t="shared" si="246"/>
        <v>-11.4886563153831</v>
      </c>
      <c r="W122">
        <f t="shared" si="246"/>
        <v>-23.727393624265495</v>
      </c>
      <c r="X122">
        <f t="shared" si="246"/>
        <v>-48.016769868100994</v>
      </c>
      <c r="Y122">
        <f t="shared" si="246"/>
        <v>13.698259176846458</v>
      </c>
      <c r="Z122">
        <v>0</v>
      </c>
      <c r="AA122">
        <v>0</v>
      </c>
      <c r="AB122">
        <f t="shared" ref="AB122:AK122" si="247">alfa/vita*(1-AB111/(SIN(AB101)))</f>
        <v>-29.016529845267193</v>
      </c>
      <c r="AC122">
        <f t="shared" si="247"/>
        <v>-48.016769868100994</v>
      </c>
      <c r="AD122">
        <f t="shared" si="247"/>
        <v>-23.727393624265495</v>
      </c>
      <c r="AE122">
        <f t="shared" si="247"/>
        <v>-11.4886563153831</v>
      </c>
      <c r="AF122">
        <f t="shared" si="247"/>
        <v>-4.3520898382738089</v>
      </c>
      <c r="AG122">
        <f t="shared" si="247"/>
        <v>0.15257243659041186</v>
      </c>
      <c r="AH122">
        <f t="shared" si="247"/>
        <v>0.81467800026084891</v>
      </c>
      <c r="AI122">
        <f t="shared" si="247"/>
        <v>3.8711615657529563</v>
      </c>
      <c r="AJ122">
        <f t="shared" si="247"/>
        <v>6.3075020440645115</v>
      </c>
      <c r="AK122">
        <f t="shared" si="247"/>
        <v>6.9837853047932743</v>
      </c>
    </row>
    <row r="123" spans="1:213" x14ac:dyDescent="0.2">
      <c r="A123" s="5" t="s">
        <v>18</v>
      </c>
      <c r="B123">
        <f t="shared" ref="B123:K123" si="248">alfa/vita*(1-B111/SIN(B101))</f>
        <v>25</v>
      </c>
      <c r="C123">
        <f t="shared" si="248"/>
        <v>25</v>
      </c>
      <c r="D123">
        <f t="shared" si="248"/>
        <v>25</v>
      </c>
      <c r="E123">
        <f t="shared" si="248"/>
        <v>25</v>
      </c>
      <c r="F123">
        <f t="shared" si="248"/>
        <v>25</v>
      </c>
      <c r="G123">
        <f t="shared" si="248"/>
        <v>25</v>
      </c>
      <c r="H123">
        <f t="shared" si="248"/>
        <v>25</v>
      </c>
      <c r="I123">
        <f t="shared" si="248"/>
        <v>25</v>
      </c>
      <c r="K123">
        <f t="shared" si="248"/>
        <v>25</v>
      </c>
      <c r="L123" t="e">
        <f>L122</f>
        <v>#NUM!</v>
      </c>
      <c r="M123">
        <f>M122</f>
        <v>25</v>
      </c>
      <c r="O123" s="5" t="s">
        <v>18</v>
      </c>
      <c r="P123">
        <f>P124</f>
        <v>6.9837853047932743</v>
      </c>
      <c r="Q123">
        <f t="shared" ref="Q123:Y123" si="249">Q124</f>
        <v>6.3075020440645089</v>
      </c>
      <c r="R123">
        <f t="shared" si="249"/>
        <v>8.2400691414664848</v>
      </c>
      <c r="S123">
        <f t="shared" si="249"/>
        <v>3.1120111828683878</v>
      </c>
      <c r="T123">
        <f t="shared" si="249"/>
        <v>0.15257243659041186</v>
      </c>
      <c r="U123">
        <f t="shared" si="249"/>
        <v>-4.3520898382738089</v>
      </c>
      <c r="V123">
        <f t="shared" si="249"/>
        <v>-11.4886563153831</v>
      </c>
      <c r="W123">
        <f t="shared" si="249"/>
        <v>-23.727393624265495</v>
      </c>
      <c r="X123">
        <f t="shared" si="249"/>
        <v>-48.016769868100994</v>
      </c>
      <c r="Y123">
        <f t="shared" si="249"/>
        <v>13.698259176846458</v>
      </c>
      <c r="Z123">
        <f>-alfa*(EXP(vita*P98)-1)/vita</f>
        <v>-30.638523212311696</v>
      </c>
      <c r="AA123">
        <f>alfa*(1-EXP(-vita*P98))/vita</f>
        <v>13.766775897069461</v>
      </c>
      <c r="AB123">
        <f>AB124</f>
        <v>-29.016529845267193</v>
      </c>
      <c r="AC123">
        <f t="shared" ref="AC123:AK123" si="250">AC124</f>
        <v>-48.016769868100994</v>
      </c>
      <c r="AD123">
        <f t="shared" si="250"/>
        <v>-23.727393624265495</v>
      </c>
      <c r="AE123">
        <f t="shared" si="250"/>
        <v>-11.4886563153831</v>
      </c>
      <c r="AF123">
        <f t="shared" si="250"/>
        <v>-4.3520898382738089</v>
      </c>
      <c r="AG123">
        <f t="shared" si="250"/>
        <v>0.15257243659041186</v>
      </c>
      <c r="AH123">
        <f t="shared" si="250"/>
        <v>0.81467800026084891</v>
      </c>
      <c r="AI123">
        <f t="shared" si="250"/>
        <v>3.8711615657529563</v>
      </c>
      <c r="AJ123">
        <f t="shared" si="250"/>
        <v>6.3075020440645115</v>
      </c>
      <c r="AK123">
        <f t="shared" si="250"/>
        <v>6.9837853047932743</v>
      </c>
    </row>
    <row r="124" spans="1:213" x14ac:dyDescent="0.2">
      <c r="O124" s="5" t="s">
        <v>52</v>
      </c>
      <c r="P124">
        <f t="shared" ref="P124:Y124" si="251">alfa/vita*(1-P111/SIN(P101))</f>
        <v>6.9837853047932743</v>
      </c>
      <c r="Q124">
        <f t="shared" si="251"/>
        <v>6.3075020440645089</v>
      </c>
      <c r="R124">
        <f t="shared" si="251"/>
        <v>8.2400691414664848</v>
      </c>
      <c r="S124">
        <f t="shared" si="251"/>
        <v>3.1120111828683878</v>
      </c>
      <c r="T124">
        <f t="shared" si="251"/>
        <v>0.15257243659041186</v>
      </c>
      <c r="U124">
        <f t="shared" si="251"/>
        <v>-4.3520898382738089</v>
      </c>
      <c r="V124">
        <f t="shared" si="251"/>
        <v>-11.4886563153831</v>
      </c>
      <c r="W124">
        <f t="shared" si="251"/>
        <v>-23.727393624265495</v>
      </c>
      <c r="X124">
        <f t="shared" si="251"/>
        <v>-48.016769868100994</v>
      </c>
      <c r="Y124">
        <f t="shared" si="251"/>
        <v>13.698259176846458</v>
      </c>
      <c r="Z124">
        <f>Z123</f>
        <v>-30.638523212311696</v>
      </c>
      <c r="AA124">
        <f>AA123</f>
        <v>13.766775897069461</v>
      </c>
      <c r="AB124">
        <f t="shared" ref="AB124:AK124" si="252">alfa/vita*(1-AB111/(SIN(AB101)))</f>
        <v>-29.016529845267193</v>
      </c>
      <c r="AC124">
        <f t="shared" si="252"/>
        <v>-48.016769868100994</v>
      </c>
      <c r="AD124">
        <f t="shared" si="252"/>
        <v>-23.727393624265495</v>
      </c>
      <c r="AE124">
        <f t="shared" si="252"/>
        <v>-11.4886563153831</v>
      </c>
      <c r="AF124">
        <f t="shared" si="252"/>
        <v>-4.3520898382738089</v>
      </c>
      <c r="AG124">
        <f t="shared" si="252"/>
        <v>0.15257243659041186</v>
      </c>
      <c r="AH124">
        <f t="shared" si="252"/>
        <v>0.81467800026084891</v>
      </c>
      <c r="AI124">
        <f t="shared" si="252"/>
        <v>3.8711615657529563</v>
      </c>
      <c r="AJ124">
        <f t="shared" si="252"/>
        <v>6.3075020440645115</v>
      </c>
      <c r="AK124">
        <f t="shared" si="252"/>
        <v>6.9837853047932743</v>
      </c>
      <c r="CM124">
        <f>CX118</f>
        <v>-24.91705994599128</v>
      </c>
    </row>
    <row r="125" spans="1:213" x14ac:dyDescent="0.2">
      <c r="N125" s="5" t="s">
        <v>26</v>
      </c>
    </row>
    <row r="126" spans="1:213" x14ac:dyDescent="0.2"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</row>
    <row r="127" spans="1:213" x14ac:dyDescent="0.2">
      <c r="M127" s="5" t="s">
        <v>48</v>
      </c>
      <c r="P127">
        <v>0.02</v>
      </c>
      <c r="Q127">
        <f t="shared" ref="Q127:Y127" si="253">Q120</f>
        <v>16.600919256696223</v>
      </c>
      <c r="R127">
        <f t="shared" si="253"/>
        <v>14.658464415141172</v>
      </c>
      <c r="S127">
        <f t="shared" si="253"/>
        <v>16.311752565620722</v>
      </c>
      <c r="T127">
        <f t="shared" si="253"/>
        <v>21.373087814996254</v>
      </c>
      <c r="U127">
        <f t="shared" si="253"/>
        <v>27.586105270855754</v>
      </c>
      <c r="V127">
        <f t="shared" si="253"/>
        <v>35.984112840184636</v>
      </c>
      <c r="W127">
        <f t="shared" si="253"/>
        <v>48.93065102776071</v>
      </c>
      <c r="X127">
        <f t="shared" si="253"/>
        <v>73.498272853739991</v>
      </c>
      <c r="Y127">
        <f t="shared" si="253"/>
        <v>1.7429317010560308</v>
      </c>
    </row>
    <row r="128" spans="1:213" x14ac:dyDescent="0.2">
      <c r="B128" t="s">
        <v>6</v>
      </c>
      <c r="M128" s="5" t="s">
        <v>49</v>
      </c>
      <c r="N128" s="5" t="s">
        <v>50</v>
      </c>
      <c r="P128">
        <f>P127+0.02</f>
        <v>0.04</v>
      </c>
      <c r="Q128">
        <f t="shared" ref="Q128:Y128" si="254">AM118</f>
        <v>23.041713860161781</v>
      </c>
      <c r="R128">
        <f t="shared" si="254"/>
        <v>19.560997738838928</v>
      </c>
      <c r="S128">
        <f t="shared" si="254"/>
        <v>16.462627428208059</v>
      </c>
      <c r="T128">
        <f t="shared" si="254"/>
        <v>13.659803758052115</v>
      </c>
      <c r="U128">
        <f t="shared" si="254"/>
        <v>-42.313427438831731</v>
      </c>
      <c r="V128">
        <f t="shared" si="254"/>
        <v>-50.328513240334871</v>
      </c>
      <c r="W128">
        <f t="shared" si="254"/>
        <v>-62.629421862138521</v>
      </c>
      <c r="X128">
        <f t="shared" si="254"/>
        <v>-85.915470860572015</v>
      </c>
      <c r="Y128">
        <f t="shared" si="254"/>
        <v>-154.14364477325267</v>
      </c>
    </row>
    <row r="129" spans="1:25" x14ac:dyDescent="0.2">
      <c r="N129" s="5" t="s">
        <v>51</v>
      </c>
      <c r="P129">
        <f t="shared" ref="P129:P135" si="255">P128+0.02</f>
        <v>0.06</v>
      </c>
      <c r="Q129">
        <f t="shared" ref="Q129:Y129" si="256">BI118</f>
        <v>24.591871442342004</v>
      </c>
      <c r="R129">
        <f t="shared" si="256"/>
        <v>20.684992813602893</v>
      </c>
      <c r="S129">
        <f t="shared" si="256"/>
        <v>17.291355124691059</v>
      </c>
      <c r="T129">
        <f t="shared" si="256"/>
        <v>14.275808465357734</v>
      </c>
      <c r="U129">
        <f t="shared" si="256"/>
        <v>-42.313427438831731</v>
      </c>
      <c r="V129">
        <f t="shared" si="256"/>
        <v>-50.328513240334871</v>
      </c>
      <c r="W129">
        <f t="shared" si="256"/>
        <v>-62.629421862138521</v>
      </c>
      <c r="X129">
        <f t="shared" si="256"/>
        <v>-85.915470860572015</v>
      </c>
      <c r="Y129">
        <f t="shared" si="256"/>
        <v>-154.14364477325267</v>
      </c>
    </row>
    <row r="130" spans="1:25" x14ac:dyDescent="0.2">
      <c r="B130">
        <v>1</v>
      </c>
      <c r="C130">
        <f t="shared" ref="C130:K130" si="257">B130+1</f>
        <v>2</v>
      </c>
      <c r="D130">
        <f t="shared" si="257"/>
        <v>3</v>
      </c>
      <c r="E130">
        <f t="shared" si="257"/>
        <v>4</v>
      </c>
      <c r="F130">
        <f t="shared" si="257"/>
        <v>5</v>
      </c>
      <c r="G130">
        <f t="shared" si="257"/>
        <v>6</v>
      </c>
      <c r="H130">
        <f t="shared" si="257"/>
        <v>7</v>
      </c>
      <c r="I130">
        <f t="shared" si="257"/>
        <v>8</v>
      </c>
      <c r="K130">
        <f t="shared" si="257"/>
        <v>1</v>
      </c>
      <c r="P130">
        <f t="shared" si="255"/>
        <v>0.08</v>
      </c>
      <c r="Q130">
        <f t="shared" ref="Q130:Y130" si="258">CE118</f>
        <v>24.917059945991276</v>
      </c>
      <c r="R130">
        <f t="shared" si="258"/>
        <v>20.918163676016409</v>
      </c>
      <c r="S130">
        <f t="shared" si="258"/>
        <v>17.461877335152408</v>
      </c>
      <c r="T130">
        <f t="shared" si="258"/>
        <v>14.401797745670086</v>
      </c>
      <c r="U130">
        <f t="shared" si="258"/>
        <v>-42.313427438831731</v>
      </c>
      <c r="V130">
        <f t="shared" si="258"/>
        <v>-50.328513240334871</v>
      </c>
      <c r="W130">
        <f t="shared" si="258"/>
        <v>-62.629421862138521</v>
      </c>
      <c r="X130">
        <f t="shared" si="258"/>
        <v>-85.915470860572015</v>
      </c>
      <c r="Y130">
        <f t="shared" si="258"/>
        <v>-154.14364477325267</v>
      </c>
    </row>
    <row r="131" spans="1:25" x14ac:dyDescent="0.2">
      <c r="B131">
        <f>RADIANS(10*B130)</f>
        <v>0.17453292519943295</v>
      </c>
      <c r="C131">
        <f t="shared" ref="C131:K131" si="259">RADIANS(10*C130)</f>
        <v>0.3490658503988659</v>
      </c>
      <c r="D131">
        <f t="shared" si="259"/>
        <v>0.52359877559829882</v>
      </c>
      <c r="E131">
        <f t="shared" si="259"/>
        <v>0.69813170079773179</v>
      </c>
      <c r="F131">
        <f t="shared" si="259"/>
        <v>0.87266462599716477</v>
      </c>
      <c r="G131">
        <f t="shared" si="259"/>
        <v>1.0471975511965976</v>
      </c>
      <c r="H131">
        <f t="shared" si="259"/>
        <v>1.2217304763960306</v>
      </c>
      <c r="I131">
        <f t="shared" si="259"/>
        <v>1.3962634015954636</v>
      </c>
      <c r="K131">
        <f t="shared" si="259"/>
        <v>0.17453292519943295</v>
      </c>
      <c r="L131">
        <v>0</v>
      </c>
      <c r="M131">
        <v>0</v>
      </c>
      <c r="P131">
        <f t="shared" si="255"/>
        <v>0.1</v>
      </c>
      <c r="Q131">
        <f t="shared" ref="Q131:Y131" si="260">DA118</f>
        <v>24.983232493476674</v>
      </c>
      <c r="R131">
        <f t="shared" si="260"/>
        <v>20.965501662820881</v>
      </c>
      <c r="S131">
        <f t="shared" si="260"/>
        <v>17.496438406502463</v>
      </c>
      <c r="T131">
        <f t="shared" si="260"/>
        <v>14.427301470289322</v>
      </c>
      <c r="U131">
        <f t="shared" si="260"/>
        <v>-42.313427438831731</v>
      </c>
      <c r="V131">
        <f t="shared" si="260"/>
        <v>-50.328513240334871</v>
      </c>
      <c r="W131">
        <f t="shared" si="260"/>
        <v>-62.629421862138521</v>
      </c>
      <c r="X131">
        <f t="shared" si="260"/>
        <v>-85.915470860572015</v>
      </c>
      <c r="Y131">
        <f t="shared" si="260"/>
        <v>-154.14364477325267</v>
      </c>
    </row>
    <row r="132" spans="1:25" x14ac:dyDescent="0.2">
      <c r="B132">
        <f t="shared" ref="B132:M132" si="261">COS(B131)</f>
        <v>0.98480775301220802</v>
      </c>
      <c r="C132">
        <f t="shared" si="261"/>
        <v>0.93969262078590843</v>
      </c>
      <c r="D132">
        <f t="shared" si="261"/>
        <v>0.86602540378443871</v>
      </c>
      <c r="E132">
        <f t="shared" si="261"/>
        <v>0.76604444311897801</v>
      </c>
      <c r="F132">
        <f t="shared" si="261"/>
        <v>0.64278760968653936</v>
      </c>
      <c r="G132">
        <f t="shared" si="261"/>
        <v>0.50000000000000011</v>
      </c>
      <c r="H132">
        <f t="shared" si="261"/>
        <v>0.34202014332566882</v>
      </c>
      <c r="I132">
        <f t="shared" si="261"/>
        <v>0.17364817766693041</v>
      </c>
      <c r="K132">
        <f t="shared" si="261"/>
        <v>0.98480775301220802</v>
      </c>
      <c r="L132">
        <f t="shared" si="261"/>
        <v>1</v>
      </c>
      <c r="M132">
        <f t="shared" si="261"/>
        <v>1</v>
      </c>
      <c r="P132">
        <f t="shared" si="255"/>
        <v>0.12000000000000001</v>
      </c>
      <c r="Q132">
        <f t="shared" ref="Q132:Y132" si="262">DW118</f>
        <v>24.99661379251901</v>
      </c>
      <c r="R132">
        <f t="shared" si="262"/>
        <v>20.975069762260389</v>
      </c>
      <c r="S132">
        <f t="shared" si="262"/>
        <v>17.503421618979917</v>
      </c>
      <c r="T132">
        <f t="shared" si="262"/>
        <v>14.432453319025267</v>
      </c>
      <c r="U132">
        <f t="shared" si="262"/>
        <v>-42.313427438831731</v>
      </c>
      <c r="V132">
        <f t="shared" si="262"/>
        <v>-50.328513240334871</v>
      </c>
      <c r="W132">
        <f t="shared" si="262"/>
        <v>-62.629421862138521</v>
      </c>
      <c r="X132">
        <f t="shared" si="262"/>
        <v>-85.915470860572015</v>
      </c>
      <c r="Y132">
        <f t="shared" si="262"/>
        <v>-154.14364477325267</v>
      </c>
    </row>
    <row r="133" spans="1:25" x14ac:dyDescent="0.2">
      <c r="B133">
        <f t="shared" ref="B133:M133" si="263">alfa/SIN(B131)</f>
        <v>5758.770483143634</v>
      </c>
      <c r="C133">
        <f t="shared" si="263"/>
        <v>2923.8044001630874</v>
      </c>
      <c r="D133">
        <f t="shared" si="263"/>
        <v>2000.0000000000002</v>
      </c>
      <c r="E133">
        <f t="shared" si="263"/>
        <v>1555.7238268604126</v>
      </c>
      <c r="F133">
        <f t="shared" si="263"/>
        <v>1305.4072893322787</v>
      </c>
      <c r="G133">
        <f t="shared" si="263"/>
        <v>1154.7005383792516</v>
      </c>
      <c r="H133">
        <f t="shared" si="263"/>
        <v>1064.1777724759122</v>
      </c>
      <c r="I133">
        <f t="shared" si="263"/>
        <v>1015.426611885745</v>
      </c>
      <c r="K133">
        <f t="shared" si="263"/>
        <v>5758.770483143634</v>
      </c>
      <c r="L133" t="e">
        <f t="shared" si="263"/>
        <v>#DIV/0!</v>
      </c>
      <c r="M133" t="e">
        <f t="shared" si="263"/>
        <v>#DIV/0!</v>
      </c>
      <c r="P133">
        <f t="shared" si="255"/>
        <v>0.14000000000000001</v>
      </c>
      <c r="Q133">
        <f t="shared" ref="Q133:Y133" si="264">ES118</f>
        <v>24.999316299545768</v>
      </c>
      <c r="R133">
        <f t="shared" si="264"/>
        <v>20.9770019658921</v>
      </c>
      <c r="S133">
        <f t="shared" si="264"/>
        <v>17.504831727699575</v>
      </c>
      <c r="T133">
        <f t="shared" si="264"/>
        <v>14.433493570914154</v>
      </c>
      <c r="U133">
        <f t="shared" si="264"/>
        <v>-42.313427438831731</v>
      </c>
      <c r="V133">
        <f t="shared" si="264"/>
        <v>-50.328513240334871</v>
      </c>
      <c r="W133">
        <f t="shared" si="264"/>
        <v>-62.629421862138521</v>
      </c>
      <c r="X133">
        <f t="shared" si="264"/>
        <v>-85.915470860572015</v>
      </c>
      <c r="Y133">
        <f t="shared" si="264"/>
        <v>-154.14364477325267</v>
      </c>
    </row>
    <row r="134" spans="1:25" x14ac:dyDescent="0.2">
      <c r="A134" s="10" t="s">
        <v>8</v>
      </c>
      <c r="B134">
        <f>SIN(B131)/alfa/vita-alfa/vita</f>
        <v>-24.999995658795559</v>
      </c>
      <c r="C134">
        <f>SIN(C131)/alfa/vita-alfa/vita</f>
        <v>-24.999991449496417</v>
      </c>
      <c r="D134">
        <f>SIN(D131)/alfa/vita-alfa/vita</f>
        <v>-24.9999875</v>
      </c>
      <c r="E134">
        <f>SIN(E131)/alfa/vita-alfa/vita</f>
        <v>-24.999983930309757</v>
      </c>
      <c r="F134">
        <f>SIN(F131)/alfa/vita-alfa/vita</f>
        <v>-24.999980848888921</v>
      </c>
      <c r="G134" s="40">
        <f>(SIN(G131)/alfa/vita-alfa/vita)</f>
        <v>-24.999978349364905</v>
      </c>
      <c r="H134">
        <f t="shared" ref="H134:M134" si="265">SIN(H131)/alfa/vita-alfa/vita</f>
        <v>-24.99997650768448</v>
      </c>
      <c r="I134">
        <f t="shared" si="265"/>
        <v>-24.999975379806173</v>
      </c>
      <c r="K134">
        <f t="shared" si="265"/>
        <v>-24.999995658795559</v>
      </c>
      <c r="L134">
        <f t="shared" si="265"/>
        <v>-25</v>
      </c>
      <c r="M134">
        <f t="shared" si="265"/>
        <v>-25</v>
      </c>
      <c r="P134">
        <f t="shared" si="255"/>
        <v>0.16</v>
      </c>
    </row>
    <row r="135" spans="1:25" x14ac:dyDescent="0.2">
      <c r="A135" s="5" t="s">
        <v>9</v>
      </c>
      <c r="B135" s="5">
        <f t="shared" ref="B135:M135" si="266">B132/vita/SIN(B131)*alfa</f>
        <v>141.78204549044273</v>
      </c>
      <c r="C135" s="5">
        <f t="shared" si="266"/>
        <v>68.68693548636557</v>
      </c>
      <c r="D135" s="5">
        <f t="shared" si="266"/>
        <v>43.301270189221938</v>
      </c>
      <c r="E135" s="5">
        <f t="shared" si="266"/>
        <v>29.793839814855254</v>
      </c>
      <c r="F135" s="5">
        <f t="shared" si="266"/>
        <v>20.977490779432003</v>
      </c>
      <c r="G135" s="5">
        <f t="shared" si="266"/>
        <v>14.433756729740647</v>
      </c>
      <c r="H135" s="5">
        <f t="shared" si="266"/>
        <v>9.099255856655061</v>
      </c>
      <c r="I135" s="5">
        <f t="shared" si="266"/>
        <v>4.4081745177116263</v>
      </c>
      <c r="K135" s="5">
        <f t="shared" si="266"/>
        <v>141.78204549044273</v>
      </c>
      <c r="L135" s="5" t="e">
        <f t="shared" si="266"/>
        <v>#DIV/0!</v>
      </c>
      <c r="M135" s="5" t="e">
        <f t="shared" si="266"/>
        <v>#DIV/0!</v>
      </c>
      <c r="P135">
        <f t="shared" si="255"/>
        <v>0.18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</row>
    <row r="136" spans="1:25" x14ac:dyDescent="0.2">
      <c r="A136" s="5" t="s">
        <v>13</v>
      </c>
      <c r="B136">
        <f t="shared" ref="B136:M136" si="267">-1/ABS(vita)*LOG(ABS(SIN(B131))/(1+B132))</f>
        <v>2.6451205442184475E-2</v>
      </c>
      <c r="C136">
        <f t="shared" si="267"/>
        <v>1.8842030723958375E-2</v>
      </c>
      <c r="D136">
        <f t="shared" si="267"/>
        <v>1.4298688688333989E-2</v>
      </c>
      <c r="E136">
        <f t="shared" si="267"/>
        <v>1.0973353294935482E-2</v>
      </c>
      <c r="F136">
        <f t="shared" si="267"/>
        <v>8.2831863020814706E-3</v>
      </c>
      <c r="G136">
        <f t="shared" si="267"/>
        <v>5.9640156839957815E-3</v>
      </c>
      <c r="H136">
        <f t="shared" si="267"/>
        <v>3.8693304517690174E-3</v>
      </c>
      <c r="I136">
        <f t="shared" si="267"/>
        <v>1.9046617450271159E-3</v>
      </c>
      <c r="K136">
        <f t="shared" si="267"/>
        <v>2.6451205442184475E-2</v>
      </c>
      <c r="L136" t="e">
        <f t="shared" si="267"/>
        <v>#NUM!</v>
      </c>
      <c r="M136" t="e">
        <f t="shared" si="267"/>
        <v>#NUM!</v>
      </c>
      <c r="Q136">
        <f t="shared" ref="Q136:Y136" si="268">Q122</f>
        <v>6.3075020440645089</v>
      </c>
      <c r="R136">
        <f t="shared" si="268"/>
        <v>8.2400691414664848</v>
      </c>
      <c r="S136">
        <f t="shared" si="268"/>
        <v>3.1120111828683878</v>
      </c>
      <c r="T136">
        <f t="shared" si="268"/>
        <v>0.15257243659041186</v>
      </c>
      <c r="U136">
        <f t="shared" si="268"/>
        <v>-4.3520898382738089</v>
      </c>
      <c r="V136">
        <f t="shared" si="268"/>
        <v>-11.4886563153831</v>
      </c>
      <c r="W136">
        <f t="shared" si="268"/>
        <v>-23.727393624265495</v>
      </c>
      <c r="X136">
        <f t="shared" si="268"/>
        <v>-48.016769868100994</v>
      </c>
      <c r="Y136">
        <f t="shared" si="268"/>
        <v>13.698259176846458</v>
      </c>
    </row>
    <row r="137" spans="1:25" x14ac:dyDescent="0.2">
      <c r="B137">
        <f>((1+B132)/SIN(B131))^2</f>
        <v>130.64609564385992</v>
      </c>
      <c r="C137">
        <f t="shared" ref="C137:M137" si="269">((1+C132)/SIN(C131))^2</f>
        <v>32.163437477526365</v>
      </c>
      <c r="D137">
        <f t="shared" si="269"/>
        <v>13.928203230275516</v>
      </c>
      <c r="E137">
        <f t="shared" si="269"/>
        <v>7.5486321704130317</v>
      </c>
      <c r="F137">
        <f t="shared" si="269"/>
        <v>4.5989099321133899</v>
      </c>
      <c r="G137">
        <f t="shared" si="269"/>
        <v>3.0000000000000004</v>
      </c>
      <c r="H137">
        <f t="shared" si="269"/>
        <v>2.0396067291614757</v>
      </c>
      <c r="I137">
        <f t="shared" si="269"/>
        <v>1.4202766254612067</v>
      </c>
      <c r="K137">
        <f t="shared" si="269"/>
        <v>130.64609564385992</v>
      </c>
      <c r="L137" t="e">
        <f t="shared" si="269"/>
        <v>#DIV/0!</v>
      </c>
      <c r="M137" t="e">
        <f t="shared" si="269"/>
        <v>#DIV/0!</v>
      </c>
      <c r="Q137">
        <f t="shared" ref="Q137:Y137" si="270">AM120</f>
        <v>15.30054525313777</v>
      </c>
      <c r="R137">
        <f t="shared" si="270"/>
        <v>16.638733115465726</v>
      </c>
      <c r="S137">
        <f t="shared" si="270"/>
        <v>17.625274237240632</v>
      </c>
      <c r="T137">
        <f t="shared" si="270"/>
        <v>18.360331901965075</v>
      </c>
      <c r="U137" t="e">
        <f t="shared" si="270"/>
        <v>#NUM!</v>
      </c>
      <c r="V137" t="e">
        <f t="shared" si="270"/>
        <v>#NUM!</v>
      </c>
      <c r="W137" t="e">
        <f t="shared" si="270"/>
        <v>#NUM!</v>
      </c>
      <c r="X137" t="e">
        <f t="shared" si="270"/>
        <v>#NUM!</v>
      </c>
      <c r="Y137">
        <f t="shared" si="270"/>
        <v>-118.43757975727704</v>
      </c>
    </row>
    <row r="138" spans="1:25" x14ac:dyDescent="0.2">
      <c r="A138" s="5" t="s">
        <v>12</v>
      </c>
      <c r="B138">
        <f t="shared" ref="B138:M138" si="271">SIN(B131)/alfa</f>
        <v>1.7364817766693034E-4</v>
      </c>
      <c r="C138">
        <f t="shared" si="271"/>
        <v>3.4202014332566872E-4</v>
      </c>
      <c r="D138">
        <f t="shared" si="271"/>
        <v>4.999999999999999E-4</v>
      </c>
      <c r="E138">
        <f t="shared" si="271"/>
        <v>6.4278760968653923E-4</v>
      </c>
      <c r="F138">
        <f t="shared" si="271"/>
        <v>7.6604444311897805E-4</v>
      </c>
      <c r="G138">
        <f t="shared" si="271"/>
        <v>8.6602540378443859E-4</v>
      </c>
      <c r="H138">
        <f t="shared" si="271"/>
        <v>9.3969262078590836E-4</v>
      </c>
      <c r="I138">
        <f t="shared" si="271"/>
        <v>9.8480775301220801E-4</v>
      </c>
      <c r="K138">
        <f t="shared" si="271"/>
        <v>1.7364817766693034E-4</v>
      </c>
      <c r="L138">
        <f t="shared" si="271"/>
        <v>0</v>
      </c>
      <c r="M138">
        <f t="shared" si="271"/>
        <v>0</v>
      </c>
      <c r="Q138">
        <f t="shared" ref="Q138:Y138" si="272">BI120</f>
        <v>20.501126922959088</v>
      </c>
      <c r="R138">
        <f t="shared" si="272"/>
        <v>21.157480532092002</v>
      </c>
      <c r="S138">
        <f t="shared" si="272"/>
        <v>21.633680173227003</v>
      </c>
      <c r="T138">
        <f t="shared" si="272"/>
        <v>21.984340927470576</v>
      </c>
      <c r="U138" t="e">
        <f t="shared" si="272"/>
        <v>#NUM!</v>
      </c>
      <c r="V138" t="e">
        <f t="shared" si="272"/>
        <v>#NUM!</v>
      </c>
      <c r="W138" t="e">
        <f t="shared" si="272"/>
        <v>#NUM!</v>
      </c>
      <c r="X138" t="e">
        <f t="shared" si="272"/>
        <v>#NUM!</v>
      </c>
      <c r="Y138">
        <f t="shared" si="272"/>
        <v>-118.43757975727704</v>
      </c>
    </row>
    <row r="139" spans="1:25" x14ac:dyDescent="0.2">
      <c r="A139" s="5" t="s">
        <v>9</v>
      </c>
      <c r="B139">
        <f t="shared" ref="B139:I139" si="273">alfa/vita/SIN(B131)*((B$137*EXP(2*vita*B136)-1)/(B$137*EXP(2*vita*B136)+1)-B$132)</f>
        <v>1.9218819503808693</v>
      </c>
      <c r="C139">
        <f t="shared" si="273"/>
        <v>3.4083215327836345</v>
      </c>
      <c r="D139">
        <f t="shared" si="273"/>
        <v>4.4626052775570528</v>
      </c>
      <c r="E139">
        <f t="shared" si="273"/>
        <v>5.0394848147440561</v>
      </c>
      <c r="F139">
        <f t="shared" si="273"/>
        <v>5.0790722090815112</v>
      </c>
      <c r="G139">
        <f t="shared" si="273"/>
        <v>4.5379404804423551</v>
      </c>
      <c r="H139">
        <f t="shared" si="273"/>
        <v>3.4272360312997137</v>
      </c>
      <c r="I139">
        <f t="shared" si="273"/>
        <v>1.8477075953877837</v>
      </c>
      <c r="Q139">
        <f t="shared" ref="Q139:Y139" si="274">CE120</f>
        <v>22.965270620481178</v>
      </c>
      <c r="R139">
        <f t="shared" si="274"/>
        <v>23.265469436557897</v>
      </c>
      <c r="S139">
        <f t="shared" si="274"/>
        <v>23.482547953991645</v>
      </c>
      <c r="T139">
        <f t="shared" si="274"/>
        <v>23.642011992338123</v>
      </c>
      <c r="U139" t="e">
        <f t="shared" si="274"/>
        <v>#NUM!</v>
      </c>
      <c r="V139" t="e">
        <f t="shared" si="274"/>
        <v>#NUM!</v>
      </c>
      <c r="W139" t="e">
        <f t="shared" si="274"/>
        <v>#NUM!</v>
      </c>
      <c r="X139" t="e">
        <f t="shared" si="274"/>
        <v>#NUM!</v>
      </c>
      <c r="Y139">
        <f t="shared" si="274"/>
        <v>-118.43757975727704</v>
      </c>
    </row>
    <row r="140" spans="1:25" x14ac:dyDescent="0.2">
      <c r="A140">
        <f>kampyles!A39</f>
        <v>175</v>
      </c>
      <c r="B140" s="5"/>
      <c r="F140" s="5" t="s">
        <v>12</v>
      </c>
      <c r="G140">
        <f>kampyles!A39</f>
        <v>175</v>
      </c>
      <c r="Q140">
        <f t="shared" ref="Q140:Y140" si="275">DA120</f>
        <v>24.084525163157846</v>
      </c>
      <c r="R140">
        <f t="shared" si="275"/>
        <v>24.219897657945172</v>
      </c>
      <c r="S140">
        <f t="shared" si="275"/>
        <v>24.317721607024467</v>
      </c>
      <c r="T140">
        <f t="shared" si="275"/>
        <v>24.389546965101903</v>
      </c>
      <c r="U140" t="e">
        <f t="shared" si="275"/>
        <v>#NUM!</v>
      </c>
      <c r="V140" t="e">
        <f t="shared" si="275"/>
        <v>#NUM!</v>
      </c>
      <c r="W140" t="e">
        <f t="shared" si="275"/>
        <v>#NUM!</v>
      </c>
      <c r="X140" t="e">
        <f t="shared" si="275"/>
        <v>#NUM!</v>
      </c>
      <c r="Y140">
        <f t="shared" si="275"/>
        <v>-118.43757975727704</v>
      </c>
    </row>
    <row r="141" spans="1:25" x14ac:dyDescent="0.2">
      <c r="A141" s="5" t="s">
        <v>53</v>
      </c>
      <c r="B141" s="5" t="e">
        <f>2*SIGN(B131)*SQRT(B137)*EXP(vita*kampyles!$A39)/(B137*EXP(2*vita*kampyles!$A39)+1)</f>
        <v>#NUM!</v>
      </c>
      <c r="C141" s="5" t="e">
        <f>2*SIGN(C131)*SQRT(C137)*EXP(vita*kampyles!$A39)/(C137*EXP(2*vita*kampyles!$A39)+1)</f>
        <v>#NUM!</v>
      </c>
      <c r="D141" s="5" t="e">
        <f>2*SIGN(D131)*SQRT(D137)*EXP(vita*kampyles!$A39)/(D137*EXP(2*vita*kampyles!$A39)+1)</f>
        <v>#NUM!</v>
      </c>
      <c r="E141" s="5" t="e">
        <f>2*SIGN(E131)*SQRT(E137)*EXP(vita*kampyles!$A39)/(E137*EXP(2*vita*kampyles!$A39)+1)</f>
        <v>#NUM!</v>
      </c>
      <c r="F141" s="5" t="e">
        <f>2*SIGN(F131)*SQRT(F137)*EXP(vita*kampyles!$A39)/(F137*EXP(2*vita*kampyles!$A39)+1)</f>
        <v>#NUM!</v>
      </c>
      <c r="G141" s="5" t="e">
        <f>2*SIGN(G131)*SQRT(G137)*EXP(vita*kampyles!$A39)/(G137*EXP(2*vita*kampyles!$A39)+1)</f>
        <v>#NUM!</v>
      </c>
      <c r="H141" s="5" t="e">
        <f>2*SIGN(H131)*SQRT(H137)*EXP(vita*kampyles!$A39)/(H137*EXP(2*vita*kampyles!$A39)+1)</f>
        <v>#NUM!</v>
      </c>
      <c r="I141" s="5" t="e">
        <f>2*SIGN(I131)*SQRT(I137)*EXP(vita*kampyles!$A39)/(I137*EXP(2*vita*kampyles!$A39)+1)</f>
        <v>#NUM!</v>
      </c>
      <c r="K141" s="5" t="e">
        <f>2*SIGN(K131)*SQRT(K137)*EXP(vita*kampyles!$A39)/(K137*EXP(2*vita*kampyles!$A39)+1)</f>
        <v>#NUM!</v>
      </c>
      <c r="Q141">
        <f t="shared" ref="Q141:Y141" si="276">DW120</f>
        <v>24.588540515180064</v>
      </c>
      <c r="R141">
        <f t="shared" si="276"/>
        <v>24.649411349484762</v>
      </c>
      <c r="S141">
        <f t="shared" si="276"/>
        <v>24.693392315467111</v>
      </c>
      <c r="T141">
        <f t="shared" si="276"/>
        <v>24.725681291452805</v>
      </c>
      <c r="U141" t="e">
        <f t="shared" si="276"/>
        <v>#NUM!</v>
      </c>
      <c r="V141" t="e">
        <f t="shared" si="276"/>
        <v>#NUM!</v>
      </c>
      <c r="W141" t="e">
        <f t="shared" si="276"/>
        <v>#NUM!</v>
      </c>
      <c r="X141" t="e">
        <f t="shared" si="276"/>
        <v>#NUM!</v>
      </c>
      <c r="Y141">
        <f t="shared" si="276"/>
        <v>-118.43757975727704</v>
      </c>
    </row>
    <row r="142" spans="1:25" x14ac:dyDescent="0.2">
      <c r="A142" s="5" t="s">
        <v>14</v>
      </c>
      <c r="B142">
        <f t="shared" ref="B142:L142" si="277">1/B138</f>
        <v>5758.770483143634</v>
      </c>
      <c r="C142">
        <f t="shared" si="277"/>
        <v>2923.8044001630874</v>
      </c>
      <c r="D142">
        <f t="shared" si="277"/>
        <v>2000.0000000000005</v>
      </c>
      <c r="E142">
        <f t="shared" si="277"/>
        <v>1555.7238268604126</v>
      </c>
      <c r="F142">
        <f t="shared" si="277"/>
        <v>1305.4072893322787</v>
      </c>
      <c r="G142">
        <f t="shared" si="277"/>
        <v>1154.7005383792516</v>
      </c>
      <c r="H142">
        <f t="shared" si="277"/>
        <v>1064.1777724759122</v>
      </c>
      <c r="I142">
        <f t="shared" si="277"/>
        <v>1015.426611885745</v>
      </c>
      <c r="K142">
        <f t="shared" si="277"/>
        <v>5758.770483143634</v>
      </c>
      <c r="L142" t="e">
        <f t="shared" si="277"/>
        <v>#DIV/0!</v>
      </c>
      <c r="Q142">
        <f t="shared" ref="Q142:Y142" si="278">ES120</f>
        <v>24.815109342406995</v>
      </c>
      <c r="R142">
        <f t="shared" si="278"/>
        <v>24.842464369444407</v>
      </c>
      <c r="S142">
        <f t="shared" si="278"/>
        <v>24.862228635563131</v>
      </c>
      <c r="T142">
        <f t="shared" si="278"/>
        <v>24.876738437951943</v>
      </c>
      <c r="U142" t="e">
        <f t="shared" si="278"/>
        <v>#NUM!</v>
      </c>
      <c r="V142" t="e">
        <f t="shared" si="278"/>
        <v>#NUM!</v>
      </c>
      <c r="W142" t="e">
        <f t="shared" si="278"/>
        <v>#NUM!</v>
      </c>
      <c r="X142" t="e">
        <f t="shared" si="278"/>
        <v>#NUM!</v>
      </c>
      <c r="Y142">
        <f t="shared" si="278"/>
        <v>-118.43757975727704</v>
      </c>
    </row>
    <row r="143" spans="1:25" x14ac:dyDescent="0.2">
      <c r="A143" s="5" t="s">
        <v>21</v>
      </c>
      <c r="B143" t="e">
        <f t="shared" ref="B143:K143" si="279">B139-alfa/vita*SQRT(1-B144^2)</f>
        <v>#NUM!</v>
      </c>
      <c r="C143" t="e">
        <f t="shared" si="279"/>
        <v>#NUM!</v>
      </c>
      <c r="D143" t="e">
        <f t="shared" si="279"/>
        <v>#NUM!</v>
      </c>
      <c r="E143" t="e">
        <f t="shared" si="279"/>
        <v>#NUM!</v>
      </c>
      <c r="F143" t="e">
        <f t="shared" si="279"/>
        <v>#NUM!</v>
      </c>
      <c r="G143" t="e">
        <f t="shared" si="279"/>
        <v>#NUM!</v>
      </c>
      <c r="H143" t="e">
        <f t="shared" si="279"/>
        <v>#NUM!</v>
      </c>
      <c r="I143" t="e">
        <f t="shared" si="279"/>
        <v>#NUM!</v>
      </c>
      <c r="K143">
        <f t="shared" si="279"/>
        <v>-19.622892564638171</v>
      </c>
    </row>
    <row r="144" spans="1:25" x14ac:dyDescent="0.2">
      <c r="A144" s="5" t="s">
        <v>20</v>
      </c>
      <c r="B144" t="e">
        <f>2*EXP(vita*(kampyles!$A39-B136))/(1+EXP(2*vita*(kampyles!$A39-B136)))</f>
        <v>#NUM!</v>
      </c>
      <c r="C144" t="e">
        <f>2*EXP(vita*(kampyles!$A39-C136))/(1+EXP(2*vita*(kampyles!$A39-C136)))</f>
        <v>#NUM!</v>
      </c>
      <c r="D144" t="e">
        <f>2*EXP(vita*(kampyles!$A39-D136))/(1+EXP(2*vita*(kampyles!$A39-D136)))</f>
        <v>#NUM!</v>
      </c>
      <c r="E144" t="e">
        <f>2*EXP(vita*(kampyles!$A39-E136))/(1+EXP(2*vita*(kampyles!$A39-E136)))</f>
        <v>#NUM!</v>
      </c>
      <c r="F144" t="e">
        <f>2*EXP(vita*(kampyles!$A39-F136))/(1+EXP(2*vita*(kampyles!$A39-F136)))</f>
        <v>#NUM!</v>
      </c>
      <c r="G144" t="e">
        <f>2*EXP(vita*(kampyles!$A39-G136))/(1+EXP(2*vita*(kampyles!$A39-G136)))</f>
        <v>#NUM!</v>
      </c>
      <c r="H144" t="e">
        <f>2*EXP(vita*(kampyles!$A39-H136))/(1+EXP(2*vita*(kampyles!$A39-H136)))</f>
        <v>#NUM!</v>
      </c>
      <c r="I144" t="e">
        <f>2*EXP(vita*(kampyles!$A39-I136))/(1+EXP(2*vita*(kampyles!$A39-I136)))</f>
        <v>#NUM!</v>
      </c>
      <c r="K144">
        <f>2*EXP(vita*($AB128-K136))/(1+EXP(2*vita*($AB128-K136)))</f>
        <v>0.61960256603299235</v>
      </c>
    </row>
    <row r="145" spans="1:25" x14ac:dyDescent="0.2">
      <c r="B145" t="e">
        <f t="shared" ref="B145:K145" si="280">-vita*B$138*ABS(B149)</f>
        <v>#NUM!</v>
      </c>
      <c r="C145" t="e">
        <f t="shared" si="280"/>
        <v>#NUM!</v>
      </c>
      <c r="D145" t="e">
        <f t="shared" si="280"/>
        <v>#NUM!</v>
      </c>
      <c r="E145" t="e">
        <f t="shared" si="280"/>
        <v>#NUM!</v>
      </c>
      <c r="F145" t="e">
        <f t="shared" si="280"/>
        <v>#NUM!</v>
      </c>
      <c r="G145" t="e">
        <f t="shared" si="280"/>
        <v>#NUM!</v>
      </c>
      <c r="H145" t="e">
        <f t="shared" si="280"/>
        <v>#NUM!</v>
      </c>
      <c r="I145" t="e">
        <f t="shared" si="280"/>
        <v>#NUM!</v>
      </c>
      <c r="K145" t="e">
        <f t="shared" si="280"/>
        <v>#NUM!</v>
      </c>
      <c r="L145">
        <f>-vita*L$108*ABS(L149)</f>
        <v>0</v>
      </c>
      <c r="M145">
        <f>-vita*M$108*ABS(M149)</f>
        <v>0</v>
      </c>
    </row>
    <row r="146" spans="1:25" ht="13.5" thickBot="1" x14ac:dyDescent="0.25">
      <c r="B146" t="e">
        <f t="shared" ref="B146:M146" si="281">B145-B132</f>
        <v>#NUM!</v>
      </c>
      <c r="C146" t="e">
        <f t="shared" si="281"/>
        <v>#NUM!</v>
      </c>
      <c r="D146" t="e">
        <f t="shared" si="281"/>
        <v>#NUM!</v>
      </c>
      <c r="E146" t="e">
        <f t="shared" si="281"/>
        <v>#NUM!</v>
      </c>
      <c r="F146" t="e">
        <f t="shared" si="281"/>
        <v>#NUM!</v>
      </c>
      <c r="G146" t="e">
        <f t="shared" si="281"/>
        <v>#NUM!</v>
      </c>
      <c r="H146" t="e">
        <f t="shared" si="281"/>
        <v>#NUM!</v>
      </c>
      <c r="I146" t="e">
        <f t="shared" si="281"/>
        <v>#NUM!</v>
      </c>
      <c r="K146" t="e">
        <f t="shared" si="281"/>
        <v>#NUM!</v>
      </c>
      <c r="L146">
        <f t="shared" si="281"/>
        <v>-1</v>
      </c>
      <c r="M146">
        <f t="shared" si="281"/>
        <v>-1</v>
      </c>
    </row>
    <row r="147" spans="1:25" ht="13.5" thickTop="1" x14ac:dyDescent="0.2">
      <c r="B147" t="e">
        <f t="shared" ref="B147:I147" si="282">1-B146^2</f>
        <v>#NUM!</v>
      </c>
      <c r="C147" t="e">
        <f t="shared" si="282"/>
        <v>#NUM!</v>
      </c>
      <c r="D147" t="e">
        <f t="shared" si="282"/>
        <v>#NUM!</v>
      </c>
      <c r="E147" t="e">
        <f t="shared" si="282"/>
        <v>#NUM!</v>
      </c>
      <c r="F147" t="e">
        <f t="shared" si="282"/>
        <v>#NUM!</v>
      </c>
      <c r="G147" t="e">
        <f t="shared" si="282"/>
        <v>#NUM!</v>
      </c>
      <c r="H147" t="e">
        <f t="shared" si="282"/>
        <v>#NUM!</v>
      </c>
      <c r="I147" t="e">
        <f t="shared" si="282"/>
        <v>#NUM!</v>
      </c>
      <c r="K147" t="e">
        <f>1-K146^2</f>
        <v>#NUM!</v>
      </c>
      <c r="L147">
        <f>1-L146^2</f>
        <v>0</v>
      </c>
      <c r="M147">
        <f>1-M146^2</f>
        <v>0</v>
      </c>
      <c r="Q147" s="23">
        <f t="shared" ref="Q147:Y147" si="283">-Q126</f>
        <v>0</v>
      </c>
      <c r="R147" s="24">
        <f t="shared" si="283"/>
        <v>0</v>
      </c>
      <c r="S147" s="24">
        <f t="shared" si="283"/>
        <v>0</v>
      </c>
      <c r="T147" s="24">
        <f t="shared" si="283"/>
        <v>0</v>
      </c>
      <c r="U147" s="24">
        <f t="shared" si="283"/>
        <v>0</v>
      </c>
      <c r="V147" s="24">
        <f t="shared" si="283"/>
        <v>0</v>
      </c>
      <c r="W147" s="24">
        <f t="shared" si="283"/>
        <v>0</v>
      </c>
      <c r="X147" s="24">
        <f t="shared" si="283"/>
        <v>0</v>
      </c>
      <c r="Y147" s="25">
        <f t="shared" si="283"/>
        <v>0</v>
      </c>
    </row>
    <row r="148" spans="1:25" x14ac:dyDescent="0.2">
      <c r="B148" t="e">
        <f t="shared" ref="B148:I148" si="284">SQRT(B147)</f>
        <v>#NUM!</v>
      </c>
      <c r="C148" t="e">
        <f t="shared" si="284"/>
        <v>#NUM!</v>
      </c>
      <c r="D148" t="e">
        <f t="shared" si="284"/>
        <v>#NUM!</v>
      </c>
      <c r="E148" t="e">
        <f t="shared" si="284"/>
        <v>#NUM!</v>
      </c>
      <c r="F148" t="e">
        <f t="shared" si="284"/>
        <v>#NUM!</v>
      </c>
      <c r="G148" t="e">
        <f t="shared" si="284"/>
        <v>#NUM!</v>
      </c>
      <c r="H148" t="e">
        <f t="shared" si="284"/>
        <v>#NUM!</v>
      </c>
      <c r="I148" t="e">
        <f t="shared" si="284"/>
        <v>#NUM!</v>
      </c>
      <c r="K148" t="e">
        <f>SQRT(K147)</f>
        <v>#NUM!</v>
      </c>
      <c r="L148">
        <f>SQRT(L147)</f>
        <v>0</v>
      </c>
      <c r="M148">
        <f>SQRT(M147)</f>
        <v>0</v>
      </c>
      <c r="Q148" s="26">
        <f t="shared" ref="Q148:Y148" si="285">-Q127</f>
        <v>-16.600919256696223</v>
      </c>
      <c r="R148" s="27">
        <f t="shared" si="285"/>
        <v>-14.658464415141172</v>
      </c>
      <c r="S148" s="27">
        <f t="shared" si="285"/>
        <v>-16.311752565620722</v>
      </c>
      <c r="T148" s="27">
        <f t="shared" si="285"/>
        <v>-21.373087814996254</v>
      </c>
      <c r="U148" s="27">
        <f t="shared" si="285"/>
        <v>-27.586105270855754</v>
      </c>
      <c r="V148" s="27">
        <f t="shared" si="285"/>
        <v>-35.984112840184636</v>
      </c>
      <c r="W148" s="27">
        <f t="shared" si="285"/>
        <v>-48.93065102776071</v>
      </c>
      <c r="X148" s="27">
        <f t="shared" si="285"/>
        <v>-73.498272853739991</v>
      </c>
      <c r="Y148" s="28">
        <f t="shared" si="285"/>
        <v>-1.7429317010560308</v>
      </c>
    </row>
    <row r="149" spans="1:25" x14ac:dyDescent="0.2">
      <c r="A149" s="5" t="s">
        <v>15</v>
      </c>
      <c r="B149" t="e">
        <f>alfa/vita/SIN(B131)*((B$107*EXP(2*vita*kampyles!$A39)-1)/(B$107*EXP(2*vita*kampyles!$A39)+1)-B$102)</f>
        <v>#NUM!</v>
      </c>
      <c r="C149" t="e">
        <f>alfa/vita/SIN(C131)*((C$107*EXP(2*vita*kampyles!$A39)-1)/(C$107*EXP(2*vita*kampyles!$A39)+1)-C$102)</f>
        <v>#NUM!</v>
      </c>
      <c r="D149" t="e">
        <f>alfa/vita/SIN(D131)*((D$107*EXP(2*vita*kampyles!$A39)-1)/(D$107*EXP(2*vita*kampyles!$A39)+1)-D$102)</f>
        <v>#NUM!</v>
      </c>
      <c r="E149" t="e">
        <f>alfa/vita/SIN(E131)*((E$107*EXP(2*vita*kampyles!$A39)-1)/(E$107*EXP(2*vita*kampyles!$A39)+1)-E$102)</f>
        <v>#NUM!</v>
      </c>
      <c r="F149" t="e">
        <f>alfa/vita/SIN(F131)*((F$107*EXP(2*vita*kampyles!$A39)-1)/(F$107*EXP(2*vita*kampyles!$A39)+1)-F$102)</f>
        <v>#NUM!</v>
      </c>
      <c r="G149" t="e">
        <f>alfa/vita/SIN(G131)*((G$107*EXP(2*vita*kampyles!$A39)-1)/(G$107*EXP(2*vita*kampyles!$A39)+1)-G$102)</f>
        <v>#NUM!</v>
      </c>
      <c r="H149" t="e">
        <f>alfa/vita/SIN(H131)*((H$107*EXP(2*vita*kampyles!$A39)-1)/(H$107*EXP(2*vita*kampyles!$A39)+1)-H$102)</f>
        <v>#NUM!</v>
      </c>
      <c r="I149" t="e">
        <f>alfa/vita/SIN(I131)*((I$107*EXP(2*vita*kampyles!$A39)-1)/(I$107*EXP(2*vita*kampyles!$A39)+1)-I$102)</f>
        <v>#NUM!</v>
      </c>
      <c r="K149" t="e">
        <f>alfa/vita/SIN(K131)*((K$107*EXP(2*vita*kampyles!$A39)-1)/(K$107*EXP(2*vita*kampyles!$A39)+1)-K$102)</f>
        <v>#NUM!</v>
      </c>
      <c r="L149">
        <v>0</v>
      </c>
      <c r="M149">
        <v>0</v>
      </c>
      <c r="Q149" s="26">
        <f t="shared" ref="Q149:Y149" si="286">-Q128</f>
        <v>-23.041713860161781</v>
      </c>
      <c r="R149" s="27">
        <f t="shared" si="286"/>
        <v>-19.560997738838928</v>
      </c>
      <c r="S149" s="27">
        <f t="shared" si="286"/>
        <v>-16.462627428208059</v>
      </c>
      <c r="T149" s="27">
        <f t="shared" si="286"/>
        <v>-13.659803758052115</v>
      </c>
      <c r="U149" s="27">
        <f t="shared" si="286"/>
        <v>42.313427438831731</v>
      </c>
      <c r="V149" s="27">
        <f t="shared" si="286"/>
        <v>50.328513240334871</v>
      </c>
      <c r="W149" s="27">
        <f t="shared" si="286"/>
        <v>62.629421862138521</v>
      </c>
      <c r="X149" s="27">
        <f t="shared" si="286"/>
        <v>85.915470860572015</v>
      </c>
      <c r="Y149" s="28">
        <f t="shared" si="286"/>
        <v>154.14364477325267</v>
      </c>
    </row>
    <row r="150" spans="1:25" x14ac:dyDescent="0.2">
      <c r="A150" s="5" t="s">
        <v>16</v>
      </c>
      <c r="B150" t="e">
        <f t="shared" ref="B150:I150" si="287">-B149</f>
        <v>#NUM!</v>
      </c>
      <c r="C150" t="e">
        <f t="shared" si="287"/>
        <v>#NUM!</v>
      </c>
      <c r="D150" t="e">
        <f t="shared" si="287"/>
        <v>#NUM!</v>
      </c>
      <c r="E150" t="e">
        <f t="shared" si="287"/>
        <v>#NUM!</v>
      </c>
      <c r="F150" t="e">
        <f t="shared" si="287"/>
        <v>#NUM!</v>
      </c>
      <c r="G150" t="e">
        <f t="shared" si="287"/>
        <v>#NUM!</v>
      </c>
      <c r="H150" t="e">
        <f t="shared" si="287"/>
        <v>#NUM!</v>
      </c>
      <c r="I150" t="e">
        <f t="shared" si="287"/>
        <v>#NUM!</v>
      </c>
      <c r="K150" t="e">
        <f>-K149</f>
        <v>#NUM!</v>
      </c>
      <c r="L150">
        <v>0</v>
      </c>
      <c r="M150">
        <v>0</v>
      </c>
      <c r="Q150" s="26">
        <f t="shared" ref="Q150:Y150" si="288">-Q129</f>
        <v>-24.591871442342004</v>
      </c>
      <c r="R150" s="27">
        <f t="shared" si="288"/>
        <v>-20.684992813602893</v>
      </c>
      <c r="S150" s="27">
        <f t="shared" si="288"/>
        <v>-17.291355124691059</v>
      </c>
      <c r="T150" s="27">
        <f t="shared" si="288"/>
        <v>-14.275808465357734</v>
      </c>
      <c r="U150" s="27">
        <f t="shared" si="288"/>
        <v>42.313427438831731</v>
      </c>
      <c r="V150" s="27">
        <f t="shared" si="288"/>
        <v>50.328513240334871</v>
      </c>
      <c r="W150" s="27">
        <f t="shared" si="288"/>
        <v>62.629421862138521</v>
      </c>
      <c r="X150" s="27">
        <f t="shared" si="288"/>
        <v>85.915470860572015</v>
      </c>
      <c r="Y150" s="28">
        <f t="shared" si="288"/>
        <v>154.14364477325267</v>
      </c>
    </row>
    <row r="151" spans="1:25" x14ac:dyDescent="0.2">
      <c r="A151" s="5" t="s">
        <v>17</v>
      </c>
      <c r="B151" t="e">
        <f t="shared" ref="B151:K151" si="289">alfa/vita*(1-B141/SIN(B131))</f>
        <v>#NUM!</v>
      </c>
      <c r="C151" t="e">
        <f t="shared" si="289"/>
        <v>#NUM!</v>
      </c>
      <c r="D151" t="e">
        <f t="shared" si="289"/>
        <v>#NUM!</v>
      </c>
      <c r="E151" t="e">
        <f t="shared" si="289"/>
        <v>#NUM!</v>
      </c>
      <c r="F151" t="e">
        <f t="shared" si="289"/>
        <v>#NUM!</v>
      </c>
      <c r="G151" t="e">
        <f t="shared" si="289"/>
        <v>#NUM!</v>
      </c>
      <c r="H151" t="e">
        <f t="shared" si="289"/>
        <v>#NUM!</v>
      </c>
      <c r="I151" t="e">
        <f t="shared" si="289"/>
        <v>#NUM!</v>
      </c>
      <c r="K151" t="e">
        <f t="shared" si="289"/>
        <v>#NUM!</v>
      </c>
      <c r="L151" t="e">
        <f>-alfa*(EXP(vita*kampyles!A39)-1)/vita</f>
        <v>#NUM!</v>
      </c>
      <c r="M151">
        <f>alfa*(1-EXP(-vita*kampyles!A39)/vita)</f>
        <v>1000</v>
      </c>
      <c r="Q151" s="26">
        <f t="shared" ref="Q151:Y151" si="290">-Q130</f>
        <v>-24.917059945991276</v>
      </c>
      <c r="R151" s="27">
        <f t="shared" si="290"/>
        <v>-20.918163676016409</v>
      </c>
      <c r="S151" s="27">
        <f t="shared" si="290"/>
        <v>-17.461877335152408</v>
      </c>
      <c r="T151" s="27">
        <f t="shared" si="290"/>
        <v>-14.401797745670086</v>
      </c>
      <c r="U151" s="27">
        <f t="shared" si="290"/>
        <v>42.313427438831731</v>
      </c>
      <c r="V151" s="27">
        <f t="shared" si="290"/>
        <v>50.328513240334871</v>
      </c>
      <c r="W151" s="27">
        <f t="shared" si="290"/>
        <v>62.629421862138521</v>
      </c>
      <c r="X151" s="27">
        <f t="shared" si="290"/>
        <v>85.915470860572015</v>
      </c>
      <c r="Y151" s="28">
        <f t="shared" si="290"/>
        <v>154.14364477325267</v>
      </c>
    </row>
    <row r="152" spans="1:25" x14ac:dyDescent="0.2">
      <c r="A152" s="5" t="s">
        <v>18</v>
      </c>
      <c r="B152" t="e">
        <f t="shared" ref="B152:I152" si="291">B151</f>
        <v>#NUM!</v>
      </c>
      <c r="C152" t="e">
        <f t="shared" si="291"/>
        <v>#NUM!</v>
      </c>
      <c r="D152" t="e">
        <f t="shared" si="291"/>
        <v>#NUM!</v>
      </c>
      <c r="E152" t="e">
        <f t="shared" si="291"/>
        <v>#NUM!</v>
      </c>
      <c r="F152" t="e">
        <f t="shared" si="291"/>
        <v>#NUM!</v>
      </c>
      <c r="G152" t="e">
        <f t="shared" si="291"/>
        <v>#NUM!</v>
      </c>
      <c r="H152" t="e">
        <f t="shared" si="291"/>
        <v>#NUM!</v>
      </c>
      <c r="I152" t="e">
        <f t="shared" si="291"/>
        <v>#NUM!</v>
      </c>
      <c r="K152" t="e">
        <f>K151</f>
        <v>#NUM!</v>
      </c>
      <c r="L152" t="e">
        <f>L151</f>
        <v>#NUM!</v>
      </c>
      <c r="M152">
        <f>M151</f>
        <v>1000</v>
      </c>
      <c r="Q152" s="26">
        <f t="shared" ref="Q152:Y152" si="292">-Q131</f>
        <v>-24.983232493476674</v>
      </c>
      <c r="R152" s="27">
        <f t="shared" si="292"/>
        <v>-20.965501662820881</v>
      </c>
      <c r="S152" s="27">
        <f t="shared" si="292"/>
        <v>-17.496438406502463</v>
      </c>
      <c r="T152" s="27">
        <f t="shared" si="292"/>
        <v>-14.427301470289322</v>
      </c>
      <c r="U152" s="27">
        <f t="shared" si="292"/>
        <v>42.313427438831731</v>
      </c>
      <c r="V152" s="27">
        <f t="shared" si="292"/>
        <v>50.328513240334871</v>
      </c>
      <c r="W152" s="27">
        <f t="shared" si="292"/>
        <v>62.629421862138521</v>
      </c>
      <c r="X152" s="27">
        <f t="shared" si="292"/>
        <v>85.915470860572015</v>
      </c>
      <c r="Y152" s="28">
        <f t="shared" si="292"/>
        <v>154.14364477325267</v>
      </c>
    </row>
    <row r="153" spans="1:25" x14ac:dyDescent="0.2">
      <c r="Q153" s="26">
        <f t="shared" ref="Q153:Y153" si="293">-Q132</f>
        <v>-24.99661379251901</v>
      </c>
      <c r="R153" s="27">
        <f t="shared" si="293"/>
        <v>-20.975069762260389</v>
      </c>
      <c r="S153" s="27">
        <f t="shared" si="293"/>
        <v>-17.503421618979917</v>
      </c>
      <c r="T153" s="27">
        <f t="shared" si="293"/>
        <v>-14.432453319025267</v>
      </c>
      <c r="U153" s="27">
        <f t="shared" si="293"/>
        <v>42.313427438831731</v>
      </c>
      <c r="V153" s="27">
        <f t="shared" si="293"/>
        <v>50.328513240334871</v>
      </c>
      <c r="W153" s="27">
        <f t="shared" si="293"/>
        <v>62.629421862138521</v>
      </c>
      <c r="X153" s="27">
        <f t="shared" si="293"/>
        <v>85.915470860572015</v>
      </c>
      <c r="Y153" s="28">
        <f t="shared" si="293"/>
        <v>154.14364477325267</v>
      </c>
    </row>
    <row r="154" spans="1:25" ht="13.5" thickBot="1" x14ac:dyDescent="0.25">
      <c r="A154" t="s">
        <v>37</v>
      </c>
      <c r="Q154" s="32">
        <f t="shared" ref="Q154:Y154" si="294">-Q133</f>
        <v>-24.999316299545768</v>
      </c>
      <c r="R154" s="33">
        <f t="shared" si="294"/>
        <v>-20.9770019658921</v>
      </c>
      <c r="S154" s="33">
        <f t="shared" si="294"/>
        <v>-17.504831727699575</v>
      </c>
      <c r="T154" s="33">
        <f t="shared" si="294"/>
        <v>-14.433493570914154</v>
      </c>
      <c r="U154" s="33">
        <f t="shared" si="294"/>
        <v>42.313427438831731</v>
      </c>
      <c r="V154" s="33">
        <f t="shared" si="294"/>
        <v>50.328513240334871</v>
      </c>
      <c r="W154" s="33">
        <f t="shared" si="294"/>
        <v>62.629421862138521</v>
      </c>
      <c r="X154" s="33">
        <f t="shared" si="294"/>
        <v>85.915470860572015</v>
      </c>
      <c r="Y154" s="34">
        <f t="shared" si="294"/>
        <v>154.14364477325267</v>
      </c>
    </row>
    <row r="155" spans="1:25" ht="13.5" thickTop="1" x14ac:dyDescent="0.2">
      <c r="B155">
        <f>Y107</f>
        <v>130.64609564385992</v>
      </c>
    </row>
    <row r="156" spans="1:25" x14ac:dyDescent="0.2">
      <c r="B156">
        <f>B138</f>
        <v>1.7364817766693034E-4</v>
      </c>
      <c r="D156">
        <f>-1/vita/AU$108*AU117+alfa/vita</f>
        <v>-118.43757975727704</v>
      </c>
    </row>
    <row r="157" spans="1:25" x14ac:dyDescent="0.2">
      <c r="B157">
        <f>Y102</f>
        <v>0.98480775301220802</v>
      </c>
    </row>
    <row r="158" spans="1:25" x14ac:dyDescent="0.2">
      <c r="B158">
        <f>B132</f>
        <v>0.98480775301220802</v>
      </c>
      <c r="D158">
        <f>vita</f>
        <v>40</v>
      </c>
      <c r="Q158" s="39">
        <f t="shared" ref="Q158:Y158" si="295">Q135</f>
        <v>0</v>
      </c>
      <c r="R158" s="39">
        <f t="shared" si="295"/>
        <v>0</v>
      </c>
      <c r="S158" s="39">
        <f t="shared" si="295"/>
        <v>0</v>
      </c>
      <c r="T158" s="39">
        <f t="shared" si="295"/>
        <v>0</v>
      </c>
      <c r="U158" s="39">
        <f t="shared" si="295"/>
        <v>0</v>
      </c>
      <c r="V158" s="39">
        <f t="shared" si="295"/>
        <v>0</v>
      </c>
      <c r="W158" s="39">
        <f t="shared" si="295"/>
        <v>0</v>
      </c>
      <c r="X158" s="39">
        <f t="shared" si="295"/>
        <v>0</v>
      </c>
      <c r="Y158" s="39">
        <f t="shared" si="295"/>
        <v>0</v>
      </c>
    </row>
    <row r="159" spans="1:25" x14ac:dyDescent="0.2">
      <c r="Q159" s="39">
        <f t="shared" ref="Q159:Y159" si="296">Q136</f>
        <v>6.3075020440645089</v>
      </c>
      <c r="R159" s="39">
        <f t="shared" si="296"/>
        <v>8.2400691414664848</v>
      </c>
      <c r="S159" s="39">
        <f t="shared" si="296"/>
        <v>3.1120111828683878</v>
      </c>
      <c r="T159" s="39">
        <f t="shared" si="296"/>
        <v>0.15257243659041186</v>
      </c>
      <c r="U159" s="39">
        <f t="shared" si="296"/>
        <v>-4.3520898382738089</v>
      </c>
      <c r="V159" s="39">
        <f t="shared" si="296"/>
        <v>-11.4886563153831</v>
      </c>
      <c r="W159" s="39">
        <f t="shared" si="296"/>
        <v>-23.727393624265495</v>
      </c>
      <c r="X159" s="39">
        <f t="shared" si="296"/>
        <v>-48.016769868100994</v>
      </c>
      <c r="Y159" s="39">
        <f t="shared" si="296"/>
        <v>13.698259176846458</v>
      </c>
    </row>
    <row r="160" spans="1:25" x14ac:dyDescent="0.2">
      <c r="Q160" s="39">
        <f t="shared" ref="Q160:Y160" si="297">Q137</f>
        <v>15.30054525313777</v>
      </c>
      <c r="R160" s="39">
        <f t="shared" si="297"/>
        <v>16.638733115465726</v>
      </c>
      <c r="S160" s="39">
        <f t="shared" si="297"/>
        <v>17.625274237240632</v>
      </c>
      <c r="T160" s="39">
        <f t="shared" si="297"/>
        <v>18.360331901965075</v>
      </c>
      <c r="U160" s="39" t="e">
        <f t="shared" si="297"/>
        <v>#NUM!</v>
      </c>
      <c r="V160" s="39" t="e">
        <f t="shared" si="297"/>
        <v>#NUM!</v>
      </c>
      <c r="W160" s="39" t="e">
        <f t="shared" si="297"/>
        <v>#NUM!</v>
      </c>
      <c r="X160" s="39" t="e">
        <f t="shared" si="297"/>
        <v>#NUM!</v>
      </c>
      <c r="Y160" s="39">
        <f t="shared" si="297"/>
        <v>-118.43757975727704</v>
      </c>
    </row>
    <row r="161" spans="17:25" x14ac:dyDescent="0.2">
      <c r="Q161" s="39">
        <f t="shared" ref="Q161:Y161" si="298">Q138</f>
        <v>20.501126922959088</v>
      </c>
      <c r="R161" s="39">
        <f t="shared" si="298"/>
        <v>21.157480532092002</v>
      </c>
      <c r="S161" s="39">
        <f t="shared" si="298"/>
        <v>21.633680173227003</v>
      </c>
      <c r="T161" s="39">
        <f t="shared" si="298"/>
        <v>21.984340927470576</v>
      </c>
      <c r="U161" s="39" t="e">
        <f t="shared" si="298"/>
        <v>#NUM!</v>
      </c>
      <c r="V161" s="39" t="e">
        <f t="shared" si="298"/>
        <v>#NUM!</v>
      </c>
      <c r="W161" s="39" t="e">
        <f t="shared" si="298"/>
        <v>#NUM!</v>
      </c>
      <c r="X161" s="39" t="e">
        <f t="shared" si="298"/>
        <v>#NUM!</v>
      </c>
      <c r="Y161" s="39">
        <f t="shared" si="298"/>
        <v>-118.43757975727704</v>
      </c>
    </row>
    <row r="162" spans="17:25" x14ac:dyDescent="0.2">
      <c r="Q162" s="39">
        <f t="shared" ref="Q162:Y162" si="299">Q139</f>
        <v>22.965270620481178</v>
      </c>
      <c r="R162" s="39">
        <f t="shared" si="299"/>
        <v>23.265469436557897</v>
      </c>
      <c r="S162" s="39">
        <f t="shared" si="299"/>
        <v>23.482547953991645</v>
      </c>
      <c r="T162" s="39">
        <f t="shared" si="299"/>
        <v>23.642011992338123</v>
      </c>
      <c r="U162" s="39" t="e">
        <f t="shared" si="299"/>
        <v>#NUM!</v>
      </c>
      <c r="V162" s="39" t="e">
        <f t="shared" si="299"/>
        <v>#NUM!</v>
      </c>
      <c r="W162" s="39" t="e">
        <f t="shared" si="299"/>
        <v>#NUM!</v>
      </c>
      <c r="X162" s="39" t="e">
        <f t="shared" si="299"/>
        <v>#NUM!</v>
      </c>
      <c r="Y162" s="39">
        <f t="shared" si="299"/>
        <v>-118.43757975727704</v>
      </c>
    </row>
    <row r="163" spans="17:25" x14ac:dyDescent="0.2">
      <c r="Q163" s="39">
        <f t="shared" ref="Q163:Y163" si="300">Q140</f>
        <v>24.084525163157846</v>
      </c>
      <c r="R163" s="39">
        <f t="shared" si="300"/>
        <v>24.219897657945172</v>
      </c>
      <c r="S163" s="39">
        <f t="shared" si="300"/>
        <v>24.317721607024467</v>
      </c>
      <c r="T163" s="39">
        <f t="shared" si="300"/>
        <v>24.389546965101903</v>
      </c>
      <c r="U163" s="39" t="e">
        <f t="shared" si="300"/>
        <v>#NUM!</v>
      </c>
      <c r="V163" s="39" t="e">
        <f t="shared" si="300"/>
        <v>#NUM!</v>
      </c>
      <c r="W163" s="39" t="e">
        <f t="shared" si="300"/>
        <v>#NUM!</v>
      </c>
      <c r="X163" s="39" t="e">
        <f t="shared" si="300"/>
        <v>#NUM!</v>
      </c>
      <c r="Y163" s="39">
        <f t="shared" si="300"/>
        <v>-118.43757975727704</v>
      </c>
    </row>
    <row r="164" spans="17:25" x14ac:dyDescent="0.2">
      <c r="Q164" s="39">
        <f t="shared" ref="Q164:Y164" si="301">Q141</f>
        <v>24.588540515180064</v>
      </c>
      <c r="R164" s="39">
        <f t="shared" si="301"/>
        <v>24.649411349484762</v>
      </c>
      <c r="S164" s="39">
        <f t="shared" si="301"/>
        <v>24.693392315467111</v>
      </c>
      <c r="T164" s="39">
        <f t="shared" si="301"/>
        <v>24.725681291452805</v>
      </c>
      <c r="U164" s="39" t="e">
        <f t="shared" si="301"/>
        <v>#NUM!</v>
      </c>
      <c r="V164" s="39" t="e">
        <f t="shared" si="301"/>
        <v>#NUM!</v>
      </c>
      <c r="W164" s="39" t="e">
        <f t="shared" si="301"/>
        <v>#NUM!</v>
      </c>
      <c r="X164" s="39" t="e">
        <f t="shared" si="301"/>
        <v>#NUM!</v>
      </c>
      <c r="Y164" s="39">
        <f t="shared" si="301"/>
        <v>-118.43757975727704</v>
      </c>
    </row>
    <row r="1931" spans="142:142" x14ac:dyDescent="0.2">
      <c r="EL1931" s="5" t="s">
        <v>11</v>
      </c>
    </row>
    <row r="1939" spans="1:212" x14ac:dyDescent="0.2">
      <c r="EX1939">
        <f>-SIN(Y101)^2*(1-EXP(-2*vita*kampyles!A39))/((1+Y102)*EXP(-2*vita)+1-Y102)/(vita*SIN(Y101)/alfa)</f>
        <v>285.7513075690328</v>
      </c>
      <c r="EY1939">
        <f>kampyles!A39</f>
        <v>175</v>
      </c>
    </row>
    <row r="1940" spans="1:212" x14ac:dyDescent="0.2">
      <c r="EK1940">
        <f>kampyles!A39</f>
        <v>175</v>
      </c>
    </row>
    <row r="1941" spans="1:212" x14ac:dyDescent="0.2">
      <c r="B1941" s="5" t="s">
        <v>39</v>
      </c>
      <c r="C1941">
        <f>1/vita*LOG(ABS(C1953)/(1+COS(ASIN(C1953))))</f>
        <v>-2.6451205442184475E-2</v>
      </c>
      <c r="L1941" s="5" t="s">
        <v>39</v>
      </c>
      <c r="M1941">
        <f>1/vita*LOG(ABS(M1953)/(1+COS(ASIN(M1953))))</f>
        <v>-1.8842030723958375E-2</v>
      </c>
      <c r="Q1941" s="5" t="s">
        <v>39</v>
      </c>
      <c r="R1941">
        <f>1/vita*LOG(ABS(R1953)/(1+COS(ASIN(R1953))))</f>
        <v>-1.4298688688333989E-2</v>
      </c>
      <c r="Y1941" s="5" t="s">
        <v>39</v>
      </c>
      <c r="Z1941">
        <f>1/vita*LOG(ABS(Z1953)/(1+COS(ASIN(Z1953))))</f>
        <v>-1.0973353294935484E-2</v>
      </c>
      <c r="AF1941" s="5" t="s">
        <v>39</v>
      </c>
      <c r="AG1941">
        <f>1/vita*LOG(ABS(AG1953)/(1+COS(ASIN(AG1953))))</f>
        <v>-8.2831863020814724E-3</v>
      </c>
      <c r="AM1941" s="5" t="s">
        <v>39</v>
      </c>
      <c r="AN1941">
        <f>1/vita*LOG(ABS(AN1953)/(1+COS(ASIN(AN1953))))</f>
        <v>-5.9640156839957815E-3</v>
      </c>
      <c r="AT1941" s="5" t="s">
        <v>39</v>
      </c>
      <c r="AU1941">
        <f>1/vita*LOG(ABS(AU1953)/(1+COS(ASIN(AU1953))))</f>
        <v>-3.8693304517690139E-3</v>
      </c>
      <c r="BA1941" s="5" t="s">
        <v>39</v>
      </c>
      <c r="BB1941">
        <f>1/vita*LOG(ABS(BB1953)/(1+COS(ASIN(BB1953))))</f>
        <v>-1.9046617450271118E-3</v>
      </c>
      <c r="BH1941" s="5" t="s">
        <v>39</v>
      </c>
      <c r="BI1941" t="e">
        <f>1/vita*LOG(ABS(BI1953)/(1+COS(ASIN(BI1953))))</f>
        <v>#NUM!</v>
      </c>
      <c r="EV1941" s="5" t="s">
        <v>39</v>
      </c>
      <c r="EW1941">
        <f>1/vita*LOG(ABS(EW1953)/(1+COS(ASIN(EW1953))))</f>
        <v>-1.8842030723958375E-2</v>
      </c>
      <c r="FC1941" s="5" t="s">
        <v>39</v>
      </c>
      <c r="FD1941">
        <f>1/vita*LOG(ABS(FD1953)/(1+COS(ASIN(FD1953))))</f>
        <v>-1.4298688688333989E-2</v>
      </c>
      <c r="FJ1941" s="5" t="s">
        <v>39</v>
      </c>
      <c r="FK1941">
        <f>1/vita*LOG(ABS(FK1953)/(1+COS(ASIN(FK1953))))</f>
        <v>-1.0973353294935484E-2</v>
      </c>
      <c r="FQ1941" s="5" t="s">
        <v>39</v>
      </c>
      <c r="FR1941">
        <f>1/vita*LOG(ABS(FR1953)/(1+COS(ASIN(FR1953))))</f>
        <v>-8.2831863020814724E-3</v>
      </c>
      <c r="FX1941" s="5" t="s">
        <v>39</v>
      </c>
      <c r="FY1941">
        <f>1/vita*LOG(ABS(FY1953)/(1+COS(ASIN(FY1953))))</f>
        <v>-5.9640156839957815E-3</v>
      </c>
      <c r="GE1941" s="5" t="s">
        <v>39</v>
      </c>
      <c r="GF1941">
        <f>1/vita*LOG(ABS(GF1953)/(1+COS(ASIN(GF1953))))</f>
        <v>-3.8693304517690196E-3</v>
      </c>
    </row>
    <row r="1942" spans="1:212" x14ac:dyDescent="0.2">
      <c r="B1942">
        <f>vita</f>
        <v>40</v>
      </c>
      <c r="E1942">
        <f>-COS(B101)*alfa/SIN(B101)/vita</f>
        <v>141.78204549044273</v>
      </c>
      <c r="G1942" s="5" t="s">
        <v>38</v>
      </c>
      <c r="EQ1942" s="5" t="s">
        <v>41</v>
      </c>
    </row>
    <row r="1943" spans="1:212" x14ac:dyDescent="0.2">
      <c r="D1943" s="5" t="s">
        <v>36</v>
      </c>
      <c r="E1943">
        <f>(1-COS(ASIN(C1953)))/vita*alfa/ABS(C1953)</f>
        <v>2.187216588148106</v>
      </c>
      <c r="F1943">
        <f>-1/vita*alfa*COS(ASIN(C1953))/C1953</f>
        <v>141.78204549044275</v>
      </c>
      <c r="G1943">
        <f>(1+COS(ASIN(C1953)))/C1953</f>
        <v>-11.430052302761345</v>
      </c>
      <c r="H1943">
        <f>G1943^4</f>
        <v>17068.402306984593</v>
      </c>
      <c r="I1943">
        <f>COS(ASIN(C1953))</f>
        <v>0.98480775301220802</v>
      </c>
      <c r="Q1943">
        <f>(1+COS(ASIN(M1953)))/M1953</f>
        <v>-5.6712818196177102</v>
      </c>
      <c r="R1943">
        <f>Q1943^4</f>
        <v>1034.4867103707475</v>
      </c>
      <c r="S1943">
        <f>COS(ASIN(M1953))</f>
        <v>0.93969262078590843</v>
      </c>
      <c r="EQ1943" s="5" t="s">
        <v>42</v>
      </c>
      <c r="ER1943">
        <f>(1-COS(ASIN(EQ1953)))*alfa/(vita*EQ1953)</f>
        <v>2.187216588148106</v>
      </c>
      <c r="FS1943">
        <f>-(1+COS(ASIN(FR1953)))/vita*alfa/ABS(FR1953)</f>
        <v>-53.612673012738973</v>
      </c>
      <c r="FT1943">
        <f>(1-COS(ASIN(FR1953)))/vita*alfa/ABS(FR1953)</f>
        <v>11.657691453874961</v>
      </c>
    </row>
    <row r="1944" spans="1:212" x14ac:dyDescent="0.2">
      <c r="H1944">
        <f>(H1943-1)/(H1943+1)-I1943</f>
        <v>1.507507826893284E-2</v>
      </c>
      <c r="R1944">
        <f>(R1943-1)/(R1943+1)-S1943</f>
        <v>5.8375920335895115E-2</v>
      </c>
      <c r="EG1944" t="s">
        <v>31</v>
      </c>
      <c r="EQ1944" s="5" t="s">
        <v>43</v>
      </c>
      <c r="ER1944">
        <f>-(1+COS(ASIN(EQ1953)))*alfa/(vita*EQ1953)</f>
        <v>-285.75130756903366</v>
      </c>
      <c r="FS1944">
        <f>CEILING(FS1943,1)</f>
        <v>-53</v>
      </c>
    </row>
    <row r="1945" spans="1:212" x14ac:dyDescent="0.2">
      <c r="D1945" s="5" t="s">
        <v>35</v>
      </c>
      <c r="E1945">
        <f>alfa/ABS(C1953)/vita-alfa/vita</f>
        <v>118.96926207859084</v>
      </c>
      <c r="H1945">
        <f>alfa/vita/C1953*H1944</f>
        <v>-2.1703478941552614</v>
      </c>
      <c r="R1945">
        <f>alfa/vita/M1953*R1944</f>
        <v>-4.2669943185415002</v>
      </c>
      <c r="EK1945">
        <f>alfa/vita</f>
        <v>25</v>
      </c>
      <c r="ET1945">
        <f>(1+COS(ASIN(EQ1953)))/EQ1953</f>
        <v>11.430052302761345</v>
      </c>
      <c r="EU1945">
        <f>ET1945^4</f>
        <v>17068.402306984593</v>
      </c>
      <c r="EV1945">
        <f>COS(ASIN(EQ1953))</f>
        <v>0.98480775301220802</v>
      </c>
      <c r="EW1945">
        <f>-alfa/vita/SIN(Y101)*((Y107*EXP(-2*vita*kampyles!A39)-1)/(Y107*EXP(-2*vita*kampyles!A39)+1)-Y102)</f>
        <v>285.7513075690336</v>
      </c>
      <c r="FV1945">
        <f>(1+COS(ASIN(FR1955)))/FR1955</f>
        <v>2.144506920509559</v>
      </c>
      <c r="FW1945">
        <f>FV1945^4</f>
        <v>21.149972563691211</v>
      </c>
      <c r="FX1945">
        <f>COS(ASIN(FR1955))</f>
        <v>0.64278760968653947</v>
      </c>
      <c r="GC1945">
        <f>(1+COS(ASIN(FY1955)))/FY1955</f>
        <v>1.7320508075688774</v>
      </c>
      <c r="GD1945">
        <f>GC1945^4</f>
        <v>9.0000000000000036</v>
      </c>
      <c r="GE1945">
        <f>COS(ASIN(FY1955))</f>
        <v>0.50000000000000011</v>
      </c>
    </row>
    <row r="1946" spans="1:212" x14ac:dyDescent="0.2">
      <c r="EQ1946" s="5" t="s">
        <v>29</v>
      </c>
      <c r="EU1946">
        <f>(EU1945-1)/(EU1945+1)-EV1945</f>
        <v>1.507507826893284E-2</v>
      </c>
      <c r="FW1946">
        <f>(FW1945-1)/(FW1945+1)-FX1945</f>
        <v>0.26691882474586925</v>
      </c>
      <c r="GD1946">
        <f>(GD1945-1)/(GD1945+1)-GE1945</f>
        <v>0.29999999999999993</v>
      </c>
    </row>
    <row r="1947" spans="1:212" x14ac:dyDescent="0.2">
      <c r="D1947" s="6" t="s">
        <v>19</v>
      </c>
      <c r="N1947" s="6" t="s">
        <v>19</v>
      </c>
      <c r="EN1947" s="5" t="s">
        <v>30</v>
      </c>
      <c r="ER1947" s="6"/>
      <c r="EU1947" s="38" t="s">
        <v>19</v>
      </c>
    </row>
    <row r="1948" spans="1:212" x14ac:dyDescent="0.2">
      <c r="D1948">
        <f>(1-COS(B101))*alfa/vita/SIN(B101)</f>
        <v>-2.187216588148106</v>
      </c>
      <c r="E1948">
        <f>FLOOR(D1948,1)</f>
        <v>-3</v>
      </c>
      <c r="I1948">
        <f>IF(ABS(J1949)&gt;ABS(J1948),J1949,J1948)</f>
        <v>0</v>
      </c>
      <c r="J1948">
        <f>MAX(J1953:J2353)</f>
        <v>0</v>
      </c>
      <c r="N1948">
        <f>(1-COS(ASIN(M1953)))*alfa/vita/M1953</f>
        <v>-4.4081745177116218</v>
      </c>
      <c r="O1948">
        <f>FLOOR(N1948,1)</f>
        <v>-5</v>
      </c>
      <c r="Q1948">
        <f>MAX(Q1953:Q2353)</f>
        <v>5.6843418860808018E-15</v>
      </c>
      <c r="S1948">
        <f>(1-COS(ASIN(R1953)))*alfa/vita/R1953</f>
        <v>-6.6987298107780653</v>
      </c>
      <c r="T1948">
        <f>FLOOR(S1948,1)</f>
        <v>-7</v>
      </c>
      <c r="X1948">
        <f>MAX(X1953:X2353)</f>
        <v>2.7755575615628917E-15</v>
      </c>
      <c r="AA1948">
        <f>(1-COS(ASIN(Z1953)))*alfa/vita/Z1953</f>
        <v>-9.0992558566550557</v>
      </c>
      <c r="AB1948">
        <f>FLOOR(AA1948,1)</f>
        <v>-10</v>
      </c>
      <c r="AE1948">
        <f>MAX(AE1953:AE2353)</f>
        <v>0</v>
      </c>
      <c r="AH1948">
        <f>(1-COS(ASIN(AG1953)))*alfa/vita/AG1953</f>
        <v>-11.657691453874961</v>
      </c>
      <c r="AI1948">
        <f>FLOOR(AH1948,1)</f>
        <v>-12</v>
      </c>
      <c r="AL1948">
        <f>MAX(AL1953:AL2353)</f>
        <v>3.6232330728255228E-15</v>
      </c>
      <c r="AO1948">
        <f>(1-COS(ASIN(AN1953)))*alfa/vita/AN1953</f>
        <v>-14.43375672974064</v>
      </c>
      <c r="AP1948">
        <f>FLOOR(AO1948,1)</f>
        <v>-15</v>
      </c>
      <c r="AS1948">
        <f>MAX(AS1953:AS2353)</f>
        <v>0</v>
      </c>
      <c r="AV1948">
        <f>(1-COS(ASIN(AU1953)))*alfa/vita/AU1953</f>
        <v>-17.505188455242749</v>
      </c>
      <c r="AW1948">
        <f>FLOOR(AV1948,1)</f>
        <v>-18</v>
      </c>
      <c r="AZ1948">
        <f>MAX(AZ1953:AZ2353)</f>
        <v>-2.9536866632426722E-15</v>
      </c>
      <c r="BC1948">
        <f>(1-COS(ASIN(BB1953)))*alfa/vita/BB1953</f>
        <v>-20.97749077943201</v>
      </c>
      <c r="BD1948">
        <f>FLOOR(BC1948,1)</f>
        <v>-21</v>
      </c>
      <c r="BG1948">
        <f>MAX(BG1953:BG2353)</f>
        <v>5.7868969256944878</v>
      </c>
      <c r="BJ1948" t="e">
        <f>(1-COS(ASIN(BI1953)))*alfa/vita/BI1953</f>
        <v>#DIV/0!</v>
      </c>
      <c r="BK1948" t="e">
        <f>FLOOR(BJ1948,1)</f>
        <v>#DIV/0!</v>
      </c>
      <c r="EN1948">
        <f>(1-COS(RADIANS(10*EQ1951)))*alfa/vita/SIN(RADIANS(EQ1951*10))</f>
        <v>2.187216588148106</v>
      </c>
      <c r="EO1948" s="8">
        <f>FLOOR(EN1948,1)</f>
        <v>2</v>
      </c>
      <c r="ER1948" t="s">
        <v>27</v>
      </c>
      <c r="ET1948">
        <f>(1-COS(RADIANS(10*EW1951)))*alfa/vita/SIN(RADIANS(EW1951*10))</f>
        <v>4.4081745177116218</v>
      </c>
      <c r="EU1948" s="8">
        <f>FLOOR(ET1948,1)</f>
        <v>4</v>
      </c>
      <c r="FA1948">
        <f>(1-COS(RADIANS(10*FD1951)))*alfa/vita/SIN(RADIANS(FD1951*10))</f>
        <v>6.6987298107780653</v>
      </c>
      <c r="FB1948" s="8">
        <f>FLOOR(FA1948,1)</f>
        <v>6</v>
      </c>
      <c r="FH1948">
        <f>(1-COS(RADIANS(10*FK1951)))*alfa/vita/SIN(RADIANS(FK1951*10))</f>
        <v>9.099255856655061</v>
      </c>
      <c r="FI1948" s="8">
        <f>FLOOR(FH1948,1)</f>
        <v>9</v>
      </c>
      <c r="FO1948">
        <f>(1-COS(RADIANS(10*FR1951)))*alfa/vita/SIN(RADIANS(FR1951*10))</f>
        <v>11.657691453874962</v>
      </c>
      <c r="FP1948" s="8">
        <f>FLOOR(FO1948,1)</f>
        <v>11</v>
      </c>
      <c r="FV1948">
        <f>(1-COS(RADIANS(10*FY1951)))*alfa/vita/SIN(RADIANS(FY1951*10))</f>
        <v>14.43375672974064</v>
      </c>
      <c r="FW1948" s="8">
        <f>FLOOR(FV1948,1)</f>
        <v>14</v>
      </c>
      <c r="GC1948">
        <f>(1-COS(RADIANS(10*GF1951)))*alfa/vita/SIN(RADIANS(GF1951*10))</f>
        <v>17.505188455242742</v>
      </c>
      <c r="GD1948" s="8">
        <f>FLOOR(GC1948,1)</f>
        <v>17</v>
      </c>
      <c r="GJ1948">
        <f>(1-COS(RADIANS(10*GM1951)))*alfa/vita/SIN(RADIANS(GM1951*10))</f>
        <v>20.977490779431996</v>
      </c>
      <c r="GK1948" s="8">
        <f>FLOOR(GJ1948,1)</f>
        <v>20</v>
      </c>
      <c r="GQ1948">
        <f>(1-COS(RADIANS(10*GT1951)))*alfa/vita/SIN(RADIANS(GT1951*10))</f>
        <v>20.977490779431996</v>
      </c>
      <c r="GR1948" s="8">
        <f>FLOOR(GQ1948,1)</f>
        <v>20</v>
      </c>
      <c r="GX1948">
        <f>(1-COS(RADIANS(10*HA1951)))*alfa/vita/SIN(RADIANS(HA1951*10))</f>
        <v>24.999999999999996</v>
      </c>
      <c r="GY1948" s="8">
        <f>FLOOR(GX1948,1)</f>
        <v>25</v>
      </c>
    </row>
    <row r="1949" spans="1:212" x14ac:dyDescent="0.2">
      <c r="J1949">
        <f>MIN(J1953:J2353)</f>
        <v>0</v>
      </c>
      <c r="Q1949">
        <f>MIN(Q1953:Q2353)</f>
        <v>-10.872961333902385</v>
      </c>
      <c r="X1949">
        <f>MIN(X1953:X2353)</f>
        <v>-9.3833939954901346</v>
      </c>
      <c r="AE1949">
        <f>MIN(AE1953:AE2353)</f>
        <v>-8.4794981488239323</v>
      </c>
      <c r="AL1949">
        <f>MIN(AL1953:AL2353)</f>
        <v>-6.3761020317433292</v>
      </c>
      <c r="AS1949">
        <f>MIN(AS1953:AS2353)</f>
        <v>-3.8619594257254026</v>
      </c>
      <c r="AZ1949">
        <f>MIN(AZ1953:AZ2353)</f>
        <v>-7.136236504873715E-2</v>
      </c>
      <c r="BG1949">
        <f>MIN(BG1953:BG2353)</f>
        <v>-2.8183750108316668E-15</v>
      </c>
    </row>
    <row r="1950" spans="1:212" x14ac:dyDescent="0.2">
      <c r="A1950">
        <f>1</f>
        <v>1</v>
      </c>
      <c r="B1950">
        <f>A1950+1</f>
        <v>2</v>
      </c>
      <c r="C1950">
        <f t="shared" ref="C1950:BN1950" si="302">B1950+1</f>
        <v>3</v>
      </c>
      <c r="D1950">
        <f t="shared" si="302"/>
        <v>4</v>
      </c>
      <c r="E1950">
        <f t="shared" si="302"/>
        <v>5</v>
      </c>
      <c r="F1950">
        <f t="shared" si="302"/>
        <v>6</v>
      </c>
      <c r="G1950">
        <f t="shared" si="302"/>
        <v>7</v>
      </c>
      <c r="H1950">
        <f t="shared" si="302"/>
        <v>8</v>
      </c>
      <c r="I1950">
        <f t="shared" si="302"/>
        <v>9</v>
      </c>
      <c r="J1950">
        <f t="shared" si="302"/>
        <v>10</v>
      </c>
      <c r="K1950">
        <f t="shared" si="302"/>
        <v>11</v>
      </c>
      <c r="L1950">
        <f t="shared" si="302"/>
        <v>12</v>
      </c>
      <c r="M1950">
        <f t="shared" si="302"/>
        <v>13</v>
      </c>
      <c r="N1950">
        <f t="shared" si="302"/>
        <v>14</v>
      </c>
      <c r="O1950">
        <f t="shared" si="302"/>
        <v>15</v>
      </c>
      <c r="P1950">
        <f t="shared" si="302"/>
        <v>16</v>
      </c>
      <c r="Q1950">
        <f t="shared" si="302"/>
        <v>17</v>
      </c>
      <c r="R1950">
        <f t="shared" si="302"/>
        <v>18</v>
      </c>
      <c r="S1950">
        <f t="shared" si="302"/>
        <v>19</v>
      </c>
      <c r="T1950">
        <f t="shared" si="302"/>
        <v>20</v>
      </c>
      <c r="U1950">
        <f t="shared" si="302"/>
        <v>21</v>
      </c>
      <c r="V1950">
        <f t="shared" si="302"/>
        <v>22</v>
      </c>
      <c r="W1950">
        <f t="shared" si="302"/>
        <v>23</v>
      </c>
      <c r="X1950">
        <f t="shared" si="302"/>
        <v>24</v>
      </c>
      <c r="Y1950">
        <f t="shared" si="302"/>
        <v>25</v>
      </c>
      <c r="Z1950">
        <f t="shared" si="302"/>
        <v>26</v>
      </c>
      <c r="AA1950">
        <f t="shared" si="302"/>
        <v>27</v>
      </c>
      <c r="AB1950">
        <f t="shared" si="302"/>
        <v>28</v>
      </c>
      <c r="AC1950">
        <f t="shared" si="302"/>
        <v>29</v>
      </c>
      <c r="AD1950">
        <f t="shared" si="302"/>
        <v>30</v>
      </c>
      <c r="AE1950">
        <f t="shared" si="302"/>
        <v>31</v>
      </c>
      <c r="AF1950">
        <f t="shared" si="302"/>
        <v>32</v>
      </c>
      <c r="AG1950">
        <f t="shared" si="302"/>
        <v>33</v>
      </c>
      <c r="AH1950">
        <f t="shared" si="302"/>
        <v>34</v>
      </c>
      <c r="AI1950">
        <f t="shared" si="302"/>
        <v>35</v>
      </c>
      <c r="AJ1950">
        <f t="shared" si="302"/>
        <v>36</v>
      </c>
      <c r="AK1950">
        <f t="shared" si="302"/>
        <v>37</v>
      </c>
      <c r="AL1950">
        <f t="shared" si="302"/>
        <v>38</v>
      </c>
      <c r="AM1950">
        <f t="shared" si="302"/>
        <v>39</v>
      </c>
      <c r="AN1950">
        <f t="shared" si="302"/>
        <v>40</v>
      </c>
      <c r="AO1950">
        <f t="shared" si="302"/>
        <v>41</v>
      </c>
      <c r="AP1950">
        <f t="shared" si="302"/>
        <v>42</v>
      </c>
      <c r="AQ1950">
        <f t="shared" si="302"/>
        <v>43</v>
      </c>
      <c r="AR1950">
        <f t="shared" si="302"/>
        <v>44</v>
      </c>
      <c r="AS1950">
        <f t="shared" si="302"/>
        <v>45</v>
      </c>
      <c r="AT1950">
        <f t="shared" si="302"/>
        <v>46</v>
      </c>
      <c r="AU1950">
        <f t="shared" si="302"/>
        <v>47</v>
      </c>
      <c r="AV1950">
        <f t="shared" si="302"/>
        <v>48</v>
      </c>
      <c r="AW1950">
        <f t="shared" si="302"/>
        <v>49</v>
      </c>
      <c r="AX1950">
        <f t="shared" si="302"/>
        <v>50</v>
      </c>
      <c r="AY1950">
        <f t="shared" si="302"/>
        <v>51</v>
      </c>
      <c r="AZ1950">
        <f t="shared" si="302"/>
        <v>52</v>
      </c>
      <c r="BA1950">
        <f t="shared" si="302"/>
        <v>53</v>
      </c>
      <c r="BB1950">
        <f t="shared" si="302"/>
        <v>54</v>
      </c>
      <c r="BC1950">
        <f t="shared" si="302"/>
        <v>55</v>
      </c>
      <c r="BD1950">
        <f t="shared" si="302"/>
        <v>56</v>
      </c>
      <c r="BE1950">
        <f t="shared" si="302"/>
        <v>57</v>
      </c>
      <c r="BF1950">
        <f t="shared" si="302"/>
        <v>58</v>
      </c>
      <c r="BG1950">
        <f t="shared" si="302"/>
        <v>59</v>
      </c>
      <c r="BH1950">
        <f t="shared" si="302"/>
        <v>60</v>
      </c>
      <c r="BI1950">
        <f t="shared" si="302"/>
        <v>61</v>
      </c>
      <c r="BJ1950">
        <f t="shared" si="302"/>
        <v>62</v>
      </c>
      <c r="BK1950">
        <f t="shared" si="302"/>
        <v>63</v>
      </c>
      <c r="BL1950">
        <f t="shared" si="302"/>
        <v>64</v>
      </c>
      <c r="BM1950">
        <f t="shared" si="302"/>
        <v>65</v>
      </c>
      <c r="BN1950">
        <f t="shared" si="302"/>
        <v>66</v>
      </c>
      <c r="BO1950">
        <f t="shared" ref="BO1950:DZ1950" si="303">BN1950+1</f>
        <v>67</v>
      </c>
      <c r="BP1950">
        <f t="shared" si="303"/>
        <v>68</v>
      </c>
      <c r="BQ1950">
        <f t="shared" si="303"/>
        <v>69</v>
      </c>
      <c r="BR1950">
        <f t="shared" si="303"/>
        <v>70</v>
      </c>
      <c r="BS1950">
        <f t="shared" si="303"/>
        <v>71</v>
      </c>
      <c r="BT1950">
        <f t="shared" si="303"/>
        <v>72</v>
      </c>
      <c r="BU1950">
        <f t="shared" si="303"/>
        <v>73</v>
      </c>
      <c r="BV1950">
        <f t="shared" si="303"/>
        <v>74</v>
      </c>
      <c r="BW1950">
        <f t="shared" si="303"/>
        <v>75</v>
      </c>
      <c r="BX1950">
        <f t="shared" si="303"/>
        <v>76</v>
      </c>
      <c r="BY1950">
        <f t="shared" si="303"/>
        <v>77</v>
      </c>
      <c r="BZ1950">
        <f t="shared" si="303"/>
        <v>78</v>
      </c>
      <c r="CA1950">
        <f t="shared" si="303"/>
        <v>79</v>
      </c>
      <c r="CB1950">
        <f t="shared" si="303"/>
        <v>80</v>
      </c>
      <c r="CC1950">
        <f t="shared" si="303"/>
        <v>81</v>
      </c>
      <c r="CD1950">
        <f t="shared" si="303"/>
        <v>82</v>
      </c>
      <c r="CE1950">
        <f t="shared" si="303"/>
        <v>83</v>
      </c>
      <c r="CF1950">
        <f t="shared" si="303"/>
        <v>84</v>
      </c>
      <c r="CG1950">
        <f t="shared" si="303"/>
        <v>85</v>
      </c>
      <c r="CH1950">
        <f t="shared" si="303"/>
        <v>86</v>
      </c>
      <c r="CI1950">
        <f t="shared" si="303"/>
        <v>87</v>
      </c>
      <c r="CJ1950">
        <f t="shared" si="303"/>
        <v>88</v>
      </c>
      <c r="CK1950">
        <f t="shared" si="303"/>
        <v>89</v>
      </c>
      <c r="CL1950">
        <f t="shared" si="303"/>
        <v>90</v>
      </c>
      <c r="CM1950">
        <f t="shared" si="303"/>
        <v>91</v>
      </c>
      <c r="CN1950">
        <f t="shared" si="303"/>
        <v>92</v>
      </c>
      <c r="CO1950">
        <f t="shared" si="303"/>
        <v>93</v>
      </c>
      <c r="CP1950">
        <f t="shared" si="303"/>
        <v>94</v>
      </c>
      <c r="CQ1950">
        <f t="shared" si="303"/>
        <v>95</v>
      </c>
      <c r="CR1950">
        <f t="shared" si="303"/>
        <v>96</v>
      </c>
      <c r="CS1950">
        <f t="shared" si="303"/>
        <v>97</v>
      </c>
      <c r="CT1950">
        <f t="shared" si="303"/>
        <v>98</v>
      </c>
      <c r="CU1950">
        <f t="shared" si="303"/>
        <v>99</v>
      </c>
      <c r="CV1950">
        <f t="shared" si="303"/>
        <v>100</v>
      </c>
      <c r="CW1950">
        <f t="shared" si="303"/>
        <v>101</v>
      </c>
      <c r="CX1950">
        <f t="shared" si="303"/>
        <v>102</v>
      </c>
      <c r="CY1950">
        <f t="shared" si="303"/>
        <v>103</v>
      </c>
      <c r="CZ1950">
        <f t="shared" si="303"/>
        <v>104</v>
      </c>
      <c r="DA1950">
        <f t="shared" si="303"/>
        <v>105</v>
      </c>
      <c r="DB1950">
        <f t="shared" si="303"/>
        <v>106</v>
      </c>
      <c r="DC1950">
        <f t="shared" si="303"/>
        <v>107</v>
      </c>
      <c r="DD1950">
        <f t="shared" si="303"/>
        <v>108</v>
      </c>
      <c r="DE1950">
        <f t="shared" si="303"/>
        <v>109</v>
      </c>
      <c r="DF1950">
        <f t="shared" si="303"/>
        <v>110</v>
      </c>
      <c r="DG1950">
        <f t="shared" si="303"/>
        <v>111</v>
      </c>
      <c r="DH1950">
        <f t="shared" si="303"/>
        <v>112</v>
      </c>
      <c r="DI1950">
        <f t="shared" si="303"/>
        <v>113</v>
      </c>
      <c r="DJ1950">
        <f t="shared" si="303"/>
        <v>114</v>
      </c>
      <c r="DK1950">
        <f t="shared" si="303"/>
        <v>115</v>
      </c>
      <c r="DL1950">
        <f t="shared" si="303"/>
        <v>116</v>
      </c>
      <c r="DM1950">
        <f t="shared" si="303"/>
        <v>117</v>
      </c>
      <c r="DN1950">
        <f t="shared" si="303"/>
        <v>118</v>
      </c>
      <c r="DO1950">
        <f t="shared" si="303"/>
        <v>119</v>
      </c>
      <c r="DP1950">
        <f t="shared" si="303"/>
        <v>120</v>
      </c>
      <c r="DQ1950">
        <f t="shared" si="303"/>
        <v>121</v>
      </c>
      <c r="DR1950">
        <f t="shared" si="303"/>
        <v>122</v>
      </c>
      <c r="DS1950">
        <f t="shared" si="303"/>
        <v>123</v>
      </c>
      <c r="DT1950">
        <f t="shared" si="303"/>
        <v>124</v>
      </c>
      <c r="DU1950">
        <f t="shared" si="303"/>
        <v>125</v>
      </c>
      <c r="DV1950">
        <f t="shared" si="303"/>
        <v>126</v>
      </c>
      <c r="DW1950">
        <f t="shared" si="303"/>
        <v>127</v>
      </c>
      <c r="DX1950">
        <f t="shared" si="303"/>
        <v>128</v>
      </c>
      <c r="DY1950">
        <f t="shared" si="303"/>
        <v>129</v>
      </c>
      <c r="DZ1950">
        <f t="shared" si="303"/>
        <v>130</v>
      </c>
      <c r="EA1950">
        <f t="shared" ref="EA1950:GL1950" si="304">DZ1950+1</f>
        <v>131</v>
      </c>
      <c r="EB1950">
        <f t="shared" si="304"/>
        <v>132</v>
      </c>
      <c r="EC1950">
        <f t="shared" si="304"/>
        <v>133</v>
      </c>
      <c r="ED1950">
        <f t="shared" si="304"/>
        <v>134</v>
      </c>
      <c r="EE1950">
        <f t="shared" si="304"/>
        <v>135</v>
      </c>
      <c r="EF1950">
        <f t="shared" si="304"/>
        <v>136</v>
      </c>
      <c r="EG1950">
        <f t="shared" si="304"/>
        <v>137</v>
      </c>
      <c r="EH1950">
        <f t="shared" si="304"/>
        <v>138</v>
      </c>
      <c r="EI1950">
        <f t="shared" si="304"/>
        <v>139</v>
      </c>
      <c r="EJ1950">
        <f t="shared" si="304"/>
        <v>140</v>
      </c>
      <c r="EK1950">
        <f t="shared" si="304"/>
        <v>141</v>
      </c>
      <c r="EL1950">
        <f t="shared" si="304"/>
        <v>142</v>
      </c>
      <c r="EM1950">
        <f t="shared" si="304"/>
        <v>143</v>
      </c>
      <c r="EN1950">
        <f t="shared" si="304"/>
        <v>144</v>
      </c>
      <c r="EO1950" s="8">
        <f t="shared" si="304"/>
        <v>145</v>
      </c>
      <c r="EP1950">
        <f t="shared" si="304"/>
        <v>146</v>
      </c>
      <c r="EQ1950">
        <f t="shared" si="304"/>
        <v>147</v>
      </c>
      <c r="ER1950">
        <f t="shared" si="304"/>
        <v>148</v>
      </c>
      <c r="ES1950">
        <f t="shared" si="304"/>
        <v>149</v>
      </c>
      <c r="ET1950">
        <f t="shared" si="304"/>
        <v>150</v>
      </c>
      <c r="EU1950" s="8">
        <f t="shared" si="304"/>
        <v>151</v>
      </c>
      <c r="EV1950">
        <f t="shared" si="304"/>
        <v>152</v>
      </c>
      <c r="EW1950">
        <f t="shared" si="304"/>
        <v>153</v>
      </c>
      <c r="EX1950">
        <f t="shared" si="304"/>
        <v>154</v>
      </c>
      <c r="EY1950">
        <f t="shared" si="304"/>
        <v>155</v>
      </c>
      <c r="EZ1950">
        <f t="shared" si="304"/>
        <v>156</v>
      </c>
      <c r="FA1950">
        <f t="shared" si="304"/>
        <v>157</v>
      </c>
      <c r="FB1950" s="8">
        <f t="shared" si="304"/>
        <v>158</v>
      </c>
      <c r="FC1950">
        <f t="shared" si="304"/>
        <v>159</v>
      </c>
      <c r="FD1950">
        <f t="shared" si="304"/>
        <v>160</v>
      </c>
      <c r="FE1950">
        <f t="shared" si="304"/>
        <v>161</v>
      </c>
      <c r="FF1950">
        <f t="shared" si="304"/>
        <v>162</v>
      </c>
      <c r="FG1950">
        <f t="shared" si="304"/>
        <v>163</v>
      </c>
      <c r="FH1950">
        <f t="shared" si="304"/>
        <v>164</v>
      </c>
      <c r="FI1950" s="8">
        <f t="shared" si="304"/>
        <v>165</v>
      </c>
      <c r="FJ1950">
        <f t="shared" si="304"/>
        <v>166</v>
      </c>
      <c r="FK1950">
        <f t="shared" si="304"/>
        <v>167</v>
      </c>
      <c r="FL1950">
        <f t="shared" si="304"/>
        <v>168</v>
      </c>
      <c r="FM1950">
        <f t="shared" si="304"/>
        <v>169</v>
      </c>
      <c r="FN1950">
        <f t="shared" si="304"/>
        <v>170</v>
      </c>
      <c r="FO1950">
        <f t="shared" si="304"/>
        <v>171</v>
      </c>
      <c r="FP1950" s="8">
        <f t="shared" si="304"/>
        <v>172</v>
      </c>
      <c r="FQ1950">
        <f t="shared" si="304"/>
        <v>173</v>
      </c>
      <c r="FR1950">
        <f t="shared" si="304"/>
        <v>174</v>
      </c>
      <c r="FS1950">
        <f t="shared" si="304"/>
        <v>175</v>
      </c>
      <c r="FT1950">
        <f t="shared" si="304"/>
        <v>176</v>
      </c>
      <c r="FU1950">
        <f t="shared" si="304"/>
        <v>177</v>
      </c>
      <c r="FV1950">
        <f t="shared" si="304"/>
        <v>178</v>
      </c>
      <c r="FW1950" s="8">
        <f t="shared" si="304"/>
        <v>179</v>
      </c>
      <c r="FX1950">
        <f t="shared" si="304"/>
        <v>180</v>
      </c>
      <c r="FY1950">
        <f t="shared" si="304"/>
        <v>181</v>
      </c>
      <c r="FZ1950">
        <f t="shared" si="304"/>
        <v>182</v>
      </c>
      <c r="GA1950">
        <f t="shared" si="304"/>
        <v>183</v>
      </c>
      <c r="GB1950">
        <f t="shared" si="304"/>
        <v>184</v>
      </c>
      <c r="GC1950">
        <f t="shared" si="304"/>
        <v>185</v>
      </c>
      <c r="GD1950" s="8">
        <f t="shared" si="304"/>
        <v>186</v>
      </c>
      <c r="GE1950">
        <f t="shared" si="304"/>
        <v>187</v>
      </c>
      <c r="GF1950">
        <f t="shared" si="304"/>
        <v>188</v>
      </c>
      <c r="GG1950">
        <f t="shared" si="304"/>
        <v>189</v>
      </c>
      <c r="GH1950">
        <f t="shared" si="304"/>
        <v>190</v>
      </c>
      <c r="GI1950">
        <f t="shared" si="304"/>
        <v>191</v>
      </c>
      <c r="GJ1950">
        <f t="shared" si="304"/>
        <v>192</v>
      </c>
      <c r="GK1950" s="8">
        <f t="shared" si="304"/>
        <v>193</v>
      </c>
      <c r="GL1950">
        <f t="shared" si="304"/>
        <v>194</v>
      </c>
      <c r="GM1950">
        <f t="shared" ref="GM1950:HD1950" si="305">GL1950+1</f>
        <v>195</v>
      </c>
      <c r="GN1950">
        <f t="shared" si="305"/>
        <v>196</v>
      </c>
      <c r="GO1950">
        <f t="shared" si="305"/>
        <v>197</v>
      </c>
      <c r="GP1950">
        <f t="shared" si="305"/>
        <v>198</v>
      </c>
      <c r="GQ1950">
        <f t="shared" si="305"/>
        <v>199</v>
      </c>
      <c r="GR1950" s="8">
        <f t="shared" si="305"/>
        <v>200</v>
      </c>
      <c r="GS1950">
        <f t="shared" si="305"/>
        <v>201</v>
      </c>
      <c r="GT1950">
        <f t="shared" si="305"/>
        <v>202</v>
      </c>
      <c r="GU1950">
        <f t="shared" si="305"/>
        <v>203</v>
      </c>
      <c r="GV1950">
        <f t="shared" si="305"/>
        <v>204</v>
      </c>
      <c r="GW1950">
        <f t="shared" si="305"/>
        <v>205</v>
      </c>
      <c r="GX1950">
        <f t="shared" si="305"/>
        <v>206</v>
      </c>
      <c r="GY1950" s="8">
        <f t="shared" si="305"/>
        <v>207</v>
      </c>
      <c r="GZ1950">
        <f t="shared" si="305"/>
        <v>208</v>
      </c>
      <c r="HA1950">
        <f t="shared" si="305"/>
        <v>209</v>
      </c>
      <c r="HB1950">
        <f t="shared" si="305"/>
        <v>210</v>
      </c>
      <c r="HC1950">
        <f t="shared" si="305"/>
        <v>211</v>
      </c>
      <c r="HD1950">
        <f t="shared" si="305"/>
        <v>212</v>
      </c>
    </row>
    <row r="1951" spans="1:212" x14ac:dyDescent="0.2">
      <c r="EM1951">
        <v>0.01</v>
      </c>
      <c r="EN1951" s="5" t="s">
        <v>0</v>
      </c>
      <c r="EP1951">
        <f>((1+COS(RADIANS(10*EQ1951)))/SIN(RADIANS(10*EQ1951)))</f>
        <v>11.430052302761345</v>
      </c>
      <c r="EQ1951">
        <v>1</v>
      </c>
      <c r="EW1951">
        <v>2</v>
      </c>
      <c r="FD1951">
        <v>3</v>
      </c>
      <c r="FK1951">
        <v>4</v>
      </c>
      <c r="FR1951">
        <v>5</v>
      </c>
      <c r="FY1951">
        <v>6</v>
      </c>
      <c r="GF1951">
        <v>7</v>
      </c>
      <c r="GM1951">
        <v>8</v>
      </c>
      <c r="GT1951">
        <v>8</v>
      </c>
      <c r="HA1951">
        <v>9</v>
      </c>
    </row>
    <row r="1952" spans="1:212" x14ac:dyDescent="0.2">
      <c r="EM1952" s="5" t="s">
        <v>10</v>
      </c>
      <c r="EN1952" s="5" t="s">
        <v>28</v>
      </c>
      <c r="EP1952">
        <f>EP1951^2</f>
        <v>130.64609564385992</v>
      </c>
      <c r="EQ1952" t="s">
        <v>40</v>
      </c>
    </row>
    <row r="1953" spans="1:212" x14ac:dyDescent="0.2">
      <c r="A1953">
        <v>-200</v>
      </c>
      <c r="B1953">
        <f t="shared" ref="B1953:B2016" si="306">A1953* dex</f>
        <v>-200</v>
      </c>
      <c r="C1953">
        <f t="shared" ref="C1953:C2016" si="307">(SIN($B$101))</f>
        <v>-0.17364817766693033</v>
      </c>
      <c r="D1953">
        <f t="shared" ref="D1953:D1984" si="308">vita*SIN($B$101)/alfa*ABS(E1953)+ABS(COS($B$101))</f>
        <v>0.96396997169217635</v>
      </c>
      <c r="E1953">
        <f>IF($B1953&lt;-ABS(E$1948),-ABS(E$1948),IF($B1953&gt;ABS(E$1948),ABS(E$1948),$B1953))</f>
        <v>-3</v>
      </c>
      <c r="G1953">
        <f t="shared" ref="G1953:G2016" si="309">alfa/C1953/(vita)*(C1953+SQRT(1-(vita*(C1953)*ABS(E1953/alfa)+COS(ASIN(C1953)))^2))</f>
        <v>-13.297418619832047</v>
      </c>
      <c r="M1953">
        <f t="shared" ref="M1953:M2016" si="310">(SIN($C$101))</f>
        <v>-0.34202014332566871</v>
      </c>
      <c r="N1953">
        <f t="shared" ref="N1953:N2016" si="311">vita*M1953/alfa*ABS(O1953)+ABS(COS(ASIN(M1953)))</f>
        <v>0.8712885921207747</v>
      </c>
      <c r="O1953">
        <f>IF(ABS($B1953)&gt;$O$1948,SIGN($B1953)*$O$1948,$B1953)</f>
        <v>5</v>
      </c>
      <c r="P1953">
        <f t="shared" ref="P1953:P2016" si="312">alfa/M1953/(vita)*(M1953+SQRT(1-(vita*(M1953)*ABS(O1953/alfa)+COS(ASIN(M1953)))^2))</f>
        <v>-10.872961333902383</v>
      </c>
      <c r="Q1953">
        <f t="shared" ref="Q1953:Q2016" si="313">IF(N1953&lt;1,1/vita*(alfa+alfa/M1953*SQRT(1-N1953^2)),"")</f>
        <v>-10.872961333902385</v>
      </c>
      <c r="R1953">
        <f t="shared" ref="R1953:R2016" si="314">(SIN($D$101))</f>
        <v>-0.49999999999999994</v>
      </c>
      <c r="S1953">
        <f t="shared" ref="S1953:S2016" si="315">vita*SIN($D$101)/alfa*(ABS($B1953))+ABS(COS($D$101))</f>
        <v>-3.1339745962155607</v>
      </c>
      <c r="U1953">
        <f>IF(ABS($B1953)&gt;T$1948,SIGN($B1953)*$T$1948,$B1953)</f>
        <v>7</v>
      </c>
      <c r="X1953">
        <f t="shared" ref="X1953:X2016" si="316">alfa/R1953/(vita)*(R1953+SQRT(1-(vita*(R1953)*ABS(U1953/alfa)+COS(ASIN(R1953)))^2))</f>
        <v>-9.3833939954901346</v>
      </c>
      <c r="Z1953">
        <f>(SIN($E$101))</f>
        <v>-0.64278760968653925</v>
      </c>
      <c r="AA1953">
        <f t="shared" ref="AA1953:AA2016" si="317">vita*SIN($E$101)/alfa*(ABS($B1953))+ABS(COS($E$101))</f>
        <v>-4.3762564343733361</v>
      </c>
      <c r="AB1953">
        <f>B1953</f>
        <v>-200</v>
      </c>
      <c r="AC1953">
        <f>IF(ABS($B1953)&gt;$AB$1948,SIGN($B1953)*$AB$1948,$B1953)</f>
        <v>10</v>
      </c>
      <c r="AE1953">
        <f t="shared" ref="AE1953:AE2016" si="318">alfa/Z1953/(vita)*(Z1953+SQRT(1-(vita*(Z1953)*ABS(AC1953/alfa)+COS(ASIN(Z1953)))^2))</f>
        <v>-8.4794981488239323</v>
      </c>
      <c r="AG1953">
        <f>(SIN($F$101))</f>
        <v>-0.76604444311897801</v>
      </c>
      <c r="AH1953">
        <f t="shared" ref="AH1953:AH2016" si="319">vita*SIN($F$101)/alfa*(ABS($B1953))+ABS(COS($F$101))</f>
        <v>-5.4855679352652844</v>
      </c>
      <c r="AJ1953">
        <f>IF(ABS($B1953)&gt;$AI$1948,SIGN($B1953)*$AI$1948,$B1953)</f>
        <v>12</v>
      </c>
      <c r="AL1953">
        <f t="shared" ref="AL1953:AL2016" si="320">alfa/AG1953/(vita)*(AG1953+SQRT(1-(vita*(AG1953)*ABS(AJ1953/alfa)+COS(ASIN(AG1953)))^2))</f>
        <v>-6.3761020317433292</v>
      </c>
      <c r="AN1953">
        <f>(SIN($G$101))</f>
        <v>-0.8660254037844386</v>
      </c>
      <c r="AO1953">
        <f t="shared" ref="AO1953:AO2016" si="321">vita*SIN($G$101)/alfa*(ABS($B1953))+ABS(COS($G$101))</f>
        <v>-6.4282032302755079</v>
      </c>
      <c r="AP1953">
        <f t="shared" ref="AP1953:AP2016" si="322">B1953</f>
        <v>-200</v>
      </c>
      <c r="AQ1953">
        <f>IF(ABS($B1953)&gt;$AP$1948,SIGN($B1953)*$AP$1948,$B1953)</f>
        <v>15</v>
      </c>
      <c r="AS1953">
        <f t="shared" ref="AS1953:AS2016" si="323">alfa/AN1953/(vita)*(AN1953+SQRT(1-(vita*(AN1953)*ABS(AQ1953/alfa)+COS(ASIN(AN1953)))^2))</f>
        <v>-3.8619594257254026</v>
      </c>
      <c r="AU1953">
        <f>(SIN($H$101))</f>
        <v>-0.93969262078590832</v>
      </c>
      <c r="AV1953">
        <f t="shared" ref="AV1953:AV2016" si="324">vita*SIN($H$101)/alfa*(ABS($B1953))+ABS(COS($H$101))</f>
        <v>-7.175520822961599</v>
      </c>
      <c r="AX1953">
        <f>IF(ABS($B1953)&gt;$AW$1948,SIGN($B1953)*$AW$1948,$B1953)</f>
        <v>18</v>
      </c>
      <c r="AZ1953">
        <f t="shared" ref="AZ1953:AZ2016" si="325">alfa/AU1953/(vita)*(AU1953+SQRT(1-(vita*(AU1953)*ABS(AX1953/alfa)+COS(ASIN(AU1953)))^2))</f>
        <v>-7.136236504873715E-2</v>
      </c>
      <c r="BB1953">
        <f>(SIN($I$101))</f>
        <v>-0.98480775301220802</v>
      </c>
      <c r="BC1953">
        <f t="shared" ref="BC1953:BC2016" si="326">vita*SIN($I$101)/alfa*(ABS($B1953))+ABS(COS($I$101))</f>
        <v>-7.7048138464307341</v>
      </c>
      <c r="BE1953">
        <f>IF(ABS($B1953)&gt;$BD$1948,SIGN($B1953)*$BD$1948,$B1953)</f>
        <v>21</v>
      </c>
      <c r="BG1953">
        <f t="shared" ref="BG1953:BG2016" si="327">alfa/BB1953/(vita)*(BB1953+SQRT(1-(vita*(BB1953)*ABS(BE1953/alfa)+COS(ASIN(BB1953)))^2))</f>
        <v>5.7868969256944878</v>
      </c>
      <c r="BI1953">
        <f>(SIN($J$101))</f>
        <v>0</v>
      </c>
      <c r="BJ1953">
        <f t="shared" ref="BJ1953:BJ2016" si="328">vita*SIN($J$101)/alfa*(ABS($B1953))+ABS(COS($J$101))</f>
        <v>1</v>
      </c>
      <c r="BL1953" t="e">
        <f>IF(ABS($B1953)&gt;$BK$1948,SIGN($B1953)*$BK$1948,$B1953)</f>
        <v>#DIV/0!</v>
      </c>
      <c r="BN1953" t="e">
        <f t="shared" ref="BN1953:BN2016" si="329">alfa/BI1953/(vita)*(BI1953+SQRT(1-(vita*(BI1953)*ABS(BL1953/alfa)+COS(ASIN(BI1953)))^2))</f>
        <v>#DIV/0!</v>
      </c>
      <c r="EL1953">
        <v>-196</v>
      </c>
      <c r="EM1953">
        <f t="shared" ref="EM1953:EM2016" si="330">alfa/vita/EQ1953*((EP$1952*EXP(-2*vita*EN1953)-1)/(EP$1952*EXP(-2*vita*EN1953)+1)-COS(RADIANS(EQ$1951*10)))</f>
        <v>0</v>
      </c>
      <c r="EN1953" s="5">
        <v>0</v>
      </c>
      <c r="EO1953" s="8">
        <f>IF($B1953&lt;-ABS(EO$1948),-ABS(EO$1948),IF($B1953&gt;ABS(EO$1948),ABS(EO$1948),$B1953))</f>
        <v>-2</v>
      </c>
      <c r="EQ1953">
        <f>(SIN(RADIANS(EQ$1951*10)))</f>
        <v>0.17364817766693033</v>
      </c>
      <c r="ER1953">
        <f t="shared" ref="ER1953:ER2016" si="331">vita*SIN(RADIANS(EQ$1951*10))/alfa*(ABS($EO1953))+ABS(COS(RADIANS(EQ$1951*10)))</f>
        <v>0.9986996072255625</v>
      </c>
      <c r="ES1953">
        <f t="shared" ref="ES1953:ES2016" si="332">-1/EQ1953*alfa/vita*SQRT(1-(vita*EO1953/alfa*EQ1953-COS(RADIANS(EQ$1951*10)))^2)+alfa/vita</f>
        <v>17.660257631345079</v>
      </c>
      <c r="ET1953">
        <f t="shared" ref="ET1953:ET2016" si="333">1/vita*(alfa-alfa/EQ1953*SQRT(1-ER1953^2))</f>
        <v>17.660257631345079</v>
      </c>
      <c r="EU1953" s="8">
        <f>IF($B1953&lt;-ABS(EU$1948),-ABS(EU$1948),IF($B1953&gt;ABS(EU$1948),ABS(EU$1948),$B1953))</f>
        <v>-4</v>
      </c>
      <c r="EW1953">
        <f>(SIN(RADIANS(EW$1951*10)))</f>
        <v>0.34202014332566871</v>
      </c>
      <c r="EX1953">
        <f t="shared" ref="EX1953:EX2016" si="334">vita*EW1953/alfa*ABS(EU1953)+ABS(COS(RADIANS(EW$1951*10)))</f>
        <v>0.99441584371801539</v>
      </c>
      <c r="EZ1953">
        <f t="shared" ref="EZ1953:EZ2016" si="335">IF(EX1953&lt;=1,1/vita*(alfa-alfa/EW1953*SQRT(1-EX1953^2)),"")</f>
        <v>17.286082959411889</v>
      </c>
      <c r="FB1953" s="8">
        <f>IF($B1953&lt;-ABS(FB$1948),-ABS(FB$1948),IF($B1953&gt;ABS(FB$1948),ABS(FB$1948),$B1953))</f>
        <v>-6</v>
      </c>
      <c r="FD1953">
        <f>(SIN(RADIANS(FD$1951*10)))</f>
        <v>0.49999999999999994</v>
      </c>
      <c r="FE1953">
        <f t="shared" ref="FE1953:FE2016" si="336">vita*FD1953/alfa*ABS(FB1953)+ABS(COS(RADIANS(FD$1951*10)))</f>
        <v>0.9860254037844387</v>
      </c>
      <c r="FG1953">
        <f t="shared" ref="FG1953:FG2016" si="337">IF(FE1953&lt;=1,1/vita*(alfa-alfa/FD1953*SQRT(1-FE1953^2)),"")</f>
        <v>16.670248639404857</v>
      </c>
      <c r="FI1953" s="8">
        <f>IF($B1953&lt;-ABS(FI$1948),-ABS(FI$1948),IF($B1953&gt;ABS(FI$1948),ABS(FI$1948),$B1953))</f>
        <v>-9</v>
      </c>
      <c r="FK1953">
        <f>(SIN(RADIANS(FK$1951*10)))</f>
        <v>0.64278760968653925</v>
      </c>
      <c r="FL1953">
        <f t="shared" ref="FL1953:FL2016" si="338">vita*FK1953/alfa*ABS(FI1953)+ABS(COS(RADIANS(FK$1951*10)))</f>
        <v>0.9974479826061321</v>
      </c>
      <c r="FN1953">
        <f t="shared" ref="FN1953:FN2016" si="339">IF(FL1953&lt;=1,1/vita*(alfa-alfa/FK1953*SQRT(1-FL1953^2)),"")</f>
        <v>22.223152266939049</v>
      </c>
      <c r="FP1953" s="8">
        <f>IF($B1953&lt;-ABS(FP$1948),-ABS(FP$1948),IF($B1953&gt;ABS(FP$1948),ABS(FP$1948),$B1953))</f>
        <v>-11</v>
      </c>
      <c r="FQ1953" s="8">
        <f>IF($B1953&lt;-ABS($FS$1944),-ABS($FS$1944),IF($B1953&gt;ABS($FS$1944),ABS($FS$1944),$B1953))</f>
        <v>-53</v>
      </c>
      <c r="FR1953">
        <f>(SIN(RADIANS(FR$1951*10)))</f>
        <v>0.76604444311897801</v>
      </c>
      <c r="FS1953">
        <f t="shared" ref="FS1953:FS2016" si="340">vita*FR1953/alfa*ABS(FP1953)+ABS(COS(RADIANS(FR$1951*10)))</f>
        <v>0.97984716465888966</v>
      </c>
      <c r="FT1953" t="e">
        <f t="shared" ref="FT1953:FT2016" si="341">alfa/FR1953/(vita)*(FR1953-SQRT(1-(vita*(FR1953)*ABS(FQ1953/alfa)+COS(ASIN(FR1953)))^2))</f>
        <v>#NUM!</v>
      </c>
      <c r="FU1953" t="e">
        <f>FT1953</f>
        <v>#NUM!</v>
      </c>
      <c r="FW1953" s="8">
        <f>IF($B1953&lt;-ABS(FW$1948),-ABS(FW$1948),IF($B1953&gt;ABS(FW$1948),ABS(FW$1948),$B1953))</f>
        <v>-14</v>
      </c>
      <c r="FY1953">
        <f>(SIN(RADIANS(FY$1951*10)))</f>
        <v>0.8660254037844386</v>
      </c>
      <c r="FZ1953">
        <f t="shared" ref="FZ1953:FZ2016" si="342">vita*FY1953/alfa*ABS(FW1953)+ABS(COS(RADIANS(FY$1951*10)))</f>
        <v>0.98497422611928565</v>
      </c>
      <c r="GB1953">
        <f t="shared" ref="GB1953:GB2016" si="343">IF(FZ1953&lt;=1,1/vita*(alfa-alfa/FY1953*SQRT(1-FZ1953^2)),"")</f>
        <v>20.014539984388406</v>
      </c>
      <c r="GD1953" s="8">
        <f>IF($B1953&lt;-ABS(GD$1948),-ABS(GD$1948),IF($B1953&gt;ABS(GD$1948),ABS(GD$1948),$B1953))</f>
        <v>-17</v>
      </c>
      <c r="GF1953">
        <f>(SIN(RADIANS(GF$1951*10)))</f>
        <v>0.93969262078590832</v>
      </c>
      <c r="GG1953">
        <f t="shared" ref="GG1953:GG2016" si="344">vita*GF1953/alfa*ABS(GD1953)+ABS(COS(RADIANS(GF$1951*10)))</f>
        <v>0.98101112546008662</v>
      </c>
      <c r="GI1953">
        <f t="shared" ref="GI1953:GI2016" si="345">IF(GG1953&lt;=1,1/vita*(alfa-alfa/GF1953*SQRT(1-GG1953^2)),"")</f>
        <v>19.840028985185313</v>
      </c>
      <c r="GK1953" s="8">
        <f>IF($B1953&lt;-ABS(GK$1948),-ABS(GK$1948),IF($B1953&gt;ABS(GK$1948),ABS(GK$1948),$B1953))</f>
        <v>-20</v>
      </c>
      <c r="GM1953">
        <f>(SIN(RADIANS(GM$1951*10)))</f>
        <v>0.98480775301220802</v>
      </c>
      <c r="GN1953">
        <f t="shared" ref="GN1953:GN2016" si="346">vita*GM1953/alfa*ABS(GK1953)+ABS(COS(RADIANS(GM$1951*10)))</f>
        <v>0.96149438007669685</v>
      </c>
      <c r="GP1953">
        <f t="shared" ref="GP1953:GP2016" si="347">IF(GN1953&lt;=1,1/vita*(alfa-alfa/GM1953*SQRT(1-GN1953^2)),"")</f>
        <v>18.023394859135646</v>
      </c>
      <c r="GR1953" s="8">
        <f>IF($B1953&lt;-ABS(GR$1948),-ABS(GR$1948),IF($B1953&gt;ABS(GR$1948),ABS(GR$1948),$B1953))</f>
        <v>-20</v>
      </c>
      <c r="GT1953">
        <f>(SIN(RADIANS(GT$1951*10)))</f>
        <v>0.98480775301220802</v>
      </c>
      <c r="GU1953">
        <f t="shared" ref="GU1953:GU2016" si="348">vita*GT1953/alfa*ABS(GR1953)+ABS(COS(RADIANS(GT$1951*10)))</f>
        <v>0.96149438007669685</v>
      </c>
      <c r="GW1953">
        <f t="shared" ref="GW1953:GW2016" si="349">IF(GU1953&lt;=1,1/vita*(alfa-alfa/GT1953*SQRT(1-GU1953^2)),"")</f>
        <v>18.023394859135646</v>
      </c>
      <c r="GY1953" s="8">
        <f>IF($B1953&lt;-ABS(GY$1948),-ABS(GY$1948),IF($B1953&gt;ABS(GY$1948),ABS(GY$1948),$B1953))</f>
        <v>-25</v>
      </c>
      <c r="HA1953">
        <f>(SIN(RADIANS(HA$1951*10)))</f>
        <v>1</v>
      </c>
      <c r="HB1953">
        <f t="shared" ref="HB1953:HB2016" si="350">vita*HA1953/alfa*ABS(GY1953)+ABS(COS(RADIANS(HA$1951*10)))</f>
        <v>1</v>
      </c>
      <c r="HD1953">
        <f t="shared" ref="HD1953:HD2016" si="351">IF(HB1953&lt;=1,1/vita*(alfa-alfa/HA1953*SQRT(1-HB1953^2)),"")</f>
        <v>25</v>
      </c>
    </row>
    <row r="1954" spans="1:212" x14ac:dyDescent="0.2">
      <c r="A1954">
        <v>-199</v>
      </c>
      <c r="B1954">
        <f t="shared" si="306"/>
        <v>-199</v>
      </c>
      <c r="C1954">
        <f t="shared" si="307"/>
        <v>-0.17364817766693033</v>
      </c>
      <c r="D1954">
        <f t="shared" si="308"/>
        <v>0.96396997169217635</v>
      </c>
      <c r="E1954">
        <f t="shared" ref="E1954:E2017" si="352">IF($B1954&lt;-ABS(E$1948),-ABS(E$1948),IF($B1954&gt;ABS(E$1948),ABS(E$1948),$B1954))</f>
        <v>-3</v>
      </c>
      <c r="G1954">
        <f t="shared" si="309"/>
        <v>-13.297418619832047</v>
      </c>
      <c r="M1954">
        <f t="shared" si="310"/>
        <v>-0.34202014332566871</v>
      </c>
      <c r="N1954">
        <f t="shared" si="311"/>
        <v>0.8712885921207747</v>
      </c>
      <c r="O1954">
        <f t="shared" ref="O1954:O2017" si="353">IF(ABS($B1954)&gt;$O$1948,SIGN($B1954)*$O$1948,$B1954)</f>
        <v>5</v>
      </c>
      <c r="P1954">
        <f t="shared" si="312"/>
        <v>-10.872961333902383</v>
      </c>
      <c r="Q1954">
        <f t="shared" si="313"/>
        <v>-10.872961333902385</v>
      </c>
      <c r="R1954">
        <f t="shared" si="314"/>
        <v>-0.49999999999999994</v>
      </c>
      <c r="S1954">
        <f t="shared" si="315"/>
        <v>-3.1139745962155607</v>
      </c>
      <c r="U1954">
        <f t="shared" ref="U1954:U2017" si="354">IF(ABS($B1954)&gt;T$1948,SIGN($B1954)*$T$1948,$B1954)</f>
        <v>7</v>
      </c>
      <c r="X1954">
        <f t="shared" si="316"/>
        <v>-9.3833939954901346</v>
      </c>
      <c r="Z1954">
        <f t="shared" ref="Z1954:Z2017" si="355">(SIN($E$101))</f>
        <v>-0.64278760968653925</v>
      </c>
      <c r="AA1954">
        <f t="shared" si="317"/>
        <v>-4.3505449299858743</v>
      </c>
      <c r="AB1954">
        <f t="shared" ref="AB1954:AB2017" si="356">B1954</f>
        <v>-199</v>
      </c>
      <c r="AC1954">
        <f t="shared" ref="AC1954:AC2017" si="357">IF(ABS($B1954)&gt;$AB$1948,SIGN($B1954)*$AB$1948,$B1954)</f>
        <v>10</v>
      </c>
      <c r="AE1954">
        <f t="shared" si="318"/>
        <v>-8.4794981488239323</v>
      </c>
      <c r="AG1954">
        <f t="shared" ref="AG1954:AG2017" si="358">(SIN($F$101))</f>
        <v>-0.76604444311897801</v>
      </c>
      <c r="AH1954">
        <f t="shared" si="319"/>
        <v>-5.454926157540525</v>
      </c>
      <c r="AJ1954">
        <f t="shared" ref="AJ1954:AJ2017" si="359">IF(ABS($B1954)&gt;$AI$1948,SIGN($B1954)*$AI$1948,$B1954)</f>
        <v>12</v>
      </c>
      <c r="AL1954">
        <f t="shared" si="320"/>
        <v>-6.3761020317433292</v>
      </c>
      <c r="AN1954">
        <f t="shared" ref="AN1954:AN2017" si="360">(SIN($G$101))</f>
        <v>-0.8660254037844386</v>
      </c>
      <c r="AO1954">
        <f t="shared" si="321"/>
        <v>-6.3935622141241302</v>
      </c>
      <c r="AP1954">
        <f t="shared" si="322"/>
        <v>-199</v>
      </c>
      <c r="AQ1954">
        <f t="shared" ref="AQ1954:AQ2017" si="361">IF(ABS($B1954)&gt;$AP$1948,SIGN($B1954)*$AP$1948,$B1954)</f>
        <v>15</v>
      </c>
      <c r="AS1954">
        <f t="shared" si="323"/>
        <v>-3.8619594257254026</v>
      </c>
      <c r="AU1954">
        <f t="shared" ref="AU1954:AU2017" si="362">(SIN($H$101))</f>
        <v>-0.93969262078590832</v>
      </c>
      <c r="AV1954">
        <f t="shared" si="324"/>
        <v>-7.1379331181301628</v>
      </c>
      <c r="AX1954">
        <f t="shared" ref="AX1954:AX2017" si="363">IF(ABS($B1954)&gt;$AW$1948,SIGN($B1954)*$AW$1948,$B1954)</f>
        <v>18</v>
      </c>
      <c r="AZ1954">
        <f t="shared" si="325"/>
        <v>-7.136236504873715E-2</v>
      </c>
      <c r="BB1954">
        <f t="shared" ref="BB1954:BB2017" si="364">(SIN($I$101))</f>
        <v>-0.98480775301220802</v>
      </c>
      <c r="BC1954">
        <f t="shared" si="326"/>
        <v>-7.6654215363102454</v>
      </c>
      <c r="BE1954">
        <f t="shared" ref="BE1954:BE2017" si="365">IF(ABS($B1954)&gt;$BD$1948,SIGN($B1954)*$BD$1948,$B1954)</f>
        <v>21</v>
      </c>
      <c r="BG1954">
        <f t="shared" si="327"/>
        <v>5.7868969256944878</v>
      </c>
      <c r="BI1954">
        <f t="shared" ref="BI1954:BI2017" si="366">(SIN($J$101))</f>
        <v>0</v>
      </c>
      <c r="BJ1954">
        <f t="shared" si="328"/>
        <v>1</v>
      </c>
      <c r="BL1954" t="e">
        <f t="shared" ref="BL1954:BL2017" si="367">IF(ABS($B1954)&gt;$BK$1948,SIGN($B1954)*$BK$1948,$B1954)</f>
        <v>#DIV/0!</v>
      </c>
      <c r="BN1954" t="e">
        <f t="shared" si="329"/>
        <v>#DIV/0!</v>
      </c>
      <c r="EL1954">
        <v>-196</v>
      </c>
      <c r="EM1954">
        <f t="shared" si="330"/>
        <v>-2.6356258704271767</v>
      </c>
      <c r="EN1954">
        <f t="shared" ref="EN1954:EN2017" si="368">EN1953+dt</f>
        <v>0.01</v>
      </c>
      <c r="EO1954" s="8">
        <f t="shared" ref="EO1954:EO2017" si="369">IF($B1954&lt;-ABS(EO$1948),-ABS(EO$1948),IF($B1954&gt;ABS(EO$1948),ABS(EO$1948),$B1954))</f>
        <v>-2</v>
      </c>
      <c r="EQ1954">
        <f t="shared" ref="EQ1954:EQ2017" si="370">(SIN(RADIANS(EQ$1951*10)))</f>
        <v>0.17364817766693033</v>
      </c>
      <c r="ER1954">
        <f t="shared" si="331"/>
        <v>0.9986996072255625</v>
      </c>
      <c r="ES1954">
        <f t="shared" si="332"/>
        <v>17.660257631345079</v>
      </c>
      <c r="ET1954">
        <f t="shared" si="333"/>
        <v>17.660257631345079</v>
      </c>
      <c r="EU1954" s="8">
        <f t="shared" ref="EU1954:EU2017" si="371">IF($B1954&lt;-ABS(EU$1948),-ABS(EU$1948),IF($B1954&gt;ABS(EU$1948),ABS(EU$1948),$B1954))</f>
        <v>-4</v>
      </c>
      <c r="EW1954">
        <f t="shared" ref="EW1954:EW2017" si="372">(SIN(RADIANS(EW$1951*10)))</f>
        <v>0.34202014332566871</v>
      </c>
      <c r="EX1954">
        <f t="shared" si="334"/>
        <v>0.99441584371801539</v>
      </c>
      <c r="EZ1954">
        <f t="shared" si="335"/>
        <v>17.286082959411889</v>
      </c>
      <c r="FB1954" s="8">
        <f>IF($B1954&lt;-ABS(FB$1948),-ABS(FB$1948),IF($B1954&gt;ABS(FB$1948),ABS(FB$1948),$B1954))</f>
        <v>-6</v>
      </c>
      <c r="FD1954">
        <f t="shared" ref="FD1954:FD2017" si="373">(SIN(RADIANS(FD$1951*10)))</f>
        <v>0.49999999999999994</v>
      </c>
      <c r="FE1954">
        <f t="shared" si="336"/>
        <v>0.9860254037844387</v>
      </c>
      <c r="FG1954">
        <f t="shared" si="337"/>
        <v>16.670248639404857</v>
      </c>
      <c r="FI1954" s="8">
        <f t="shared" ref="FI1954:FI2017" si="374">IF($B1954&lt;-ABS(FI$1948),-ABS(FI$1948),IF($B1954&gt;ABS(FI$1948),ABS(FI$1948),$B1954))</f>
        <v>-9</v>
      </c>
      <c r="FK1954">
        <f t="shared" ref="FK1954:FK2017" si="375">(SIN(RADIANS(FK$1951*10)))</f>
        <v>0.64278760968653925</v>
      </c>
      <c r="FL1954">
        <f t="shared" si="338"/>
        <v>0.9974479826061321</v>
      </c>
      <c r="FN1954">
        <f t="shared" si="339"/>
        <v>22.223152266939049</v>
      </c>
      <c r="FP1954" s="8">
        <f t="shared" ref="FP1954:FP2017" si="376">IF($B1954&lt;-ABS(FP$1948),-ABS(FP$1948),IF($B1954&gt;ABS(FP$1948),ABS(FP$1948),$B1954))</f>
        <v>-11</v>
      </c>
      <c r="FQ1954" s="8">
        <f t="shared" ref="FQ1954:FQ2017" si="377">IF($B1954&lt;-ABS($FS$1944),-ABS($FS$1944),IF($B1954&gt;ABS($FS$1944),ABS($FS$1944),$B1954))</f>
        <v>-53</v>
      </c>
      <c r="FR1954">
        <f t="shared" ref="FR1954:FR2017" si="378">(SIN(RADIANS(FR$1951*10)))</f>
        <v>0.76604444311897801</v>
      </c>
      <c r="FS1954">
        <f t="shared" si="340"/>
        <v>0.97984716465888966</v>
      </c>
      <c r="FT1954" t="e">
        <f t="shared" si="341"/>
        <v>#NUM!</v>
      </c>
      <c r="FU1954" t="e">
        <f t="shared" ref="FU1954:FU2017" si="379">FT1954</f>
        <v>#NUM!</v>
      </c>
      <c r="FW1954" s="8">
        <f t="shared" ref="FW1954:FW2017" si="380">IF($B1954&lt;-ABS(FW$1948),-ABS(FW$1948),IF($B1954&gt;ABS(FW$1948),ABS(FW$1948),$B1954))</f>
        <v>-14</v>
      </c>
      <c r="FY1954">
        <f t="shared" ref="FY1954:FY2017" si="381">(SIN(RADIANS(FY$1951*10)))</f>
        <v>0.8660254037844386</v>
      </c>
      <c r="FZ1954">
        <f t="shared" si="342"/>
        <v>0.98497422611928565</v>
      </c>
      <c r="GB1954">
        <f t="shared" si="343"/>
        <v>20.014539984388406</v>
      </c>
      <c r="GD1954" s="8">
        <f t="shared" ref="GD1954:GD2017" si="382">IF($B1954&lt;-ABS(GD$1948),-ABS(GD$1948),IF($B1954&gt;ABS(GD$1948),ABS(GD$1948),$B1954))</f>
        <v>-17</v>
      </c>
      <c r="GF1954">
        <f t="shared" ref="GF1954:GF2017" si="383">(SIN(RADIANS(GF$1951*10)))</f>
        <v>0.93969262078590832</v>
      </c>
      <c r="GG1954">
        <f t="shared" si="344"/>
        <v>0.98101112546008662</v>
      </c>
      <c r="GI1954">
        <f t="shared" si="345"/>
        <v>19.840028985185313</v>
      </c>
      <c r="GK1954" s="8">
        <f t="shared" ref="GK1954:GK2017" si="384">IF($B1954&lt;-ABS(GK$1948),-ABS(GK$1948),IF($B1954&gt;ABS(GK$1948),ABS(GK$1948),$B1954))</f>
        <v>-20</v>
      </c>
      <c r="GM1954">
        <f t="shared" ref="GM1954:GM2017" si="385">(SIN(RADIANS(GM$1951*10)))</f>
        <v>0.98480775301220802</v>
      </c>
      <c r="GN1954">
        <f t="shared" si="346"/>
        <v>0.96149438007669685</v>
      </c>
      <c r="GP1954">
        <f t="shared" si="347"/>
        <v>18.023394859135646</v>
      </c>
      <c r="GR1954" s="8">
        <f t="shared" ref="GR1954:GR2017" si="386">IF($B1954&lt;-ABS(GR$1948),-ABS(GR$1948),IF($B1954&gt;ABS(GR$1948),ABS(GR$1948),$B1954))</f>
        <v>-20</v>
      </c>
      <c r="GT1954">
        <f t="shared" ref="GT1954:GT2017" si="387">(SIN(RADIANS(GT$1951*10)))</f>
        <v>0.98480775301220802</v>
      </c>
      <c r="GU1954">
        <f t="shared" si="348"/>
        <v>0.96149438007669685</v>
      </c>
      <c r="GW1954">
        <f t="shared" si="349"/>
        <v>18.023394859135646</v>
      </c>
      <c r="GY1954" s="8">
        <f t="shared" ref="GY1954:GY2017" si="388">IF($B1954&lt;-ABS(GY$1948),-ABS(GY$1948),IF($B1954&gt;ABS(GY$1948),ABS(GY$1948),$B1954))</f>
        <v>-25</v>
      </c>
      <c r="HA1954">
        <f t="shared" ref="HA1954:HA2017" si="389">(SIN(RADIANS(HA$1951*10)))</f>
        <v>1</v>
      </c>
      <c r="HB1954">
        <f t="shared" si="350"/>
        <v>1</v>
      </c>
      <c r="HD1954">
        <f t="shared" si="351"/>
        <v>25</v>
      </c>
    </row>
    <row r="1955" spans="1:212" x14ac:dyDescent="0.2">
      <c r="A1955">
        <v>-198</v>
      </c>
      <c r="B1955">
        <f t="shared" si="306"/>
        <v>-198</v>
      </c>
      <c r="C1955">
        <f t="shared" si="307"/>
        <v>-0.17364817766693033</v>
      </c>
      <c r="D1955">
        <f t="shared" si="308"/>
        <v>0.96396997169217635</v>
      </c>
      <c r="E1955">
        <f t="shared" si="352"/>
        <v>-3</v>
      </c>
      <c r="G1955">
        <f t="shared" si="309"/>
        <v>-13.297418619832047</v>
      </c>
      <c r="M1955">
        <f t="shared" si="310"/>
        <v>-0.34202014332566871</v>
      </c>
      <c r="N1955">
        <f t="shared" si="311"/>
        <v>0.8712885921207747</v>
      </c>
      <c r="O1955">
        <f t="shared" si="353"/>
        <v>5</v>
      </c>
      <c r="P1955">
        <f t="shared" si="312"/>
        <v>-10.872961333902383</v>
      </c>
      <c r="Q1955">
        <f t="shared" si="313"/>
        <v>-10.872961333902385</v>
      </c>
      <c r="R1955">
        <f t="shared" si="314"/>
        <v>-0.49999999999999994</v>
      </c>
      <c r="S1955">
        <f t="shared" si="315"/>
        <v>-3.0939745962155607</v>
      </c>
      <c r="U1955">
        <f t="shared" si="354"/>
        <v>7</v>
      </c>
      <c r="X1955">
        <f t="shared" si="316"/>
        <v>-9.3833939954901346</v>
      </c>
      <c r="Z1955">
        <f t="shared" si="355"/>
        <v>-0.64278760968653925</v>
      </c>
      <c r="AA1955">
        <f t="shared" si="317"/>
        <v>-4.3248334255984124</v>
      </c>
      <c r="AB1955">
        <f t="shared" si="356"/>
        <v>-198</v>
      </c>
      <c r="AC1955">
        <f t="shared" si="357"/>
        <v>10</v>
      </c>
      <c r="AE1955">
        <f t="shared" si="318"/>
        <v>-8.4794981488239323</v>
      </c>
      <c r="AG1955">
        <f t="shared" si="358"/>
        <v>-0.76604444311897801</v>
      </c>
      <c r="AH1955">
        <f t="shared" si="319"/>
        <v>-5.4242843798157656</v>
      </c>
      <c r="AJ1955">
        <f t="shared" si="359"/>
        <v>12</v>
      </c>
      <c r="AL1955">
        <f t="shared" si="320"/>
        <v>-6.3761020317433292</v>
      </c>
      <c r="AN1955">
        <f t="shared" si="360"/>
        <v>-0.8660254037844386</v>
      </c>
      <c r="AO1955">
        <f t="shared" si="321"/>
        <v>-6.3589211979727525</v>
      </c>
      <c r="AP1955">
        <f t="shared" si="322"/>
        <v>-198</v>
      </c>
      <c r="AQ1955">
        <f t="shared" si="361"/>
        <v>15</v>
      </c>
      <c r="AS1955">
        <f t="shared" si="323"/>
        <v>-3.8619594257254026</v>
      </c>
      <c r="AU1955">
        <f t="shared" si="362"/>
        <v>-0.93969262078590832</v>
      </c>
      <c r="AV1955">
        <f t="shared" si="324"/>
        <v>-7.1003454132987258</v>
      </c>
      <c r="AX1955">
        <f t="shared" si="363"/>
        <v>18</v>
      </c>
      <c r="AZ1955">
        <f t="shared" si="325"/>
        <v>-7.136236504873715E-2</v>
      </c>
      <c r="BB1955">
        <f t="shared" si="364"/>
        <v>-0.98480775301220802</v>
      </c>
      <c r="BC1955">
        <f t="shared" si="326"/>
        <v>-7.6260292261897575</v>
      </c>
      <c r="BE1955">
        <f t="shared" si="365"/>
        <v>21</v>
      </c>
      <c r="BG1955">
        <f t="shared" si="327"/>
        <v>5.7868969256944878</v>
      </c>
      <c r="BI1955">
        <f t="shared" si="366"/>
        <v>0</v>
      </c>
      <c r="BJ1955">
        <f t="shared" si="328"/>
        <v>1</v>
      </c>
      <c r="BL1955" t="e">
        <f t="shared" si="367"/>
        <v>#DIV/0!</v>
      </c>
      <c r="BN1955" t="e">
        <f t="shared" si="329"/>
        <v>#DIV/0!</v>
      </c>
      <c r="EG1955" t="s">
        <v>32</v>
      </c>
      <c r="EL1955">
        <v>-196</v>
      </c>
      <c r="EM1955">
        <f t="shared" si="330"/>
        <v>-8.3303204100627042</v>
      </c>
      <c r="EN1955">
        <f t="shared" si="368"/>
        <v>0.02</v>
      </c>
      <c r="EO1955" s="8">
        <f t="shared" si="369"/>
        <v>-2</v>
      </c>
      <c r="EQ1955">
        <f t="shared" si="370"/>
        <v>0.17364817766693033</v>
      </c>
      <c r="ER1955">
        <f t="shared" si="331"/>
        <v>0.9986996072255625</v>
      </c>
      <c r="ES1955">
        <f t="shared" si="332"/>
        <v>17.660257631345079</v>
      </c>
      <c r="ET1955">
        <f t="shared" si="333"/>
        <v>17.660257631345079</v>
      </c>
      <c r="EU1955" s="8">
        <f t="shared" si="371"/>
        <v>-4</v>
      </c>
      <c r="EW1955">
        <f t="shared" si="372"/>
        <v>0.34202014332566871</v>
      </c>
      <c r="EX1955">
        <f t="shared" si="334"/>
        <v>0.99441584371801539</v>
      </c>
      <c r="EZ1955">
        <f t="shared" si="335"/>
        <v>17.286082959411889</v>
      </c>
      <c r="FB1955" s="8">
        <f t="shared" ref="FB1955:FB2018" si="390">IF($B1955&lt;-ABS(FB$1948),-ABS(FB$1948),IF($B1955&gt;ABS(FB$1948),ABS(FB$1948),$B1955))</f>
        <v>-6</v>
      </c>
      <c r="FD1955">
        <f t="shared" si="373"/>
        <v>0.49999999999999994</v>
      </c>
      <c r="FE1955">
        <f t="shared" si="336"/>
        <v>0.9860254037844387</v>
      </c>
      <c r="FG1955">
        <f t="shared" si="337"/>
        <v>16.670248639404857</v>
      </c>
      <c r="FI1955" s="8">
        <f t="shared" si="374"/>
        <v>-9</v>
      </c>
      <c r="FK1955">
        <f t="shared" si="375"/>
        <v>0.64278760968653925</v>
      </c>
      <c r="FL1955">
        <f t="shared" si="338"/>
        <v>0.9974479826061321</v>
      </c>
      <c r="FN1955">
        <f t="shared" si="339"/>
        <v>22.223152266939049</v>
      </c>
      <c r="FP1955" s="8">
        <f t="shared" si="376"/>
        <v>-11</v>
      </c>
      <c r="FQ1955" s="8">
        <f t="shared" si="377"/>
        <v>-53</v>
      </c>
      <c r="FR1955">
        <f t="shared" si="378"/>
        <v>0.76604444311897801</v>
      </c>
      <c r="FS1955">
        <f t="shared" si="340"/>
        <v>0.97984716465888966</v>
      </c>
      <c r="FT1955" t="e">
        <f t="shared" si="341"/>
        <v>#NUM!</v>
      </c>
      <c r="FU1955" t="e">
        <f t="shared" si="379"/>
        <v>#NUM!</v>
      </c>
      <c r="FW1955" s="8">
        <f t="shared" si="380"/>
        <v>-14</v>
      </c>
      <c r="FY1955">
        <f t="shared" si="381"/>
        <v>0.8660254037844386</v>
      </c>
      <c r="FZ1955">
        <f t="shared" si="342"/>
        <v>0.98497422611928565</v>
      </c>
      <c r="GB1955">
        <f t="shared" si="343"/>
        <v>20.014539984388406</v>
      </c>
      <c r="GD1955" s="8">
        <f t="shared" si="382"/>
        <v>-17</v>
      </c>
      <c r="GF1955">
        <f t="shared" si="383"/>
        <v>0.93969262078590832</v>
      </c>
      <c r="GG1955">
        <f t="shared" si="344"/>
        <v>0.98101112546008662</v>
      </c>
      <c r="GI1955">
        <f t="shared" si="345"/>
        <v>19.840028985185313</v>
      </c>
      <c r="GK1955" s="8">
        <f t="shared" si="384"/>
        <v>-20</v>
      </c>
      <c r="GM1955">
        <f t="shared" si="385"/>
        <v>0.98480775301220802</v>
      </c>
      <c r="GN1955">
        <f t="shared" si="346"/>
        <v>0.96149438007669685</v>
      </c>
      <c r="GP1955">
        <f t="shared" si="347"/>
        <v>18.023394859135646</v>
      </c>
      <c r="GR1955" s="8">
        <f t="shared" si="386"/>
        <v>-20</v>
      </c>
      <c r="GT1955">
        <f t="shared" si="387"/>
        <v>0.98480775301220802</v>
      </c>
      <c r="GU1955">
        <f t="shared" si="348"/>
        <v>0.96149438007669685</v>
      </c>
      <c r="GW1955">
        <f t="shared" si="349"/>
        <v>18.023394859135646</v>
      </c>
      <c r="GY1955" s="8">
        <f t="shared" si="388"/>
        <v>-25</v>
      </c>
      <c r="HA1955">
        <f t="shared" si="389"/>
        <v>1</v>
      </c>
      <c r="HB1955">
        <f t="shared" si="350"/>
        <v>1</v>
      </c>
      <c r="HD1955">
        <f t="shared" si="351"/>
        <v>25</v>
      </c>
    </row>
    <row r="1956" spans="1:212" x14ac:dyDescent="0.2">
      <c r="A1956">
        <v>-197</v>
      </c>
      <c r="B1956">
        <f t="shared" si="306"/>
        <v>-197</v>
      </c>
      <c r="C1956">
        <f t="shared" si="307"/>
        <v>-0.17364817766693033</v>
      </c>
      <c r="D1956">
        <f t="shared" si="308"/>
        <v>0.96396997169217635</v>
      </c>
      <c r="E1956">
        <f t="shared" si="352"/>
        <v>-3</v>
      </c>
      <c r="G1956">
        <f t="shared" si="309"/>
        <v>-13.297418619832047</v>
      </c>
      <c r="M1956">
        <f t="shared" si="310"/>
        <v>-0.34202014332566871</v>
      </c>
      <c r="N1956">
        <f t="shared" si="311"/>
        <v>0.8712885921207747</v>
      </c>
      <c r="O1956">
        <f t="shared" si="353"/>
        <v>5</v>
      </c>
      <c r="P1956">
        <f t="shared" si="312"/>
        <v>-10.872961333902383</v>
      </c>
      <c r="Q1956">
        <f t="shared" si="313"/>
        <v>-10.872961333902385</v>
      </c>
      <c r="R1956">
        <f t="shared" si="314"/>
        <v>-0.49999999999999994</v>
      </c>
      <c r="S1956">
        <f t="shared" si="315"/>
        <v>-3.0739745962155607</v>
      </c>
      <c r="U1956">
        <f t="shared" si="354"/>
        <v>7</v>
      </c>
      <c r="X1956">
        <f t="shared" si="316"/>
        <v>-9.3833939954901346</v>
      </c>
      <c r="Z1956">
        <f t="shared" si="355"/>
        <v>-0.64278760968653925</v>
      </c>
      <c r="AA1956">
        <f t="shared" si="317"/>
        <v>-4.2991219212109515</v>
      </c>
      <c r="AB1956">
        <f t="shared" si="356"/>
        <v>-197</v>
      </c>
      <c r="AC1956">
        <f t="shared" si="357"/>
        <v>10</v>
      </c>
      <c r="AE1956">
        <f t="shared" si="318"/>
        <v>-8.4794981488239323</v>
      </c>
      <c r="AG1956">
        <f t="shared" si="358"/>
        <v>-0.76604444311897801</v>
      </c>
      <c r="AH1956">
        <f t="shared" si="319"/>
        <v>-5.3936426020910071</v>
      </c>
      <c r="AJ1956">
        <f t="shared" si="359"/>
        <v>12</v>
      </c>
      <c r="AL1956">
        <f t="shared" si="320"/>
        <v>-6.3761020317433292</v>
      </c>
      <c r="AN1956">
        <f t="shared" si="360"/>
        <v>-0.8660254037844386</v>
      </c>
      <c r="AO1956">
        <f t="shared" si="321"/>
        <v>-6.3242801818213756</v>
      </c>
      <c r="AP1956">
        <f t="shared" si="322"/>
        <v>-197</v>
      </c>
      <c r="AQ1956">
        <f t="shared" si="361"/>
        <v>15</v>
      </c>
      <c r="AS1956">
        <f t="shared" si="323"/>
        <v>-3.8619594257254026</v>
      </c>
      <c r="AU1956">
        <f t="shared" si="362"/>
        <v>-0.93969262078590832</v>
      </c>
      <c r="AV1956">
        <f t="shared" si="324"/>
        <v>-7.0627577084672897</v>
      </c>
      <c r="AX1956">
        <f t="shared" si="363"/>
        <v>18</v>
      </c>
      <c r="AZ1956">
        <f t="shared" si="325"/>
        <v>-7.136236504873715E-2</v>
      </c>
      <c r="BB1956">
        <f t="shared" si="364"/>
        <v>-0.98480775301220802</v>
      </c>
      <c r="BC1956">
        <f t="shared" si="326"/>
        <v>-7.5866369160692688</v>
      </c>
      <c r="BE1956">
        <f t="shared" si="365"/>
        <v>21</v>
      </c>
      <c r="BG1956">
        <f t="shared" si="327"/>
        <v>5.7868969256944878</v>
      </c>
      <c r="BI1956">
        <f t="shared" si="366"/>
        <v>0</v>
      </c>
      <c r="BJ1956">
        <f t="shared" si="328"/>
        <v>1</v>
      </c>
      <c r="BL1956" t="e">
        <f t="shared" si="367"/>
        <v>#DIV/0!</v>
      </c>
      <c r="BN1956" t="e">
        <f t="shared" si="329"/>
        <v>#DIV/0!</v>
      </c>
      <c r="EF1956" s="5" t="s">
        <v>34</v>
      </c>
      <c r="EG1956" s="6" t="s">
        <v>33</v>
      </c>
      <c r="EL1956">
        <v>-196</v>
      </c>
      <c r="EM1956">
        <f t="shared" si="330"/>
        <v>-20.21705706420261</v>
      </c>
      <c r="EN1956">
        <f t="shared" si="368"/>
        <v>0.03</v>
      </c>
      <c r="EO1956" s="8">
        <f t="shared" si="369"/>
        <v>-2</v>
      </c>
      <c r="EQ1956">
        <f t="shared" si="370"/>
        <v>0.17364817766693033</v>
      </c>
      <c r="ER1956">
        <f t="shared" si="331"/>
        <v>0.9986996072255625</v>
      </c>
      <c r="ES1956">
        <f t="shared" si="332"/>
        <v>17.660257631345079</v>
      </c>
      <c r="ET1956">
        <f t="shared" si="333"/>
        <v>17.660257631345079</v>
      </c>
      <c r="EU1956" s="8">
        <f t="shared" si="371"/>
        <v>-4</v>
      </c>
      <c r="EW1956">
        <f t="shared" si="372"/>
        <v>0.34202014332566871</v>
      </c>
      <c r="EX1956">
        <f t="shared" si="334"/>
        <v>0.99441584371801539</v>
      </c>
      <c r="EZ1956">
        <f t="shared" si="335"/>
        <v>17.286082959411889</v>
      </c>
      <c r="FB1956" s="8">
        <f t="shared" si="390"/>
        <v>-6</v>
      </c>
      <c r="FD1956">
        <f t="shared" si="373"/>
        <v>0.49999999999999994</v>
      </c>
      <c r="FE1956">
        <f t="shared" si="336"/>
        <v>0.9860254037844387</v>
      </c>
      <c r="FG1956">
        <f t="shared" si="337"/>
        <v>16.670248639404857</v>
      </c>
      <c r="FI1956" s="8">
        <f t="shared" si="374"/>
        <v>-9</v>
      </c>
      <c r="FK1956">
        <f t="shared" si="375"/>
        <v>0.64278760968653925</v>
      </c>
      <c r="FL1956">
        <f t="shared" si="338"/>
        <v>0.9974479826061321</v>
      </c>
      <c r="FN1956">
        <f t="shared" si="339"/>
        <v>22.223152266939049</v>
      </c>
      <c r="FP1956" s="8">
        <f t="shared" si="376"/>
        <v>-11</v>
      </c>
      <c r="FQ1956" s="8">
        <f t="shared" si="377"/>
        <v>-53</v>
      </c>
      <c r="FR1956">
        <f t="shared" si="378"/>
        <v>0.76604444311897801</v>
      </c>
      <c r="FS1956">
        <f t="shared" si="340"/>
        <v>0.97984716465888966</v>
      </c>
      <c r="FT1956" t="e">
        <f t="shared" si="341"/>
        <v>#NUM!</v>
      </c>
      <c r="FU1956" t="e">
        <f t="shared" si="379"/>
        <v>#NUM!</v>
      </c>
      <c r="FW1956" s="8">
        <f t="shared" si="380"/>
        <v>-14</v>
      </c>
      <c r="FY1956">
        <f t="shared" si="381"/>
        <v>0.8660254037844386</v>
      </c>
      <c r="FZ1956">
        <f t="shared" si="342"/>
        <v>0.98497422611928565</v>
      </c>
      <c r="GB1956">
        <f t="shared" si="343"/>
        <v>20.014539984388406</v>
      </c>
      <c r="GD1956" s="8">
        <f t="shared" si="382"/>
        <v>-17</v>
      </c>
      <c r="GF1956">
        <f t="shared" si="383"/>
        <v>0.93969262078590832</v>
      </c>
      <c r="GG1956">
        <f t="shared" si="344"/>
        <v>0.98101112546008662</v>
      </c>
      <c r="GI1956">
        <f t="shared" si="345"/>
        <v>19.840028985185313</v>
      </c>
      <c r="GK1956" s="8">
        <f t="shared" si="384"/>
        <v>-20</v>
      </c>
      <c r="GM1956">
        <f t="shared" si="385"/>
        <v>0.98480775301220802</v>
      </c>
      <c r="GN1956">
        <f t="shared" si="346"/>
        <v>0.96149438007669685</v>
      </c>
      <c r="GP1956">
        <f t="shared" si="347"/>
        <v>18.023394859135646</v>
      </c>
      <c r="GR1956" s="8">
        <f t="shared" si="386"/>
        <v>-20</v>
      </c>
      <c r="GT1956">
        <f t="shared" si="387"/>
        <v>0.98480775301220802</v>
      </c>
      <c r="GU1956">
        <f t="shared" si="348"/>
        <v>0.96149438007669685</v>
      </c>
      <c r="GW1956">
        <f t="shared" si="349"/>
        <v>18.023394859135646</v>
      </c>
      <c r="GY1956" s="8">
        <f t="shared" si="388"/>
        <v>-25</v>
      </c>
      <c r="HA1956">
        <f t="shared" si="389"/>
        <v>1</v>
      </c>
      <c r="HB1956">
        <f t="shared" si="350"/>
        <v>1</v>
      </c>
      <c r="HD1956">
        <f t="shared" si="351"/>
        <v>25</v>
      </c>
    </row>
    <row r="1957" spans="1:212" x14ac:dyDescent="0.2">
      <c r="A1957">
        <v>-196</v>
      </c>
      <c r="B1957">
        <f t="shared" si="306"/>
        <v>-196</v>
      </c>
      <c r="C1957">
        <f t="shared" si="307"/>
        <v>-0.17364817766693033</v>
      </c>
      <c r="D1957">
        <f t="shared" si="308"/>
        <v>0.96396997169217635</v>
      </c>
      <c r="E1957">
        <f t="shared" si="352"/>
        <v>-3</v>
      </c>
      <c r="G1957">
        <f t="shared" si="309"/>
        <v>-13.297418619832047</v>
      </c>
      <c r="M1957">
        <f t="shared" si="310"/>
        <v>-0.34202014332566871</v>
      </c>
      <c r="N1957">
        <f t="shared" si="311"/>
        <v>0.8712885921207747</v>
      </c>
      <c r="O1957">
        <f t="shared" si="353"/>
        <v>5</v>
      </c>
      <c r="P1957">
        <f t="shared" si="312"/>
        <v>-10.872961333902383</v>
      </c>
      <c r="Q1957">
        <f t="shared" si="313"/>
        <v>-10.872961333902385</v>
      </c>
      <c r="R1957">
        <f t="shared" si="314"/>
        <v>-0.49999999999999994</v>
      </c>
      <c r="S1957">
        <f t="shared" si="315"/>
        <v>-3.0539745962155607</v>
      </c>
      <c r="U1957">
        <f t="shared" si="354"/>
        <v>7</v>
      </c>
      <c r="X1957">
        <f t="shared" si="316"/>
        <v>-9.3833939954901346</v>
      </c>
      <c r="Z1957">
        <f t="shared" si="355"/>
        <v>-0.64278760968653925</v>
      </c>
      <c r="AA1957">
        <f t="shared" si="317"/>
        <v>-4.2734104168234897</v>
      </c>
      <c r="AB1957">
        <f t="shared" si="356"/>
        <v>-196</v>
      </c>
      <c r="AC1957">
        <f t="shared" si="357"/>
        <v>10</v>
      </c>
      <c r="AE1957">
        <f t="shared" si="318"/>
        <v>-8.4794981488239323</v>
      </c>
      <c r="AG1957">
        <f t="shared" si="358"/>
        <v>-0.76604444311897801</v>
      </c>
      <c r="AH1957">
        <f t="shared" si="319"/>
        <v>-5.3630008243662477</v>
      </c>
      <c r="AJ1957">
        <f t="shared" si="359"/>
        <v>12</v>
      </c>
      <c r="AL1957">
        <f t="shared" si="320"/>
        <v>-6.3761020317433292</v>
      </c>
      <c r="AN1957">
        <f t="shared" si="360"/>
        <v>-0.8660254037844386</v>
      </c>
      <c r="AO1957">
        <f t="shared" si="321"/>
        <v>-6.2896391656699979</v>
      </c>
      <c r="AP1957">
        <f t="shared" si="322"/>
        <v>-196</v>
      </c>
      <c r="AQ1957">
        <f t="shared" si="361"/>
        <v>15</v>
      </c>
      <c r="AS1957">
        <f t="shared" si="323"/>
        <v>-3.8619594257254026</v>
      </c>
      <c r="AU1957">
        <f t="shared" si="362"/>
        <v>-0.93969262078590832</v>
      </c>
      <c r="AV1957">
        <f t="shared" si="324"/>
        <v>-7.0251700036358535</v>
      </c>
      <c r="AX1957">
        <f t="shared" si="363"/>
        <v>18</v>
      </c>
      <c r="AZ1957">
        <f t="shared" si="325"/>
        <v>-7.136236504873715E-2</v>
      </c>
      <c r="BB1957">
        <f t="shared" si="364"/>
        <v>-0.98480775301220802</v>
      </c>
      <c r="BC1957">
        <f t="shared" si="326"/>
        <v>-7.547244605948781</v>
      </c>
      <c r="BE1957">
        <f t="shared" si="365"/>
        <v>21</v>
      </c>
      <c r="BG1957">
        <f t="shared" si="327"/>
        <v>5.7868969256944878</v>
      </c>
      <c r="BI1957">
        <f t="shared" si="366"/>
        <v>0</v>
      </c>
      <c r="BJ1957">
        <f t="shared" si="328"/>
        <v>1</v>
      </c>
      <c r="BL1957" t="e">
        <f t="shared" si="367"/>
        <v>#DIV/0!</v>
      </c>
      <c r="BN1957" t="e">
        <f t="shared" si="329"/>
        <v>#DIV/0!</v>
      </c>
      <c r="EL1957">
        <v>-196</v>
      </c>
      <c r="EM1957">
        <f t="shared" si="330"/>
        <v>-43.333617872883728</v>
      </c>
      <c r="EN1957">
        <f t="shared" si="368"/>
        <v>0.04</v>
      </c>
      <c r="EO1957" s="8">
        <f t="shared" si="369"/>
        <v>-2</v>
      </c>
      <c r="EQ1957">
        <f t="shared" si="370"/>
        <v>0.17364817766693033</v>
      </c>
      <c r="ER1957">
        <f t="shared" si="331"/>
        <v>0.9986996072255625</v>
      </c>
      <c r="ES1957">
        <f t="shared" si="332"/>
        <v>17.660257631345079</v>
      </c>
      <c r="ET1957">
        <f t="shared" si="333"/>
        <v>17.660257631345079</v>
      </c>
      <c r="EU1957" s="8">
        <f t="shared" si="371"/>
        <v>-4</v>
      </c>
      <c r="EW1957">
        <f t="shared" si="372"/>
        <v>0.34202014332566871</v>
      </c>
      <c r="EX1957">
        <f t="shared" si="334"/>
        <v>0.99441584371801539</v>
      </c>
      <c r="EZ1957">
        <f t="shared" si="335"/>
        <v>17.286082959411889</v>
      </c>
      <c r="FB1957" s="8">
        <f t="shared" si="390"/>
        <v>-6</v>
      </c>
      <c r="FD1957">
        <f t="shared" si="373"/>
        <v>0.49999999999999994</v>
      </c>
      <c r="FE1957">
        <f t="shared" si="336"/>
        <v>0.9860254037844387</v>
      </c>
      <c r="FG1957">
        <f t="shared" si="337"/>
        <v>16.670248639404857</v>
      </c>
      <c r="FI1957" s="8">
        <f t="shared" si="374"/>
        <v>-9</v>
      </c>
      <c r="FK1957">
        <f t="shared" si="375"/>
        <v>0.64278760968653925</v>
      </c>
      <c r="FL1957">
        <f t="shared" si="338"/>
        <v>0.9974479826061321</v>
      </c>
      <c r="FN1957">
        <f t="shared" si="339"/>
        <v>22.223152266939049</v>
      </c>
      <c r="FP1957" s="8">
        <f t="shared" si="376"/>
        <v>-11</v>
      </c>
      <c r="FQ1957" s="8">
        <f t="shared" si="377"/>
        <v>-53</v>
      </c>
      <c r="FR1957">
        <f t="shared" si="378"/>
        <v>0.76604444311897801</v>
      </c>
      <c r="FS1957">
        <f t="shared" si="340"/>
        <v>0.97984716465888966</v>
      </c>
      <c r="FT1957" t="e">
        <f t="shared" si="341"/>
        <v>#NUM!</v>
      </c>
      <c r="FU1957" t="e">
        <f t="shared" si="379"/>
        <v>#NUM!</v>
      </c>
      <c r="FW1957" s="8">
        <f t="shared" si="380"/>
        <v>-14</v>
      </c>
      <c r="FY1957">
        <f t="shared" si="381"/>
        <v>0.8660254037844386</v>
      </c>
      <c r="FZ1957">
        <f t="shared" si="342"/>
        <v>0.98497422611928565</v>
      </c>
      <c r="GB1957">
        <f t="shared" si="343"/>
        <v>20.014539984388406</v>
      </c>
      <c r="GD1957" s="8">
        <f t="shared" si="382"/>
        <v>-17</v>
      </c>
      <c r="GF1957">
        <f t="shared" si="383"/>
        <v>0.93969262078590832</v>
      </c>
      <c r="GG1957">
        <f t="shared" si="344"/>
        <v>0.98101112546008662</v>
      </c>
      <c r="GI1957">
        <f t="shared" si="345"/>
        <v>19.840028985185313</v>
      </c>
      <c r="GK1957" s="8">
        <f t="shared" si="384"/>
        <v>-20</v>
      </c>
      <c r="GM1957">
        <f t="shared" si="385"/>
        <v>0.98480775301220802</v>
      </c>
      <c r="GN1957">
        <f t="shared" si="346"/>
        <v>0.96149438007669685</v>
      </c>
      <c r="GP1957">
        <f t="shared" si="347"/>
        <v>18.023394859135646</v>
      </c>
      <c r="GR1957" s="8">
        <f t="shared" si="386"/>
        <v>-20</v>
      </c>
      <c r="GT1957">
        <f t="shared" si="387"/>
        <v>0.98480775301220802</v>
      </c>
      <c r="GU1957">
        <f t="shared" si="348"/>
        <v>0.96149438007669685</v>
      </c>
      <c r="GW1957">
        <f t="shared" si="349"/>
        <v>18.023394859135646</v>
      </c>
      <c r="GY1957" s="8">
        <f t="shared" si="388"/>
        <v>-25</v>
      </c>
      <c r="HA1957">
        <f t="shared" si="389"/>
        <v>1</v>
      </c>
      <c r="HB1957">
        <f t="shared" si="350"/>
        <v>1</v>
      </c>
      <c r="HD1957">
        <f t="shared" si="351"/>
        <v>25</v>
      </c>
    </row>
    <row r="1958" spans="1:212" x14ac:dyDescent="0.2">
      <c r="A1958">
        <v>-195</v>
      </c>
      <c r="B1958">
        <f t="shared" si="306"/>
        <v>-195</v>
      </c>
      <c r="C1958">
        <f t="shared" si="307"/>
        <v>-0.17364817766693033</v>
      </c>
      <c r="D1958">
        <f t="shared" si="308"/>
        <v>0.96396997169217635</v>
      </c>
      <c r="E1958">
        <f t="shared" si="352"/>
        <v>-3</v>
      </c>
      <c r="G1958">
        <f t="shared" si="309"/>
        <v>-13.297418619832047</v>
      </c>
      <c r="M1958">
        <f t="shared" si="310"/>
        <v>-0.34202014332566871</v>
      </c>
      <c r="N1958">
        <f t="shared" si="311"/>
        <v>0.8712885921207747</v>
      </c>
      <c r="O1958">
        <f t="shared" si="353"/>
        <v>5</v>
      </c>
      <c r="P1958">
        <f t="shared" si="312"/>
        <v>-10.872961333902383</v>
      </c>
      <c r="Q1958">
        <f t="shared" si="313"/>
        <v>-10.872961333902385</v>
      </c>
      <c r="R1958">
        <f t="shared" si="314"/>
        <v>-0.49999999999999994</v>
      </c>
      <c r="S1958">
        <f t="shared" si="315"/>
        <v>-3.0339745962155606</v>
      </c>
      <c r="U1958">
        <f t="shared" si="354"/>
        <v>7</v>
      </c>
      <c r="X1958">
        <f t="shared" si="316"/>
        <v>-9.3833939954901346</v>
      </c>
      <c r="Z1958">
        <f t="shared" si="355"/>
        <v>-0.64278760968653925</v>
      </c>
      <c r="AA1958">
        <f t="shared" si="317"/>
        <v>-4.2476989124360278</v>
      </c>
      <c r="AB1958">
        <f t="shared" si="356"/>
        <v>-195</v>
      </c>
      <c r="AC1958">
        <f t="shared" si="357"/>
        <v>10</v>
      </c>
      <c r="AE1958">
        <f t="shared" si="318"/>
        <v>-8.4794981488239323</v>
      </c>
      <c r="AG1958">
        <f t="shared" si="358"/>
        <v>-0.76604444311897801</v>
      </c>
      <c r="AH1958">
        <f t="shared" si="319"/>
        <v>-5.3323590466414883</v>
      </c>
      <c r="AJ1958">
        <f t="shared" si="359"/>
        <v>12</v>
      </c>
      <c r="AL1958">
        <f t="shared" si="320"/>
        <v>-6.3761020317433292</v>
      </c>
      <c r="AN1958">
        <f t="shared" si="360"/>
        <v>-0.8660254037844386</v>
      </c>
      <c r="AO1958">
        <f t="shared" si="321"/>
        <v>-6.2549981495186202</v>
      </c>
      <c r="AP1958">
        <f t="shared" si="322"/>
        <v>-195</v>
      </c>
      <c r="AQ1958">
        <f t="shared" si="361"/>
        <v>15</v>
      </c>
      <c r="AS1958">
        <f t="shared" si="323"/>
        <v>-3.8619594257254026</v>
      </c>
      <c r="AU1958">
        <f t="shared" si="362"/>
        <v>-0.93969262078590832</v>
      </c>
      <c r="AV1958">
        <f t="shared" si="324"/>
        <v>-6.9875822988044174</v>
      </c>
      <c r="AX1958">
        <f t="shared" si="363"/>
        <v>18</v>
      </c>
      <c r="AZ1958">
        <f t="shared" si="325"/>
        <v>-7.136236504873715E-2</v>
      </c>
      <c r="BB1958">
        <f t="shared" si="364"/>
        <v>-0.98480775301220802</v>
      </c>
      <c r="BC1958">
        <f t="shared" si="326"/>
        <v>-7.5078522958282923</v>
      </c>
      <c r="BE1958">
        <f t="shared" si="365"/>
        <v>21</v>
      </c>
      <c r="BG1958">
        <f t="shared" si="327"/>
        <v>5.7868969256944878</v>
      </c>
      <c r="BI1958">
        <f t="shared" si="366"/>
        <v>0</v>
      </c>
      <c r="BJ1958">
        <f t="shared" si="328"/>
        <v>1</v>
      </c>
      <c r="BL1958" t="e">
        <f t="shared" si="367"/>
        <v>#DIV/0!</v>
      </c>
      <c r="BN1958" t="e">
        <f t="shared" si="329"/>
        <v>#DIV/0!</v>
      </c>
      <c r="EL1958">
        <v>-195</v>
      </c>
      <c r="EM1958">
        <f t="shared" si="330"/>
        <v>-82.678635437653824</v>
      </c>
      <c r="EN1958">
        <f t="shared" si="368"/>
        <v>0.05</v>
      </c>
      <c r="EO1958" s="8">
        <f t="shared" si="369"/>
        <v>-2</v>
      </c>
      <c r="EQ1958">
        <f t="shared" si="370"/>
        <v>0.17364817766693033</v>
      </c>
      <c r="ER1958">
        <f t="shared" si="331"/>
        <v>0.9986996072255625</v>
      </c>
      <c r="ES1958">
        <f t="shared" si="332"/>
        <v>17.660257631345079</v>
      </c>
      <c r="ET1958">
        <f t="shared" si="333"/>
        <v>17.660257631345079</v>
      </c>
      <c r="EU1958" s="8">
        <f t="shared" si="371"/>
        <v>-4</v>
      </c>
      <c r="EW1958">
        <f t="shared" si="372"/>
        <v>0.34202014332566871</v>
      </c>
      <c r="EX1958">
        <f t="shared" si="334"/>
        <v>0.99441584371801539</v>
      </c>
      <c r="EZ1958">
        <f t="shared" si="335"/>
        <v>17.286082959411889</v>
      </c>
      <c r="FB1958" s="8">
        <f t="shared" si="390"/>
        <v>-6</v>
      </c>
      <c r="FD1958">
        <f t="shared" si="373"/>
        <v>0.49999999999999994</v>
      </c>
      <c r="FE1958">
        <f t="shared" si="336"/>
        <v>0.9860254037844387</v>
      </c>
      <c r="FG1958">
        <f t="shared" si="337"/>
        <v>16.670248639404857</v>
      </c>
      <c r="FI1958" s="8">
        <f t="shared" si="374"/>
        <v>-9</v>
      </c>
      <c r="FK1958">
        <f t="shared" si="375"/>
        <v>0.64278760968653925</v>
      </c>
      <c r="FL1958">
        <f t="shared" si="338"/>
        <v>0.9974479826061321</v>
      </c>
      <c r="FN1958">
        <f t="shared" si="339"/>
        <v>22.223152266939049</v>
      </c>
      <c r="FP1958" s="8">
        <f t="shared" si="376"/>
        <v>-11</v>
      </c>
      <c r="FQ1958" s="8">
        <f t="shared" si="377"/>
        <v>-53</v>
      </c>
      <c r="FR1958">
        <f t="shared" si="378"/>
        <v>0.76604444311897801</v>
      </c>
      <c r="FS1958">
        <f t="shared" si="340"/>
        <v>0.97984716465888966</v>
      </c>
      <c r="FT1958" t="e">
        <f t="shared" si="341"/>
        <v>#NUM!</v>
      </c>
      <c r="FU1958" t="e">
        <f t="shared" si="379"/>
        <v>#NUM!</v>
      </c>
      <c r="FW1958" s="8">
        <f t="shared" si="380"/>
        <v>-14</v>
      </c>
      <c r="FY1958">
        <f t="shared" si="381"/>
        <v>0.8660254037844386</v>
      </c>
      <c r="FZ1958">
        <f t="shared" si="342"/>
        <v>0.98497422611928565</v>
      </c>
      <c r="GB1958">
        <f t="shared" si="343"/>
        <v>20.014539984388406</v>
      </c>
      <c r="GD1958" s="8">
        <f t="shared" si="382"/>
        <v>-17</v>
      </c>
      <c r="GF1958">
        <f t="shared" si="383"/>
        <v>0.93969262078590832</v>
      </c>
      <c r="GG1958">
        <f t="shared" si="344"/>
        <v>0.98101112546008662</v>
      </c>
      <c r="GI1958">
        <f t="shared" si="345"/>
        <v>19.840028985185313</v>
      </c>
      <c r="GK1958" s="8">
        <f t="shared" si="384"/>
        <v>-20</v>
      </c>
      <c r="GM1958">
        <f t="shared" si="385"/>
        <v>0.98480775301220802</v>
      </c>
      <c r="GN1958">
        <f t="shared" si="346"/>
        <v>0.96149438007669685</v>
      </c>
      <c r="GP1958">
        <f t="shared" si="347"/>
        <v>18.023394859135646</v>
      </c>
      <c r="GR1958" s="8">
        <f t="shared" si="386"/>
        <v>-20</v>
      </c>
      <c r="GT1958">
        <f t="shared" si="387"/>
        <v>0.98480775301220802</v>
      </c>
      <c r="GU1958">
        <f t="shared" si="348"/>
        <v>0.96149438007669685</v>
      </c>
      <c r="GW1958">
        <f t="shared" si="349"/>
        <v>18.023394859135646</v>
      </c>
      <c r="GY1958" s="8">
        <f t="shared" si="388"/>
        <v>-25</v>
      </c>
      <c r="HA1958">
        <f t="shared" si="389"/>
        <v>1</v>
      </c>
      <c r="HB1958">
        <f t="shared" si="350"/>
        <v>1</v>
      </c>
      <c r="HD1958">
        <f t="shared" si="351"/>
        <v>25</v>
      </c>
    </row>
    <row r="1959" spans="1:212" x14ac:dyDescent="0.2">
      <c r="A1959">
        <v>-194</v>
      </c>
      <c r="B1959">
        <f t="shared" si="306"/>
        <v>-194</v>
      </c>
      <c r="C1959">
        <f t="shared" si="307"/>
        <v>-0.17364817766693033</v>
      </c>
      <c r="D1959">
        <f t="shared" si="308"/>
        <v>0.96396997169217635</v>
      </c>
      <c r="E1959">
        <f t="shared" si="352"/>
        <v>-3</v>
      </c>
      <c r="G1959">
        <f t="shared" si="309"/>
        <v>-13.297418619832047</v>
      </c>
      <c r="M1959">
        <f t="shared" si="310"/>
        <v>-0.34202014332566871</v>
      </c>
      <c r="N1959">
        <f t="shared" si="311"/>
        <v>0.8712885921207747</v>
      </c>
      <c r="O1959">
        <f t="shared" si="353"/>
        <v>5</v>
      </c>
      <c r="P1959">
        <f t="shared" si="312"/>
        <v>-10.872961333902383</v>
      </c>
      <c r="Q1959">
        <f t="shared" si="313"/>
        <v>-10.872961333902385</v>
      </c>
      <c r="R1959">
        <f t="shared" si="314"/>
        <v>-0.49999999999999994</v>
      </c>
      <c r="S1959">
        <f t="shared" si="315"/>
        <v>-3.0139745962155606</v>
      </c>
      <c r="U1959">
        <f t="shared" si="354"/>
        <v>7</v>
      </c>
      <c r="X1959">
        <f t="shared" si="316"/>
        <v>-9.3833939954901346</v>
      </c>
      <c r="Z1959">
        <f t="shared" si="355"/>
        <v>-0.64278760968653925</v>
      </c>
      <c r="AA1959">
        <f t="shared" si="317"/>
        <v>-4.2219874080485669</v>
      </c>
      <c r="AB1959">
        <f t="shared" si="356"/>
        <v>-194</v>
      </c>
      <c r="AC1959">
        <f t="shared" si="357"/>
        <v>10</v>
      </c>
      <c r="AE1959">
        <f t="shared" si="318"/>
        <v>-8.4794981488239323</v>
      </c>
      <c r="AG1959">
        <f t="shared" si="358"/>
        <v>-0.76604444311897801</v>
      </c>
      <c r="AH1959">
        <f t="shared" si="319"/>
        <v>-5.3017172689167298</v>
      </c>
      <c r="AJ1959">
        <f t="shared" si="359"/>
        <v>12</v>
      </c>
      <c r="AL1959">
        <f t="shared" si="320"/>
        <v>-6.3761020317433292</v>
      </c>
      <c r="AN1959">
        <f t="shared" si="360"/>
        <v>-0.8660254037844386</v>
      </c>
      <c r="AO1959">
        <f t="shared" si="321"/>
        <v>-6.2203571333672425</v>
      </c>
      <c r="AP1959">
        <f t="shared" si="322"/>
        <v>-194</v>
      </c>
      <c r="AQ1959">
        <f t="shared" si="361"/>
        <v>15</v>
      </c>
      <c r="AS1959">
        <f t="shared" si="323"/>
        <v>-3.8619594257254026</v>
      </c>
      <c r="AU1959">
        <f t="shared" si="362"/>
        <v>-0.93969262078590832</v>
      </c>
      <c r="AV1959">
        <f t="shared" si="324"/>
        <v>-6.9499945939729804</v>
      </c>
      <c r="AX1959">
        <f t="shared" si="363"/>
        <v>18</v>
      </c>
      <c r="AZ1959">
        <f t="shared" si="325"/>
        <v>-7.136236504873715E-2</v>
      </c>
      <c r="BB1959">
        <f t="shared" si="364"/>
        <v>-0.98480775301220802</v>
      </c>
      <c r="BC1959">
        <f t="shared" si="326"/>
        <v>-7.4684599857078044</v>
      </c>
      <c r="BE1959">
        <f t="shared" si="365"/>
        <v>21</v>
      </c>
      <c r="BG1959">
        <f t="shared" si="327"/>
        <v>5.7868969256944878</v>
      </c>
      <c r="BI1959">
        <f t="shared" si="366"/>
        <v>0</v>
      </c>
      <c r="BJ1959">
        <f t="shared" si="328"/>
        <v>1</v>
      </c>
      <c r="BL1959" t="e">
        <f t="shared" si="367"/>
        <v>#DIV/0!</v>
      </c>
      <c r="BN1959" t="e">
        <f t="shared" si="329"/>
        <v>#DIV/0!</v>
      </c>
      <c r="EJ1959" s="5"/>
      <c r="EL1959">
        <v>-194</v>
      </c>
      <c r="EM1959">
        <f t="shared" si="330"/>
        <v>-136.56601191762098</v>
      </c>
      <c r="EN1959">
        <f t="shared" si="368"/>
        <v>6.0000000000000005E-2</v>
      </c>
      <c r="EO1959" s="8">
        <f t="shared" si="369"/>
        <v>-2</v>
      </c>
      <c r="EQ1959">
        <f t="shared" si="370"/>
        <v>0.17364817766693033</v>
      </c>
      <c r="ER1959">
        <f t="shared" si="331"/>
        <v>0.9986996072255625</v>
      </c>
      <c r="ES1959">
        <f t="shared" si="332"/>
        <v>17.660257631345079</v>
      </c>
      <c r="ET1959">
        <f t="shared" si="333"/>
        <v>17.660257631345079</v>
      </c>
      <c r="EU1959" s="8">
        <f t="shared" si="371"/>
        <v>-4</v>
      </c>
      <c r="EW1959">
        <f t="shared" si="372"/>
        <v>0.34202014332566871</v>
      </c>
      <c r="EX1959">
        <f t="shared" si="334"/>
        <v>0.99441584371801539</v>
      </c>
      <c r="EZ1959">
        <f t="shared" si="335"/>
        <v>17.286082959411889</v>
      </c>
      <c r="FB1959" s="8">
        <f t="shared" si="390"/>
        <v>-6</v>
      </c>
      <c r="FD1959">
        <f t="shared" si="373"/>
        <v>0.49999999999999994</v>
      </c>
      <c r="FE1959">
        <f t="shared" si="336"/>
        <v>0.9860254037844387</v>
      </c>
      <c r="FG1959">
        <f t="shared" si="337"/>
        <v>16.670248639404857</v>
      </c>
      <c r="FI1959" s="8">
        <f t="shared" si="374"/>
        <v>-9</v>
      </c>
      <c r="FK1959">
        <f t="shared" si="375"/>
        <v>0.64278760968653925</v>
      </c>
      <c r="FL1959">
        <f t="shared" si="338"/>
        <v>0.9974479826061321</v>
      </c>
      <c r="FN1959">
        <f t="shared" si="339"/>
        <v>22.223152266939049</v>
      </c>
      <c r="FP1959" s="8">
        <f t="shared" si="376"/>
        <v>-11</v>
      </c>
      <c r="FQ1959" s="8">
        <f t="shared" si="377"/>
        <v>-53</v>
      </c>
      <c r="FR1959">
        <f t="shared" si="378"/>
        <v>0.76604444311897801</v>
      </c>
      <c r="FS1959">
        <f t="shared" si="340"/>
        <v>0.97984716465888966</v>
      </c>
      <c r="FT1959" t="e">
        <f t="shared" si="341"/>
        <v>#NUM!</v>
      </c>
      <c r="FU1959" t="e">
        <f t="shared" si="379"/>
        <v>#NUM!</v>
      </c>
      <c r="FW1959" s="8">
        <f t="shared" si="380"/>
        <v>-14</v>
      </c>
      <c r="FY1959">
        <f t="shared" si="381"/>
        <v>0.8660254037844386</v>
      </c>
      <c r="FZ1959">
        <f t="shared" si="342"/>
        <v>0.98497422611928565</v>
      </c>
      <c r="GB1959">
        <f t="shared" si="343"/>
        <v>20.014539984388406</v>
      </c>
      <c r="GD1959" s="8">
        <f t="shared" si="382"/>
        <v>-17</v>
      </c>
      <c r="GF1959">
        <f t="shared" si="383"/>
        <v>0.93969262078590832</v>
      </c>
      <c r="GG1959">
        <f t="shared" si="344"/>
        <v>0.98101112546008662</v>
      </c>
      <c r="GI1959">
        <f t="shared" si="345"/>
        <v>19.840028985185313</v>
      </c>
      <c r="GK1959" s="8">
        <f t="shared" si="384"/>
        <v>-20</v>
      </c>
      <c r="GM1959">
        <f t="shared" si="385"/>
        <v>0.98480775301220802</v>
      </c>
      <c r="GN1959">
        <f t="shared" si="346"/>
        <v>0.96149438007669685</v>
      </c>
      <c r="GP1959">
        <f t="shared" si="347"/>
        <v>18.023394859135646</v>
      </c>
      <c r="GR1959" s="8">
        <f t="shared" si="386"/>
        <v>-20</v>
      </c>
      <c r="GT1959">
        <f t="shared" si="387"/>
        <v>0.98480775301220802</v>
      </c>
      <c r="GU1959">
        <f t="shared" si="348"/>
        <v>0.96149438007669685</v>
      </c>
      <c r="GW1959">
        <f t="shared" si="349"/>
        <v>18.023394859135646</v>
      </c>
      <c r="GY1959" s="8">
        <f t="shared" si="388"/>
        <v>-25</v>
      </c>
      <c r="HA1959">
        <f t="shared" si="389"/>
        <v>1</v>
      </c>
      <c r="HB1959">
        <f t="shared" si="350"/>
        <v>1</v>
      </c>
      <c r="HD1959">
        <f t="shared" si="351"/>
        <v>25</v>
      </c>
    </row>
    <row r="1960" spans="1:212" x14ac:dyDescent="0.2">
      <c r="A1960">
        <v>-193</v>
      </c>
      <c r="B1960">
        <f t="shared" si="306"/>
        <v>-193</v>
      </c>
      <c r="C1960">
        <f t="shared" si="307"/>
        <v>-0.17364817766693033</v>
      </c>
      <c r="D1960">
        <f t="shared" si="308"/>
        <v>0.96396997169217635</v>
      </c>
      <c r="E1960">
        <f t="shared" si="352"/>
        <v>-3</v>
      </c>
      <c r="G1960">
        <f t="shared" si="309"/>
        <v>-13.297418619832047</v>
      </c>
      <c r="M1960">
        <f t="shared" si="310"/>
        <v>-0.34202014332566871</v>
      </c>
      <c r="N1960">
        <f t="shared" si="311"/>
        <v>0.8712885921207747</v>
      </c>
      <c r="O1960">
        <f t="shared" si="353"/>
        <v>5</v>
      </c>
      <c r="P1960">
        <f t="shared" si="312"/>
        <v>-10.872961333902383</v>
      </c>
      <c r="Q1960">
        <f t="shared" si="313"/>
        <v>-10.872961333902385</v>
      </c>
      <c r="R1960">
        <f t="shared" si="314"/>
        <v>-0.49999999999999994</v>
      </c>
      <c r="S1960">
        <f t="shared" si="315"/>
        <v>-2.9939745962155606</v>
      </c>
      <c r="U1960">
        <f t="shared" si="354"/>
        <v>7</v>
      </c>
      <c r="X1960">
        <f t="shared" si="316"/>
        <v>-9.3833939954901346</v>
      </c>
      <c r="Z1960">
        <f t="shared" si="355"/>
        <v>-0.64278760968653925</v>
      </c>
      <c r="AA1960">
        <f t="shared" si="317"/>
        <v>-4.196275903661105</v>
      </c>
      <c r="AB1960">
        <f t="shared" si="356"/>
        <v>-193</v>
      </c>
      <c r="AC1960">
        <f t="shared" si="357"/>
        <v>10</v>
      </c>
      <c r="AE1960">
        <f t="shared" si="318"/>
        <v>-8.4794981488239323</v>
      </c>
      <c r="AG1960">
        <f t="shared" si="358"/>
        <v>-0.76604444311897801</v>
      </c>
      <c r="AH1960">
        <f t="shared" si="319"/>
        <v>-5.2710754911919704</v>
      </c>
      <c r="AJ1960">
        <f t="shared" si="359"/>
        <v>12</v>
      </c>
      <c r="AL1960">
        <f t="shared" si="320"/>
        <v>-6.3761020317433292</v>
      </c>
      <c r="AN1960">
        <f t="shared" si="360"/>
        <v>-0.8660254037844386</v>
      </c>
      <c r="AO1960">
        <f t="shared" si="321"/>
        <v>-6.1857161172158648</v>
      </c>
      <c r="AP1960">
        <f t="shared" si="322"/>
        <v>-193</v>
      </c>
      <c r="AQ1960">
        <f t="shared" si="361"/>
        <v>15</v>
      </c>
      <c r="AS1960">
        <f t="shared" si="323"/>
        <v>-3.8619594257254026</v>
      </c>
      <c r="AU1960">
        <f t="shared" si="362"/>
        <v>-0.93969262078590832</v>
      </c>
      <c r="AV1960">
        <f t="shared" si="324"/>
        <v>-6.9124068891415442</v>
      </c>
      <c r="AX1960">
        <f t="shared" si="363"/>
        <v>18</v>
      </c>
      <c r="AZ1960">
        <f t="shared" si="325"/>
        <v>-7.136236504873715E-2</v>
      </c>
      <c r="BB1960">
        <f t="shared" si="364"/>
        <v>-0.98480775301220802</v>
      </c>
      <c r="BC1960">
        <f t="shared" si="326"/>
        <v>-7.4290676755873157</v>
      </c>
      <c r="BE1960">
        <f t="shared" si="365"/>
        <v>21</v>
      </c>
      <c r="BG1960">
        <f t="shared" si="327"/>
        <v>5.7868969256944878</v>
      </c>
      <c r="BI1960">
        <f t="shared" si="366"/>
        <v>0</v>
      </c>
      <c r="BJ1960">
        <f t="shared" si="328"/>
        <v>1</v>
      </c>
      <c r="BL1960" t="e">
        <f t="shared" si="367"/>
        <v>#DIV/0!</v>
      </c>
      <c r="BN1960" t="e">
        <f t="shared" si="329"/>
        <v>#DIV/0!</v>
      </c>
      <c r="EL1960">
        <v>-193</v>
      </c>
      <c r="EM1960">
        <f t="shared" si="330"/>
        <v>-191.95768252956213</v>
      </c>
      <c r="EN1960">
        <f t="shared" si="368"/>
        <v>7.0000000000000007E-2</v>
      </c>
      <c r="EO1960" s="8">
        <f t="shared" si="369"/>
        <v>-2</v>
      </c>
      <c r="EQ1960">
        <f t="shared" si="370"/>
        <v>0.17364817766693033</v>
      </c>
      <c r="ER1960">
        <f t="shared" si="331"/>
        <v>0.9986996072255625</v>
      </c>
      <c r="ES1960">
        <f t="shared" si="332"/>
        <v>17.660257631345079</v>
      </c>
      <c r="ET1960">
        <f t="shared" si="333"/>
        <v>17.660257631345079</v>
      </c>
      <c r="EU1960" s="8">
        <f t="shared" si="371"/>
        <v>-4</v>
      </c>
      <c r="EW1960">
        <f t="shared" si="372"/>
        <v>0.34202014332566871</v>
      </c>
      <c r="EX1960">
        <f t="shared" si="334"/>
        <v>0.99441584371801539</v>
      </c>
      <c r="EZ1960">
        <f t="shared" si="335"/>
        <v>17.286082959411889</v>
      </c>
      <c r="FB1960" s="8">
        <f t="shared" si="390"/>
        <v>-6</v>
      </c>
      <c r="FD1960">
        <f t="shared" si="373"/>
        <v>0.49999999999999994</v>
      </c>
      <c r="FE1960">
        <f t="shared" si="336"/>
        <v>0.9860254037844387</v>
      </c>
      <c r="FG1960">
        <f t="shared" si="337"/>
        <v>16.670248639404857</v>
      </c>
      <c r="FI1960" s="8">
        <f t="shared" si="374"/>
        <v>-9</v>
      </c>
      <c r="FK1960">
        <f t="shared" si="375"/>
        <v>0.64278760968653925</v>
      </c>
      <c r="FL1960">
        <f t="shared" si="338"/>
        <v>0.9974479826061321</v>
      </c>
      <c r="FN1960">
        <f t="shared" si="339"/>
        <v>22.223152266939049</v>
      </c>
      <c r="FP1960" s="8">
        <f t="shared" si="376"/>
        <v>-11</v>
      </c>
      <c r="FQ1960" s="8">
        <f t="shared" si="377"/>
        <v>-53</v>
      </c>
      <c r="FR1960">
        <f t="shared" si="378"/>
        <v>0.76604444311897801</v>
      </c>
      <c r="FS1960">
        <f t="shared" si="340"/>
        <v>0.97984716465888966</v>
      </c>
      <c r="FT1960" t="e">
        <f t="shared" si="341"/>
        <v>#NUM!</v>
      </c>
      <c r="FU1960" t="e">
        <f t="shared" si="379"/>
        <v>#NUM!</v>
      </c>
      <c r="FW1960" s="8">
        <f t="shared" si="380"/>
        <v>-14</v>
      </c>
      <c r="FY1960">
        <f t="shared" si="381"/>
        <v>0.8660254037844386</v>
      </c>
      <c r="FZ1960">
        <f t="shared" si="342"/>
        <v>0.98497422611928565</v>
      </c>
      <c r="GB1960">
        <f t="shared" si="343"/>
        <v>20.014539984388406</v>
      </c>
      <c r="GD1960" s="8">
        <f t="shared" si="382"/>
        <v>-17</v>
      </c>
      <c r="GF1960">
        <f t="shared" si="383"/>
        <v>0.93969262078590832</v>
      </c>
      <c r="GG1960">
        <f t="shared" si="344"/>
        <v>0.98101112546008662</v>
      </c>
      <c r="GI1960">
        <f t="shared" si="345"/>
        <v>19.840028985185313</v>
      </c>
      <c r="GK1960" s="8">
        <f t="shared" si="384"/>
        <v>-20</v>
      </c>
      <c r="GM1960">
        <f t="shared" si="385"/>
        <v>0.98480775301220802</v>
      </c>
      <c r="GN1960">
        <f t="shared" si="346"/>
        <v>0.96149438007669685</v>
      </c>
      <c r="GP1960">
        <f t="shared" si="347"/>
        <v>18.023394859135646</v>
      </c>
      <c r="GR1960" s="8">
        <f t="shared" si="386"/>
        <v>-20</v>
      </c>
      <c r="GT1960">
        <f t="shared" si="387"/>
        <v>0.98480775301220802</v>
      </c>
      <c r="GU1960">
        <f t="shared" si="348"/>
        <v>0.96149438007669685</v>
      </c>
      <c r="GW1960">
        <f t="shared" si="349"/>
        <v>18.023394859135646</v>
      </c>
      <c r="GY1960" s="8">
        <f t="shared" si="388"/>
        <v>-25</v>
      </c>
      <c r="HA1960">
        <f t="shared" si="389"/>
        <v>1</v>
      </c>
      <c r="HB1960">
        <f t="shared" si="350"/>
        <v>1</v>
      </c>
      <c r="HD1960">
        <f t="shared" si="351"/>
        <v>25</v>
      </c>
    </row>
    <row r="1961" spans="1:212" x14ac:dyDescent="0.2">
      <c r="A1961">
        <v>-192</v>
      </c>
      <c r="B1961">
        <f t="shared" si="306"/>
        <v>-192</v>
      </c>
      <c r="C1961">
        <f t="shared" si="307"/>
        <v>-0.17364817766693033</v>
      </c>
      <c r="D1961">
        <f t="shared" si="308"/>
        <v>0.96396997169217635</v>
      </c>
      <c r="E1961">
        <f t="shared" si="352"/>
        <v>-3</v>
      </c>
      <c r="G1961">
        <f t="shared" si="309"/>
        <v>-13.297418619832047</v>
      </c>
      <c r="M1961">
        <f t="shared" si="310"/>
        <v>-0.34202014332566871</v>
      </c>
      <c r="N1961">
        <f t="shared" si="311"/>
        <v>0.8712885921207747</v>
      </c>
      <c r="O1961">
        <f t="shared" si="353"/>
        <v>5</v>
      </c>
      <c r="P1961">
        <f t="shared" si="312"/>
        <v>-10.872961333902383</v>
      </c>
      <c r="Q1961">
        <f t="shared" si="313"/>
        <v>-10.872961333902385</v>
      </c>
      <c r="R1961">
        <f t="shared" si="314"/>
        <v>-0.49999999999999994</v>
      </c>
      <c r="S1961">
        <f t="shared" si="315"/>
        <v>-2.9739745962155606</v>
      </c>
      <c r="U1961">
        <f t="shared" si="354"/>
        <v>7</v>
      </c>
      <c r="X1961">
        <f t="shared" si="316"/>
        <v>-9.3833939954901346</v>
      </c>
      <c r="Z1961">
        <f t="shared" si="355"/>
        <v>-0.64278760968653925</v>
      </c>
      <c r="AA1961">
        <f t="shared" si="317"/>
        <v>-4.1705643992736432</v>
      </c>
      <c r="AB1961">
        <f t="shared" si="356"/>
        <v>-192</v>
      </c>
      <c r="AC1961">
        <f t="shared" si="357"/>
        <v>10</v>
      </c>
      <c r="AE1961">
        <f t="shared" si="318"/>
        <v>-8.4794981488239323</v>
      </c>
      <c r="AG1961">
        <f t="shared" si="358"/>
        <v>-0.76604444311897801</v>
      </c>
      <c r="AH1961">
        <f t="shared" si="319"/>
        <v>-5.240433713467211</v>
      </c>
      <c r="AJ1961">
        <f t="shared" si="359"/>
        <v>12</v>
      </c>
      <c r="AL1961">
        <f t="shared" si="320"/>
        <v>-6.3761020317433292</v>
      </c>
      <c r="AN1961">
        <f t="shared" si="360"/>
        <v>-0.8660254037844386</v>
      </c>
      <c r="AO1961">
        <f t="shared" si="321"/>
        <v>-6.1510751010644871</v>
      </c>
      <c r="AP1961">
        <f t="shared" si="322"/>
        <v>-192</v>
      </c>
      <c r="AQ1961">
        <f t="shared" si="361"/>
        <v>15</v>
      </c>
      <c r="AS1961">
        <f t="shared" si="323"/>
        <v>-3.8619594257254026</v>
      </c>
      <c r="AU1961">
        <f t="shared" si="362"/>
        <v>-0.93969262078590832</v>
      </c>
      <c r="AV1961">
        <f t="shared" si="324"/>
        <v>-6.8748191843101081</v>
      </c>
      <c r="AX1961">
        <f t="shared" si="363"/>
        <v>18</v>
      </c>
      <c r="AZ1961">
        <f t="shared" si="325"/>
        <v>-7.136236504873715E-2</v>
      </c>
      <c r="BB1961">
        <f t="shared" si="364"/>
        <v>-0.98480775301220802</v>
      </c>
      <c r="BC1961">
        <f t="shared" si="326"/>
        <v>-7.389675365466827</v>
      </c>
      <c r="BE1961">
        <f t="shared" si="365"/>
        <v>21</v>
      </c>
      <c r="BG1961">
        <f t="shared" si="327"/>
        <v>5.7868969256944878</v>
      </c>
      <c r="BI1961">
        <f t="shared" si="366"/>
        <v>0</v>
      </c>
      <c r="BJ1961">
        <f t="shared" si="328"/>
        <v>1</v>
      </c>
      <c r="BL1961" t="e">
        <f t="shared" si="367"/>
        <v>#DIV/0!</v>
      </c>
      <c r="BN1961" t="e">
        <f t="shared" si="329"/>
        <v>#DIV/0!</v>
      </c>
      <c r="EL1961">
        <v>-192</v>
      </c>
      <c r="EM1961">
        <f t="shared" si="330"/>
        <v>-234.39499450893521</v>
      </c>
      <c r="EN1961">
        <f t="shared" si="368"/>
        <v>0.08</v>
      </c>
      <c r="EO1961" s="8">
        <f t="shared" si="369"/>
        <v>-2</v>
      </c>
      <c r="EQ1961">
        <f t="shared" si="370"/>
        <v>0.17364817766693033</v>
      </c>
      <c r="ER1961">
        <f t="shared" si="331"/>
        <v>0.9986996072255625</v>
      </c>
      <c r="ES1961">
        <f t="shared" si="332"/>
        <v>17.660257631345079</v>
      </c>
      <c r="ET1961">
        <f t="shared" si="333"/>
        <v>17.660257631345079</v>
      </c>
      <c r="EU1961" s="8">
        <f t="shared" si="371"/>
        <v>-4</v>
      </c>
      <c r="EW1961">
        <f t="shared" si="372"/>
        <v>0.34202014332566871</v>
      </c>
      <c r="EX1961">
        <f t="shared" si="334"/>
        <v>0.99441584371801539</v>
      </c>
      <c r="EZ1961">
        <f t="shared" si="335"/>
        <v>17.286082959411889</v>
      </c>
      <c r="FB1961" s="8">
        <f t="shared" si="390"/>
        <v>-6</v>
      </c>
      <c r="FD1961">
        <f t="shared" si="373"/>
        <v>0.49999999999999994</v>
      </c>
      <c r="FE1961">
        <f t="shared" si="336"/>
        <v>0.9860254037844387</v>
      </c>
      <c r="FG1961">
        <f t="shared" si="337"/>
        <v>16.670248639404857</v>
      </c>
      <c r="FI1961" s="8">
        <f t="shared" si="374"/>
        <v>-9</v>
      </c>
      <c r="FK1961">
        <f t="shared" si="375"/>
        <v>0.64278760968653925</v>
      </c>
      <c r="FL1961">
        <f t="shared" si="338"/>
        <v>0.9974479826061321</v>
      </c>
      <c r="FN1961">
        <f t="shared" si="339"/>
        <v>22.223152266939049</v>
      </c>
      <c r="FP1961" s="8">
        <f t="shared" si="376"/>
        <v>-11</v>
      </c>
      <c r="FQ1961" s="8">
        <f t="shared" si="377"/>
        <v>-53</v>
      </c>
      <c r="FR1961">
        <f t="shared" si="378"/>
        <v>0.76604444311897801</v>
      </c>
      <c r="FS1961">
        <f t="shared" si="340"/>
        <v>0.97984716465888966</v>
      </c>
      <c r="FT1961" t="e">
        <f t="shared" si="341"/>
        <v>#NUM!</v>
      </c>
      <c r="FU1961" t="e">
        <f t="shared" si="379"/>
        <v>#NUM!</v>
      </c>
      <c r="FW1961" s="8">
        <f t="shared" si="380"/>
        <v>-14</v>
      </c>
      <c r="FY1961">
        <f t="shared" si="381"/>
        <v>0.8660254037844386</v>
      </c>
      <c r="FZ1961">
        <f t="shared" si="342"/>
        <v>0.98497422611928565</v>
      </c>
      <c r="GB1961">
        <f t="shared" si="343"/>
        <v>20.014539984388406</v>
      </c>
      <c r="GD1961" s="8">
        <f t="shared" si="382"/>
        <v>-17</v>
      </c>
      <c r="GF1961">
        <f t="shared" si="383"/>
        <v>0.93969262078590832</v>
      </c>
      <c r="GG1961">
        <f t="shared" si="344"/>
        <v>0.98101112546008662</v>
      </c>
      <c r="GI1961">
        <f t="shared" si="345"/>
        <v>19.840028985185313</v>
      </c>
      <c r="GK1961" s="8">
        <f t="shared" si="384"/>
        <v>-20</v>
      </c>
      <c r="GM1961">
        <f t="shared" si="385"/>
        <v>0.98480775301220802</v>
      </c>
      <c r="GN1961">
        <f t="shared" si="346"/>
        <v>0.96149438007669685</v>
      </c>
      <c r="GP1961">
        <f t="shared" si="347"/>
        <v>18.023394859135646</v>
      </c>
      <c r="GR1961" s="8">
        <f t="shared" si="386"/>
        <v>-20</v>
      </c>
      <c r="GT1961">
        <f t="shared" si="387"/>
        <v>0.98480775301220802</v>
      </c>
      <c r="GU1961">
        <f t="shared" si="348"/>
        <v>0.96149438007669685</v>
      </c>
      <c r="GW1961">
        <f t="shared" si="349"/>
        <v>18.023394859135646</v>
      </c>
      <c r="GY1961" s="8">
        <f t="shared" si="388"/>
        <v>-25</v>
      </c>
      <c r="HA1961">
        <f t="shared" si="389"/>
        <v>1</v>
      </c>
      <c r="HB1961">
        <f t="shared" si="350"/>
        <v>1</v>
      </c>
      <c r="HD1961">
        <f t="shared" si="351"/>
        <v>25</v>
      </c>
    </row>
    <row r="1962" spans="1:212" x14ac:dyDescent="0.2">
      <c r="A1962">
        <v>-191</v>
      </c>
      <c r="B1962">
        <f t="shared" si="306"/>
        <v>-191</v>
      </c>
      <c r="C1962">
        <f t="shared" si="307"/>
        <v>-0.17364817766693033</v>
      </c>
      <c r="D1962">
        <f t="shared" si="308"/>
        <v>0.96396997169217635</v>
      </c>
      <c r="E1962">
        <f t="shared" si="352"/>
        <v>-3</v>
      </c>
      <c r="G1962">
        <f t="shared" si="309"/>
        <v>-13.297418619832047</v>
      </c>
      <c r="M1962">
        <f t="shared" si="310"/>
        <v>-0.34202014332566871</v>
      </c>
      <c r="N1962">
        <f t="shared" si="311"/>
        <v>0.8712885921207747</v>
      </c>
      <c r="O1962">
        <f t="shared" si="353"/>
        <v>5</v>
      </c>
      <c r="P1962">
        <f t="shared" si="312"/>
        <v>-10.872961333902383</v>
      </c>
      <c r="Q1962">
        <f t="shared" si="313"/>
        <v>-10.872961333902385</v>
      </c>
      <c r="R1962">
        <f t="shared" si="314"/>
        <v>-0.49999999999999994</v>
      </c>
      <c r="S1962">
        <f t="shared" si="315"/>
        <v>-2.9539745962155606</v>
      </c>
      <c r="U1962">
        <f t="shared" si="354"/>
        <v>7</v>
      </c>
      <c r="X1962">
        <f t="shared" si="316"/>
        <v>-9.3833939954901346</v>
      </c>
      <c r="Z1962">
        <f t="shared" si="355"/>
        <v>-0.64278760968653925</v>
      </c>
      <c r="AA1962">
        <f t="shared" si="317"/>
        <v>-4.1448528948861822</v>
      </c>
      <c r="AB1962">
        <f t="shared" si="356"/>
        <v>-191</v>
      </c>
      <c r="AC1962">
        <f t="shared" si="357"/>
        <v>10</v>
      </c>
      <c r="AE1962">
        <f t="shared" si="318"/>
        <v>-8.4794981488239323</v>
      </c>
      <c r="AG1962">
        <f t="shared" si="358"/>
        <v>-0.76604444311897801</v>
      </c>
      <c r="AH1962">
        <f t="shared" si="319"/>
        <v>-5.2097919357424525</v>
      </c>
      <c r="AJ1962">
        <f t="shared" si="359"/>
        <v>12</v>
      </c>
      <c r="AL1962">
        <f t="shared" si="320"/>
        <v>-6.3761020317433292</v>
      </c>
      <c r="AN1962">
        <f t="shared" si="360"/>
        <v>-0.8660254037844386</v>
      </c>
      <c r="AO1962">
        <f t="shared" si="321"/>
        <v>-6.1164340849131102</v>
      </c>
      <c r="AP1962">
        <f t="shared" si="322"/>
        <v>-191</v>
      </c>
      <c r="AQ1962">
        <f t="shared" si="361"/>
        <v>15</v>
      </c>
      <c r="AS1962">
        <f t="shared" si="323"/>
        <v>-3.8619594257254026</v>
      </c>
      <c r="AU1962">
        <f t="shared" si="362"/>
        <v>-0.93969262078590832</v>
      </c>
      <c r="AV1962">
        <f t="shared" si="324"/>
        <v>-6.8372314794786719</v>
      </c>
      <c r="AX1962">
        <f t="shared" si="363"/>
        <v>18</v>
      </c>
      <c r="AZ1962">
        <f t="shared" si="325"/>
        <v>-7.136236504873715E-2</v>
      </c>
      <c r="BB1962">
        <f t="shared" si="364"/>
        <v>-0.98480775301220802</v>
      </c>
      <c r="BC1962">
        <f t="shared" si="326"/>
        <v>-7.3502830553463392</v>
      </c>
      <c r="BE1962">
        <f t="shared" si="365"/>
        <v>21</v>
      </c>
      <c r="BG1962">
        <f t="shared" si="327"/>
        <v>5.7868969256944878</v>
      </c>
      <c r="BI1962">
        <f t="shared" si="366"/>
        <v>0</v>
      </c>
      <c r="BJ1962">
        <f t="shared" si="328"/>
        <v>1</v>
      </c>
      <c r="BL1962" t="e">
        <f t="shared" si="367"/>
        <v>#DIV/0!</v>
      </c>
      <c r="BN1962" t="e">
        <f t="shared" si="329"/>
        <v>#DIV/0!</v>
      </c>
      <c r="EL1962">
        <v>-191</v>
      </c>
      <c r="EM1962">
        <f t="shared" si="330"/>
        <v>-260.16213941791284</v>
      </c>
      <c r="EN1962">
        <f t="shared" si="368"/>
        <v>0.09</v>
      </c>
      <c r="EO1962" s="8">
        <f t="shared" si="369"/>
        <v>-2</v>
      </c>
      <c r="EQ1962">
        <f t="shared" si="370"/>
        <v>0.17364817766693033</v>
      </c>
      <c r="ER1962">
        <f t="shared" si="331"/>
        <v>0.9986996072255625</v>
      </c>
      <c r="ES1962">
        <f t="shared" si="332"/>
        <v>17.660257631345079</v>
      </c>
      <c r="ET1962">
        <f t="shared" si="333"/>
        <v>17.660257631345079</v>
      </c>
      <c r="EU1962" s="8">
        <f t="shared" si="371"/>
        <v>-4</v>
      </c>
      <c r="EW1962">
        <f t="shared" si="372"/>
        <v>0.34202014332566871</v>
      </c>
      <c r="EX1962">
        <f t="shared" si="334"/>
        <v>0.99441584371801539</v>
      </c>
      <c r="EZ1962">
        <f t="shared" si="335"/>
        <v>17.286082959411889</v>
      </c>
      <c r="FB1962" s="8">
        <f t="shared" si="390"/>
        <v>-6</v>
      </c>
      <c r="FD1962">
        <f t="shared" si="373"/>
        <v>0.49999999999999994</v>
      </c>
      <c r="FE1962">
        <f t="shared" si="336"/>
        <v>0.9860254037844387</v>
      </c>
      <c r="FG1962">
        <f t="shared" si="337"/>
        <v>16.670248639404857</v>
      </c>
      <c r="FI1962" s="8">
        <f t="shared" si="374"/>
        <v>-9</v>
      </c>
      <c r="FK1962">
        <f t="shared" si="375"/>
        <v>0.64278760968653925</v>
      </c>
      <c r="FL1962">
        <f t="shared" si="338"/>
        <v>0.9974479826061321</v>
      </c>
      <c r="FN1962">
        <f t="shared" si="339"/>
        <v>22.223152266939049</v>
      </c>
      <c r="FP1962" s="8">
        <f t="shared" si="376"/>
        <v>-11</v>
      </c>
      <c r="FQ1962" s="8">
        <f t="shared" si="377"/>
        <v>-53</v>
      </c>
      <c r="FR1962">
        <f t="shared" si="378"/>
        <v>0.76604444311897801</v>
      </c>
      <c r="FS1962">
        <f t="shared" si="340"/>
        <v>0.97984716465888966</v>
      </c>
      <c r="FT1962" t="e">
        <f t="shared" si="341"/>
        <v>#NUM!</v>
      </c>
      <c r="FU1962" t="e">
        <f t="shared" si="379"/>
        <v>#NUM!</v>
      </c>
      <c r="FW1962" s="8">
        <f t="shared" si="380"/>
        <v>-14</v>
      </c>
      <c r="FY1962">
        <f t="shared" si="381"/>
        <v>0.8660254037844386</v>
      </c>
      <c r="FZ1962">
        <f t="shared" si="342"/>
        <v>0.98497422611928565</v>
      </c>
      <c r="GB1962">
        <f t="shared" si="343"/>
        <v>20.014539984388406</v>
      </c>
      <c r="GD1962" s="8">
        <f t="shared" si="382"/>
        <v>-17</v>
      </c>
      <c r="GF1962">
        <f t="shared" si="383"/>
        <v>0.93969262078590832</v>
      </c>
      <c r="GG1962">
        <f t="shared" si="344"/>
        <v>0.98101112546008662</v>
      </c>
      <c r="GI1962">
        <f t="shared" si="345"/>
        <v>19.840028985185313</v>
      </c>
      <c r="GK1962" s="8">
        <f t="shared" si="384"/>
        <v>-20</v>
      </c>
      <c r="GM1962">
        <f t="shared" si="385"/>
        <v>0.98480775301220802</v>
      </c>
      <c r="GN1962">
        <f t="shared" si="346"/>
        <v>0.96149438007669685</v>
      </c>
      <c r="GP1962">
        <f t="shared" si="347"/>
        <v>18.023394859135646</v>
      </c>
      <c r="GR1962" s="8">
        <f t="shared" si="386"/>
        <v>-20</v>
      </c>
      <c r="GT1962">
        <f t="shared" si="387"/>
        <v>0.98480775301220802</v>
      </c>
      <c r="GU1962">
        <f t="shared" si="348"/>
        <v>0.96149438007669685</v>
      </c>
      <c r="GW1962">
        <f t="shared" si="349"/>
        <v>18.023394859135646</v>
      </c>
      <c r="GY1962" s="8">
        <f t="shared" si="388"/>
        <v>-25</v>
      </c>
      <c r="HA1962">
        <f t="shared" si="389"/>
        <v>1</v>
      </c>
      <c r="HB1962">
        <f t="shared" si="350"/>
        <v>1</v>
      </c>
      <c r="HD1962">
        <f t="shared" si="351"/>
        <v>25</v>
      </c>
    </row>
    <row r="1963" spans="1:212" x14ac:dyDescent="0.2">
      <c r="A1963">
        <v>-190</v>
      </c>
      <c r="B1963">
        <f t="shared" si="306"/>
        <v>-190</v>
      </c>
      <c r="C1963">
        <f t="shared" si="307"/>
        <v>-0.17364817766693033</v>
      </c>
      <c r="D1963">
        <f t="shared" si="308"/>
        <v>0.96396997169217635</v>
      </c>
      <c r="E1963">
        <f t="shared" si="352"/>
        <v>-3</v>
      </c>
      <c r="G1963">
        <f t="shared" si="309"/>
        <v>-13.297418619832047</v>
      </c>
      <c r="M1963">
        <f t="shared" si="310"/>
        <v>-0.34202014332566871</v>
      </c>
      <c r="N1963">
        <f t="shared" si="311"/>
        <v>0.8712885921207747</v>
      </c>
      <c r="O1963">
        <f t="shared" si="353"/>
        <v>5</v>
      </c>
      <c r="P1963">
        <f t="shared" si="312"/>
        <v>-10.872961333902383</v>
      </c>
      <c r="Q1963">
        <f t="shared" si="313"/>
        <v>-10.872961333902385</v>
      </c>
      <c r="R1963">
        <f t="shared" si="314"/>
        <v>-0.49999999999999994</v>
      </c>
      <c r="S1963">
        <f t="shared" si="315"/>
        <v>-2.9339745962155606</v>
      </c>
      <c r="U1963">
        <f t="shared" si="354"/>
        <v>7</v>
      </c>
      <c r="X1963">
        <f t="shared" si="316"/>
        <v>-9.3833939954901346</v>
      </c>
      <c r="Z1963">
        <f t="shared" si="355"/>
        <v>-0.64278760968653925</v>
      </c>
      <c r="AA1963">
        <f t="shared" si="317"/>
        <v>-4.1191413904987204</v>
      </c>
      <c r="AB1963">
        <f t="shared" si="356"/>
        <v>-190</v>
      </c>
      <c r="AC1963">
        <f t="shared" si="357"/>
        <v>10</v>
      </c>
      <c r="AE1963">
        <f t="shared" si="318"/>
        <v>-8.4794981488239323</v>
      </c>
      <c r="AG1963">
        <f t="shared" si="358"/>
        <v>-0.76604444311897801</v>
      </c>
      <c r="AH1963">
        <f t="shared" si="319"/>
        <v>-5.1791501580176931</v>
      </c>
      <c r="AJ1963">
        <f t="shared" si="359"/>
        <v>12</v>
      </c>
      <c r="AL1963">
        <f t="shared" si="320"/>
        <v>-6.3761020317433292</v>
      </c>
      <c r="AN1963">
        <f t="shared" si="360"/>
        <v>-0.8660254037844386</v>
      </c>
      <c r="AO1963">
        <f t="shared" si="321"/>
        <v>-6.0817930687617325</v>
      </c>
      <c r="AP1963">
        <f t="shared" si="322"/>
        <v>-190</v>
      </c>
      <c r="AQ1963">
        <f t="shared" si="361"/>
        <v>15</v>
      </c>
      <c r="AS1963">
        <f t="shared" si="323"/>
        <v>-3.8619594257254026</v>
      </c>
      <c r="AU1963">
        <f t="shared" si="362"/>
        <v>-0.93969262078590832</v>
      </c>
      <c r="AV1963">
        <f t="shared" si="324"/>
        <v>-6.7996437746472358</v>
      </c>
      <c r="AX1963">
        <f t="shared" si="363"/>
        <v>18</v>
      </c>
      <c r="AZ1963">
        <f t="shared" si="325"/>
        <v>-7.136236504873715E-2</v>
      </c>
      <c r="BB1963">
        <f t="shared" si="364"/>
        <v>-0.98480775301220802</v>
      </c>
      <c r="BC1963">
        <f t="shared" si="326"/>
        <v>-7.3108907452258505</v>
      </c>
      <c r="BE1963">
        <f t="shared" si="365"/>
        <v>21</v>
      </c>
      <c r="BG1963">
        <f t="shared" si="327"/>
        <v>5.7868969256944878</v>
      </c>
      <c r="BI1963">
        <f t="shared" si="366"/>
        <v>0</v>
      </c>
      <c r="BJ1963">
        <f t="shared" si="328"/>
        <v>1</v>
      </c>
      <c r="BL1963" t="e">
        <f t="shared" si="367"/>
        <v>#DIV/0!</v>
      </c>
      <c r="BN1963" t="e">
        <f t="shared" si="329"/>
        <v>#DIV/0!</v>
      </c>
      <c r="EL1963">
        <v>-190</v>
      </c>
      <c r="EM1963">
        <f t="shared" si="330"/>
        <v>-273.66170909604165</v>
      </c>
      <c r="EN1963">
        <f t="shared" si="368"/>
        <v>9.9999999999999992E-2</v>
      </c>
      <c r="EO1963" s="8">
        <f t="shared" si="369"/>
        <v>-2</v>
      </c>
      <c r="EQ1963">
        <f t="shared" si="370"/>
        <v>0.17364817766693033</v>
      </c>
      <c r="ER1963">
        <f t="shared" si="331"/>
        <v>0.9986996072255625</v>
      </c>
      <c r="ES1963">
        <f t="shared" si="332"/>
        <v>17.660257631345079</v>
      </c>
      <c r="ET1963">
        <f t="shared" si="333"/>
        <v>17.660257631345079</v>
      </c>
      <c r="EU1963" s="8">
        <f t="shared" si="371"/>
        <v>-4</v>
      </c>
      <c r="EW1963">
        <f t="shared" si="372"/>
        <v>0.34202014332566871</v>
      </c>
      <c r="EX1963">
        <f t="shared" si="334"/>
        <v>0.99441584371801539</v>
      </c>
      <c r="EZ1963">
        <f t="shared" si="335"/>
        <v>17.286082959411889</v>
      </c>
      <c r="FB1963" s="8">
        <f t="shared" si="390"/>
        <v>-6</v>
      </c>
      <c r="FD1963">
        <f t="shared" si="373"/>
        <v>0.49999999999999994</v>
      </c>
      <c r="FE1963">
        <f t="shared" si="336"/>
        <v>0.9860254037844387</v>
      </c>
      <c r="FG1963">
        <f t="shared" si="337"/>
        <v>16.670248639404857</v>
      </c>
      <c r="FI1963" s="8">
        <f t="shared" si="374"/>
        <v>-9</v>
      </c>
      <c r="FK1963">
        <f t="shared" si="375"/>
        <v>0.64278760968653925</v>
      </c>
      <c r="FL1963">
        <f t="shared" si="338"/>
        <v>0.9974479826061321</v>
      </c>
      <c r="FN1963">
        <f t="shared" si="339"/>
        <v>22.223152266939049</v>
      </c>
      <c r="FP1963" s="8">
        <f t="shared" si="376"/>
        <v>-11</v>
      </c>
      <c r="FQ1963" s="8">
        <f t="shared" si="377"/>
        <v>-53</v>
      </c>
      <c r="FR1963">
        <f t="shared" si="378"/>
        <v>0.76604444311897801</v>
      </c>
      <c r="FS1963">
        <f t="shared" si="340"/>
        <v>0.97984716465888966</v>
      </c>
      <c r="FT1963" t="e">
        <f t="shared" si="341"/>
        <v>#NUM!</v>
      </c>
      <c r="FU1963" t="e">
        <f t="shared" si="379"/>
        <v>#NUM!</v>
      </c>
      <c r="FW1963" s="8">
        <f t="shared" si="380"/>
        <v>-14</v>
      </c>
      <c r="FY1963">
        <f t="shared" si="381"/>
        <v>0.8660254037844386</v>
      </c>
      <c r="FZ1963">
        <f t="shared" si="342"/>
        <v>0.98497422611928565</v>
      </c>
      <c r="GB1963">
        <f t="shared" si="343"/>
        <v>20.014539984388406</v>
      </c>
      <c r="GD1963" s="8">
        <f t="shared" si="382"/>
        <v>-17</v>
      </c>
      <c r="GF1963">
        <f t="shared" si="383"/>
        <v>0.93969262078590832</v>
      </c>
      <c r="GG1963">
        <f t="shared" si="344"/>
        <v>0.98101112546008662</v>
      </c>
      <c r="GI1963">
        <f t="shared" si="345"/>
        <v>19.840028985185313</v>
      </c>
      <c r="GK1963" s="8">
        <f t="shared" si="384"/>
        <v>-20</v>
      </c>
      <c r="GM1963">
        <f t="shared" si="385"/>
        <v>0.98480775301220802</v>
      </c>
      <c r="GN1963">
        <f t="shared" si="346"/>
        <v>0.96149438007669685</v>
      </c>
      <c r="GP1963">
        <f t="shared" si="347"/>
        <v>18.023394859135646</v>
      </c>
      <c r="GR1963" s="8">
        <f t="shared" si="386"/>
        <v>-20</v>
      </c>
      <c r="GT1963">
        <f t="shared" si="387"/>
        <v>0.98480775301220802</v>
      </c>
      <c r="GU1963">
        <f t="shared" si="348"/>
        <v>0.96149438007669685</v>
      </c>
      <c r="GW1963">
        <f t="shared" si="349"/>
        <v>18.023394859135646</v>
      </c>
      <c r="GY1963" s="8">
        <f t="shared" si="388"/>
        <v>-25</v>
      </c>
      <c r="HA1963">
        <f t="shared" si="389"/>
        <v>1</v>
      </c>
      <c r="HB1963">
        <f t="shared" si="350"/>
        <v>1</v>
      </c>
      <c r="HD1963">
        <f t="shared" si="351"/>
        <v>25</v>
      </c>
    </row>
    <row r="1964" spans="1:212" x14ac:dyDescent="0.2">
      <c r="A1964">
        <v>-189</v>
      </c>
      <c r="B1964">
        <f t="shared" si="306"/>
        <v>-189</v>
      </c>
      <c r="C1964">
        <f t="shared" si="307"/>
        <v>-0.17364817766693033</v>
      </c>
      <c r="D1964">
        <f t="shared" si="308"/>
        <v>0.96396997169217635</v>
      </c>
      <c r="E1964">
        <f t="shared" si="352"/>
        <v>-3</v>
      </c>
      <c r="G1964">
        <f t="shared" si="309"/>
        <v>-13.297418619832047</v>
      </c>
      <c r="M1964">
        <f t="shared" si="310"/>
        <v>-0.34202014332566871</v>
      </c>
      <c r="N1964">
        <f t="shared" si="311"/>
        <v>0.8712885921207747</v>
      </c>
      <c r="O1964">
        <f t="shared" si="353"/>
        <v>5</v>
      </c>
      <c r="P1964">
        <f t="shared" si="312"/>
        <v>-10.872961333902383</v>
      </c>
      <c r="Q1964">
        <f t="shared" si="313"/>
        <v>-10.872961333902385</v>
      </c>
      <c r="R1964">
        <f t="shared" si="314"/>
        <v>-0.49999999999999994</v>
      </c>
      <c r="S1964">
        <f t="shared" si="315"/>
        <v>-2.9139745962155605</v>
      </c>
      <c r="U1964">
        <f t="shared" si="354"/>
        <v>7</v>
      </c>
      <c r="X1964">
        <f t="shared" si="316"/>
        <v>-9.3833939954901346</v>
      </c>
      <c r="Z1964">
        <f t="shared" si="355"/>
        <v>-0.64278760968653925</v>
      </c>
      <c r="AA1964">
        <f t="shared" si="317"/>
        <v>-4.0934298861112586</v>
      </c>
      <c r="AB1964">
        <f t="shared" si="356"/>
        <v>-189</v>
      </c>
      <c r="AC1964">
        <f t="shared" si="357"/>
        <v>10</v>
      </c>
      <c r="AE1964">
        <f t="shared" si="318"/>
        <v>-8.4794981488239323</v>
      </c>
      <c r="AG1964">
        <f t="shared" si="358"/>
        <v>-0.76604444311897801</v>
      </c>
      <c r="AH1964">
        <f t="shared" si="319"/>
        <v>-5.1485083802929337</v>
      </c>
      <c r="AJ1964">
        <f t="shared" si="359"/>
        <v>12</v>
      </c>
      <c r="AL1964">
        <f t="shared" si="320"/>
        <v>-6.3761020317433292</v>
      </c>
      <c r="AN1964">
        <f t="shared" si="360"/>
        <v>-0.8660254037844386</v>
      </c>
      <c r="AO1964">
        <f t="shared" si="321"/>
        <v>-6.0471520526103548</v>
      </c>
      <c r="AP1964">
        <f t="shared" si="322"/>
        <v>-189</v>
      </c>
      <c r="AQ1964">
        <f t="shared" si="361"/>
        <v>15</v>
      </c>
      <c r="AS1964">
        <f t="shared" si="323"/>
        <v>-3.8619594257254026</v>
      </c>
      <c r="AU1964">
        <f t="shared" si="362"/>
        <v>-0.93969262078590832</v>
      </c>
      <c r="AV1964">
        <f t="shared" si="324"/>
        <v>-6.7620560698157988</v>
      </c>
      <c r="AX1964">
        <f t="shared" si="363"/>
        <v>18</v>
      </c>
      <c r="AZ1964">
        <f t="shared" si="325"/>
        <v>-7.136236504873715E-2</v>
      </c>
      <c r="BB1964">
        <f t="shared" si="364"/>
        <v>-0.98480775301220802</v>
      </c>
      <c r="BC1964">
        <f t="shared" si="326"/>
        <v>-7.2714984351053626</v>
      </c>
      <c r="BE1964">
        <f t="shared" si="365"/>
        <v>21</v>
      </c>
      <c r="BG1964">
        <f t="shared" si="327"/>
        <v>5.7868969256944878</v>
      </c>
      <c r="BI1964">
        <f t="shared" si="366"/>
        <v>0</v>
      </c>
      <c r="BJ1964">
        <f t="shared" si="328"/>
        <v>1</v>
      </c>
      <c r="BL1964" t="e">
        <f t="shared" si="367"/>
        <v>#DIV/0!</v>
      </c>
      <c r="BN1964" t="e">
        <f t="shared" si="329"/>
        <v>#DIV/0!</v>
      </c>
      <c r="EL1964">
        <v>-189</v>
      </c>
      <c r="EM1964">
        <f t="shared" si="330"/>
        <v>-280.19053076411478</v>
      </c>
      <c r="EN1964">
        <f t="shared" si="368"/>
        <v>0.10999999999999999</v>
      </c>
      <c r="EO1964" s="8">
        <f t="shared" si="369"/>
        <v>-2</v>
      </c>
      <c r="EQ1964">
        <f t="shared" si="370"/>
        <v>0.17364817766693033</v>
      </c>
      <c r="ER1964">
        <f t="shared" si="331"/>
        <v>0.9986996072255625</v>
      </c>
      <c r="ES1964">
        <f t="shared" si="332"/>
        <v>17.660257631345079</v>
      </c>
      <c r="ET1964">
        <f t="shared" si="333"/>
        <v>17.660257631345079</v>
      </c>
      <c r="EU1964" s="8">
        <f t="shared" si="371"/>
        <v>-4</v>
      </c>
      <c r="EW1964">
        <f t="shared" si="372"/>
        <v>0.34202014332566871</v>
      </c>
      <c r="EX1964">
        <f t="shared" si="334"/>
        <v>0.99441584371801539</v>
      </c>
      <c r="EZ1964">
        <f t="shared" si="335"/>
        <v>17.286082959411889</v>
      </c>
      <c r="FB1964" s="8">
        <f t="shared" si="390"/>
        <v>-6</v>
      </c>
      <c r="FD1964">
        <f t="shared" si="373"/>
        <v>0.49999999999999994</v>
      </c>
      <c r="FE1964">
        <f t="shared" si="336"/>
        <v>0.9860254037844387</v>
      </c>
      <c r="FG1964">
        <f t="shared" si="337"/>
        <v>16.670248639404857</v>
      </c>
      <c r="FI1964" s="8">
        <f t="shared" si="374"/>
        <v>-9</v>
      </c>
      <c r="FK1964">
        <f t="shared" si="375"/>
        <v>0.64278760968653925</v>
      </c>
      <c r="FL1964">
        <f t="shared" si="338"/>
        <v>0.9974479826061321</v>
      </c>
      <c r="FN1964">
        <f t="shared" si="339"/>
        <v>22.223152266939049</v>
      </c>
      <c r="FP1964" s="8">
        <f t="shared" si="376"/>
        <v>-11</v>
      </c>
      <c r="FQ1964" s="8">
        <f t="shared" si="377"/>
        <v>-53</v>
      </c>
      <c r="FR1964">
        <f t="shared" si="378"/>
        <v>0.76604444311897801</v>
      </c>
      <c r="FS1964">
        <f t="shared" si="340"/>
        <v>0.97984716465888966</v>
      </c>
      <c r="FT1964" t="e">
        <f t="shared" si="341"/>
        <v>#NUM!</v>
      </c>
      <c r="FU1964" t="e">
        <f t="shared" si="379"/>
        <v>#NUM!</v>
      </c>
      <c r="FW1964" s="8">
        <f t="shared" si="380"/>
        <v>-14</v>
      </c>
      <c r="FY1964">
        <f t="shared" si="381"/>
        <v>0.8660254037844386</v>
      </c>
      <c r="FZ1964">
        <f t="shared" si="342"/>
        <v>0.98497422611928565</v>
      </c>
      <c r="GB1964">
        <f t="shared" si="343"/>
        <v>20.014539984388406</v>
      </c>
      <c r="GD1964" s="8">
        <f t="shared" si="382"/>
        <v>-17</v>
      </c>
      <c r="GF1964">
        <f t="shared" si="383"/>
        <v>0.93969262078590832</v>
      </c>
      <c r="GG1964">
        <f t="shared" si="344"/>
        <v>0.98101112546008662</v>
      </c>
      <c r="GI1964">
        <f t="shared" si="345"/>
        <v>19.840028985185313</v>
      </c>
      <c r="GK1964" s="8">
        <f t="shared" si="384"/>
        <v>-20</v>
      </c>
      <c r="GM1964">
        <f t="shared" si="385"/>
        <v>0.98480775301220802</v>
      </c>
      <c r="GN1964">
        <f t="shared" si="346"/>
        <v>0.96149438007669685</v>
      </c>
      <c r="GP1964">
        <f t="shared" si="347"/>
        <v>18.023394859135646</v>
      </c>
      <c r="GR1964" s="8">
        <f t="shared" si="386"/>
        <v>-20</v>
      </c>
      <c r="GT1964">
        <f t="shared" si="387"/>
        <v>0.98480775301220802</v>
      </c>
      <c r="GU1964">
        <f t="shared" si="348"/>
        <v>0.96149438007669685</v>
      </c>
      <c r="GW1964">
        <f t="shared" si="349"/>
        <v>18.023394859135646</v>
      </c>
      <c r="GY1964" s="8">
        <f t="shared" si="388"/>
        <v>-25</v>
      </c>
      <c r="HA1964">
        <f t="shared" si="389"/>
        <v>1</v>
      </c>
      <c r="HB1964">
        <f t="shared" si="350"/>
        <v>1</v>
      </c>
      <c r="HD1964">
        <f t="shared" si="351"/>
        <v>25</v>
      </c>
    </row>
    <row r="1965" spans="1:212" x14ac:dyDescent="0.2">
      <c r="A1965">
        <v>-188</v>
      </c>
      <c r="B1965">
        <f t="shared" si="306"/>
        <v>-188</v>
      </c>
      <c r="C1965">
        <f t="shared" si="307"/>
        <v>-0.17364817766693033</v>
      </c>
      <c r="D1965">
        <f t="shared" si="308"/>
        <v>0.96396997169217635</v>
      </c>
      <c r="E1965">
        <f t="shared" si="352"/>
        <v>-3</v>
      </c>
      <c r="G1965">
        <f t="shared" si="309"/>
        <v>-13.297418619832047</v>
      </c>
      <c r="M1965">
        <f t="shared" si="310"/>
        <v>-0.34202014332566871</v>
      </c>
      <c r="N1965">
        <f t="shared" si="311"/>
        <v>0.8712885921207747</v>
      </c>
      <c r="O1965">
        <f t="shared" si="353"/>
        <v>5</v>
      </c>
      <c r="P1965">
        <f t="shared" si="312"/>
        <v>-10.872961333902383</v>
      </c>
      <c r="Q1965">
        <f t="shared" si="313"/>
        <v>-10.872961333902385</v>
      </c>
      <c r="R1965">
        <f t="shared" si="314"/>
        <v>-0.49999999999999994</v>
      </c>
      <c r="S1965">
        <f t="shared" si="315"/>
        <v>-2.8939745962155605</v>
      </c>
      <c r="U1965">
        <f t="shared" si="354"/>
        <v>7</v>
      </c>
      <c r="X1965">
        <f t="shared" si="316"/>
        <v>-9.3833939954901346</v>
      </c>
      <c r="Z1965">
        <f t="shared" si="355"/>
        <v>-0.64278760968653925</v>
      </c>
      <c r="AA1965">
        <f t="shared" si="317"/>
        <v>-4.0677183817237967</v>
      </c>
      <c r="AB1965">
        <f t="shared" si="356"/>
        <v>-188</v>
      </c>
      <c r="AC1965">
        <f t="shared" si="357"/>
        <v>10</v>
      </c>
      <c r="AE1965">
        <f t="shared" si="318"/>
        <v>-8.4794981488239323</v>
      </c>
      <c r="AG1965">
        <f t="shared" si="358"/>
        <v>-0.76604444311897801</v>
      </c>
      <c r="AH1965">
        <f t="shared" si="319"/>
        <v>-5.1178666025681752</v>
      </c>
      <c r="AJ1965">
        <f t="shared" si="359"/>
        <v>12</v>
      </c>
      <c r="AL1965">
        <f t="shared" si="320"/>
        <v>-6.3761020317433292</v>
      </c>
      <c r="AN1965">
        <f t="shared" si="360"/>
        <v>-0.8660254037844386</v>
      </c>
      <c r="AO1965">
        <f t="shared" si="321"/>
        <v>-6.0125110364589771</v>
      </c>
      <c r="AP1965">
        <f t="shared" si="322"/>
        <v>-188</v>
      </c>
      <c r="AQ1965">
        <f t="shared" si="361"/>
        <v>15</v>
      </c>
      <c r="AS1965">
        <f t="shared" si="323"/>
        <v>-3.8619594257254026</v>
      </c>
      <c r="AU1965">
        <f t="shared" si="362"/>
        <v>-0.93969262078590832</v>
      </c>
      <c r="AV1965">
        <f t="shared" si="324"/>
        <v>-6.7244683649843626</v>
      </c>
      <c r="AX1965">
        <f t="shared" si="363"/>
        <v>18</v>
      </c>
      <c r="AZ1965">
        <f t="shared" si="325"/>
        <v>-7.136236504873715E-2</v>
      </c>
      <c r="BB1965">
        <f t="shared" si="364"/>
        <v>-0.98480775301220802</v>
      </c>
      <c r="BC1965">
        <f t="shared" si="326"/>
        <v>-7.2321061249848739</v>
      </c>
      <c r="BE1965">
        <f t="shared" si="365"/>
        <v>21</v>
      </c>
      <c r="BG1965">
        <f t="shared" si="327"/>
        <v>5.7868969256944878</v>
      </c>
      <c r="BI1965">
        <f t="shared" si="366"/>
        <v>0</v>
      </c>
      <c r="BJ1965">
        <f t="shared" si="328"/>
        <v>1</v>
      </c>
      <c r="BL1965" t="e">
        <f t="shared" si="367"/>
        <v>#DIV/0!</v>
      </c>
      <c r="BN1965" t="e">
        <f t="shared" si="329"/>
        <v>#DIV/0!</v>
      </c>
      <c r="EL1965">
        <v>-188</v>
      </c>
      <c r="EM1965">
        <f t="shared" si="330"/>
        <v>-283.22583164298641</v>
      </c>
      <c r="EN1965">
        <f t="shared" si="368"/>
        <v>0.11999999999999998</v>
      </c>
      <c r="EO1965" s="8">
        <f t="shared" si="369"/>
        <v>-2</v>
      </c>
      <c r="EQ1965">
        <f t="shared" si="370"/>
        <v>0.17364817766693033</v>
      </c>
      <c r="ER1965">
        <f t="shared" si="331"/>
        <v>0.9986996072255625</v>
      </c>
      <c r="ES1965">
        <f t="shared" si="332"/>
        <v>17.660257631345079</v>
      </c>
      <c r="ET1965">
        <f t="shared" si="333"/>
        <v>17.660257631345079</v>
      </c>
      <c r="EU1965" s="8">
        <f t="shared" si="371"/>
        <v>-4</v>
      </c>
      <c r="EW1965">
        <f t="shared" si="372"/>
        <v>0.34202014332566871</v>
      </c>
      <c r="EX1965">
        <f t="shared" si="334"/>
        <v>0.99441584371801539</v>
      </c>
      <c r="EZ1965">
        <f t="shared" si="335"/>
        <v>17.286082959411889</v>
      </c>
      <c r="FB1965" s="8">
        <f t="shared" si="390"/>
        <v>-6</v>
      </c>
      <c r="FD1965">
        <f t="shared" si="373"/>
        <v>0.49999999999999994</v>
      </c>
      <c r="FE1965">
        <f t="shared" si="336"/>
        <v>0.9860254037844387</v>
      </c>
      <c r="FG1965">
        <f t="shared" si="337"/>
        <v>16.670248639404857</v>
      </c>
      <c r="FI1965" s="8">
        <f t="shared" si="374"/>
        <v>-9</v>
      </c>
      <c r="FK1965">
        <f t="shared" si="375"/>
        <v>0.64278760968653925</v>
      </c>
      <c r="FL1965">
        <f t="shared" si="338"/>
        <v>0.9974479826061321</v>
      </c>
      <c r="FN1965">
        <f t="shared" si="339"/>
        <v>22.223152266939049</v>
      </c>
      <c r="FP1965" s="8">
        <f t="shared" si="376"/>
        <v>-11</v>
      </c>
      <c r="FQ1965" s="8">
        <f t="shared" si="377"/>
        <v>-53</v>
      </c>
      <c r="FR1965">
        <f t="shared" si="378"/>
        <v>0.76604444311897801</v>
      </c>
      <c r="FS1965">
        <f t="shared" si="340"/>
        <v>0.97984716465888966</v>
      </c>
      <c r="FT1965" t="e">
        <f t="shared" si="341"/>
        <v>#NUM!</v>
      </c>
      <c r="FU1965" t="e">
        <f t="shared" si="379"/>
        <v>#NUM!</v>
      </c>
      <c r="FW1965" s="8">
        <f t="shared" si="380"/>
        <v>-14</v>
      </c>
      <c r="FY1965">
        <f t="shared" si="381"/>
        <v>0.8660254037844386</v>
      </c>
      <c r="FZ1965">
        <f t="shared" si="342"/>
        <v>0.98497422611928565</v>
      </c>
      <c r="GB1965">
        <f t="shared" si="343"/>
        <v>20.014539984388406</v>
      </c>
      <c r="GD1965" s="8">
        <f t="shared" si="382"/>
        <v>-17</v>
      </c>
      <c r="GF1965">
        <f t="shared" si="383"/>
        <v>0.93969262078590832</v>
      </c>
      <c r="GG1965">
        <f t="shared" si="344"/>
        <v>0.98101112546008662</v>
      </c>
      <c r="GI1965">
        <f t="shared" si="345"/>
        <v>19.840028985185313</v>
      </c>
      <c r="GK1965" s="8">
        <f t="shared" si="384"/>
        <v>-20</v>
      </c>
      <c r="GM1965">
        <f t="shared" si="385"/>
        <v>0.98480775301220802</v>
      </c>
      <c r="GN1965">
        <f t="shared" si="346"/>
        <v>0.96149438007669685</v>
      </c>
      <c r="GP1965">
        <f t="shared" si="347"/>
        <v>18.023394859135646</v>
      </c>
      <c r="GR1965" s="8">
        <f t="shared" si="386"/>
        <v>-20</v>
      </c>
      <c r="GT1965">
        <f t="shared" si="387"/>
        <v>0.98480775301220802</v>
      </c>
      <c r="GU1965">
        <f t="shared" si="348"/>
        <v>0.96149438007669685</v>
      </c>
      <c r="GW1965">
        <f t="shared" si="349"/>
        <v>18.023394859135646</v>
      </c>
      <c r="GY1965" s="8">
        <f t="shared" si="388"/>
        <v>-25</v>
      </c>
      <c r="HA1965">
        <f t="shared" si="389"/>
        <v>1</v>
      </c>
      <c r="HB1965">
        <f t="shared" si="350"/>
        <v>1</v>
      </c>
      <c r="HD1965">
        <f t="shared" si="351"/>
        <v>25</v>
      </c>
    </row>
    <row r="1966" spans="1:212" x14ac:dyDescent="0.2">
      <c r="A1966">
        <v>-187</v>
      </c>
      <c r="B1966">
        <f t="shared" si="306"/>
        <v>-187</v>
      </c>
      <c r="C1966">
        <f t="shared" si="307"/>
        <v>-0.17364817766693033</v>
      </c>
      <c r="D1966">
        <f t="shared" si="308"/>
        <v>0.96396997169217635</v>
      </c>
      <c r="E1966">
        <f t="shared" si="352"/>
        <v>-3</v>
      </c>
      <c r="G1966">
        <f t="shared" si="309"/>
        <v>-13.297418619832047</v>
      </c>
      <c r="M1966">
        <f t="shared" si="310"/>
        <v>-0.34202014332566871</v>
      </c>
      <c r="N1966">
        <f t="shared" si="311"/>
        <v>0.8712885921207747</v>
      </c>
      <c r="O1966">
        <f t="shared" si="353"/>
        <v>5</v>
      </c>
      <c r="P1966">
        <f t="shared" si="312"/>
        <v>-10.872961333902383</v>
      </c>
      <c r="Q1966">
        <f t="shared" si="313"/>
        <v>-10.872961333902385</v>
      </c>
      <c r="R1966">
        <f t="shared" si="314"/>
        <v>-0.49999999999999994</v>
      </c>
      <c r="S1966">
        <f t="shared" si="315"/>
        <v>-2.8739745962155605</v>
      </c>
      <c r="U1966">
        <f t="shared" si="354"/>
        <v>7</v>
      </c>
      <c r="X1966">
        <f t="shared" si="316"/>
        <v>-9.3833939954901346</v>
      </c>
      <c r="Z1966">
        <f t="shared" si="355"/>
        <v>-0.64278760968653925</v>
      </c>
      <c r="AA1966">
        <f t="shared" si="317"/>
        <v>-4.0420068773363358</v>
      </c>
      <c r="AB1966">
        <f t="shared" si="356"/>
        <v>-187</v>
      </c>
      <c r="AC1966">
        <f t="shared" si="357"/>
        <v>10</v>
      </c>
      <c r="AE1966">
        <f t="shared" si="318"/>
        <v>-8.4794981488239323</v>
      </c>
      <c r="AG1966">
        <f t="shared" si="358"/>
        <v>-0.76604444311897801</v>
      </c>
      <c r="AH1966">
        <f t="shared" si="319"/>
        <v>-5.0872248248434158</v>
      </c>
      <c r="AJ1966">
        <f t="shared" si="359"/>
        <v>12</v>
      </c>
      <c r="AL1966">
        <f t="shared" si="320"/>
        <v>-6.3761020317433292</v>
      </c>
      <c r="AN1966">
        <f t="shared" si="360"/>
        <v>-0.8660254037844386</v>
      </c>
      <c r="AO1966">
        <f t="shared" si="321"/>
        <v>-5.9778700203075994</v>
      </c>
      <c r="AP1966">
        <f t="shared" si="322"/>
        <v>-187</v>
      </c>
      <c r="AQ1966">
        <f t="shared" si="361"/>
        <v>15</v>
      </c>
      <c r="AS1966">
        <f t="shared" si="323"/>
        <v>-3.8619594257254026</v>
      </c>
      <c r="AU1966">
        <f t="shared" si="362"/>
        <v>-0.93969262078590832</v>
      </c>
      <c r="AV1966">
        <f t="shared" si="324"/>
        <v>-6.6868806601529265</v>
      </c>
      <c r="AX1966">
        <f t="shared" si="363"/>
        <v>18</v>
      </c>
      <c r="AZ1966">
        <f t="shared" si="325"/>
        <v>-7.136236504873715E-2</v>
      </c>
      <c r="BB1966">
        <f t="shared" si="364"/>
        <v>-0.98480775301220802</v>
      </c>
      <c r="BC1966">
        <f t="shared" si="326"/>
        <v>-7.1927138148643861</v>
      </c>
      <c r="BE1966">
        <f t="shared" si="365"/>
        <v>21</v>
      </c>
      <c r="BG1966">
        <f t="shared" si="327"/>
        <v>5.7868969256944878</v>
      </c>
      <c r="BI1966">
        <f t="shared" si="366"/>
        <v>0</v>
      </c>
      <c r="BJ1966">
        <f t="shared" si="328"/>
        <v>1</v>
      </c>
      <c r="BL1966" t="e">
        <f t="shared" si="367"/>
        <v>#DIV/0!</v>
      </c>
      <c r="BN1966" t="e">
        <f t="shared" si="329"/>
        <v>#DIV/0!</v>
      </c>
      <c r="EL1966">
        <v>-187</v>
      </c>
      <c r="EM1966">
        <f t="shared" si="330"/>
        <v>-284.61103069502798</v>
      </c>
      <c r="EN1966">
        <f t="shared" si="368"/>
        <v>0.12999999999999998</v>
      </c>
      <c r="EO1966" s="8">
        <f t="shared" si="369"/>
        <v>-2</v>
      </c>
      <c r="EQ1966">
        <f t="shared" si="370"/>
        <v>0.17364817766693033</v>
      </c>
      <c r="ER1966">
        <f t="shared" si="331"/>
        <v>0.9986996072255625</v>
      </c>
      <c r="ES1966">
        <f t="shared" si="332"/>
        <v>17.660257631345079</v>
      </c>
      <c r="ET1966">
        <f t="shared" si="333"/>
        <v>17.660257631345079</v>
      </c>
      <c r="EU1966" s="8">
        <f t="shared" si="371"/>
        <v>-4</v>
      </c>
      <c r="EW1966">
        <f t="shared" si="372"/>
        <v>0.34202014332566871</v>
      </c>
      <c r="EX1966">
        <f t="shared" si="334"/>
        <v>0.99441584371801539</v>
      </c>
      <c r="EZ1966">
        <f t="shared" si="335"/>
        <v>17.286082959411889</v>
      </c>
      <c r="FB1966" s="8">
        <f t="shared" si="390"/>
        <v>-6</v>
      </c>
      <c r="FD1966">
        <f t="shared" si="373"/>
        <v>0.49999999999999994</v>
      </c>
      <c r="FE1966">
        <f t="shared" si="336"/>
        <v>0.9860254037844387</v>
      </c>
      <c r="FG1966">
        <f t="shared" si="337"/>
        <v>16.670248639404857</v>
      </c>
      <c r="FI1966" s="8">
        <f t="shared" si="374"/>
        <v>-9</v>
      </c>
      <c r="FK1966">
        <f t="shared" si="375"/>
        <v>0.64278760968653925</v>
      </c>
      <c r="FL1966">
        <f t="shared" si="338"/>
        <v>0.9974479826061321</v>
      </c>
      <c r="FN1966">
        <f t="shared" si="339"/>
        <v>22.223152266939049</v>
      </c>
      <c r="FP1966" s="8">
        <f t="shared" si="376"/>
        <v>-11</v>
      </c>
      <c r="FQ1966" s="8">
        <f t="shared" si="377"/>
        <v>-53</v>
      </c>
      <c r="FR1966">
        <f t="shared" si="378"/>
        <v>0.76604444311897801</v>
      </c>
      <c r="FS1966">
        <f t="shared" si="340"/>
        <v>0.97984716465888966</v>
      </c>
      <c r="FT1966" t="e">
        <f t="shared" si="341"/>
        <v>#NUM!</v>
      </c>
      <c r="FU1966" t="e">
        <f t="shared" si="379"/>
        <v>#NUM!</v>
      </c>
      <c r="FW1966" s="8">
        <f t="shared" si="380"/>
        <v>-14</v>
      </c>
      <c r="FY1966">
        <f t="shared" si="381"/>
        <v>0.8660254037844386</v>
      </c>
      <c r="FZ1966">
        <f t="shared" si="342"/>
        <v>0.98497422611928565</v>
      </c>
      <c r="GB1966">
        <f t="shared" si="343"/>
        <v>20.014539984388406</v>
      </c>
      <c r="GD1966" s="8">
        <f t="shared" si="382"/>
        <v>-17</v>
      </c>
      <c r="GF1966">
        <f t="shared" si="383"/>
        <v>0.93969262078590832</v>
      </c>
      <c r="GG1966">
        <f t="shared" si="344"/>
        <v>0.98101112546008662</v>
      </c>
      <c r="GI1966">
        <f t="shared" si="345"/>
        <v>19.840028985185313</v>
      </c>
      <c r="GK1966" s="8">
        <f t="shared" si="384"/>
        <v>-20</v>
      </c>
      <c r="GM1966">
        <f t="shared" si="385"/>
        <v>0.98480775301220802</v>
      </c>
      <c r="GN1966">
        <f t="shared" si="346"/>
        <v>0.96149438007669685</v>
      </c>
      <c r="GP1966">
        <f t="shared" si="347"/>
        <v>18.023394859135646</v>
      </c>
      <c r="GR1966" s="8">
        <f t="shared" si="386"/>
        <v>-20</v>
      </c>
      <c r="GT1966">
        <f t="shared" si="387"/>
        <v>0.98480775301220802</v>
      </c>
      <c r="GU1966">
        <f t="shared" si="348"/>
        <v>0.96149438007669685</v>
      </c>
      <c r="GW1966">
        <f t="shared" si="349"/>
        <v>18.023394859135646</v>
      </c>
      <c r="GY1966" s="8">
        <f t="shared" si="388"/>
        <v>-25</v>
      </c>
      <c r="HA1966">
        <f t="shared" si="389"/>
        <v>1</v>
      </c>
      <c r="HB1966">
        <f t="shared" si="350"/>
        <v>1</v>
      </c>
      <c r="HD1966">
        <f t="shared" si="351"/>
        <v>25</v>
      </c>
    </row>
    <row r="1967" spans="1:212" x14ac:dyDescent="0.2">
      <c r="A1967">
        <v>-186</v>
      </c>
      <c r="B1967">
        <f t="shared" si="306"/>
        <v>-186</v>
      </c>
      <c r="C1967">
        <f t="shared" si="307"/>
        <v>-0.17364817766693033</v>
      </c>
      <c r="D1967">
        <f t="shared" si="308"/>
        <v>0.96396997169217635</v>
      </c>
      <c r="E1967">
        <f t="shared" si="352"/>
        <v>-3</v>
      </c>
      <c r="G1967">
        <f t="shared" si="309"/>
        <v>-13.297418619832047</v>
      </c>
      <c r="M1967">
        <f t="shared" si="310"/>
        <v>-0.34202014332566871</v>
      </c>
      <c r="N1967">
        <f t="shared" si="311"/>
        <v>0.8712885921207747</v>
      </c>
      <c r="O1967">
        <f t="shared" si="353"/>
        <v>5</v>
      </c>
      <c r="P1967">
        <f t="shared" si="312"/>
        <v>-10.872961333902383</v>
      </c>
      <c r="Q1967">
        <f t="shared" si="313"/>
        <v>-10.872961333902385</v>
      </c>
      <c r="R1967">
        <f t="shared" si="314"/>
        <v>-0.49999999999999994</v>
      </c>
      <c r="S1967">
        <f t="shared" si="315"/>
        <v>-2.8539745962155605</v>
      </c>
      <c r="U1967">
        <f t="shared" si="354"/>
        <v>7</v>
      </c>
      <c r="X1967">
        <f t="shared" si="316"/>
        <v>-9.3833939954901346</v>
      </c>
      <c r="Z1967">
        <f t="shared" si="355"/>
        <v>-0.64278760968653925</v>
      </c>
      <c r="AA1967">
        <f t="shared" si="317"/>
        <v>-4.016295372948874</v>
      </c>
      <c r="AB1967">
        <f t="shared" si="356"/>
        <v>-186</v>
      </c>
      <c r="AC1967">
        <f t="shared" si="357"/>
        <v>10</v>
      </c>
      <c r="AE1967">
        <f t="shared" si="318"/>
        <v>-8.4794981488239323</v>
      </c>
      <c r="AG1967">
        <f t="shared" si="358"/>
        <v>-0.76604444311897801</v>
      </c>
      <c r="AH1967">
        <f t="shared" si="319"/>
        <v>-5.0565830471186564</v>
      </c>
      <c r="AJ1967">
        <f t="shared" si="359"/>
        <v>12</v>
      </c>
      <c r="AL1967">
        <f t="shared" si="320"/>
        <v>-6.3761020317433292</v>
      </c>
      <c r="AN1967">
        <f t="shared" si="360"/>
        <v>-0.8660254037844386</v>
      </c>
      <c r="AO1967">
        <f t="shared" si="321"/>
        <v>-5.9432290041562226</v>
      </c>
      <c r="AP1967">
        <f t="shared" si="322"/>
        <v>-186</v>
      </c>
      <c r="AQ1967">
        <f t="shared" si="361"/>
        <v>15</v>
      </c>
      <c r="AS1967">
        <f t="shared" si="323"/>
        <v>-3.8619594257254026</v>
      </c>
      <c r="AU1967">
        <f t="shared" si="362"/>
        <v>-0.93969262078590832</v>
      </c>
      <c r="AV1967">
        <f t="shared" si="324"/>
        <v>-6.6492929553214903</v>
      </c>
      <c r="AX1967">
        <f t="shared" si="363"/>
        <v>18</v>
      </c>
      <c r="AZ1967">
        <f t="shared" si="325"/>
        <v>-7.136236504873715E-2</v>
      </c>
      <c r="BB1967">
        <f t="shared" si="364"/>
        <v>-0.98480775301220802</v>
      </c>
      <c r="BC1967">
        <f t="shared" si="326"/>
        <v>-7.1533215047438974</v>
      </c>
      <c r="BE1967">
        <f t="shared" si="365"/>
        <v>21</v>
      </c>
      <c r="BG1967">
        <f t="shared" si="327"/>
        <v>5.7868969256944878</v>
      </c>
      <c r="BI1967">
        <f t="shared" si="366"/>
        <v>0</v>
      </c>
      <c r="BJ1967">
        <f t="shared" si="328"/>
        <v>1</v>
      </c>
      <c r="BL1967" t="e">
        <f t="shared" si="367"/>
        <v>#DIV/0!</v>
      </c>
      <c r="BN1967" t="e">
        <f t="shared" si="329"/>
        <v>#DIV/0!</v>
      </c>
      <c r="EL1967">
        <v>-186</v>
      </c>
      <c r="EM1967">
        <f t="shared" si="330"/>
        <v>-285.23782838069536</v>
      </c>
      <c r="EN1967">
        <f t="shared" si="368"/>
        <v>0.13999999999999999</v>
      </c>
      <c r="EO1967" s="8">
        <f t="shared" si="369"/>
        <v>-2</v>
      </c>
      <c r="EQ1967">
        <f t="shared" si="370"/>
        <v>0.17364817766693033</v>
      </c>
      <c r="ER1967">
        <f t="shared" si="331"/>
        <v>0.9986996072255625</v>
      </c>
      <c r="ES1967">
        <f t="shared" si="332"/>
        <v>17.660257631345079</v>
      </c>
      <c r="ET1967">
        <f t="shared" si="333"/>
        <v>17.660257631345079</v>
      </c>
      <c r="EU1967" s="8">
        <f t="shared" si="371"/>
        <v>-4</v>
      </c>
      <c r="EW1967">
        <f t="shared" si="372"/>
        <v>0.34202014332566871</v>
      </c>
      <c r="EX1967">
        <f t="shared" si="334"/>
        <v>0.99441584371801539</v>
      </c>
      <c r="EZ1967">
        <f t="shared" si="335"/>
        <v>17.286082959411889</v>
      </c>
      <c r="FB1967" s="8">
        <f t="shared" si="390"/>
        <v>-6</v>
      </c>
      <c r="FD1967">
        <f t="shared" si="373"/>
        <v>0.49999999999999994</v>
      </c>
      <c r="FE1967">
        <f t="shared" si="336"/>
        <v>0.9860254037844387</v>
      </c>
      <c r="FG1967">
        <f t="shared" si="337"/>
        <v>16.670248639404857</v>
      </c>
      <c r="FI1967" s="8">
        <f t="shared" si="374"/>
        <v>-9</v>
      </c>
      <c r="FK1967">
        <f t="shared" si="375"/>
        <v>0.64278760968653925</v>
      </c>
      <c r="FL1967">
        <f t="shared" si="338"/>
        <v>0.9974479826061321</v>
      </c>
      <c r="FN1967">
        <f t="shared" si="339"/>
        <v>22.223152266939049</v>
      </c>
      <c r="FP1967" s="8">
        <f t="shared" si="376"/>
        <v>-11</v>
      </c>
      <c r="FQ1967" s="8">
        <f t="shared" si="377"/>
        <v>-53</v>
      </c>
      <c r="FR1967">
        <f t="shared" si="378"/>
        <v>0.76604444311897801</v>
      </c>
      <c r="FS1967">
        <f t="shared" si="340"/>
        <v>0.97984716465888966</v>
      </c>
      <c r="FT1967" t="e">
        <f t="shared" si="341"/>
        <v>#NUM!</v>
      </c>
      <c r="FU1967" t="e">
        <f t="shared" si="379"/>
        <v>#NUM!</v>
      </c>
      <c r="FW1967" s="8">
        <f t="shared" si="380"/>
        <v>-14</v>
      </c>
      <c r="FY1967">
        <f t="shared" si="381"/>
        <v>0.8660254037844386</v>
      </c>
      <c r="FZ1967">
        <f t="shared" si="342"/>
        <v>0.98497422611928565</v>
      </c>
      <c r="GB1967">
        <f t="shared" si="343"/>
        <v>20.014539984388406</v>
      </c>
      <c r="GD1967" s="8">
        <f t="shared" si="382"/>
        <v>-17</v>
      </c>
      <c r="GF1967">
        <f t="shared" si="383"/>
        <v>0.93969262078590832</v>
      </c>
      <c r="GG1967">
        <f t="shared" si="344"/>
        <v>0.98101112546008662</v>
      </c>
      <c r="GI1967">
        <f t="shared" si="345"/>
        <v>19.840028985185313</v>
      </c>
      <c r="GK1967" s="8">
        <f t="shared" si="384"/>
        <v>-20</v>
      </c>
      <c r="GM1967">
        <f t="shared" si="385"/>
        <v>0.98480775301220802</v>
      </c>
      <c r="GN1967">
        <f t="shared" si="346"/>
        <v>0.96149438007669685</v>
      </c>
      <c r="GP1967">
        <f t="shared" si="347"/>
        <v>18.023394859135646</v>
      </c>
      <c r="GR1967" s="8">
        <f t="shared" si="386"/>
        <v>-20</v>
      </c>
      <c r="GT1967">
        <f t="shared" si="387"/>
        <v>0.98480775301220802</v>
      </c>
      <c r="GU1967">
        <f t="shared" si="348"/>
        <v>0.96149438007669685</v>
      </c>
      <c r="GW1967">
        <f t="shared" si="349"/>
        <v>18.023394859135646</v>
      </c>
      <c r="GY1967" s="8">
        <f t="shared" si="388"/>
        <v>-25</v>
      </c>
      <c r="HA1967">
        <f t="shared" si="389"/>
        <v>1</v>
      </c>
      <c r="HB1967">
        <f t="shared" si="350"/>
        <v>1</v>
      </c>
      <c r="HD1967">
        <f t="shared" si="351"/>
        <v>25</v>
      </c>
    </row>
    <row r="1968" spans="1:212" x14ac:dyDescent="0.2">
      <c r="A1968">
        <v>-185</v>
      </c>
      <c r="B1968">
        <f t="shared" si="306"/>
        <v>-185</v>
      </c>
      <c r="C1968">
        <f t="shared" si="307"/>
        <v>-0.17364817766693033</v>
      </c>
      <c r="D1968">
        <f t="shared" si="308"/>
        <v>0.96396997169217635</v>
      </c>
      <c r="E1968">
        <f t="shared" si="352"/>
        <v>-3</v>
      </c>
      <c r="G1968">
        <f t="shared" si="309"/>
        <v>-13.297418619832047</v>
      </c>
      <c r="M1968">
        <f t="shared" si="310"/>
        <v>-0.34202014332566871</v>
      </c>
      <c r="N1968">
        <f t="shared" si="311"/>
        <v>0.8712885921207747</v>
      </c>
      <c r="O1968">
        <f t="shared" si="353"/>
        <v>5</v>
      </c>
      <c r="P1968">
        <f t="shared" si="312"/>
        <v>-10.872961333902383</v>
      </c>
      <c r="Q1968">
        <f t="shared" si="313"/>
        <v>-10.872961333902385</v>
      </c>
      <c r="R1968">
        <f t="shared" si="314"/>
        <v>-0.49999999999999994</v>
      </c>
      <c r="S1968">
        <f t="shared" si="315"/>
        <v>-2.8339745962155605</v>
      </c>
      <c r="U1968">
        <f t="shared" si="354"/>
        <v>7</v>
      </c>
      <c r="X1968">
        <f t="shared" si="316"/>
        <v>-9.3833939954901346</v>
      </c>
      <c r="Z1968">
        <f t="shared" si="355"/>
        <v>-0.64278760968653925</v>
      </c>
      <c r="AA1968">
        <f t="shared" si="317"/>
        <v>-3.9905838685614121</v>
      </c>
      <c r="AB1968">
        <f t="shared" si="356"/>
        <v>-185</v>
      </c>
      <c r="AC1968">
        <f t="shared" si="357"/>
        <v>10</v>
      </c>
      <c r="AE1968">
        <f t="shared" si="318"/>
        <v>-8.4794981488239323</v>
      </c>
      <c r="AG1968">
        <f t="shared" si="358"/>
        <v>-0.76604444311897801</v>
      </c>
      <c r="AH1968">
        <f t="shared" si="319"/>
        <v>-5.025941269393897</v>
      </c>
      <c r="AJ1968">
        <f t="shared" si="359"/>
        <v>12</v>
      </c>
      <c r="AL1968">
        <f t="shared" si="320"/>
        <v>-6.3761020317433292</v>
      </c>
      <c r="AN1968">
        <f t="shared" si="360"/>
        <v>-0.8660254037844386</v>
      </c>
      <c r="AO1968">
        <f t="shared" si="321"/>
        <v>-5.9085879880048449</v>
      </c>
      <c r="AP1968">
        <f t="shared" si="322"/>
        <v>-185</v>
      </c>
      <c r="AQ1968">
        <f t="shared" si="361"/>
        <v>15</v>
      </c>
      <c r="AS1968">
        <f t="shared" si="323"/>
        <v>-3.8619594257254026</v>
      </c>
      <c r="AU1968">
        <f t="shared" si="362"/>
        <v>-0.93969262078590832</v>
      </c>
      <c r="AV1968">
        <f t="shared" si="324"/>
        <v>-6.6117052504900533</v>
      </c>
      <c r="AX1968">
        <f t="shared" si="363"/>
        <v>18</v>
      </c>
      <c r="AZ1968">
        <f t="shared" si="325"/>
        <v>-7.136236504873715E-2</v>
      </c>
      <c r="BB1968">
        <f t="shared" si="364"/>
        <v>-0.98480775301220802</v>
      </c>
      <c r="BC1968">
        <f t="shared" si="326"/>
        <v>-7.1139291946234096</v>
      </c>
      <c r="BE1968">
        <f t="shared" si="365"/>
        <v>21</v>
      </c>
      <c r="BG1968">
        <f t="shared" si="327"/>
        <v>5.7868969256944878</v>
      </c>
      <c r="BI1968">
        <f t="shared" si="366"/>
        <v>0</v>
      </c>
      <c r="BJ1968">
        <f t="shared" si="328"/>
        <v>1</v>
      </c>
      <c r="BL1968" t="e">
        <f t="shared" si="367"/>
        <v>#DIV/0!</v>
      </c>
      <c r="BN1968" t="e">
        <f t="shared" si="329"/>
        <v>#DIV/0!</v>
      </c>
      <c r="EL1968">
        <v>-185</v>
      </c>
      <c r="EM1968">
        <f t="shared" si="330"/>
        <v>-285.52035970444496</v>
      </c>
      <c r="EN1968">
        <f t="shared" si="368"/>
        <v>0.15</v>
      </c>
      <c r="EO1968" s="8">
        <f t="shared" si="369"/>
        <v>-2</v>
      </c>
      <c r="EQ1968">
        <f t="shared" si="370"/>
        <v>0.17364817766693033</v>
      </c>
      <c r="ER1968">
        <f t="shared" si="331"/>
        <v>0.9986996072255625</v>
      </c>
      <c r="ES1968">
        <f t="shared" si="332"/>
        <v>17.660257631345079</v>
      </c>
      <c r="ET1968">
        <f t="shared" si="333"/>
        <v>17.660257631345079</v>
      </c>
      <c r="EU1968" s="8">
        <f t="shared" si="371"/>
        <v>-4</v>
      </c>
      <c r="EW1968">
        <f t="shared" si="372"/>
        <v>0.34202014332566871</v>
      </c>
      <c r="EX1968">
        <f t="shared" si="334"/>
        <v>0.99441584371801539</v>
      </c>
      <c r="EZ1968">
        <f t="shared" si="335"/>
        <v>17.286082959411889</v>
      </c>
      <c r="FB1968" s="8">
        <f t="shared" si="390"/>
        <v>-6</v>
      </c>
      <c r="FD1968">
        <f t="shared" si="373"/>
        <v>0.49999999999999994</v>
      </c>
      <c r="FE1968">
        <f t="shared" si="336"/>
        <v>0.9860254037844387</v>
      </c>
      <c r="FG1968">
        <f t="shared" si="337"/>
        <v>16.670248639404857</v>
      </c>
      <c r="FI1968" s="8">
        <f t="shared" si="374"/>
        <v>-9</v>
      </c>
      <c r="FK1968">
        <f t="shared" si="375"/>
        <v>0.64278760968653925</v>
      </c>
      <c r="FL1968">
        <f t="shared" si="338"/>
        <v>0.9974479826061321</v>
      </c>
      <c r="FN1968">
        <f t="shared" si="339"/>
        <v>22.223152266939049</v>
      </c>
      <c r="FP1968" s="8">
        <f t="shared" si="376"/>
        <v>-11</v>
      </c>
      <c r="FQ1968" s="8">
        <f t="shared" si="377"/>
        <v>-53</v>
      </c>
      <c r="FR1968">
        <f t="shared" si="378"/>
        <v>0.76604444311897801</v>
      </c>
      <c r="FS1968">
        <f t="shared" si="340"/>
        <v>0.97984716465888966</v>
      </c>
      <c r="FT1968" t="e">
        <f t="shared" si="341"/>
        <v>#NUM!</v>
      </c>
      <c r="FU1968" t="e">
        <f t="shared" si="379"/>
        <v>#NUM!</v>
      </c>
      <c r="FW1968" s="8">
        <f t="shared" si="380"/>
        <v>-14</v>
      </c>
      <c r="FY1968">
        <f t="shared" si="381"/>
        <v>0.8660254037844386</v>
      </c>
      <c r="FZ1968">
        <f t="shared" si="342"/>
        <v>0.98497422611928565</v>
      </c>
      <c r="GB1968">
        <f t="shared" si="343"/>
        <v>20.014539984388406</v>
      </c>
      <c r="GD1968" s="8">
        <f t="shared" si="382"/>
        <v>-17</v>
      </c>
      <c r="GF1968">
        <f t="shared" si="383"/>
        <v>0.93969262078590832</v>
      </c>
      <c r="GG1968">
        <f t="shared" si="344"/>
        <v>0.98101112546008662</v>
      </c>
      <c r="GI1968">
        <f t="shared" si="345"/>
        <v>19.840028985185313</v>
      </c>
      <c r="GK1968" s="8">
        <f t="shared" si="384"/>
        <v>-20</v>
      </c>
      <c r="GM1968">
        <f t="shared" si="385"/>
        <v>0.98480775301220802</v>
      </c>
      <c r="GN1968">
        <f t="shared" si="346"/>
        <v>0.96149438007669685</v>
      </c>
      <c r="GP1968">
        <f t="shared" si="347"/>
        <v>18.023394859135646</v>
      </c>
      <c r="GR1968" s="8">
        <f t="shared" si="386"/>
        <v>-20</v>
      </c>
      <c r="GT1968">
        <f t="shared" si="387"/>
        <v>0.98480775301220802</v>
      </c>
      <c r="GU1968">
        <f t="shared" si="348"/>
        <v>0.96149438007669685</v>
      </c>
      <c r="GW1968">
        <f t="shared" si="349"/>
        <v>18.023394859135646</v>
      </c>
      <c r="GY1968" s="8">
        <f t="shared" si="388"/>
        <v>-25</v>
      </c>
      <c r="HA1968">
        <f t="shared" si="389"/>
        <v>1</v>
      </c>
      <c r="HB1968">
        <f t="shared" si="350"/>
        <v>1</v>
      </c>
      <c r="HD1968">
        <f t="shared" si="351"/>
        <v>25</v>
      </c>
    </row>
    <row r="1969" spans="1:212" x14ac:dyDescent="0.2">
      <c r="A1969">
        <v>-184</v>
      </c>
      <c r="B1969">
        <f t="shared" si="306"/>
        <v>-184</v>
      </c>
      <c r="C1969">
        <f t="shared" si="307"/>
        <v>-0.17364817766693033</v>
      </c>
      <c r="D1969">
        <f t="shared" si="308"/>
        <v>0.96396997169217635</v>
      </c>
      <c r="E1969">
        <f t="shared" si="352"/>
        <v>-3</v>
      </c>
      <c r="G1969">
        <f t="shared" si="309"/>
        <v>-13.297418619832047</v>
      </c>
      <c r="M1969">
        <f t="shared" si="310"/>
        <v>-0.34202014332566871</v>
      </c>
      <c r="N1969">
        <f t="shared" si="311"/>
        <v>0.8712885921207747</v>
      </c>
      <c r="O1969">
        <f t="shared" si="353"/>
        <v>5</v>
      </c>
      <c r="P1969">
        <f t="shared" si="312"/>
        <v>-10.872961333902383</v>
      </c>
      <c r="Q1969">
        <f t="shared" si="313"/>
        <v>-10.872961333902385</v>
      </c>
      <c r="R1969">
        <f t="shared" si="314"/>
        <v>-0.49999999999999994</v>
      </c>
      <c r="S1969">
        <f t="shared" si="315"/>
        <v>-2.8139745962155605</v>
      </c>
      <c r="U1969">
        <f t="shared" si="354"/>
        <v>7</v>
      </c>
      <c r="X1969">
        <f t="shared" si="316"/>
        <v>-9.3833939954901346</v>
      </c>
      <c r="Z1969">
        <f t="shared" si="355"/>
        <v>-0.64278760968653925</v>
      </c>
      <c r="AA1969">
        <f t="shared" si="317"/>
        <v>-3.9648723641739512</v>
      </c>
      <c r="AB1969">
        <f t="shared" si="356"/>
        <v>-184</v>
      </c>
      <c r="AC1969">
        <f t="shared" si="357"/>
        <v>10</v>
      </c>
      <c r="AE1969">
        <f t="shared" si="318"/>
        <v>-8.4794981488239323</v>
      </c>
      <c r="AG1969">
        <f t="shared" si="358"/>
        <v>-0.76604444311897801</v>
      </c>
      <c r="AH1969">
        <f t="shared" si="319"/>
        <v>-4.9952994916691384</v>
      </c>
      <c r="AJ1969">
        <f t="shared" si="359"/>
        <v>12</v>
      </c>
      <c r="AL1969">
        <f t="shared" si="320"/>
        <v>-6.3761020317433292</v>
      </c>
      <c r="AN1969">
        <f t="shared" si="360"/>
        <v>-0.8660254037844386</v>
      </c>
      <c r="AO1969">
        <f t="shared" si="321"/>
        <v>-5.8739469718534671</v>
      </c>
      <c r="AP1969">
        <f t="shared" si="322"/>
        <v>-184</v>
      </c>
      <c r="AQ1969">
        <f t="shared" si="361"/>
        <v>15</v>
      </c>
      <c r="AS1969">
        <f t="shared" si="323"/>
        <v>-3.8619594257254026</v>
      </c>
      <c r="AU1969">
        <f t="shared" si="362"/>
        <v>-0.93969262078590832</v>
      </c>
      <c r="AV1969">
        <f t="shared" si="324"/>
        <v>-6.5741175456586172</v>
      </c>
      <c r="AX1969">
        <f t="shared" si="363"/>
        <v>18</v>
      </c>
      <c r="AZ1969">
        <f t="shared" si="325"/>
        <v>-7.136236504873715E-2</v>
      </c>
      <c r="BB1969">
        <f t="shared" si="364"/>
        <v>-0.98480775301220802</v>
      </c>
      <c r="BC1969">
        <f t="shared" si="326"/>
        <v>-7.0745368845029208</v>
      </c>
      <c r="BE1969">
        <f t="shared" si="365"/>
        <v>21</v>
      </c>
      <c r="BG1969">
        <f t="shared" si="327"/>
        <v>5.7868969256944878</v>
      </c>
      <c r="BI1969">
        <f t="shared" si="366"/>
        <v>0</v>
      </c>
      <c r="BJ1969">
        <f t="shared" si="328"/>
        <v>1</v>
      </c>
      <c r="BL1969" t="e">
        <f t="shared" si="367"/>
        <v>#DIV/0!</v>
      </c>
      <c r="BN1969" t="e">
        <f t="shared" si="329"/>
        <v>#DIV/0!</v>
      </c>
      <c r="EL1969">
        <v>-184</v>
      </c>
      <c r="EM1969">
        <f t="shared" si="330"/>
        <v>-285.64749015033516</v>
      </c>
      <c r="EN1969">
        <f t="shared" si="368"/>
        <v>0.16</v>
      </c>
      <c r="EO1969" s="8">
        <f t="shared" si="369"/>
        <v>-2</v>
      </c>
      <c r="EQ1969">
        <f t="shared" si="370"/>
        <v>0.17364817766693033</v>
      </c>
      <c r="ER1969">
        <f t="shared" si="331"/>
        <v>0.9986996072255625</v>
      </c>
      <c r="ES1969">
        <f t="shared" si="332"/>
        <v>17.660257631345079</v>
      </c>
      <c r="ET1969">
        <f t="shared" si="333"/>
        <v>17.660257631345079</v>
      </c>
      <c r="EU1969" s="8">
        <f t="shared" si="371"/>
        <v>-4</v>
      </c>
      <c r="EW1969">
        <f t="shared" si="372"/>
        <v>0.34202014332566871</v>
      </c>
      <c r="EX1969">
        <f t="shared" si="334"/>
        <v>0.99441584371801539</v>
      </c>
      <c r="EZ1969">
        <f t="shared" si="335"/>
        <v>17.286082959411889</v>
      </c>
      <c r="FB1969" s="8">
        <f t="shared" si="390"/>
        <v>-6</v>
      </c>
      <c r="FD1969">
        <f t="shared" si="373"/>
        <v>0.49999999999999994</v>
      </c>
      <c r="FE1969">
        <f t="shared" si="336"/>
        <v>0.9860254037844387</v>
      </c>
      <c r="FG1969">
        <f t="shared" si="337"/>
        <v>16.670248639404857</v>
      </c>
      <c r="FI1969" s="8">
        <f t="shared" si="374"/>
        <v>-9</v>
      </c>
      <c r="FK1969">
        <f t="shared" si="375"/>
        <v>0.64278760968653925</v>
      </c>
      <c r="FL1969">
        <f t="shared" si="338"/>
        <v>0.9974479826061321</v>
      </c>
      <c r="FN1969">
        <f t="shared" si="339"/>
        <v>22.223152266939049</v>
      </c>
      <c r="FP1969" s="8">
        <f t="shared" si="376"/>
        <v>-11</v>
      </c>
      <c r="FQ1969" s="8">
        <f t="shared" si="377"/>
        <v>-53</v>
      </c>
      <c r="FR1969">
        <f t="shared" si="378"/>
        <v>0.76604444311897801</v>
      </c>
      <c r="FS1969">
        <f t="shared" si="340"/>
        <v>0.97984716465888966</v>
      </c>
      <c r="FT1969" t="e">
        <f t="shared" si="341"/>
        <v>#NUM!</v>
      </c>
      <c r="FU1969" t="e">
        <f t="shared" si="379"/>
        <v>#NUM!</v>
      </c>
      <c r="FW1969" s="8">
        <f t="shared" si="380"/>
        <v>-14</v>
      </c>
      <c r="FY1969">
        <f t="shared" si="381"/>
        <v>0.8660254037844386</v>
      </c>
      <c r="FZ1969">
        <f t="shared" si="342"/>
        <v>0.98497422611928565</v>
      </c>
      <c r="GB1969">
        <f t="shared" si="343"/>
        <v>20.014539984388406</v>
      </c>
      <c r="GD1969" s="8">
        <f t="shared" si="382"/>
        <v>-17</v>
      </c>
      <c r="GF1969">
        <f t="shared" si="383"/>
        <v>0.93969262078590832</v>
      </c>
      <c r="GG1969">
        <f t="shared" si="344"/>
        <v>0.98101112546008662</v>
      </c>
      <c r="GI1969">
        <f t="shared" si="345"/>
        <v>19.840028985185313</v>
      </c>
      <c r="GK1969" s="8">
        <f t="shared" si="384"/>
        <v>-20</v>
      </c>
      <c r="GM1969">
        <f t="shared" si="385"/>
        <v>0.98480775301220802</v>
      </c>
      <c r="GN1969">
        <f t="shared" si="346"/>
        <v>0.96149438007669685</v>
      </c>
      <c r="GP1969">
        <f t="shared" si="347"/>
        <v>18.023394859135646</v>
      </c>
      <c r="GR1969" s="8">
        <f t="shared" si="386"/>
        <v>-20</v>
      </c>
      <c r="GT1969">
        <f t="shared" si="387"/>
        <v>0.98480775301220802</v>
      </c>
      <c r="GU1969">
        <f t="shared" si="348"/>
        <v>0.96149438007669685</v>
      </c>
      <c r="GW1969">
        <f t="shared" si="349"/>
        <v>18.023394859135646</v>
      </c>
      <c r="GY1969" s="8">
        <f t="shared" si="388"/>
        <v>-25</v>
      </c>
      <c r="HA1969">
        <f t="shared" si="389"/>
        <v>1</v>
      </c>
      <c r="HB1969">
        <f t="shared" si="350"/>
        <v>1</v>
      </c>
      <c r="HD1969">
        <f t="shared" si="351"/>
        <v>25</v>
      </c>
    </row>
    <row r="1970" spans="1:212" x14ac:dyDescent="0.2">
      <c r="A1970">
        <v>-183</v>
      </c>
      <c r="B1970">
        <f t="shared" si="306"/>
        <v>-183</v>
      </c>
      <c r="C1970">
        <f t="shared" si="307"/>
        <v>-0.17364817766693033</v>
      </c>
      <c r="D1970">
        <f t="shared" si="308"/>
        <v>0.96396997169217635</v>
      </c>
      <c r="E1970">
        <f t="shared" si="352"/>
        <v>-3</v>
      </c>
      <c r="G1970">
        <f t="shared" si="309"/>
        <v>-13.297418619832047</v>
      </c>
      <c r="M1970">
        <f t="shared" si="310"/>
        <v>-0.34202014332566871</v>
      </c>
      <c r="N1970">
        <f t="shared" si="311"/>
        <v>0.8712885921207747</v>
      </c>
      <c r="O1970">
        <f t="shared" si="353"/>
        <v>5</v>
      </c>
      <c r="P1970">
        <f t="shared" si="312"/>
        <v>-10.872961333902383</v>
      </c>
      <c r="Q1970">
        <f t="shared" si="313"/>
        <v>-10.872961333902385</v>
      </c>
      <c r="R1970">
        <f t="shared" si="314"/>
        <v>-0.49999999999999994</v>
      </c>
      <c r="S1970">
        <f t="shared" si="315"/>
        <v>-2.7939745962155604</v>
      </c>
      <c r="U1970">
        <f t="shared" si="354"/>
        <v>7</v>
      </c>
      <c r="X1970">
        <f t="shared" si="316"/>
        <v>-9.3833939954901346</v>
      </c>
      <c r="Z1970">
        <f t="shared" si="355"/>
        <v>-0.64278760968653925</v>
      </c>
      <c r="AA1970">
        <f t="shared" si="317"/>
        <v>-3.9391608597864893</v>
      </c>
      <c r="AB1970">
        <f t="shared" si="356"/>
        <v>-183</v>
      </c>
      <c r="AC1970">
        <f t="shared" si="357"/>
        <v>10</v>
      </c>
      <c r="AE1970">
        <f t="shared" si="318"/>
        <v>-8.4794981488239323</v>
      </c>
      <c r="AG1970">
        <f t="shared" si="358"/>
        <v>-0.76604444311897801</v>
      </c>
      <c r="AH1970">
        <f t="shared" si="319"/>
        <v>-4.964657713944379</v>
      </c>
      <c r="AJ1970">
        <f t="shared" si="359"/>
        <v>12</v>
      </c>
      <c r="AL1970">
        <f t="shared" si="320"/>
        <v>-6.3761020317433292</v>
      </c>
      <c r="AN1970">
        <f t="shared" si="360"/>
        <v>-0.8660254037844386</v>
      </c>
      <c r="AO1970">
        <f t="shared" si="321"/>
        <v>-5.8393059557020894</v>
      </c>
      <c r="AP1970">
        <f t="shared" si="322"/>
        <v>-183</v>
      </c>
      <c r="AQ1970">
        <f t="shared" si="361"/>
        <v>15</v>
      </c>
      <c r="AS1970">
        <f t="shared" si="323"/>
        <v>-3.8619594257254026</v>
      </c>
      <c r="AU1970">
        <f t="shared" si="362"/>
        <v>-0.93969262078590832</v>
      </c>
      <c r="AV1970">
        <f t="shared" si="324"/>
        <v>-6.536529840827181</v>
      </c>
      <c r="AX1970">
        <f t="shared" si="363"/>
        <v>18</v>
      </c>
      <c r="AZ1970">
        <f t="shared" si="325"/>
        <v>-7.136236504873715E-2</v>
      </c>
      <c r="BB1970">
        <f t="shared" si="364"/>
        <v>-0.98480775301220802</v>
      </c>
      <c r="BC1970">
        <f t="shared" si="326"/>
        <v>-7.035144574382433</v>
      </c>
      <c r="BE1970">
        <f t="shared" si="365"/>
        <v>21</v>
      </c>
      <c r="BG1970">
        <f t="shared" si="327"/>
        <v>5.7868969256944878</v>
      </c>
      <c r="BI1970">
        <f t="shared" si="366"/>
        <v>0</v>
      </c>
      <c r="BJ1970">
        <f t="shared" si="328"/>
        <v>1</v>
      </c>
      <c r="BL1970" t="e">
        <f t="shared" si="367"/>
        <v>#DIV/0!</v>
      </c>
      <c r="BN1970" t="e">
        <f t="shared" si="329"/>
        <v>#DIV/0!</v>
      </c>
      <c r="EL1970">
        <v>-183</v>
      </c>
      <c r="EM1970">
        <f t="shared" si="330"/>
        <v>-285.7046501321521</v>
      </c>
      <c r="EN1970">
        <f t="shared" si="368"/>
        <v>0.17</v>
      </c>
      <c r="EO1970" s="8">
        <f t="shared" si="369"/>
        <v>-2</v>
      </c>
      <c r="EQ1970">
        <f t="shared" si="370"/>
        <v>0.17364817766693033</v>
      </c>
      <c r="ER1970">
        <f t="shared" si="331"/>
        <v>0.9986996072255625</v>
      </c>
      <c r="ES1970">
        <f t="shared" si="332"/>
        <v>17.660257631345079</v>
      </c>
      <c r="ET1970">
        <f t="shared" si="333"/>
        <v>17.660257631345079</v>
      </c>
      <c r="EU1970" s="8">
        <f t="shared" si="371"/>
        <v>-4</v>
      </c>
      <c r="EW1970">
        <f t="shared" si="372"/>
        <v>0.34202014332566871</v>
      </c>
      <c r="EX1970">
        <f t="shared" si="334"/>
        <v>0.99441584371801539</v>
      </c>
      <c r="EZ1970">
        <f t="shared" si="335"/>
        <v>17.286082959411889</v>
      </c>
      <c r="FB1970" s="8">
        <f t="shared" si="390"/>
        <v>-6</v>
      </c>
      <c r="FD1970">
        <f t="shared" si="373"/>
        <v>0.49999999999999994</v>
      </c>
      <c r="FE1970">
        <f t="shared" si="336"/>
        <v>0.9860254037844387</v>
      </c>
      <c r="FG1970">
        <f t="shared" si="337"/>
        <v>16.670248639404857</v>
      </c>
      <c r="FI1970" s="8">
        <f t="shared" si="374"/>
        <v>-9</v>
      </c>
      <c r="FK1970">
        <f t="shared" si="375"/>
        <v>0.64278760968653925</v>
      </c>
      <c r="FL1970">
        <f t="shared" si="338"/>
        <v>0.9974479826061321</v>
      </c>
      <c r="FN1970">
        <f t="shared" si="339"/>
        <v>22.223152266939049</v>
      </c>
      <c r="FP1970" s="8">
        <f t="shared" si="376"/>
        <v>-11</v>
      </c>
      <c r="FQ1970" s="8">
        <f t="shared" si="377"/>
        <v>-53</v>
      </c>
      <c r="FR1970">
        <f t="shared" si="378"/>
        <v>0.76604444311897801</v>
      </c>
      <c r="FS1970">
        <f t="shared" si="340"/>
        <v>0.97984716465888966</v>
      </c>
      <c r="FT1970" t="e">
        <f t="shared" si="341"/>
        <v>#NUM!</v>
      </c>
      <c r="FU1970" t="e">
        <f t="shared" si="379"/>
        <v>#NUM!</v>
      </c>
      <c r="FW1970" s="8">
        <f t="shared" si="380"/>
        <v>-14</v>
      </c>
      <c r="FY1970">
        <f t="shared" si="381"/>
        <v>0.8660254037844386</v>
      </c>
      <c r="FZ1970">
        <f t="shared" si="342"/>
        <v>0.98497422611928565</v>
      </c>
      <c r="GB1970">
        <f t="shared" si="343"/>
        <v>20.014539984388406</v>
      </c>
      <c r="GD1970" s="8">
        <f t="shared" si="382"/>
        <v>-17</v>
      </c>
      <c r="GF1970">
        <f t="shared" si="383"/>
        <v>0.93969262078590832</v>
      </c>
      <c r="GG1970">
        <f t="shared" si="344"/>
        <v>0.98101112546008662</v>
      </c>
      <c r="GI1970">
        <f t="shared" si="345"/>
        <v>19.840028985185313</v>
      </c>
      <c r="GK1970" s="8">
        <f t="shared" si="384"/>
        <v>-20</v>
      </c>
      <c r="GM1970">
        <f t="shared" si="385"/>
        <v>0.98480775301220802</v>
      </c>
      <c r="GN1970">
        <f t="shared" si="346"/>
        <v>0.96149438007669685</v>
      </c>
      <c r="GP1970">
        <f t="shared" si="347"/>
        <v>18.023394859135646</v>
      </c>
      <c r="GR1970" s="8">
        <f t="shared" si="386"/>
        <v>-20</v>
      </c>
      <c r="GT1970">
        <f t="shared" si="387"/>
        <v>0.98480775301220802</v>
      </c>
      <c r="GU1970">
        <f t="shared" si="348"/>
        <v>0.96149438007669685</v>
      </c>
      <c r="GW1970">
        <f t="shared" si="349"/>
        <v>18.023394859135646</v>
      </c>
      <c r="GY1970" s="8">
        <f t="shared" si="388"/>
        <v>-25</v>
      </c>
      <c r="HA1970">
        <f t="shared" si="389"/>
        <v>1</v>
      </c>
      <c r="HB1970">
        <f t="shared" si="350"/>
        <v>1</v>
      </c>
      <c r="HD1970">
        <f t="shared" si="351"/>
        <v>25</v>
      </c>
    </row>
    <row r="1971" spans="1:212" x14ac:dyDescent="0.2">
      <c r="A1971">
        <v>-182</v>
      </c>
      <c r="B1971">
        <f t="shared" si="306"/>
        <v>-182</v>
      </c>
      <c r="C1971">
        <f t="shared" si="307"/>
        <v>-0.17364817766693033</v>
      </c>
      <c r="D1971">
        <f t="shared" si="308"/>
        <v>0.96396997169217635</v>
      </c>
      <c r="E1971">
        <f t="shared" si="352"/>
        <v>-3</v>
      </c>
      <c r="G1971">
        <f t="shared" si="309"/>
        <v>-13.297418619832047</v>
      </c>
      <c r="M1971">
        <f t="shared" si="310"/>
        <v>-0.34202014332566871</v>
      </c>
      <c r="N1971">
        <f t="shared" si="311"/>
        <v>0.8712885921207747</v>
      </c>
      <c r="O1971">
        <f t="shared" si="353"/>
        <v>5</v>
      </c>
      <c r="P1971">
        <f t="shared" si="312"/>
        <v>-10.872961333902383</v>
      </c>
      <c r="Q1971">
        <f t="shared" si="313"/>
        <v>-10.872961333902385</v>
      </c>
      <c r="R1971">
        <f t="shared" si="314"/>
        <v>-0.49999999999999994</v>
      </c>
      <c r="S1971">
        <f t="shared" si="315"/>
        <v>-2.7739745962155604</v>
      </c>
      <c r="U1971">
        <f t="shared" si="354"/>
        <v>7</v>
      </c>
      <c r="X1971">
        <f t="shared" si="316"/>
        <v>-9.3833939954901346</v>
      </c>
      <c r="Z1971">
        <f t="shared" si="355"/>
        <v>-0.64278760968653925</v>
      </c>
      <c r="AA1971">
        <f t="shared" si="317"/>
        <v>-3.9134493553990275</v>
      </c>
      <c r="AB1971">
        <f t="shared" si="356"/>
        <v>-182</v>
      </c>
      <c r="AC1971">
        <f t="shared" si="357"/>
        <v>10</v>
      </c>
      <c r="AE1971">
        <f t="shared" si="318"/>
        <v>-8.4794981488239323</v>
      </c>
      <c r="AG1971">
        <f t="shared" si="358"/>
        <v>-0.76604444311897801</v>
      </c>
      <c r="AH1971">
        <f t="shared" si="319"/>
        <v>-4.9340159362196196</v>
      </c>
      <c r="AJ1971">
        <f t="shared" si="359"/>
        <v>12</v>
      </c>
      <c r="AL1971">
        <f t="shared" si="320"/>
        <v>-6.3761020317433292</v>
      </c>
      <c r="AN1971">
        <f t="shared" si="360"/>
        <v>-0.8660254037844386</v>
      </c>
      <c r="AO1971">
        <f t="shared" si="321"/>
        <v>-5.8046649395507117</v>
      </c>
      <c r="AP1971">
        <f t="shared" si="322"/>
        <v>-182</v>
      </c>
      <c r="AQ1971">
        <f t="shared" si="361"/>
        <v>15</v>
      </c>
      <c r="AS1971">
        <f t="shared" si="323"/>
        <v>-3.8619594257254026</v>
      </c>
      <c r="AU1971">
        <f t="shared" si="362"/>
        <v>-0.93969262078590832</v>
      </c>
      <c r="AV1971">
        <f t="shared" si="324"/>
        <v>-6.4989421359957449</v>
      </c>
      <c r="AX1971">
        <f t="shared" si="363"/>
        <v>18</v>
      </c>
      <c r="AZ1971">
        <f t="shared" si="325"/>
        <v>-7.136236504873715E-2</v>
      </c>
      <c r="BB1971">
        <f t="shared" si="364"/>
        <v>-0.98480775301220802</v>
      </c>
      <c r="BC1971">
        <f t="shared" si="326"/>
        <v>-6.9957522642619443</v>
      </c>
      <c r="BE1971">
        <f t="shared" si="365"/>
        <v>21</v>
      </c>
      <c r="BG1971">
        <f t="shared" si="327"/>
        <v>5.7868969256944878</v>
      </c>
      <c r="BI1971">
        <f t="shared" si="366"/>
        <v>0</v>
      </c>
      <c r="BJ1971">
        <f t="shared" si="328"/>
        <v>1</v>
      </c>
      <c r="BL1971" t="e">
        <f t="shared" si="367"/>
        <v>#DIV/0!</v>
      </c>
      <c r="BN1971" t="e">
        <f t="shared" si="329"/>
        <v>#DIV/0!</v>
      </c>
      <c r="EL1971">
        <v>-182</v>
      </c>
      <c r="EM1971">
        <f t="shared" si="330"/>
        <v>-285.7303411604081</v>
      </c>
      <c r="EN1971">
        <f t="shared" si="368"/>
        <v>0.18000000000000002</v>
      </c>
      <c r="EO1971" s="8">
        <f t="shared" si="369"/>
        <v>-2</v>
      </c>
      <c r="EQ1971">
        <f t="shared" si="370"/>
        <v>0.17364817766693033</v>
      </c>
      <c r="ER1971">
        <f t="shared" si="331"/>
        <v>0.9986996072255625</v>
      </c>
      <c r="ES1971">
        <f t="shared" si="332"/>
        <v>17.660257631345079</v>
      </c>
      <c r="ET1971">
        <f t="shared" si="333"/>
        <v>17.660257631345079</v>
      </c>
      <c r="EU1971" s="8">
        <f t="shared" si="371"/>
        <v>-4</v>
      </c>
      <c r="EW1971">
        <f t="shared" si="372"/>
        <v>0.34202014332566871</v>
      </c>
      <c r="EX1971">
        <f t="shared" si="334"/>
        <v>0.99441584371801539</v>
      </c>
      <c r="EZ1971">
        <f t="shared" si="335"/>
        <v>17.286082959411889</v>
      </c>
      <c r="FB1971" s="8">
        <f t="shared" si="390"/>
        <v>-6</v>
      </c>
      <c r="FD1971">
        <f t="shared" si="373"/>
        <v>0.49999999999999994</v>
      </c>
      <c r="FE1971">
        <f t="shared" si="336"/>
        <v>0.9860254037844387</v>
      </c>
      <c r="FG1971">
        <f t="shared" si="337"/>
        <v>16.670248639404857</v>
      </c>
      <c r="FI1971" s="8">
        <f t="shared" si="374"/>
        <v>-9</v>
      </c>
      <c r="FK1971">
        <f t="shared" si="375"/>
        <v>0.64278760968653925</v>
      </c>
      <c r="FL1971">
        <f t="shared" si="338"/>
        <v>0.9974479826061321</v>
      </c>
      <c r="FN1971">
        <f t="shared" si="339"/>
        <v>22.223152266939049</v>
      </c>
      <c r="FP1971" s="8">
        <f t="shared" si="376"/>
        <v>-11</v>
      </c>
      <c r="FQ1971" s="8">
        <f t="shared" si="377"/>
        <v>-53</v>
      </c>
      <c r="FR1971">
        <f t="shared" si="378"/>
        <v>0.76604444311897801</v>
      </c>
      <c r="FS1971">
        <f t="shared" si="340"/>
        <v>0.97984716465888966</v>
      </c>
      <c r="FT1971" t="e">
        <f t="shared" si="341"/>
        <v>#NUM!</v>
      </c>
      <c r="FU1971" t="e">
        <f t="shared" si="379"/>
        <v>#NUM!</v>
      </c>
      <c r="FW1971" s="8">
        <f t="shared" si="380"/>
        <v>-14</v>
      </c>
      <c r="FY1971">
        <f t="shared" si="381"/>
        <v>0.8660254037844386</v>
      </c>
      <c r="FZ1971">
        <f t="shared" si="342"/>
        <v>0.98497422611928565</v>
      </c>
      <c r="GB1971">
        <f t="shared" si="343"/>
        <v>20.014539984388406</v>
      </c>
      <c r="GD1971" s="8">
        <f t="shared" si="382"/>
        <v>-17</v>
      </c>
      <c r="GF1971">
        <f t="shared" si="383"/>
        <v>0.93969262078590832</v>
      </c>
      <c r="GG1971">
        <f t="shared" si="344"/>
        <v>0.98101112546008662</v>
      </c>
      <c r="GI1971">
        <f t="shared" si="345"/>
        <v>19.840028985185313</v>
      </c>
      <c r="GK1971" s="8">
        <f t="shared" si="384"/>
        <v>-20</v>
      </c>
      <c r="GM1971">
        <f t="shared" si="385"/>
        <v>0.98480775301220802</v>
      </c>
      <c r="GN1971">
        <f t="shared" si="346"/>
        <v>0.96149438007669685</v>
      </c>
      <c r="GP1971">
        <f t="shared" si="347"/>
        <v>18.023394859135646</v>
      </c>
      <c r="GR1971" s="8">
        <f t="shared" si="386"/>
        <v>-20</v>
      </c>
      <c r="GT1971">
        <f t="shared" si="387"/>
        <v>0.98480775301220802</v>
      </c>
      <c r="GU1971">
        <f t="shared" si="348"/>
        <v>0.96149438007669685</v>
      </c>
      <c r="GW1971">
        <f t="shared" si="349"/>
        <v>18.023394859135646</v>
      </c>
      <c r="GY1971" s="8">
        <f t="shared" si="388"/>
        <v>-25</v>
      </c>
      <c r="HA1971">
        <f t="shared" si="389"/>
        <v>1</v>
      </c>
      <c r="HB1971">
        <f t="shared" si="350"/>
        <v>1</v>
      </c>
      <c r="HD1971">
        <f t="shared" si="351"/>
        <v>25</v>
      </c>
    </row>
    <row r="1972" spans="1:212" x14ac:dyDescent="0.2">
      <c r="A1972">
        <v>-181</v>
      </c>
      <c r="B1972">
        <f t="shared" si="306"/>
        <v>-181</v>
      </c>
      <c r="C1972">
        <f t="shared" si="307"/>
        <v>-0.17364817766693033</v>
      </c>
      <c r="D1972">
        <f t="shared" si="308"/>
        <v>0.96396997169217635</v>
      </c>
      <c r="E1972">
        <f t="shared" si="352"/>
        <v>-3</v>
      </c>
      <c r="G1972">
        <f t="shared" si="309"/>
        <v>-13.297418619832047</v>
      </c>
      <c r="M1972">
        <f t="shared" si="310"/>
        <v>-0.34202014332566871</v>
      </c>
      <c r="N1972">
        <f t="shared" si="311"/>
        <v>0.8712885921207747</v>
      </c>
      <c r="O1972">
        <f t="shared" si="353"/>
        <v>5</v>
      </c>
      <c r="P1972">
        <f t="shared" si="312"/>
        <v>-10.872961333902383</v>
      </c>
      <c r="Q1972">
        <f t="shared" si="313"/>
        <v>-10.872961333902385</v>
      </c>
      <c r="R1972">
        <f t="shared" si="314"/>
        <v>-0.49999999999999994</v>
      </c>
      <c r="S1972">
        <f t="shared" si="315"/>
        <v>-2.7539745962155608</v>
      </c>
      <c r="U1972">
        <f t="shared" si="354"/>
        <v>7</v>
      </c>
      <c r="X1972">
        <f t="shared" si="316"/>
        <v>-9.3833939954901346</v>
      </c>
      <c r="Z1972">
        <f t="shared" si="355"/>
        <v>-0.64278760968653925</v>
      </c>
      <c r="AA1972">
        <f t="shared" si="317"/>
        <v>-3.8877378510115665</v>
      </c>
      <c r="AB1972">
        <f t="shared" si="356"/>
        <v>-181</v>
      </c>
      <c r="AC1972">
        <f t="shared" si="357"/>
        <v>10</v>
      </c>
      <c r="AE1972">
        <f t="shared" si="318"/>
        <v>-8.4794981488239323</v>
      </c>
      <c r="AG1972">
        <f t="shared" si="358"/>
        <v>-0.76604444311897801</v>
      </c>
      <c r="AH1972">
        <f t="shared" si="319"/>
        <v>-4.9033741584948611</v>
      </c>
      <c r="AJ1972">
        <f t="shared" si="359"/>
        <v>12</v>
      </c>
      <c r="AL1972">
        <f t="shared" si="320"/>
        <v>-6.3761020317433292</v>
      </c>
      <c r="AN1972">
        <f t="shared" si="360"/>
        <v>-0.8660254037844386</v>
      </c>
      <c r="AO1972">
        <f t="shared" si="321"/>
        <v>-5.7700239233993349</v>
      </c>
      <c r="AP1972">
        <f t="shared" si="322"/>
        <v>-181</v>
      </c>
      <c r="AQ1972">
        <f t="shared" si="361"/>
        <v>15</v>
      </c>
      <c r="AS1972">
        <f t="shared" si="323"/>
        <v>-3.8619594257254026</v>
      </c>
      <c r="AU1972">
        <f t="shared" si="362"/>
        <v>-0.93969262078590832</v>
      </c>
      <c r="AV1972">
        <f t="shared" si="324"/>
        <v>-6.4613544311643087</v>
      </c>
      <c r="AX1972">
        <f t="shared" si="363"/>
        <v>18</v>
      </c>
      <c r="AZ1972">
        <f t="shared" si="325"/>
        <v>-7.136236504873715E-2</v>
      </c>
      <c r="BB1972">
        <f t="shared" si="364"/>
        <v>-0.98480775301220802</v>
      </c>
      <c r="BC1972">
        <f t="shared" si="326"/>
        <v>-6.9563599541414556</v>
      </c>
      <c r="BE1972">
        <f t="shared" si="365"/>
        <v>21</v>
      </c>
      <c r="BG1972">
        <f t="shared" si="327"/>
        <v>5.7868969256944878</v>
      </c>
      <c r="BI1972">
        <f t="shared" si="366"/>
        <v>0</v>
      </c>
      <c r="BJ1972">
        <f t="shared" si="328"/>
        <v>1</v>
      </c>
      <c r="BL1972" t="e">
        <f t="shared" si="367"/>
        <v>#DIV/0!</v>
      </c>
      <c r="BN1972" t="e">
        <f t="shared" si="329"/>
        <v>#DIV/0!</v>
      </c>
      <c r="EL1972">
        <v>-181</v>
      </c>
      <c r="EM1972">
        <f t="shared" si="330"/>
        <v>-285.74188637659904</v>
      </c>
      <c r="EN1972">
        <f t="shared" si="368"/>
        <v>0.19000000000000003</v>
      </c>
      <c r="EO1972" s="8">
        <f t="shared" si="369"/>
        <v>-2</v>
      </c>
      <c r="EQ1972">
        <f t="shared" si="370"/>
        <v>0.17364817766693033</v>
      </c>
      <c r="ER1972">
        <f t="shared" si="331"/>
        <v>0.9986996072255625</v>
      </c>
      <c r="ES1972">
        <f t="shared" si="332"/>
        <v>17.660257631345079</v>
      </c>
      <c r="ET1972">
        <f t="shared" si="333"/>
        <v>17.660257631345079</v>
      </c>
      <c r="EU1972" s="8">
        <f t="shared" si="371"/>
        <v>-4</v>
      </c>
      <c r="EW1972">
        <f t="shared" si="372"/>
        <v>0.34202014332566871</v>
      </c>
      <c r="EX1972">
        <f t="shared" si="334"/>
        <v>0.99441584371801539</v>
      </c>
      <c r="EZ1972">
        <f t="shared" si="335"/>
        <v>17.286082959411889</v>
      </c>
      <c r="FB1972" s="8">
        <f t="shared" si="390"/>
        <v>-6</v>
      </c>
      <c r="FD1972">
        <f t="shared" si="373"/>
        <v>0.49999999999999994</v>
      </c>
      <c r="FE1972">
        <f t="shared" si="336"/>
        <v>0.9860254037844387</v>
      </c>
      <c r="FG1972">
        <f t="shared" si="337"/>
        <v>16.670248639404857</v>
      </c>
      <c r="FI1972" s="8">
        <f t="shared" si="374"/>
        <v>-9</v>
      </c>
      <c r="FK1972">
        <f t="shared" si="375"/>
        <v>0.64278760968653925</v>
      </c>
      <c r="FL1972">
        <f t="shared" si="338"/>
        <v>0.9974479826061321</v>
      </c>
      <c r="FN1972">
        <f t="shared" si="339"/>
        <v>22.223152266939049</v>
      </c>
      <c r="FP1972" s="8">
        <f t="shared" si="376"/>
        <v>-11</v>
      </c>
      <c r="FQ1972" s="8">
        <f t="shared" si="377"/>
        <v>-53</v>
      </c>
      <c r="FR1972">
        <f t="shared" si="378"/>
        <v>0.76604444311897801</v>
      </c>
      <c r="FS1972">
        <f t="shared" si="340"/>
        <v>0.97984716465888966</v>
      </c>
      <c r="FT1972" t="e">
        <f t="shared" si="341"/>
        <v>#NUM!</v>
      </c>
      <c r="FU1972" t="e">
        <f t="shared" si="379"/>
        <v>#NUM!</v>
      </c>
      <c r="FW1972" s="8">
        <f t="shared" si="380"/>
        <v>-14</v>
      </c>
      <c r="FY1972">
        <f t="shared" si="381"/>
        <v>0.8660254037844386</v>
      </c>
      <c r="FZ1972">
        <f t="shared" si="342"/>
        <v>0.98497422611928565</v>
      </c>
      <c r="GB1972">
        <f t="shared" si="343"/>
        <v>20.014539984388406</v>
      </c>
      <c r="GD1972" s="8">
        <f t="shared" si="382"/>
        <v>-17</v>
      </c>
      <c r="GF1972">
        <f t="shared" si="383"/>
        <v>0.93969262078590832</v>
      </c>
      <c r="GG1972">
        <f t="shared" si="344"/>
        <v>0.98101112546008662</v>
      </c>
      <c r="GI1972">
        <f t="shared" si="345"/>
        <v>19.840028985185313</v>
      </c>
      <c r="GK1972" s="8">
        <f t="shared" si="384"/>
        <v>-20</v>
      </c>
      <c r="GM1972">
        <f t="shared" si="385"/>
        <v>0.98480775301220802</v>
      </c>
      <c r="GN1972">
        <f t="shared" si="346"/>
        <v>0.96149438007669685</v>
      </c>
      <c r="GP1972">
        <f t="shared" si="347"/>
        <v>18.023394859135646</v>
      </c>
      <c r="GR1972" s="8">
        <f t="shared" si="386"/>
        <v>-20</v>
      </c>
      <c r="GT1972">
        <f t="shared" si="387"/>
        <v>0.98480775301220802</v>
      </c>
      <c r="GU1972">
        <f t="shared" si="348"/>
        <v>0.96149438007669685</v>
      </c>
      <c r="GW1972">
        <f t="shared" si="349"/>
        <v>18.023394859135646</v>
      </c>
      <c r="GY1972" s="8">
        <f t="shared" si="388"/>
        <v>-25</v>
      </c>
      <c r="HA1972">
        <f t="shared" si="389"/>
        <v>1</v>
      </c>
      <c r="HB1972">
        <f t="shared" si="350"/>
        <v>1</v>
      </c>
      <c r="HD1972">
        <f t="shared" si="351"/>
        <v>25</v>
      </c>
    </row>
    <row r="1973" spans="1:212" x14ac:dyDescent="0.2">
      <c r="A1973">
        <v>-180</v>
      </c>
      <c r="B1973">
        <f t="shared" si="306"/>
        <v>-180</v>
      </c>
      <c r="C1973">
        <f t="shared" si="307"/>
        <v>-0.17364817766693033</v>
      </c>
      <c r="D1973">
        <f t="shared" si="308"/>
        <v>0.96396997169217635</v>
      </c>
      <c r="E1973">
        <f t="shared" si="352"/>
        <v>-3</v>
      </c>
      <c r="G1973">
        <f t="shared" si="309"/>
        <v>-13.297418619832047</v>
      </c>
      <c r="M1973">
        <f t="shared" si="310"/>
        <v>-0.34202014332566871</v>
      </c>
      <c r="N1973">
        <f t="shared" si="311"/>
        <v>0.8712885921207747</v>
      </c>
      <c r="O1973">
        <f t="shared" si="353"/>
        <v>5</v>
      </c>
      <c r="P1973">
        <f t="shared" si="312"/>
        <v>-10.872961333902383</v>
      </c>
      <c r="Q1973">
        <f t="shared" si="313"/>
        <v>-10.872961333902385</v>
      </c>
      <c r="R1973">
        <f t="shared" si="314"/>
        <v>-0.49999999999999994</v>
      </c>
      <c r="S1973">
        <f t="shared" si="315"/>
        <v>-2.7339745962155608</v>
      </c>
      <c r="U1973">
        <f t="shared" si="354"/>
        <v>7</v>
      </c>
      <c r="X1973">
        <f t="shared" si="316"/>
        <v>-9.3833939954901346</v>
      </c>
      <c r="Z1973">
        <f t="shared" si="355"/>
        <v>-0.64278760968653925</v>
      </c>
      <c r="AA1973">
        <f t="shared" si="317"/>
        <v>-3.8620263466241047</v>
      </c>
      <c r="AB1973">
        <f t="shared" si="356"/>
        <v>-180</v>
      </c>
      <c r="AC1973">
        <f t="shared" si="357"/>
        <v>10</v>
      </c>
      <c r="AE1973">
        <f t="shared" si="318"/>
        <v>-8.4794981488239323</v>
      </c>
      <c r="AG1973">
        <f t="shared" si="358"/>
        <v>-0.76604444311897801</v>
      </c>
      <c r="AH1973">
        <f t="shared" si="319"/>
        <v>-4.8727323807701017</v>
      </c>
      <c r="AJ1973">
        <f t="shared" si="359"/>
        <v>12</v>
      </c>
      <c r="AL1973">
        <f t="shared" si="320"/>
        <v>-6.3761020317433292</v>
      </c>
      <c r="AN1973">
        <f t="shared" si="360"/>
        <v>-0.8660254037844386</v>
      </c>
      <c r="AO1973">
        <f t="shared" si="321"/>
        <v>-5.7353829072479572</v>
      </c>
      <c r="AP1973">
        <f t="shared" si="322"/>
        <v>-180</v>
      </c>
      <c r="AQ1973">
        <f t="shared" si="361"/>
        <v>15</v>
      </c>
      <c r="AS1973">
        <f t="shared" si="323"/>
        <v>-3.8619594257254026</v>
      </c>
      <c r="AU1973">
        <f t="shared" si="362"/>
        <v>-0.93969262078590832</v>
      </c>
      <c r="AV1973">
        <f t="shared" si="324"/>
        <v>-6.4237667263328717</v>
      </c>
      <c r="AX1973">
        <f t="shared" si="363"/>
        <v>18</v>
      </c>
      <c r="AZ1973">
        <f t="shared" si="325"/>
        <v>-7.136236504873715E-2</v>
      </c>
      <c r="BB1973">
        <f t="shared" si="364"/>
        <v>-0.98480775301220802</v>
      </c>
      <c r="BC1973">
        <f t="shared" si="326"/>
        <v>-6.9169676440209678</v>
      </c>
      <c r="BE1973">
        <f t="shared" si="365"/>
        <v>21</v>
      </c>
      <c r="BG1973">
        <f t="shared" si="327"/>
        <v>5.7868969256944878</v>
      </c>
      <c r="BI1973">
        <f t="shared" si="366"/>
        <v>0</v>
      </c>
      <c r="BJ1973">
        <f t="shared" si="328"/>
        <v>1</v>
      </c>
      <c r="BL1973" t="e">
        <f t="shared" si="367"/>
        <v>#DIV/0!</v>
      </c>
      <c r="BN1973" t="e">
        <f t="shared" si="329"/>
        <v>#DIV/0!</v>
      </c>
      <c r="EL1973">
        <v>-180</v>
      </c>
      <c r="EM1973">
        <f t="shared" si="330"/>
        <v>-285.74707427812223</v>
      </c>
      <c r="EN1973">
        <f t="shared" si="368"/>
        <v>0.20000000000000004</v>
      </c>
      <c r="EO1973" s="8">
        <f t="shared" si="369"/>
        <v>-2</v>
      </c>
      <c r="EQ1973">
        <f t="shared" si="370"/>
        <v>0.17364817766693033</v>
      </c>
      <c r="ER1973">
        <f t="shared" si="331"/>
        <v>0.9986996072255625</v>
      </c>
      <c r="ES1973">
        <f t="shared" si="332"/>
        <v>17.660257631345079</v>
      </c>
      <c r="ET1973">
        <f t="shared" si="333"/>
        <v>17.660257631345079</v>
      </c>
      <c r="EU1973" s="8">
        <f t="shared" si="371"/>
        <v>-4</v>
      </c>
      <c r="EW1973">
        <f t="shared" si="372"/>
        <v>0.34202014332566871</v>
      </c>
      <c r="EX1973">
        <f t="shared" si="334"/>
        <v>0.99441584371801539</v>
      </c>
      <c r="EZ1973">
        <f t="shared" si="335"/>
        <v>17.286082959411889</v>
      </c>
      <c r="FB1973" s="8">
        <f t="shared" si="390"/>
        <v>-6</v>
      </c>
      <c r="FD1973">
        <f t="shared" si="373"/>
        <v>0.49999999999999994</v>
      </c>
      <c r="FE1973">
        <f t="shared" si="336"/>
        <v>0.9860254037844387</v>
      </c>
      <c r="FG1973">
        <f t="shared" si="337"/>
        <v>16.670248639404857</v>
      </c>
      <c r="FI1973" s="8">
        <f t="shared" si="374"/>
        <v>-9</v>
      </c>
      <c r="FK1973">
        <f t="shared" si="375"/>
        <v>0.64278760968653925</v>
      </c>
      <c r="FL1973">
        <f t="shared" si="338"/>
        <v>0.9974479826061321</v>
      </c>
      <c r="FN1973">
        <f t="shared" si="339"/>
        <v>22.223152266939049</v>
      </c>
      <c r="FP1973" s="8">
        <f t="shared" si="376"/>
        <v>-11</v>
      </c>
      <c r="FQ1973" s="8">
        <f t="shared" si="377"/>
        <v>-53</v>
      </c>
      <c r="FR1973">
        <f t="shared" si="378"/>
        <v>0.76604444311897801</v>
      </c>
      <c r="FS1973">
        <f t="shared" si="340"/>
        <v>0.97984716465888966</v>
      </c>
      <c r="FT1973" t="e">
        <f t="shared" si="341"/>
        <v>#NUM!</v>
      </c>
      <c r="FU1973" t="e">
        <f t="shared" si="379"/>
        <v>#NUM!</v>
      </c>
      <c r="FW1973" s="8">
        <f t="shared" si="380"/>
        <v>-14</v>
      </c>
      <c r="FY1973">
        <f t="shared" si="381"/>
        <v>0.8660254037844386</v>
      </c>
      <c r="FZ1973">
        <f t="shared" si="342"/>
        <v>0.98497422611928565</v>
      </c>
      <c r="GB1973">
        <f t="shared" si="343"/>
        <v>20.014539984388406</v>
      </c>
      <c r="GD1973" s="8">
        <f t="shared" si="382"/>
        <v>-17</v>
      </c>
      <c r="GF1973">
        <f t="shared" si="383"/>
        <v>0.93969262078590832</v>
      </c>
      <c r="GG1973">
        <f t="shared" si="344"/>
        <v>0.98101112546008662</v>
      </c>
      <c r="GI1973">
        <f t="shared" si="345"/>
        <v>19.840028985185313</v>
      </c>
      <c r="GK1973" s="8">
        <f t="shared" si="384"/>
        <v>-20</v>
      </c>
      <c r="GM1973">
        <f t="shared" si="385"/>
        <v>0.98480775301220802</v>
      </c>
      <c r="GN1973">
        <f t="shared" si="346"/>
        <v>0.96149438007669685</v>
      </c>
      <c r="GP1973">
        <f t="shared" si="347"/>
        <v>18.023394859135646</v>
      </c>
      <c r="GR1973" s="8">
        <f t="shared" si="386"/>
        <v>-20</v>
      </c>
      <c r="GT1973">
        <f t="shared" si="387"/>
        <v>0.98480775301220802</v>
      </c>
      <c r="GU1973">
        <f t="shared" si="348"/>
        <v>0.96149438007669685</v>
      </c>
      <c r="GW1973">
        <f t="shared" si="349"/>
        <v>18.023394859135646</v>
      </c>
      <c r="GY1973" s="8">
        <f t="shared" si="388"/>
        <v>-25</v>
      </c>
      <c r="HA1973">
        <f t="shared" si="389"/>
        <v>1</v>
      </c>
      <c r="HB1973">
        <f t="shared" si="350"/>
        <v>1</v>
      </c>
      <c r="HD1973">
        <f t="shared" si="351"/>
        <v>25</v>
      </c>
    </row>
    <row r="1974" spans="1:212" x14ac:dyDescent="0.2">
      <c r="A1974">
        <v>-179</v>
      </c>
      <c r="B1974">
        <f t="shared" si="306"/>
        <v>-179</v>
      </c>
      <c r="C1974">
        <f t="shared" si="307"/>
        <v>-0.17364817766693033</v>
      </c>
      <c r="D1974">
        <f t="shared" si="308"/>
        <v>0.96396997169217635</v>
      </c>
      <c r="E1974">
        <f t="shared" si="352"/>
        <v>-3</v>
      </c>
      <c r="G1974">
        <f t="shared" si="309"/>
        <v>-13.297418619832047</v>
      </c>
      <c r="M1974">
        <f t="shared" si="310"/>
        <v>-0.34202014332566871</v>
      </c>
      <c r="N1974">
        <f t="shared" si="311"/>
        <v>0.8712885921207747</v>
      </c>
      <c r="O1974">
        <f t="shared" si="353"/>
        <v>5</v>
      </c>
      <c r="P1974">
        <f t="shared" si="312"/>
        <v>-10.872961333902383</v>
      </c>
      <c r="Q1974">
        <f t="shared" si="313"/>
        <v>-10.872961333902385</v>
      </c>
      <c r="R1974">
        <f t="shared" si="314"/>
        <v>-0.49999999999999994</v>
      </c>
      <c r="S1974">
        <f t="shared" si="315"/>
        <v>-2.7139745962155608</v>
      </c>
      <c r="U1974">
        <f t="shared" si="354"/>
        <v>7</v>
      </c>
      <c r="X1974">
        <f t="shared" si="316"/>
        <v>-9.3833939954901346</v>
      </c>
      <c r="Z1974">
        <f t="shared" si="355"/>
        <v>-0.64278760968653925</v>
      </c>
      <c r="AA1974">
        <f t="shared" si="317"/>
        <v>-3.8363148422366429</v>
      </c>
      <c r="AB1974">
        <f t="shared" si="356"/>
        <v>-179</v>
      </c>
      <c r="AC1974">
        <f t="shared" si="357"/>
        <v>10</v>
      </c>
      <c r="AE1974">
        <f t="shared" si="318"/>
        <v>-8.4794981488239323</v>
      </c>
      <c r="AG1974">
        <f t="shared" si="358"/>
        <v>-0.76604444311897801</v>
      </c>
      <c r="AH1974">
        <f t="shared" si="319"/>
        <v>-4.8420906030453423</v>
      </c>
      <c r="AJ1974">
        <f t="shared" si="359"/>
        <v>12</v>
      </c>
      <c r="AL1974">
        <f t="shared" si="320"/>
        <v>-6.3761020317433292</v>
      </c>
      <c r="AN1974">
        <f t="shared" si="360"/>
        <v>-0.8660254037844386</v>
      </c>
      <c r="AO1974">
        <f t="shared" si="321"/>
        <v>-5.7007418910965795</v>
      </c>
      <c r="AP1974">
        <f t="shared" si="322"/>
        <v>-179</v>
      </c>
      <c r="AQ1974">
        <f t="shared" si="361"/>
        <v>15</v>
      </c>
      <c r="AS1974">
        <f t="shared" si="323"/>
        <v>-3.8619594257254026</v>
      </c>
      <c r="AU1974">
        <f t="shared" si="362"/>
        <v>-0.93969262078590832</v>
      </c>
      <c r="AV1974">
        <f t="shared" si="324"/>
        <v>-6.3861790215014356</v>
      </c>
      <c r="AX1974">
        <f t="shared" si="363"/>
        <v>18</v>
      </c>
      <c r="AZ1974">
        <f t="shared" si="325"/>
        <v>-7.136236504873715E-2</v>
      </c>
      <c r="BB1974">
        <f t="shared" si="364"/>
        <v>-0.98480775301220802</v>
      </c>
      <c r="BC1974">
        <f t="shared" si="326"/>
        <v>-6.877575333900479</v>
      </c>
      <c r="BE1974">
        <f t="shared" si="365"/>
        <v>21</v>
      </c>
      <c r="BG1974">
        <f t="shared" si="327"/>
        <v>5.7868969256944878</v>
      </c>
      <c r="BI1974">
        <f t="shared" si="366"/>
        <v>0</v>
      </c>
      <c r="BJ1974">
        <f t="shared" si="328"/>
        <v>1</v>
      </c>
      <c r="BL1974" t="e">
        <f t="shared" si="367"/>
        <v>#DIV/0!</v>
      </c>
      <c r="BN1974" t="e">
        <f t="shared" si="329"/>
        <v>#DIV/0!</v>
      </c>
      <c r="EL1974">
        <v>-179</v>
      </c>
      <c r="EM1974">
        <f t="shared" si="330"/>
        <v>-285.74940541341374</v>
      </c>
      <c r="EN1974">
        <f t="shared" si="368"/>
        <v>0.21000000000000005</v>
      </c>
      <c r="EO1974" s="8">
        <f t="shared" si="369"/>
        <v>-2</v>
      </c>
      <c r="EQ1974">
        <f t="shared" si="370"/>
        <v>0.17364817766693033</v>
      </c>
      <c r="ER1974">
        <f t="shared" si="331"/>
        <v>0.9986996072255625</v>
      </c>
      <c r="ES1974">
        <f t="shared" si="332"/>
        <v>17.660257631345079</v>
      </c>
      <c r="ET1974">
        <f t="shared" si="333"/>
        <v>17.660257631345079</v>
      </c>
      <c r="EU1974" s="8">
        <f t="shared" si="371"/>
        <v>-4</v>
      </c>
      <c r="EW1974">
        <f t="shared" si="372"/>
        <v>0.34202014332566871</v>
      </c>
      <c r="EX1974">
        <f t="shared" si="334"/>
        <v>0.99441584371801539</v>
      </c>
      <c r="EZ1974">
        <f t="shared" si="335"/>
        <v>17.286082959411889</v>
      </c>
      <c r="FB1974" s="8">
        <f t="shared" si="390"/>
        <v>-6</v>
      </c>
      <c r="FD1974">
        <f t="shared" si="373"/>
        <v>0.49999999999999994</v>
      </c>
      <c r="FE1974">
        <f t="shared" si="336"/>
        <v>0.9860254037844387</v>
      </c>
      <c r="FG1974">
        <f t="shared" si="337"/>
        <v>16.670248639404857</v>
      </c>
      <c r="FI1974" s="8">
        <f t="shared" si="374"/>
        <v>-9</v>
      </c>
      <c r="FK1974">
        <f t="shared" si="375"/>
        <v>0.64278760968653925</v>
      </c>
      <c r="FL1974">
        <f t="shared" si="338"/>
        <v>0.9974479826061321</v>
      </c>
      <c r="FN1974">
        <f t="shared" si="339"/>
        <v>22.223152266939049</v>
      </c>
      <c r="FP1974" s="8">
        <f t="shared" si="376"/>
        <v>-11</v>
      </c>
      <c r="FQ1974" s="8">
        <f t="shared" si="377"/>
        <v>-53</v>
      </c>
      <c r="FR1974">
        <f t="shared" si="378"/>
        <v>0.76604444311897801</v>
      </c>
      <c r="FS1974">
        <f t="shared" si="340"/>
        <v>0.97984716465888966</v>
      </c>
      <c r="FT1974" t="e">
        <f t="shared" si="341"/>
        <v>#NUM!</v>
      </c>
      <c r="FU1974" t="e">
        <f t="shared" si="379"/>
        <v>#NUM!</v>
      </c>
      <c r="FW1974" s="8">
        <f t="shared" si="380"/>
        <v>-14</v>
      </c>
      <c r="FY1974">
        <f t="shared" si="381"/>
        <v>0.8660254037844386</v>
      </c>
      <c r="FZ1974">
        <f t="shared" si="342"/>
        <v>0.98497422611928565</v>
      </c>
      <c r="GB1974">
        <f t="shared" si="343"/>
        <v>20.014539984388406</v>
      </c>
      <c r="GD1974" s="8">
        <f t="shared" si="382"/>
        <v>-17</v>
      </c>
      <c r="GF1974">
        <f t="shared" si="383"/>
        <v>0.93969262078590832</v>
      </c>
      <c r="GG1974">
        <f t="shared" si="344"/>
        <v>0.98101112546008662</v>
      </c>
      <c r="GI1974">
        <f t="shared" si="345"/>
        <v>19.840028985185313</v>
      </c>
      <c r="GK1974" s="8">
        <f t="shared" si="384"/>
        <v>-20</v>
      </c>
      <c r="GM1974">
        <f t="shared" si="385"/>
        <v>0.98480775301220802</v>
      </c>
      <c r="GN1974">
        <f t="shared" si="346"/>
        <v>0.96149438007669685</v>
      </c>
      <c r="GP1974">
        <f t="shared" si="347"/>
        <v>18.023394859135646</v>
      </c>
      <c r="GR1974" s="8">
        <f t="shared" si="386"/>
        <v>-20</v>
      </c>
      <c r="GT1974">
        <f t="shared" si="387"/>
        <v>0.98480775301220802</v>
      </c>
      <c r="GU1974">
        <f t="shared" si="348"/>
        <v>0.96149438007669685</v>
      </c>
      <c r="GW1974">
        <f t="shared" si="349"/>
        <v>18.023394859135646</v>
      </c>
      <c r="GY1974" s="8">
        <f t="shared" si="388"/>
        <v>-25</v>
      </c>
      <c r="HA1974">
        <f t="shared" si="389"/>
        <v>1</v>
      </c>
      <c r="HB1974">
        <f t="shared" si="350"/>
        <v>1</v>
      </c>
      <c r="HD1974">
        <f t="shared" si="351"/>
        <v>25</v>
      </c>
    </row>
    <row r="1975" spans="1:212" x14ac:dyDescent="0.2">
      <c r="A1975">
        <v>-178</v>
      </c>
      <c r="B1975">
        <f t="shared" si="306"/>
        <v>-178</v>
      </c>
      <c r="C1975">
        <f t="shared" si="307"/>
        <v>-0.17364817766693033</v>
      </c>
      <c r="D1975">
        <f t="shared" si="308"/>
        <v>0.96396997169217635</v>
      </c>
      <c r="E1975">
        <f t="shared" si="352"/>
        <v>-3</v>
      </c>
      <c r="G1975">
        <f t="shared" si="309"/>
        <v>-13.297418619832047</v>
      </c>
      <c r="M1975">
        <f t="shared" si="310"/>
        <v>-0.34202014332566871</v>
      </c>
      <c r="N1975">
        <f t="shared" si="311"/>
        <v>0.8712885921207747</v>
      </c>
      <c r="O1975">
        <f t="shared" si="353"/>
        <v>5</v>
      </c>
      <c r="P1975">
        <f t="shared" si="312"/>
        <v>-10.872961333902383</v>
      </c>
      <c r="Q1975">
        <f t="shared" si="313"/>
        <v>-10.872961333902385</v>
      </c>
      <c r="R1975">
        <f t="shared" si="314"/>
        <v>-0.49999999999999994</v>
      </c>
      <c r="S1975">
        <f t="shared" si="315"/>
        <v>-2.6939745962155608</v>
      </c>
      <c r="U1975">
        <f t="shared" si="354"/>
        <v>7</v>
      </c>
      <c r="X1975">
        <f t="shared" si="316"/>
        <v>-9.3833939954901346</v>
      </c>
      <c r="Z1975">
        <f t="shared" si="355"/>
        <v>-0.64278760968653925</v>
      </c>
      <c r="AA1975">
        <f t="shared" si="317"/>
        <v>-3.810603337849181</v>
      </c>
      <c r="AB1975">
        <f t="shared" si="356"/>
        <v>-178</v>
      </c>
      <c r="AC1975">
        <f t="shared" si="357"/>
        <v>10</v>
      </c>
      <c r="AE1975">
        <f t="shared" si="318"/>
        <v>-8.4794981488239323</v>
      </c>
      <c r="AG1975">
        <f t="shared" si="358"/>
        <v>-0.76604444311897801</v>
      </c>
      <c r="AH1975">
        <f t="shared" si="319"/>
        <v>-4.8114488253205838</v>
      </c>
      <c r="AJ1975">
        <f t="shared" si="359"/>
        <v>12</v>
      </c>
      <c r="AL1975">
        <f t="shared" si="320"/>
        <v>-6.3761020317433292</v>
      </c>
      <c r="AN1975">
        <f t="shared" si="360"/>
        <v>-0.8660254037844386</v>
      </c>
      <c r="AO1975">
        <f t="shared" si="321"/>
        <v>-5.6661008749452018</v>
      </c>
      <c r="AP1975">
        <f t="shared" si="322"/>
        <v>-178</v>
      </c>
      <c r="AQ1975">
        <f t="shared" si="361"/>
        <v>15</v>
      </c>
      <c r="AS1975">
        <f t="shared" si="323"/>
        <v>-3.8619594257254026</v>
      </c>
      <c r="AU1975">
        <f t="shared" si="362"/>
        <v>-0.93969262078590832</v>
      </c>
      <c r="AV1975">
        <f t="shared" si="324"/>
        <v>-6.3485913166699994</v>
      </c>
      <c r="AX1975">
        <f t="shared" si="363"/>
        <v>18</v>
      </c>
      <c r="AZ1975">
        <f t="shared" si="325"/>
        <v>-7.136236504873715E-2</v>
      </c>
      <c r="BB1975">
        <f t="shared" si="364"/>
        <v>-0.98480775301220802</v>
      </c>
      <c r="BC1975">
        <f t="shared" si="326"/>
        <v>-6.8381830237799912</v>
      </c>
      <c r="BE1975">
        <f t="shared" si="365"/>
        <v>21</v>
      </c>
      <c r="BG1975">
        <f t="shared" si="327"/>
        <v>5.7868969256944878</v>
      </c>
      <c r="BI1975">
        <f t="shared" si="366"/>
        <v>0</v>
      </c>
      <c r="BJ1975">
        <f t="shared" si="328"/>
        <v>1</v>
      </c>
      <c r="BL1975" t="e">
        <f t="shared" si="367"/>
        <v>#DIV/0!</v>
      </c>
      <c r="BN1975" t="e">
        <f t="shared" si="329"/>
        <v>#DIV/0!</v>
      </c>
      <c r="EJ1975">
        <f>EJ1974</f>
        <v>0</v>
      </c>
      <c r="EL1975">
        <v>-178</v>
      </c>
      <c r="EM1975">
        <f t="shared" si="330"/>
        <v>-285.75045287231012</v>
      </c>
      <c r="EN1975">
        <f t="shared" si="368"/>
        <v>0.22000000000000006</v>
      </c>
      <c r="EO1975" s="8">
        <f t="shared" si="369"/>
        <v>-2</v>
      </c>
      <c r="EQ1975">
        <f t="shared" si="370"/>
        <v>0.17364817766693033</v>
      </c>
      <c r="ER1975">
        <f t="shared" si="331"/>
        <v>0.9986996072255625</v>
      </c>
      <c r="ES1975">
        <f t="shared" si="332"/>
        <v>17.660257631345079</v>
      </c>
      <c r="ET1975">
        <f t="shared" si="333"/>
        <v>17.660257631345079</v>
      </c>
      <c r="EU1975" s="8">
        <f t="shared" si="371"/>
        <v>-4</v>
      </c>
      <c r="EW1975">
        <f t="shared" si="372"/>
        <v>0.34202014332566871</v>
      </c>
      <c r="EX1975">
        <f t="shared" si="334"/>
        <v>0.99441584371801539</v>
      </c>
      <c r="EZ1975">
        <f t="shared" si="335"/>
        <v>17.286082959411889</v>
      </c>
      <c r="FB1975" s="8">
        <f t="shared" si="390"/>
        <v>-6</v>
      </c>
      <c r="FD1975">
        <f t="shared" si="373"/>
        <v>0.49999999999999994</v>
      </c>
      <c r="FE1975">
        <f t="shared" si="336"/>
        <v>0.9860254037844387</v>
      </c>
      <c r="FG1975">
        <f t="shared" si="337"/>
        <v>16.670248639404857</v>
      </c>
      <c r="FI1975" s="8">
        <f t="shared" si="374"/>
        <v>-9</v>
      </c>
      <c r="FK1975">
        <f t="shared" si="375"/>
        <v>0.64278760968653925</v>
      </c>
      <c r="FL1975">
        <f t="shared" si="338"/>
        <v>0.9974479826061321</v>
      </c>
      <c r="FN1975">
        <f t="shared" si="339"/>
        <v>22.223152266939049</v>
      </c>
      <c r="FP1975" s="8">
        <f t="shared" si="376"/>
        <v>-11</v>
      </c>
      <c r="FQ1975" s="8">
        <f t="shared" si="377"/>
        <v>-53</v>
      </c>
      <c r="FR1975">
        <f t="shared" si="378"/>
        <v>0.76604444311897801</v>
      </c>
      <c r="FS1975">
        <f t="shared" si="340"/>
        <v>0.97984716465888966</v>
      </c>
      <c r="FT1975" t="e">
        <f t="shared" si="341"/>
        <v>#NUM!</v>
      </c>
      <c r="FU1975" t="e">
        <f t="shared" si="379"/>
        <v>#NUM!</v>
      </c>
      <c r="FW1975" s="8">
        <f t="shared" si="380"/>
        <v>-14</v>
      </c>
      <c r="FY1975">
        <f t="shared" si="381"/>
        <v>0.8660254037844386</v>
      </c>
      <c r="FZ1975">
        <f t="shared" si="342"/>
        <v>0.98497422611928565</v>
      </c>
      <c r="GB1975">
        <f t="shared" si="343"/>
        <v>20.014539984388406</v>
      </c>
      <c r="GD1975" s="8">
        <f t="shared" si="382"/>
        <v>-17</v>
      </c>
      <c r="GF1975">
        <f t="shared" si="383"/>
        <v>0.93969262078590832</v>
      </c>
      <c r="GG1975">
        <f t="shared" si="344"/>
        <v>0.98101112546008662</v>
      </c>
      <c r="GI1975">
        <f t="shared" si="345"/>
        <v>19.840028985185313</v>
      </c>
      <c r="GK1975" s="8">
        <f t="shared" si="384"/>
        <v>-20</v>
      </c>
      <c r="GM1975">
        <f t="shared" si="385"/>
        <v>0.98480775301220802</v>
      </c>
      <c r="GN1975">
        <f t="shared" si="346"/>
        <v>0.96149438007669685</v>
      </c>
      <c r="GP1975">
        <f t="shared" si="347"/>
        <v>18.023394859135646</v>
      </c>
      <c r="GR1975" s="8">
        <f t="shared" si="386"/>
        <v>-20</v>
      </c>
      <c r="GT1975">
        <f t="shared" si="387"/>
        <v>0.98480775301220802</v>
      </c>
      <c r="GU1975">
        <f t="shared" si="348"/>
        <v>0.96149438007669685</v>
      </c>
      <c r="GW1975">
        <f t="shared" si="349"/>
        <v>18.023394859135646</v>
      </c>
      <c r="GY1975" s="8">
        <f t="shared" si="388"/>
        <v>-25</v>
      </c>
      <c r="HA1975">
        <f t="shared" si="389"/>
        <v>1</v>
      </c>
      <c r="HB1975">
        <f t="shared" si="350"/>
        <v>1</v>
      </c>
      <c r="HD1975">
        <f t="shared" si="351"/>
        <v>25</v>
      </c>
    </row>
    <row r="1976" spans="1:212" x14ac:dyDescent="0.2">
      <c r="A1976">
        <v>-177</v>
      </c>
      <c r="B1976">
        <f t="shared" si="306"/>
        <v>-177</v>
      </c>
      <c r="C1976">
        <f t="shared" si="307"/>
        <v>-0.17364817766693033</v>
      </c>
      <c r="D1976">
        <f t="shared" si="308"/>
        <v>0.96396997169217635</v>
      </c>
      <c r="E1976">
        <f t="shared" si="352"/>
        <v>-3</v>
      </c>
      <c r="G1976">
        <f t="shared" si="309"/>
        <v>-13.297418619832047</v>
      </c>
      <c r="M1976">
        <f t="shared" si="310"/>
        <v>-0.34202014332566871</v>
      </c>
      <c r="N1976">
        <f t="shared" si="311"/>
        <v>0.8712885921207747</v>
      </c>
      <c r="O1976">
        <f t="shared" si="353"/>
        <v>5</v>
      </c>
      <c r="P1976">
        <f t="shared" si="312"/>
        <v>-10.872961333902383</v>
      </c>
      <c r="Q1976">
        <f t="shared" si="313"/>
        <v>-10.872961333902385</v>
      </c>
      <c r="R1976">
        <f t="shared" si="314"/>
        <v>-0.49999999999999994</v>
      </c>
      <c r="S1976">
        <f t="shared" si="315"/>
        <v>-2.6739745962155608</v>
      </c>
      <c r="U1976">
        <f t="shared" si="354"/>
        <v>7</v>
      </c>
      <c r="X1976">
        <f t="shared" si="316"/>
        <v>-9.3833939954901346</v>
      </c>
      <c r="Z1976">
        <f t="shared" si="355"/>
        <v>-0.64278760968653925</v>
      </c>
      <c r="AA1976">
        <f t="shared" si="317"/>
        <v>-3.7848918334617201</v>
      </c>
      <c r="AB1976">
        <f t="shared" si="356"/>
        <v>-177</v>
      </c>
      <c r="AC1976">
        <f t="shared" si="357"/>
        <v>10</v>
      </c>
      <c r="AE1976">
        <f t="shared" si="318"/>
        <v>-8.4794981488239323</v>
      </c>
      <c r="AG1976">
        <f t="shared" si="358"/>
        <v>-0.76604444311897801</v>
      </c>
      <c r="AH1976">
        <f t="shared" si="319"/>
        <v>-4.7808070475958244</v>
      </c>
      <c r="AJ1976">
        <f t="shared" si="359"/>
        <v>12</v>
      </c>
      <c r="AL1976">
        <f t="shared" si="320"/>
        <v>-6.3761020317433292</v>
      </c>
      <c r="AN1976">
        <f t="shared" si="360"/>
        <v>-0.8660254037844386</v>
      </c>
      <c r="AO1976">
        <f t="shared" si="321"/>
        <v>-5.631459858793824</v>
      </c>
      <c r="AP1976">
        <f t="shared" si="322"/>
        <v>-177</v>
      </c>
      <c r="AQ1976">
        <f t="shared" si="361"/>
        <v>15</v>
      </c>
      <c r="AS1976">
        <f t="shared" si="323"/>
        <v>-3.8619594257254026</v>
      </c>
      <c r="AU1976">
        <f t="shared" si="362"/>
        <v>-0.93969262078590832</v>
      </c>
      <c r="AV1976">
        <f t="shared" si="324"/>
        <v>-6.3110036118385633</v>
      </c>
      <c r="AX1976">
        <f t="shared" si="363"/>
        <v>18</v>
      </c>
      <c r="AZ1976">
        <f t="shared" si="325"/>
        <v>-7.136236504873715E-2</v>
      </c>
      <c r="BB1976">
        <f t="shared" si="364"/>
        <v>-0.98480775301220802</v>
      </c>
      <c r="BC1976">
        <f t="shared" si="326"/>
        <v>-6.7987907136595025</v>
      </c>
      <c r="BE1976">
        <f t="shared" si="365"/>
        <v>21</v>
      </c>
      <c r="BG1976">
        <f t="shared" si="327"/>
        <v>5.7868969256944878</v>
      </c>
      <c r="BI1976">
        <f t="shared" si="366"/>
        <v>0</v>
      </c>
      <c r="BJ1976">
        <f t="shared" si="328"/>
        <v>1</v>
      </c>
      <c r="BL1976" t="e">
        <f t="shared" si="367"/>
        <v>#DIV/0!</v>
      </c>
      <c r="BN1976" t="e">
        <f t="shared" si="329"/>
        <v>#DIV/0!</v>
      </c>
      <c r="EL1976">
        <v>-177</v>
      </c>
      <c r="EM1976">
        <f t="shared" si="330"/>
        <v>-285.75092352841244</v>
      </c>
      <c r="EN1976">
        <f t="shared" si="368"/>
        <v>0.23000000000000007</v>
      </c>
      <c r="EO1976" s="8">
        <f t="shared" si="369"/>
        <v>-2</v>
      </c>
      <c r="EQ1976">
        <f t="shared" si="370"/>
        <v>0.17364817766693033</v>
      </c>
      <c r="ER1976">
        <f t="shared" si="331"/>
        <v>0.9986996072255625</v>
      </c>
      <c r="ES1976">
        <f t="shared" si="332"/>
        <v>17.660257631345079</v>
      </c>
      <c r="ET1976">
        <f t="shared" si="333"/>
        <v>17.660257631345079</v>
      </c>
      <c r="EU1976" s="8">
        <f t="shared" si="371"/>
        <v>-4</v>
      </c>
      <c r="EW1976">
        <f t="shared" si="372"/>
        <v>0.34202014332566871</v>
      </c>
      <c r="EX1976">
        <f t="shared" si="334"/>
        <v>0.99441584371801539</v>
      </c>
      <c r="EZ1976">
        <f t="shared" si="335"/>
        <v>17.286082959411889</v>
      </c>
      <c r="FB1976" s="8">
        <f t="shared" si="390"/>
        <v>-6</v>
      </c>
      <c r="FD1976">
        <f t="shared" si="373"/>
        <v>0.49999999999999994</v>
      </c>
      <c r="FE1976">
        <f t="shared" si="336"/>
        <v>0.9860254037844387</v>
      </c>
      <c r="FG1976">
        <f t="shared" si="337"/>
        <v>16.670248639404857</v>
      </c>
      <c r="FI1976" s="8">
        <f t="shared" si="374"/>
        <v>-9</v>
      </c>
      <c r="FK1976">
        <f t="shared" si="375"/>
        <v>0.64278760968653925</v>
      </c>
      <c r="FL1976">
        <f t="shared" si="338"/>
        <v>0.9974479826061321</v>
      </c>
      <c r="FN1976">
        <f t="shared" si="339"/>
        <v>22.223152266939049</v>
      </c>
      <c r="FP1976" s="8">
        <f t="shared" si="376"/>
        <v>-11</v>
      </c>
      <c r="FQ1976" s="8">
        <f t="shared" si="377"/>
        <v>-53</v>
      </c>
      <c r="FR1976">
        <f t="shared" si="378"/>
        <v>0.76604444311897801</v>
      </c>
      <c r="FS1976">
        <f t="shared" si="340"/>
        <v>0.97984716465888966</v>
      </c>
      <c r="FT1976" t="e">
        <f t="shared" si="341"/>
        <v>#NUM!</v>
      </c>
      <c r="FU1976" t="e">
        <f t="shared" si="379"/>
        <v>#NUM!</v>
      </c>
      <c r="FW1976" s="8">
        <f t="shared" si="380"/>
        <v>-14</v>
      </c>
      <c r="FY1976">
        <f t="shared" si="381"/>
        <v>0.8660254037844386</v>
      </c>
      <c r="FZ1976">
        <f t="shared" si="342"/>
        <v>0.98497422611928565</v>
      </c>
      <c r="GB1976">
        <f t="shared" si="343"/>
        <v>20.014539984388406</v>
      </c>
      <c r="GD1976" s="8">
        <f t="shared" si="382"/>
        <v>-17</v>
      </c>
      <c r="GF1976">
        <f t="shared" si="383"/>
        <v>0.93969262078590832</v>
      </c>
      <c r="GG1976">
        <f t="shared" si="344"/>
        <v>0.98101112546008662</v>
      </c>
      <c r="GI1976">
        <f t="shared" si="345"/>
        <v>19.840028985185313</v>
      </c>
      <c r="GK1976" s="8">
        <f t="shared" si="384"/>
        <v>-20</v>
      </c>
      <c r="GM1976">
        <f t="shared" si="385"/>
        <v>0.98480775301220802</v>
      </c>
      <c r="GN1976">
        <f t="shared" si="346"/>
        <v>0.96149438007669685</v>
      </c>
      <c r="GP1976">
        <f t="shared" si="347"/>
        <v>18.023394859135646</v>
      </c>
      <c r="GR1976" s="8">
        <f t="shared" si="386"/>
        <v>-20</v>
      </c>
      <c r="GT1976">
        <f t="shared" si="387"/>
        <v>0.98480775301220802</v>
      </c>
      <c r="GU1976">
        <f t="shared" si="348"/>
        <v>0.96149438007669685</v>
      </c>
      <c r="GW1976">
        <f t="shared" si="349"/>
        <v>18.023394859135646</v>
      </c>
      <c r="GY1976" s="8">
        <f t="shared" si="388"/>
        <v>-25</v>
      </c>
      <c r="HA1976">
        <f t="shared" si="389"/>
        <v>1</v>
      </c>
      <c r="HB1976">
        <f t="shared" si="350"/>
        <v>1</v>
      </c>
      <c r="HD1976">
        <f t="shared" si="351"/>
        <v>25</v>
      </c>
    </row>
    <row r="1977" spans="1:212" x14ac:dyDescent="0.2">
      <c r="A1977">
        <v>-176</v>
      </c>
      <c r="B1977">
        <f t="shared" si="306"/>
        <v>-176</v>
      </c>
      <c r="C1977">
        <f t="shared" si="307"/>
        <v>-0.17364817766693033</v>
      </c>
      <c r="D1977">
        <f t="shared" si="308"/>
        <v>0.96396997169217635</v>
      </c>
      <c r="E1977">
        <f t="shared" si="352"/>
        <v>-3</v>
      </c>
      <c r="G1977">
        <f t="shared" si="309"/>
        <v>-13.297418619832047</v>
      </c>
      <c r="M1977">
        <f t="shared" si="310"/>
        <v>-0.34202014332566871</v>
      </c>
      <c r="N1977">
        <f t="shared" si="311"/>
        <v>0.8712885921207747</v>
      </c>
      <c r="O1977">
        <f t="shared" si="353"/>
        <v>5</v>
      </c>
      <c r="P1977">
        <f t="shared" si="312"/>
        <v>-10.872961333902383</v>
      </c>
      <c r="Q1977">
        <f t="shared" si="313"/>
        <v>-10.872961333902385</v>
      </c>
      <c r="R1977">
        <f t="shared" si="314"/>
        <v>-0.49999999999999994</v>
      </c>
      <c r="S1977">
        <f t="shared" si="315"/>
        <v>-2.6539745962155608</v>
      </c>
      <c r="U1977">
        <f t="shared" si="354"/>
        <v>7</v>
      </c>
      <c r="X1977">
        <f t="shared" si="316"/>
        <v>-9.3833939954901346</v>
      </c>
      <c r="Z1977">
        <f t="shared" si="355"/>
        <v>-0.64278760968653925</v>
      </c>
      <c r="AA1977">
        <f t="shared" si="317"/>
        <v>-3.7591803290742583</v>
      </c>
      <c r="AB1977">
        <f t="shared" si="356"/>
        <v>-176</v>
      </c>
      <c r="AC1977">
        <f t="shared" si="357"/>
        <v>10</v>
      </c>
      <c r="AE1977">
        <f t="shared" si="318"/>
        <v>-8.4794981488239323</v>
      </c>
      <c r="AG1977">
        <f t="shared" si="358"/>
        <v>-0.76604444311897801</v>
      </c>
      <c r="AH1977">
        <f t="shared" si="319"/>
        <v>-4.750165269871065</v>
      </c>
      <c r="AJ1977">
        <f t="shared" si="359"/>
        <v>12</v>
      </c>
      <c r="AL1977">
        <f t="shared" si="320"/>
        <v>-6.3761020317433292</v>
      </c>
      <c r="AN1977">
        <f t="shared" si="360"/>
        <v>-0.8660254037844386</v>
      </c>
      <c r="AO1977">
        <f t="shared" si="321"/>
        <v>-5.5968188426424472</v>
      </c>
      <c r="AP1977">
        <f t="shared" si="322"/>
        <v>-176</v>
      </c>
      <c r="AQ1977">
        <f t="shared" si="361"/>
        <v>15</v>
      </c>
      <c r="AS1977">
        <f t="shared" si="323"/>
        <v>-3.8619594257254026</v>
      </c>
      <c r="AU1977">
        <f t="shared" si="362"/>
        <v>-0.93969262078590832</v>
      </c>
      <c r="AV1977">
        <f t="shared" si="324"/>
        <v>-6.2734159070071263</v>
      </c>
      <c r="AX1977">
        <f t="shared" si="363"/>
        <v>18</v>
      </c>
      <c r="AZ1977">
        <f t="shared" si="325"/>
        <v>-7.136236504873715E-2</v>
      </c>
      <c r="BB1977">
        <f t="shared" si="364"/>
        <v>-0.98480775301220802</v>
      </c>
      <c r="BC1977">
        <f t="shared" si="326"/>
        <v>-6.7593984035390147</v>
      </c>
      <c r="BE1977">
        <f t="shared" si="365"/>
        <v>21</v>
      </c>
      <c r="BG1977">
        <f t="shared" si="327"/>
        <v>5.7868969256944878</v>
      </c>
      <c r="BI1977">
        <f t="shared" si="366"/>
        <v>0</v>
      </c>
      <c r="BJ1977">
        <f t="shared" si="328"/>
        <v>1</v>
      </c>
      <c r="BL1977" t="e">
        <f t="shared" si="367"/>
        <v>#DIV/0!</v>
      </c>
      <c r="BN1977" t="e">
        <f t="shared" si="329"/>
        <v>#DIV/0!</v>
      </c>
      <c r="EL1977">
        <v>-176</v>
      </c>
      <c r="EM1977">
        <f t="shared" si="330"/>
        <v>-285.75113500833237</v>
      </c>
      <c r="EN1977">
        <f t="shared" si="368"/>
        <v>0.24000000000000007</v>
      </c>
      <c r="EO1977" s="8">
        <f t="shared" si="369"/>
        <v>-2</v>
      </c>
      <c r="EQ1977">
        <f t="shared" si="370"/>
        <v>0.17364817766693033</v>
      </c>
      <c r="ER1977">
        <f t="shared" si="331"/>
        <v>0.9986996072255625</v>
      </c>
      <c r="ES1977">
        <f t="shared" si="332"/>
        <v>17.660257631345079</v>
      </c>
      <c r="ET1977">
        <f t="shared" si="333"/>
        <v>17.660257631345079</v>
      </c>
      <c r="EU1977" s="8">
        <f t="shared" si="371"/>
        <v>-4</v>
      </c>
      <c r="EW1977">
        <f t="shared" si="372"/>
        <v>0.34202014332566871</v>
      </c>
      <c r="EX1977">
        <f t="shared" si="334"/>
        <v>0.99441584371801539</v>
      </c>
      <c r="EZ1977">
        <f t="shared" si="335"/>
        <v>17.286082959411889</v>
      </c>
      <c r="FB1977" s="8">
        <f t="shared" si="390"/>
        <v>-6</v>
      </c>
      <c r="FD1977">
        <f t="shared" si="373"/>
        <v>0.49999999999999994</v>
      </c>
      <c r="FE1977">
        <f t="shared" si="336"/>
        <v>0.9860254037844387</v>
      </c>
      <c r="FG1977">
        <f t="shared" si="337"/>
        <v>16.670248639404857</v>
      </c>
      <c r="FI1977" s="8">
        <f t="shared" si="374"/>
        <v>-9</v>
      </c>
      <c r="FK1977">
        <f t="shared" si="375"/>
        <v>0.64278760968653925</v>
      </c>
      <c r="FL1977">
        <f t="shared" si="338"/>
        <v>0.9974479826061321</v>
      </c>
      <c r="FN1977">
        <f t="shared" si="339"/>
        <v>22.223152266939049</v>
      </c>
      <c r="FP1977" s="8">
        <f t="shared" si="376"/>
        <v>-11</v>
      </c>
      <c r="FQ1977" s="8">
        <f t="shared" si="377"/>
        <v>-53</v>
      </c>
      <c r="FR1977">
        <f t="shared" si="378"/>
        <v>0.76604444311897801</v>
      </c>
      <c r="FS1977">
        <f t="shared" si="340"/>
        <v>0.97984716465888966</v>
      </c>
      <c r="FT1977" t="e">
        <f t="shared" si="341"/>
        <v>#NUM!</v>
      </c>
      <c r="FU1977" t="e">
        <f t="shared" si="379"/>
        <v>#NUM!</v>
      </c>
      <c r="FW1977" s="8">
        <f t="shared" si="380"/>
        <v>-14</v>
      </c>
      <c r="FY1977">
        <f t="shared" si="381"/>
        <v>0.8660254037844386</v>
      </c>
      <c r="FZ1977">
        <f t="shared" si="342"/>
        <v>0.98497422611928565</v>
      </c>
      <c r="GB1977">
        <f t="shared" si="343"/>
        <v>20.014539984388406</v>
      </c>
      <c r="GD1977" s="8">
        <f t="shared" si="382"/>
        <v>-17</v>
      </c>
      <c r="GF1977">
        <f t="shared" si="383"/>
        <v>0.93969262078590832</v>
      </c>
      <c r="GG1977">
        <f t="shared" si="344"/>
        <v>0.98101112546008662</v>
      </c>
      <c r="GI1977">
        <f t="shared" si="345"/>
        <v>19.840028985185313</v>
      </c>
      <c r="GK1977" s="8">
        <f t="shared" si="384"/>
        <v>-20</v>
      </c>
      <c r="GM1977">
        <f t="shared" si="385"/>
        <v>0.98480775301220802</v>
      </c>
      <c r="GN1977">
        <f t="shared" si="346"/>
        <v>0.96149438007669685</v>
      </c>
      <c r="GP1977">
        <f t="shared" si="347"/>
        <v>18.023394859135646</v>
      </c>
      <c r="GR1977" s="8">
        <f t="shared" si="386"/>
        <v>-20</v>
      </c>
      <c r="GT1977">
        <f t="shared" si="387"/>
        <v>0.98480775301220802</v>
      </c>
      <c r="GU1977">
        <f t="shared" si="348"/>
        <v>0.96149438007669685</v>
      </c>
      <c r="GW1977">
        <f t="shared" si="349"/>
        <v>18.023394859135646</v>
      </c>
      <c r="GY1977" s="8">
        <f t="shared" si="388"/>
        <v>-25</v>
      </c>
      <c r="HA1977">
        <f t="shared" si="389"/>
        <v>1</v>
      </c>
      <c r="HB1977">
        <f t="shared" si="350"/>
        <v>1</v>
      </c>
      <c r="HD1977">
        <f t="shared" si="351"/>
        <v>25</v>
      </c>
    </row>
    <row r="1978" spans="1:212" x14ac:dyDescent="0.2">
      <c r="A1978">
        <v>-175</v>
      </c>
      <c r="B1978">
        <f t="shared" si="306"/>
        <v>-175</v>
      </c>
      <c r="C1978">
        <f t="shared" si="307"/>
        <v>-0.17364817766693033</v>
      </c>
      <c r="D1978">
        <f t="shared" si="308"/>
        <v>0.96396997169217635</v>
      </c>
      <c r="E1978">
        <f t="shared" si="352"/>
        <v>-3</v>
      </c>
      <c r="G1978">
        <f t="shared" si="309"/>
        <v>-13.297418619832047</v>
      </c>
      <c r="M1978">
        <f t="shared" si="310"/>
        <v>-0.34202014332566871</v>
      </c>
      <c r="N1978">
        <f t="shared" si="311"/>
        <v>0.8712885921207747</v>
      </c>
      <c r="O1978">
        <f t="shared" si="353"/>
        <v>5</v>
      </c>
      <c r="P1978">
        <f t="shared" si="312"/>
        <v>-10.872961333902383</v>
      </c>
      <c r="Q1978">
        <f t="shared" si="313"/>
        <v>-10.872961333902385</v>
      </c>
      <c r="R1978">
        <f t="shared" si="314"/>
        <v>-0.49999999999999994</v>
      </c>
      <c r="S1978">
        <f t="shared" si="315"/>
        <v>-2.6339745962155607</v>
      </c>
      <c r="U1978">
        <f t="shared" si="354"/>
        <v>7</v>
      </c>
      <c r="X1978">
        <f t="shared" si="316"/>
        <v>-9.3833939954901346</v>
      </c>
      <c r="Z1978">
        <f t="shared" si="355"/>
        <v>-0.64278760968653925</v>
      </c>
      <c r="AA1978">
        <f t="shared" si="317"/>
        <v>-3.7334688246867964</v>
      </c>
      <c r="AB1978">
        <f t="shared" si="356"/>
        <v>-175</v>
      </c>
      <c r="AC1978">
        <f t="shared" si="357"/>
        <v>10</v>
      </c>
      <c r="AE1978">
        <f t="shared" si="318"/>
        <v>-8.4794981488239323</v>
      </c>
      <c r="AG1978">
        <f t="shared" si="358"/>
        <v>-0.76604444311897801</v>
      </c>
      <c r="AH1978">
        <f t="shared" si="319"/>
        <v>-4.7195234921463065</v>
      </c>
      <c r="AJ1978">
        <f t="shared" si="359"/>
        <v>12</v>
      </c>
      <c r="AL1978">
        <f t="shared" si="320"/>
        <v>-6.3761020317433292</v>
      </c>
      <c r="AN1978">
        <f t="shared" si="360"/>
        <v>-0.8660254037844386</v>
      </c>
      <c r="AO1978">
        <f t="shared" si="321"/>
        <v>-5.5621778264910695</v>
      </c>
      <c r="AP1978">
        <f t="shared" si="322"/>
        <v>-175</v>
      </c>
      <c r="AQ1978">
        <f t="shared" si="361"/>
        <v>15</v>
      </c>
      <c r="AS1978">
        <f t="shared" si="323"/>
        <v>-3.8619594257254026</v>
      </c>
      <c r="AU1978">
        <f t="shared" si="362"/>
        <v>-0.93969262078590832</v>
      </c>
      <c r="AV1978">
        <f t="shared" si="324"/>
        <v>-6.2358282021756901</v>
      </c>
      <c r="AX1978">
        <f t="shared" si="363"/>
        <v>18</v>
      </c>
      <c r="AZ1978">
        <f t="shared" si="325"/>
        <v>-7.136236504873715E-2</v>
      </c>
      <c r="BB1978">
        <f t="shared" si="364"/>
        <v>-0.98480775301220802</v>
      </c>
      <c r="BC1978">
        <f t="shared" si="326"/>
        <v>-6.7200060934185259</v>
      </c>
      <c r="BE1978">
        <f t="shared" si="365"/>
        <v>21</v>
      </c>
      <c r="BG1978">
        <f t="shared" si="327"/>
        <v>5.7868969256944878</v>
      </c>
      <c r="BI1978">
        <f t="shared" si="366"/>
        <v>0</v>
      </c>
      <c r="BJ1978">
        <f t="shared" si="328"/>
        <v>1</v>
      </c>
      <c r="BL1978" t="e">
        <f t="shared" si="367"/>
        <v>#DIV/0!</v>
      </c>
      <c r="BN1978" t="e">
        <f t="shared" si="329"/>
        <v>#DIV/0!</v>
      </c>
      <c r="EL1978">
        <v>-175</v>
      </c>
      <c r="EM1978">
        <f t="shared" si="330"/>
        <v>-285.75123003248683</v>
      </c>
      <c r="EN1978">
        <f t="shared" si="368"/>
        <v>0.25000000000000006</v>
      </c>
      <c r="EO1978" s="8">
        <f t="shared" si="369"/>
        <v>-2</v>
      </c>
      <c r="EQ1978">
        <f t="shared" si="370"/>
        <v>0.17364817766693033</v>
      </c>
      <c r="ER1978">
        <f t="shared" si="331"/>
        <v>0.9986996072255625</v>
      </c>
      <c r="ES1978">
        <f t="shared" si="332"/>
        <v>17.660257631345079</v>
      </c>
      <c r="ET1978">
        <f t="shared" si="333"/>
        <v>17.660257631345079</v>
      </c>
      <c r="EU1978" s="8">
        <f t="shared" si="371"/>
        <v>-4</v>
      </c>
      <c r="EW1978">
        <f t="shared" si="372"/>
        <v>0.34202014332566871</v>
      </c>
      <c r="EX1978">
        <f t="shared" si="334"/>
        <v>0.99441584371801539</v>
      </c>
      <c r="EZ1978">
        <f t="shared" si="335"/>
        <v>17.286082959411889</v>
      </c>
      <c r="FB1978" s="8">
        <f t="shared" si="390"/>
        <v>-6</v>
      </c>
      <c r="FD1978">
        <f t="shared" si="373"/>
        <v>0.49999999999999994</v>
      </c>
      <c r="FE1978">
        <f t="shared" si="336"/>
        <v>0.9860254037844387</v>
      </c>
      <c r="FG1978">
        <f t="shared" si="337"/>
        <v>16.670248639404857</v>
      </c>
      <c r="FI1978" s="8">
        <f t="shared" si="374"/>
        <v>-9</v>
      </c>
      <c r="FK1978">
        <f t="shared" si="375"/>
        <v>0.64278760968653925</v>
      </c>
      <c r="FL1978">
        <f t="shared" si="338"/>
        <v>0.9974479826061321</v>
      </c>
      <c r="FN1978">
        <f t="shared" si="339"/>
        <v>22.223152266939049</v>
      </c>
      <c r="FP1978" s="8">
        <f t="shared" si="376"/>
        <v>-11</v>
      </c>
      <c r="FQ1978" s="8">
        <f t="shared" si="377"/>
        <v>-53</v>
      </c>
      <c r="FR1978">
        <f t="shared" si="378"/>
        <v>0.76604444311897801</v>
      </c>
      <c r="FS1978">
        <f t="shared" si="340"/>
        <v>0.97984716465888966</v>
      </c>
      <c r="FT1978" t="e">
        <f t="shared" si="341"/>
        <v>#NUM!</v>
      </c>
      <c r="FU1978" t="e">
        <f t="shared" si="379"/>
        <v>#NUM!</v>
      </c>
      <c r="FW1978" s="8">
        <f t="shared" si="380"/>
        <v>-14</v>
      </c>
      <c r="FY1978">
        <f t="shared" si="381"/>
        <v>0.8660254037844386</v>
      </c>
      <c r="FZ1978">
        <f t="shared" si="342"/>
        <v>0.98497422611928565</v>
      </c>
      <c r="GB1978">
        <f t="shared" si="343"/>
        <v>20.014539984388406</v>
      </c>
      <c r="GD1978" s="8">
        <f t="shared" si="382"/>
        <v>-17</v>
      </c>
      <c r="GF1978">
        <f t="shared" si="383"/>
        <v>0.93969262078590832</v>
      </c>
      <c r="GG1978">
        <f t="shared" si="344"/>
        <v>0.98101112546008662</v>
      </c>
      <c r="GI1978">
        <f t="shared" si="345"/>
        <v>19.840028985185313</v>
      </c>
      <c r="GK1978" s="8">
        <f t="shared" si="384"/>
        <v>-20</v>
      </c>
      <c r="GM1978">
        <f t="shared" si="385"/>
        <v>0.98480775301220802</v>
      </c>
      <c r="GN1978">
        <f t="shared" si="346"/>
        <v>0.96149438007669685</v>
      </c>
      <c r="GP1978">
        <f t="shared" si="347"/>
        <v>18.023394859135646</v>
      </c>
      <c r="GR1978" s="8">
        <f t="shared" si="386"/>
        <v>-20</v>
      </c>
      <c r="GT1978">
        <f t="shared" si="387"/>
        <v>0.98480775301220802</v>
      </c>
      <c r="GU1978">
        <f t="shared" si="348"/>
        <v>0.96149438007669685</v>
      </c>
      <c r="GW1978">
        <f t="shared" si="349"/>
        <v>18.023394859135646</v>
      </c>
      <c r="GY1978" s="8">
        <f t="shared" si="388"/>
        <v>-25</v>
      </c>
      <c r="HA1978">
        <f t="shared" si="389"/>
        <v>1</v>
      </c>
      <c r="HB1978">
        <f t="shared" si="350"/>
        <v>1</v>
      </c>
      <c r="HD1978">
        <f t="shared" si="351"/>
        <v>25</v>
      </c>
    </row>
    <row r="1979" spans="1:212" x14ac:dyDescent="0.2">
      <c r="A1979">
        <v>-174</v>
      </c>
      <c r="B1979">
        <f t="shared" si="306"/>
        <v>-174</v>
      </c>
      <c r="C1979">
        <f t="shared" si="307"/>
        <v>-0.17364817766693033</v>
      </c>
      <c r="D1979">
        <f t="shared" si="308"/>
        <v>0.96396997169217635</v>
      </c>
      <c r="E1979">
        <f t="shared" si="352"/>
        <v>-3</v>
      </c>
      <c r="G1979">
        <f t="shared" si="309"/>
        <v>-13.297418619832047</v>
      </c>
      <c r="M1979">
        <f t="shared" si="310"/>
        <v>-0.34202014332566871</v>
      </c>
      <c r="N1979">
        <f t="shared" si="311"/>
        <v>0.8712885921207747</v>
      </c>
      <c r="O1979">
        <f t="shared" si="353"/>
        <v>5</v>
      </c>
      <c r="P1979">
        <f t="shared" si="312"/>
        <v>-10.872961333902383</v>
      </c>
      <c r="Q1979">
        <f t="shared" si="313"/>
        <v>-10.872961333902385</v>
      </c>
      <c r="R1979">
        <f t="shared" si="314"/>
        <v>-0.49999999999999994</v>
      </c>
      <c r="S1979">
        <f t="shared" si="315"/>
        <v>-2.6139745962155607</v>
      </c>
      <c r="U1979">
        <f t="shared" si="354"/>
        <v>7</v>
      </c>
      <c r="X1979">
        <f t="shared" si="316"/>
        <v>-9.3833939954901346</v>
      </c>
      <c r="Z1979">
        <f t="shared" si="355"/>
        <v>-0.64278760968653925</v>
      </c>
      <c r="AA1979">
        <f t="shared" si="317"/>
        <v>-3.7077573202993355</v>
      </c>
      <c r="AB1979">
        <f t="shared" si="356"/>
        <v>-174</v>
      </c>
      <c r="AC1979">
        <f t="shared" si="357"/>
        <v>10</v>
      </c>
      <c r="AE1979">
        <f t="shared" si="318"/>
        <v>-8.4794981488239323</v>
      </c>
      <c r="AG1979">
        <f t="shared" si="358"/>
        <v>-0.76604444311897801</v>
      </c>
      <c r="AH1979">
        <f t="shared" si="319"/>
        <v>-4.6888817144215471</v>
      </c>
      <c r="AJ1979">
        <f t="shared" si="359"/>
        <v>12</v>
      </c>
      <c r="AL1979">
        <f t="shared" si="320"/>
        <v>-6.3761020317433292</v>
      </c>
      <c r="AN1979">
        <f t="shared" si="360"/>
        <v>-0.8660254037844386</v>
      </c>
      <c r="AO1979">
        <f t="shared" si="321"/>
        <v>-5.5275368103396918</v>
      </c>
      <c r="AP1979">
        <f t="shared" si="322"/>
        <v>-174</v>
      </c>
      <c r="AQ1979">
        <f t="shared" si="361"/>
        <v>15</v>
      </c>
      <c r="AS1979">
        <f t="shared" si="323"/>
        <v>-3.8619594257254026</v>
      </c>
      <c r="AU1979">
        <f t="shared" si="362"/>
        <v>-0.93969262078590832</v>
      </c>
      <c r="AV1979">
        <f t="shared" si="324"/>
        <v>-6.198240497344254</v>
      </c>
      <c r="AX1979">
        <f t="shared" si="363"/>
        <v>18</v>
      </c>
      <c r="AZ1979">
        <f t="shared" si="325"/>
        <v>-7.136236504873715E-2</v>
      </c>
      <c r="BB1979">
        <f t="shared" si="364"/>
        <v>-0.98480775301220802</v>
      </c>
      <c r="BC1979">
        <f t="shared" si="326"/>
        <v>-6.6806137832980381</v>
      </c>
      <c r="BE1979">
        <f t="shared" si="365"/>
        <v>21</v>
      </c>
      <c r="BG1979">
        <f t="shared" si="327"/>
        <v>5.7868969256944878</v>
      </c>
      <c r="BI1979">
        <f t="shared" si="366"/>
        <v>0</v>
      </c>
      <c r="BJ1979">
        <f t="shared" si="328"/>
        <v>1</v>
      </c>
      <c r="BL1979" t="e">
        <f t="shared" si="367"/>
        <v>#DIV/0!</v>
      </c>
      <c r="BN1979" t="e">
        <f t="shared" si="329"/>
        <v>#DIV/0!</v>
      </c>
      <c r="EL1979">
        <v>-174</v>
      </c>
      <c r="EM1979">
        <f t="shared" si="330"/>
        <v>-285.7512727296122</v>
      </c>
      <c r="EN1979">
        <f t="shared" si="368"/>
        <v>0.26000000000000006</v>
      </c>
      <c r="EO1979" s="8">
        <f t="shared" si="369"/>
        <v>-2</v>
      </c>
      <c r="EQ1979">
        <f t="shared" si="370"/>
        <v>0.17364817766693033</v>
      </c>
      <c r="ER1979">
        <f t="shared" si="331"/>
        <v>0.9986996072255625</v>
      </c>
      <c r="ES1979">
        <f t="shared" si="332"/>
        <v>17.660257631345079</v>
      </c>
      <c r="ET1979">
        <f t="shared" si="333"/>
        <v>17.660257631345079</v>
      </c>
      <c r="EU1979" s="8">
        <f t="shared" si="371"/>
        <v>-4</v>
      </c>
      <c r="EW1979">
        <f t="shared" si="372"/>
        <v>0.34202014332566871</v>
      </c>
      <c r="EX1979">
        <f t="shared" si="334"/>
        <v>0.99441584371801539</v>
      </c>
      <c r="EZ1979">
        <f t="shared" si="335"/>
        <v>17.286082959411889</v>
      </c>
      <c r="FB1979" s="8">
        <f t="shared" si="390"/>
        <v>-6</v>
      </c>
      <c r="FD1979">
        <f t="shared" si="373"/>
        <v>0.49999999999999994</v>
      </c>
      <c r="FE1979">
        <f t="shared" si="336"/>
        <v>0.9860254037844387</v>
      </c>
      <c r="FG1979">
        <f t="shared" si="337"/>
        <v>16.670248639404857</v>
      </c>
      <c r="FI1979" s="8">
        <f t="shared" si="374"/>
        <v>-9</v>
      </c>
      <c r="FK1979">
        <f t="shared" si="375"/>
        <v>0.64278760968653925</v>
      </c>
      <c r="FL1979">
        <f t="shared" si="338"/>
        <v>0.9974479826061321</v>
      </c>
      <c r="FN1979">
        <f t="shared" si="339"/>
        <v>22.223152266939049</v>
      </c>
      <c r="FP1979" s="8">
        <f t="shared" si="376"/>
        <v>-11</v>
      </c>
      <c r="FQ1979" s="8">
        <f t="shared" si="377"/>
        <v>-53</v>
      </c>
      <c r="FR1979">
        <f t="shared" si="378"/>
        <v>0.76604444311897801</v>
      </c>
      <c r="FS1979">
        <f t="shared" si="340"/>
        <v>0.97984716465888966</v>
      </c>
      <c r="FT1979" t="e">
        <f t="shared" si="341"/>
        <v>#NUM!</v>
      </c>
      <c r="FU1979" t="e">
        <f t="shared" si="379"/>
        <v>#NUM!</v>
      </c>
      <c r="FW1979" s="8">
        <f t="shared" si="380"/>
        <v>-14</v>
      </c>
      <c r="FY1979">
        <f t="shared" si="381"/>
        <v>0.8660254037844386</v>
      </c>
      <c r="FZ1979">
        <f t="shared" si="342"/>
        <v>0.98497422611928565</v>
      </c>
      <c r="GB1979">
        <f t="shared" si="343"/>
        <v>20.014539984388406</v>
      </c>
      <c r="GD1979" s="8">
        <f t="shared" si="382"/>
        <v>-17</v>
      </c>
      <c r="GF1979">
        <f t="shared" si="383"/>
        <v>0.93969262078590832</v>
      </c>
      <c r="GG1979">
        <f t="shared" si="344"/>
        <v>0.98101112546008662</v>
      </c>
      <c r="GI1979">
        <f t="shared" si="345"/>
        <v>19.840028985185313</v>
      </c>
      <c r="GK1979" s="8">
        <f t="shared" si="384"/>
        <v>-20</v>
      </c>
      <c r="GM1979">
        <f t="shared" si="385"/>
        <v>0.98480775301220802</v>
      </c>
      <c r="GN1979">
        <f t="shared" si="346"/>
        <v>0.96149438007669685</v>
      </c>
      <c r="GP1979">
        <f t="shared" si="347"/>
        <v>18.023394859135646</v>
      </c>
      <c r="GR1979" s="8">
        <f t="shared" si="386"/>
        <v>-20</v>
      </c>
      <c r="GT1979">
        <f t="shared" si="387"/>
        <v>0.98480775301220802</v>
      </c>
      <c r="GU1979">
        <f t="shared" si="348"/>
        <v>0.96149438007669685</v>
      </c>
      <c r="GW1979">
        <f t="shared" si="349"/>
        <v>18.023394859135646</v>
      </c>
      <c r="GY1979" s="8">
        <f t="shared" si="388"/>
        <v>-25</v>
      </c>
      <c r="HA1979">
        <f t="shared" si="389"/>
        <v>1</v>
      </c>
      <c r="HB1979">
        <f t="shared" si="350"/>
        <v>1</v>
      </c>
      <c r="HD1979">
        <f t="shared" si="351"/>
        <v>25</v>
      </c>
    </row>
    <row r="1980" spans="1:212" x14ac:dyDescent="0.2">
      <c r="A1980">
        <v>-173</v>
      </c>
      <c r="B1980">
        <f t="shared" si="306"/>
        <v>-173</v>
      </c>
      <c r="C1980">
        <f t="shared" si="307"/>
        <v>-0.17364817766693033</v>
      </c>
      <c r="D1980">
        <f t="shared" si="308"/>
        <v>0.96396997169217635</v>
      </c>
      <c r="E1980">
        <f t="shared" si="352"/>
        <v>-3</v>
      </c>
      <c r="G1980">
        <f t="shared" si="309"/>
        <v>-13.297418619832047</v>
      </c>
      <c r="M1980">
        <f t="shared" si="310"/>
        <v>-0.34202014332566871</v>
      </c>
      <c r="N1980">
        <f t="shared" si="311"/>
        <v>0.8712885921207747</v>
      </c>
      <c r="O1980">
        <f t="shared" si="353"/>
        <v>5</v>
      </c>
      <c r="P1980">
        <f t="shared" si="312"/>
        <v>-10.872961333902383</v>
      </c>
      <c r="Q1980">
        <f t="shared" si="313"/>
        <v>-10.872961333902385</v>
      </c>
      <c r="R1980">
        <f t="shared" si="314"/>
        <v>-0.49999999999999994</v>
      </c>
      <c r="S1980">
        <f t="shared" si="315"/>
        <v>-2.5939745962155607</v>
      </c>
      <c r="U1980">
        <f t="shared" si="354"/>
        <v>7</v>
      </c>
      <c r="X1980">
        <f t="shared" si="316"/>
        <v>-9.3833939954901346</v>
      </c>
      <c r="Z1980">
        <f t="shared" si="355"/>
        <v>-0.64278760968653925</v>
      </c>
      <c r="AA1980">
        <f t="shared" si="317"/>
        <v>-3.6820458159118736</v>
      </c>
      <c r="AB1980">
        <f t="shared" si="356"/>
        <v>-173</v>
      </c>
      <c r="AC1980">
        <f t="shared" si="357"/>
        <v>10</v>
      </c>
      <c r="AE1980">
        <f t="shared" si="318"/>
        <v>-8.4794981488239323</v>
      </c>
      <c r="AG1980">
        <f t="shared" si="358"/>
        <v>-0.76604444311897801</v>
      </c>
      <c r="AH1980">
        <f t="shared" si="319"/>
        <v>-4.6582399366967877</v>
      </c>
      <c r="AJ1980">
        <f t="shared" si="359"/>
        <v>12</v>
      </c>
      <c r="AL1980">
        <f t="shared" si="320"/>
        <v>-6.3761020317433292</v>
      </c>
      <c r="AN1980">
        <f t="shared" si="360"/>
        <v>-0.8660254037844386</v>
      </c>
      <c r="AO1980">
        <f t="shared" si="321"/>
        <v>-5.4928957941883141</v>
      </c>
      <c r="AP1980">
        <f t="shared" si="322"/>
        <v>-173</v>
      </c>
      <c r="AQ1980">
        <f t="shared" si="361"/>
        <v>15</v>
      </c>
      <c r="AS1980">
        <f t="shared" si="323"/>
        <v>-3.8619594257254026</v>
      </c>
      <c r="AU1980">
        <f t="shared" si="362"/>
        <v>-0.93969262078590832</v>
      </c>
      <c r="AV1980">
        <f t="shared" si="324"/>
        <v>-6.1606527925128178</v>
      </c>
      <c r="AX1980">
        <f t="shared" si="363"/>
        <v>18</v>
      </c>
      <c r="AZ1980">
        <f t="shared" si="325"/>
        <v>-7.136236504873715E-2</v>
      </c>
      <c r="BB1980">
        <f t="shared" si="364"/>
        <v>-0.98480775301220802</v>
      </c>
      <c r="BC1980">
        <f t="shared" si="326"/>
        <v>-6.6412214731775494</v>
      </c>
      <c r="BE1980">
        <f t="shared" si="365"/>
        <v>21</v>
      </c>
      <c r="BG1980">
        <f t="shared" si="327"/>
        <v>5.7868969256944878</v>
      </c>
      <c r="BI1980">
        <f t="shared" si="366"/>
        <v>0</v>
      </c>
      <c r="BJ1980">
        <f t="shared" si="328"/>
        <v>1</v>
      </c>
      <c r="BL1980" t="e">
        <f t="shared" si="367"/>
        <v>#DIV/0!</v>
      </c>
      <c r="BN1980" t="e">
        <f t="shared" si="329"/>
        <v>#DIV/0!</v>
      </c>
      <c r="EL1980">
        <v>-173</v>
      </c>
      <c r="EM1980">
        <f t="shared" si="330"/>
        <v>-285.75129191467141</v>
      </c>
      <c r="EN1980">
        <f t="shared" si="368"/>
        <v>0.27000000000000007</v>
      </c>
      <c r="EO1980" s="8">
        <f t="shared" si="369"/>
        <v>-2</v>
      </c>
      <c r="EQ1980">
        <f t="shared" si="370"/>
        <v>0.17364817766693033</v>
      </c>
      <c r="ER1980">
        <f t="shared" si="331"/>
        <v>0.9986996072255625</v>
      </c>
      <c r="ES1980">
        <f t="shared" si="332"/>
        <v>17.660257631345079</v>
      </c>
      <c r="ET1980">
        <f t="shared" si="333"/>
        <v>17.660257631345079</v>
      </c>
      <c r="EU1980" s="8">
        <f t="shared" si="371"/>
        <v>-4</v>
      </c>
      <c r="EW1980">
        <f t="shared" si="372"/>
        <v>0.34202014332566871</v>
      </c>
      <c r="EX1980">
        <f t="shared" si="334"/>
        <v>0.99441584371801539</v>
      </c>
      <c r="EZ1980">
        <f t="shared" si="335"/>
        <v>17.286082959411889</v>
      </c>
      <c r="FB1980" s="8">
        <f t="shared" si="390"/>
        <v>-6</v>
      </c>
      <c r="FD1980">
        <f t="shared" si="373"/>
        <v>0.49999999999999994</v>
      </c>
      <c r="FE1980">
        <f t="shared" si="336"/>
        <v>0.9860254037844387</v>
      </c>
      <c r="FG1980">
        <f t="shared" si="337"/>
        <v>16.670248639404857</v>
      </c>
      <c r="FI1980" s="8">
        <f t="shared" si="374"/>
        <v>-9</v>
      </c>
      <c r="FK1980">
        <f t="shared" si="375"/>
        <v>0.64278760968653925</v>
      </c>
      <c r="FL1980">
        <f t="shared" si="338"/>
        <v>0.9974479826061321</v>
      </c>
      <c r="FN1980">
        <f t="shared" si="339"/>
        <v>22.223152266939049</v>
      </c>
      <c r="FP1980" s="8">
        <f t="shared" si="376"/>
        <v>-11</v>
      </c>
      <c r="FQ1980" s="8">
        <f t="shared" si="377"/>
        <v>-53</v>
      </c>
      <c r="FR1980">
        <f t="shared" si="378"/>
        <v>0.76604444311897801</v>
      </c>
      <c r="FS1980">
        <f t="shared" si="340"/>
        <v>0.97984716465888966</v>
      </c>
      <c r="FT1980" t="e">
        <f t="shared" si="341"/>
        <v>#NUM!</v>
      </c>
      <c r="FU1980" t="e">
        <f t="shared" si="379"/>
        <v>#NUM!</v>
      </c>
      <c r="FW1980" s="8">
        <f t="shared" si="380"/>
        <v>-14</v>
      </c>
      <c r="FY1980">
        <f t="shared" si="381"/>
        <v>0.8660254037844386</v>
      </c>
      <c r="FZ1980">
        <f t="shared" si="342"/>
        <v>0.98497422611928565</v>
      </c>
      <c r="GB1980">
        <f t="shared" si="343"/>
        <v>20.014539984388406</v>
      </c>
      <c r="GD1980" s="8">
        <f t="shared" si="382"/>
        <v>-17</v>
      </c>
      <c r="GF1980">
        <f t="shared" si="383"/>
        <v>0.93969262078590832</v>
      </c>
      <c r="GG1980">
        <f t="shared" si="344"/>
        <v>0.98101112546008662</v>
      </c>
      <c r="GI1980">
        <f t="shared" si="345"/>
        <v>19.840028985185313</v>
      </c>
      <c r="GK1980" s="8">
        <f t="shared" si="384"/>
        <v>-20</v>
      </c>
      <c r="GM1980">
        <f t="shared" si="385"/>
        <v>0.98480775301220802</v>
      </c>
      <c r="GN1980">
        <f t="shared" si="346"/>
        <v>0.96149438007669685</v>
      </c>
      <c r="GP1980">
        <f t="shared" si="347"/>
        <v>18.023394859135646</v>
      </c>
      <c r="GR1980" s="8">
        <f t="shared" si="386"/>
        <v>-20</v>
      </c>
      <c r="GT1980">
        <f t="shared" si="387"/>
        <v>0.98480775301220802</v>
      </c>
      <c r="GU1980">
        <f t="shared" si="348"/>
        <v>0.96149438007669685</v>
      </c>
      <c r="GW1980">
        <f t="shared" si="349"/>
        <v>18.023394859135646</v>
      </c>
      <c r="GY1980" s="8">
        <f t="shared" si="388"/>
        <v>-25</v>
      </c>
      <c r="HA1980">
        <f t="shared" si="389"/>
        <v>1</v>
      </c>
      <c r="HB1980">
        <f t="shared" si="350"/>
        <v>1</v>
      </c>
      <c r="HD1980">
        <f t="shared" si="351"/>
        <v>25</v>
      </c>
    </row>
    <row r="1981" spans="1:212" x14ac:dyDescent="0.2">
      <c r="A1981">
        <v>-172</v>
      </c>
      <c r="B1981">
        <f t="shared" si="306"/>
        <v>-172</v>
      </c>
      <c r="C1981">
        <f t="shared" si="307"/>
        <v>-0.17364817766693033</v>
      </c>
      <c r="D1981">
        <f t="shared" si="308"/>
        <v>0.96396997169217635</v>
      </c>
      <c r="E1981">
        <f t="shared" si="352"/>
        <v>-3</v>
      </c>
      <c r="G1981">
        <f t="shared" si="309"/>
        <v>-13.297418619832047</v>
      </c>
      <c r="M1981">
        <f t="shared" si="310"/>
        <v>-0.34202014332566871</v>
      </c>
      <c r="N1981">
        <f t="shared" si="311"/>
        <v>0.8712885921207747</v>
      </c>
      <c r="O1981">
        <f t="shared" si="353"/>
        <v>5</v>
      </c>
      <c r="P1981">
        <f t="shared" si="312"/>
        <v>-10.872961333902383</v>
      </c>
      <c r="Q1981">
        <f t="shared" si="313"/>
        <v>-10.872961333902385</v>
      </c>
      <c r="R1981">
        <f t="shared" si="314"/>
        <v>-0.49999999999999994</v>
      </c>
      <c r="S1981">
        <f t="shared" si="315"/>
        <v>-2.5739745962155607</v>
      </c>
      <c r="U1981">
        <f t="shared" si="354"/>
        <v>7</v>
      </c>
      <c r="X1981">
        <f t="shared" si="316"/>
        <v>-9.3833939954901346</v>
      </c>
      <c r="Z1981">
        <f t="shared" si="355"/>
        <v>-0.64278760968653925</v>
      </c>
      <c r="AA1981">
        <f t="shared" si="317"/>
        <v>-3.6563343115244118</v>
      </c>
      <c r="AB1981">
        <f t="shared" si="356"/>
        <v>-172</v>
      </c>
      <c r="AC1981">
        <f t="shared" si="357"/>
        <v>10</v>
      </c>
      <c r="AE1981">
        <f t="shared" si="318"/>
        <v>-8.4794981488239323</v>
      </c>
      <c r="AG1981">
        <f t="shared" si="358"/>
        <v>-0.76604444311897801</v>
      </c>
      <c r="AH1981">
        <f t="shared" si="319"/>
        <v>-4.6275981589720292</v>
      </c>
      <c r="AJ1981">
        <f t="shared" si="359"/>
        <v>12</v>
      </c>
      <c r="AL1981">
        <f t="shared" si="320"/>
        <v>-6.3761020317433292</v>
      </c>
      <c r="AN1981">
        <f t="shared" si="360"/>
        <v>-0.8660254037844386</v>
      </c>
      <c r="AO1981">
        <f t="shared" si="321"/>
        <v>-5.4582547780369364</v>
      </c>
      <c r="AP1981">
        <f t="shared" si="322"/>
        <v>-172</v>
      </c>
      <c r="AQ1981">
        <f t="shared" si="361"/>
        <v>15</v>
      </c>
      <c r="AS1981">
        <f t="shared" si="323"/>
        <v>-3.8619594257254026</v>
      </c>
      <c r="AU1981">
        <f t="shared" si="362"/>
        <v>-0.93969262078590832</v>
      </c>
      <c r="AV1981">
        <f t="shared" si="324"/>
        <v>-6.1230650876813817</v>
      </c>
      <c r="AX1981">
        <f t="shared" si="363"/>
        <v>18</v>
      </c>
      <c r="AZ1981">
        <f t="shared" si="325"/>
        <v>-7.136236504873715E-2</v>
      </c>
      <c r="BB1981">
        <f t="shared" si="364"/>
        <v>-0.98480775301220802</v>
      </c>
      <c r="BC1981">
        <f t="shared" si="326"/>
        <v>-6.6018291630570607</v>
      </c>
      <c r="BE1981">
        <f t="shared" si="365"/>
        <v>21</v>
      </c>
      <c r="BG1981">
        <f t="shared" si="327"/>
        <v>5.7868969256944878</v>
      </c>
      <c r="BI1981">
        <f t="shared" si="366"/>
        <v>0</v>
      </c>
      <c r="BJ1981">
        <f t="shared" si="328"/>
        <v>1</v>
      </c>
      <c r="BL1981" t="e">
        <f t="shared" si="367"/>
        <v>#DIV/0!</v>
      </c>
      <c r="BN1981" t="e">
        <f t="shared" si="329"/>
        <v>#DIV/0!</v>
      </c>
      <c r="EL1981">
        <v>-172</v>
      </c>
      <c r="EM1981">
        <f t="shared" si="330"/>
        <v>-285.75130053507502</v>
      </c>
      <c r="EN1981">
        <f t="shared" si="368"/>
        <v>0.28000000000000008</v>
      </c>
      <c r="EO1981" s="8">
        <f t="shared" si="369"/>
        <v>-2</v>
      </c>
      <c r="EQ1981">
        <f t="shared" si="370"/>
        <v>0.17364817766693033</v>
      </c>
      <c r="ER1981">
        <f t="shared" si="331"/>
        <v>0.9986996072255625</v>
      </c>
      <c r="ES1981">
        <f t="shared" si="332"/>
        <v>17.660257631345079</v>
      </c>
      <c r="ET1981">
        <f t="shared" si="333"/>
        <v>17.660257631345079</v>
      </c>
      <c r="EU1981" s="8">
        <f t="shared" si="371"/>
        <v>-4</v>
      </c>
      <c r="EW1981">
        <f t="shared" si="372"/>
        <v>0.34202014332566871</v>
      </c>
      <c r="EX1981">
        <f t="shared" si="334"/>
        <v>0.99441584371801539</v>
      </c>
      <c r="EZ1981">
        <f t="shared" si="335"/>
        <v>17.286082959411889</v>
      </c>
      <c r="FB1981" s="8">
        <f t="shared" si="390"/>
        <v>-6</v>
      </c>
      <c r="FD1981">
        <f t="shared" si="373"/>
        <v>0.49999999999999994</v>
      </c>
      <c r="FE1981">
        <f t="shared" si="336"/>
        <v>0.9860254037844387</v>
      </c>
      <c r="FG1981">
        <f t="shared" si="337"/>
        <v>16.670248639404857</v>
      </c>
      <c r="FI1981" s="8">
        <f t="shared" si="374"/>
        <v>-9</v>
      </c>
      <c r="FK1981">
        <f t="shared" si="375"/>
        <v>0.64278760968653925</v>
      </c>
      <c r="FL1981">
        <f t="shared" si="338"/>
        <v>0.9974479826061321</v>
      </c>
      <c r="FN1981">
        <f t="shared" si="339"/>
        <v>22.223152266939049</v>
      </c>
      <c r="FP1981" s="8">
        <f t="shared" si="376"/>
        <v>-11</v>
      </c>
      <c r="FQ1981" s="8">
        <f t="shared" si="377"/>
        <v>-53</v>
      </c>
      <c r="FR1981">
        <f t="shared" si="378"/>
        <v>0.76604444311897801</v>
      </c>
      <c r="FS1981">
        <f t="shared" si="340"/>
        <v>0.97984716465888966</v>
      </c>
      <c r="FT1981" t="e">
        <f t="shared" si="341"/>
        <v>#NUM!</v>
      </c>
      <c r="FU1981" t="e">
        <f t="shared" si="379"/>
        <v>#NUM!</v>
      </c>
      <c r="FW1981" s="8">
        <f t="shared" si="380"/>
        <v>-14</v>
      </c>
      <c r="FY1981">
        <f t="shared" si="381"/>
        <v>0.8660254037844386</v>
      </c>
      <c r="FZ1981">
        <f t="shared" si="342"/>
        <v>0.98497422611928565</v>
      </c>
      <c r="GB1981">
        <f t="shared" si="343"/>
        <v>20.014539984388406</v>
      </c>
      <c r="GD1981" s="8">
        <f t="shared" si="382"/>
        <v>-17</v>
      </c>
      <c r="GF1981">
        <f t="shared" si="383"/>
        <v>0.93969262078590832</v>
      </c>
      <c r="GG1981">
        <f t="shared" si="344"/>
        <v>0.98101112546008662</v>
      </c>
      <c r="GI1981">
        <f t="shared" si="345"/>
        <v>19.840028985185313</v>
      </c>
      <c r="GK1981" s="8">
        <f t="shared" si="384"/>
        <v>-20</v>
      </c>
      <c r="GM1981">
        <f t="shared" si="385"/>
        <v>0.98480775301220802</v>
      </c>
      <c r="GN1981">
        <f t="shared" si="346"/>
        <v>0.96149438007669685</v>
      </c>
      <c r="GP1981">
        <f t="shared" si="347"/>
        <v>18.023394859135646</v>
      </c>
      <c r="GR1981" s="8">
        <f t="shared" si="386"/>
        <v>-20</v>
      </c>
      <c r="GT1981">
        <f t="shared" si="387"/>
        <v>0.98480775301220802</v>
      </c>
      <c r="GU1981">
        <f t="shared" si="348"/>
        <v>0.96149438007669685</v>
      </c>
      <c r="GW1981">
        <f t="shared" si="349"/>
        <v>18.023394859135646</v>
      </c>
      <c r="GY1981" s="8">
        <f t="shared" si="388"/>
        <v>-25</v>
      </c>
      <c r="HA1981">
        <f t="shared" si="389"/>
        <v>1</v>
      </c>
      <c r="HB1981">
        <f t="shared" si="350"/>
        <v>1</v>
      </c>
      <c r="HD1981">
        <f t="shared" si="351"/>
        <v>25</v>
      </c>
    </row>
    <row r="1982" spans="1:212" x14ac:dyDescent="0.2">
      <c r="A1982">
        <v>-171</v>
      </c>
      <c r="B1982">
        <f t="shared" si="306"/>
        <v>-171</v>
      </c>
      <c r="C1982">
        <f t="shared" si="307"/>
        <v>-0.17364817766693033</v>
      </c>
      <c r="D1982">
        <f t="shared" si="308"/>
        <v>0.96396997169217635</v>
      </c>
      <c r="E1982">
        <f t="shared" si="352"/>
        <v>-3</v>
      </c>
      <c r="G1982">
        <f t="shared" si="309"/>
        <v>-13.297418619832047</v>
      </c>
      <c r="M1982">
        <f t="shared" si="310"/>
        <v>-0.34202014332566871</v>
      </c>
      <c r="N1982">
        <f t="shared" si="311"/>
        <v>0.8712885921207747</v>
      </c>
      <c r="O1982">
        <f t="shared" si="353"/>
        <v>5</v>
      </c>
      <c r="P1982">
        <f t="shared" si="312"/>
        <v>-10.872961333902383</v>
      </c>
      <c r="Q1982">
        <f t="shared" si="313"/>
        <v>-10.872961333902385</v>
      </c>
      <c r="R1982">
        <f t="shared" si="314"/>
        <v>-0.49999999999999994</v>
      </c>
      <c r="S1982">
        <f t="shared" si="315"/>
        <v>-2.5539745962155607</v>
      </c>
      <c r="U1982">
        <f t="shared" si="354"/>
        <v>7</v>
      </c>
      <c r="X1982">
        <f t="shared" si="316"/>
        <v>-9.3833939954901346</v>
      </c>
      <c r="Z1982">
        <f t="shared" si="355"/>
        <v>-0.64278760968653925</v>
      </c>
      <c r="AA1982">
        <f t="shared" si="317"/>
        <v>-3.6306228071369508</v>
      </c>
      <c r="AB1982">
        <f t="shared" si="356"/>
        <v>-171</v>
      </c>
      <c r="AC1982">
        <f t="shared" si="357"/>
        <v>10</v>
      </c>
      <c r="AE1982">
        <f t="shared" si="318"/>
        <v>-8.4794981488239323</v>
      </c>
      <c r="AG1982">
        <f t="shared" si="358"/>
        <v>-0.76604444311897801</v>
      </c>
      <c r="AH1982">
        <f t="shared" si="319"/>
        <v>-4.5969563812472698</v>
      </c>
      <c r="AJ1982">
        <f t="shared" si="359"/>
        <v>12</v>
      </c>
      <c r="AL1982">
        <f t="shared" si="320"/>
        <v>-6.3761020317433292</v>
      </c>
      <c r="AN1982">
        <f t="shared" si="360"/>
        <v>-0.8660254037844386</v>
      </c>
      <c r="AO1982">
        <f t="shared" si="321"/>
        <v>-5.4236137618855595</v>
      </c>
      <c r="AP1982">
        <f t="shared" si="322"/>
        <v>-171</v>
      </c>
      <c r="AQ1982">
        <f t="shared" si="361"/>
        <v>15</v>
      </c>
      <c r="AS1982">
        <f t="shared" si="323"/>
        <v>-3.8619594257254026</v>
      </c>
      <c r="AU1982">
        <f t="shared" si="362"/>
        <v>-0.93969262078590832</v>
      </c>
      <c r="AV1982">
        <f t="shared" si="324"/>
        <v>-6.0854773828499447</v>
      </c>
      <c r="AX1982">
        <f t="shared" si="363"/>
        <v>18</v>
      </c>
      <c r="AZ1982">
        <f t="shared" si="325"/>
        <v>-7.136236504873715E-2</v>
      </c>
      <c r="BB1982">
        <f t="shared" si="364"/>
        <v>-0.98480775301220802</v>
      </c>
      <c r="BC1982">
        <f t="shared" si="326"/>
        <v>-6.5624368529365729</v>
      </c>
      <c r="BE1982">
        <f t="shared" si="365"/>
        <v>21</v>
      </c>
      <c r="BG1982">
        <f t="shared" si="327"/>
        <v>5.7868969256944878</v>
      </c>
      <c r="BI1982">
        <f t="shared" si="366"/>
        <v>0</v>
      </c>
      <c r="BJ1982">
        <f t="shared" si="328"/>
        <v>1</v>
      </c>
      <c r="BL1982" t="e">
        <f t="shared" si="367"/>
        <v>#DIV/0!</v>
      </c>
      <c r="BN1982" t="e">
        <f t="shared" si="329"/>
        <v>#DIV/0!</v>
      </c>
      <c r="EL1982">
        <v>-171</v>
      </c>
      <c r="EM1982">
        <f t="shared" si="330"/>
        <v>-285.75130440847221</v>
      </c>
      <c r="EN1982">
        <f t="shared" si="368"/>
        <v>0.29000000000000009</v>
      </c>
      <c r="EO1982" s="8">
        <f t="shared" si="369"/>
        <v>-2</v>
      </c>
      <c r="EQ1982">
        <f t="shared" si="370"/>
        <v>0.17364817766693033</v>
      </c>
      <c r="ER1982">
        <f t="shared" si="331"/>
        <v>0.9986996072255625</v>
      </c>
      <c r="ES1982">
        <f t="shared" si="332"/>
        <v>17.660257631345079</v>
      </c>
      <c r="ET1982">
        <f t="shared" si="333"/>
        <v>17.660257631345079</v>
      </c>
      <c r="EU1982" s="8">
        <f t="shared" si="371"/>
        <v>-4</v>
      </c>
      <c r="EW1982">
        <f t="shared" si="372"/>
        <v>0.34202014332566871</v>
      </c>
      <c r="EX1982">
        <f t="shared" si="334"/>
        <v>0.99441584371801539</v>
      </c>
      <c r="EZ1982">
        <f t="shared" si="335"/>
        <v>17.286082959411889</v>
      </c>
      <c r="FB1982" s="8">
        <f t="shared" si="390"/>
        <v>-6</v>
      </c>
      <c r="FD1982">
        <f t="shared" si="373"/>
        <v>0.49999999999999994</v>
      </c>
      <c r="FE1982">
        <f t="shared" si="336"/>
        <v>0.9860254037844387</v>
      </c>
      <c r="FG1982">
        <f t="shared" si="337"/>
        <v>16.670248639404857</v>
      </c>
      <c r="FI1982" s="8">
        <f t="shared" si="374"/>
        <v>-9</v>
      </c>
      <c r="FK1982">
        <f t="shared" si="375"/>
        <v>0.64278760968653925</v>
      </c>
      <c r="FL1982">
        <f t="shared" si="338"/>
        <v>0.9974479826061321</v>
      </c>
      <c r="FN1982">
        <f t="shared" si="339"/>
        <v>22.223152266939049</v>
      </c>
      <c r="FP1982" s="8">
        <f t="shared" si="376"/>
        <v>-11</v>
      </c>
      <c r="FQ1982" s="8">
        <f t="shared" si="377"/>
        <v>-53</v>
      </c>
      <c r="FR1982">
        <f t="shared" si="378"/>
        <v>0.76604444311897801</v>
      </c>
      <c r="FS1982">
        <f t="shared" si="340"/>
        <v>0.97984716465888966</v>
      </c>
      <c r="FT1982" t="e">
        <f t="shared" si="341"/>
        <v>#NUM!</v>
      </c>
      <c r="FU1982" t="e">
        <f t="shared" si="379"/>
        <v>#NUM!</v>
      </c>
      <c r="FW1982" s="8">
        <f t="shared" si="380"/>
        <v>-14</v>
      </c>
      <c r="FY1982">
        <f t="shared" si="381"/>
        <v>0.8660254037844386</v>
      </c>
      <c r="FZ1982">
        <f t="shared" si="342"/>
        <v>0.98497422611928565</v>
      </c>
      <c r="GB1982">
        <f t="shared" si="343"/>
        <v>20.014539984388406</v>
      </c>
      <c r="GD1982" s="8">
        <f t="shared" si="382"/>
        <v>-17</v>
      </c>
      <c r="GF1982">
        <f t="shared" si="383"/>
        <v>0.93969262078590832</v>
      </c>
      <c r="GG1982">
        <f t="shared" si="344"/>
        <v>0.98101112546008662</v>
      </c>
      <c r="GI1982">
        <f t="shared" si="345"/>
        <v>19.840028985185313</v>
      </c>
      <c r="GK1982" s="8">
        <f t="shared" si="384"/>
        <v>-20</v>
      </c>
      <c r="GM1982">
        <f t="shared" si="385"/>
        <v>0.98480775301220802</v>
      </c>
      <c r="GN1982">
        <f t="shared" si="346"/>
        <v>0.96149438007669685</v>
      </c>
      <c r="GP1982">
        <f t="shared" si="347"/>
        <v>18.023394859135646</v>
      </c>
      <c r="GR1982" s="8">
        <f t="shared" si="386"/>
        <v>-20</v>
      </c>
      <c r="GT1982">
        <f t="shared" si="387"/>
        <v>0.98480775301220802</v>
      </c>
      <c r="GU1982">
        <f t="shared" si="348"/>
        <v>0.96149438007669685</v>
      </c>
      <c r="GW1982">
        <f t="shared" si="349"/>
        <v>18.023394859135646</v>
      </c>
      <c r="GY1982" s="8">
        <f t="shared" si="388"/>
        <v>-25</v>
      </c>
      <c r="HA1982">
        <f t="shared" si="389"/>
        <v>1</v>
      </c>
      <c r="HB1982">
        <f t="shared" si="350"/>
        <v>1</v>
      </c>
      <c r="HD1982">
        <f t="shared" si="351"/>
        <v>25</v>
      </c>
    </row>
    <row r="1983" spans="1:212" x14ac:dyDescent="0.2">
      <c r="A1983">
        <v>-170</v>
      </c>
      <c r="B1983">
        <f t="shared" si="306"/>
        <v>-170</v>
      </c>
      <c r="C1983">
        <f t="shared" si="307"/>
        <v>-0.17364817766693033</v>
      </c>
      <c r="D1983">
        <f t="shared" si="308"/>
        <v>0.96396997169217635</v>
      </c>
      <c r="E1983">
        <f t="shared" si="352"/>
        <v>-3</v>
      </c>
      <c r="G1983">
        <f t="shared" si="309"/>
        <v>-13.297418619832047</v>
      </c>
      <c r="M1983">
        <f t="shared" si="310"/>
        <v>-0.34202014332566871</v>
      </c>
      <c r="N1983">
        <f t="shared" si="311"/>
        <v>0.8712885921207747</v>
      </c>
      <c r="O1983">
        <f t="shared" si="353"/>
        <v>5</v>
      </c>
      <c r="P1983">
        <f t="shared" si="312"/>
        <v>-10.872961333902383</v>
      </c>
      <c r="Q1983">
        <f t="shared" si="313"/>
        <v>-10.872961333902385</v>
      </c>
      <c r="R1983">
        <f t="shared" si="314"/>
        <v>-0.49999999999999994</v>
      </c>
      <c r="S1983">
        <f t="shared" si="315"/>
        <v>-2.5339745962155606</v>
      </c>
      <c r="U1983">
        <f t="shared" si="354"/>
        <v>7</v>
      </c>
      <c r="X1983">
        <f t="shared" si="316"/>
        <v>-9.3833939954901346</v>
      </c>
      <c r="Z1983">
        <f t="shared" si="355"/>
        <v>-0.64278760968653925</v>
      </c>
      <c r="AA1983">
        <f t="shared" si="317"/>
        <v>-3.604911302749489</v>
      </c>
      <c r="AB1983">
        <f t="shared" si="356"/>
        <v>-170</v>
      </c>
      <c r="AC1983">
        <f t="shared" si="357"/>
        <v>10</v>
      </c>
      <c r="AE1983">
        <f t="shared" si="318"/>
        <v>-8.4794981488239323</v>
      </c>
      <c r="AG1983">
        <f t="shared" si="358"/>
        <v>-0.76604444311897801</v>
      </c>
      <c r="AH1983">
        <f t="shared" si="319"/>
        <v>-4.5663146035225104</v>
      </c>
      <c r="AJ1983">
        <f t="shared" si="359"/>
        <v>12</v>
      </c>
      <c r="AL1983">
        <f t="shared" si="320"/>
        <v>-6.3761020317433292</v>
      </c>
      <c r="AN1983">
        <f t="shared" si="360"/>
        <v>-0.8660254037844386</v>
      </c>
      <c r="AO1983">
        <f t="shared" si="321"/>
        <v>-5.3889727457341818</v>
      </c>
      <c r="AP1983">
        <f t="shared" si="322"/>
        <v>-170</v>
      </c>
      <c r="AQ1983">
        <f t="shared" si="361"/>
        <v>15</v>
      </c>
      <c r="AS1983">
        <f t="shared" si="323"/>
        <v>-3.8619594257254026</v>
      </c>
      <c r="AU1983">
        <f t="shared" si="362"/>
        <v>-0.93969262078590832</v>
      </c>
      <c r="AV1983">
        <f t="shared" si="324"/>
        <v>-6.0478896780185085</v>
      </c>
      <c r="AX1983">
        <f t="shared" si="363"/>
        <v>18</v>
      </c>
      <c r="AZ1983">
        <f t="shared" si="325"/>
        <v>-7.136236504873715E-2</v>
      </c>
      <c r="BB1983">
        <f t="shared" si="364"/>
        <v>-0.98480775301220802</v>
      </c>
      <c r="BC1983">
        <f t="shared" si="326"/>
        <v>-6.5230445428160841</v>
      </c>
      <c r="BE1983">
        <f t="shared" si="365"/>
        <v>21</v>
      </c>
      <c r="BG1983">
        <f t="shared" si="327"/>
        <v>5.7868969256944878</v>
      </c>
      <c r="BI1983">
        <f t="shared" si="366"/>
        <v>0</v>
      </c>
      <c r="BJ1983">
        <f t="shared" si="328"/>
        <v>1</v>
      </c>
      <c r="BL1983" t="e">
        <f t="shared" si="367"/>
        <v>#DIV/0!</v>
      </c>
      <c r="BN1983" t="e">
        <f t="shared" si="329"/>
        <v>#DIV/0!</v>
      </c>
      <c r="EL1983">
        <v>-170</v>
      </c>
      <c r="EM1983">
        <f t="shared" si="330"/>
        <v>-285.75130614890185</v>
      </c>
      <c r="EN1983">
        <f t="shared" si="368"/>
        <v>0.3000000000000001</v>
      </c>
      <c r="EO1983" s="8">
        <f t="shared" si="369"/>
        <v>-2</v>
      </c>
      <c r="EQ1983">
        <f t="shared" si="370"/>
        <v>0.17364817766693033</v>
      </c>
      <c r="ER1983">
        <f t="shared" si="331"/>
        <v>0.9986996072255625</v>
      </c>
      <c r="ES1983">
        <f t="shared" si="332"/>
        <v>17.660257631345079</v>
      </c>
      <c r="ET1983">
        <f t="shared" si="333"/>
        <v>17.660257631345079</v>
      </c>
      <c r="EU1983" s="8">
        <f t="shared" si="371"/>
        <v>-4</v>
      </c>
      <c r="EW1983">
        <f t="shared" si="372"/>
        <v>0.34202014332566871</v>
      </c>
      <c r="EX1983">
        <f t="shared" si="334"/>
        <v>0.99441584371801539</v>
      </c>
      <c r="EZ1983">
        <f t="shared" si="335"/>
        <v>17.286082959411889</v>
      </c>
      <c r="FB1983" s="8">
        <f t="shared" si="390"/>
        <v>-6</v>
      </c>
      <c r="FD1983">
        <f t="shared" si="373"/>
        <v>0.49999999999999994</v>
      </c>
      <c r="FE1983">
        <f t="shared" si="336"/>
        <v>0.9860254037844387</v>
      </c>
      <c r="FG1983">
        <f t="shared" si="337"/>
        <v>16.670248639404857</v>
      </c>
      <c r="FI1983" s="8">
        <f t="shared" si="374"/>
        <v>-9</v>
      </c>
      <c r="FK1983">
        <f t="shared" si="375"/>
        <v>0.64278760968653925</v>
      </c>
      <c r="FL1983">
        <f t="shared" si="338"/>
        <v>0.9974479826061321</v>
      </c>
      <c r="FN1983">
        <f t="shared" si="339"/>
        <v>22.223152266939049</v>
      </c>
      <c r="FP1983" s="8">
        <f t="shared" si="376"/>
        <v>-11</v>
      </c>
      <c r="FQ1983" s="8">
        <f t="shared" si="377"/>
        <v>-53</v>
      </c>
      <c r="FR1983">
        <f t="shared" si="378"/>
        <v>0.76604444311897801</v>
      </c>
      <c r="FS1983">
        <f t="shared" si="340"/>
        <v>0.97984716465888966</v>
      </c>
      <c r="FT1983" t="e">
        <f t="shared" si="341"/>
        <v>#NUM!</v>
      </c>
      <c r="FU1983" t="e">
        <f t="shared" si="379"/>
        <v>#NUM!</v>
      </c>
      <c r="FW1983" s="8">
        <f t="shared" si="380"/>
        <v>-14</v>
      </c>
      <c r="FY1983">
        <f t="shared" si="381"/>
        <v>0.8660254037844386</v>
      </c>
      <c r="FZ1983">
        <f t="shared" si="342"/>
        <v>0.98497422611928565</v>
      </c>
      <c r="GB1983">
        <f t="shared" si="343"/>
        <v>20.014539984388406</v>
      </c>
      <c r="GD1983" s="8">
        <f t="shared" si="382"/>
        <v>-17</v>
      </c>
      <c r="GF1983">
        <f t="shared" si="383"/>
        <v>0.93969262078590832</v>
      </c>
      <c r="GG1983">
        <f t="shared" si="344"/>
        <v>0.98101112546008662</v>
      </c>
      <c r="GI1983">
        <f t="shared" si="345"/>
        <v>19.840028985185313</v>
      </c>
      <c r="GK1983" s="8">
        <f t="shared" si="384"/>
        <v>-20</v>
      </c>
      <c r="GM1983">
        <f t="shared" si="385"/>
        <v>0.98480775301220802</v>
      </c>
      <c r="GN1983">
        <f t="shared" si="346"/>
        <v>0.96149438007669685</v>
      </c>
      <c r="GP1983">
        <f t="shared" si="347"/>
        <v>18.023394859135646</v>
      </c>
      <c r="GR1983" s="8">
        <f t="shared" si="386"/>
        <v>-20</v>
      </c>
      <c r="GT1983">
        <f t="shared" si="387"/>
        <v>0.98480775301220802</v>
      </c>
      <c r="GU1983">
        <f t="shared" si="348"/>
        <v>0.96149438007669685</v>
      </c>
      <c r="GW1983">
        <f t="shared" si="349"/>
        <v>18.023394859135646</v>
      </c>
      <c r="GY1983" s="8">
        <f t="shared" si="388"/>
        <v>-25</v>
      </c>
      <c r="HA1983">
        <f t="shared" si="389"/>
        <v>1</v>
      </c>
      <c r="HB1983">
        <f t="shared" si="350"/>
        <v>1</v>
      </c>
      <c r="HD1983">
        <f t="shared" si="351"/>
        <v>25</v>
      </c>
    </row>
    <row r="1984" spans="1:212" x14ac:dyDescent="0.2">
      <c r="A1984">
        <v>-169</v>
      </c>
      <c r="B1984">
        <f t="shared" si="306"/>
        <v>-169</v>
      </c>
      <c r="C1984">
        <f t="shared" si="307"/>
        <v>-0.17364817766693033</v>
      </c>
      <c r="D1984">
        <f t="shared" si="308"/>
        <v>0.96396997169217635</v>
      </c>
      <c r="E1984">
        <f t="shared" si="352"/>
        <v>-3</v>
      </c>
      <c r="G1984">
        <f t="shared" si="309"/>
        <v>-13.297418619832047</v>
      </c>
      <c r="M1984">
        <f t="shared" si="310"/>
        <v>-0.34202014332566871</v>
      </c>
      <c r="N1984">
        <f t="shared" si="311"/>
        <v>0.8712885921207747</v>
      </c>
      <c r="O1984">
        <f t="shared" si="353"/>
        <v>5</v>
      </c>
      <c r="P1984">
        <f t="shared" si="312"/>
        <v>-10.872961333902383</v>
      </c>
      <c r="Q1984">
        <f t="shared" si="313"/>
        <v>-10.872961333902385</v>
      </c>
      <c r="R1984">
        <f t="shared" si="314"/>
        <v>-0.49999999999999994</v>
      </c>
      <c r="S1984">
        <f t="shared" si="315"/>
        <v>-2.5139745962155606</v>
      </c>
      <c r="U1984">
        <f t="shared" si="354"/>
        <v>7</v>
      </c>
      <c r="X1984">
        <f t="shared" si="316"/>
        <v>-9.3833939954901346</v>
      </c>
      <c r="Z1984">
        <f t="shared" si="355"/>
        <v>-0.64278760968653925</v>
      </c>
      <c r="AA1984">
        <f t="shared" si="317"/>
        <v>-3.5791997983620272</v>
      </c>
      <c r="AB1984">
        <f t="shared" si="356"/>
        <v>-169</v>
      </c>
      <c r="AC1984">
        <f t="shared" si="357"/>
        <v>10</v>
      </c>
      <c r="AE1984">
        <f t="shared" si="318"/>
        <v>-8.4794981488239323</v>
      </c>
      <c r="AG1984">
        <f t="shared" si="358"/>
        <v>-0.76604444311897801</v>
      </c>
      <c r="AH1984">
        <f t="shared" si="319"/>
        <v>-4.5356728257977519</v>
      </c>
      <c r="AJ1984">
        <f t="shared" si="359"/>
        <v>12</v>
      </c>
      <c r="AL1984">
        <f t="shared" si="320"/>
        <v>-6.3761020317433292</v>
      </c>
      <c r="AN1984">
        <f t="shared" si="360"/>
        <v>-0.8660254037844386</v>
      </c>
      <c r="AO1984">
        <f t="shared" si="321"/>
        <v>-5.3543317295828041</v>
      </c>
      <c r="AP1984">
        <f t="shared" si="322"/>
        <v>-169</v>
      </c>
      <c r="AQ1984">
        <f t="shared" si="361"/>
        <v>15</v>
      </c>
      <c r="AS1984">
        <f t="shared" si="323"/>
        <v>-3.8619594257254026</v>
      </c>
      <c r="AU1984">
        <f t="shared" si="362"/>
        <v>-0.93969262078590832</v>
      </c>
      <c r="AV1984">
        <f t="shared" si="324"/>
        <v>-6.0103019731870724</v>
      </c>
      <c r="AX1984">
        <f t="shared" si="363"/>
        <v>18</v>
      </c>
      <c r="AZ1984">
        <f t="shared" si="325"/>
        <v>-7.136236504873715E-2</v>
      </c>
      <c r="BB1984">
        <f t="shared" si="364"/>
        <v>-0.98480775301220802</v>
      </c>
      <c r="BC1984">
        <f t="shared" si="326"/>
        <v>-6.4836522326955963</v>
      </c>
      <c r="BE1984">
        <f t="shared" si="365"/>
        <v>21</v>
      </c>
      <c r="BG1984">
        <f t="shared" si="327"/>
        <v>5.7868969256944878</v>
      </c>
      <c r="BI1984">
        <f t="shared" si="366"/>
        <v>0</v>
      </c>
      <c r="BJ1984">
        <f t="shared" si="328"/>
        <v>1</v>
      </c>
      <c r="BL1984" t="e">
        <f t="shared" si="367"/>
        <v>#DIV/0!</v>
      </c>
      <c r="BN1984" t="e">
        <f t="shared" si="329"/>
        <v>#DIV/0!</v>
      </c>
      <c r="EL1984">
        <v>-169</v>
      </c>
      <c r="EM1984">
        <f t="shared" si="330"/>
        <v>-285.75130693092729</v>
      </c>
      <c r="EN1984">
        <f t="shared" si="368"/>
        <v>0.31000000000000011</v>
      </c>
      <c r="EO1984" s="8">
        <f t="shared" si="369"/>
        <v>-2</v>
      </c>
      <c r="EQ1984">
        <f t="shared" si="370"/>
        <v>0.17364817766693033</v>
      </c>
      <c r="ER1984">
        <f t="shared" si="331"/>
        <v>0.9986996072255625</v>
      </c>
      <c r="ES1984">
        <f t="shared" si="332"/>
        <v>17.660257631345079</v>
      </c>
      <c r="ET1984">
        <f t="shared" si="333"/>
        <v>17.660257631345079</v>
      </c>
      <c r="EU1984" s="8">
        <f t="shared" si="371"/>
        <v>-4</v>
      </c>
      <c r="EW1984">
        <f t="shared" si="372"/>
        <v>0.34202014332566871</v>
      </c>
      <c r="EX1984">
        <f t="shared" si="334"/>
        <v>0.99441584371801539</v>
      </c>
      <c r="EZ1984">
        <f t="shared" si="335"/>
        <v>17.286082959411889</v>
      </c>
      <c r="FB1984" s="8">
        <f t="shared" si="390"/>
        <v>-6</v>
      </c>
      <c r="FD1984">
        <f t="shared" si="373"/>
        <v>0.49999999999999994</v>
      </c>
      <c r="FE1984">
        <f t="shared" si="336"/>
        <v>0.9860254037844387</v>
      </c>
      <c r="FG1984">
        <f t="shared" si="337"/>
        <v>16.670248639404857</v>
      </c>
      <c r="FI1984" s="8">
        <f t="shared" si="374"/>
        <v>-9</v>
      </c>
      <c r="FK1984">
        <f t="shared" si="375"/>
        <v>0.64278760968653925</v>
      </c>
      <c r="FL1984">
        <f t="shared" si="338"/>
        <v>0.9974479826061321</v>
      </c>
      <c r="FN1984">
        <f t="shared" si="339"/>
        <v>22.223152266939049</v>
      </c>
      <c r="FP1984" s="8">
        <f t="shared" si="376"/>
        <v>-11</v>
      </c>
      <c r="FQ1984" s="8">
        <f t="shared" si="377"/>
        <v>-53</v>
      </c>
      <c r="FR1984">
        <f t="shared" si="378"/>
        <v>0.76604444311897801</v>
      </c>
      <c r="FS1984">
        <f t="shared" si="340"/>
        <v>0.97984716465888966</v>
      </c>
      <c r="FT1984" t="e">
        <f t="shared" si="341"/>
        <v>#NUM!</v>
      </c>
      <c r="FU1984" t="e">
        <f t="shared" si="379"/>
        <v>#NUM!</v>
      </c>
      <c r="FW1984" s="8">
        <f t="shared" si="380"/>
        <v>-14</v>
      </c>
      <c r="FY1984">
        <f t="shared" si="381"/>
        <v>0.8660254037844386</v>
      </c>
      <c r="FZ1984">
        <f t="shared" si="342"/>
        <v>0.98497422611928565</v>
      </c>
      <c r="GB1984">
        <f t="shared" si="343"/>
        <v>20.014539984388406</v>
      </c>
      <c r="GD1984" s="8">
        <f t="shared" si="382"/>
        <v>-17</v>
      </c>
      <c r="GF1984">
        <f t="shared" si="383"/>
        <v>0.93969262078590832</v>
      </c>
      <c r="GG1984">
        <f t="shared" si="344"/>
        <v>0.98101112546008662</v>
      </c>
      <c r="GI1984">
        <f t="shared" si="345"/>
        <v>19.840028985185313</v>
      </c>
      <c r="GK1984" s="8">
        <f t="shared" si="384"/>
        <v>-20</v>
      </c>
      <c r="GM1984">
        <f t="shared" si="385"/>
        <v>0.98480775301220802</v>
      </c>
      <c r="GN1984">
        <f t="shared" si="346"/>
        <v>0.96149438007669685</v>
      </c>
      <c r="GP1984">
        <f t="shared" si="347"/>
        <v>18.023394859135646</v>
      </c>
      <c r="GR1984" s="8">
        <f t="shared" si="386"/>
        <v>-20</v>
      </c>
      <c r="GT1984">
        <f t="shared" si="387"/>
        <v>0.98480775301220802</v>
      </c>
      <c r="GU1984">
        <f t="shared" si="348"/>
        <v>0.96149438007669685</v>
      </c>
      <c r="GW1984">
        <f t="shared" si="349"/>
        <v>18.023394859135646</v>
      </c>
      <c r="GY1984" s="8">
        <f t="shared" si="388"/>
        <v>-25</v>
      </c>
      <c r="HA1984">
        <f t="shared" si="389"/>
        <v>1</v>
      </c>
      <c r="HB1984">
        <f t="shared" si="350"/>
        <v>1</v>
      </c>
      <c r="HD1984">
        <f t="shared" si="351"/>
        <v>25</v>
      </c>
    </row>
    <row r="1985" spans="1:212" x14ac:dyDescent="0.2">
      <c r="A1985">
        <v>-168</v>
      </c>
      <c r="B1985">
        <f t="shared" si="306"/>
        <v>-168</v>
      </c>
      <c r="C1985">
        <f t="shared" si="307"/>
        <v>-0.17364817766693033</v>
      </c>
      <c r="D1985">
        <f t="shared" ref="D1985:D2016" si="391">vita*SIN($B$101)/alfa*ABS(E1985)+ABS(COS($B$101))</f>
        <v>0.96396997169217635</v>
      </c>
      <c r="E1985">
        <f t="shared" si="352"/>
        <v>-3</v>
      </c>
      <c r="G1985">
        <f t="shared" si="309"/>
        <v>-13.297418619832047</v>
      </c>
      <c r="M1985">
        <f t="shared" si="310"/>
        <v>-0.34202014332566871</v>
      </c>
      <c r="N1985">
        <f t="shared" si="311"/>
        <v>0.8712885921207747</v>
      </c>
      <c r="O1985">
        <f t="shared" si="353"/>
        <v>5</v>
      </c>
      <c r="P1985">
        <f t="shared" si="312"/>
        <v>-10.872961333902383</v>
      </c>
      <c r="Q1985">
        <f t="shared" si="313"/>
        <v>-10.872961333902385</v>
      </c>
      <c r="R1985">
        <f t="shared" si="314"/>
        <v>-0.49999999999999994</v>
      </c>
      <c r="S1985">
        <f t="shared" si="315"/>
        <v>-2.4939745962155606</v>
      </c>
      <c r="U1985">
        <f t="shared" si="354"/>
        <v>7</v>
      </c>
      <c r="X1985">
        <f t="shared" si="316"/>
        <v>-9.3833939954901346</v>
      </c>
      <c r="Z1985">
        <f t="shared" si="355"/>
        <v>-0.64278760968653925</v>
      </c>
      <c r="AA1985">
        <f t="shared" si="317"/>
        <v>-3.5534882939745653</v>
      </c>
      <c r="AB1985">
        <f t="shared" si="356"/>
        <v>-168</v>
      </c>
      <c r="AC1985">
        <f t="shared" si="357"/>
        <v>10</v>
      </c>
      <c r="AE1985">
        <f t="shared" si="318"/>
        <v>-8.4794981488239323</v>
      </c>
      <c r="AG1985">
        <f t="shared" si="358"/>
        <v>-0.76604444311897801</v>
      </c>
      <c r="AH1985">
        <f t="shared" si="319"/>
        <v>-4.5050310480729925</v>
      </c>
      <c r="AJ1985">
        <f t="shared" si="359"/>
        <v>12</v>
      </c>
      <c r="AL1985">
        <f t="shared" si="320"/>
        <v>-6.3761020317433292</v>
      </c>
      <c r="AN1985">
        <f t="shared" si="360"/>
        <v>-0.8660254037844386</v>
      </c>
      <c r="AO1985">
        <f t="shared" si="321"/>
        <v>-5.3196907134314264</v>
      </c>
      <c r="AP1985">
        <f t="shared" si="322"/>
        <v>-168</v>
      </c>
      <c r="AQ1985">
        <f t="shared" si="361"/>
        <v>15</v>
      </c>
      <c r="AS1985">
        <f t="shared" si="323"/>
        <v>-3.8619594257254026</v>
      </c>
      <c r="AU1985">
        <f t="shared" si="362"/>
        <v>-0.93969262078590832</v>
      </c>
      <c r="AV1985">
        <f t="shared" si="324"/>
        <v>-5.9727142683556362</v>
      </c>
      <c r="AX1985">
        <f t="shared" si="363"/>
        <v>18</v>
      </c>
      <c r="AZ1985">
        <f t="shared" si="325"/>
        <v>-7.136236504873715E-2</v>
      </c>
      <c r="BB1985">
        <f t="shared" si="364"/>
        <v>-0.98480775301220802</v>
      </c>
      <c r="BC1985">
        <f t="shared" si="326"/>
        <v>-6.4442599225751076</v>
      </c>
      <c r="BE1985">
        <f t="shared" si="365"/>
        <v>21</v>
      </c>
      <c r="BG1985">
        <f t="shared" si="327"/>
        <v>5.7868969256944878</v>
      </c>
      <c r="BI1985">
        <f t="shared" si="366"/>
        <v>0</v>
      </c>
      <c r="BJ1985">
        <f t="shared" si="328"/>
        <v>1</v>
      </c>
      <c r="BL1985" t="e">
        <f t="shared" si="367"/>
        <v>#DIV/0!</v>
      </c>
      <c r="BN1985" t="e">
        <f t="shared" si="329"/>
        <v>#DIV/0!</v>
      </c>
      <c r="EL1985">
        <v>-168</v>
      </c>
      <c r="EM1985">
        <f t="shared" si="330"/>
        <v>-285.75130728231392</v>
      </c>
      <c r="EN1985">
        <f t="shared" si="368"/>
        <v>0.32000000000000012</v>
      </c>
      <c r="EO1985" s="8">
        <f t="shared" si="369"/>
        <v>-2</v>
      </c>
      <c r="EQ1985">
        <f t="shared" si="370"/>
        <v>0.17364817766693033</v>
      </c>
      <c r="ER1985">
        <f t="shared" si="331"/>
        <v>0.9986996072255625</v>
      </c>
      <c r="ES1985">
        <f t="shared" si="332"/>
        <v>17.660257631345079</v>
      </c>
      <c r="ET1985">
        <f t="shared" si="333"/>
        <v>17.660257631345079</v>
      </c>
      <c r="EU1985" s="8">
        <f t="shared" si="371"/>
        <v>-4</v>
      </c>
      <c r="EW1985">
        <f t="shared" si="372"/>
        <v>0.34202014332566871</v>
      </c>
      <c r="EX1985">
        <f t="shared" si="334"/>
        <v>0.99441584371801539</v>
      </c>
      <c r="EZ1985">
        <f t="shared" si="335"/>
        <v>17.286082959411889</v>
      </c>
      <c r="FB1985" s="8">
        <f t="shared" si="390"/>
        <v>-6</v>
      </c>
      <c r="FD1985">
        <f t="shared" si="373"/>
        <v>0.49999999999999994</v>
      </c>
      <c r="FE1985">
        <f t="shared" si="336"/>
        <v>0.9860254037844387</v>
      </c>
      <c r="FG1985">
        <f t="shared" si="337"/>
        <v>16.670248639404857</v>
      </c>
      <c r="FI1985" s="8">
        <f t="shared" si="374"/>
        <v>-9</v>
      </c>
      <c r="FK1985">
        <f t="shared" si="375"/>
        <v>0.64278760968653925</v>
      </c>
      <c r="FL1985">
        <f t="shared" si="338"/>
        <v>0.9974479826061321</v>
      </c>
      <c r="FN1985">
        <f t="shared" si="339"/>
        <v>22.223152266939049</v>
      </c>
      <c r="FP1985" s="8">
        <f t="shared" si="376"/>
        <v>-11</v>
      </c>
      <c r="FQ1985" s="8">
        <f t="shared" si="377"/>
        <v>-53</v>
      </c>
      <c r="FR1985">
        <f t="shared" si="378"/>
        <v>0.76604444311897801</v>
      </c>
      <c r="FS1985">
        <f t="shared" si="340"/>
        <v>0.97984716465888966</v>
      </c>
      <c r="FT1985" t="e">
        <f t="shared" si="341"/>
        <v>#NUM!</v>
      </c>
      <c r="FU1985" t="e">
        <f t="shared" si="379"/>
        <v>#NUM!</v>
      </c>
      <c r="FW1985" s="8">
        <f t="shared" si="380"/>
        <v>-14</v>
      </c>
      <c r="FY1985">
        <f t="shared" si="381"/>
        <v>0.8660254037844386</v>
      </c>
      <c r="FZ1985">
        <f t="shared" si="342"/>
        <v>0.98497422611928565</v>
      </c>
      <c r="GB1985">
        <f t="shared" si="343"/>
        <v>20.014539984388406</v>
      </c>
      <c r="GD1985" s="8">
        <f t="shared" si="382"/>
        <v>-17</v>
      </c>
      <c r="GF1985">
        <f t="shared" si="383"/>
        <v>0.93969262078590832</v>
      </c>
      <c r="GG1985">
        <f t="shared" si="344"/>
        <v>0.98101112546008662</v>
      </c>
      <c r="GI1985">
        <f t="shared" si="345"/>
        <v>19.840028985185313</v>
      </c>
      <c r="GK1985" s="8">
        <f t="shared" si="384"/>
        <v>-20</v>
      </c>
      <c r="GM1985">
        <f t="shared" si="385"/>
        <v>0.98480775301220802</v>
      </c>
      <c r="GN1985">
        <f t="shared" si="346"/>
        <v>0.96149438007669685</v>
      </c>
      <c r="GP1985">
        <f t="shared" si="347"/>
        <v>18.023394859135646</v>
      </c>
      <c r="GR1985" s="8">
        <f t="shared" si="386"/>
        <v>-20</v>
      </c>
      <c r="GT1985">
        <f t="shared" si="387"/>
        <v>0.98480775301220802</v>
      </c>
      <c r="GU1985">
        <f t="shared" si="348"/>
        <v>0.96149438007669685</v>
      </c>
      <c r="GW1985">
        <f t="shared" si="349"/>
        <v>18.023394859135646</v>
      </c>
      <c r="GY1985" s="8">
        <f t="shared" si="388"/>
        <v>-25</v>
      </c>
      <c r="HA1985">
        <f t="shared" si="389"/>
        <v>1</v>
      </c>
      <c r="HB1985">
        <f t="shared" si="350"/>
        <v>1</v>
      </c>
      <c r="HD1985">
        <f t="shared" si="351"/>
        <v>25</v>
      </c>
    </row>
    <row r="1986" spans="1:212" x14ac:dyDescent="0.2">
      <c r="A1986">
        <v>-167</v>
      </c>
      <c r="B1986">
        <f t="shared" si="306"/>
        <v>-167</v>
      </c>
      <c r="C1986">
        <f t="shared" si="307"/>
        <v>-0.17364817766693033</v>
      </c>
      <c r="D1986">
        <f t="shared" si="391"/>
        <v>0.96396997169217635</v>
      </c>
      <c r="E1986">
        <f t="shared" si="352"/>
        <v>-3</v>
      </c>
      <c r="G1986">
        <f t="shared" si="309"/>
        <v>-13.297418619832047</v>
      </c>
      <c r="M1986">
        <f t="shared" si="310"/>
        <v>-0.34202014332566871</v>
      </c>
      <c r="N1986">
        <f t="shared" si="311"/>
        <v>0.8712885921207747</v>
      </c>
      <c r="O1986">
        <f t="shared" si="353"/>
        <v>5</v>
      </c>
      <c r="P1986">
        <f t="shared" si="312"/>
        <v>-10.872961333902383</v>
      </c>
      <c r="Q1986">
        <f t="shared" si="313"/>
        <v>-10.872961333902385</v>
      </c>
      <c r="R1986">
        <f t="shared" si="314"/>
        <v>-0.49999999999999994</v>
      </c>
      <c r="S1986">
        <f t="shared" si="315"/>
        <v>-2.4739745962155606</v>
      </c>
      <c r="U1986">
        <f t="shared" si="354"/>
        <v>7</v>
      </c>
      <c r="X1986">
        <f t="shared" si="316"/>
        <v>-9.3833939954901346</v>
      </c>
      <c r="Z1986">
        <f t="shared" si="355"/>
        <v>-0.64278760968653925</v>
      </c>
      <c r="AA1986">
        <f t="shared" si="317"/>
        <v>-3.5277767895871044</v>
      </c>
      <c r="AB1986">
        <f t="shared" si="356"/>
        <v>-167</v>
      </c>
      <c r="AC1986">
        <f t="shared" si="357"/>
        <v>10</v>
      </c>
      <c r="AE1986">
        <f t="shared" si="318"/>
        <v>-8.4794981488239323</v>
      </c>
      <c r="AG1986">
        <f t="shared" si="358"/>
        <v>-0.76604444311897801</v>
      </c>
      <c r="AH1986">
        <f t="shared" si="319"/>
        <v>-4.4743892703482331</v>
      </c>
      <c r="AJ1986">
        <f t="shared" si="359"/>
        <v>12</v>
      </c>
      <c r="AL1986">
        <f t="shared" si="320"/>
        <v>-6.3761020317433292</v>
      </c>
      <c r="AN1986">
        <f t="shared" si="360"/>
        <v>-0.8660254037844386</v>
      </c>
      <c r="AO1986">
        <f t="shared" si="321"/>
        <v>-5.2850496972800487</v>
      </c>
      <c r="AP1986">
        <f t="shared" si="322"/>
        <v>-167</v>
      </c>
      <c r="AQ1986">
        <f t="shared" si="361"/>
        <v>15</v>
      </c>
      <c r="AS1986">
        <f t="shared" si="323"/>
        <v>-3.8619594257254026</v>
      </c>
      <c r="AU1986">
        <f t="shared" si="362"/>
        <v>-0.93969262078590832</v>
      </c>
      <c r="AV1986">
        <f t="shared" si="324"/>
        <v>-5.9351265635242001</v>
      </c>
      <c r="AX1986">
        <f t="shared" si="363"/>
        <v>18</v>
      </c>
      <c r="AZ1986">
        <f t="shared" si="325"/>
        <v>-7.136236504873715E-2</v>
      </c>
      <c r="BB1986">
        <f t="shared" si="364"/>
        <v>-0.98480775301220802</v>
      </c>
      <c r="BC1986">
        <f t="shared" si="326"/>
        <v>-6.4048676124546198</v>
      </c>
      <c r="BE1986">
        <f t="shared" si="365"/>
        <v>21</v>
      </c>
      <c r="BG1986">
        <f t="shared" si="327"/>
        <v>5.7868969256944878</v>
      </c>
      <c r="BI1986">
        <f t="shared" si="366"/>
        <v>0</v>
      </c>
      <c r="BJ1986">
        <f t="shared" si="328"/>
        <v>1</v>
      </c>
      <c r="BL1986" t="e">
        <f t="shared" si="367"/>
        <v>#DIV/0!</v>
      </c>
      <c r="BN1986" t="e">
        <f t="shared" si="329"/>
        <v>#DIV/0!</v>
      </c>
      <c r="EL1986">
        <v>-167</v>
      </c>
      <c r="EM1986">
        <f t="shared" si="330"/>
        <v>-285.75130744020214</v>
      </c>
      <c r="EN1986">
        <f t="shared" si="368"/>
        <v>0.33000000000000013</v>
      </c>
      <c r="EO1986" s="8">
        <f t="shared" si="369"/>
        <v>-2</v>
      </c>
      <c r="EQ1986">
        <f t="shared" si="370"/>
        <v>0.17364817766693033</v>
      </c>
      <c r="ER1986">
        <f t="shared" si="331"/>
        <v>0.9986996072255625</v>
      </c>
      <c r="ES1986">
        <f t="shared" si="332"/>
        <v>17.660257631345079</v>
      </c>
      <c r="ET1986">
        <f t="shared" si="333"/>
        <v>17.660257631345079</v>
      </c>
      <c r="EU1986" s="8">
        <f t="shared" si="371"/>
        <v>-4</v>
      </c>
      <c r="EW1986">
        <f t="shared" si="372"/>
        <v>0.34202014332566871</v>
      </c>
      <c r="EX1986">
        <f t="shared" si="334"/>
        <v>0.99441584371801539</v>
      </c>
      <c r="EZ1986">
        <f t="shared" si="335"/>
        <v>17.286082959411889</v>
      </c>
      <c r="FB1986" s="8">
        <f t="shared" si="390"/>
        <v>-6</v>
      </c>
      <c r="FD1986">
        <f t="shared" si="373"/>
        <v>0.49999999999999994</v>
      </c>
      <c r="FE1986">
        <f t="shared" si="336"/>
        <v>0.9860254037844387</v>
      </c>
      <c r="FG1986">
        <f t="shared" si="337"/>
        <v>16.670248639404857</v>
      </c>
      <c r="FI1986" s="8">
        <f t="shared" si="374"/>
        <v>-9</v>
      </c>
      <c r="FK1986">
        <f t="shared" si="375"/>
        <v>0.64278760968653925</v>
      </c>
      <c r="FL1986">
        <f t="shared" si="338"/>
        <v>0.9974479826061321</v>
      </c>
      <c r="FN1986">
        <f t="shared" si="339"/>
        <v>22.223152266939049</v>
      </c>
      <c r="FP1986" s="8">
        <f t="shared" si="376"/>
        <v>-11</v>
      </c>
      <c r="FQ1986" s="8">
        <f t="shared" si="377"/>
        <v>-53</v>
      </c>
      <c r="FR1986">
        <f t="shared" si="378"/>
        <v>0.76604444311897801</v>
      </c>
      <c r="FS1986">
        <f t="shared" si="340"/>
        <v>0.97984716465888966</v>
      </c>
      <c r="FT1986" t="e">
        <f t="shared" si="341"/>
        <v>#NUM!</v>
      </c>
      <c r="FU1986" t="e">
        <f t="shared" si="379"/>
        <v>#NUM!</v>
      </c>
      <c r="FW1986" s="8">
        <f t="shared" si="380"/>
        <v>-14</v>
      </c>
      <c r="FY1986">
        <f t="shared" si="381"/>
        <v>0.8660254037844386</v>
      </c>
      <c r="FZ1986">
        <f t="shared" si="342"/>
        <v>0.98497422611928565</v>
      </c>
      <c r="GB1986">
        <f t="shared" si="343"/>
        <v>20.014539984388406</v>
      </c>
      <c r="GD1986" s="8">
        <f t="shared" si="382"/>
        <v>-17</v>
      </c>
      <c r="GF1986">
        <f t="shared" si="383"/>
        <v>0.93969262078590832</v>
      </c>
      <c r="GG1986">
        <f t="shared" si="344"/>
        <v>0.98101112546008662</v>
      </c>
      <c r="GI1986">
        <f t="shared" si="345"/>
        <v>19.840028985185313</v>
      </c>
      <c r="GK1986" s="8">
        <f t="shared" si="384"/>
        <v>-20</v>
      </c>
      <c r="GM1986">
        <f t="shared" si="385"/>
        <v>0.98480775301220802</v>
      </c>
      <c r="GN1986">
        <f t="shared" si="346"/>
        <v>0.96149438007669685</v>
      </c>
      <c r="GP1986">
        <f t="shared" si="347"/>
        <v>18.023394859135646</v>
      </c>
      <c r="GR1986" s="8">
        <f t="shared" si="386"/>
        <v>-20</v>
      </c>
      <c r="GT1986">
        <f t="shared" si="387"/>
        <v>0.98480775301220802</v>
      </c>
      <c r="GU1986">
        <f t="shared" si="348"/>
        <v>0.96149438007669685</v>
      </c>
      <c r="GW1986">
        <f t="shared" si="349"/>
        <v>18.023394859135646</v>
      </c>
      <c r="GY1986" s="8">
        <f t="shared" si="388"/>
        <v>-25</v>
      </c>
      <c r="HA1986">
        <f t="shared" si="389"/>
        <v>1</v>
      </c>
      <c r="HB1986">
        <f t="shared" si="350"/>
        <v>1</v>
      </c>
      <c r="HD1986">
        <f t="shared" si="351"/>
        <v>25</v>
      </c>
    </row>
    <row r="1987" spans="1:212" x14ac:dyDescent="0.2">
      <c r="A1987">
        <v>-166</v>
      </c>
      <c r="B1987">
        <f t="shared" si="306"/>
        <v>-166</v>
      </c>
      <c r="C1987">
        <f t="shared" si="307"/>
        <v>-0.17364817766693033</v>
      </c>
      <c r="D1987">
        <f t="shared" si="391"/>
        <v>0.96396997169217635</v>
      </c>
      <c r="E1987">
        <f t="shared" si="352"/>
        <v>-3</v>
      </c>
      <c r="G1987">
        <f t="shared" si="309"/>
        <v>-13.297418619832047</v>
      </c>
      <c r="M1987">
        <f t="shared" si="310"/>
        <v>-0.34202014332566871</v>
      </c>
      <c r="N1987">
        <f t="shared" si="311"/>
        <v>0.8712885921207747</v>
      </c>
      <c r="O1987">
        <f t="shared" si="353"/>
        <v>5</v>
      </c>
      <c r="P1987">
        <f t="shared" si="312"/>
        <v>-10.872961333902383</v>
      </c>
      <c r="Q1987">
        <f t="shared" si="313"/>
        <v>-10.872961333902385</v>
      </c>
      <c r="R1987">
        <f t="shared" si="314"/>
        <v>-0.49999999999999994</v>
      </c>
      <c r="S1987">
        <f t="shared" si="315"/>
        <v>-2.4539745962155606</v>
      </c>
      <c r="U1987">
        <f t="shared" si="354"/>
        <v>7</v>
      </c>
      <c r="X1987">
        <f t="shared" si="316"/>
        <v>-9.3833939954901346</v>
      </c>
      <c r="Z1987">
        <f t="shared" si="355"/>
        <v>-0.64278760968653925</v>
      </c>
      <c r="AA1987">
        <f t="shared" si="317"/>
        <v>-3.5020652851996426</v>
      </c>
      <c r="AB1987">
        <f t="shared" si="356"/>
        <v>-166</v>
      </c>
      <c r="AC1987">
        <f t="shared" si="357"/>
        <v>10</v>
      </c>
      <c r="AE1987">
        <f t="shared" si="318"/>
        <v>-8.4794981488239323</v>
      </c>
      <c r="AG1987">
        <f t="shared" si="358"/>
        <v>-0.76604444311897801</v>
      </c>
      <c r="AH1987">
        <f t="shared" si="319"/>
        <v>-4.4437474926234737</v>
      </c>
      <c r="AJ1987">
        <f t="shared" si="359"/>
        <v>12</v>
      </c>
      <c r="AL1987">
        <f t="shared" si="320"/>
        <v>-6.3761020317433292</v>
      </c>
      <c r="AN1987">
        <f t="shared" si="360"/>
        <v>-0.8660254037844386</v>
      </c>
      <c r="AO1987">
        <f t="shared" si="321"/>
        <v>-5.2504086811286719</v>
      </c>
      <c r="AP1987">
        <f t="shared" si="322"/>
        <v>-166</v>
      </c>
      <c r="AQ1987">
        <f t="shared" si="361"/>
        <v>15</v>
      </c>
      <c r="AS1987">
        <f t="shared" si="323"/>
        <v>-3.8619594257254026</v>
      </c>
      <c r="AU1987">
        <f t="shared" si="362"/>
        <v>-0.93969262078590832</v>
      </c>
      <c r="AV1987">
        <f t="shared" si="324"/>
        <v>-5.8975388586927631</v>
      </c>
      <c r="AX1987">
        <f t="shared" si="363"/>
        <v>18</v>
      </c>
      <c r="AZ1987">
        <f t="shared" si="325"/>
        <v>-7.136236504873715E-2</v>
      </c>
      <c r="BB1987">
        <f t="shared" si="364"/>
        <v>-0.98480775301220802</v>
      </c>
      <c r="BC1987">
        <f t="shared" si="326"/>
        <v>-6.3654753023341311</v>
      </c>
      <c r="BE1987">
        <f t="shared" si="365"/>
        <v>21</v>
      </c>
      <c r="BG1987">
        <f t="shared" si="327"/>
        <v>5.7868969256944878</v>
      </c>
      <c r="BI1987">
        <f t="shared" si="366"/>
        <v>0</v>
      </c>
      <c r="BJ1987">
        <f t="shared" si="328"/>
        <v>1</v>
      </c>
      <c r="BL1987" t="e">
        <f t="shared" si="367"/>
        <v>#DIV/0!</v>
      </c>
      <c r="BN1987" t="e">
        <f t="shared" si="329"/>
        <v>#DIV/0!</v>
      </c>
      <c r="EL1987">
        <v>-166</v>
      </c>
      <c r="EM1987">
        <f t="shared" si="330"/>
        <v>-285.75130751114591</v>
      </c>
      <c r="EN1987">
        <f t="shared" si="368"/>
        <v>0.34000000000000014</v>
      </c>
      <c r="EO1987" s="8">
        <f t="shared" si="369"/>
        <v>-2</v>
      </c>
      <c r="EQ1987">
        <f t="shared" si="370"/>
        <v>0.17364817766693033</v>
      </c>
      <c r="ER1987">
        <f t="shared" si="331"/>
        <v>0.9986996072255625</v>
      </c>
      <c r="ES1987">
        <f t="shared" si="332"/>
        <v>17.660257631345079</v>
      </c>
      <c r="ET1987">
        <f t="shared" si="333"/>
        <v>17.660257631345079</v>
      </c>
      <c r="EU1987" s="8">
        <f t="shared" si="371"/>
        <v>-4</v>
      </c>
      <c r="EW1987">
        <f t="shared" si="372"/>
        <v>0.34202014332566871</v>
      </c>
      <c r="EX1987">
        <f t="shared" si="334"/>
        <v>0.99441584371801539</v>
      </c>
      <c r="EZ1987">
        <f t="shared" si="335"/>
        <v>17.286082959411889</v>
      </c>
      <c r="FB1987" s="8">
        <f t="shared" si="390"/>
        <v>-6</v>
      </c>
      <c r="FD1987">
        <f t="shared" si="373"/>
        <v>0.49999999999999994</v>
      </c>
      <c r="FE1987">
        <f t="shared" si="336"/>
        <v>0.9860254037844387</v>
      </c>
      <c r="FG1987">
        <f t="shared" si="337"/>
        <v>16.670248639404857</v>
      </c>
      <c r="FI1987" s="8">
        <f t="shared" si="374"/>
        <v>-9</v>
      </c>
      <c r="FK1987">
        <f t="shared" si="375"/>
        <v>0.64278760968653925</v>
      </c>
      <c r="FL1987">
        <f t="shared" si="338"/>
        <v>0.9974479826061321</v>
      </c>
      <c r="FN1987">
        <f t="shared" si="339"/>
        <v>22.223152266939049</v>
      </c>
      <c r="FP1987" s="8">
        <f t="shared" si="376"/>
        <v>-11</v>
      </c>
      <c r="FQ1987" s="8">
        <f t="shared" si="377"/>
        <v>-53</v>
      </c>
      <c r="FR1987">
        <f t="shared" si="378"/>
        <v>0.76604444311897801</v>
      </c>
      <c r="FS1987">
        <f t="shared" si="340"/>
        <v>0.97984716465888966</v>
      </c>
      <c r="FT1987" t="e">
        <f t="shared" si="341"/>
        <v>#NUM!</v>
      </c>
      <c r="FU1987" t="e">
        <f t="shared" si="379"/>
        <v>#NUM!</v>
      </c>
      <c r="FW1987" s="8">
        <f t="shared" si="380"/>
        <v>-14</v>
      </c>
      <c r="FY1987">
        <f t="shared" si="381"/>
        <v>0.8660254037844386</v>
      </c>
      <c r="FZ1987">
        <f t="shared" si="342"/>
        <v>0.98497422611928565</v>
      </c>
      <c r="GB1987">
        <f t="shared" si="343"/>
        <v>20.014539984388406</v>
      </c>
      <c r="GD1987" s="8">
        <f t="shared" si="382"/>
        <v>-17</v>
      </c>
      <c r="GF1987">
        <f t="shared" si="383"/>
        <v>0.93969262078590832</v>
      </c>
      <c r="GG1987">
        <f t="shared" si="344"/>
        <v>0.98101112546008662</v>
      </c>
      <c r="GI1987">
        <f t="shared" si="345"/>
        <v>19.840028985185313</v>
      </c>
      <c r="GK1987" s="8">
        <f t="shared" si="384"/>
        <v>-20</v>
      </c>
      <c r="GM1987">
        <f t="shared" si="385"/>
        <v>0.98480775301220802</v>
      </c>
      <c r="GN1987">
        <f t="shared" si="346"/>
        <v>0.96149438007669685</v>
      </c>
      <c r="GP1987">
        <f t="shared" si="347"/>
        <v>18.023394859135646</v>
      </c>
      <c r="GR1987" s="8">
        <f t="shared" si="386"/>
        <v>-20</v>
      </c>
      <c r="GT1987">
        <f t="shared" si="387"/>
        <v>0.98480775301220802</v>
      </c>
      <c r="GU1987">
        <f t="shared" si="348"/>
        <v>0.96149438007669685</v>
      </c>
      <c r="GW1987">
        <f t="shared" si="349"/>
        <v>18.023394859135646</v>
      </c>
      <c r="GY1987" s="8">
        <f t="shared" si="388"/>
        <v>-25</v>
      </c>
      <c r="HA1987">
        <f t="shared" si="389"/>
        <v>1</v>
      </c>
      <c r="HB1987">
        <f t="shared" si="350"/>
        <v>1</v>
      </c>
      <c r="HD1987">
        <f t="shared" si="351"/>
        <v>25</v>
      </c>
    </row>
    <row r="1988" spans="1:212" x14ac:dyDescent="0.2">
      <c r="A1988">
        <v>-165</v>
      </c>
      <c r="B1988">
        <f t="shared" si="306"/>
        <v>-165</v>
      </c>
      <c r="C1988">
        <f t="shared" si="307"/>
        <v>-0.17364817766693033</v>
      </c>
      <c r="D1988">
        <f t="shared" si="391"/>
        <v>0.96396997169217635</v>
      </c>
      <c r="E1988">
        <f t="shared" si="352"/>
        <v>-3</v>
      </c>
      <c r="G1988">
        <f t="shared" si="309"/>
        <v>-13.297418619832047</v>
      </c>
      <c r="M1988">
        <f t="shared" si="310"/>
        <v>-0.34202014332566871</v>
      </c>
      <c r="N1988">
        <f t="shared" si="311"/>
        <v>0.8712885921207747</v>
      </c>
      <c r="O1988">
        <f t="shared" si="353"/>
        <v>5</v>
      </c>
      <c r="P1988">
        <f t="shared" si="312"/>
        <v>-10.872961333902383</v>
      </c>
      <c r="Q1988">
        <f t="shared" si="313"/>
        <v>-10.872961333902385</v>
      </c>
      <c r="R1988">
        <f t="shared" si="314"/>
        <v>-0.49999999999999994</v>
      </c>
      <c r="S1988">
        <f t="shared" si="315"/>
        <v>-2.4339745962155606</v>
      </c>
      <c r="U1988">
        <f t="shared" si="354"/>
        <v>7</v>
      </c>
      <c r="X1988">
        <f t="shared" si="316"/>
        <v>-9.3833939954901346</v>
      </c>
      <c r="Z1988">
        <f t="shared" si="355"/>
        <v>-0.64278760968653925</v>
      </c>
      <c r="AA1988">
        <f t="shared" si="317"/>
        <v>-3.4763537808121807</v>
      </c>
      <c r="AB1988">
        <f t="shared" si="356"/>
        <v>-165</v>
      </c>
      <c r="AC1988">
        <f t="shared" si="357"/>
        <v>10</v>
      </c>
      <c r="AE1988">
        <f t="shared" si="318"/>
        <v>-8.4794981488239323</v>
      </c>
      <c r="AG1988">
        <f t="shared" si="358"/>
        <v>-0.76604444311897801</v>
      </c>
      <c r="AH1988">
        <f t="shared" si="319"/>
        <v>-4.4131057148987152</v>
      </c>
      <c r="AJ1988">
        <f t="shared" si="359"/>
        <v>12</v>
      </c>
      <c r="AL1988">
        <f t="shared" si="320"/>
        <v>-6.3761020317433292</v>
      </c>
      <c r="AN1988">
        <f t="shared" si="360"/>
        <v>-0.8660254037844386</v>
      </c>
      <c r="AO1988">
        <f t="shared" si="321"/>
        <v>-5.2157676649772942</v>
      </c>
      <c r="AP1988">
        <f t="shared" si="322"/>
        <v>-165</v>
      </c>
      <c r="AQ1988">
        <f t="shared" si="361"/>
        <v>15</v>
      </c>
      <c r="AS1988">
        <f t="shared" si="323"/>
        <v>-3.8619594257254026</v>
      </c>
      <c r="AU1988">
        <f t="shared" si="362"/>
        <v>-0.93969262078590832</v>
      </c>
      <c r="AV1988">
        <f t="shared" si="324"/>
        <v>-5.8599511538613269</v>
      </c>
      <c r="AX1988">
        <f t="shared" si="363"/>
        <v>18</v>
      </c>
      <c r="AZ1988">
        <f t="shared" si="325"/>
        <v>-7.136236504873715E-2</v>
      </c>
      <c r="BB1988">
        <f t="shared" si="364"/>
        <v>-0.98480775301220802</v>
      </c>
      <c r="BC1988">
        <f t="shared" si="326"/>
        <v>-6.3260829922136432</v>
      </c>
      <c r="BE1988">
        <f t="shared" si="365"/>
        <v>21</v>
      </c>
      <c r="BG1988">
        <f t="shared" si="327"/>
        <v>5.7868969256944878</v>
      </c>
      <c r="BI1988">
        <f t="shared" si="366"/>
        <v>0</v>
      </c>
      <c r="BJ1988">
        <f t="shared" si="328"/>
        <v>1</v>
      </c>
      <c r="BL1988" t="e">
        <f t="shared" si="367"/>
        <v>#DIV/0!</v>
      </c>
      <c r="BN1988" t="e">
        <f t="shared" si="329"/>
        <v>#DIV/0!</v>
      </c>
      <c r="EL1988">
        <v>-165</v>
      </c>
      <c r="EM1988">
        <f t="shared" si="330"/>
        <v>-285.75130754302296</v>
      </c>
      <c r="EN1988">
        <f t="shared" si="368"/>
        <v>0.35000000000000014</v>
      </c>
      <c r="EO1988" s="8">
        <f t="shared" si="369"/>
        <v>-2</v>
      </c>
      <c r="EQ1988">
        <f t="shared" si="370"/>
        <v>0.17364817766693033</v>
      </c>
      <c r="ER1988">
        <f t="shared" si="331"/>
        <v>0.9986996072255625</v>
      </c>
      <c r="ES1988">
        <f t="shared" si="332"/>
        <v>17.660257631345079</v>
      </c>
      <c r="ET1988">
        <f t="shared" si="333"/>
        <v>17.660257631345079</v>
      </c>
      <c r="EU1988" s="8">
        <f t="shared" si="371"/>
        <v>-4</v>
      </c>
      <c r="EW1988">
        <f t="shared" si="372"/>
        <v>0.34202014332566871</v>
      </c>
      <c r="EX1988">
        <f t="shared" si="334"/>
        <v>0.99441584371801539</v>
      </c>
      <c r="EZ1988">
        <f t="shared" si="335"/>
        <v>17.286082959411889</v>
      </c>
      <c r="FB1988" s="8">
        <f t="shared" si="390"/>
        <v>-6</v>
      </c>
      <c r="FD1988">
        <f t="shared" si="373"/>
        <v>0.49999999999999994</v>
      </c>
      <c r="FE1988">
        <f t="shared" si="336"/>
        <v>0.9860254037844387</v>
      </c>
      <c r="FG1988">
        <f t="shared" si="337"/>
        <v>16.670248639404857</v>
      </c>
      <c r="FI1988" s="8">
        <f t="shared" si="374"/>
        <v>-9</v>
      </c>
      <c r="FK1988">
        <f t="shared" si="375"/>
        <v>0.64278760968653925</v>
      </c>
      <c r="FL1988">
        <f t="shared" si="338"/>
        <v>0.9974479826061321</v>
      </c>
      <c r="FN1988">
        <f t="shared" si="339"/>
        <v>22.223152266939049</v>
      </c>
      <c r="FP1988" s="8">
        <f t="shared" si="376"/>
        <v>-11</v>
      </c>
      <c r="FQ1988" s="8">
        <f t="shared" si="377"/>
        <v>-53</v>
      </c>
      <c r="FR1988">
        <f t="shared" si="378"/>
        <v>0.76604444311897801</v>
      </c>
      <c r="FS1988">
        <f t="shared" si="340"/>
        <v>0.97984716465888966</v>
      </c>
      <c r="FT1988" t="e">
        <f t="shared" si="341"/>
        <v>#NUM!</v>
      </c>
      <c r="FU1988" t="e">
        <f t="shared" si="379"/>
        <v>#NUM!</v>
      </c>
      <c r="FW1988" s="8">
        <f t="shared" si="380"/>
        <v>-14</v>
      </c>
      <c r="FY1988">
        <f t="shared" si="381"/>
        <v>0.8660254037844386</v>
      </c>
      <c r="FZ1988">
        <f t="shared" si="342"/>
        <v>0.98497422611928565</v>
      </c>
      <c r="GB1988">
        <f t="shared" si="343"/>
        <v>20.014539984388406</v>
      </c>
      <c r="GD1988" s="8">
        <f t="shared" si="382"/>
        <v>-17</v>
      </c>
      <c r="GF1988">
        <f t="shared" si="383"/>
        <v>0.93969262078590832</v>
      </c>
      <c r="GG1988">
        <f t="shared" si="344"/>
        <v>0.98101112546008662</v>
      </c>
      <c r="GI1988">
        <f t="shared" si="345"/>
        <v>19.840028985185313</v>
      </c>
      <c r="GK1988" s="8">
        <f t="shared" si="384"/>
        <v>-20</v>
      </c>
      <c r="GM1988">
        <f t="shared" si="385"/>
        <v>0.98480775301220802</v>
      </c>
      <c r="GN1988">
        <f t="shared" si="346"/>
        <v>0.96149438007669685</v>
      </c>
      <c r="GP1988">
        <f t="shared" si="347"/>
        <v>18.023394859135646</v>
      </c>
      <c r="GR1988" s="8">
        <f t="shared" si="386"/>
        <v>-20</v>
      </c>
      <c r="GT1988">
        <f t="shared" si="387"/>
        <v>0.98480775301220802</v>
      </c>
      <c r="GU1988">
        <f t="shared" si="348"/>
        <v>0.96149438007669685</v>
      </c>
      <c r="GW1988">
        <f t="shared" si="349"/>
        <v>18.023394859135646</v>
      </c>
      <c r="GY1988" s="8">
        <f t="shared" si="388"/>
        <v>-25</v>
      </c>
      <c r="HA1988">
        <f t="shared" si="389"/>
        <v>1</v>
      </c>
      <c r="HB1988">
        <f t="shared" si="350"/>
        <v>1</v>
      </c>
      <c r="HD1988">
        <f t="shared" si="351"/>
        <v>25</v>
      </c>
    </row>
    <row r="1989" spans="1:212" x14ac:dyDescent="0.2">
      <c r="A1989">
        <v>-164</v>
      </c>
      <c r="B1989">
        <f t="shared" si="306"/>
        <v>-164</v>
      </c>
      <c r="C1989">
        <f t="shared" si="307"/>
        <v>-0.17364817766693033</v>
      </c>
      <c r="D1989">
        <f t="shared" si="391"/>
        <v>0.96396997169217635</v>
      </c>
      <c r="E1989">
        <f t="shared" si="352"/>
        <v>-3</v>
      </c>
      <c r="G1989">
        <f t="shared" si="309"/>
        <v>-13.297418619832047</v>
      </c>
      <c r="M1989">
        <f t="shared" si="310"/>
        <v>-0.34202014332566871</v>
      </c>
      <c r="N1989">
        <f t="shared" si="311"/>
        <v>0.8712885921207747</v>
      </c>
      <c r="O1989">
        <f t="shared" si="353"/>
        <v>5</v>
      </c>
      <c r="P1989">
        <f t="shared" si="312"/>
        <v>-10.872961333902383</v>
      </c>
      <c r="Q1989">
        <f t="shared" si="313"/>
        <v>-10.872961333902385</v>
      </c>
      <c r="R1989">
        <f t="shared" si="314"/>
        <v>-0.49999999999999994</v>
      </c>
      <c r="S1989">
        <f t="shared" si="315"/>
        <v>-2.4139745962155605</v>
      </c>
      <c r="U1989">
        <f t="shared" si="354"/>
        <v>7</v>
      </c>
      <c r="X1989">
        <f t="shared" si="316"/>
        <v>-9.3833939954901346</v>
      </c>
      <c r="Z1989">
        <f t="shared" si="355"/>
        <v>-0.64278760968653925</v>
      </c>
      <c r="AA1989">
        <f t="shared" si="317"/>
        <v>-3.4506422764247198</v>
      </c>
      <c r="AB1989">
        <f t="shared" si="356"/>
        <v>-164</v>
      </c>
      <c r="AC1989">
        <f t="shared" si="357"/>
        <v>10</v>
      </c>
      <c r="AE1989">
        <f t="shared" si="318"/>
        <v>-8.4794981488239323</v>
      </c>
      <c r="AG1989">
        <f t="shared" si="358"/>
        <v>-0.76604444311897801</v>
      </c>
      <c r="AH1989">
        <f t="shared" si="319"/>
        <v>-4.3824639371739558</v>
      </c>
      <c r="AJ1989">
        <f t="shared" si="359"/>
        <v>12</v>
      </c>
      <c r="AL1989">
        <f t="shared" si="320"/>
        <v>-6.3761020317433292</v>
      </c>
      <c r="AN1989">
        <f t="shared" si="360"/>
        <v>-0.8660254037844386</v>
      </c>
      <c r="AO1989">
        <f t="shared" si="321"/>
        <v>-5.1811266488259164</v>
      </c>
      <c r="AP1989">
        <f t="shared" si="322"/>
        <v>-164</v>
      </c>
      <c r="AQ1989">
        <f t="shared" si="361"/>
        <v>15</v>
      </c>
      <c r="AS1989">
        <f t="shared" si="323"/>
        <v>-3.8619594257254026</v>
      </c>
      <c r="AU1989">
        <f t="shared" si="362"/>
        <v>-0.93969262078590832</v>
      </c>
      <c r="AV1989">
        <f t="shared" si="324"/>
        <v>-5.8223634490298908</v>
      </c>
      <c r="AX1989">
        <f t="shared" si="363"/>
        <v>18</v>
      </c>
      <c r="AZ1989">
        <f t="shared" si="325"/>
        <v>-7.136236504873715E-2</v>
      </c>
      <c r="BB1989">
        <f t="shared" si="364"/>
        <v>-0.98480775301220802</v>
      </c>
      <c r="BC1989">
        <f t="shared" si="326"/>
        <v>-6.2866906820931545</v>
      </c>
      <c r="BE1989">
        <f t="shared" si="365"/>
        <v>21</v>
      </c>
      <c r="BG1989">
        <f t="shared" si="327"/>
        <v>5.7868969256944878</v>
      </c>
      <c r="BI1989">
        <f t="shared" si="366"/>
        <v>0</v>
      </c>
      <c r="BJ1989">
        <f t="shared" si="328"/>
        <v>1</v>
      </c>
      <c r="BL1989" t="e">
        <f t="shared" si="367"/>
        <v>#DIV/0!</v>
      </c>
      <c r="BN1989" t="e">
        <f t="shared" si="329"/>
        <v>#DIV/0!</v>
      </c>
      <c r="EL1989">
        <v>-164</v>
      </c>
      <c r="EM1989">
        <f t="shared" si="330"/>
        <v>-285.75130755734625</v>
      </c>
      <c r="EN1989">
        <f t="shared" si="368"/>
        <v>0.36000000000000015</v>
      </c>
      <c r="EO1989" s="8">
        <f t="shared" si="369"/>
        <v>-2</v>
      </c>
      <c r="EQ1989">
        <f t="shared" si="370"/>
        <v>0.17364817766693033</v>
      </c>
      <c r="ER1989">
        <f t="shared" si="331"/>
        <v>0.9986996072255625</v>
      </c>
      <c r="ES1989">
        <f t="shared" si="332"/>
        <v>17.660257631345079</v>
      </c>
      <c r="ET1989">
        <f t="shared" si="333"/>
        <v>17.660257631345079</v>
      </c>
      <c r="EU1989" s="8">
        <f t="shared" si="371"/>
        <v>-4</v>
      </c>
      <c r="EW1989">
        <f t="shared" si="372"/>
        <v>0.34202014332566871</v>
      </c>
      <c r="EX1989">
        <f t="shared" si="334"/>
        <v>0.99441584371801539</v>
      </c>
      <c r="EZ1989">
        <f t="shared" si="335"/>
        <v>17.286082959411889</v>
      </c>
      <c r="FB1989" s="8">
        <f t="shared" si="390"/>
        <v>-6</v>
      </c>
      <c r="FD1989">
        <f t="shared" si="373"/>
        <v>0.49999999999999994</v>
      </c>
      <c r="FE1989">
        <f t="shared" si="336"/>
        <v>0.9860254037844387</v>
      </c>
      <c r="FG1989">
        <f t="shared" si="337"/>
        <v>16.670248639404857</v>
      </c>
      <c r="FI1989" s="8">
        <f t="shared" si="374"/>
        <v>-9</v>
      </c>
      <c r="FK1989">
        <f t="shared" si="375"/>
        <v>0.64278760968653925</v>
      </c>
      <c r="FL1989">
        <f t="shared" si="338"/>
        <v>0.9974479826061321</v>
      </c>
      <c r="FN1989">
        <f t="shared" si="339"/>
        <v>22.223152266939049</v>
      </c>
      <c r="FP1989" s="8">
        <f t="shared" si="376"/>
        <v>-11</v>
      </c>
      <c r="FQ1989" s="8">
        <f t="shared" si="377"/>
        <v>-53</v>
      </c>
      <c r="FR1989">
        <f t="shared" si="378"/>
        <v>0.76604444311897801</v>
      </c>
      <c r="FS1989">
        <f t="shared" si="340"/>
        <v>0.97984716465888966</v>
      </c>
      <c r="FT1989" t="e">
        <f t="shared" si="341"/>
        <v>#NUM!</v>
      </c>
      <c r="FU1989" t="e">
        <f t="shared" si="379"/>
        <v>#NUM!</v>
      </c>
      <c r="FW1989" s="8">
        <f t="shared" si="380"/>
        <v>-14</v>
      </c>
      <c r="FY1989">
        <f t="shared" si="381"/>
        <v>0.8660254037844386</v>
      </c>
      <c r="FZ1989">
        <f t="shared" si="342"/>
        <v>0.98497422611928565</v>
      </c>
      <c r="GB1989">
        <f t="shared" si="343"/>
        <v>20.014539984388406</v>
      </c>
      <c r="GD1989" s="8">
        <f t="shared" si="382"/>
        <v>-17</v>
      </c>
      <c r="GF1989">
        <f t="shared" si="383"/>
        <v>0.93969262078590832</v>
      </c>
      <c r="GG1989">
        <f t="shared" si="344"/>
        <v>0.98101112546008662</v>
      </c>
      <c r="GI1989">
        <f t="shared" si="345"/>
        <v>19.840028985185313</v>
      </c>
      <c r="GK1989" s="8">
        <f t="shared" si="384"/>
        <v>-20</v>
      </c>
      <c r="GM1989">
        <f t="shared" si="385"/>
        <v>0.98480775301220802</v>
      </c>
      <c r="GN1989">
        <f t="shared" si="346"/>
        <v>0.96149438007669685</v>
      </c>
      <c r="GP1989">
        <f t="shared" si="347"/>
        <v>18.023394859135646</v>
      </c>
      <c r="GR1989" s="8">
        <f t="shared" si="386"/>
        <v>-20</v>
      </c>
      <c r="GT1989">
        <f t="shared" si="387"/>
        <v>0.98480775301220802</v>
      </c>
      <c r="GU1989">
        <f t="shared" si="348"/>
        <v>0.96149438007669685</v>
      </c>
      <c r="GW1989">
        <f t="shared" si="349"/>
        <v>18.023394859135646</v>
      </c>
      <c r="GY1989" s="8">
        <f t="shared" si="388"/>
        <v>-25</v>
      </c>
      <c r="HA1989">
        <f t="shared" si="389"/>
        <v>1</v>
      </c>
      <c r="HB1989">
        <f t="shared" si="350"/>
        <v>1</v>
      </c>
      <c r="HD1989">
        <f t="shared" si="351"/>
        <v>25</v>
      </c>
    </row>
    <row r="1990" spans="1:212" x14ac:dyDescent="0.2">
      <c r="A1990">
        <v>-163</v>
      </c>
      <c r="B1990">
        <f t="shared" si="306"/>
        <v>-163</v>
      </c>
      <c r="C1990">
        <f t="shared" si="307"/>
        <v>-0.17364817766693033</v>
      </c>
      <c r="D1990">
        <f t="shared" si="391"/>
        <v>0.96396997169217635</v>
      </c>
      <c r="E1990">
        <f t="shared" si="352"/>
        <v>-3</v>
      </c>
      <c r="G1990">
        <f t="shared" si="309"/>
        <v>-13.297418619832047</v>
      </c>
      <c r="M1990">
        <f t="shared" si="310"/>
        <v>-0.34202014332566871</v>
      </c>
      <c r="N1990">
        <f t="shared" si="311"/>
        <v>0.8712885921207747</v>
      </c>
      <c r="O1990">
        <f t="shared" si="353"/>
        <v>5</v>
      </c>
      <c r="P1990">
        <f t="shared" si="312"/>
        <v>-10.872961333902383</v>
      </c>
      <c r="Q1990">
        <f t="shared" si="313"/>
        <v>-10.872961333902385</v>
      </c>
      <c r="R1990">
        <f t="shared" si="314"/>
        <v>-0.49999999999999994</v>
      </c>
      <c r="S1990">
        <f t="shared" si="315"/>
        <v>-2.3939745962155605</v>
      </c>
      <c r="U1990">
        <f t="shared" si="354"/>
        <v>7</v>
      </c>
      <c r="X1990">
        <f t="shared" si="316"/>
        <v>-9.3833939954901346</v>
      </c>
      <c r="Z1990">
        <f t="shared" si="355"/>
        <v>-0.64278760968653925</v>
      </c>
      <c r="AA1990">
        <f t="shared" si="317"/>
        <v>-3.4249307720372579</v>
      </c>
      <c r="AB1990">
        <f t="shared" si="356"/>
        <v>-163</v>
      </c>
      <c r="AC1990">
        <f t="shared" si="357"/>
        <v>10</v>
      </c>
      <c r="AE1990">
        <f t="shared" si="318"/>
        <v>-8.4794981488239323</v>
      </c>
      <c r="AG1990">
        <f t="shared" si="358"/>
        <v>-0.76604444311897801</v>
      </c>
      <c r="AH1990">
        <f t="shared" si="319"/>
        <v>-4.3518221594491964</v>
      </c>
      <c r="AJ1990">
        <f t="shared" si="359"/>
        <v>12</v>
      </c>
      <c r="AL1990">
        <f t="shared" si="320"/>
        <v>-6.3761020317433292</v>
      </c>
      <c r="AN1990">
        <f t="shared" si="360"/>
        <v>-0.8660254037844386</v>
      </c>
      <c r="AO1990">
        <f t="shared" si="321"/>
        <v>-5.1464856326745387</v>
      </c>
      <c r="AP1990">
        <f t="shared" si="322"/>
        <v>-163</v>
      </c>
      <c r="AQ1990">
        <f t="shared" si="361"/>
        <v>15</v>
      </c>
      <c r="AS1990">
        <f t="shared" si="323"/>
        <v>-3.8619594257254026</v>
      </c>
      <c r="AU1990">
        <f t="shared" si="362"/>
        <v>-0.93969262078590832</v>
      </c>
      <c r="AV1990">
        <f t="shared" si="324"/>
        <v>-5.7847757441984546</v>
      </c>
      <c r="AX1990">
        <f t="shared" si="363"/>
        <v>18</v>
      </c>
      <c r="AZ1990">
        <f t="shared" si="325"/>
        <v>-7.136236504873715E-2</v>
      </c>
      <c r="BB1990">
        <f t="shared" si="364"/>
        <v>-0.98480775301220802</v>
      </c>
      <c r="BC1990">
        <f t="shared" si="326"/>
        <v>-6.2472983719726658</v>
      </c>
      <c r="BE1990">
        <f t="shared" si="365"/>
        <v>21</v>
      </c>
      <c r="BG1990">
        <f t="shared" si="327"/>
        <v>5.7868969256944878</v>
      </c>
      <c r="BI1990">
        <f t="shared" si="366"/>
        <v>0</v>
      </c>
      <c r="BJ1990">
        <f t="shared" si="328"/>
        <v>1</v>
      </c>
      <c r="BL1990" t="e">
        <f t="shared" si="367"/>
        <v>#DIV/0!</v>
      </c>
      <c r="BN1990" t="e">
        <f t="shared" si="329"/>
        <v>#DIV/0!</v>
      </c>
      <c r="EL1990">
        <v>-163</v>
      </c>
      <c r="EM1990">
        <f t="shared" si="330"/>
        <v>-285.75130756378218</v>
      </c>
      <c r="EN1990">
        <f t="shared" si="368"/>
        <v>0.37000000000000016</v>
      </c>
      <c r="EO1990" s="8">
        <f t="shared" si="369"/>
        <v>-2</v>
      </c>
      <c r="EQ1990">
        <f t="shared" si="370"/>
        <v>0.17364817766693033</v>
      </c>
      <c r="ER1990">
        <f t="shared" si="331"/>
        <v>0.9986996072255625</v>
      </c>
      <c r="ES1990">
        <f t="shared" si="332"/>
        <v>17.660257631345079</v>
      </c>
      <c r="ET1990">
        <f t="shared" si="333"/>
        <v>17.660257631345079</v>
      </c>
      <c r="EU1990" s="8">
        <f t="shared" si="371"/>
        <v>-4</v>
      </c>
      <c r="EW1990">
        <f t="shared" si="372"/>
        <v>0.34202014332566871</v>
      </c>
      <c r="EX1990">
        <f t="shared" si="334"/>
        <v>0.99441584371801539</v>
      </c>
      <c r="EZ1990">
        <f t="shared" si="335"/>
        <v>17.286082959411889</v>
      </c>
      <c r="FB1990" s="8">
        <f t="shared" si="390"/>
        <v>-6</v>
      </c>
      <c r="FD1990">
        <f t="shared" si="373"/>
        <v>0.49999999999999994</v>
      </c>
      <c r="FE1990">
        <f t="shared" si="336"/>
        <v>0.9860254037844387</v>
      </c>
      <c r="FG1990">
        <f t="shared" si="337"/>
        <v>16.670248639404857</v>
      </c>
      <c r="FI1990" s="8">
        <f t="shared" si="374"/>
        <v>-9</v>
      </c>
      <c r="FK1990">
        <f t="shared" si="375"/>
        <v>0.64278760968653925</v>
      </c>
      <c r="FL1990">
        <f t="shared" si="338"/>
        <v>0.9974479826061321</v>
      </c>
      <c r="FN1990">
        <f t="shared" si="339"/>
        <v>22.223152266939049</v>
      </c>
      <c r="FP1990" s="8">
        <f t="shared" si="376"/>
        <v>-11</v>
      </c>
      <c r="FQ1990" s="8">
        <f t="shared" si="377"/>
        <v>-53</v>
      </c>
      <c r="FR1990">
        <f t="shared" si="378"/>
        <v>0.76604444311897801</v>
      </c>
      <c r="FS1990">
        <f t="shared" si="340"/>
        <v>0.97984716465888966</v>
      </c>
      <c r="FT1990" t="e">
        <f t="shared" si="341"/>
        <v>#NUM!</v>
      </c>
      <c r="FU1990" t="e">
        <f t="shared" si="379"/>
        <v>#NUM!</v>
      </c>
      <c r="FW1990" s="8">
        <f t="shared" si="380"/>
        <v>-14</v>
      </c>
      <c r="FY1990">
        <f t="shared" si="381"/>
        <v>0.8660254037844386</v>
      </c>
      <c r="FZ1990">
        <f t="shared" si="342"/>
        <v>0.98497422611928565</v>
      </c>
      <c r="GB1990">
        <f t="shared" si="343"/>
        <v>20.014539984388406</v>
      </c>
      <c r="GD1990" s="8">
        <f t="shared" si="382"/>
        <v>-17</v>
      </c>
      <c r="GF1990">
        <f t="shared" si="383"/>
        <v>0.93969262078590832</v>
      </c>
      <c r="GG1990">
        <f t="shared" si="344"/>
        <v>0.98101112546008662</v>
      </c>
      <c r="GI1990">
        <f t="shared" si="345"/>
        <v>19.840028985185313</v>
      </c>
      <c r="GK1990" s="8">
        <f t="shared" si="384"/>
        <v>-20</v>
      </c>
      <c r="GM1990">
        <f t="shared" si="385"/>
        <v>0.98480775301220802</v>
      </c>
      <c r="GN1990">
        <f t="shared" si="346"/>
        <v>0.96149438007669685</v>
      </c>
      <c r="GP1990">
        <f t="shared" si="347"/>
        <v>18.023394859135646</v>
      </c>
      <c r="GR1990" s="8">
        <f t="shared" si="386"/>
        <v>-20</v>
      </c>
      <c r="GT1990">
        <f t="shared" si="387"/>
        <v>0.98480775301220802</v>
      </c>
      <c r="GU1990">
        <f t="shared" si="348"/>
        <v>0.96149438007669685</v>
      </c>
      <c r="GW1990">
        <f t="shared" si="349"/>
        <v>18.023394859135646</v>
      </c>
      <c r="GY1990" s="8">
        <f t="shared" si="388"/>
        <v>-25</v>
      </c>
      <c r="HA1990">
        <f t="shared" si="389"/>
        <v>1</v>
      </c>
      <c r="HB1990">
        <f t="shared" si="350"/>
        <v>1</v>
      </c>
      <c r="HD1990">
        <f t="shared" si="351"/>
        <v>25</v>
      </c>
    </row>
    <row r="1991" spans="1:212" x14ac:dyDescent="0.2">
      <c r="A1991">
        <v>-162</v>
      </c>
      <c r="B1991">
        <f t="shared" si="306"/>
        <v>-162</v>
      </c>
      <c r="C1991">
        <f t="shared" si="307"/>
        <v>-0.17364817766693033</v>
      </c>
      <c r="D1991">
        <f t="shared" si="391"/>
        <v>0.96396997169217635</v>
      </c>
      <c r="E1991">
        <f t="shared" si="352"/>
        <v>-3</v>
      </c>
      <c r="G1991">
        <f t="shared" si="309"/>
        <v>-13.297418619832047</v>
      </c>
      <c r="M1991">
        <f t="shared" si="310"/>
        <v>-0.34202014332566871</v>
      </c>
      <c r="N1991">
        <f t="shared" si="311"/>
        <v>0.8712885921207747</v>
      </c>
      <c r="O1991">
        <f t="shared" si="353"/>
        <v>5</v>
      </c>
      <c r="P1991">
        <f t="shared" si="312"/>
        <v>-10.872961333902383</v>
      </c>
      <c r="Q1991">
        <f t="shared" si="313"/>
        <v>-10.872961333902385</v>
      </c>
      <c r="R1991">
        <f t="shared" si="314"/>
        <v>-0.49999999999999994</v>
      </c>
      <c r="S1991">
        <f t="shared" si="315"/>
        <v>-2.3739745962155605</v>
      </c>
      <c r="U1991">
        <f t="shared" si="354"/>
        <v>7</v>
      </c>
      <c r="X1991">
        <f t="shared" si="316"/>
        <v>-9.3833939954901346</v>
      </c>
      <c r="Z1991">
        <f t="shared" si="355"/>
        <v>-0.64278760968653925</v>
      </c>
      <c r="AA1991">
        <f t="shared" si="317"/>
        <v>-3.3992192676497961</v>
      </c>
      <c r="AB1991">
        <f t="shared" si="356"/>
        <v>-162</v>
      </c>
      <c r="AC1991">
        <f t="shared" si="357"/>
        <v>10</v>
      </c>
      <c r="AE1991">
        <f t="shared" si="318"/>
        <v>-8.4794981488239323</v>
      </c>
      <c r="AG1991">
        <f t="shared" si="358"/>
        <v>-0.76604444311897801</v>
      </c>
      <c r="AH1991">
        <f t="shared" si="319"/>
        <v>-4.3211803817244379</v>
      </c>
      <c r="AJ1991">
        <f t="shared" si="359"/>
        <v>12</v>
      </c>
      <c r="AL1991">
        <f t="shared" si="320"/>
        <v>-6.3761020317433292</v>
      </c>
      <c r="AN1991">
        <f t="shared" si="360"/>
        <v>-0.8660254037844386</v>
      </c>
      <c r="AO1991">
        <f t="shared" si="321"/>
        <v>-5.111844616523161</v>
      </c>
      <c r="AP1991">
        <f t="shared" si="322"/>
        <v>-162</v>
      </c>
      <c r="AQ1991">
        <f t="shared" si="361"/>
        <v>15</v>
      </c>
      <c r="AS1991">
        <f t="shared" si="323"/>
        <v>-3.8619594257254026</v>
      </c>
      <c r="AU1991">
        <f t="shared" si="362"/>
        <v>-0.93969262078590832</v>
      </c>
      <c r="AV1991">
        <f t="shared" si="324"/>
        <v>-5.7471880393670176</v>
      </c>
      <c r="AX1991">
        <f t="shared" si="363"/>
        <v>18</v>
      </c>
      <c r="AZ1991">
        <f t="shared" si="325"/>
        <v>-7.136236504873715E-2</v>
      </c>
      <c r="BB1991">
        <f t="shared" si="364"/>
        <v>-0.98480775301220802</v>
      </c>
      <c r="BC1991">
        <f t="shared" si="326"/>
        <v>-6.207906061852178</v>
      </c>
      <c r="BE1991">
        <f t="shared" si="365"/>
        <v>21</v>
      </c>
      <c r="BG1991">
        <f t="shared" si="327"/>
        <v>5.7868969256944878</v>
      </c>
      <c r="BI1991">
        <f t="shared" si="366"/>
        <v>0</v>
      </c>
      <c r="BJ1991">
        <f t="shared" si="328"/>
        <v>1</v>
      </c>
      <c r="BL1991" t="e">
        <f t="shared" si="367"/>
        <v>#DIV/0!</v>
      </c>
      <c r="BN1991" t="e">
        <f t="shared" si="329"/>
        <v>#DIV/0!</v>
      </c>
      <c r="EL1991">
        <v>-162</v>
      </c>
      <c r="EM1991">
        <f t="shared" si="330"/>
        <v>-285.75130756667392</v>
      </c>
      <c r="EN1991">
        <f t="shared" si="368"/>
        <v>0.38000000000000017</v>
      </c>
      <c r="EO1991" s="8">
        <f t="shared" si="369"/>
        <v>-2</v>
      </c>
      <c r="EQ1991">
        <f t="shared" si="370"/>
        <v>0.17364817766693033</v>
      </c>
      <c r="ER1991">
        <f t="shared" si="331"/>
        <v>0.9986996072255625</v>
      </c>
      <c r="ES1991">
        <f t="shared" si="332"/>
        <v>17.660257631345079</v>
      </c>
      <c r="ET1991">
        <f t="shared" si="333"/>
        <v>17.660257631345079</v>
      </c>
      <c r="EU1991" s="8">
        <f t="shared" si="371"/>
        <v>-4</v>
      </c>
      <c r="EW1991">
        <f t="shared" si="372"/>
        <v>0.34202014332566871</v>
      </c>
      <c r="EX1991">
        <f t="shared" si="334"/>
        <v>0.99441584371801539</v>
      </c>
      <c r="EZ1991">
        <f t="shared" si="335"/>
        <v>17.286082959411889</v>
      </c>
      <c r="FB1991" s="8">
        <f t="shared" si="390"/>
        <v>-6</v>
      </c>
      <c r="FD1991">
        <f t="shared" si="373"/>
        <v>0.49999999999999994</v>
      </c>
      <c r="FE1991">
        <f t="shared" si="336"/>
        <v>0.9860254037844387</v>
      </c>
      <c r="FG1991">
        <f t="shared" si="337"/>
        <v>16.670248639404857</v>
      </c>
      <c r="FI1991" s="8">
        <f t="shared" si="374"/>
        <v>-9</v>
      </c>
      <c r="FK1991">
        <f t="shared" si="375"/>
        <v>0.64278760968653925</v>
      </c>
      <c r="FL1991">
        <f t="shared" si="338"/>
        <v>0.9974479826061321</v>
      </c>
      <c r="FN1991">
        <f t="shared" si="339"/>
        <v>22.223152266939049</v>
      </c>
      <c r="FP1991" s="8">
        <f t="shared" si="376"/>
        <v>-11</v>
      </c>
      <c r="FQ1991" s="8">
        <f t="shared" si="377"/>
        <v>-53</v>
      </c>
      <c r="FR1991">
        <f t="shared" si="378"/>
        <v>0.76604444311897801</v>
      </c>
      <c r="FS1991">
        <f t="shared" si="340"/>
        <v>0.97984716465888966</v>
      </c>
      <c r="FT1991" t="e">
        <f t="shared" si="341"/>
        <v>#NUM!</v>
      </c>
      <c r="FU1991" t="e">
        <f t="shared" si="379"/>
        <v>#NUM!</v>
      </c>
      <c r="FW1991" s="8">
        <f t="shared" si="380"/>
        <v>-14</v>
      </c>
      <c r="FY1991">
        <f t="shared" si="381"/>
        <v>0.8660254037844386</v>
      </c>
      <c r="FZ1991">
        <f t="shared" si="342"/>
        <v>0.98497422611928565</v>
      </c>
      <c r="GB1991">
        <f t="shared" si="343"/>
        <v>20.014539984388406</v>
      </c>
      <c r="GD1991" s="8">
        <f t="shared" si="382"/>
        <v>-17</v>
      </c>
      <c r="GF1991">
        <f t="shared" si="383"/>
        <v>0.93969262078590832</v>
      </c>
      <c r="GG1991">
        <f t="shared" si="344"/>
        <v>0.98101112546008662</v>
      </c>
      <c r="GI1991">
        <f t="shared" si="345"/>
        <v>19.840028985185313</v>
      </c>
      <c r="GK1991" s="8">
        <f t="shared" si="384"/>
        <v>-20</v>
      </c>
      <c r="GM1991">
        <f t="shared" si="385"/>
        <v>0.98480775301220802</v>
      </c>
      <c r="GN1991">
        <f t="shared" si="346"/>
        <v>0.96149438007669685</v>
      </c>
      <c r="GP1991">
        <f t="shared" si="347"/>
        <v>18.023394859135646</v>
      </c>
      <c r="GR1991" s="8">
        <f t="shared" si="386"/>
        <v>-20</v>
      </c>
      <c r="GT1991">
        <f t="shared" si="387"/>
        <v>0.98480775301220802</v>
      </c>
      <c r="GU1991">
        <f t="shared" si="348"/>
        <v>0.96149438007669685</v>
      </c>
      <c r="GW1991">
        <f t="shared" si="349"/>
        <v>18.023394859135646</v>
      </c>
      <c r="GY1991" s="8">
        <f t="shared" si="388"/>
        <v>-25</v>
      </c>
      <c r="HA1991">
        <f t="shared" si="389"/>
        <v>1</v>
      </c>
      <c r="HB1991">
        <f t="shared" si="350"/>
        <v>1</v>
      </c>
      <c r="HD1991">
        <f t="shared" si="351"/>
        <v>25</v>
      </c>
    </row>
    <row r="1992" spans="1:212" x14ac:dyDescent="0.2">
      <c r="A1992">
        <v>-161</v>
      </c>
      <c r="B1992">
        <f t="shared" si="306"/>
        <v>-161</v>
      </c>
      <c r="C1992">
        <f t="shared" si="307"/>
        <v>-0.17364817766693033</v>
      </c>
      <c r="D1992">
        <f t="shared" si="391"/>
        <v>0.96396997169217635</v>
      </c>
      <c r="E1992">
        <f t="shared" si="352"/>
        <v>-3</v>
      </c>
      <c r="G1992">
        <f t="shared" si="309"/>
        <v>-13.297418619832047</v>
      </c>
      <c r="M1992">
        <f t="shared" si="310"/>
        <v>-0.34202014332566871</v>
      </c>
      <c r="N1992">
        <f t="shared" si="311"/>
        <v>0.8712885921207747</v>
      </c>
      <c r="O1992">
        <f t="shared" si="353"/>
        <v>5</v>
      </c>
      <c r="P1992">
        <f t="shared" si="312"/>
        <v>-10.872961333902383</v>
      </c>
      <c r="Q1992">
        <f t="shared" si="313"/>
        <v>-10.872961333902385</v>
      </c>
      <c r="R1992">
        <f t="shared" si="314"/>
        <v>-0.49999999999999994</v>
      </c>
      <c r="S1992">
        <f t="shared" si="315"/>
        <v>-2.3539745962155605</v>
      </c>
      <c r="U1992">
        <f t="shared" si="354"/>
        <v>7</v>
      </c>
      <c r="X1992">
        <f t="shared" si="316"/>
        <v>-9.3833939954901346</v>
      </c>
      <c r="Z1992">
        <f t="shared" si="355"/>
        <v>-0.64278760968653925</v>
      </c>
      <c r="AA1992">
        <f t="shared" si="317"/>
        <v>-3.3735077632623351</v>
      </c>
      <c r="AB1992">
        <f t="shared" si="356"/>
        <v>-161</v>
      </c>
      <c r="AC1992">
        <f t="shared" si="357"/>
        <v>10</v>
      </c>
      <c r="AE1992">
        <f t="shared" si="318"/>
        <v>-8.4794981488239323</v>
      </c>
      <c r="AG1992">
        <f t="shared" si="358"/>
        <v>-0.76604444311897801</v>
      </c>
      <c r="AH1992">
        <f t="shared" si="319"/>
        <v>-4.2905386039996785</v>
      </c>
      <c r="AJ1992">
        <f t="shared" si="359"/>
        <v>12</v>
      </c>
      <c r="AL1992">
        <f t="shared" si="320"/>
        <v>-6.3761020317433292</v>
      </c>
      <c r="AN1992">
        <f t="shared" si="360"/>
        <v>-0.8660254037844386</v>
      </c>
      <c r="AO1992">
        <f t="shared" si="321"/>
        <v>-5.0772036003717842</v>
      </c>
      <c r="AP1992">
        <f t="shared" si="322"/>
        <v>-161</v>
      </c>
      <c r="AQ1992">
        <f t="shared" si="361"/>
        <v>15</v>
      </c>
      <c r="AS1992">
        <f t="shared" si="323"/>
        <v>-3.8619594257254026</v>
      </c>
      <c r="AU1992">
        <f t="shared" si="362"/>
        <v>-0.93969262078590832</v>
      </c>
      <c r="AV1992">
        <f t="shared" si="324"/>
        <v>-5.7096003345355815</v>
      </c>
      <c r="AX1992">
        <f t="shared" si="363"/>
        <v>18</v>
      </c>
      <c r="AZ1992">
        <f t="shared" si="325"/>
        <v>-7.136236504873715E-2</v>
      </c>
      <c r="BB1992">
        <f t="shared" si="364"/>
        <v>-0.98480775301220802</v>
      </c>
      <c r="BC1992">
        <f t="shared" si="326"/>
        <v>-6.1685137517316893</v>
      </c>
      <c r="BE1992">
        <f t="shared" si="365"/>
        <v>21</v>
      </c>
      <c r="BG1992">
        <f t="shared" si="327"/>
        <v>5.7868969256944878</v>
      </c>
      <c r="BI1992">
        <f t="shared" si="366"/>
        <v>0</v>
      </c>
      <c r="BJ1992">
        <f t="shared" si="328"/>
        <v>1</v>
      </c>
      <c r="BL1992" t="e">
        <f t="shared" si="367"/>
        <v>#DIV/0!</v>
      </c>
      <c r="BN1992" t="e">
        <f t="shared" si="329"/>
        <v>#DIV/0!</v>
      </c>
      <c r="EL1992">
        <v>-161</v>
      </c>
      <c r="EM1992">
        <f t="shared" si="330"/>
        <v>-285.75130756797336</v>
      </c>
      <c r="EN1992">
        <f t="shared" si="368"/>
        <v>0.39000000000000018</v>
      </c>
      <c r="EO1992" s="8">
        <f t="shared" si="369"/>
        <v>-2</v>
      </c>
      <c r="EQ1992">
        <f t="shared" si="370"/>
        <v>0.17364817766693033</v>
      </c>
      <c r="ER1992">
        <f t="shared" si="331"/>
        <v>0.9986996072255625</v>
      </c>
      <c r="ES1992">
        <f t="shared" si="332"/>
        <v>17.660257631345079</v>
      </c>
      <c r="ET1992">
        <f t="shared" si="333"/>
        <v>17.660257631345079</v>
      </c>
      <c r="EU1992" s="8">
        <f t="shared" si="371"/>
        <v>-4</v>
      </c>
      <c r="EW1992">
        <f t="shared" si="372"/>
        <v>0.34202014332566871</v>
      </c>
      <c r="EX1992">
        <f t="shared" si="334"/>
        <v>0.99441584371801539</v>
      </c>
      <c r="EZ1992">
        <f t="shared" si="335"/>
        <v>17.286082959411889</v>
      </c>
      <c r="FB1992" s="8">
        <f t="shared" si="390"/>
        <v>-6</v>
      </c>
      <c r="FD1992">
        <f t="shared" si="373"/>
        <v>0.49999999999999994</v>
      </c>
      <c r="FE1992">
        <f t="shared" si="336"/>
        <v>0.9860254037844387</v>
      </c>
      <c r="FG1992">
        <f t="shared" si="337"/>
        <v>16.670248639404857</v>
      </c>
      <c r="FI1992" s="8">
        <f t="shared" si="374"/>
        <v>-9</v>
      </c>
      <c r="FK1992">
        <f t="shared" si="375"/>
        <v>0.64278760968653925</v>
      </c>
      <c r="FL1992">
        <f t="shared" si="338"/>
        <v>0.9974479826061321</v>
      </c>
      <c r="FN1992">
        <f t="shared" si="339"/>
        <v>22.223152266939049</v>
      </c>
      <c r="FP1992" s="8">
        <f t="shared" si="376"/>
        <v>-11</v>
      </c>
      <c r="FQ1992" s="8">
        <f t="shared" si="377"/>
        <v>-53</v>
      </c>
      <c r="FR1992">
        <f t="shared" si="378"/>
        <v>0.76604444311897801</v>
      </c>
      <c r="FS1992">
        <f t="shared" si="340"/>
        <v>0.97984716465888966</v>
      </c>
      <c r="FT1992" t="e">
        <f t="shared" si="341"/>
        <v>#NUM!</v>
      </c>
      <c r="FU1992" t="e">
        <f t="shared" si="379"/>
        <v>#NUM!</v>
      </c>
      <c r="FW1992" s="8">
        <f t="shared" si="380"/>
        <v>-14</v>
      </c>
      <c r="FY1992">
        <f t="shared" si="381"/>
        <v>0.8660254037844386</v>
      </c>
      <c r="FZ1992">
        <f t="shared" si="342"/>
        <v>0.98497422611928565</v>
      </c>
      <c r="GB1992">
        <f t="shared" si="343"/>
        <v>20.014539984388406</v>
      </c>
      <c r="GD1992" s="8">
        <f t="shared" si="382"/>
        <v>-17</v>
      </c>
      <c r="GF1992">
        <f t="shared" si="383"/>
        <v>0.93969262078590832</v>
      </c>
      <c r="GG1992">
        <f t="shared" si="344"/>
        <v>0.98101112546008662</v>
      </c>
      <c r="GI1992">
        <f t="shared" si="345"/>
        <v>19.840028985185313</v>
      </c>
      <c r="GK1992" s="8">
        <f t="shared" si="384"/>
        <v>-20</v>
      </c>
      <c r="GM1992">
        <f t="shared" si="385"/>
        <v>0.98480775301220802</v>
      </c>
      <c r="GN1992">
        <f t="shared" si="346"/>
        <v>0.96149438007669685</v>
      </c>
      <c r="GP1992">
        <f t="shared" si="347"/>
        <v>18.023394859135646</v>
      </c>
      <c r="GR1992" s="8">
        <f t="shared" si="386"/>
        <v>-20</v>
      </c>
      <c r="GT1992">
        <f t="shared" si="387"/>
        <v>0.98480775301220802</v>
      </c>
      <c r="GU1992">
        <f t="shared" si="348"/>
        <v>0.96149438007669685</v>
      </c>
      <c r="GW1992">
        <f t="shared" si="349"/>
        <v>18.023394859135646</v>
      </c>
      <c r="GY1992" s="8">
        <f t="shared" si="388"/>
        <v>-25</v>
      </c>
      <c r="HA1992">
        <f t="shared" si="389"/>
        <v>1</v>
      </c>
      <c r="HB1992">
        <f t="shared" si="350"/>
        <v>1</v>
      </c>
      <c r="HD1992">
        <f t="shared" si="351"/>
        <v>25</v>
      </c>
    </row>
    <row r="1993" spans="1:212" x14ac:dyDescent="0.2">
      <c r="A1993">
        <v>-160</v>
      </c>
      <c r="B1993">
        <f t="shared" si="306"/>
        <v>-160</v>
      </c>
      <c r="C1993">
        <f t="shared" si="307"/>
        <v>-0.17364817766693033</v>
      </c>
      <c r="D1993">
        <f t="shared" si="391"/>
        <v>0.96396997169217635</v>
      </c>
      <c r="E1993">
        <f t="shared" si="352"/>
        <v>-3</v>
      </c>
      <c r="G1993">
        <f t="shared" si="309"/>
        <v>-13.297418619832047</v>
      </c>
      <c r="M1993">
        <f t="shared" si="310"/>
        <v>-0.34202014332566871</v>
      </c>
      <c r="N1993">
        <f t="shared" si="311"/>
        <v>0.8712885921207747</v>
      </c>
      <c r="O1993">
        <f t="shared" si="353"/>
        <v>5</v>
      </c>
      <c r="P1993">
        <f t="shared" si="312"/>
        <v>-10.872961333902383</v>
      </c>
      <c r="Q1993">
        <f t="shared" si="313"/>
        <v>-10.872961333902385</v>
      </c>
      <c r="R1993">
        <f t="shared" si="314"/>
        <v>-0.49999999999999994</v>
      </c>
      <c r="S1993">
        <f t="shared" si="315"/>
        <v>-2.3339745962155605</v>
      </c>
      <c r="U1993">
        <f t="shared" si="354"/>
        <v>7</v>
      </c>
      <c r="X1993">
        <f t="shared" si="316"/>
        <v>-9.3833939954901346</v>
      </c>
      <c r="Z1993">
        <f t="shared" si="355"/>
        <v>-0.64278760968653925</v>
      </c>
      <c r="AA1993">
        <f t="shared" si="317"/>
        <v>-3.3477962588748733</v>
      </c>
      <c r="AB1993">
        <f t="shared" si="356"/>
        <v>-160</v>
      </c>
      <c r="AC1993">
        <f t="shared" si="357"/>
        <v>10</v>
      </c>
      <c r="AE1993">
        <f t="shared" si="318"/>
        <v>-8.4794981488239323</v>
      </c>
      <c r="AG1993">
        <f t="shared" si="358"/>
        <v>-0.76604444311897801</v>
      </c>
      <c r="AH1993">
        <f t="shared" si="319"/>
        <v>-4.2598968262749191</v>
      </c>
      <c r="AJ1993">
        <f t="shared" si="359"/>
        <v>12</v>
      </c>
      <c r="AL1993">
        <f t="shared" si="320"/>
        <v>-6.3761020317433292</v>
      </c>
      <c r="AN1993">
        <f t="shared" si="360"/>
        <v>-0.8660254037844386</v>
      </c>
      <c r="AO1993">
        <f t="shared" si="321"/>
        <v>-5.0425625842204065</v>
      </c>
      <c r="AP1993">
        <f t="shared" si="322"/>
        <v>-160</v>
      </c>
      <c r="AQ1993">
        <f t="shared" si="361"/>
        <v>15</v>
      </c>
      <c r="AS1993">
        <f t="shared" si="323"/>
        <v>-3.8619594257254026</v>
      </c>
      <c r="AU1993">
        <f t="shared" si="362"/>
        <v>-0.93969262078590832</v>
      </c>
      <c r="AV1993">
        <f t="shared" si="324"/>
        <v>-5.6720126297041453</v>
      </c>
      <c r="AX1993">
        <f t="shared" si="363"/>
        <v>18</v>
      </c>
      <c r="AZ1993">
        <f t="shared" si="325"/>
        <v>-7.136236504873715E-2</v>
      </c>
      <c r="BB1993">
        <f t="shared" si="364"/>
        <v>-0.98480775301220802</v>
      </c>
      <c r="BC1993">
        <f t="shared" si="326"/>
        <v>-6.1291214416112014</v>
      </c>
      <c r="BE1993">
        <f t="shared" si="365"/>
        <v>21</v>
      </c>
      <c r="BG1993">
        <f t="shared" si="327"/>
        <v>5.7868969256944878</v>
      </c>
      <c r="BI1993">
        <f t="shared" si="366"/>
        <v>0</v>
      </c>
      <c r="BJ1993">
        <f t="shared" si="328"/>
        <v>1</v>
      </c>
      <c r="BL1993" t="e">
        <f t="shared" si="367"/>
        <v>#DIV/0!</v>
      </c>
      <c r="BN1993" t="e">
        <f t="shared" si="329"/>
        <v>#DIV/0!</v>
      </c>
      <c r="EL1993">
        <v>-160</v>
      </c>
      <c r="EM1993">
        <f t="shared" si="330"/>
        <v>-285.75130756855719</v>
      </c>
      <c r="EN1993">
        <f t="shared" si="368"/>
        <v>0.40000000000000019</v>
      </c>
      <c r="EO1993" s="8">
        <f t="shared" si="369"/>
        <v>-2</v>
      </c>
      <c r="EQ1993">
        <f t="shared" si="370"/>
        <v>0.17364817766693033</v>
      </c>
      <c r="ER1993">
        <f t="shared" si="331"/>
        <v>0.9986996072255625</v>
      </c>
      <c r="ES1993">
        <f t="shared" si="332"/>
        <v>17.660257631345079</v>
      </c>
      <c r="ET1993">
        <f t="shared" si="333"/>
        <v>17.660257631345079</v>
      </c>
      <c r="EU1993" s="8">
        <f t="shared" si="371"/>
        <v>-4</v>
      </c>
      <c r="EW1993">
        <f t="shared" si="372"/>
        <v>0.34202014332566871</v>
      </c>
      <c r="EX1993">
        <f t="shared" si="334"/>
        <v>0.99441584371801539</v>
      </c>
      <c r="EZ1993">
        <f t="shared" si="335"/>
        <v>17.286082959411889</v>
      </c>
      <c r="FB1993" s="8">
        <f t="shared" si="390"/>
        <v>-6</v>
      </c>
      <c r="FD1993">
        <f t="shared" si="373"/>
        <v>0.49999999999999994</v>
      </c>
      <c r="FE1993">
        <f t="shared" si="336"/>
        <v>0.9860254037844387</v>
      </c>
      <c r="FG1993">
        <f t="shared" si="337"/>
        <v>16.670248639404857</v>
      </c>
      <c r="FI1993" s="8">
        <f t="shared" si="374"/>
        <v>-9</v>
      </c>
      <c r="FK1993">
        <f t="shared" si="375"/>
        <v>0.64278760968653925</v>
      </c>
      <c r="FL1993">
        <f t="shared" si="338"/>
        <v>0.9974479826061321</v>
      </c>
      <c r="FN1993">
        <f t="shared" si="339"/>
        <v>22.223152266939049</v>
      </c>
      <c r="FP1993" s="8">
        <f t="shared" si="376"/>
        <v>-11</v>
      </c>
      <c r="FQ1993" s="8">
        <f t="shared" si="377"/>
        <v>-53</v>
      </c>
      <c r="FR1993">
        <f t="shared" si="378"/>
        <v>0.76604444311897801</v>
      </c>
      <c r="FS1993">
        <f t="shared" si="340"/>
        <v>0.97984716465888966</v>
      </c>
      <c r="FT1993" t="e">
        <f t="shared" si="341"/>
        <v>#NUM!</v>
      </c>
      <c r="FU1993" t="e">
        <f t="shared" si="379"/>
        <v>#NUM!</v>
      </c>
      <c r="FW1993" s="8">
        <f t="shared" si="380"/>
        <v>-14</v>
      </c>
      <c r="FY1993">
        <f t="shared" si="381"/>
        <v>0.8660254037844386</v>
      </c>
      <c r="FZ1993">
        <f t="shared" si="342"/>
        <v>0.98497422611928565</v>
      </c>
      <c r="GB1993">
        <f t="shared" si="343"/>
        <v>20.014539984388406</v>
      </c>
      <c r="GD1993" s="8">
        <f t="shared" si="382"/>
        <v>-17</v>
      </c>
      <c r="GF1993">
        <f t="shared" si="383"/>
        <v>0.93969262078590832</v>
      </c>
      <c r="GG1993">
        <f t="shared" si="344"/>
        <v>0.98101112546008662</v>
      </c>
      <c r="GI1993">
        <f t="shared" si="345"/>
        <v>19.840028985185313</v>
      </c>
      <c r="GK1993" s="8">
        <f t="shared" si="384"/>
        <v>-20</v>
      </c>
      <c r="GM1993">
        <f t="shared" si="385"/>
        <v>0.98480775301220802</v>
      </c>
      <c r="GN1993">
        <f t="shared" si="346"/>
        <v>0.96149438007669685</v>
      </c>
      <c r="GP1993">
        <f t="shared" si="347"/>
        <v>18.023394859135646</v>
      </c>
      <c r="GR1993" s="8">
        <f t="shared" si="386"/>
        <v>-20</v>
      </c>
      <c r="GT1993">
        <f t="shared" si="387"/>
        <v>0.98480775301220802</v>
      </c>
      <c r="GU1993">
        <f t="shared" si="348"/>
        <v>0.96149438007669685</v>
      </c>
      <c r="GW1993">
        <f t="shared" si="349"/>
        <v>18.023394859135646</v>
      </c>
      <c r="GY1993" s="8">
        <f t="shared" si="388"/>
        <v>-25</v>
      </c>
      <c r="HA1993">
        <f t="shared" si="389"/>
        <v>1</v>
      </c>
      <c r="HB1993">
        <f t="shared" si="350"/>
        <v>1</v>
      </c>
      <c r="HD1993">
        <f t="shared" si="351"/>
        <v>25</v>
      </c>
    </row>
    <row r="1994" spans="1:212" x14ac:dyDescent="0.2">
      <c r="A1994">
        <v>-159</v>
      </c>
      <c r="B1994">
        <f t="shared" si="306"/>
        <v>-159</v>
      </c>
      <c r="C1994">
        <f t="shared" si="307"/>
        <v>-0.17364817766693033</v>
      </c>
      <c r="D1994">
        <f t="shared" si="391"/>
        <v>0.96396997169217635</v>
      </c>
      <c r="E1994">
        <f t="shared" si="352"/>
        <v>-3</v>
      </c>
      <c r="G1994">
        <f t="shared" si="309"/>
        <v>-13.297418619832047</v>
      </c>
      <c r="M1994">
        <f t="shared" si="310"/>
        <v>-0.34202014332566871</v>
      </c>
      <c r="N1994">
        <f t="shared" si="311"/>
        <v>0.8712885921207747</v>
      </c>
      <c r="O1994">
        <f t="shared" si="353"/>
        <v>5</v>
      </c>
      <c r="P1994">
        <f t="shared" si="312"/>
        <v>-10.872961333902383</v>
      </c>
      <c r="Q1994">
        <f t="shared" si="313"/>
        <v>-10.872961333902385</v>
      </c>
      <c r="R1994">
        <f t="shared" si="314"/>
        <v>-0.49999999999999994</v>
      </c>
      <c r="S1994">
        <f t="shared" si="315"/>
        <v>-2.3139745962155609</v>
      </c>
      <c r="U1994">
        <f t="shared" si="354"/>
        <v>7</v>
      </c>
      <c r="X1994">
        <f t="shared" si="316"/>
        <v>-9.3833939954901346</v>
      </c>
      <c r="Z1994">
        <f t="shared" si="355"/>
        <v>-0.64278760968653925</v>
      </c>
      <c r="AA1994">
        <f t="shared" si="317"/>
        <v>-3.3220847544874115</v>
      </c>
      <c r="AB1994">
        <f t="shared" si="356"/>
        <v>-159</v>
      </c>
      <c r="AC1994">
        <f t="shared" si="357"/>
        <v>10</v>
      </c>
      <c r="AE1994">
        <f t="shared" si="318"/>
        <v>-8.4794981488239323</v>
      </c>
      <c r="AG1994">
        <f t="shared" si="358"/>
        <v>-0.76604444311897801</v>
      </c>
      <c r="AH1994">
        <f t="shared" si="319"/>
        <v>-4.2292550485501605</v>
      </c>
      <c r="AJ1994">
        <f t="shared" si="359"/>
        <v>12</v>
      </c>
      <c r="AL1994">
        <f t="shared" si="320"/>
        <v>-6.3761020317433292</v>
      </c>
      <c r="AN1994">
        <f t="shared" si="360"/>
        <v>-0.8660254037844386</v>
      </c>
      <c r="AO1994">
        <f t="shared" si="321"/>
        <v>-5.0079215680690288</v>
      </c>
      <c r="AP1994">
        <f t="shared" si="322"/>
        <v>-159</v>
      </c>
      <c r="AQ1994">
        <f t="shared" si="361"/>
        <v>15</v>
      </c>
      <c r="AS1994">
        <f t="shared" si="323"/>
        <v>-3.8619594257254026</v>
      </c>
      <c r="AU1994">
        <f t="shared" si="362"/>
        <v>-0.93969262078590832</v>
      </c>
      <c r="AV1994">
        <f t="shared" si="324"/>
        <v>-5.6344249248727092</v>
      </c>
      <c r="AX1994">
        <f t="shared" si="363"/>
        <v>18</v>
      </c>
      <c r="AZ1994">
        <f t="shared" si="325"/>
        <v>-7.136236504873715E-2</v>
      </c>
      <c r="BB1994">
        <f t="shared" si="364"/>
        <v>-0.98480775301220802</v>
      </c>
      <c r="BC1994">
        <f t="shared" si="326"/>
        <v>-6.0897291314907127</v>
      </c>
      <c r="BE1994">
        <f t="shared" si="365"/>
        <v>21</v>
      </c>
      <c r="BG1994">
        <f t="shared" si="327"/>
        <v>5.7868969256944878</v>
      </c>
      <c r="BI1994">
        <f t="shared" si="366"/>
        <v>0</v>
      </c>
      <c r="BJ1994">
        <f t="shared" si="328"/>
        <v>1</v>
      </c>
      <c r="BL1994" t="e">
        <f t="shared" si="367"/>
        <v>#DIV/0!</v>
      </c>
      <c r="BN1994" t="e">
        <f t="shared" si="329"/>
        <v>#DIV/0!</v>
      </c>
      <c r="EL1994">
        <v>-159</v>
      </c>
      <c r="EM1994">
        <f t="shared" si="330"/>
        <v>-285.75130756881953</v>
      </c>
      <c r="EN1994">
        <f t="shared" si="368"/>
        <v>0.4100000000000002</v>
      </c>
      <c r="EO1994" s="8">
        <f t="shared" si="369"/>
        <v>-2</v>
      </c>
      <c r="EQ1994">
        <f t="shared" si="370"/>
        <v>0.17364817766693033</v>
      </c>
      <c r="ER1994">
        <f t="shared" si="331"/>
        <v>0.9986996072255625</v>
      </c>
      <c r="ES1994">
        <f t="shared" si="332"/>
        <v>17.660257631345079</v>
      </c>
      <c r="ET1994">
        <f t="shared" si="333"/>
        <v>17.660257631345079</v>
      </c>
      <c r="EU1994" s="8">
        <f t="shared" si="371"/>
        <v>-4</v>
      </c>
      <c r="EW1994">
        <f t="shared" si="372"/>
        <v>0.34202014332566871</v>
      </c>
      <c r="EX1994">
        <f t="shared" si="334"/>
        <v>0.99441584371801539</v>
      </c>
      <c r="EZ1994">
        <f t="shared" si="335"/>
        <v>17.286082959411889</v>
      </c>
      <c r="FB1994" s="8">
        <f t="shared" si="390"/>
        <v>-6</v>
      </c>
      <c r="FD1994">
        <f t="shared" si="373"/>
        <v>0.49999999999999994</v>
      </c>
      <c r="FE1994">
        <f t="shared" si="336"/>
        <v>0.9860254037844387</v>
      </c>
      <c r="FG1994">
        <f t="shared" si="337"/>
        <v>16.670248639404857</v>
      </c>
      <c r="FI1994" s="8">
        <f t="shared" si="374"/>
        <v>-9</v>
      </c>
      <c r="FK1994">
        <f t="shared" si="375"/>
        <v>0.64278760968653925</v>
      </c>
      <c r="FL1994">
        <f t="shared" si="338"/>
        <v>0.9974479826061321</v>
      </c>
      <c r="FN1994">
        <f t="shared" si="339"/>
        <v>22.223152266939049</v>
      </c>
      <c r="FP1994" s="8">
        <f t="shared" si="376"/>
        <v>-11</v>
      </c>
      <c r="FQ1994" s="8">
        <f t="shared" si="377"/>
        <v>-53</v>
      </c>
      <c r="FR1994">
        <f t="shared" si="378"/>
        <v>0.76604444311897801</v>
      </c>
      <c r="FS1994">
        <f t="shared" si="340"/>
        <v>0.97984716465888966</v>
      </c>
      <c r="FT1994" t="e">
        <f t="shared" si="341"/>
        <v>#NUM!</v>
      </c>
      <c r="FU1994" t="e">
        <f t="shared" si="379"/>
        <v>#NUM!</v>
      </c>
      <c r="FW1994" s="8">
        <f t="shared" si="380"/>
        <v>-14</v>
      </c>
      <c r="FY1994">
        <f t="shared" si="381"/>
        <v>0.8660254037844386</v>
      </c>
      <c r="FZ1994">
        <f t="shared" si="342"/>
        <v>0.98497422611928565</v>
      </c>
      <c r="GB1994">
        <f t="shared" si="343"/>
        <v>20.014539984388406</v>
      </c>
      <c r="GD1994" s="8">
        <f t="shared" si="382"/>
        <v>-17</v>
      </c>
      <c r="GF1994">
        <f t="shared" si="383"/>
        <v>0.93969262078590832</v>
      </c>
      <c r="GG1994">
        <f t="shared" si="344"/>
        <v>0.98101112546008662</v>
      </c>
      <c r="GI1994">
        <f t="shared" si="345"/>
        <v>19.840028985185313</v>
      </c>
      <c r="GK1994" s="8">
        <f t="shared" si="384"/>
        <v>-20</v>
      </c>
      <c r="GM1994">
        <f t="shared" si="385"/>
        <v>0.98480775301220802</v>
      </c>
      <c r="GN1994">
        <f t="shared" si="346"/>
        <v>0.96149438007669685</v>
      </c>
      <c r="GP1994">
        <f t="shared" si="347"/>
        <v>18.023394859135646</v>
      </c>
      <c r="GR1994" s="8">
        <f t="shared" si="386"/>
        <v>-20</v>
      </c>
      <c r="GT1994">
        <f t="shared" si="387"/>
        <v>0.98480775301220802</v>
      </c>
      <c r="GU1994">
        <f t="shared" si="348"/>
        <v>0.96149438007669685</v>
      </c>
      <c r="GW1994">
        <f t="shared" si="349"/>
        <v>18.023394859135646</v>
      </c>
      <c r="GY1994" s="8">
        <f t="shared" si="388"/>
        <v>-25</v>
      </c>
      <c r="HA1994">
        <f t="shared" si="389"/>
        <v>1</v>
      </c>
      <c r="HB1994">
        <f t="shared" si="350"/>
        <v>1</v>
      </c>
      <c r="HD1994">
        <f t="shared" si="351"/>
        <v>25</v>
      </c>
    </row>
    <row r="1995" spans="1:212" x14ac:dyDescent="0.2">
      <c r="A1995">
        <v>-158</v>
      </c>
      <c r="B1995">
        <f t="shared" si="306"/>
        <v>-158</v>
      </c>
      <c r="C1995">
        <f t="shared" si="307"/>
        <v>-0.17364817766693033</v>
      </c>
      <c r="D1995">
        <f t="shared" si="391"/>
        <v>0.96396997169217635</v>
      </c>
      <c r="E1995">
        <f t="shared" si="352"/>
        <v>-3</v>
      </c>
      <c r="G1995">
        <f t="shared" si="309"/>
        <v>-13.297418619832047</v>
      </c>
      <c r="M1995">
        <f t="shared" si="310"/>
        <v>-0.34202014332566871</v>
      </c>
      <c r="N1995">
        <f t="shared" si="311"/>
        <v>0.8712885921207747</v>
      </c>
      <c r="O1995">
        <f t="shared" si="353"/>
        <v>5</v>
      </c>
      <c r="P1995">
        <f t="shared" si="312"/>
        <v>-10.872961333902383</v>
      </c>
      <c r="Q1995">
        <f t="shared" si="313"/>
        <v>-10.872961333902385</v>
      </c>
      <c r="R1995">
        <f t="shared" si="314"/>
        <v>-0.49999999999999994</v>
      </c>
      <c r="S1995">
        <f t="shared" si="315"/>
        <v>-2.2939745962155609</v>
      </c>
      <c r="U1995">
        <f t="shared" si="354"/>
        <v>7</v>
      </c>
      <c r="X1995">
        <f t="shared" si="316"/>
        <v>-9.3833939954901346</v>
      </c>
      <c r="Z1995">
        <f t="shared" si="355"/>
        <v>-0.64278760968653925</v>
      </c>
      <c r="AA1995">
        <f t="shared" si="317"/>
        <v>-3.2963732500999496</v>
      </c>
      <c r="AB1995">
        <f t="shared" si="356"/>
        <v>-158</v>
      </c>
      <c r="AC1995">
        <f t="shared" si="357"/>
        <v>10</v>
      </c>
      <c r="AE1995">
        <f t="shared" si="318"/>
        <v>-8.4794981488239323</v>
      </c>
      <c r="AG1995">
        <f t="shared" si="358"/>
        <v>-0.76604444311897801</v>
      </c>
      <c r="AH1995">
        <f t="shared" si="319"/>
        <v>-4.1986132708254011</v>
      </c>
      <c r="AJ1995">
        <f t="shared" si="359"/>
        <v>12</v>
      </c>
      <c r="AL1995">
        <f t="shared" si="320"/>
        <v>-6.3761020317433292</v>
      </c>
      <c r="AN1995">
        <f t="shared" si="360"/>
        <v>-0.8660254037844386</v>
      </c>
      <c r="AO1995">
        <f t="shared" si="321"/>
        <v>-4.9732805519176511</v>
      </c>
      <c r="AP1995">
        <f t="shared" si="322"/>
        <v>-158</v>
      </c>
      <c r="AQ1995">
        <f t="shared" si="361"/>
        <v>15</v>
      </c>
      <c r="AS1995">
        <f t="shared" si="323"/>
        <v>-3.8619594257254026</v>
      </c>
      <c r="AU1995">
        <f t="shared" si="362"/>
        <v>-0.93969262078590832</v>
      </c>
      <c r="AV1995">
        <f t="shared" si="324"/>
        <v>-5.596837220041273</v>
      </c>
      <c r="AX1995">
        <f t="shared" si="363"/>
        <v>18</v>
      </c>
      <c r="AZ1995">
        <f t="shared" si="325"/>
        <v>-7.136236504873715E-2</v>
      </c>
      <c r="BB1995">
        <f t="shared" si="364"/>
        <v>-0.98480775301220802</v>
      </c>
      <c r="BC1995">
        <f t="shared" si="326"/>
        <v>-6.0503368213702249</v>
      </c>
      <c r="BE1995">
        <f t="shared" si="365"/>
        <v>21</v>
      </c>
      <c r="BG1995">
        <f t="shared" si="327"/>
        <v>5.7868969256944878</v>
      </c>
      <c r="BI1995">
        <f t="shared" si="366"/>
        <v>0</v>
      </c>
      <c r="BJ1995">
        <f t="shared" si="328"/>
        <v>1</v>
      </c>
      <c r="BL1995" t="e">
        <f t="shared" si="367"/>
        <v>#DIV/0!</v>
      </c>
      <c r="BN1995" t="e">
        <f t="shared" si="329"/>
        <v>#DIV/0!</v>
      </c>
      <c r="EL1995">
        <v>-158</v>
      </c>
      <c r="EM1995">
        <f t="shared" si="330"/>
        <v>-285.75130756893742</v>
      </c>
      <c r="EN1995">
        <f t="shared" si="368"/>
        <v>0.42000000000000021</v>
      </c>
      <c r="EO1995" s="8">
        <f t="shared" si="369"/>
        <v>-2</v>
      </c>
      <c r="EQ1995">
        <f t="shared" si="370"/>
        <v>0.17364817766693033</v>
      </c>
      <c r="ER1995">
        <f t="shared" si="331"/>
        <v>0.9986996072255625</v>
      </c>
      <c r="ES1995">
        <f t="shared" si="332"/>
        <v>17.660257631345079</v>
      </c>
      <c r="ET1995">
        <f t="shared" si="333"/>
        <v>17.660257631345079</v>
      </c>
      <c r="EU1995" s="8">
        <f t="shared" si="371"/>
        <v>-4</v>
      </c>
      <c r="EW1995">
        <f t="shared" si="372"/>
        <v>0.34202014332566871</v>
      </c>
      <c r="EX1995">
        <f t="shared" si="334"/>
        <v>0.99441584371801539</v>
      </c>
      <c r="EZ1995">
        <f t="shared" si="335"/>
        <v>17.286082959411889</v>
      </c>
      <c r="FB1995" s="8">
        <f t="shared" si="390"/>
        <v>-6</v>
      </c>
      <c r="FD1995">
        <f t="shared" si="373"/>
        <v>0.49999999999999994</v>
      </c>
      <c r="FE1995">
        <f t="shared" si="336"/>
        <v>0.9860254037844387</v>
      </c>
      <c r="FG1995">
        <f t="shared" si="337"/>
        <v>16.670248639404857</v>
      </c>
      <c r="FI1995" s="8">
        <f t="shared" si="374"/>
        <v>-9</v>
      </c>
      <c r="FK1995">
        <f t="shared" si="375"/>
        <v>0.64278760968653925</v>
      </c>
      <c r="FL1995">
        <f t="shared" si="338"/>
        <v>0.9974479826061321</v>
      </c>
      <c r="FN1995">
        <f t="shared" si="339"/>
        <v>22.223152266939049</v>
      </c>
      <c r="FP1995" s="8">
        <f t="shared" si="376"/>
        <v>-11</v>
      </c>
      <c r="FQ1995" s="8">
        <f t="shared" si="377"/>
        <v>-53</v>
      </c>
      <c r="FR1995">
        <f t="shared" si="378"/>
        <v>0.76604444311897801</v>
      </c>
      <c r="FS1995">
        <f t="shared" si="340"/>
        <v>0.97984716465888966</v>
      </c>
      <c r="FT1995" t="e">
        <f t="shared" si="341"/>
        <v>#NUM!</v>
      </c>
      <c r="FU1995" t="e">
        <f t="shared" si="379"/>
        <v>#NUM!</v>
      </c>
      <c r="FW1995" s="8">
        <f t="shared" si="380"/>
        <v>-14</v>
      </c>
      <c r="FY1995">
        <f t="shared" si="381"/>
        <v>0.8660254037844386</v>
      </c>
      <c r="FZ1995">
        <f t="shared" si="342"/>
        <v>0.98497422611928565</v>
      </c>
      <c r="GB1995">
        <f t="shared" si="343"/>
        <v>20.014539984388406</v>
      </c>
      <c r="GD1995" s="8">
        <f t="shared" si="382"/>
        <v>-17</v>
      </c>
      <c r="GF1995">
        <f t="shared" si="383"/>
        <v>0.93969262078590832</v>
      </c>
      <c r="GG1995">
        <f t="shared" si="344"/>
        <v>0.98101112546008662</v>
      </c>
      <c r="GI1995">
        <f t="shared" si="345"/>
        <v>19.840028985185313</v>
      </c>
      <c r="GK1995" s="8">
        <f t="shared" si="384"/>
        <v>-20</v>
      </c>
      <c r="GM1995">
        <f t="shared" si="385"/>
        <v>0.98480775301220802</v>
      </c>
      <c r="GN1995">
        <f t="shared" si="346"/>
        <v>0.96149438007669685</v>
      </c>
      <c r="GP1995">
        <f t="shared" si="347"/>
        <v>18.023394859135646</v>
      </c>
      <c r="GR1995" s="8">
        <f t="shared" si="386"/>
        <v>-20</v>
      </c>
      <c r="GT1995">
        <f t="shared" si="387"/>
        <v>0.98480775301220802</v>
      </c>
      <c r="GU1995">
        <f t="shared" si="348"/>
        <v>0.96149438007669685</v>
      </c>
      <c r="GW1995">
        <f t="shared" si="349"/>
        <v>18.023394859135646</v>
      </c>
      <c r="GY1995" s="8">
        <f t="shared" si="388"/>
        <v>-25</v>
      </c>
      <c r="HA1995">
        <f t="shared" si="389"/>
        <v>1</v>
      </c>
      <c r="HB1995">
        <f t="shared" si="350"/>
        <v>1</v>
      </c>
      <c r="HD1995">
        <f t="shared" si="351"/>
        <v>25</v>
      </c>
    </row>
    <row r="1996" spans="1:212" x14ac:dyDescent="0.2">
      <c r="A1996">
        <v>-157</v>
      </c>
      <c r="B1996">
        <f t="shared" si="306"/>
        <v>-157</v>
      </c>
      <c r="C1996">
        <f t="shared" si="307"/>
        <v>-0.17364817766693033</v>
      </c>
      <c r="D1996">
        <f t="shared" si="391"/>
        <v>0.96396997169217635</v>
      </c>
      <c r="E1996">
        <f t="shared" si="352"/>
        <v>-3</v>
      </c>
      <c r="G1996">
        <f t="shared" si="309"/>
        <v>-13.297418619832047</v>
      </c>
      <c r="M1996">
        <f t="shared" si="310"/>
        <v>-0.34202014332566871</v>
      </c>
      <c r="N1996">
        <f t="shared" si="311"/>
        <v>0.8712885921207747</v>
      </c>
      <c r="O1996">
        <f t="shared" si="353"/>
        <v>5</v>
      </c>
      <c r="P1996">
        <f t="shared" si="312"/>
        <v>-10.872961333902383</v>
      </c>
      <c r="Q1996">
        <f t="shared" si="313"/>
        <v>-10.872961333902385</v>
      </c>
      <c r="R1996">
        <f t="shared" si="314"/>
        <v>-0.49999999999999994</v>
      </c>
      <c r="S1996">
        <f t="shared" si="315"/>
        <v>-2.2739745962155609</v>
      </c>
      <c r="U1996">
        <f t="shared" si="354"/>
        <v>7</v>
      </c>
      <c r="X1996">
        <f t="shared" si="316"/>
        <v>-9.3833939954901346</v>
      </c>
      <c r="Z1996">
        <f t="shared" si="355"/>
        <v>-0.64278760968653925</v>
      </c>
      <c r="AA1996">
        <f t="shared" si="317"/>
        <v>-3.2706617457124887</v>
      </c>
      <c r="AB1996">
        <f t="shared" si="356"/>
        <v>-157</v>
      </c>
      <c r="AC1996">
        <f t="shared" si="357"/>
        <v>10</v>
      </c>
      <c r="AE1996">
        <f t="shared" si="318"/>
        <v>-8.4794981488239323</v>
      </c>
      <c r="AG1996">
        <f t="shared" si="358"/>
        <v>-0.76604444311897801</v>
      </c>
      <c r="AH1996">
        <f t="shared" si="319"/>
        <v>-4.1679714931006417</v>
      </c>
      <c r="AJ1996">
        <f t="shared" si="359"/>
        <v>12</v>
      </c>
      <c r="AL1996">
        <f t="shared" si="320"/>
        <v>-6.3761020317433292</v>
      </c>
      <c r="AN1996">
        <f t="shared" si="360"/>
        <v>-0.8660254037844386</v>
      </c>
      <c r="AO1996">
        <f t="shared" si="321"/>
        <v>-4.9386395357662733</v>
      </c>
      <c r="AP1996">
        <f t="shared" si="322"/>
        <v>-157</v>
      </c>
      <c r="AQ1996">
        <f t="shared" si="361"/>
        <v>15</v>
      </c>
      <c r="AS1996">
        <f t="shared" si="323"/>
        <v>-3.8619594257254026</v>
      </c>
      <c r="AU1996">
        <f t="shared" si="362"/>
        <v>-0.93969262078590832</v>
      </c>
      <c r="AV1996">
        <f t="shared" si="324"/>
        <v>-5.559249515209836</v>
      </c>
      <c r="AX1996">
        <f t="shared" si="363"/>
        <v>18</v>
      </c>
      <c r="AZ1996">
        <f t="shared" si="325"/>
        <v>-7.136236504873715E-2</v>
      </c>
      <c r="BB1996">
        <f t="shared" si="364"/>
        <v>-0.98480775301220802</v>
      </c>
      <c r="BC1996">
        <f t="shared" si="326"/>
        <v>-6.0109445112497362</v>
      </c>
      <c r="BE1996">
        <f t="shared" si="365"/>
        <v>21</v>
      </c>
      <c r="BG1996">
        <f t="shared" si="327"/>
        <v>5.7868969256944878</v>
      </c>
      <c r="BI1996">
        <f t="shared" si="366"/>
        <v>0</v>
      </c>
      <c r="BJ1996">
        <f t="shared" si="328"/>
        <v>1</v>
      </c>
      <c r="BL1996" t="e">
        <f t="shared" si="367"/>
        <v>#DIV/0!</v>
      </c>
      <c r="BN1996" t="e">
        <f t="shared" si="329"/>
        <v>#DIV/0!</v>
      </c>
      <c r="EL1996">
        <v>-157</v>
      </c>
      <c r="EM1996">
        <f t="shared" si="330"/>
        <v>-285.7513075689904</v>
      </c>
      <c r="EN1996">
        <f t="shared" si="368"/>
        <v>0.43000000000000022</v>
      </c>
      <c r="EO1996" s="8">
        <f t="shared" si="369"/>
        <v>-2</v>
      </c>
      <c r="EQ1996">
        <f t="shared" si="370"/>
        <v>0.17364817766693033</v>
      </c>
      <c r="ER1996">
        <f t="shared" si="331"/>
        <v>0.9986996072255625</v>
      </c>
      <c r="ES1996">
        <f t="shared" si="332"/>
        <v>17.660257631345079</v>
      </c>
      <c r="ET1996">
        <f t="shared" si="333"/>
        <v>17.660257631345079</v>
      </c>
      <c r="EU1996" s="8">
        <f t="shared" si="371"/>
        <v>-4</v>
      </c>
      <c r="EW1996">
        <f t="shared" si="372"/>
        <v>0.34202014332566871</v>
      </c>
      <c r="EX1996">
        <f t="shared" si="334"/>
        <v>0.99441584371801539</v>
      </c>
      <c r="EZ1996">
        <f t="shared" si="335"/>
        <v>17.286082959411889</v>
      </c>
      <c r="FB1996" s="8">
        <f t="shared" si="390"/>
        <v>-6</v>
      </c>
      <c r="FD1996">
        <f t="shared" si="373"/>
        <v>0.49999999999999994</v>
      </c>
      <c r="FE1996">
        <f t="shared" si="336"/>
        <v>0.9860254037844387</v>
      </c>
      <c r="FG1996">
        <f t="shared" si="337"/>
        <v>16.670248639404857</v>
      </c>
      <c r="FI1996" s="8">
        <f t="shared" si="374"/>
        <v>-9</v>
      </c>
      <c r="FK1996">
        <f t="shared" si="375"/>
        <v>0.64278760968653925</v>
      </c>
      <c r="FL1996">
        <f t="shared" si="338"/>
        <v>0.9974479826061321</v>
      </c>
      <c r="FN1996">
        <f t="shared" si="339"/>
        <v>22.223152266939049</v>
      </c>
      <c r="FP1996" s="8">
        <f t="shared" si="376"/>
        <v>-11</v>
      </c>
      <c r="FQ1996" s="8">
        <f t="shared" si="377"/>
        <v>-53</v>
      </c>
      <c r="FR1996">
        <f t="shared" si="378"/>
        <v>0.76604444311897801</v>
      </c>
      <c r="FS1996">
        <f t="shared" si="340"/>
        <v>0.97984716465888966</v>
      </c>
      <c r="FT1996" t="e">
        <f t="shared" si="341"/>
        <v>#NUM!</v>
      </c>
      <c r="FU1996" t="e">
        <f t="shared" si="379"/>
        <v>#NUM!</v>
      </c>
      <c r="FW1996" s="8">
        <f t="shared" si="380"/>
        <v>-14</v>
      </c>
      <c r="FY1996">
        <f t="shared" si="381"/>
        <v>0.8660254037844386</v>
      </c>
      <c r="FZ1996">
        <f t="shared" si="342"/>
        <v>0.98497422611928565</v>
      </c>
      <c r="GB1996">
        <f t="shared" si="343"/>
        <v>20.014539984388406</v>
      </c>
      <c r="GD1996" s="8">
        <f t="shared" si="382"/>
        <v>-17</v>
      </c>
      <c r="GF1996">
        <f t="shared" si="383"/>
        <v>0.93969262078590832</v>
      </c>
      <c r="GG1996">
        <f t="shared" si="344"/>
        <v>0.98101112546008662</v>
      </c>
      <c r="GI1996">
        <f t="shared" si="345"/>
        <v>19.840028985185313</v>
      </c>
      <c r="GK1996" s="8">
        <f t="shared" si="384"/>
        <v>-20</v>
      </c>
      <c r="GM1996">
        <f t="shared" si="385"/>
        <v>0.98480775301220802</v>
      </c>
      <c r="GN1996">
        <f t="shared" si="346"/>
        <v>0.96149438007669685</v>
      </c>
      <c r="GP1996">
        <f t="shared" si="347"/>
        <v>18.023394859135646</v>
      </c>
      <c r="GR1996" s="8">
        <f t="shared" si="386"/>
        <v>-20</v>
      </c>
      <c r="GT1996">
        <f t="shared" si="387"/>
        <v>0.98480775301220802</v>
      </c>
      <c r="GU1996">
        <f t="shared" si="348"/>
        <v>0.96149438007669685</v>
      </c>
      <c r="GW1996">
        <f t="shared" si="349"/>
        <v>18.023394859135646</v>
      </c>
      <c r="GY1996" s="8">
        <f t="shared" si="388"/>
        <v>-25</v>
      </c>
      <c r="HA1996">
        <f t="shared" si="389"/>
        <v>1</v>
      </c>
      <c r="HB1996">
        <f t="shared" si="350"/>
        <v>1</v>
      </c>
      <c r="HD1996">
        <f t="shared" si="351"/>
        <v>25</v>
      </c>
    </row>
    <row r="1997" spans="1:212" x14ac:dyDescent="0.2">
      <c r="A1997">
        <v>-156</v>
      </c>
      <c r="B1997">
        <f t="shared" si="306"/>
        <v>-156</v>
      </c>
      <c r="C1997">
        <f t="shared" si="307"/>
        <v>-0.17364817766693033</v>
      </c>
      <c r="D1997">
        <f t="shared" si="391"/>
        <v>0.96396997169217635</v>
      </c>
      <c r="E1997">
        <f t="shared" si="352"/>
        <v>-3</v>
      </c>
      <c r="G1997">
        <f t="shared" si="309"/>
        <v>-13.297418619832047</v>
      </c>
      <c r="M1997">
        <f t="shared" si="310"/>
        <v>-0.34202014332566871</v>
      </c>
      <c r="N1997">
        <f t="shared" si="311"/>
        <v>0.8712885921207747</v>
      </c>
      <c r="O1997">
        <f t="shared" si="353"/>
        <v>5</v>
      </c>
      <c r="P1997">
        <f t="shared" si="312"/>
        <v>-10.872961333902383</v>
      </c>
      <c r="Q1997">
        <f t="shared" si="313"/>
        <v>-10.872961333902385</v>
      </c>
      <c r="R1997">
        <f t="shared" si="314"/>
        <v>-0.49999999999999994</v>
      </c>
      <c r="S1997">
        <f t="shared" si="315"/>
        <v>-2.2539745962155608</v>
      </c>
      <c r="U1997">
        <f t="shared" si="354"/>
        <v>7</v>
      </c>
      <c r="X1997">
        <f t="shared" si="316"/>
        <v>-9.3833939954901346</v>
      </c>
      <c r="Z1997">
        <f t="shared" si="355"/>
        <v>-0.64278760968653925</v>
      </c>
      <c r="AA1997">
        <f t="shared" si="317"/>
        <v>-3.2449502413250269</v>
      </c>
      <c r="AB1997">
        <f t="shared" si="356"/>
        <v>-156</v>
      </c>
      <c r="AC1997">
        <f t="shared" si="357"/>
        <v>10</v>
      </c>
      <c r="AE1997">
        <f t="shared" si="318"/>
        <v>-8.4794981488239323</v>
      </c>
      <c r="AG1997">
        <f t="shared" si="358"/>
        <v>-0.76604444311897801</v>
      </c>
      <c r="AH1997">
        <f t="shared" si="319"/>
        <v>-4.1373297153758832</v>
      </c>
      <c r="AJ1997">
        <f t="shared" si="359"/>
        <v>12</v>
      </c>
      <c r="AL1997">
        <f t="shared" si="320"/>
        <v>-6.3761020317433292</v>
      </c>
      <c r="AN1997">
        <f t="shared" si="360"/>
        <v>-0.8660254037844386</v>
      </c>
      <c r="AO1997">
        <f t="shared" si="321"/>
        <v>-4.9039985196148965</v>
      </c>
      <c r="AP1997">
        <f t="shared" si="322"/>
        <v>-156</v>
      </c>
      <c r="AQ1997">
        <f t="shared" si="361"/>
        <v>15</v>
      </c>
      <c r="AS1997">
        <f t="shared" si="323"/>
        <v>-3.8619594257254026</v>
      </c>
      <c r="AU1997">
        <f t="shared" si="362"/>
        <v>-0.93969262078590832</v>
      </c>
      <c r="AV1997">
        <f t="shared" si="324"/>
        <v>-5.5216618103783999</v>
      </c>
      <c r="AX1997">
        <f t="shared" si="363"/>
        <v>18</v>
      </c>
      <c r="AZ1997">
        <f t="shared" si="325"/>
        <v>-7.136236504873715E-2</v>
      </c>
      <c r="BB1997">
        <f t="shared" si="364"/>
        <v>-0.98480775301220802</v>
      </c>
      <c r="BC1997">
        <f t="shared" si="326"/>
        <v>-5.9715522011292483</v>
      </c>
      <c r="BE1997">
        <f t="shared" si="365"/>
        <v>21</v>
      </c>
      <c r="BG1997">
        <f t="shared" si="327"/>
        <v>5.7868969256944878</v>
      </c>
      <c r="BI1997">
        <f t="shared" si="366"/>
        <v>0</v>
      </c>
      <c r="BJ1997">
        <f t="shared" si="328"/>
        <v>1</v>
      </c>
      <c r="BL1997" t="e">
        <f t="shared" si="367"/>
        <v>#DIV/0!</v>
      </c>
      <c r="BN1997" t="e">
        <f t="shared" si="329"/>
        <v>#DIV/0!</v>
      </c>
      <c r="EL1997">
        <v>-156</v>
      </c>
      <c r="EM1997">
        <f t="shared" si="330"/>
        <v>-285.75130756901416</v>
      </c>
      <c r="EN1997">
        <f t="shared" si="368"/>
        <v>0.44000000000000022</v>
      </c>
      <c r="EO1997" s="8">
        <f t="shared" si="369"/>
        <v>-2</v>
      </c>
      <c r="EQ1997">
        <f t="shared" si="370"/>
        <v>0.17364817766693033</v>
      </c>
      <c r="ER1997">
        <f t="shared" si="331"/>
        <v>0.9986996072255625</v>
      </c>
      <c r="ES1997">
        <f t="shared" si="332"/>
        <v>17.660257631345079</v>
      </c>
      <c r="ET1997">
        <f t="shared" si="333"/>
        <v>17.660257631345079</v>
      </c>
      <c r="EU1997" s="8">
        <f t="shared" si="371"/>
        <v>-4</v>
      </c>
      <c r="EW1997">
        <f t="shared" si="372"/>
        <v>0.34202014332566871</v>
      </c>
      <c r="EX1997">
        <f t="shared" si="334"/>
        <v>0.99441584371801539</v>
      </c>
      <c r="EZ1997">
        <f t="shared" si="335"/>
        <v>17.286082959411889</v>
      </c>
      <c r="FB1997" s="8">
        <f t="shared" si="390"/>
        <v>-6</v>
      </c>
      <c r="FD1997">
        <f t="shared" si="373"/>
        <v>0.49999999999999994</v>
      </c>
      <c r="FE1997">
        <f t="shared" si="336"/>
        <v>0.9860254037844387</v>
      </c>
      <c r="FG1997">
        <f t="shared" si="337"/>
        <v>16.670248639404857</v>
      </c>
      <c r="FI1997" s="8">
        <f t="shared" si="374"/>
        <v>-9</v>
      </c>
      <c r="FK1997">
        <f t="shared" si="375"/>
        <v>0.64278760968653925</v>
      </c>
      <c r="FL1997">
        <f t="shared" si="338"/>
        <v>0.9974479826061321</v>
      </c>
      <c r="FN1997">
        <f t="shared" si="339"/>
        <v>22.223152266939049</v>
      </c>
      <c r="FP1997" s="8">
        <f t="shared" si="376"/>
        <v>-11</v>
      </c>
      <c r="FQ1997" s="8">
        <f t="shared" si="377"/>
        <v>-53</v>
      </c>
      <c r="FR1997">
        <f t="shared" si="378"/>
        <v>0.76604444311897801</v>
      </c>
      <c r="FS1997">
        <f t="shared" si="340"/>
        <v>0.97984716465888966</v>
      </c>
      <c r="FT1997" t="e">
        <f t="shared" si="341"/>
        <v>#NUM!</v>
      </c>
      <c r="FU1997" t="e">
        <f t="shared" si="379"/>
        <v>#NUM!</v>
      </c>
      <c r="FW1997" s="8">
        <f t="shared" si="380"/>
        <v>-14</v>
      </c>
      <c r="FY1997">
        <f t="shared" si="381"/>
        <v>0.8660254037844386</v>
      </c>
      <c r="FZ1997">
        <f t="shared" si="342"/>
        <v>0.98497422611928565</v>
      </c>
      <c r="GB1997">
        <f t="shared" si="343"/>
        <v>20.014539984388406</v>
      </c>
      <c r="GD1997" s="8">
        <f t="shared" si="382"/>
        <v>-17</v>
      </c>
      <c r="GF1997">
        <f t="shared" si="383"/>
        <v>0.93969262078590832</v>
      </c>
      <c r="GG1997">
        <f t="shared" si="344"/>
        <v>0.98101112546008662</v>
      </c>
      <c r="GI1997">
        <f t="shared" si="345"/>
        <v>19.840028985185313</v>
      </c>
      <c r="GK1997" s="8">
        <f t="shared" si="384"/>
        <v>-20</v>
      </c>
      <c r="GM1997">
        <f t="shared" si="385"/>
        <v>0.98480775301220802</v>
      </c>
      <c r="GN1997">
        <f t="shared" si="346"/>
        <v>0.96149438007669685</v>
      </c>
      <c r="GP1997">
        <f t="shared" si="347"/>
        <v>18.023394859135646</v>
      </c>
      <c r="GR1997" s="8">
        <f t="shared" si="386"/>
        <v>-20</v>
      </c>
      <c r="GT1997">
        <f t="shared" si="387"/>
        <v>0.98480775301220802</v>
      </c>
      <c r="GU1997">
        <f t="shared" si="348"/>
        <v>0.96149438007669685</v>
      </c>
      <c r="GW1997">
        <f t="shared" si="349"/>
        <v>18.023394859135646</v>
      </c>
      <c r="GY1997" s="8">
        <f t="shared" si="388"/>
        <v>-25</v>
      </c>
      <c r="HA1997">
        <f t="shared" si="389"/>
        <v>1</v>
      </c>
      <c r="HB1997">
        <f t="shared" si="350"/>
        <v>1</v>
      </c>
      <c r="HD1997">
        <f t="shared" si="351"/>
        <v>25</v>
      </c>
    </row>
    <row r="1998" spans="1:212" x14ac:dyDescent="0.2">
      <c r="A1998">
        <v>-155</v>
      </c>
      <c r="B1998">
        <f t="shared" si="306"/>
        <v>-155</v>
      </c>
      <c r="C1998">
        <f t="shared" si="307"/>
        <v>-0.17364817766693033</v>
      </c>
      <c r="D1998">
        <f t="shared" si="391"/>
        <v>0.96396997169217635</v>
      </c>
      <c r="E1998">
        <f t="shared" si="352"/>
        <v>-3</v>
      </c>
      <c r="G1998">
        <f t="shared" si="309"/>
        <v>-13.297418619832047</v>
      </c>
      <c r="M1998">
        <f t="shared" si="310"/>
        <v>-0.34202014332566871</v>
      </c>
      <c r="N1998">
        <f t="shared" si="311"/>
        <v>0.8712885921207747</v>
      </c>
      <c r="O1998">
        <f t="shared" si="353"/>
        <v>5</v>
      </c>
      <c r="P1998">
        <f t="shared" si="312"/>
        <v>-10.872961333902383</v>
      </c>
      <c r="Q1998">
        <f t="shared" si="313"/>
        <v>-10.872961333902385</v>
      </c>
      <c r="R1998">
        <f t="shared" si="314"/>
        <v>-0.49999999999999994</v>
      </c>
      <c r="S1998">
        <f t="shared" si="315"/>
        <v>-2.2339745962155608</v>
      </c>
      <c r="U1998">
        <f t="shared" si="354"/>
        <v>7</v>
      </c>
      <c r="X1998">
        <f t="shared" si="316"/>
        <v>-9.3833939954901346</v>
      </c>
      <c r="Z1998">
        <f t="shared" si="355"/>
        <v>-0.64278760968653925</v>
      </c>
      <c r="AA1998">
        <f t="shared" si="317"/>
        <v>-3.2192387369375655</v>
      </c>
      <c r="AB1998">
        <f t="shared" si="356"/>
        <v>-155</v>
      </c>
      <c r="AC1998">
        <f t="shared" si="357"/>
        <v>10</v>
      </c>
      <c r="AE1998">
        <f t="shared" si="318"/>
        <v>-8.4794981488239323</v>
      </c>
      <c r="AG1998">
        <f t="shared" si="358"/>
        <v>-0.76604444311897801</v>
      </c>
      <c r="AH1998">
        <f t="shared" si="319"/>
        <v>-4.1066879376511238</v>
      </c>
      <c r="AJ1998">
        <f t="shared" si="359"/>
        <v>12</v>
      </c>
      <c r="AL1998">
        <f t="shared" si="320"/>
        <v>-6.3761020317433292</v>
      </c>
      <c r="AN1998">
        <f t="shared" si="360"/>
        <v>-0.8660254037844386</v>
      </c>
      <c r="AO1998">
        <f t="shared" si="321"/>
        <v>-4.8693575034635188</v>
      </c>
      <c r="AP1998">
        <f t="shared" si="322"/>
        <v>-155</v>
      </c>
      <c r="AQ1998">
        <f t="shared" si="361"/>
        <v>15</v>
      </c>
      <c r="AS1998">
        <f t="shared" si="323"/>
        <v>-3.8619594257254026</v>
      </c>
      <c r="AU1998">
        <f t="shared" si="362"/>
        <v>-0.93969262078590832</v>
      </c>
      <c r="AV1998">
        <f t="shared" si="324"/>
        <v>-5.4840741055469637</v>
      </c>
      <c r="AX1998">
        <f t="shared" si="363"/>
        <v>18</v>
      </c>
      <c r="AZ1998">
        <f t="shared" si="325"/>
        <v>-7.136236504873715E-2</v>
      </c>
      <c r="BB1998">
        <f t="shared" si="364"/>
        <v>-0.98480775301220802</v>
      </c>
      <c r="BC1998">
        <f t="shared" si="326"/>
        <v>-5.9321598910087596</v>
      </c>
      <c r="BE1998">
        <f t="shared" si="365"/>
        <v>21</v>
      </c>
      <c r="BG1998">
        <f t="shared" si="327"/>
        <v>5.7868969256944878</v>
      </c>
      <c r="BI1998">
        <f t="shared" si="366"/>
        <v>0</v>
      </c>
      <c r="BJ1998">
        <f t="shared" si="328"/>
        <v>1</v>
      </c>
      <c r="BL1998" t="e">
        <f t="shared" si="367"/>
        <v>#DIV/0!</v>
      </c>
      <c r="BN1998" t="e">
        <f t="shared" si="329"/>
        <v>#DIV/0!</v>
      </c>
      <c r="EL1998">
        <v>-155</v>
      </c>
      <c r="EM1998">
        <f t="shared" si="330"/>
        <v>-285.75130756902485</v>
      </c>
      <c r="EN1998">
        <f t="shared" si="368"/>
        <v>0.45000000000000023</v>
      </c>
      <c r="EO1998" s="8">
        <f t="shared" si="369"/>
        <v>-2</v>
      </c>
      <c r="EQ1998">
        <f t="shared" si="370"/>
        <v>0.17364817766693033</v>
      </c>
      <c r="ER1998">
        <f t="shared" si="331"/>
        <v>0.9986996072255625</v>
      </c>
      <c r="ES1998">
        <f t="shared" si="332"/>
        <v>17.660257631345079</v>
      </c>
      <c r="ET1998">
        <f t="shared" si="333"/>
        <v>17.660257631345079</v>
      </c>
      <c r="EU1998" s="8">
        <f t="shared" si="371"/>
        <v>-4</v>
      </c>
      <c r="EW1998">
        <f t="shared" si="372"/>
        <v>0.34202014332566871</v>
      </c>
      <c r="EX1998">
        <f t="shared" si="334"/>
        <v>0.99441584371801539</v>
      </c>
      <c r="EZ1998">
        <f t="shared" si="335"/>
        <v>17.286082959411889</v>
      </c>
      <c r="FB1998" s="8">
        <f t="shared" si="390"/>
        <v>-6</v>
      </c>
      <c r="FD1998">
        <f t="shared" si="373"/>
        <v>0.49999999999999994</v>
      </c>
      <c r="FE1998">
        <f t="shared" si="336"/>
        <v>0.9860254037844387</v>
      </c>
      <c r="FG1998">
        <f t="shared" si="337"/>
        <v>16.670248639404857</v>
      </c>
      <c r="FI1998" s="8">
        <f t="shared" si="374"/>
        <v>-9</v>
      </c>
      <c r="FK1998">
        <f t="shared" si="375"/>
        <v>0.64278760968653925</v>
      </c>
      <c r="FL1998">
        <f t="shared" si="338"/>
        <v>0.9974479826061321</v>
      </c>
      <c r="FN1998">
        <f t="shared" si="339"/>
        <v>22.223152266939049</v>
      </c>
      <c r="FP1998" s="8">
        <f t="shared" si="376"/>
        <v>-11</v>
      </c>
      <c r="FQ1998" s="8">
        <f t="shared" si="377"/>
        <v>-53</v>
      </c>
      <c r="FR1998">
        <f t="shared" si="378"/>
        <v>0.76604444311897801</v>
      </c>
      <c r="FS1998">
        <f t="shared" si="340"/>
        <v>0.97984716465888966</v>
      </c>
      <c r="FT1998" t="e">
        <f t="shared" si="341"/>
        <v>#NUM!</v>
      </c>
      <c r="FU1998" t="e">
        <f t="shared" si="379"/>
        <v>#NUM!</v>
      </c>
      <c r="FW1998" s="8">
        <f t="shared" si="380"/>
        <v>-14</v>
      </c>
      <c r="FY1998">
        <f t="shared" si="381"/>
        <v>0.8660254037844386</v>
      </c>
      <c r="FZ1998">
        <f t="shared" si="342"/>
        <v>0.98497422611928565</v>
      </c>
      <c r="GB1998">
        <f t="shared" si="343"/>
        <v>20.014539984388406</v>
      </c>
      <c r="GD1998" s="8">
        <f t="shared" si="382"/>
        <v>-17</v>
      </c>
      <c r="GF1998">
        <f t="shared" si="383"/>
        <v>0.93969262078590832</v>
      </c>
      <c r="GG1998">
        <f t="shared" si="344"/>
        <v>0.98101112546008662</v>
      </c>
      <c r="GI1998">
        <f t="shared" si="345"/>
        <v>19.840028985185313</v>
      </c>
      <c r="GK1998" s="8">
        <f t="shared" si="384"/>
        <v>-20</v>
      </c>
      <c r="GM1998">
        <f t="shared" si="385"/>
        <v>0.98480775301220802</v>
      </c>
      <c r="GN1998">
        <f t="shared" si="346"/>
        <v>0.96149438007669685</v>
      </c>
      <c r="GP1998">
        <f t="shared" si="347"/>
        <v>18.023394859135646</v>
      </c>
      <c r="GR1998" s="8">
        <f t="shared" si="386"/>
        <v>-20</v>
      </c>
      <c r="GT1998">
        <f t="shared" si="387"/>
        <v>0.98480775301220802</v>
      </c>
      <c r="GU1998">
        <f t="shared" si="348"/>
        <v>0.96149438007669685</v>
      </c>
      <c r="GW1998">
        <f t="shared" si="349"/>
        <v>18.023394859135646</v>
      </c>
      <c r="GY1998" s="8">
        <f t="shared" si="388"/>
        <v>-25</v>
      </c>
      <c r="HA1998">
        <f t="shared" si="389"/>
        <v>1</v>
      </c>
      <c r="HB1998">
        <f t="shared" si="350"/>
        <v>1</v>
      </c>
      <c r="HD1998">
        <f t="shared" si="351"/>
        <v>25</v>
      </c>
    </row>
    <row r="1999" spans="1:212" x14ac:dyDescent="0.2">
      <c r="A1999">
        <v>-154</v>
      </c>
      <c r="B1999">
        <f t="shared" si="306"/>
        <v>-154</v>
      </c>
      <c r="C1999">
        <f t="shared" si="307"/>
        <v>-0.17364817766693033</v>
      </c>
      <c r="D1999">
        <f t="shared" si="391"/>
        <v>0.96396997169217635</v>
      </c>
      <c r="E1999">
        <f t="shared" si="352"/>
        <v>-3</v>
      </c>
      <c r="G1999">
        <f t="shared" si="309"/>
        <v>-13.297418619832047</v>
      </c>
      <c r="M1999">
        <f t="shared" si="310"/>
        <v>-0.34202014332566871</v>
      </c>
      <c r="N1999">
        <f t="shared" si="311"/>
        <v>0.8712885921207747</v>
      </c>
      <c r="O1999">
        <f t="shared" si="353"/>
        <v>5</v>
      </c>
      <c r="P1999">
        <f t="shared" si="312"/>
        <v>-10.872961333902383</v>
      </c>
      <c r="Q1999">
        <f t="shared" si="313"/>
        <v>-10.872961333902385</v>
      </c>
      <c r="R1999">
        <f t="shared" si="314"/>
        <v>-0.49999999999999994</v>
      </c>
      <c r="S1999">
        <f t="shared" si="315"/>
        <v>-2.2139745962155608</v>
      </c>
      <c r="U1999">
        <f t="shared" si="354"/>
        <v>7</v>
      </c>
      <c r="X1999">
        <f t="shared" si="316"/>
        <v>-9.3833939954901346</v>
      </c>
      <c r="Z1999">
        <f t="shared" si="355"/>
        <v>-0.64278760968653925</v>
      </c>
      <c r="AA1999">
        <f t="shared" si="317"/>
        <v>-3.1935272325501036</v>
      </c>
      <c r="AB1999">
        <f t="shared" si="356"/>
        <v>-154</v>
      </c>
      <c r="AC1999">
        <f t="shared" si="357"/>
        <v>10</v>
      </c>
      <c r="AE1999">
        <f t="shared" si="318"/>
        <v>-8.4794981488239323</v>
      </c>
      <c r="AG1999">
        <f t="shared" si="358"/>
        <v>-0.76604444311897801</v>
      </c>
      <c r="AH1999">
        <f t="shared" si="319"/>
        <v>-4.0760461599263644</v>
      </c>
      <c r="AJ1999">
        <f t="shared" si="359"/>
        <v>12</v>
      </c>
      <c r="AL1999">
        <f t="shared" si="320"/>
        <v>-6.3761020317433292</v>
      </c>
      <c r="AN1999">
        <f t="shared" si="360"/>
        <v>-0.8660254037844386</v>
      </c>
      <c r="AO1999">
        <f t="shared" si="321"/>
        <v>-4.8347164873121411</v>
      </c>
      <c r="AP1999">
        <f t="shared" si="322"/>
        <v>-154</v>
      </c>
      <c r="AQ1999">
        <f t="shared" si="361"/>
        <v>15</v>
      </c>
      <c r="AS1999">
        <f t="shared" si="323"/>
        <v>-3.8619594257254026</v>
      </c>
      <c r="AU1999">
        <f t="shared" si="362"/>
        <v>-0.93969262078590832</v>
      </c>
      <c r="AV1999">
        <f t="shared" si="324"/>
        <v>-5.4464864007155276</v>
      </c>
      <c r="AX1999">
        <f t="shared" si="363"/>
        <v>18</v>
      </c>
      <c r="AZ1999">
        <f t="shared" si="325"/>
        <v>-7.136236504873715E-2</v>
      </c>
      <c r="BB1999">
        <f t="shared" si="364"/>
        <v>-0.98480775301220802</v>
      </c>
      <c r="BC1999">
        <f t="shared" si="326"/>
        <v>-5.8927675808882709</v>
      </c>
      <c r="BE1999">
        <f t="shared" si="365"/>
        <v>21</v>
      </c>
      <c r="BG1999">
        <f t="shared" si="327"/>
        <v>5.7868969256944878</v>
      </c>
      <c r="BI1999">
        <f t="shared" si="366"/>
        <v>0</v>
      </c>
      <c r="BJ1999">
        <f t="shared" si="328"/>
        <v>1</v>
      </c>
      <c r="BL1999" t="e">
        <f t="shared" si="367"/>
        <v>#DIV/0!</v>
      </c>
      <c r="BN1999" t="e">
        <f t="shared" si="329"/>
        <v>#DIV/0!</v>
      </c>
      <c r="EL1999">
        <v>-154</v>
      </c>
      <c r="EM1999">
        <f t="shared" si="330"/>
        <v>-285.75130756902968</v>
      </c>
      <c r="EN1999">
        <f t="shared" si="368"/>
        <v>0.46000000000000024</v>
      </c>
      <c r="EO1999" s="8">
        <f t="shared" si="369"/>
        <v>-2</v>
      </c>
      <c r="EQ1999">
        <f t="shared" si="370"/>
        <v>0.17364817766693033</v>
      </c>
      <c r="ER1999">
        <f t="shared" si="331"/>
        <v>0.9986996072255625</v>
      </c>
      <c r="ES1999">
        <f t="shared" si="332"/>
        <v>17.660257631345079</v>
      </c>
      <c r="ET1999">
        <f t="shared" si="333"/>
        <v>17.660257631345079</v>
      </c>
      <c r="EU1999" s="8">
        <f t="shared" si="371"/>
        <v>-4</v>
      </c>
      <c r="EW1999">
        <f t="shared" si="372"/>
        <v>0.34202014332566871</v>
      </c>
      <c r="EX1999">
        <f t="shared" si="334"/>
        <v>0.99441584371801539</v>
      </c>
      <c r="EZ1999">
        <f t="shared" si="335"/>
        <v>17.286082959411889</v>
      </c>
      <c r="FB1999" s="8">
        <f t="shared" si="390"/>
        <v>-6</v>
      </c>
      <c r="FD1999">
        <f t="shared" si="373"/>
        <v>0.49999999999999994</v>
      </c>
      <c r="FE1999">
        <f t="shared" si="336"/>
        <v>0.9860254037844387</v>
      </c>
      <c r="FG1999">
        <f t="shared" si="337"/>
        <v>16.670248639404857</v>
      </c>
      <c r="FI1999" s="8">
        <f t="shared" si="374"/>
        <v>-9</v>
      </c>
      <c r="FK1999">
        <f t="shared" si="375"/>
        <v>0.64278760968653925</v>
      </c>
      <c r="FL1999">
        <f t="shared" si="338"/>
        <v>0.9974479826061321</v>
      </c>
      <c r="FN1999">
        <f t="shared" si="339"/>
        <v>22.223152266939049</v>
      </c>
      <c r="FP1999" s="8">
        <f t="shared" si="376"/>
        <v>-11</v>
      </c>
      <c r="FQ1999" s="8">
        <f t="shared" si="377"/>
        <v>-53</v>
      </c>
      <c r="FR1999">
        <f t="shared" si="378"/>
        <v>0.76604444311897801</v>
      </c>
      <c r="FS1999">
        <f t="shared" si="340"/>
        <v>0.97984716465888966</v>
      </c>
      <c r="FT1999" t="e">
        <f t="shared" si="341"/>
        <v>#NUM!</v>
      </c>
      <c r="FU1999" t="e">
        <f t="shared" si="379"/>
        <v>#NUM!</v>
      </c>
      <c r="FW1999" s="8">
        <f t="shared" si="380"/>
        <v>-14</v>
      </c>
      <c r="FY1999">
        <f t="shared" si="381"/>
        <v>0.8660254037844386</v>
      </c>
      <c r="FZ1999">
        <f t="shared" si="342"/>
        <v>0.98497422611928565</v>
      </c>
      <c r="GB1999">
        <f t="shared" si="343"/>
        <v>20.014539984388406</v>
      </c>
      <c r="GD1999" s="8">
        <f t="shared" si="382"/>
        <v>-17</v>
      </c>
      <c r="GF1999">
        <f t="shared" si="383"/>
        <v>0.93969262078590832</v>
      </c>
      <c r="GG1999">
        <f t="shared" si="344"/>
        <v>0.98101112546008662</v>
      </c>
      <c r="GI1999">
        <f t="shared" si="345"/>
        <v>19.840028985185313</v>
      </c>
      <c r="GK1999" s="8">
        <f t="shared" si="384"/>
        <v>-20</v>
      </c>
      <c r="GM1999">
        <f t="shared" si="385"/>
        <v>0.98480775301220802</v>
      </c>
      <c r="GN1999">
        <f t="shared" si="346"/>
        <v>0.96149438007669685</v>
      </c>
      <c r="GP1999">
        <f t="shared" si="347"/>
        <v>18.023394859135646</v>
      </c>
      <c r="GR1999" s="8">
        <f t="shared" si="386"/>
        <v>-20</v>
      </c>
      <c r="GT1999">
        <f t="shared" si="387"/>
        <v>0.98480775301220802</v>
      </c>
      <c r="GU1999">
        <f t="shared" si="348"/>
        <v>0.96149438007669685</v>
      </c>
      <c r="GW1999">
        <f t="shared" si="349"/>
        <v>18.023394859135646</v>
      </c>
      <c r="GY1999" s="8">
        <f t="shared" si="388"/>
        <v>-25</v>
      </c>
      <c r="HA1999">
        <f t="shared" si="389"/>
        <v>1</v>
      </c>
      <c r="HB1999">
        <f t="shared" si="350"/>
        <v>1</v>
      </c>
      <c r="HD1999">
        <f t="shared" si="351"/>
        <v>25</v>
      </c>
    </row>
    <row r="2000" spans="1:212" x14ac:dyDescent="0.2">
      <c r="A2000">
        <v>-153</v>
      </c>
      <c r="B2000">
        <f t="shared" si="306"/>
        <v>-153</v>
      </c>
      <c r="C2000">
        <f t="shared" si="307"/>
        <v>-0.17364817766693033</v>
      </c>
      <c r="D2000">
        <f t="shared" si="391"/>
        <v>0.96396997169217635</v>
      </c>
      <c r="E2000">
        <f t="shared" si="352"/>
        <v>-3</v>
      </c>
      <c r="G2000">
        <f t="shared" si="309"/>
        <v>-13.297418619832047</v>
      </c>
      <c r="M2000">
        <f t="shared" si="310"/>
        <v>-0.34202014332566871</v>
      </c>
      <c r="N2000">
        <f t="shared" si="311"/>
        <v>0.8712885921207747</v>
      </c>
      <c r="O2000">
        <f t="shared" si="353"/>
        <v>5</v>
      </c>
      <c r="P2000">
        <f t="shared" si="312"/>
        <v>-10.872961333902383</v>
      </c>
      <c r="Q2000">
        <f t="shared" si="313"/>
        <v>-10.872961333902385</v>
      </c>
      <c r="R2000">
        <f t="shared" si="314"/>
        <v>-0.49999999999999994</v>
      </c>
      <c r="S2000">
        <f t="shared" si="315"/>
        <v>-2.1939745962155608</v>
      </c>
      <c r="U2000">
        <f t="shared" si="354"/>
        <v>7</v>
      </c>
      <c r="X2000">
        <f t="shared" si="316"/>
        <v>-9.3833939954901346</v>
      </c>
      <c r="Z2000">
        <f t="shared" si="355"/>
        <v>-0.64278760968653925</v>
      </c>
      <c r="AA2000">
        <f t="shared" si="317"/>
        <v>-3.1678157281626422</v>
      </c>
      <c r="AB2000">
        <f t="shared" si="356"/>
        <v>-153</v>
      </c>
      <c r="AC2000">
        <f t="shared" si="357"/>
        <v>10</v>
      </c>
      <c r="AE2000">
        <f t="shared" si="318"/>
        <v>-8.4794981488239323</v>
      </c>
      <c r="AG2000">
        <f t="shared" si="358"/>
        <v>-0.76604444311897801</v>
      </c>
      <c r="AH2000">
        <f t="shared" si="319"/>
        <v>-4.0454043822016059</v>
      </c>
      <c r="AJ2000">
        <f t="shared" si="359"/>
        <v>12</v>
      </c>
      <c r="AL2000">
        <f t="shared" si="320"/>
        <v>-6.3761020317433292</v>
      </c>
      <c r="AN2000">
        <f t="shared" si="360"/>
        <v>-0.8660254037844386</v>
      </c>
      <c r="AO2000">
        <f t="shared" si="321"/>
        <v>-4.8000754711607634</v>
      </c>
      <c r="AP2000">
        <f t="shared" si="322"/>
        <v>-153</v>
      </c>
      <c r="AQ2000">
        <f t="shared" si="361"/>
        <v>15</v>
      </c>
      <c r="AS2000">
        <f t="shared" si="323"/>
        <v>-3.8619594257254026</v>
      </c>
      <c r="AU2000">
        <f t="shared" si="362"/>
        <v>-0.93969262078590832</v>
      </c>
      <c r="AV2000">
        <f t="shared" si="324"/>
        <v>-5.4088986958840906</v>
      </c>
      <c r="AX2000">
        <f t="shared" si="363"/>
        <v>18</v>
      </c>
      <c r="AZ2000">
        <f t="shared" si="325"/>
        <v>-7.136236504873715E-2</v>
      </c>
      <c r="BB2000">
        <f t="shared" si="364"/>
        <v>-0.98480775301220802</v>
      </c>
      <c r="BC2000">
        <f t="shared" si="326"/>
        <v>-5.8533752707677831</v>
      </c>
      <c r="BE2000">
        <f t="shared" si="365"/>
        <v>21</v>
      </c>
      <c r="BG2000">
        <f t="shared" si="327"/>
        <v>5.7868969256944878</v>
      </c>
      <c r="BI2000">
        <f t="shared" si="366"/>
        <v>0</v>
      </c>
      <c r="BJ2000">
        <f t="shared" si="328"/>
        <v>1</v>
      </c>
      <c r="BL2000" t="e">
        <f t="shared" si="367"/>
        <v>#DIV/0!</v>
      </c>
      <c r="BN2000" t="e">
        <f t="shared" si="329"/>
        <v>#DIV/0!</v>
      </c>
      <c r="EL2000">
        <v>-153</v>
      </c>
      <c r="EM2000">
        <f t="shared" si="330"/>
        <v>-285.75130756903184</v>
      </c>
      <c r="EN2000">
        <f t="shared" si="368"/>
        <v>0.47000000000000025</v>
      </c>
      <c r="EO2000" s="8">
        <f t="shared" si="369"/>
        <v>-2</v>
      </c>
      <c r="EQ2000">
        <f t="shared" si="370"/>
        <v>0.17364817766693033</v>
      </c>
      <c r="ER2000">
        <f t="shared" si="331"/>
        <v>0.9986996072255625</v>
      </c>
      <c r="ES2000">
        <f t="shared" si="332"/>
        <v>17.660257631345079</v>
      </c>
      <c r="ET2000">
        <f t="shared" si="333"/>
        <v>17.660257631345079</v>
      </c>
      <c r="EU2000" s="8">
        <f t="shared" si="371"/>
        <v>-4</v>
      </c>
      <c r="EW2000">
        <f t="shared" si="372"/>
        <v>0.34202014332566871</v>
      </c>
      <c r="EX2000">
        <f t="shared" si="334"/>
        <v>0.99441584371801539</v>
      </c>
      <c r="EZ2000">
        <f t="shared" si="335"/>
        <v>17.286082959411889</v>
      </c>
      <c r="FB2000" s="8">
        <f t="shared" si="390"/>
        <v>-6</v>
      </c>
      <c r="FD2000">
        <f t="shared" si="373"/>
        <v>0.49999999999999994</v>
      </c>
      <c r="FE2000">
        <f t="shared" si="336"/>
        <v>0.9860254037844387</v>
      </c>
      <c r="FG2000">
        <f t="shared" si="337"/>
        <v>16.670248639404857</v>
      </c>
      <c r="FI2000" s="8">
        <f t="shared" si="374"/>
        <v>-9</v>
      </c>
      <c r="FK2000">
        <f t="shared" si="375"/>
        <v>0.64278760968653925</v>
      </c>
      <c r="FL2000">
        <f t="shared" si="338"/>
        <v>0.9974479826061321</v>
      </c>
      <c r="FN2000">
        <f t="shared" si="339"/>
        <v>22.223152266939049</v>
      </c>
      <c r="FP2000" s="8">
        <f t="shared" si="376"/>
        <v>-11</v>
      </c>
      <c r="FQ2000" s="8">
        <f t="shared" si="377"/>
        <v>-53</v>
      </c>
      <c r="FR2000">
        <f t="shared" si="378"/>
        <v>0.76604444311897801</v>
      </c>
      <c r="FS2000">
        <f t="shared" si="340"/>
        <v>0.97984716465888966</v>
      </c>
      <c r="FT2000" t="e">
        <f t="shared" si="341"/>
        <v>#NUM!</v>
      </c>
      <c r="FU2000" t="e">
        <f t="shared" si="379"/>
        <v>#NUM!</v>
      </c>
      <c r="FW2000" s="8">
        <f t="shared" si="380"/>
        <v>-14</v>
      </c>
      <c r="FY2000">
        <f t="shared" si="381"/>
        <v>0.8660254037844386</v>
      </c>
      <c r="FZ2000">
        <f t="shared" si="342"/>
        <v>0.98497422611928565</v>
      </c>
      <c r="GB2000">
        <f t="shared" si="343"/>
        <v>20.014539984388406</v>
      </c>
      <c r="GD2000" s="8">
        <f t="shared" si="382"/>
        <v>-17</v>
      </c>
      <c r="GF2000">
        <f t="shared" si="383"/>
        <v>0.93969262078590832</v>
      </c>
      <c r="GG2000">
        <f t="shared" si="344"/>
        <v>0.98101112546008662</v>
      </c>
      <c r="GI2000">
        <f t="shared" si="345"/>
        <v>19.840028985185313</v>
      </c>
      <c r="GK2000" s="8">
        <f t="shared" si="384"/>
        <v>-20</v>
      </c>
      <c r="GM2000">
        <f t="shared" si="385"/>
        <v>0.98480775301220802</v>
      </c>
      <c r="GN2000">
        <f t="shared" si="346"/>
        <v>0.96149438007669685</v>
      </c>
      <c r="GP2000">
        <f t="shared" si="347"/>
        <v>18.023394859135646</v>
      </c>
      <c r="GR2000" s="8">
        <f t="shared" si="386"/>
        <v>-20</v>
      </c>
      <c r="GT2000">
        <f t="shared" si="387"/>
        <v>0.98480775301220802</v>
      </c>
      <c r="GU2000">
        <f t="shared" si="348"/>
        <v>0.96149438007669685</v>
      </c>
      <c r="GW2000">
        <f t="shared" si="349"/>
        <v>18.023394859135646</v>
      </c>
      <c r="GY2000" s="8">
        <f t="shared" si="388"/>
        <v>-25</v>
      </c>
      <c r="HA2000">
        <f t="shared" si="389"/>
        <v>1</v>
      </c>
      <c r="HB2000">
        <f t="shared" si="350"/>
        <v>1</v>
      </c>
      <c r="HD2000">
        <f t="shared" si="351"/>
        <v>25</v>
      </c>
    </row>
    <row r="2001" spans="1:212" x14ac:dyDescent="0.2">
      <c r="A2001">
        <v>-152</v>
      </c>
      <c r="B2001">
        <f t="shared" si="306"/>
        <v>-152</v>
      </c>
      <c r="C2001">
        <f t="shared" si="307"/>
        <v>-0.17364817766693033</v>
      </c>
      <c r="D2001">
        <f t="shared" si="391"/>
        <v>0.96396997169217635</v>
      </c>
      <c r="E2001">
        <f t="shared" si="352"/>
        <v>-3</v>
      </c>
      <c r="G2001">
        <f t="shared" si="309"/>
        <v>-13.297418619832047</v>
      </c>
      <c r="M2001">
        <f t="shared" si="310"/>
        <v>-0.34202014332566871</v>
      </c>
      <c r="N2001">
        <f t="shared" si="311"/>
        <v>0.8712885921207747</v>
      </c>
      <c r="O2001">
        <f t="shared" si="353"/>
        <v>5</v>
      </c>
      <c r="P2001">
        <f t="shared" si="312"/>
        <v>-10.872961333902383</v>
      </c>
      <c r="Q2001">
        <f t="shared" si="313"/>
        <v>-10.872961333902385</v>
      </c>
      <c r="R2001">
        <f t="shared" si="314"/>
        <v>-0.49999999999999994</v>
      </c>
      <c r="S2001">
        <f t="shared" si="315"/>
        <v>-2.1739745962155608</v>
      </c>
      <c r="U2001">
        <f t="shared" si="354"/>
        <v>7</v>
      </c>
      <c r="X2001">
        <f t="shared" si="316"/>
        <v>-9.3833939954901346</v>
      </c>
      <c r="Z2001">
        <f t="shared" si="355"/>
        <v>-0.64278760968653925</v>
      </c>
      <c r="AA2001">
        <f t="shared" si="317"/>
        <v>-3.1421042237751808</v>
      </c>
      <c r="AB2001">
        <f t="shared" si="356"/>
        <v>-152</v>
      </c>
      <c r="AC2001">
        <f t="shared" si="357"/>
        <v>10</v>
      </c>
      <c r="AE2001">
        <f t="shared" si="318"/>
        <v>-8.4794981488239323</v>
      </c>
      <c r="AG2001">
        <f t="shared" si="358"/>
        <v>-0.76604444311897801</v>
      </c>
      <c r="AH2001">
        <f t="shared" si="319"/>
        <v>-4.0147626044768465</v>
      </c>
      <c r="AJ2001">
        <f t="shared" si="359"/>
        <v>12</v>
      </c>
      <c r="AL2001">
        <f t="shared" si="320"/>
        <v>-6.3761020317433292</v>
      </c>
      <c r="AN2001">
        <f t="shared" si="360"/>
        <v>-0.8660254037844386</v>
      </c>
      <c r="AO2001">
        <f t="shared" si="321"/>
        <v>-4.7654344550093857</v>
      </c>
      <c r="AP2001">
        <f t="shared" si="322"/>
        <v>-152</v>
      </c>
      <c r="AQ2001">
        <f t="shared" si="361"/>
        <v>15</v>
      </c>
      <c r="AS2001">
        <f t="shared" si="323"/>
        <v>-3.8619594257254026</v>
      </c>
      <c r="AU2001">
        <f t="shared" si="362"/>
        <v>-0.93969262078590832</v>
      </c>
      <c r="AV2001">
        <f t="shared" si="324"/>
        <v>-5.3713109910526544</v>
      </c>
      <c r="AX2001">
        <f t="shared" si="363"/>
        <v>18</v>
      </c>
      <c r="AZ2001">
        <f t="shared" si="325"/>
        <v>-7.136236504873715E-2</v>
      </c>
      <c r="BB2001">
        <f t="shared" si="364"/>
        <v>-0.98480775301220802</v>
      </c>
      <c r="BC2001">
        <f t="shared" si="326"/>
        <v>-5.8139829606472944</v>
      </c>
      <c r="BE2001">
        <f t="shared" si="365"/>
        <v>21</v>
      </c>
      <c r="BG2001">
        <f t="shared" si="327"/>
        <v>5.7868969256944878</v>
      </c>
      <c r="BI2001">
        <f t="shared" si="366"/>
        <v>0</v>
      </c>
      <c r="BJ2001">
        <f t="shared" si="328"/>
        <v>1</v>
      </c>
      <c r="BL2001" t="e">
        <f t="shared" si="367"/>
        <v>#DIV/0!</v>
      </c>
      <c r="BN2001" t="e">
        <f t="shared" si="329"/>
        <v>#DIV/0!</v>
      </c>
      <c r="EL2001">
        <v>-152</v>
      </c>
      <c r="EM2001">
        <f t="shared" si="330"/>
        <v>-285.7513075690328</v>
      </c>
      <c r="EN2001">
        <f t="shared" si="368"/>
        <v>0.48000000000000026</v>
      </c>
      <c r="EO2001" s="8">
        <f t="shared" si="369"/>
        <v>-2</v>
      </c>
      <c r="EQ2001">
        <f t="shared" si="370"/>
        <v>0.17364817766693033</v>
      </c>
      <c r="ER2001">
        <f t="shared" si="331"/>
        <v>0.9986996072255625</v>
      </c>
      <c r="ES2001">
        <f t="shared" si="332"/>
        <v>17.660257631345079</v>
      </c>
      <c r="ET2001">
        <f t="shared" si="333"/>
        <v>17.660257631345079</v>
      </c>
      <c r="EU2001" s="8">
        <f t="shared" si="371"/>
        <v>-4</v>
      </c>
      <c r="EW2001">
        <f t="shared" si="372"/>
        <v>0.34202014332566871</v>
      </c>
      <c r="EX2001">
        <f t="shared" si="334"/>
        <v>0.99441584371801539</v>
      </c>
      <c r="EZ2001">
        <f t="shared" si="335"/>
        <v>17.286082959411889</v>
      </c>
      <c r="FB2001" s="8">
        <f t="shared" si="390"/>
        <v>-6</v>
      </c>
      <c r="FD2001">
        <f t="shared" si="373"/>
        <v>0.49999999999999994</v>
      </c>
      <c r="FE2001">
        <f t="shared" si="336"/>
        <v>0.9860254037844387</v>
      </c>
      <c r="FG2001">
        <f t="shared" si="337"/>
        <v>16.670248639404857</v>
      </c>
      <c r="FI2001" s="8">
        <f t="shared" si="374"/>
        <v>-9</v>
      </c>
      <c r="FK2001">
        <f t="shared" si="375"/>
        <v>0.64278760968653925</v>
      </c>
      <c r="FL2001">
        <f t="shared" si="338"/>
        <v>0.9974479826061321</v>
      </c>
      <c r="FN2001">
        <f t="shared" si="339"/>
        <v>22.223152266939049</v>
      </c>
      <c r="FP2001" s="8">
        <f t="shared" si="376"/>
        <v>-11</v>
      </c>
      <c r="FQ2001" s="8">
        <f t="shared" si="377"/>
        <v>-53</v>
      </c>
      <c r="FR2001">
        <f t="shared" si="378"/>
        <v>0.76604444311897801</v>
      </c>
      <c r="FS2001">
        <f t="shared" si="340"/>
        <v>0.97984716465888966</v>
      </c>
      <c r="FT2001" t="e">
        <f t="shared" si="341"/>
        <v>#NUM!</v>
      </c>
      <c r="FU2001" t="e">
        <f t="shared" si="379"/>
        <v>#NUM!</v>
      </c>
      <c r="FW2001" s="8">
        <f t="shared" si="380"/>
        <v>-14</v>
      </c>
      <c r="FY2001">
        <f t="shared" si="381"/>
        <v>0.8660254037844386</v>
      </c>
      <c r="FZ2001">
        <f t="shared" si="342"/>
        <v>0.98497422611928565</v>
      </c>
      <c r="GB2001">
        <f t="shared" si="343"/>
        <v>20.014539984388406</v>
      </c>
      <c r="GD2001" s="8">
        <f t="shared" si="382"/>
        <v>-17</v>
      </c>
      <c r="GF2001">
        <f t="shared" si="383"/>
        <v>0.93969262078590832</v>
      </c>
      <c r="GG2001">
        <f t="shared" si="344"/>
        <v>0.98101112546008662</v>
      </c>
      <c r="GI2001">
        <f t="shared" si="345"/>
        <v>19.840028985185313</v>
      </c>
      <c r="GK2001" s="8">
        <f t="shared" si="384"/>
        <v>-20</v>
      </c>
      <c r="GM2001">
        <f t="shared" si="385"/>
        <v>0.98480775301220802</v>
      </c>
      <c r="GN2001">
        <f t="shared" si="346"/>
        <v>0.96149438007669685</v>
      </c>
      <c r="GP2001">
        <f t="shared" si="347"/>
        <v>18.023394859135646</v>
      </c>
      <c r="GR2001" s="8">
        <f t="shared" si="386"/>
        <v>-20</v>
      </c>
      <c r="GT2001">
        <f t="shared" si="387"/>
        <v>0.98480775301220802</v>
      </c>
      <c r="GU2001">
        <f t="shared" si="348"/>
        <v>0.96149438007669685</v>
      </c>
      <c r="GW2001">
        <f t="shared" si="349"/>
        <v>18.023394859135646</v>
      </c>
      <c r="GY2001" s="8">
        <f t="shared" si="388"/>
        <v>-25</v>
      </c>
      <c r="HA2001">
        <f t="shared" si="389"/>
        <v>1</v>
      </c>
      <c r="HB2001">
        <f t="shared" si="350"/>
        <v>1</v>
      </c>
      <c r="HD2001">
        <f t="shared" si="351"/>
        <v>25</v>
      </c>
    </row>
    <row r="2002" spans="1:212" x14ac:dyDescent="0.2">
      <c r="A2002">
        <v>-151</v>
      </c>
      <c r="B2002">
        <f t="shared" si="306"/>
        <v>-151</v>
      </c>
      <c r="C2002">
        <f t="shared" si="307"/>
        <v>-0.17364817766693033</v>
      </c>
      <c r="D2002">
        <f t="shared" si="391"/>
        <v>0.96396997169217635</v>
      </c>
      <c r="E2002">
        <f t="shared" si="352"/>
        <v>-3</v>
      </c>
      <c r="G2002">
        <f t="shared" si="309"/>
        <v>-13.297418619832047</v>
      </c>
      <c r="M2002">
        <f t="shared" si="310"/>
        <v>-0.34202014332566871</v>
      </c>
      <c r="N2002">
        <f t="shared" si="311"/>
        <v>0.8712885921207747</v>
      </c>
      <c r="O2002">
        <f t="shared" si="353"/>
        <v>5</v>
      </c>
      <c r="P2002">
        <f t="shared" si="312"/>
        <v>-10.872961333902383</v>
      </c>
      <c r="Q2002">
        <f t="shared" si="313"/>
        <v>-10.872961333902385</v>
      </c>
      <c r="R2002">
        <f t="shared" si="314"/>
        <v>-0.49999999999999994</v>
      </c>
      <c r="S2002">
        <f t="shared" si="315"/>
        <v>-2.1539745962155608</v>
      </c>
      <c r="U2002">
        <f t="shared" si="354"/>
        <v>7</v>
      </c>
      <c r="X2002">
        <f t="shared" si="316"/>
        <v>-9.3833939954901346</v>
      </c>
      <c r="Z2002">
        <f t="shared" si="355"/>
        <v>-0.64278760968653925</v>
      </c>
      <c r="AA2002">
        <f t="shared" si="317"/>
        <v>-3.116392719387719</v>
      </c>
      <c r="AB2002">
        <f t="shared" si="356"/>
        <v>-151</v>
      </c>
      <c r="AC2002">
        <f t="shared" si="357"/>
        <v>10</v>
      </c>
      <c r="AE2002">
        <f t="shared" si="318"/>
        <v>-8.4794981488239323</v>
      </c>
      <c r="AG2002">
        <f t="shared" si="358"/>
        <v>-0.76604444311897801</v>
      </c>
      <c r="AH2002">
        <f t="shared" si="319"/>
        <v>-3.9841208267520876</v>
      </c>
      <c r="AJ2002">
        <f t="shared" si="359"/>
        <v>12</v>
      </c>
      <c r="AL2002">
        <f t="shared" si="320"/>
        <v>-6.3761020317433292</v>
      </c>
      <c r="AN2002">
        <f t="shared" si="360"/>
        <v>-0.8660254037844386</v>
      </c>
      <c r="AO2002">
        <f t="shared" si="321"/>
        <v>-4.7307934388580088</v>
      </c>
      <c r="AP2002">
        <f t="shared" si="322"/>
        <v>-151</v>
      </c>
      <c r="AQ2002">
        <f t="shared" si="361"/>
        <v>15</v>
      </c>
      <c r="AS2002">
        <f t="shared" si="323"/>
        <v>-3.8619594257254026</v>
      </c>
      <c r="AU2002">
        <f t="shared" si="362"/>
        <v>-0.93969262078590832</v>
      </c>
      <c r="AV2002">
        <f t="shared" si="324"/>
        <v>-5.3337232862212183</v>
      </c>
      <c r="AX2002">
        <f t="shared" si="363"/>
        <v>18</v>
      </c>
      <c r="AZ2002">
        <f t="shared" si="325"/>
        <v>-7.136236504873715E-2</v>
      </c>
      <c r="BB2002">
        <f t="shared" si="364"/>
        <v>-0.98480775301220802</v>
      </c>
      <c r="BC2002">
        <f t="shared" si="326"/>
        <v>-5.7745906505268065</v>
      </c>
      <c r="BE2002">
        <f t="shared" si="365"/>
        <v>21</v>
      </c>
      <c r="BG2002">
        <f t="shared" si="327"/>
        <v>5.7868969256944878</v>
      </c>
      <c r="BI2002">
        <f t="shared" si="366"/>
        <v>0</v>
      </c>
      <c r="BJ2002">
        <f t="shared" si="328"/>
        <v>1</v>
      </c>
      <c r="BL2002" t="e">
        <f t="shared" si="367"/>
        <v>#DIV/0!</v>
      </c>
      <c r="BN2002" t="e">
        <f t="shared" si="329"/>
        <v>#DIV/0!</v>
      </c>
      <c r="EL2002">
        <v>-151</v>
      </c>
      <c r="EM2002">
        <f t="shared" si="330"/>
        <v>-285.7513075690332</v>
      </c>
      <c r="EN2002">
        <f t="shared" si="368"/>
        <v>0.49000000000000027</v>
      </c>
      <c r="EO2002" s="8">
        <f t="shared" si="369"/>
        <v>-2</v>
      </c>
      <c r="EQ2002">
        <f t="shared" si="370"/>
        <v>0.17364817766693033</v>
      </c>
      <c r="ER2002">
        <f t="shared" si="331"/>
        <v>0.9986996072255625</v>
      </c>
      <c r="ES2002">
        <f t="shared" si="332"/>
        <v>17.660257631345079</v>
      </c>
      <c r="ET2002">
        <f t="shared" si="333"/>
        <v>17.660257631345079</v>
      </c>
      <c r="EU2002" s="8">
        <f t="shared" si="371"/>
        <v>-4</v>
      </c>
      <c r="EW2002">
        <f t="shared" si="372"/>
        <v>0.34202014332566871</v>
      </c>
      <c r="EX2002">
        <f t="shared" si="334"/>
        <v>0.99441584371801539</v>
      </c>
      <c r="EZ2002">
        <f t="shared" si="335"/>
        <v>17.286082959411889</v>
      </c>
      <c r="FB2002" s="8">
        <f t="shared" si="390"/>
        <v>-6</v>
      </c>
      <c r="FD2002">
        <f t="shared" si="373"/>
        <v>0.49999999999999994</v>
      </c>
      <c r="FE2002">
        <f t="shared" si="336"/>
        <v>0.9860254037844387</v>
      </c>
      <c r="FG2002">
        <f t="shared" si="337"/>
        <v>16.670248639404857</v>
      </c>
      <c r="FI2002" s="8">
        <f t="shared" si="374"/>
        <v>-9</v>
      </c>
      <c r="FK2002">
        <f t="shared" si="375"/>
        <v>0.64278760968653925</v>
      </c>
      <c r="FL2002">
        <f t="shared" si="338"/>
        <v>0.9974479826061321</v>
      </c>
      <c r="FN2002">
        <f t="shared" si="339"/>
        <v>22.223152266939049</v>
      </c>
      <c r="FP2002" s="8">
        <f t="shared" si="376"/>
        <v>-11</v>
      </c>
      <c r="FQ2002" s="8">
        <f t="shared" si="377"/>
        <v>-53</v>
      </c>
      <c r="FR2002">
        <f t="shared" si="378"/>
        <v>0.76604444311897801</v>
      </c>
      <c r="FS2002">
        <f t="shared" si="340"/>
        <v>0.97984716465888966</v>
      </c>
      <c r="FT2002" t="e">
        <f t="shared" si="341"/>
        <v>#NUM!</v>
      </c>
      <c r="FU2002" t="e">
        <f t="shared" si="379"/>
        <v>#NUM!</v>
      </c>
      <c r="FW2002" s="8">
        <f t="shared" si="380"/>
        <v>-14</v>
      </c>
      <c r="FY2002">
        <f t="shared" si="381"/>
        <v>0.8660254037844386</v>
      </c>
      <c r="FZ2002">
        <f t="shared" si="342"/>
        <v>0.98497422611928565</v>
      </c>
      <c r="GB2002">
        <f t="shared" si="343"/>
        <v>20.014539984388406</v>
      </c>
      <c r="GD2002" s="8">
        <f t="shared" si="382"/>
        <v>-17</v>
      </c>
      <c r="GF2002">
        <f t="shared" si="383"/>
        <v>0.93969262078590832</v>
      </c>
      <c r="GG2002">
        <f t="shared" si="344"/>
        <v>0.98101112546008662</v>
      </c>
      <c r="GI2002">
        <f t="shared" si="345"/>
        <v>19.840028985185313</v>
      </c>
      <c r="GK2002" s="8">
        <f t="shared" si="384"/>
        <v>-20</v>
      </c>
      <c r="GM2002">
        <f t="shared" si="385"/>
        <v>0.98480775301220802</v>
      </c>
      <c r="GN2002">
        <f t="shared" si="346"/>
        <v>0.96149438007669685</v>
      </c>
      <c r="GP2002">
        <f t="shared" si="347"/>
        <v>18.023394859135646</v>
      </c>
      <c r="GR2002" s="8">
        <f t="shared" si="386"/>
        <v>-20</v>
      </c>
      <c r="GT2002">
        <f t="shared" si="387"/>
        <v>0.98480775301220802</v>
      </c>
      <c r="GU2002">
        <f t="shared" si="348"/>
        <v>0.96149438007669685</v>
      </c>
      <c r="GW2002">
        <f t="shared" si="349"/>
        <v>18.023394859135646</v>
      </c>
      <c r="GY2002" s="8">
        <f t="shared" si="388"/>
        <v>-25</v>
      </c>
      <c r="HA2002">
        <f t="shared" si="389"/>
        <v>1</v>
      </c>
      <c r="HB2002">
        <f t="shared" si="350"/>
        <v>1</v>
      </c>
      <c r="HD2002">
        <f t="shared" si="351"/>
        <v>25</v>
      </c>
    </row>
    <row r="2003" spans="1:212" x14ac:dyDescent="0.2">
      <c r="A2003">
        <v>-150</v>
      </c>
      <c r="B2003">
        <f t="shared" si="306"/>
        <v>-150</v>
      </c>
      <c r="C2003">
        <f t="shared" si="307"/>
        <v>-0.17364817766693033</v>
      </c>
      <c r="D2003">
        <f t="shared" si="391"/>
        <v>0.96396997169217635</v>
      </c>
      <c r="E2003">
        <f t="shared" si="352"/>
        <v>-3</v>
      </c>
      <c r="G2003">
        <f t="shared" si="309"/>
        <v>-13.297418619832047</v>
      </c>
      <c r="M2003">
        <f t="shared" si="310"/>
        <v>-0.34202014332566871</v>
      </c>
      <c r="N2003">
        <f t="shared" si="311"/>
        <v>0.8712885921207747</v>
      </c>
      <c r="O2003">
        <f t="shared" si="353"/>
        <v>5</v>
      </c>
      <c r="P2003">
        <f t="shared" si="312"/>
        <v>-10.872961333902383</v>
      </c>
      <c r="Q2003">
        <f t="shared" si="313"/>
        <v>-10.872961333902385</v>
      </c>
      <c r="R2003">
        <f t="shared" si="314"/>
        <v>-0.49999999999999994</v>
      </c>
      <c r="S2003">
        <f t="shared" si="315"/>
        <v>-2.1339745962155607</v>
      </c>
      <c r="U2003">
        <f t="shared" si="354"/>
        <v>7</v>
      </c>
      <c r="X2003">
        <f t="shared" si="316"/>
        <v>-9.3833939954901346</v>
      </c>
      <c r="Z2003">
        <f t="shared" si="355"/>
        <v>-0.64278760968653925</v>
      </c>
      <c r="AA2003">
        <f t="shared" si="317"/>
        <v>-3.0906812150002576</v>
      </c>
      <c r="AB2003">
        <f t="shared" si="356"/>
        <v>-150</v>
      </c>
      <c r="AC2003">
        <f t="shared" si="357"/>
        <v>10</v>
      </c>
      <c r="AE2003">
        <f t="shared" si="318"/>
        <v>-8.4794981488239323</v>
      </c>
      <c r="AG2003">
        <f t="shared" si="358"/>
        <v>-0.76604444311897801</v>
      </c>
      <c r="AH2003">
        <f t="shared" si="319"/>
        <v>-3.9534790490273291</v>
      </c>
      <c r="AJ2003">
        <f t="shared" si="359"/>
        <v>12</v>
      </c>
      <c r="AL2003">
        <f t="shared" si="320"/>
        <v>-6.3761020317433292</v>
      </c>
      <c r="AN2003">
        <f t="shared" si="360"/>
        <v>-0.8660254037844386</v>
      </c>
      <c r="AO2003">
        <f t="shared" si="321"/>
        <v>-4.6961524227066311</v>
      </c>
      <c r="AP2003">
        <f t="shared" si="322"/>
        <v>-150</v>
      </c>
      <c r="AQ2003">
        <f t="shared" si="361"/>
        <v>15</v>
      </c>
      <c r="AS2003">
        <f t="shared" si="323"/>
        <v>-3.8619594257254026</v>
      </c>
      <c r="AU2003">
        <f t="shared" si="362"/>
        <v>-0.93969262078590832</v>
      </c>
      <c r="AV2003">
        <f t="shared" si="324"/>
        <v>-5.2961355813897821</v>
      </c>
      <c r="AX2003">
        <f t="shared" si="363"/>
        <v>18</v>
      </c>
      <c r="AZ2003">
        <f t="shared" si="325"/>
        <v>-7.136236504873715E-2</v>
      </c>
      <c r="BB2003">
        <f t="shared" si="364"/>
        <v>-0.98480775301220802</v>
      </c>
      <c r="BC2003">
        <f t="shared" si="326"/>
        <v>-5.7351983404063178</v>
      </c>
      <c r="BE2003">
        <f t="shared" si="365"/>
        <v>21</v>
      </c>
      <c r="BG2003">
        <f t="shared" si="327"/>
        <v>5.7868969256944878</v>
      </c>
      <c r="BI2003">
        <f t="shared" si="366"/>
        <v>0</v>
      </c>
      <c r="BJ2003">
        <f t="shared" si="328"/>
        <v>1</v>
      </c>
      <c r="BL2003" t="e">
        <f t="shared" si="367"/>
        <v>#DIV/0!</v>
      </c>
      <c r="BN2003" t="e">
        <f t="shared" si="329"/>
        <v>#DIV/0!</v>
      </c>
      <c r="EL2003">
        <v>-150</v>
      </c>
      <c r="EM2003">
        <f t="shared" si="330"/>
        <v>-285.75130756903343</v>
      </c>
      <c r="EN2003">
        <f t="shared" si="368"/>
        <v>0.50000000000000022</v>
      </c>
      <c r="EO2003" s="8">
        <f t="shared" si="369"/>
        <v>-2</v>
      </c>
      <c r="EQ2003">
        <f t="shared" si="370"/>
        <v>0.17364817766693033</v>
      </c>
      <c r="ER2003">
        <f t="shared" si="331"/>
        <v>0.9986996072255625</v>
      </c>
      <c r="ES2003">
        <f t="shared" si="332"/>
        <v>17.660257631345079</v>
      </c>
      <c r="ET2003">
        <f t="shared" si="333"/>
        <v>17.660257631345079</v>
      </c>
      <c r="EU2003" s="8">
        <f t="shared" si="371"/>
        <v>-4</v>
      </c>
      <c r="EW2003">
        <f t="shared" si="372"/>
        <v>0.34202014332566871</v>
      </c>
      <c r="EX2003">
        <f t="shared" si="334"/>
        <v>0.99441584371801539</v>
      </c>
      <c r="EZ2003">
        <f t="shared" si="335"/>
        <v>17.286082959411889</v>
      </c>
      <c r="FB2003" s="8">
        <f t="shared" si="390"/>
        <v>-6</v>
      </c>
      <c r="FD2003">
        <f t="shared" si="373"/>
        <v>0.49999999999999994</v>
      </c>
      <c r="FE2003">
        <f t="shared" si="336"/>
        <v>0.9860254037844387</v>
      </c>
      <c r="FG2003">
        <f t="shared" si="337"/>
        <v>16.670248639404857</v>
      </c>
      <c r="FI2003" s="8">
        <f t="shared" si="374"/>
        <v>-9</v>
      </c>
      <c r="FK2003">
        <f t="shared" si="375"/>
        <v>0.64278760968653925</v>
      </c>
      <c r="FL2003">
        <f t="shared" si="338"/>
        <v>0.9974479826061321</v>
      </c>
      <c r="FN2003">
        <f t="shared" si="339"/>
        <v>22.223152266939049</v>
      </c>
      <c r="FP2003" s="8">
        <f t="shared" si="376"/>
        <v>-11</v>
      </c>
      <c r="FQ2003" s="8">
        <f t="shared" si="377"/>
        <v>-53</v>
      </c>
      <c r="FR2003">
        <f t="shared" si="378"/>
        <v>0.76604444311897801</v>
      </c>
      <c r="FS2003">
        <f t="shared" si="340"/>
        <v>0.97984716465888966</v>
      </c>
      <c r="FT2003" t="e">
        <f t="shared" si="341"/>
        <v>#NUM!</v>
      </c>
      <c r="FU2003" t="e">
        <f t="shared" si="379"/>
        <v>#NUM!</v>
      </c>
      <c r="FW2003" s="8">
        <f t="shared" si="380"/>
        <v>-14</v>
      </c>
      <c r="FY2003">
        <f t="shared" si="381"/>
        <v>0.8660254037844386</v>
      </c>
      <c r="FZ2003">
        <f t="shared" si="342"/>
        <v>0.98497422611928565</v>
      </c>
      <c r="GB2003">
        <f t="shared" si="343"/>
        <v>20.014539984388406</v>
      </c>
      <c r="GD2003" s="8">
        <f t="shared" si="382"/>
        <v>-17</v>
      </c>
      <c r="GF2003">
        <f t="shared" si="383"/>
        <v>0.93969262078590832</v>
      </c>
      <c r="GG2003">
        <f t="shared" si="344"/>
        <v>0.98101112546008662</v>
      </c>
      <c r="GI2003">
        <f t="shared" si="345"/>
        <v>19.840028985185313</v>
      </c>
      <c r="GK2003" s="8">
        <f t="shared" si="384"/>
        <v>-20</v>
      </c>
      <c r="GM2003">
        <f t="shared" si="385"/>
        <v>0.98480775301220802</v>
      </c>
      <c r="GN2003">
        <f t="shared" si="346"/>
        <v>0.96149438007669685</v>
      </c>
      <c r="GP2003">
        <f t="shared" si="347"/>
        <v>18.023394859135646</v>
      </c>
      <c r="GR2003" s="8">
        <f t="shared" si="386"/>
        <v>-20</v>
      </c>
      <c r="GT2003">
        <f t="shared" si="387"/>
        <v>0.98480775301220802</v>
      </c>
      <c r="GU2003">
        <f t="shared" si="348"/>
        <v>0.96149438007669685</v>
      </c>
      <c r="GW2003">
        <f t="shared" si="349"/>
        <v>18.023394859135646</v>
      </c>
      <c r="GY2003" s="8">
        <f t="shared" si="388"/>
        <v>-25</v>
      </c>
      <c r="HA2003">
        <f t="shared" si="389"/>
        <v>1</v>
      </c>
      <c r="HB2003">
        <f t="shared" si="350"/>
        <v>1</v>
      </c>
      <c r="HD2003">
        <f t="shared" si="351"/>
        <v>25</v>
      </c>
    </row>
    <row r="2004" spans="1:212" x14ac:dyDescent="0.2">
      <c r="A2004">
        <v>-149</v>
      </c>
      <c r="B2004">
        <f t="shared" si="306"/>
        <v>-149</v>
      </c>
      <c r="C2004">
        <f t="shared" si="307"/>
        <v>-0.17364817766693033</v>
      </c>
      <c r="D2004">
        <f t="shared" si="391"/>
        <v>0.96396997169217635</v>
      </c>
      <c r="E2004">
        <f t="shared" si="352"/>
        <v>-3</v>
      </c>
      <c r="G2004">
        <f t="shared" si="309"/>
        <v>-13.297418619832047</v>
      </c>
      <c r="M2004">
        <f t="shared" si="310"/>
        <v>-0.34202014332566871</v>
      </c>
      <c r="N2004">
        <f t="shared" si="311"/>
        <v>0.8712885921207747</v>
      </c>
      <c r="O2004">
        <f t="shared" si="353"/>
        <v>5</v>
      </c>
      <c r="P2004">
        <f t="shared" si="312"/>
        <v>-10.872961333902383</v>
      </c>
      <c r="Q2004">
        <f t="shared" si="313"/>
        <v>-10.872961333902385</v>
      </c>
      <c r="R2004">
        <f t="shared" si="314"/>
        <v>-0.49999999999999994</v>
      </c>
      <c r="S2004">
        <f t="shared" si="315"/>
        <v>-2.1139745962155607</v>
      </c>
      <c r="U2004">
        <f t="shared" si="354"/>
        <v>7</v>
      </c>
      <c r="X2004">
        <f t="shared" si="316"/>
        <v>-9.3833939954901346</v>
      </c>
      <c r="Z2004">
        <f t="shared" si="355"/>
        <v>-0.64278760968653925</v>
      </c>
      <c r="AA2004">
        <f t="shared" si="317"/>
        <v>-3.0649697106127958</v>
      </c>
      <c r="AB2004">
        <f t="shared" si="356"/>
        <v>-149</v>
      </c>
      <c r="AC2004">
        <f t="shared" si="357"/>
        <v>10</v>
      </c>
      <c r="AE2004">
        <f t="shared" si="318"/>
        <v>-8.4794981488239323</v>
      </c>
      <c r="AG2004">
        <f t="shared" si="358"/>
        <v>-0.76604444311897801</v>
      </c>
      <c r="AH2004">
        <f t="shared" si="319"/>
        <v>-3.9228372713025697</v>
      </c>
      <c r="AJ2004">
        <f t="shared" si="359"/>
        <v>12</v>
      </c>
      <c r="AL2004">
        <f t="shared" si="320"/>
        <v>-6.3761020317433292</v>
      </c>
      <c r="AN2004">
        <f t="shared" si="360"/>
        <v>-0.8660254037844386</v>
      </c>
      <c r="AO2004">
        <f t="shared" si="321"/>
        <v>-4.6615114065552534</v>
      </c>
      <c r="AP2004">
        <f t="shared" si="322"/>
        <v>-149</v>
      </c>
      <c r="AQ2004">
        <f t="shared" si="361"/>
        <v>15</v>
      </c>
      <c r="AS2004">
        <f t="shared" si="323"/>
        <v>-3.8619594257254026</v>
      </c>
      <c r="AU2004">
        <f t="shared" si="362"/>
        <v>-0.93969262078590832</v>
      </c>
      <c r="AV2004">
        <f t="shared" si="324"/>
        <v>-5.258547876558346</v>
      </c>
      <c r="AX2004">
        <f t="shared" si="363"/>
        <v>18</v>
      </c>
      <c r="AZ2004">
        <f t="shared" si="325"/>
        <v>-7.136236504873715E-2</v>
      </c>
      <c r="BB2004">
        <f t="shared" si="364"/>
        <v>-0.98480775301220802</v>
      </c>
      <c r="BC2004">
        <f t="shared" si="326"/>
        <v>-5.69580603028583</v>
      </c>
      <c r="BE2004">
        <f t="shared" si="365"/>
        <v>21</v>
      </c>
      <c r="BG2004">
        <f t="shared" si="327"/>
        <v>5.7868969256944878</v>
      </c>
      <c r="BI2004">
        <f t="shared" si="366"/>
        <v>0</v>
      </c>
      <c r="BJ2004">
        <f t="shared" si="328"/>
        <v>1</v>
      </c>
      <c r="BL2004" t="e">
        <f t="shared" si="367"/>
        <v>#DIV/0!</v>
      </c>
      <c r="BN2004" t="e">
        <f t="shared" si="329"/>
        <v>#DIV/0!</v>
      </c>
      <c r="EL2004">
        <v>-149</v>
      </c>
      <c r="EM2004">
        <f t="shared" si="330"/>
        <v>-285.75130756903354</v>
      </c>
      <c r="EN2004">
        <f t="shared" si="368"/>
        <v>0.51000000000000023</v>
      </c>
      <c r="EO2004" s="8">
        <f t="shared" si="369"/>
        <v>-2</v>
      </c>
      <c r="EQ2004">
        <f t="shared" si="370"/>
        <v>0.17364817766693033</v>
      </c>
      <c r="ER2004">
        <f t="shared" si="331"/>
        <v>0.9986996072255625</v>
      </c>
      <c r="ES2004">
        <f t="shared" si="332"/>
        <v>17.660257631345079</v>
      </c>
      <c r="ET2004">
        <f t="shared" si="333"/>
        <v>17.660257631345079</v>
      </c>
      <c r="EU2004" s="8">
        <f t="shared" si="371"/>
        <v>-4</v>
      </c>
      <c r="EW2004">
        <f t="shared" si="372"/>
        <v>0.34202014332566871</v>
      </c>
      <c r="EX2004">
        <f t="shared" si="334"/>
        <v>0.99441584371801539</v>
      </c>
      <c r="EZ2004">
        <f t="shared" si="335"/>
        <v>17.286082959411889</v>
      </c>
      <c r="FB2004" s="8">
        <f t="shared" si="390"/>
        <v>-6</v>
      </c>
      <c r="FD2004">
        <f t="shared" si="373"/>
        <v>0.49999999999999994</v>
      </c>
      <c r="FE2004">
        <f t="shared" si="336"/>
        <v>0.9860254037844387</v>
      </c>
      <c r="FG2004">
        <f t="shared" si="337"/>
        <v>16.670248639404857</v>
      </c>
      <c r="FI2004" s="8">
        <f t="shared" si="374"/>
        <v>-9</v>
      </c>
      <c r="FK2004">
        <f t="shared" si="375"/>
        <v>0.64278760968653925</v>
      </c>
      <c r="FL2004">
        <f t="shared" si="338"/>
        <v>0.9974479826061321</v>
      </c>
      <c r="FN2004">
        <f t="shared" si="339"/>
        <v>22.223152266939049</v>
      </c>
      <c r="FP2004" s="8">
        <f t="shared" si="376"/>
        <v>-11</v>
      </c>
      <c r="FQ2004" s="8">
        <f t="shared" si="377"/>
        <v>-53</v>
      </c>
      <c r="FR2004">
        <f t="shared" si="378"/>
        <v>0.76604444311897801</v>
      </c>
      <c r="FS2004">
        <f t="shared" si="340"/>
        <v>0.97984716465888966</v>
      </c>
      <c r="FT2004" t="e">
        <f t="shared" si="341"/>
        <v>#NUM!</v>
      </c>
      <c r="FU2004" t="e">
        <f t="shared" si="379"/>
        <v>#NUM!</v>
      </c>
      <c r="FW2004" s="8">
        <f t="shared" si="380"/>
        <v>-14</v>
      </c>
      <c r="FY2004">
        <f t="shared" si="381"/>
        <v>0.8660254037844386</v>
      </c>
      <c r="FZ2004">
        <f t="shared" si="342"/>
        <v>0.98497422611928565</v>
      </c>
      <c r="GB2004">
        <f t="shared" si="343"/>
        <v>20.014539984388406</v>
      </c>
      <c r="GD2004" s="8">
        <f t="shared" si="382"/>
        <v>-17</v>
      </c>
      <c r="GF2004">
        <f t="shared" si="383"/>
        <v>0.93969262078590832</v>
      </c>
      <c r="GG2004">
        <f t="shared" si="344"/>
        <v>0.98101112546008662</v>
      </c>
      <c r="GI2004">
        <f t="shared" si="345"/>
        <v>19.840028985185313</v>
      </c>
      <c r="GK2004" s="8">
        <f t="shared" si="384"/>
        <v>-20</v>
      </c>
      <c r="GM2004">
        <f t="shared" si="385"/>
        <v>0.98480775301220802</v>
      </c>
      <c r="GN2004">
        <f t="shared" si="346"/>
        <v>0.96149438007669685</v>
      </c>
      <c r="GP2004">
        <f t="shared" si="347"/>
        <v>18.023394859135646</v>
      </c>
      <c r="GR2004" s="8">
        <f t="shared" si="386"/>
        <v>-20</v>
      </c>
      <c r="GT2004">
        <f t="shared" si="387"/>
        <v>0.98480775301220802</v>
      </c>
      <c r="GU2004">
        <f t="shared" si="348"/>
        <v>0.96149438007669685</v>
      </c>
      <c r="GW2004">
        <f t="shared" si="349"/>
        <v>18.023394859135646</v>
      </c>
      <c r="GY2004" s="8">
        <f t="shared" si="388"/>
        <v>-25</v>
      </c>
      <c r="HA2004">
        <f t="shared" si="389"/>
        <v>1</v>
      </c>
      <c r="HB2004">
        <f t="shared" si="350"/>
        <v>1</v>
      </c>
      <c r="HD2004">
        <f t="shared" si="351"/>
        <v>25</v>
      </c>
    </row>
    <row r="2005" spans="1:212" x14ac:dyDescent="0.2">
      <c r="A2005">
        <v>-148</v>
      </c>
      <c r="B2005">
        <f t="shared" si="306"/>
        <v>-148</v>
      </c>
      <c r="C2005">
        <f t="shared" si="307"/>
        <v>-0.17364817766693033</v>
      </c>
      <c r="D2005">
        <f t="shared" si="391"/>
        <v>0.96396997169217635</v>
      </c>
      <c r="E2005">
        <f t="shared" si="352"/>
        <v>-3</v>
      </c>
      <c r="G2005">
        <f t="shared" si="309"/>
        <v>-13.297418619832047</v>
      </c>
      <c r="M2005">
        <f t="shared" si="310"/>
        <v>-0.34202014332566871</v>
      </c>
      <c r="N2005">
        <f t="shared" si="311"/>
        <v>0.8712885921207747</v>
      </c>
      <c r="O2005">
        <f t="shared" si="353"/>
        <v>5</v>
      </c>
      <c r="P2005">
        <f t="shared" si="312"/>
        <v>-10.872961333902383</v>
      </c>
      <c r="Q2005">
        <f t="shared" si="313"/>
        <v>-10.872961333902385</v>
      </c>
      <c r="R2005">
        <f t="shared" si="314"/>
        <v>-0.49999999999999994</v>
      </c>
      <c r="S2005">
        <f t="shared" si="315"/>
        <v>-2.0939745962155607</v>
      </c>
      <c r="U2005">
        <f t="shared" si="354"/>
        <v>7</v>
      </c>
      <c r="X2005">
        <f t="shared" si="316"/>
        <v>-9.3833939954901346</v>
      </c>
      <c r="Z2005">
        <f t="shared" si="355"/>
        <v>-0.64278760968653925</v>
      </c>
      <c r="AA2005">
        <f t="shared" si="317"/>
        <v>-3.0392582062253344</v>
      </c>
      <c r="AB2005">
        <f t="shared" si="356"/>
        <v>-148</v>
      </c>
      <c r="AC2005">
        <f t="shared" si="357"/>
        <v>10</v>
      </c>
      <c r="AE2005">
        <f t="shared" si="318"/>
        <v>-8.4794981488239323</v>
      </c>
      <c r="AG2005">
        <f t="shared" si="358"/>
        <v>-0.76604444311897801</v>
      </c>
      <c r="AH2005">
        <f t="shared" si="319"/>
        <v>-3.8921954935778103</v>
      </c>
      <c r="AJ2005">
        <f t="shared" si="359"/>
        <v>12</v>
      </c>
      <c r="AL2005">
        <f t="shared" si="320"/>
        <v>-6.3761020317433292</v>
      </c>
      <c r="AN2005">
        <f t="shared" si="360"/>
        <v>-0.8660254037844386</v>
      </c>
      <c r="AO2005">
        <f t="shared" si="321"/>
        <v>-4.6268703904038757</v>
      </c>
      <c r="AP2005">
        <f t="shared" si="322"/>
        <v>-148</v>
      </c>
      <c r="AQ2005">
        <f t="shared" si="361"/>
        <v>15</v>
      </c>
      <c r="AS2005">
        <f t="shared" si="323"/>
        <v>-3.8619594257254026</v>
      </c>
      <c r="AU2005">
        <f t="shared" si="362"/>
        <v>-0.93969262078590832</v>
      </c>
      <c r="AV2005">
        <f t="shared" si="324"/>
        <v>-5.220960171726909</v>
      </c>
      <c r="AX2005">
        <f t="shared" si="363"/>
        <v>18</v>
      </c>
      <c r="AZ2005">
        <f t="shared" si="325"/>
        <v>-7.136236504873715E-2</v>
      </c>
      <c r="BB2005">
        <f t="shared" si="364"/>
        <v>-0.98480775301220802</v>
      </c>
      <c r="BC2005">
        <f t="shared" si="326"/>
        <v>-5.6564137201653413</v>
      </c>
      <c r="BE2005">
        <f t="shared" si="365"/>
        <v>21</v>
      </c>
      <c r="BG2005">
        <f t="shared" si="327"/>
        <v>5.7868969256944878</v>
      </c>
      <c r="BI2005">
        <f t="shared" si="366"/>
        <v>0</v>
      </c>
      <c r="BJ2005">
        <f t="shared" si="328"/>
        <v>1</v>
      </c>
      <c r="BL2005" t="e">
        <f t="shared" si="367"/>
        <v>#DIV/0!</v>
      </c>
      <c r="BN2005" t="e">
        <f t="shared" si="329"/>
        <v>#DIV/0!</v>
      </c>
      <c r="EL2005">
        <v>-148</v>
      </c>
      <c r="EM2005">
        <f t="shared" si="330"/>
        <v>-285.75130756903354</v>
      </c>
      <c r="EN2005">
        <f t="shared" si="368"/>
        <v>0.52000000000000024</v>
      </c>
      <c r="EO2005" s="8">
        <f t="shared" si="369"/>
        <v>-2</v>
      </c>
      <c r="EQ2005">
        <f t="shared" si="370"/>
        <v>0.17364817766693033</v>
      </c>
      <c r="ER2005">
        <f t="shared" si="331"/>
        <v>0.9986996072255625</v>
      </c>
      <c r="ES2005">
        <f t="shared" si="332"/>
        <v>17.660257631345079</v>
      </c>
      <c r="ET2005">
        <f t="shared" si="333"/>
        <v>17.660257631345079</v>
      </c>
      <c r="EU2005" s="8">
        <f t="shared" si="371"/>
        <v>-4</v>
      </c>
      <c r="EW2005">
        <f t="shared" si="372"/>
        <v>0.34202014332566871</v>
      </c>
      <c r="EX2005">
        <f t="shared" si="334"/>
        <v>0.99441584371801539</v>
      </c>
      <c r="EZ2005">
        <f t="shared" si="335"/>
        <v>17.286082959411889</v>
      </c>
      <c r="FB2005" s="8">
        <f t="shared" si="390"/>
        <v>-6</v>
      </c>
      <c r="FD2005">
        <f t="shared" si="373"/>
        <v>0.49999999999999994</v>
      </c>
      <c r="FE2005">
        <f t="shared" si="336"/>
        <v>0.9860254037844387</v>
      </c>
      <c r="FG2005">
        <f t="shared" si="337"/>
        <v>16.670248639404857</v>
      </c>
      <c r="FI2005" s="8">
        <f t="shared" si="374"/>
        <v>-9</v>
      </c>
      <c r="FK2005">
        <f t="shared" si="375"/>
        <v>0.64278760968653925</v>
      </c>
      <c r="FL2005">
        <f t="shared" si="338"/>
        <v>0.9974479826061321</v>
      </c>
      <c r="FN2005">
        <f t="shared" si="339"/>
        <v>22.223152266939049</v>
      </c>
      <c r="FP2005" s="8">
        <f t="shared" si="376"/>
        <v>-11</v>
      </c>
      <c r="FQ2005" s="8">
        <f t="shared" si="377"/>
        <v>-53</v>
      </c>
      <c r="FR2005">
        <f t="shared" si="378"/>
        <v>0.76604444311897801</v>
      </c>
      <c r="FS2005">
        <f t="shared" si="340"/>
        <v>0.97984716465888966</v>
      </c>
      <c r="FT2005" t="e">
        <f t="shared" si="341"/>
        <v>#NUM!</v>
      </c>
      <c r="FU2005" t="e">
        <f t="shared" si="379"/>
        <v>#NUM!</v>
      </c>
      <c r="FW2005" s="8">
        <f t="shared" si="380"/>
        <v>-14</v>
      </c>
      <c r="FY2005">
        <f t="shared" si="381"/>
        <v>0.8660254037844386</v>
      </c>
      <c r="FZ2005">
        <f t="shared" si="342"/>
        <v>0.98497422611928565</v>
      </c>
      <c r="GB2005">
        <f t="shared" si="343"/>
        <v>20.014539984388406</v>
      </c>
      <c r="GD2005" s="8">
        <f t="shared" si="382"/>
        <v>-17</v>
      </c>
      <c r="GF2005">
        <f t="shared" si="383"/>
        <v>0.93969262078590832</v>
      </c>
      <c r="GG2005">
        <f t="shared" si="344"/>
        <v>0.98101112546008662</v>
      </c>
      <c r="GI2005">
        <f t="shared" si="345"/>
        <v>19.840028985185313</v>
      </c>
      <c r="GK2005" s="8">
        <f t="shared" si="384"/>
        <v>-20</v>
      </c>
      <c r="GM2005">
        <f t="shared" si="385"/>
        <v>0.98480775301220802</v>
      </c>
      <c r="GN2005">
        <f t="shared" si="346"/>
        <v>0.96149438007669685</v>
      </c>
      <c r="GP2005">
        <f t="shared" si="347"/>
        <v>18.023394859135646</v>
      </c>
      <c r="GR2005" s="8">
        <f t="shared" si="386"/>
        <v>-20</v>
      </c>
      <c r="GT2005">
        <f t="shared" si="387"/>
        <v>0.98480775301220802</v>
      </c>
      <c r="GU2005">
        <f t="shared" si="348"/>
        <v>0.96149438007669685</v>
      </c>
      <c r="GW2005">
        <f t="shared" si="349"/>
        <v>18.023394859135646</v>
      </c>
      <c r="GY2005" s="8">
        <f t="shared" si="388"/>
        <v>-25</v>
      </c>
      <c r="HA2005">
        <f t="shared" si="389"/>
        <v>1</v>
      </c>
      <c r="HB2005">
        <f t="shared" si="350"/>
        <v>1</v>
      </c>
      <c r="HD2005">
        <f t="shared" si="351"/>
        <v>25</v>
      </c>
    </row>
    <row r="2006" spans="1:212" x14ac:dyDescent="0.2">
      <c r="A2006">
        <v>-147</v>
      </c>
      <c r="B2006">
        <f t="shared" si="306"/>
        <v>-147</v>
      </c>
      <c r="C2006">
        <f t="shared" si="307"/>
        <v>-0.17364817766693033</v>
      </c>
      <c r="D2006">
        <f t="shared" si="391"/>
        <v>0.96396997169217635</v>
      </c>
      <c r="E2006">
        <f t="shared" si="352"/>
        <v>-3</v>
      </c>
      <c r="G2006">
        <f t="shared" si="309"/>
        <v>-13.297418619832047</v>
      </c>
      <c r="M2006">
        <f t="shared" si="310"/>
        <v>-0.34202014332566871</v>
      </c>
      <c r="N2006">
        <f t="shared" si="311"/>
        <v>0.8712885921207747</v>
      </c>
      <c r="O2006">
        <f t="shared" si="353"/>
        <v>5</v>
      </c>
      <c r="P2006">
        <f t="shared" si="312"/>
        <v>-10.872961333902383</v>
      </c>
      <c r="Q2006">
        <f t="shared" si="313"/>
        <v>-10.872961333902385</v>
      </c>
      <c r="R2006">
        <f t="shared" si="314"/>
        <v>-0.49999999999999994</v>
      </c>
      <c r="S2006">
        <f t="shared" si="315"/>
        <v>-2.0739745962155607</v>
      </c>
      <c r="U2006">
        <f t="shared" si="354"/>
        <v>7</v>
      </c>
      <c r="X2006">
        <f t="shared" si="316"/>
        <v>-9.3833939954901346</v>
      </c>
      <c r="Z2006">
        <f t="shared" si="355"/>
        <v>-0.64278760968653925</v>
      </c>
      <c r="AA2006">
        <f t="shared" si="317"/>
        <v>-3.013546701837873</v>
      </c>
      <c r="AB2006">
        <f t="shared" si="356"/>
        <v>-147</v>
      </c>
      <c r="AC2006">
        <f t="shared" si="357"/>
        <v>10</v>
      </c>
      <c r="AE2006">
        <f t="shared" si="318"/>
        <v>-8.4794981488239323</v>
      </c>
      <c r="AG2006">
        <f t="shared" si="358"/>
        <v>-0.76604444311897801</v>
      </c>
      <c r="AH2006">
        <f t="shared" si="319"/>
        <v>-3.8615537158530508</v>
      </c>
      <c r="AJ2006">
        <f t="shared" si="359"/>
        <v>12</v>
      </c>
      <c r="AL2006">
        <f t="shared" si="320"/>
        <v>-6.3761020317433292</v>
      </c>
      <c r="AN2006">
        <f t="shared" si="360"/>
        <v>-0.8660254037844386</v>
      </c>
      <c r="AO2006">
        <f t="shared" si="321"/>
        <v>-4.592229374252498</v>
      </c>
      <c r="AP2006">
        <f t="shared" si="322"/>
        <v>-147</v>
      </c>
      <c r="AQ2006">
        <f t="shared" si="361"/>
        <v>15</v>
      </c>
      <c r="AS2006">
        <f t="shared" si="323"/>
        <v>-3.8619594257254026</v>
      </c>
      <c r="AU2006">
        <f t="shared" si="362"/>
        <v>-0.93969262078590832</v>
      </c>
      <c r="AV2006">
        <f t="shared" si="324"/>
        <v>-5.1833724668954728</v>
      </c>
      <c r="AX2006">
        <f t="shared" si="363"/>
        <v>18</v>
      </c>
      <c r="AZ2006">
        <f t="shared" si="325"/>
        <v>-7.136236504873715E-2</v>
      </c>
      <c r="BB2006">
        <f t="shared" si="364"/>
        <v>-0.98480775301220802</v>
      </c>
      <c r="BC2006">
        <f t="shared" si="326"/>
        <v>-5.6170214100448534</v>
      </c>
      <c r="BE2006">
        <f t="shared" si="365"/>
        <v>21</v>
      </c>
      <c r="BG2006">
        <f t="shared" si="327"/>
        <v>5.7868969256944878</v>
      </c>
      <c r="BI2006">
        <f t="shared" si="366"/>
        <v>0</v>
      </c>
      <c r="BJ2006">
        <f t="shared" si="328"/>
        <v>1</v>
      </c>
      <c r="BL2006" t="e">
        <f t="shared" si="367"/>
        <v>#DIV/0!</v>
      </c>
      <c r="BN2006" t="e">
        <f t="shared" si="329"/>
        <v>#DIV/0!</v>
      </c>
      <c r="EL2006">
        <v>-147</v>
      </c>
      <c r="EM2006">
        <f t="shared" si="330"/>
        <v>-285.7513075690336</v>
      </c>
      <c r="EN2006">
        <f t="shared" si="368"/>
        <v>0.53000000000000025</v>
      </c>
      <c r="EO2006" s="8">
        <f t="shared" si="369"/>
        <v>-2</v>
      </c>
      <c r="EQ2006">
        <f t="shared" si="370"/>
        <v>0.17364817766693033</v>
      </c>
      <c r="ER2006">
        <f t="shared" si="331"/>
        <v>0.9986996072255625</v>
      </c>
      <c r="ES2006">
        <f t="shared" si="332"/>
        <v>17.660257631345079</v>
      </c>
      <c r="ET2006">
        <f t="shared" si="333"/>
        <v>17.660257631345079</v>
      </c>
      <c r="EU2006" s="8">
        <f t="shared" si="371"/>
        <v>-4</v>
      </c>
      <c r="EW2006">
        <f t="shared" si="372"/>
        <v>0.34202014332566871</v>
      </c>
      <c r="EX2006">
        <f t="shared" si="334"/>
        <v>0.99441584371801539</v>
      </c>
      <c r="EZ2006">
        <f t="shared" si="335"/>
        <v>17.286082959411889</v>
      </c>
      <c r="FB2006" s="8">
        <f t="shared" si="390"/>
        <v>-6</v>
      </c>
      <c r="FD2006">
        <f t="shared" si="373"/>
        <v>0.49999999999999994</v>
      </c>
      <c r="FE2006">
        <f t="shared" si="336"/>
        <v>0.9860254037844387</v>
      </c>
      <c r="FG2006">
        <f t="shared" si="337"/>
        <v>16.670248639404857</v>
      </c>
      <c r="FI2006" s="8">
        <f t="shared" si="374"/>
        <v>-9</v>
      </c>
      <c r="FK2006">
        <f t="shared" si="375"/>
        <v>0.64278760968653925</v>
      </c>
      <c r="FL2006">
        <f t="shared" si="338"/>
        <v>0.9974479826061321</v>
      </c>
      <c r="FN2006">
        <f t="shared" si="339"/>
        <v>22.223152266939049</v>
      </c>
      <c r="FP2006" s="8">
        <f t="shared" si="376"/>
        <v>-11</v>
      </c>
      <c r="FQ2006" s="8">
        <f t="shared" si="377"/>
        <v>-53</v>
      </c>
      <c r="FR2006">
        <f t="shared" si="378"/>
        <v>0.76604444311897801</v>
      </c>
      <c r="FS2006">
        <f t="shared" si="340"/>
        <v>0.97984716465888966</v>
      </c>
      <c r="FT2006" t="e">
        <f t="shared" si="341"/>
        <v>#NUM!</v>
      </c>
      <c r="FU2006" t="e">
        <f t="shared" si="379"/>
        <v>#NUM!</v>
      </c>
      <c r="FW2006" s="8">
        <f t="shared" si="380"/>
        <v>-14</v>
      </c>
      <c r="FY2006">
        <f t="shared" si="381"/>
        <v>0.8660254037844386</v>
      </c>
      <c r="FZ2006">
        <f t="shared" si="342"/>
        <v>0.98497422611928565</v>
      </c>
      <c r="GB2006">
        <f t="shared" si="343"/>
        <v>20.014539984388406</v>
      </c>
      <c r="GD2006" s="8">
        <f t="shared" si="382"/>
        <v>-17</v>
      </c>
      <c r="GF2006">
        <f t="shared" si="383"/>
        <v>0.93969262078590832</v>
      </c>
      <c r="GG2006">
        <f t="shared" si="344"/>
        <v>0.98101112546008662</v>
      </c>
      <c r="GI2006">
        <f t="shared" si="345"/>
        <v>19.840028985185313</v>
      </c>
      <c r="GK2006" s="8">
        <f t="shared" si="384"/>
        <v>-20</v>
      </c>
      <c r="GM2006">
        <f t="shared" si="385"/>
        <v>0.98480775301220802</v>
      </c>
      <c r="GN2006">
        <f t="shared" si="346"/>
        <v>0.96149438007669685</v>
      </c>
      <c r="GP2006">
        <f t="shared" si="347"/>
        <v>18.023394859135646</v>
      </c>
      <c r="GR2006" s="8">
        <f t="shared" si="386"/>
        <v>-20</v>
      </c>
      <c r="GT2006">
        <f t="shared" si="387"/>
        <v>0.98480775301220802</v>
      </c>
      <c r="GU2006">
        <f t="shared" si="348"/>
        <v>0.96149438007669685</v>
      </c>
      <c r="GW2006">
        <f t="shared" si="349"/>
        <v>18.023394859135646</v>
      </c>
      <c r="GY2006" s="8">
        <f t="shared" si="388"/>
        <v>-25</v>
      </c>
      <c r="HA2006">
        <f t="shared" si="389"/>
        <v>1</v>
      </c>
      <c r="HB2006">
        <f t="shared" si="350"/>
        <v>1</v>
      </c>
      <c r="HD2006">
        <f t="shared" si="351"/>
        <v>25</v>
      </c>
    </row>
    <row r="2007" spans="1:212" x14ac:dyDescent="0.2">
      <c r="A2007">
        <v>-146</v>
      </c>
      <c r="B2007">
        <f t="shared" si="306"/>
        <v>-146</v>
      </c>
      <c r="C2007">
        <f t="shared" si="307"/>
        <v>-0.17364817766693033</v>
      </c>
      <c r="D2007">
        <f t="shared" si="391"/>
        <v>0.96396997169217635</v>
      </c>
      <c r="E2007">
        <f t="shared" si="352"/>
        <v>-3</v>
      </c>
      <c r="G2007">
        <f t="shared" si="309"/>
        <v>-13.297418619832047</v>
      </c>
      <c r="M2007">
        <f t="shared" si="310"/>
        <v>-0.34202014332566871</v>
      </c>
      <c r="N2007">
        <f t="shared" si="311"/>
        <v>0.8712885921207747</v>
      </c>
      <c r="O2007">
        <f t="shared" si="353"/>
        <v>5</v>
      </c>
      <c r="P2007">
        <f t="shared" si="312"/>
        <v>-10.872961333902383</v>
      </c>
      <c r="Q2007">
        <f t="shared" si="313"/>
        <v>-10.872961333902385</v>
      </c>
      <c r="R2007">
        <f t="shared" si="314"/>
        <v>-0.49999999999999994</v>
      </c>
      <c r="S2007">
        <f t="shared" si="315"/>
        <v>-2.0539745962155607</v>
      </c>
      <c r="U2007">
        <f t="shared" si="354"/>
        <v>7</v>
      </c>
      <c r="X2007">
        <f t="shared" si="316"/>
        <v>-9.3833939954901346</v>
      </c>
      <c r="Z2007">
        <f t="shared" si="355"/>
        <v>-0.64278760968653925</v>
      </c>
      <c r="AA2007">
        <f t="shared" si="317"/>
        <v>-2.9878351974504112</v>
      </c>
      <c r="AB2007">
        <f t="shared" si="356"/>
        <v>-146</v>
      </c>
      <c r="AC2007">
        <f t="shared" si="357"/>
        <v>10</v>
      </c>
      <c r="AE2007">
        <f t="shared" si="318"/>
        <v>-8.4794981488239323</v>
      </c>
      <c r="AG2007">
        <f t="shared" si="358"/>
        <v>-0.76604444311897801</v>
      </c>
      <c r="AH2007">
        <f t="shared" si="319"/>
        <v>-3.8309119381282923</v>
      </c>
      <c r="AJ2007">
        <f t="shared" si="359"/>
        <v>12</v>
      </c>
      <c r="AL2007">
        <f t="shared" si="320"/>
        <v>-6.3761020317433292</v>
      </c>
      <c r="AN2007">
        <f t="shared" si="360"/>
        <v>-0.8660254037844386</v>
      </c>
      <c r="AO2007">
        <f t="shared" si="321"/>
        <v>-4.5575883581011203</v>
      </c>
      <c r="AP2007">
        <f t="shared" si="322"/>
        <v>-146</v>
      </c>
      <c r="AQ2007">
        <f t="shared" si="361"/>
        <v>15</v>
      </c>
      <c r="AS2007">
        <f t="shared" si="323"/>
        <v>-3.8619594257254026</v>
      </c>
      <c r="AU2007">
        <f t="shared" si="362"/>
        <v>-0.93969262078590832</v>
      </c>
      <c r="AV2007">
        <f t="shared" si="324"/>
        <v>-5.1457847620640367</v>
      </c>
      <c r="AX2007">
        <f t="shared" si="363"/>
        <v>18</v>
      </c>
      <c r="AZ2007">
        <f t="shared" si="325"/>
        <v>-7.136236504873715E-2</v>
      </c>
      <c r="BB2007">
        <f t="shared" si="364"/>
        <v>-0.98480775301220802</v>
      </c>
      <c r="BC2007">
        <f t="shared" si="326"/>
        <v>-5.5776290999243647</v>
      </c>
      <c r="BE2007">
        <f t="shared" si="365"/>
        <v>21</v>
      </c>
      <c r="BG2007">
        <f t="shared" si="327"/>
        <v>5.7868969256944878</v>
      </c>
      <c r="BI2007">
        <f t="shared" si="366"/>
        <v>0</v>
      </c>
      <c r="BJ2007">
        <f t="shared" si="328"/>
        <v>1</v>
      </c>
      <c r="BL2007" t="e">
        <f t="shared" si="367"/>
        <v>#DIV/0!</v>
      </c>
      <c r="BN2007" t="e">
        <f t="shared" si="329"/>
        <v>#DIV/0!</v>
      </c>
      <c r="EL2007">
        <v>-146</v>
      </c>
      <c r="EM2007">
        <f t="shared" si="330"/>
        <v>-285.7513075690336</v>
      </c>
      <c r="EN2007">
        <f t="shared" si="368"/>
        <v>0.54000000000000026</v>
      </c>
      <c r="EO2007" s="8">
        <f t="shared" si="369"/>
        <v>-2</v>
      </c>
      <c r="EQ2007">
        <f t="shared" si="370"/>
        <v>0.17364817766693033</v>
      </c>
      <c r="ER2007">
        <f t="shared" si="331"/>
        <v>0.9986996072255625</v>
      </c>
      <c r="ES2007">
        <f t="shared" si="332"/>
        <v>17.660257631345079</v>
      </c>
      <c r="ET2007">
        <f t="shared" si="333"/>
        <v>17.660257631345079</v>
      </c>
      <c r="EU2007" s="8">
        <f t="shared" si="371"/>
        <v>-4</v>
      </c>
      <c r="EW2007">
        <f t="shared" si="372"/>
        <v>0.34202014332566871</v>
      </c>
      <c r="EX2007">
        <f t="shared" si="334"/>
        <v>0.99441584371801539</v>
      </c>
      <c r="EZ2007">
        <f t="shared" si="335"/>
        <v>17.286082959411889</v>
      </c>
      <c r="FB2007" s="8">
        <f t="shared" si="390"/>
        <v>-6</v>
      </c>
      <c r="FD2007">
        <f t="shared" si="373"/>
        <v>0.49999999999999994</v>
      </c>
      <c r="FE2007">
        <f t="shared" si="336"/>
        <v>0.9860254037844387</v>
      </c>
      <c r="FG2007">
        <f t="shared" si="337"/>
        <v>16.670248639404857</v>
      </c>
      <c r="FI2007" s="8">
        <f t="shared" si="374"/>
        <v>-9</v>
      </c>
      <c r="FK2007">
        <f t="shared" si="375"/>
        <v>0.64278760968653925</v>
      </c>
      <c r="FL2007">
        <f t="shared" si="338"/>
        <v>0.9974479826061321</v>
      </c>
      <c r="FN2007">
        <f t="shared" si="339"/>
        <v>22.223152266939049</v>
      </c>
      <c r="FP2007" s="8">
        <f t="shared" si="376"/>
        <v>-11</v>
      </c>
      <c r="FQ2007" s="8">
        <f t="shared" si="377"/>
        <v>-53</v>
      </c>
      <c r="FR2007">
        <f t="shared" si="378"/>
        <v>0.76604444311897801</v>
      </c>
      <c r="FS2007">
        <f t="shared" si="340"/>
        <v>0.97984716465888966</v>
      </c>
      <c r="FT2007" t="e">
        <f t="shared" si="341"/>
        <v>#NUM!</v>
      </c>
      <c r="FU2007" t="e">
        <f t="shared" si="379"/>
        <v>#NUM!</v>
      </c>
      <c r="FW2007" s="8">
        <f t="shared" si="380"/>
        <v>-14</v>
      </c>
      <c r="FY2007">
        <f t="shared" si="381"/>
        <v>0.8660254037844386</v>
      </c>
      <c r="FZ2007">
        <f t="shared" si="342"/>
        <v>0.98497422611928565</v>
      </c>
      <c r="GB2007">
        <f t="shared" si="343"/>
        <v>20.014539984388406</v>
      </c>
      <c r="GD2007" s="8">
        <f t="shared" si="382"/>
        <v>-17</v>
      </c>
      <c r="GF2007">
        <f t="shared" si="383"/>
        <v>0.93969262078590832</v>
      </c>
      <c r="GG2007">
        <f t="shared" si="344"/>
        <v>0.98101112546008662</v>
      </c>
      <c r="GI2007">
        <f t="shared" si="345"/>
        <v>19.840028985185313</v>
      </c>
      <c r="GK2007" s="8">
        <f t="shared" si="384"/>
        <v>-20</v>
      </c>
      <c r="GM2007">
        <f t="shared" si="385"/>
        <v>0.98480775301220802</v>
      </c>
      <c r="GN2007">
        <f t="shared" si="346"/>
        <v>0.96149438007669685</v>
      </c>
      <c r="GP2007">
        <f t="shared" si="347"/>
        <v>18.023394859135646</v>
      </c>
      <c r="GR2007" s="8">
        <f t="shared" si="386"/>
        <v>-20</v>
      </c>
      <c r="GT2007">
        <f t="shared" si="387"/>
        <v>0.98480775301220802</v>
      </c>
      <c r="GU2007">
        <f t="shared" si="348"/>
        <v>0.96149438007669685</v>
      </c>
      <c r="GW2007">
        <f t="shared" si="349"/>
        <v>18.023394859135646</v>
      </c>
      <c r="GY2007" s="8">
        <f t="shared" si="388"/>
        <v>-25</v>
      </c>
      <c r="HA2007">
        <f t="shared" si="389"/>
        <v>1</v>
      </c>
      <c r="HB2007">
        <f t="shared" si="350"/>
        <v>1</v>
      </c>
      <c r="HD2007">
        <f t="shared" si="351"/>
        <v>25</v>
      </c>
    </row>
    <row r="2008" spans="1:212" x14ac:dyDescent="0.2">
      <c r="A2008">
        <v>-145</v>
      </c>
      <c r="B2008">
        <f t="shared" si="306"/>
        <v>-145</v>
      </c>
      <c r="C2008">
        <f t="shared" si="307"/>
        <v>-0.17364817766693033</v>
      </c>
      <c r="D2008">
        <f t="shared" si="391"/>
        <v>0.96396997169217635</v>
      </c>
      <c r="E2008">
        <f t="shared" si="352"/>
        <v>-3</v>
      </c>
      <c r="G2008">
        <f t="shared" si="309"/>
        <v>-13.297418619832047</v>
      </c>
      <c r="M2008">
        <f t="shared" si="310"/>
        <v>-0.34202014332566871</v>
      </c>
      <c r="N2008">
        <f t="shared" si="311"/>
        <v>0.8712885921207747</v>
      </c>
      <c r="O2008">
        <f t="shared" si="353"/>
        <v>5</v>
      </c>
      <c r="P2008">
        <f t="shared" si="312"/>
        <v>-10.872961333902383</v>
      </c>
      <c r="Q2008">
        <f t="shared" si="313"/>
        <v>-10.872961333902385</v>
      </c>
      <c r="R2008">
        <f t="shared" si="314"/>
        <v>-0.49999999999999994</v>
      </c>
      <c r="S2008">
        <f t="shared" si="315"/>
        <v>-2.0339745962155606</v>
      </c>
      <c r="U2008">
        <f t="shared" si="354"/>
        <v>7</v>
      </c>
      <c r="X2008">
        <f t="shared" si="316"/>
        <v>-9.3833939954901346</v>
      </c>
      <c r="Z2008">
        <f t="shared" si="355"/>
        <v>-0.64278760968653925</v>
      </c>
      <c r="AA2008">
        <f t="shared" si="317"/>
        <v>-2.9621236930629498</v>
      </c>
      <c r="AB2008">
        <f t="shared" si="356"/>
        <v>-145</v>
      </c>
      <c r="AC2008">
        <f t="shared" si="357"/>
        <v>10</v>
      </c>
      <c r="AE2008">
        <f t="shared" si="318"/>
        <v>-8.4794981488239323</v>
      </c>
      <c r="AG2008">
        <f t="shared" si="358"/>
        <v>-0.76604444311897801</v>
      </c>
      <c r="AH2008">
        <f t="shared" si="319"/>
        <v>-3.8002701604035329</v>
      </c>
      <c r="AJ2008">
        <f t="shared" si="359"/>
        <v>12</v>
      </c>
      <c r="AL2008">
        <f t="shared" si="320"/>
        <v>-6.3761020317433292</v>
      </c>
      <c r="AN2008">
        <f t="shared" si="360"/>
        <v>-0.8660254037844386</v>
      </c>
      <c r="AO2008">
        <f t="shared" si="321"/>
        <v>-4.5229473419497435</v>
      </c>
      <c r="AP2008">
        <f t="shared" si="322"/>
        <v>-145</v>
      </c>
      <c r="AQ2008">
        <f t="shared" si="361"/>
        <v>15</v>
      </c>
      <c r="AS2008">
        <f t="shared" si="323"/>
        <v>-3.8619594257254026</v>
      </c>
      <c r="AU2008">
        <f t="shared" si="362"/>
        <v>-0.93969262078590832</v>
      </c>
      <c r="AV2008">
        <f t="shared" si="324"/>
        <v>-5.1081970572326005</v>
      </c>
      <c r="AX2008">
        <f t="shared" si="363"/>
        <v>18</v>
      </c>
      <c r="AZ2008">
        <f t="shared" si="325"/>
        <v>-7.136236504873715E-2</v>
      </c>
      <c r="BB2008">
        <f t="shared" si="364"/>
        <v>-0.98480775301220802</v>
      </c>
      <c r="BC2008">
        <f t="shared" si="326"/>
        <v>-5.538236789803876</v>
      </c>
      <c r="BE2008">
        <f t="shared" si="365"/>
        <v>21</v>
      </c>
      <c r="BG2008">
        <f t="shared" si="327"/>
        <v>5.7868969256944878</v>
      </c>
      <c r="BI2008">
        <f t="shared" si="366"/>
        <v>0</v>
      </c>
      <c r="BJ2008">
        <f t="shared" si="328"/>
        <v>1</v>
      </c>
      <c r="BL2008" t="e">
        <f t="shared" si="367"/>
        <v>#DIV/0!</v>
      </c>
      <c r="BN2008" t="e">
        <f t="shared" si="329"/>
        <v>#DIV/0!</v>
      </c>
      <c r="EL2008">
        <v>-145</v>
      </c>
      <c r="EM2008">
        <f t="shared" si="330"/>
        <v>-285.7513075690336</v>
      </c>
      <c r="EN2008">
        <f t="shared" si="368"/>
        <v>0.55000000000000027</v>
      </c>
      <c r="EO2008" s="8">
        <f t="shared" si="369"/>
        <v>-2</v>
      </c>
      <c r="EQ2008">
        <f t="shared" si="370"/>
        <v>0.17364817766693033</v>
      </c>
      <c r="ER2008">
        <f t="shared" si="331"/>
        <v>0.9986996072255625</v>
      </c>
      <c r="ES2008">
        <f t="shared" si="332"/>
        <v>17.660257631345079</v>
      </c>
      <c r="ET2008">
        <f t="shared" si="333"/>
        <v>17.660257631345079</v>
      </c>
      <c r="EU2008" s="8">
        <f t="shared" si="371"/>
        <v>-4</v>
      </c>
      <c r="EW2008">
        <f t="shared" si="372"/>
        <v>0.34202014332566871</v>
      </c>
      <c r="EX2008">
        <f t="shared" si="334"/>
        <v>0.99441584371801539</v>
      </c>
      <c r="EZ2008">
        <f t="shared" si="335"/>
        <v>17.286082959411889</v>
      </c>
      <c r="FB2008" s="8">
        <f t="shared" si="390"/>
        <v>-6</v>
      </c>
      <c r="FD2008">
        <f t="shared" si="373"/>
        <v>0.49999999999999994</v>
      </c>
      <c r="FE2008">
        <f t="shared" si="336"/>
        <v>0.9860254037844387</v>
      </c>
      <c r="FG2008">
        <f t="shared" si="337"/>
        <v>16.670248639404857</v>
      </c>
      <c r="FI2008" s="8">
        <f t="shared" si="374"/>
        <v>-9</v>
      </c>
      <c r="FK2008">
        <f t="shared" si="375"/>
        <v>0.64278760968653925</v>
      </c>
      <c r="FL2008">
        <f t="shared" si="338"/>
        <v>0.9974479826061321</v>
      </c>
      <c r="FN2008">
        <f t="shared" si="339"/>
        <v>22.223152266939049</v>
      </c>
      <c r="FP2008" s="8">
        <f t="shared" si="376"/>
        <v>-11</v>
      </c>
      <c r="FQ2008" s="8">
        <f t="shared" si="377"/>
        <v>-53</v>
      </c>
      <c r="FR2008">
        <f t="shared" si="378"/>
        <v>0.76604444311897801</v>
      </c>
      <c r="FS2008">
        <f t="shared" si="340"/>
        <v>0.97984716465888966</v>
      </c>
      <c r="FT2008" t="e">
        <f t="shared" si="341"/>
        <v>#NUM!</v>
      </c>
      <c r="FU2008" t="e">
        <f t="shared" si="379"/>
        <v>#NUM!</v>
      </c>
      <c r="FW2008" s="8">
        <f t="shared" si="380"/>
        <v>-14</v>
      </c>
      <c r="FY2008">
        <f t="shared" si="381"/>
        <v>0.8660254037844386</v>
      </c>
      <c r="FZ2008">
        <f t="shared" si="342"/>
        <v>0.98497422611928565</v>
      </c>
      <c r="GB2008">
        <f t="shared" si="343"/>
        <v>20.014539984388406</v>
      </c>
      <c r="GD2008" s="8">
        <f t="shared" si="382"/>
        <v>-17</v>
      </c>
      <c r="GF2008">
        <f t="shared" si="383"/>
        <v>0.93969262078590832</v>
      </c>
      <c r="GG2008">
        <f t="shared" si="344"/>
        <v>0.98101112546008662</v>
      </c>
      <c r="GI2008">
        <f t="shared" si="345"/>
        <v>19.840028985185313</v>
      </c>
      <c r="GK2008" s="8">
        <f t="shared" si="384"/>
        <v>-20</v>
      </c>
      <c r="GM2008">
        <f t="shared" si="385"/>
        <v>0.98480775301220802</v>
      </c>
      <c r="GN2008">
        <f t="shared" si="346"/>
        <v>0.96149438007669685</v>
      </c>
      <c r="GP2008">
        <f t="shared" si="347"/>
        <v>18.023394859135646</v>
      </c>
      <c r="GR2008" s="8">
        <f t="shared" si="386"/>
        <v>-20</v>
      </c>
      <c r="GT2008">
        <f t="shared" si="387"/>
        <v>0.98480775301220802</v>
      </c>
      <c r="GU2008">
        <f t="shared" si="348"/>
        <v>0.96149438007669685</v>
      </c>
      <c r="GW2008">
        <f t="shared" si="349"/>
        <v>18.023394859135646</v>
      </c>
      <c r="GY2008" s="8">
        <f t="shared" si="388"/>
        <v>-25</v>
      </c>
      <c r="HA2008">
        <f t="shared" si="389"/>
        <v>1</v>
      </c>
      <c r="HB2008">
        <f t="shared" si="350"/>
        <v>1</v>
      </c>
      <c r="HD2008">
        <f t="shared" si="351"/>
        <v>25</v>
      </c>
    </row>
    <row r="2009" spans="1:212" x14ac:dyDescent="0.2">
      <c r="A2009">
        <v>-144</v>
      </c>
      <c r="B2009">
        <f t="shared" si="306"/>
        <v>-144</v>
      </c>
      <c r="C2009">
        <f t="shared" si="307"/>
        <v>-0.17364817766693033</v>
      </c>
      <c r="D2009">
        <f t="shared" si="391"/>
        <v>0.96396997169217635</v>
      </c>
      <c r="E2009">
        <f t="shared" si="352"/>
        <v>-3</v>
      </c>
      <c r="G2009">
        <f t="shared" si="309"/>
        <v>-13.297418619832047</v>
      </c>
      <c r="M2009">
        <f t="shared" si="310"/>
        <v>-0.34202014332566871</v>
      </c>
      <c r="N2009">
        <f t="shared" si="311"/>
        <v>0.8712885921207747</v>
      </c>
      <c r="O2009">
        <f t="shared" si="353"/>
        <v>5</v>
      </c>
      <c r="P2009">
        <f t="shared" si="312"/>
        <v>-10.872961333902383</v>
      </c>
      <c r="Q2009">
        <f t="shared" si="313"/>
        <v>-10.872961333902385</v>
      </c>
      <c r="R2009">
        <f t="shared" si="314"/>
        <v>-0.49999999999999994</v>
      </c>
      <c r="S2009">
        <f t="shared" si="315"/>
        <v>-2.0139745962155606</v>
      </c>
      <c r="U2009">
        <f t="shared" si="354"/>
        <v>7</v>
      </c>
      <c r="X2009">
        <f t="shared" si="316"/>
        <v>-9.3833939954901346</v>
      </c>
      <c r="Z2009">
        <f t="shared" si="355"/>
        <v>-0.64278760968653925</v>
      </c>
      <c r="AA2009">
        <f t="shared" si="317"/>
        <v>-2.9364121886754879</v>
      </c>
      <c r="AB2009">
        <f t="shared" si="356"/>
        <v>-144</v>
      </c>
      <c r="AC2009">
        <f t="shared" si="357"/>
        <v>10</v>
      </c>
      <c r="AE2009">
        <f t="shared" si="318"/>
        <v>-8.4794981488239323</v>
      </c>
      <c r="AG2009">
        <f t="shared" si="358"/>
        <v>-0.76604444311897801</v>
      </c>
      <c r="AH2009">
        <f t="shared" si="319"/>
        <v>-3.7696283826787735</v>
      </c>
      <c r="AJ2009">
        <f t="shared" si="359"/>
        <v>12</v>
      </c>
      <c r="AL2009">
        <f t="shared" si="320"/>
        <v>-6.3761020317433292</v>
      </c>
      <c r="AN2009">
        <f t="shared" si="360"/>
        <v>-0.8660254037844386</v>
      </c>
      <c r="AO2009">
        <f t="shared" si="321"/>
        <v>-4.4883063257983657</v>
      </c>
      <c r="AP2009">
        <f t="shared" si="322"/>
        <v>-144</v>
      </c>
      <c r="AQ2009">
        <f t="shared" si="361"/>
        <v>15</v>
      </c>
      <c r="AS2009">
        <f t="shared" si="323"/>
        <v>-3.8619594257254026</v>
      </c>
      <c r="AU2009">
        <f t="shared" si="362"/>
        <v>-0.93969262078590832</v>
      </c>
      <c r="AV2009">
        <f t="shared" si="324"/>
        <v>-5.0706093524011644</v>
      </c>
      <c r="AX2009">
        <f t="shared" si="363"/>
        <v>18</v>
      </c>
      <c r="AZ2009">
        <f t="shared" si="325"/>
        <v>-7.136236504873715E-2</v>
      </c>
      <c r="BB2009">
        <f t="shared" si="364"/>
        <v>-0.98480775301220802</v>
      </c>
      <c r="BC2009">
        <f t="shared" si="326"/>
        <v>-5.4988444796833882</v>
      </c>
      <c r="BE2009">
        <f t="shared" si="365"/>
        <v>21</v>
      </c>
      <c r="BG2009">
        <f t="shared" si="327"/>
        <v>5.7868969256944878</v>
      </c>
      <c r="BI2009">
        <f t="shared" si="366"/>
        <v>0</v>
      </c>
      <c r="BJ2009">
        <f t="shared" si="328"/>
        <v>1</v>
      </c>
      <c r="BL2009" t="e">
        <f t="shared" si="367"/>
        <v>#DIV/0!</v>
      </c>
      <c r="BN2009" t="e">
        <f t="shared" si="329"/>
        <v>#DIV/0!</v>
      </c>
      <c r="EL2009">
        <v>-144</v>
      </c>
      <c r="EM2009">
        <f t="shared" si="330"/>
        <v>-285.7513075690336</v>
      </c>
      <c r="EN2009">
        <f t="shared" si="368"/>
        <v>0.56000000000000028</v>
      </c>
      <c r="EO2009" s="8">
        <f t="shared" si="369"/>
        <v>-2</v>
      </c>
      <c r="EQ2009">
        <f t="shared" si="370"/>
        <v>0.17364817766693033</v>
      </c>
      <c r="ER2009">
        <f t="shared" si="331"/>
        <v>0.9986996072255625</v>
      </c>
      <c r="ES2009">
        <f t="shared" si="332"/>
        <v>17.660257631345079</v>
      </c>
      <c r="ET2009">
        <f t="shared" si="333"/>
        <v>17.660257631345079</v>
      </c>
      <c r="EU2009" s="8">
        <f t="shared" si="371"/>
        <v>-4</v>
      </c>
      <c r="EW2009">
        <f t="shared" si="372"/>
        <v>0.34202014332566871</v>
      </c>
      <c r="EX2009">
        <f t="shared" si="334"/>
        <v>0.99441584371801539</v>
      </c>
      <c r="EZ2009">
        <f t="shared" si="335"/>
        <v>17.286082959411889</v>
      </c>
      <c r="FB2009" s="8">
        <f t="shared" si="390"/>
        <v>-6</v>
      </c>
      <c r="FD2009">
        <f t="shared" si="373"/>
        <v>0.49999999999999994</v>
      </c>
      <c r="FE2009">
        <f t="shared" si="336"/>
        <v>0.9860254037844387</v>
      </c>
      <c r="FG2009">
        <f t="shared" si="337"/>
        <v>16.670248639404857</v>
      </c>
      <c r="FI2009" s="8">
        <f t="shared" si="374"/>
        <v>-9</v>
      </c>
      <c r="FK2009">
        <f t="shared" si="375"/>
        <v>0.64278760968653925</v>
      </c>
      <c r="FL2009">
        <f t="shared" si="338"/>
        <v>0.9974479826061321</v>
      </c>
      <c r="FN2009">
        <f t="shared" si="339"/>
        <v>22.223152266939049</v>
      </c>
      <c r="FP2009" s="8">
        <f t="shared" si="376"/>
        <v>-11</v>
      </c>
      <c r="FQ2009" s="8">
        <f t="shared" si="377"/>
        <v>-53</v>
      </c>
      <c r="FR2009">
        <f t="shared" si="378"/>
        <v>0.76604444311897801</v>
      </c>
      <c r="FS2009">
        <f t="shared" si="340"/>
        <v>0.97984716465888966</v>
      </c>
      <c r="FT2009" t="e">
        <f t="shared" si="341"/>
        <v>#NUM!</v>
      </c>
      <c r="FU2009" t="e">
        <f t="shared" si="379"/>
        <v>#NUM!</v>
      </c>
      <c r="FW2009" s="8">
        <f t="shared" si="380"/>
        <v>-14</v>
      </c>
      <c r="FY2009">
        <f t="shared" si="381"/>
        <v>0.8660254037844386</v>
      </c>
      <c r="FZ2009">
        <f t="shared" si="342"/>
        <v>0.98497422611928565</v>
      </c>
      <c r="GB2009">
        <f t="shared" si="343"/>
        <v>20.014539984388406</v>
      </c>
      <c r="GD2009" s="8">
        <f t="shared" si="382"/>
        <v>-17</v>
      </c>
      <c r="GF2009">
        <f t="shared" si="383"/>
        <v>0.93969262078590832</v>
      </c>
      <c r="GG2009">
        <f t="shared" si="344"/>
        <v>0.98101112546008662</v>
      </c>
      <c r="GI2009">
        <f t="shared" si="345"/>
        <v>19.840028985185313</v>
      </c>
      <c r="GK2009" s="8">
        <f t="shared" si="384"/>
        <v>-20</v>
      </c>
      <c r="GM2009">
        <f t="shared" si="385"/>
        <v>0.98480775301220802</v>
      </c>
      <c r="GN2009">
        <f t="shared" si="346"/>
        <v>0.96149438007669685</v>
      </c>
      <c r="GP2009">
        <f t="shared" si="347"/>
        <v>18.023394859135646</v>
      </c>
      <c r="GR2009" s="8">
        <f t="shared" si="386"/>
        <v>-20</v>
      </c>
      <c r="GT2009">
        <f t="shared" si="387"/>
        <v>0.98480775301220802</v>
      </c>
      <c r="GU2009">
        <f t="shared" si="348"/>
        <v>0.96149438007669685</v>
      </c>
      <c r="GW2009">
        <f t="shared" si="349"/>
        <v>18.023394859135646</v>
      </c>
      <c r="GY2009" s="8">
        <f t="shared" si="388"/>
        <v>-25</v>
      </c>
      <c r="HA2009">
        <f t="shared" si="389"/>
        <v>1</v>
      </c>
      <c r="HB2009">
        <f t="shared" si="350"/>
        <v>1</v>
      </c>
      <c r="HD2009">
        <f t="shared" si="351"/>
        <v>25</v>
      </c>
    </row>
    <row r="2010" spans="1:212" x14ac:dyDescent="0.2">
      <c r="A2010">
        <v>-143</v>
      </c>
      <c r="B2010">
        <f t="shared" si="306"/>
        <v>-143</v>
      </c>
      <c r="C2010">
        <f t="shared" si="307"/>
        <v>-0.17364817766693033</v>
      </c>
      <c r="D2010">
        <f t="shared" si="391"/>
        <v>0.96396997169217635</v>
      </c>
      <c r="E2010">
        <f t="shared" si="352"/>
        <v>-3</v>
      </c>
      <c r="G2010">
        <f t="shared" si="309"/>
        <v>-13.297418619832047</v>
      </c>
      <c r="M2010">
        <f t="shared" si="310"/>
        <v>-0.34202014332566871</v>
      </c>
      <c r="N2010">
        <f t="shared" si="311"/>
        <v>0.8712885921207747</v>
      </c>
      <c r="O2010">
        <f t="shared" si="353"/>
        <v>5</v>
      </c>
      <c r="P2010">
        <f t="shared" si="312"/>
        <v>-10.872961333902383</v>
      </c>
      <c r="Q2010">
        <f t="shared" si="313"/>
        <v>-10.872961333902385</v>
      </c>
      <c r="R2010">
        <f t="shared" si="314"/>
        <v>-0.49999999999999994</v>
      </c>
      <c r="S2010">
        <f t="shared" si="315"/>
        <v>-1.9939745962155606</v>
      </c>
      <c r="U2010">
        <f t="shared" si="354"/>
        <v>7</v>
      </c>
      <c r="X2010">
        <f t="shared" si="316"/>
        <v>-9.3833939954901346</v>
      </c>
      <c r="Z2010">
        <f t="shared" si="355"/>
        <v>-0.64278760968653925</v>
      </c>
      <c r="AA2010">
        <f t="shared" si="317"/>
        <v>-2.9107006842880265</v>
      </c>
      <c r="AB2010">
        <f t="shared" si="356"/>
        <v>-143</v>
      </c>
      <c r="AC2010">
        <f t="shared" si="357"/>
        <v>10</v>
      </c>
      <c r="AE2010">
        <f t="shared" si="318"/>
        <v>-8.4794981488239323</v>
      </c>
      <c r="AG2010">
        <f t="shared" si="358"/>
        <v>-0.76604444311897801</v>
      </c>
      <c r="AH2010">
        <f t="shared" si="319"/>
        <v>-3.738986604954015</v>
      </c>
      <c r="AJ2010">
        <f t="shared" si="359"/>
        <v>12</v>
      </c>
      <c r="AL2010">
        <f t="shared" si="320"/>
        <v>-6.3761020317433292</v>
      </c>
      <c r="AN2010">
        <f t="shared" si="360"/>
        <v>-0.8660254037844386</v>
      </c>
      <c r="AO2010">
        <f t="shared" si="321"/>
        <v>-4.453665309646988</v>
      </c>
      <c r="AP2010">
        <f t="shared" si="322"/>
        <v>-143</v>
      </c>
      <c r="AQ2010">
        <f t="shared" si="361"/>
        <v>15</v>
      </c>
      <c r="AS2010">
        <f t="shared" si="323"/>
        <v>-3.8619594257254026</v>
      </c>
      <c r="AU2010">
        <f t="shared" si="362"/>
        <v>-0.93969262078590832</v>
      </c>
      <c r="AV2010">
        <f t="shared" si="324"/>
        <v>-5.0330216475697274</v>
      </c>
      <c r="AX2010">
        <f t="shared" si="363"/>
        <v>18</v>
      </c>
      <c r="AZ2010">
        <f t="shared" si="325"/>
        <v>-7.136236504873715E-2</v>
      </c>
      <c r="BB2010">
        <f t="shared" si="364"/>
        <v>-0.98480775301220802</v>
      </c>
      <c r="BC2010">
        <f t="shared" si="326"/>
        <v>-5.4594521695628995</v>
      </c>
      <c r="BE2010">
        <f t="shared" si="365"/>
        <v>21</v>
      </c>
      <c r="BG2010">
        <f t="shared" si="327"/>
        <v>5.7868969256944878</v>
      </c>
      <c r="BI2010">
        <f t="shared" si="366"/>
        <v>0</v>
      </c>
      <c r="BJ2010">
        <f t="shared" si="328"/>
        <v>1</v>
      </c>
      <c r="BL2010" t="e">
        <f t="shared" si="367"/>
        <v>#DIV/0!</v>
      </c>
      <c r="BN2010" t="e">
        <f t="shared" si="329"/>
        <v>#DIV/0!</v>
      </c>
      <c r="EL2010">
        <v>-143</v>
      </c>
      <c r="EM2010">
        <f t="shared" si="330"/>
        <v>-285.7513075690336</v>
      </c>
      <c r="EN2010">
        <f t="shared" si="368"/>
        <v>0.57000000000000028</v>
      </c>
      <c r="EO2010" s="8">
        <f t="shared" si="369"/>
        <v>-2</v>
      </c>
      <c r="EQ2010">
        <f t="shared" si="370"/>
        <v>0.17364817766693033</v>
      </c>
      <c r="ER2010">
        <f t="shared" si="331"/>
        <v>0.9986996072255625</v>
      </c>
      <c r="ES2010">
        <f t="shared" si="332"/>
        <v>17.660257631345079</v>
      </c>
      <c r="ET2010">
        <f t="shared" si="333"/>
        <v>17.660257631345079</v>
      </c>
      <c r="EU2010" s="8">
        <f t="shared" si="371"/>
        <v>-4</v>
      </c>
      <c r="EW2010">
        <f t="shared" si="372"/>
        <v>0.34202014332566871</v>
      </c>
      <c r="EX2010">
        <f t="shared" si="334"/>
        <v>0.99441584371801539</v>
      </c>
      <c r="EZ2010">
        <f t="shared" si="335"/>
        <v>17.286082959411889</v>
      </c>
      <c r="FB2010" s="8">
        <f t="shared" si="390"/>
        <v>-6</v>
      </c>
      <c r="FD2010">
        <f t="shared" si="373"/>
        <v>0.49999999999999994</v>
      </c>
      <c r="FE2010">
        <f t="shared" si="336"/>
        <v>0.9860254037844387</v>
      </c>
      <c r="FG2010">
        <f t="shared" si="337"/>
        <v>16.670248639404857</v>
      </c>
      <c r="FI2010" s="8">
        <f t="shared" si="374"/>
        <v>-9</v>
      </c>
      <c r="FK2010">
        <f t="shared" si="375"/>
        <v>0.64278760968653925</v>
      </c>
      <c r="FL2010">
        <f t="shared" si="338"/>
        <v>0.9974479826061321</v>
      </c>
      <c r="FN2010">
        <f t="shared" si="339"/>
        <v>22.223152266939049</v>
      </c>
      <c r="FP2010" s="8">
        <f t="shared" si="376"/>
        <v>-11</v>
      </c>
      <c r="FQ2010" s="8">
        <f t="shared" si="377"/>
        <v>-53</v>
      </c>
      <c r="FR2010">
        <f t="shared" si="378"/>
        <v>0.76604444311897801</v>
      </c>
      <c r="FS2010">
        <f t="shared" si="340"/>
        <v>0.97984716465888966</v>
      </c>
      <c r="FT2010" t="e">
        <f t="shared" si="341"/>
        <v>#NUM!</v>
      </c>
      <c r="FU2010" t="e">
        <f t="shared" si="379"/>
        <v>#NUM!</v>
      </c>
      <c r="FW2010" s="8">
        <f t="shared" si="380"/>
        <v>-14</v>
      </c>
      <c r="FY2010">
        <f t="shared" si="381"/>
        <v>0.8660254037844386</v>
      </c>
      <c r="FZ2010">
        <f t="shared" si="342"/>
        <v>0.98497422611928565</v>
      </c>
      <c r="GB2010">
        <f t="shared" si="343"/>
        <v>20.014539984388406</v>
      </c>
      <c r="GD2010" s="8">
        <f t="shared" si="382"/>
        <v>-17</v>
      </c>
      <c r="GF2010">
        <f t="shared" si="383"/>
        <v>0.93969262078590832</v>
      </c>
      <c r="GG2010">
        <f t="shared" si="344"/>
        <v>0.98101112546008662</v>
      </c>
      <c r="GI2010">
        <f t="shared" si="345"/>
        <v>19.840028985185313</v>
      </c>
      <c r="GK2010" s="8">
        <f t="shared" si="384"/>
        <v>-20</v>
      </c>
      <c r="GM2010">
        <f t="shared" si="385"/>
        <v>0.98480775301220802</v>
      </c>
      <c r="GN2010">
        <f t="shared" si="346"/>
        <v>0.96149438007669685</v>
      </c>
      <c r="GP2010">
        <f t="shared" si="347"/>
        <v>18.023394859135646</v>
      </c>
      <c r="GR2010" s="8">
        <f t="shared" si="386"/>
        <v>-20</v>
      </c>
      <c r="GT2010">
        <f t="shared" si="387"/>
        <v>0.98480775301220802</v>
      </c>
      <c r="GU2010">
        <f t="shared" si="348"/>
        <v>0.96149438007669685</v>
      </c>
      <c r="GW2010">
        <f t="shared" si="349"/>
        <v>18.023394859135646</v>
      </c>
      <c r="GY2010" s="8">
        <f t="shared" si="388"/>
        <v>-25</v>
      </c>
      <c r="HA2010">
        <f t="shared" si="389"/>
        <v>1</v>
      </c>
      <c r="HB2010">
        <f t="shared" si="350"/>
        <v>1</v>
      </c>
      <c r="HD2010">
        <f t="shared" si="351"/>
        <v>25</v>
      </c>
    </row>
    <row r="2011" spans="1:212" x14ac:dyDescent="0.2">
      <c r="A2011">
        <v>-142</v>
      </c>
      <c r="B2011">
        <f t="shared" si="306"/>
        <v>-142</v>
      </c>
      <c r="C2011">
        <f t="shared" si="307"/>
        <v>-0.17364817766693033</v>
      </c>
      <c r="D2011">
        <f t="shared" si="391"/>
        <v>0.96396997169217635</v>
      </c>
      <c r="E2011">
        <f t="shared" si="352"/>
        <v>-3</v>
      </c>
      <c r="G2011">
        <f t="shared" si="309"/>
        <v>-13.297418619832047</v>
      </c>
      <c r="M2011">
        <f t="shared" si="310"/>
        <v>-0.34202014332566871</v>
      </c>
      <c r="N2011">
        <f t="shared" si="311"/>
        <v>0.8712885921207747</v>
      </c>
      <c r="O2011">
        <f t="shared" si="353"/>
        <v>5</v>
      </c>
      <c r="P2011">
        <f t="shared" si="312"/>
        <v>-10.872961333902383</v>
      </c>
      <c r="Q2011">
        <f t="shared" si="313"/>
        <v>-10.872961333902385</v>
      </c>
      <c r="R2011">
        <f t="shared" si="314"/>
        <v>-0.49999999999999994</v>
      </c>
      <c r="S2011">
        <f t="shared" si="315"/>
        <v>-1.9739745962155606</v>
      </c>
      <c r="U2011">
        <f t="shared" si="354"/>
        <v>7</v>
      </c>
      <c r="X2011">
        <f t="shared" si="316"/>
        <v>-9.3833939954901346</v>
      </c>
      <c r="Z2011">
        <f t="shared" si="355"/>
        <v>-0.64278760968653925</v>
      </c>
      <c r="AA2011">
        <f t="shared" si="317"/>
        <v>-2.8849891799005651</v>
      </c>
      <c r="AB2011">
        <f t="shared" si="356"/>
        <v>-142</v>
      </c>
      <c r="AC2011">
        <f t="shared" si="357"/>
        <v>10</v>
      </c>
      <c r="AE2011">
        <f t="shared" si="318"/>
        <v>-8.4794981488239323</v>
      </c>
      <c r="AG2011">
        <f t="shared" si="358"/>
        <v>-0.76604444311897801</v>
      </c>
      <c r="AH2011">
        <f t="shared" si="319"/>
        <v>-3.7083448272292556</v>
      </c>
      <c r="AJ2011">
        <f t="shared" si="359"/>
        <v>12</v>
      </c>
      <c r="AL2011">
        <f t="shared" si="320"/>
        <v>-6.3761020317433292</v>
      </c>
      <c r="AN2011">
        <f t="shared" si="360"/>
        <v>-0.8660254037844386</v>
      </c>
      <c r="AO2011">
        <f t="shared" si="321"/>
        <v>-4.4190242934956103</v>
      </c>
      <c r="AP2011">
        <f t="shared" si="322"/>
        <v>-142</v>
      </c>
      <c r="AQ2011">
        <f t="shared" si="361"/>
        <v>15</v>
      </c>
      <c r="AS2011">
        <f t="shared" si="323"/>
        <v>-3.8619594257254026</v>
      </c>
      <c r="AU2011">
        <f t="shared" si="362"/>
        <v>-0.93969262078590832</v>
      </c>
      <c r="AV2011">
        <f t="shared" si="324"/>
        <v>-4.9954339427382912</v>
      </c>
      <c r="AX2011">
        <f t="shared" si="363"/>
        <v>18</v>
      </c>
      <c r="AZ2011">
        <f t="shared" si="325"/>
        <v>-7.136236504873715E-2</v>
      </c>
      <c r="BB2011">
        <f t="shared" si="364"/>
        <v>-0.98480775301220802</v>
      </c>
      <c r="BC2011">
        <f t="shared" si="326"/>
        <v>-5.4200598594424116</v>
      </c>
      <c r="BE2011">
        <f t="shared" si="365"/>
        <v>21</v>
      </c>
      <c r="BG2011">
        <f t="shared" si="327"/>
        <v>5.7868969256944878</v>
      </c>
      <c r="BI2011">
        <f t="shared" si="366"/>
        <v>0</v>
      </c>
      <c r="BJ2011">
        <f t="shared" si="328"/>
        <v>1</v>
      </c>
      <c r="BL2011" t="e">
        <f t="shared" si="367"/>
        <v>#DIV/0!</v>
      </c>
      <c r="BN2011" t="e">
        <f t="shared" si="329"/>
        <v>#DIV/0!</v>
      </c>
      <c r="EL2011">
        <v>-142</v>
      </c>
      <c r="EM2011">
        <f t="shared" si="330"/>
        <v>-285.7513075690336</v>
      </c>
      <c r="EN2011">
        <f t="shared" si="368"/>
        <v>0.58000000000000029</v>
      </c>
      <c r="EO2011" s="8">
        <f t="shared" si="369"/>
        <v>-2</v>
      </c>
      <c r="EQ2011">
        <f t="shared" si="370"/>
        <v>0.17364817766693033</v>
      </c>
      <c r="ER2011">
        <f t="shared" si="331"/>
        <v>0.9986996072255625</v>
      </c>
      <c r="ES2011">
        <f t="shared" si="332"/>
        <v>17.660257631345079</v>
      </c>
      <c r="ET2011">
        <f t="shared" si="333"/>
        <v>17.660257631345079</v>
      </c>
      <c r="EU2011" s="8">
        <f t="shared" si="371"/>
        <v>-4</v>
      </c>
      <c r="EW2011">
        <f t="shared" si="372"/>
        <v>0.34202014332566871</v>
      </c>
      <c r="EX2011">
        <f t="shared" si="334"/>
        <v>0.99441584371801539</v>
      </c>
      <c r="EZ2011">
        <f t="shared" si="335"/>
        <v>17.286082959411889</v>
      </c>
      <c r="FB2011" s="8">
        <f t="shared" si="390"/>
        <v>-6</v>
      </c>
      <c r="FD2011">
        <f t="shared" si="373"/>
        <v>0.49999999999999994</v>
      </c>
      <c r="FE2011">
        <f t="shared" si="336"/>
        <v>0.9860254037844387</v>
      </c>
      <c r="FG2011">
        <f t="shared" si="337"/>
        <v>16.670248639404857</v>
      </c>
      <c r="FI2011" s="8">
        <f t="shared" si="374"/>
        <v>-9</v>
      </c>
      <c r="FK2011">
        <f t="shared" si="375"/>
        <v>0.64278760968653925</v>
      </c>
      <c r="FL2011">
        <f t="shared" si="338"/>
        <v>0.9974479826061321</v>
      </c>
      <c r="FN2011">
        <f t="shared" si="339"/>
        <v>22.223152266939049</v>
      </c>
      <c r="FP2011" s="8">
        <f t="shared" si="376"/>
        <v>-11</v>
      </c>
      <c r="FQ2011" s="8">
        <f t="shared" si="377"/>
        <v>-53</v>
      </c>
      <c r="FR2011">
        <f t="shared" si="378"/>
        <v>0.76604444311897801</v>
      </c>
      <c r="FS2011">
        <f t="shared" si="340"/>
        <v>0.97984716465888966</v>
      </c>
      <c r="FT2011" t="e">
        <f t="shared" si="341"/>
        <v>#NUM!</v>
      </c>
      <c r="FU2011" t="e">
        <f t="shared" si="379"/>
        <v>#NUM!</v>
      </c>
      <c r="FW2011" s="8">
        <f t="shared" si="380"/>
        <v>-14</v>
      </c>
      <c r="FY2011">
        <f t="shared" si="381"/>
        <v>0.8660254037844386</v>
      </c>
      <c r="FZ2011">
        <f t="shared" si="342"/>
        <v>0.98497422611928565</v>
      </c>
      <c r="GB2011">
        <f t="shared" si="343"/>
        <v>20.014539984388406</v>
      </c>
      <c r="GD2011" s="8">
        <f t="shared" si="382"/>
        <v>-17</v>
      </c>
      <c r="GF2011">
        <f t="shared" si="383"/>
        <v>0.93969262078590832</v>
      </c>
      <c r="GG2011">
        <f t="shared" si="344"/>
        <v>0.98101112546008662</v>
      </c>
      <c r="GI2011">
        <f t="shared" si="345"/>
        <v>19.840028985185313</v>
      </c>
      <c r="GK2011" s="8">
        <f t="shared" si="384"/>
        <v>-20</v>
      </c>
      <c r="GM2011">
        <f t="shared" si="385"/>
        <v>0.98480775301220802</v>
      </c>
      <c r="GN2011">
        <f t="shared" si="346"/>
        <v>0.96149438007669685</v>
      </c>
      <c r="GP2011">
        <f t="shared" si="347"/>
        <v>18.023394859135646</v>
      </c>
      <c r="GR2011" s="8">
        <f t="shared" si="386"/>
        <v>-20</v>
      </c>
      <c r="GT2011">
        <f t="shared" si="387"/>
        <v>0.98480775301220802</v>
      </c>
      <c r="GU2011">
        <f t="shared" si="348"/>
        <v>0.96149438007669685</v>
      </c>
      <c r="GW2011">
        <f t="shared" si="349"/>
        <v>18.023394859135646</v>
      </c>
      <c r="GY2011" s="8">
        <f t="shared" si="388"/>
        <v>-25</v>
      </c>
      <c r="HA2011">
        <f t="shared" si="389"/>
        <v>1</v>
      </c>
      <c r="HB2011">
        <f t="shared" si="350"/>
        <v>1</v>
      </c>
      <c r="HD2011">
        <f t="shared" si="351"/>
        <v>25</v>
      </c>
    </row>
    <row r="2012" spans="1:212" x14ac:dyDescent="0.2">
      <c r="A2012">
        <v>-141</v>
      </c>
      <c r="B2012">
        <f t="shared" si="306"/>
        <v>-141</v>
      </c>
      <c r="C2012">
        <f t="shared" si="307"/>
        <v>-0.17364817766693033</v>
      </c>
      <c r="D2012">
        <f t="shared" si="391"/>
        <v>0.96396997169217635</v>
      </c>
      <c r="E2012">
        <f t="shared" si="352"/>
        <v>-3</v>
      </c>
      <c r="G2012">
        <f t="shared" si="309"/>
        <v>-13.297418619832047</v>
      </c>
      <c r="M2012">
        <f t="shared" si="310"/>
        <v>-0.34202014332566871</v>
      </c>
      <c r="N2012">
        <f t="shared" si="311"/>
        <v>0.8712885921207747</v>
      </c>
      <c r="O2012">
        <f t="shared" si="353"/>
        <v>5</v>
      </c>
      <c r="P2012">
        <f t="shared" si="312"/>
        <v>-10.872961333902383</v>
      </c>
      <c r="Q2012">
        <f t="shared" si="313"/>
        <v>-10.872961333902385</v>
      </c>
      <c r="R2012">
        <f t="shared" si="314"/>
        <v>-0.49999999999999994</v>
      </c>
      <c r="S2012">
        <f t="shared" si="315"/>
        <v>-1.9539745962155606</v>
      </c>
      <c r="U2012">
        <f t="shared" si="354"/>
        <v>7</v>
      </c>
      <c r="X2012">
        <f t="shared" si="316"/>
        <v>-9.3833939954901346</v>
      </c>
      <c r="Z2012">
        <f t="shared" si="355"/>
        <v>-0.64278760968653925</v>
      </c>
      <c r="AA2012">
        <f t="shared" si="317"/>
        <v>-2.8592776755131033</v>
      </c>
      <c r="AB2012">
        <f t="shared" si="356"/>
        <v>-141</v>
      </c>
      <c r="AC2012">
        <f t="shared" si="357"/>
        <v>10</v>
      </c>
      <c r="AE2012">
        <f t="shared" si="318"/>
        <v>-8.4794981488239323</v>
      </c>
      <c r="AG2012">
        <f t="shared" si="358"/>
        <v>-0.76604444311897801</v>
      </c>
      <c r="AH2012">
        <f t="shared" si="319"/>
        <v>-3.6777030495044962</v>
      </c>
      <c r="AJ2012">
        <f t="shared" si="359"/>
        <v>12</v>
      </c>
      <c r="AL2012">
        <f t="shared" si="320"/>
        <v>-6.3761020317433292</v>
      </c>
      <c r="AN2012">
        <f t="shared" si="360"/>
        <v>-0.8660254037844386</v>
      </c>
      <c r="AO2012">
        <f t="shared" si="321"/>
        <v>-4.3843832773442326</v>
      </c>
      <c r="AP2012">
        <f t="shared" si="322"/>
        <v>-141</v>
      </c>
      <c r="AQ2012">
        <f t="shared" si="361"/>
        <v>15</v>
      </c>
      <c r="AS2012">
        <f t="shared" si="323"/>
        <v>-3.8619594257254026</v>
      </c>
      <c r="AU2012">
        <f t="shared" si="362"/>
        <v>-0.93969262078590832</v>
      </c>
      <c r="AV2012">
        <f t="shared" si="324"/>
        <v>-4.9578462379068551</v>
      </c>
      <c r="AX2012">
        <f t="shared" si="363"/>
        <v>18</v>
      </c>
      <c r="AZ2012">
        <f t="shared" si="325"/>
        <v>-7.136236504873715E-2</v>
      </c>
      <c r="BB2012">
        <f t="shared" si="364"/>
        <v>-0.98480775301220802</v>
      </c>
      <c r="BC2012">
        <f t="shared" si="326"/>
        <v>-5.3806675493219229</v>
      </c>
      <c r="BE2012">
        <f t="shared" si="365"/>
        <v>21</v>
      </c>
      <c r="BG2012">
        <f t="shared" si="327"/>
        <v>5.7868969256944878</v>
      </c>
      <c r="BI2012">
        <f t="shared" si="366"/>
        <v>0</v>
      </c>
      <c r="BJ2012">
        <f t="shared" si="328"/>
        <v>1</v>
      </c>
      <c r="BL2012" t="e">
        <f t="shared" si="367"/>
        <v>#DIV/0!</v>
      </c>
      <c r="BN2012" t="e">
        <f t="shared" si="329"/>
        <v>#DIV/0!</v>
      </c>
      <c r="EL2012">
        <v>-141</v>
      </c>
      <c r="EM2012">
        <f t="shared" si="330"/>
        <v>-285.7513075690336</v>
      </c>
      <c r="EN2012">
        <f t="shared" si="368"/>
        <v>0.5900000000000003</v>
      </c>
      <c r="EO2012" s="8">
        <f t="shared" si="369"/>
        <v>-2</v>
      </c>
      <c r="EQ2012">
        <f t="shared" si="370"/>
        <v>0.17364817766693033</v>
      </c>
      <c r="ER2012">
        <f t="shared" si="331"/>
        <v>0.9986996072255625</v>
      </c>
      <c r="ES2012">
        <f t="shared" si="332"/>
        <v>17.660257631345079</v>
      </c>
      <c r="ET2012">
        <f t="shared" si="333"/>
        <v>17.660257631345079</v>
      </c>
      <c r="EU2012" s="8">
        <f t="shared" si="371"/>
        <v>-4</v>
      </c>
      <c r="EW2012">
        <f t="shared" si="372"/>
        <v>0.34202014332566871</v>
      </c>
      <c r="EX2012">
        <f t="shared" si="334"/>
        <v>0.99441584371801539</v>
      </c>
      <c r="EZ2012">
        <f t="shared" si="335"/>
        <v>17.286082959411889</v>
      </c>
      <c r="FB2012" s="8">
        <f t="shared" si="390"/>
        <v>-6</v>
      </c>
      <c r="FD2012">
        <f t="shared" si="373"/>
        <v>0.49999999999999994</v>
      </c>
      <c r="FE2012">
        <f t="shared" si="336"/>
        <v>0.9860254037844387</v>
      </c>
      <c r="FG2012">
        <f t="shared" si="337"/>
        <v>16.670248639404857</v>
      </c>
      <c r="FI2012" s="8">
        <f t="shared" si="374"/>
        <v>-9</v>
      </c>
      <c r="FK2012">
        <f t="shared" si="375"/>
        <v>0.64278760968653925</v>
      </c>
      <c r="FL2012">
        <f t="shared" si="338"/>
        <v>0.9974479826061321</v>
      </c>
      <c r="FN2012">
        <f t="shared" si="339"/>
        <v>22.223152266939049</v>
      </c>
      <c r="FP2012" s="8">
        <f t="shared" si="376"/>
        <v>-11</v>
      </c>
      <c r="FQ2012" s="8">
        <f t="shared" si="377"/>
        <v>-53</v>
      </c>
      <c r="FR2012">
        <f t="shared" si="378"/>
        <v>0.76604444311897801</v>
      </c>
      <c r="FS2012">
        <f t="shared" si="340"/>
        <v>0.97984716465888966</v>
      </c>
      <c r="FT2012" t="e">
        <f t="shared" si="341"/>
        <v>#NUM!</v>
      </c>
      <c r="FU2012" t="e">
        <f t="shared" si="379"/>
        <v>#NUM!</v>
      </c>
      <c r="FW2012" s="8">
        <f t="shared" si="380"/>
        <v>-14</v>
      </c>
      <c r="FY2012">
        <f t="shared" si="381"/>
        <v>0.8660254037844386</v>
      </c>
      <c r="FZ2012">
        <f t="shared" si="342"/>
        <v>0.98497422611928565</v>
      </c>
      <c r="GB2012">
        <f t="shared" si="343"/>
        <v>20.014539984388406</v>
      </c>
      <c r="GD2012" s="8">
        <f t="shared" si="382"/>
        <v>-17</v>
      </c>
      <c r="GF2012">
        <f t="shared" si="383"/>
        <v>0.93969262078590832</v>
      </c>
      <c r="GG2012">
        <f t="shared" si="344"/>
        <v>0.98101112546008662</v>
      </c>
      <c r="GI2012">
        <f t="shared" si="345"/>
        <v>19.840028985185313</v>
      </c>
      <c r="GK2012" s="8">
        <f t="shared" si="384"/>
        <v>-20</v>
      </c>
      <c r="GM2012">
        <f t="shared" si="385"/>
        <v>0.98480775301220802</v>
      </c>
      <c r="GN2012">
        <f t="shared" si="346"/>
        <v>0.96149438007669685</v>
      </c>
      <c r="GP2012">
        <f t="shared" si="347"/>
        <v>18.023394859135646</v>
      </c>
      <c r="GR2012" s="8">
        <f t="shared" si="386"/>
        <v>-20</v>
      </c>
      <c r="GT2012">
        <f t="shared" si="387"/>
        <v>0.98480775301220802</v>
      </c>
      <c r="GU2012">
        <f t="shared" si="348"/>
        <v>0.96149438007669685</v>
      </c>
      <c r="GW2012">
        <f t="shared" si="349"/>
        <v>18.023394859135646</v>
      </c>
      <c r="GY2012" s="8">
        <f t="shared" si="388"/>
        <v>-25</v>
      </c>
      <c r="HA2012">
        <f t="shared" si="389"/>
        <v>1</v>
      </c>
      <c r="HB2012">
        <f t="shared" si="350"/>
        <v>1</v>
      </c>
      <c r="HD2012">
        <f t="shared" si="351"/>
        <v>25</v>
      </c>
    </row>
    <row r="2013" spans="1:212" x14ac:dyDescent="0.2">
      <c r="A2013">
        <v>-140</v>
      </c>
      <c r="B2013">
        <f t="shared" si="306"/>
        <v>-140</v>
      </c>
      <c r="C2013">
        <f t="shared" si="307"/>
        <v>-0.17364817766693033</v>
      </c>
      <c r="D2013">
        <f t="shared" si="391"/>
        <v>0.96396997169217635</v>
      </c>
      <c r="E2013">
        <f t="shared" si="352"/>
        <v>-3</v>
      </c>
      <c r="G2013">
        <f t="shared" si="309"/>
        <v>-13.297418619832047</v>
      </c>
      <c r="M2013">
        <f t="shared" si="310"/>
        <v>-0.34202014332566871</v>
      </c>
      <c r="N2013">
        <f t="shared" si="311"/>
        <v>0.8712885921207747</v>
      </c>
      <c r="O2013">
        <f t="shared" si="353"/>
        <v>5</v>
      </c>
      <c r="P2013">
        <f t="shared" si="312"/>
        <v>-10.872961333902383</v>
      </c>
      <c r="Q2013">
        <f t="shared" si="313"/>
        <v>-10.872961333902385</v>
      </c>
      <c r="R2013">
        <f t="shared" si="314"/>
        <v>-0.49999999999999994</v>
      </c>
      <c r="S2013">
        <f t="shared" si="315"/>
        <v>-1.9339745962155606</v>
      </c>
      <c r="U2013">
        <f t="shared" si="354"/>
        <v>7</v>
      </c>
      <c r="X2013">
        <f t="shared" si="316"/>
        <v>-9.3833939954901346</v>
      </c>
      <c r="Z2013">
        <f t="shared" si="355"/>
        <v>-0.64278760968653925</v>
      </c>
      <c r="AA2013">
        <f t="shared" si="317"/>
        <v>-2.8335661711256419</v>
      </c>
      <c r="AB2013">
        <f t="shared" si="356"/>
        <v>-140</v>
      </c>
      <c r="AC2013">
        <f t="shared" si="357"/>
        <v>10</v>
      </c>
      <c r="AE2013">
        <f t="shared" si="318"/>
        <v>-8.4794981488239323</v>
      </c>
      <c r="AG2013">
        <f t="shared" si="358"/>
        <v>-0.76604444311897801</v>
      </c>
      <c r="AH2013">
        <f t="shared" si="319"/>
        <v>-3.6470612717797377</v>
      </c>
      <c r="AJ2013">
        <f t="shared" si="359"/>
        <v>12</v>
      </c>
      <c r="AL2013">
        <f t="shared" si="320"/>
        <v>-6.3761020317433292</v>
      </c>
      <c r="AN2013">
        <f t="shared" si="360"/>
        <v>-0.8660254037844386</v>
      </c>
      <c r="AO2013">
        <f t="shared" si="321"/>
        <v>-4.3497422611928558</v>
      </c>
      <c r="AP2013">
        <f t="shared" si="322"/>
        <v>-140</v>
      </c>
      <c r="AQ2013">
        <f t="shared" si="361"/>
        <v>15</v>
      </c>
      <c r="AS2013">
        <f t="shared" si="323"/>
        <v>-3.8619594257254026</v>
      </c>
      <c r="AU2013">
        <f t="shared" si="362"/>
        <v>-0.93969262078590832</v>
      </c>
      <c r="AV2013">
        <f t="shared" si="324"/>
        <v>-4.9202585330754189</v>
      </c>
      <c r="AX2013">
        <f t="shared" si="363"/>
        <v>18</v>
      </c>
      <c r="AZ2013">
        <f t="shared" si="325"/>
        <v>-7.136236504873715E-2</v>
      </c>
      <c r="BB2013">
        <f t="shared" si="364"/>
        <v>-0.98480775301220802</v>
      </c>
      <c r="BC2013">
        <f t="shared" si="326"/>
        <v>-5.3412752392014351</v>
      </c>
      <c r="BE2013">
        <f t="shared" si="365"/>
        <v>21</v>
      </c>
      <c r="BG2013">
        <f t="shared" si="327"/>
        <v>5.7868969256944878</v>
      </c>
      <c r="BI2013">
        <f t="shared" si="366"/>
        <v>0</v>
      </c>
      <c r="BJ2013">
        <f t="shared" si="328"/>
        <v>1</v>
      </c>
      <c r="BL2013" t="e">
        <f t="shared" si="367"/>
        <v>#DIV/0!</v>
      </c>
      <c r="BN2013" t="e">
        <f t="shared" si="329"/>
        <v>#DIV/0!</v>
      </c>
      <c r="EL2013">
        <v>-140</v>
      </c>
      <c r="EM2013">
        <f t="shared" si="330"/>
        <v>-285.7513075690336</v>
      </c>
      <c r="EN2013">
        <f t="shared" si="368"/>
        <v>0.60000000000000031</v>
      </c>
      <c r="EO2013" s="8">
        <f t="shared" si="369"/>
        <v>-2</v>
      </c>
      <c r="EQ2013">
        <f t="shared" si="370"/>
        <v>0.17364817766693033</v>
      </c>
      <c r="ER2013">
        <f t="shared" si="331"/>
        <v>0.9986996072255625</v>
      </c>
      <c r="ES2013">
        <f t="shared" si="332"/>
        <v>17.660257631345079</v>
      </c>
      <c r="ET2013">
        <f t="shared" si="333"/>
        <v>17.660257631345079</v>
      </c>
      <c r="EU2013" s="8">
        <f t="shared" si="371"/>
        <v>-4</v>
      </c>
      <c r="EW2013">
        <f t="shared" si="372"/>
        <v>0.34202014332566871</v>
      </c>
      <c r="EX2013">
        <f t="shared" si="334"/>
        <v>0.99441584371801539</v>
      </c>
      <c r="EZ2013">
        <f t="shared" si="335"/>
        <v>17.286082959411889</v>
      </c>
      <c r="FB2013" s="8">
        <f t="shared" si="390"/>
        <v>-6</v>
      </c>
      <c r="FD2013">
        <f t="shared" si="373"/>
        <v>0.49999999999999994</v>
      </c>
      <c r="FE2013">
        <f t="shared" si="336"/>
        <v>0.9860254037844387</v>
      </c>
      <c r="FG2013">
        <f t="shared" si="337"/>
        <v>16.670248639404857</v>
      </c>
      <c r="FI2013" s="8">
        <f t="shared" si="374"/>
        <v>-9</v>
      </c>
      <c r="FK2013">
        <f t="shared" si="375"/>
        <v>0.64278760968653925</v>
      </c>
      <c r="FL2013">
        <f t="shared" si="338"/>
        <v>0.9974479826061321</v>
      </c>
      <c r="FN2013">
        <f t="shared" si="339"/>
        <v>22.223152266939049</v>
      </c>
      <c r="FP2013" s="8">
        <f t="shared" si="376"/>
        <v>-11</v>
      </c>
      <c r="FQ2013" s="8">
        <f t="shared" si="377"/>
        <v>-53</v>
      </c>
      <c r="FR2013">
        <f t="shared" si="378"/>
        <v>0.76604444311897801</v>
      </c>
      <c r="FS2013">
        <f t="shared" si="340"/>
        <v>0.97984716465888966</v>
      </c>
      <c r="FT2013" t="e">
        <f t="shared" si="341"/>
        <v>#NUM!</v>
      </c>
      <c r="FU2013" t="e">
        <f t="shared" si="379"/>
        <v>#NUM!</v>
      </c>
      <c r="FW2013" s="8">
        <f t="shared" si="380"/>
        <v>-14</v>
      </c>
      <c r="FY2013">
        <f t="shared" si="381"/>
        <v>0.8660254037844386</v>
      </c>
      <c r="FZ2013">
        <f t="shared" si="342"/>
        <v>0.98497422611928565</v>
      </c>
      <c r="GB2013">
        <f t="shared" si="343"/>
        <v>20.014539984388406</v>
      </c>
      <c r="GD2013" s="8">
        <f t="shared" si="382"/>
        <v>-17</v>
      </c>
      <c r="GF2013">
        <f t="shared" si="383"/>
        <v>0.93969262078590832</v>
      </c>
      <c r="GG2013">
        <f t="shared" si="344"/>
        <v>0.98101112546008662</v>
      </c>
      <c r="GI2013">
        <f t="shared" si="345"/>
        <v>19.840028985185313</v>
      </c>
      <c r="GK2013" s="8">
        <f t="shared" si="384"/>
        <v>-20</v>
      </c>
      <c r="GM2013">
        <f t="shared" si="385"/>
        <v>0.98480775301220802</v>
      </c>
      <c r="GN2013">
        <f t="shared" si="346"/>
        <v>0.96149438007669685</v>
      </c>
      <c r="GP2013">
        <f t="shared" si="347"/>
        <v>18.023394859135646</v>
      </c>
      <c r="GR2013" s="8">
        <f t="shared" si="386"/>
        <v>-20</v>
      </c>
      <c r="GT2013">
        <f t="shared" si="387"/>
        <v>0.98480775301220802</v>
      </c>
      <c r="GU2013">
        <f t="shared" si="348"/>
        <v>0.96149438007669685</v>
      </c>
      <c r="GW2013">
        <f t="shared" si="349"/>
        <v>18.023394859135646</v>
      </c>
      <c r="GY2013" s="8">
        <f t="shared" si="388"/>
        <v>-25</v>
      </c>
      <c r="HA2013">
        <f t="shared" si="389"/>
        <v>1</v>
      </c>
      <c r="HB2013">
        <f t="shared" si="350"/>
        <v>1</v>
      </c>
      <c r="HD2013">
        <f t="shared" si="351"/>
        <v>25</v>
      </c>
    </row>
    <row r="2014" spans="1:212" x14ac:dyDescent="0.2">
      <c r="A2014">
        <v>-139</v>
      </c>
      <c r="B2014">
        <f t="shared" si="306"/>
        <v>-139</v>
      </c>
      <c r="C2014">
        <f t="shared" si="307"/>
        <v>-0.17364817766693033</v>
      </c>
      <c r="D2014">
        <f t="shared" si="391"/>
        <v>0.96396997169217635</v>
      </c>
      <c r="E2014">
        <f t="shared" si="352"/>
        <v>-3</v>
      </c>
      <c r="G2014">
        <f t="shared" si="309"/>
        <v>-13.297418619832047</v>
      </c>
      <c r="M2014">
        <f t="shared" si="310"/>
        <v>-0.34202014332566871</v>
      </c>
      <c r="N2014">
        <f t="shared" si="311"/>
        <v>0.8712885921207747</v>
      </c>
      <c r="O2014">
        <f t="shared" si="353"/>
        <v>5</v>
      </c>
      <c r="P2014">
        <f t="shared" si="312"/>
        <v>-10.872961333902383</v>
      </c>
      <c r="Q2014">
        <f t="shared" si="313"/>
        <v>-10.872961333902385</v>
      </c>
      <c r="R2014">
        <f t="shared" si="314"/>
        <v>-0.49999999999999994</v>
      </c>
      <c r="S2014">
        <f t="shared" si="315"/>
        <v>-1.9139745962155605</v>
      </c>
      <c r="U2014">
        <f t="shared" si="354"/>
        <v>7</v>
      </c>
      <c r="X2014">
        <f t="shared" si="316"/>
        <v>-9.3833939954901346</v>
      </c>
      <c r="Z2014">
        <f t="shared" si="355"/>
        <v>-0.64278760968653925</v>
      </c>
      <c r="AA2014">
        <f t="shared" si="317"/>
        <v>-2.8078546667381801</v>
      </c>
      <c r="AB2014">
        <f t="shared" si="356"/>
        <v>-139</v>
      </c>
      <c r="AC2014">
        <f t="shared" si="357"/>
        <v>10</v>
      </c>
      <c r="AE2014">
        <f t="shared" si="318"/>
        <v>-8.4794981488239323</v>
      </c>
      <c r="AG2014">
        <f t="shared" si="358"/>
        <v>-0.76604444311897801</v>
      </c>
      <c r="AH2014">
        <f t="shared" si="319"/>
        <v>-3.6164194940549783</v>
      </c>
      <c r="AJ2014">
        <f t="shared" si="359"/>
        <v>12</v>
      </c>
      <c r="AL2014">
        <f t="shared" si="320"/>
        <v>-6.3761020317433292</v>
      </c>
      <c r="AN2014">
        <f t="shared" si="360"/>
        <v>-0.8660254037844386</v>
      </c>
      <c r="AO2014">
        <f t="shared" si="321"/>
        <v>-4.3151012450414781</v>
      </c>
      <c r="AP2014">
        <f t="shared" si="322"/>
        <v>-139</v>
      </c>
      <c r="AQ2014">
        <f t="shared" si="361"/>
        <v>15</v>
      </c>
      <c r="AS2014">
        <f t="shared" si="323"/>
        <v>-3.8619594257254026</v>
      </c>
      <c r="AU2014">
        <f t="shared" si="362"/>
        <v>-0.93969262078590832</v>
      </c>
      <c r="AV2014">
        <f t="shared" si="324"/>
        <v>-4.8826708282439819</v>
      </c>
      <c r="AX2014">
        <f t="shared" si="363"/>
        <v>18</v>
      </c>
      <c r="AZ2014">
        <f t="shared" si="325"/>
        <v>-7.136236504873715E-2</v>
      </c>
      <c r="BB2014">
        <f t="shared" si="364"/>
        <v>-0.98480775301220802</v>
      </c>
      <c r="BC2014">
        <f t="shared" si="326"/>
        <v>-5.3018829290809464</v>
      </c>
      <c r="BE2014">
        <f t="shared" si="365"/>
        <v>21</v>
      </c>
      <c r="BG2014">
        <f t="shared" si="327"/>
        <v>5.7868969256944878</v>
      </c>
      <c r="BI2014">
        <f t="shared" si="366"/>
        <v>0</v>
      </c>
      <c r="BJ2014">
        <f t="shared" si="328"/>
        <v>1</v>
      </c>
      <c r="BL2014" t="e">
        <f t="shared" si="367"/>
        <v>#DIV/0!</v>
      </c>
      <c r="BN2014" t="e">
        <f t="shared" si="329"/>
        <v>#DIV/0!</v>
      </c>
      <c r="EL2014">
        <v>-139</v>
      </c>
      <c r="EM2014">
        <f t="shared" si="330"/>
        <v>-285.7513075690336</v>
      </c>
      <c r="EN2014">
        <f t="shared" si="368"/>
        <v>0.61000000000000032</v>
      </c>
      <c r="EO2014" s="8">
        <f t="shared" si="369"/>
        <v>-2</v>
      </c>
      <c r="EQ2014">
        <f t="shared" si="370"/>
        <v>0.17364817766693033</v>
      </c>
      <c r="ER2014">
        <f t="shared" si="331"/>
        <v>0.9986996072255625</v>
      </c>
      <c r="ES2014">
        <f t="shared" si="332"/>
        <v>17.660257631345079</v>
      </c>
      <c r="ET2014">
        <f t="shared" si="333"/>
        <v>17.660257631345079</v>
      </c>
      <c r="EU2014" s="8">
        <f t="shared" si="371"/>
        <v>-4</v>
      </c>
      <c r="EW2014">
        <f t="shared" si="372"/>
        <v>0.34202014332566871</v>
      </c>
      <c r="EX2014">
        <f t="shared" si="334"/>
        <v>0.99441584371801539</v>
      </c>
      <c r="EZ2014">
        <f t="shared" si="335"/>
        <v>17.286082959411889</v>
      </c>
      <c r="FB2014" s="8">
        <f t="shared" si="390"/>
        <v>-6</v>
      </c>
      <c r="FD2014">
        <f t="shared" si="373"/>
        <v>0.49999999999999994</v>
      </c>
      <c r="FE2014">
        <f t="shared" si="336"/>
        <v>0.9860254037844387</v>
      </c>
      <c r="FG2014">
        <f t="shared" si="337"/>
        <v>16.670248639404857</v>
      </c>
      <c r="FI2014" s="8">
        <f t="shared" si="374"/>
        <v>-9</v>
      </c>
      <c r="FK2014">
        <f t="shared" si="375"/>
        <v>0.64278760968653925</v>
      </c>
      <c r="FL2014">
        <f t="shared" si="338"/>
        <v>0.9974479826061321</v>
      </c>
      <c r="FN2014">
        <f t="shared" si="339"/>
        <v>22.223152266939049</v>
      </c>
      <c r="FP2014" s="8">
        <f t="shared" si="376"/>
        <v>-11</v>
      </c>
      <c r="FQ2014" s="8">
        <f t="shared" si="377"/>
        <v>-53</v>
      </c>
      <c r="FR2014">
        <f t="shared" si="378"/>
        <v>0.76604444311897801</v>
      </c>
      <c r="FS2014">
        <f t="shared" si="340"/>
        <v>0.97984716465888966</v>
      </c>
      <c r="FT2014" t="e">
        <f t="shared" si="341"/>
        <v>#NUM!</v>
      </c>
      <c r="FU2014" t="e">
        <f t="shared" si="379"/>
        <v>#NUM!</v>
      </c>
      <c r="FW2014" s="8">
        <f t="shared" si="380"/>
        <v>-14</v>
      </c>
      <c r="FY2014">
        <f t="shared" si="381"/>
        <v>0.8660254037844386</v>
      </c>
      <c r="FZ2014">
        <f t="shared" si="342"/>
        <v>0.98497422611928565</v>
      </c>
      <c r="GB2014">
        <f t="shared" si="343"/>
        <v>20.014539984388406</v>
      </c>
      <c r="GD2014" s="8">
        <f t="shared" si="382"/>
        <v>-17</v>
      </c>
      <c r="GF2014">
        <f t="shared" si="383"/>
        <v>0.93969262078590832</v>
      </c>
      <c r="GG2014">
        <f t="shared" si="344"/>
        <v>0.98101112546008662</v>
      </c>
      <c r="GI2014">
        <f t="shared" si="345"/>
        <v>19.840028985185313</v>
      </c>
      <c r="GK2014" s="8">
        <f t="shared" si="384"/>
        <v>-20</v>
      </c>
      <c r="GM2014">
        <f t="shared" si="385"/>
        <v>0.98480775301220802</v>
      </c>
      <c r="GN2014">
        <f t="shared" si="346"/>
        <v>0.96149438007669685</v>
      </c>
      <c r="GP2014">
        <f t="shared" si="347"/>
        <v>18.023394859135646</v>
      </c>
      <c r="GR2014" s="8">
        <f t="shared" si="386"/>
        <v>-20</v>
      </c>
      <c r="GT2014">
        <f t="shared" si="387"/>
        <v>0.98480775301220802</v>
      </c>
      <c r="GU2014">
        <f t="shared" si="348"/>
        <v>0.96149438007669685</v>
      </c>
      <c r="GW2014">
        <f t="shared" si="349"/>
        <v>18.023394859135646</v>
      </c>
      <c r="GY2014" s="8">
        <f t="shared" si="388"/>
        <v>-25</v>
      </c>
      <c r="HA2014">
        <f t="shared" si="389"/>
        <v>1</v>
      </c>
      <c r="HB2014">
        <f t="shared" si="350"/>
        <v>1</v>
      </c>
      <c r="HD2014">
        <f t="shared" si="351"/>
        <v>25</v>
      </c>
    </row>
    <row r="2015" spans="1:212" x14ac:dyDescent="0.2">
      <c r="A2015">
        <v>-138</v>
      </c>
      <c r="B2015">
        <f t="shared" si="306"/>
        <v>-138</v>
      </c>
      <c r="C2015">
        <f t="shared" si="307"/>
        <v>-0.17364817766693033</v>
      </c>
      <c r="D2015">
        <f t="shared" si="391"/>
        <v>0.96396997169217635</v>
      </c>
      <c r="E2015">
        <f t="shared" si="352"/>
        <v>-3</v>
      </c>
      <c r="G2015">
        <f t="shared" si="309"/>
        <v>-13.297418619832047</v>
      </c>
      <c r="M2015">
        <f t="shared" si="310"/>
        <v>-0.34202014332566871</v>
      </c>
      <c r="N2015">
        <f t="shared" si="311"/>
        <v>0.8712885921207747</v>
      </c>
      <c r="O2015">
        <f t="shared" si="353"/>
        <v>5</v>
      </c>
      <c r="P2015">
        <f t="shared" si="312"/>
        <v>-10.872961333902383</v>
      </c>
      <c r="Q2015">
        <f t="shared" si="313"/>
        <v>-10.872961333902385</v>
      </c>
      <c r="R2015">
        <f t="shared" si="314"/>
        <v>-0.49999999999999994</v>
      </c>
      <c r="S2015">
        <f t="shared" si="315"/>
        <v>-1.893974596215561</v>
      </c>
      <c r="U2015">
        <f t="shared" si="354"/>
        <v>7</v>
      </c>
      <c r="X2015">
        <f t="shared" si="316"/>
        <v>-9.3833939954901346</v>
      </c>
      <c r="Z2015">
        <f t="shared" si="355"/>
        <v>-0.64278760968653925</v>
      </c>
      <c r="AA2015">
        <f t="shared" si="317"/>
        <v>-2.7821431623507187</v>
      </c>
      <c r="AB2015">
        <f t="shared" si="356"/>
        <v>-138</v>
      </c>
      <c r="AC2015">
        <f t="shared" si="357"/>
        <v>10</v>
      </c>
      <c r="AE2015">
        <f t="shared" si="318"/>
        <v>-8.4794981488239323</v>
      </c>
      <c r="AG2015">
        <f t="shared" si="358"/>
        <v>-0.76604444311897801</v>
      </c>
      <c r="AH2015">
        <f t="shared" si="319"/>
        <v>-3.5857777163302189</v>
      </c>
      <c r="AJ2015">
        <f t="shared" si="359"/>
        <v>12</v>
      </c>
      <c r="AL2015">
        <f t="shared" si="320"/>
        <v>-6.3761020317433292</v>
      </c>
      <c r="AN2015">
        <f t="shared" si="360"/>
        <v>-0.8660254037844386</v>
      </c>
      <c r="AO2015">
        <f t="shared" si="321"/>
        <v>-4.2804602288901004</v>
      </c>
      <c r="AP2015">
        <f t="shared" si="322"/>
        <v>-138</v>
      </c>
      <c r="AQ2015">
        <f t="shared" si="361"/>
        <v>15</v>
      </c>
      <c r="AS2015">
        <f t="shared" si="323"/>
        <v>-3.8619594257254026</v>
      </c>
      <c r="AU2015">
        <f t="shared" si="362"/>
        <v>-0.93969262078590832</v>
      </c>
      <c r="AV2015">
        <f t="shared" si="324"/>
        <v>-4.8450831234125458</v>
      </c>
      <c r="AX2015">
        <f t="shared" si="363"/>
        <v>18</v>
      </c>
      <c r="AZ2015">
        <f t="shared" si="325"/>
        <v>-7.136236504873715E-2</v>
      </c>
      <c r="BB2015">
        <f t="shared" si="364"/>
        <v>-0.98480775301220802</v>
      </c>
      <c r="BC2015">
        <f t="shared" si="326"/>
        <v>-5.2624906189604586</v>
      </c>
      <c r="BE2015">
        <f t="shared" si="365"/>
        <v>21</v>
      </c>
      <c r="BG2015">
        <f t="shared" si="327"/>
        <v>5.7868969256944878</v>
      </c>
      <c r="BI2015">
        <f t="shared" si="366"/>
        <v>0</v>
      </c>
      <c r="BJ2015">
        <f t="shared" si="328"/>
        <v>1</v>
      </c>
      <c r="BL2015" t="e">
        <f t="shared" si="367"/>
        <v>#DIV/0!</v>
      </c>
      <c r="BN2015" t="e">
        <f t="shared" si="329"/>
        <v>#DIV/0!</v>
      </c>
      <c r="EL2015">
        <v>-138</v>
      </c>
      <c r="EM2015">
        <f t="shared" si="330"/>
        <v>-285.7513075690336</v>
      </c>
      <c r="EN2015">
        <f t="shared" si="368"/>
        <v>0.62000000000000033</v>
      </c>
      <c r="EO2015" s="8">
        <f t="shared" si="369"/>
        <v>-2</v>
      </c>
      <c r="EQ2015">
        <f t="shared" si="370"/>
        <v>0.17364817766693033</v>
      </c>
      <c r="ER2015">
        <f t="shared" si="331"/>
        <v>0.9986996072255625</v>
      </c>
      <c r="ES2015">
        <f t="shared" si="332"/>
        <v>17.660257631345079</v>
      </c>
      <c r="ET2015">
        <f t="shared" si="333"/>
        <v>17.660257631345079</v>
      </c>
      <c r="EU2015" s="8">
        <f t="shared" si="371"/>
        <v>-4</v>
      </c>
      <c r="EW2015">
        <f t="shared" si="372"/>
        <v>0.34202014332566871</v>
      </c>
      <c r="EX2015">
        <f t="shared" si="334"/>
        <v>0.99441584371801539</v>
      </c>
      <c r="EZ2015">
        <f t="shared" si="335"/>
        <v>17.286082959411889</v>
      </c>
      <c r="FB2015" s="8">
        <f t="shared" si="390"/>
        <v>-6</v>
      </c>
      <c r="FD2015">
        <f t="shared" si="373"/>
        <v>0.49999999999999994</v>
      </c>
      <c r="FE2015">
        <f t="shared" si="336"/>
        <v>0.9860254037844387</v>
      </c>
      <c r="FG2015">
        <f t="shared" si="337"/>
        <v>16.670248639404857</v>
      </c>
      <c r="FI2015" s="8">
        <f t="shared" si="374"/>
        <v>-9</v>
      </c>
      <c r="FK2015">
        <f t="shared" si="375"/>
        <v>0.64278760968653925</v>
      </c>
      <c r="FL2015">
        <f t="shared" si="338"/>
        <v>0.9974479826061321</v>
      </c>
      <c r="FN2015">
        <f t="shared" si="339"/>
        <v>22.223152266939049</v>
      </c>
      <c r="FP2015" s="8">
        <f t="shared" si="376"/>
        <v>-11</v>
      </c>
      <c r="FQ2015" s="8">
        <f t="shared" si="377"/>
        <v>-53</v>
      </c>
      <c r="FR2015">
        <f t="shared" si="378"/>
        <v>0.76604444311897801</v>
      </c>
      <c r="FS2015">
        <f t="shared" si="340"/>
        <v>0.97984716465888966</v>
      </c>
      <c r="FT2015" t="e">
        <f t="shared" si="341"/>
        <v>#NUM!</v>
      </c>
      <c r="FU2015" t="e">
        <f t="shared" si="379"/>
        <v>#NUM!</v>
      </c>
      <c r="FW2015" s="8">
        <f t="shared" si="380"/>
        <v>-14</v>
      </c>
      <c r="FY2015">
        <f t="shared" si="381"/>
        <v>0.8660254037844386</v>
      </c>
      <c r="FZ2015">
        <f t="shared" si="342"/>
        <v>0.98497422611928565</v>
      </c>
      <c r="GB2015">
        <f t="shared" si="343"/>
        <v>20.014539984388406</v>
      </c>
      <c r="GD2015" s="8">
        <f t="shared" si="382"/>
        <v>-17</v>
      </c>
      <c r="GF2015">
        <f t="shared" si="383"/>
        <v>0.93969262078590832</v>
      </c>
      <c r="GG2015">
        <f t="shared" si="344"/>
        <v>0.98101112546008662</v>
      </c>
      <c r="GI2015">
        <f t="shared" si="345"/>
        <v>19.840028985185313</v>
      </c>
      <c r="GK2015" s="8">
        <f t="shared" si="384"/>
        <v>-20</v>
      </c>
      <c r="GM2015">
        <f t="shared" si="385"/>
        <v>0.98480775301220802</v>
      </c>
      <c r="GN2015">
        <f t="shared" si="346"/>
        <v>0.96149438007669685</v>
      </c>
      <c r="GP2015">
        <f t="shared" si="347"/>
        <v>18.023394859135646</v>
      </c>
      <c r="GR2015" s="8">
        <f t="shared" si="386"/>
        <v>-20</v>
      </c>
      <c r="GT2015">
        <f t="shared" si="387"/>
        <v>0.98480775301220802</v>
      </c>
      <c r="GU2015">
        <f t="shared" si="348"/>
        <v>0.96149438007669685</v>
      </c>
      <c r="GW2015">
        <f t="shared" si="349"/>
        <v>18.023394859135646</v>
      </c>
      <c r="GY2015" s="8">
        <f t="shared" si="388"/>
        <v>-25</v>
      </c>
      <c r="HA2015">
        <f t="shared" si="389"/>
        <v>1</v>
      </c>
      <c r="HB2015">
        <f t="shared" si="350"/>
        <v>1</v>
      </c>
      <c r="HD2015">
        <f t="shared" si="351"/>
        <v>25</v>
      </c>
    </row>
    <row r="2016" spans="1:212" x14ac:dyDescent="0.2">
      <c r="A2016">
        <v>-137</v>
      </c>
      <c r="B2016">
        <f t="shared" si="306"/>
        <v>-137</v>
      </c>
      <c r="C2016">
        <f t="shared" si="307"/>
        <v>-0.17364817766693033</v>
      </c>
      <c r="D2016">
        <f t="shared" si="391"/>
        <v>0.96396997169217635</v>
      </c>
      <c r="E2016">
        <f t="shared" si="352"/>
        <v>-3</v>
      </c>
      <c r="G2016">
        <f t="shared" si="309"/>
        <v>-13.297418619832047</v>
      </c>
      <c r="M2016">
        <f t="shared" si="310"/>
        <v>-0.34202014332566871</v>
      </c>
      <c r="N2016">
        <f t="shared" si="311"/>
        <v>0.8712885921207747</v>
      </c>
      <c r="O2016">
        <f t="shared" si="353"/>
        <v>5</v>
      </c>
      <c r="P2016">
        <f t="shared" si="312"/>
        <v>-10.872961333902383</v>
      </c>
      <c r="Q2016">
        <f t="shared" si="313"/>
        <v>-10.872961333902385</v>
      </c>
      <c r="R2016">
        <f t="shared" si="314"/>
        <v>-0.49999999999999994</v>
      </c>
      <c r="S2016">
        <f t="shared" si="315"/>
        <v>-1.873974596215561</v>
      </c>
      <c r="U2016">
        <f t="shared" si="354"/>
        <v>7</v>
      </c>
      <c r="X2016">
        <f t="shared" si="316"/>
        <v>-9.3833939954901346</v>
      </c>
      <c r="Z2016">
        <f t="shared" si="355"/>
        <v>-0.64278760968653925</v>
      </c>
      <c r="AA2016">
        <f t="shared" si="317"/>
        <v>-2.7564316579632573</v>
      </c>
      <c r="AB2016">
        <f t="shared" si="356"/>
        <v>-137</v>
      </c>
      <c r="AC2016">
        <f t="shared" si="357"/>
        <v>10</v>
      </c>
      <c r="AE2016">
        <f t="shared" si="318"/>
        <v>-8.4794981488239323</v>
      </c>
      <c r="AG2016">
        <f t="shared" si="358"/>
        <v>-0.76604444311897801</v>
      </c>
      <c r="AH2016">
        <f t="shared" si="319"/>
        <v>-3.5551359386054604</v>
      </c>
      <c r="AJ2016">
        <f t="shared" si="359"/>
        <v>12</v>
      </c>
      <c r="AL2016">
        <f t="shared" si="320"/>
        <v>-6.3761020317433292</v>
      </c>
      <c r="AN2016">
        <f t="shared" si="360"/>
        <v>-0.8660254037844386</v>
      </c>
      <c r="AO2016">
        <f t="shared" si="321"/>
        <v>-4.2458192127387226</v>
      </c>
      <c r="AP2016">
        <f t="shared" si="322"/>
        <v>-137</v>
      </c>
      <c r="AQ2016">
        <f t="shared" si="361"/>
        <v>15</v>
      </c>
      <c r="AS2016">
        <f t="shared" si="323"/>
        <v>-3.8619594257254026</v>
      </c>
      <c r="AU2016">
        <f t="shared" si="362"/>
        <v>-0.93969262078590832</v>
      </c>
      <c r="AV2016">
        <f t="shared" si="324"/>
        <v>-4.8074954185811096</v>
      </c>
      <c r="AX2016">
        <f t="shared" si="363"/>
        <v>18</v>
      </c>
      <c r="AZ2016">
        <f t="shared" si="325"/>
        <v>-7.136236504873715E-2</v>
      </c>
      <c r="BB2016">
        <f t="shared" si="364"/>
        <v>-0.98480775301220802</v>
      </c>
      <c r="BC2016">
        <f t="shared" si="326"/>
        <v>-5.2230983088399698</v>
      </c>
      <c r="BE2016">
        <f t="shared" si="365"/>
        <v>21</v>
      </c>
      <c r="BG2016">
        <f t="shared" si="327"/>
        <v>5.7868969256944878</v>
      </c>
      <c r="BI2016">
        <f t="shared" si="366"/>
        <v>0</v>
      </c>
      <c r="BJ2016">
        <f t="shared" si="328"/>
        <v>1</v>
      </c>
      <c r="BL2016" t="e">
        <f t="shared" si="367"/>
        <v>#DIV/0!</v>
      </c>
      <c r="BN2016" t="e">
        <f t="shared" si="329"/>
        <v>#DIV/0!</v>
      </c>
      <c r="EL2016">
        <v>-137</v>
      </c>
      <c r="EM2016">
        <f t="shared" si="330"/>
        <v>-285.7513075690336</v>
      </c>
      <c r="EN2016">
        <f t="shared" si="368"/>
        <v>0.63000000000000034</v>
      </c>
      <c r="EO2016" s="8">
        <f t="shared" si="369"/>
        <v>-2</v>
      </c>
      <c r="EQ2016">
        <f t="shared" si="370"/>
        <v>0.17364817766693033</v>
      </c>
      <c r="ER2016">
        <f t="shared" si="331"/>
        <v>0.9986996072255625</v>
      </c>
      <c r="ES2016">
        <f t="shared" si="332"/>
        <v>17.660257631345079</v>
      </c>
      <c r="ET2016">
        <f t="shared" si="333"/>
        <v>17.660257631345079</v>
      </c>
      <c r="EU2016" s="8">
        <f t="shared" si="371"/>
        <v>-4</v>
      </c>
      <c r="EW2016">
        <f t="shared" si="372"/>
        <v>0.34202014332566871</v>
      </c>
      <c r="EX2016">
        <f t="shared" si="334"/>
        <v>0.99441584371801539</v>
      </c>
      <c r="EZ2016">
        <f t="shared" si="335"/>
        <v>17.286082959411889</v>
      </c>
      <c r="FB2016" s="8">
        <f t="shared" si="390"/>
        <v>-6</v>
      </c>
      <c r="FD2016">
        <f t="shared" si="373"/>
        <v>0.49999999999999994</v>
      </c>
      <c r="FE2016">
        <f t="shared" si="336"/>
        <v>0.9860254037844387</v>
      </c>
      <c r="FG2016">
        <f t="shared" si="337"/>
        <v>16.670248639404857</v>
      </c>
      <c r="FI2016" s="8">
        <f t="shared" si="374"/>
        <v>-9</v>
      </c>
      <c r="FK2016">
        <f t="shared" si="375"/>
        <v>0.64278760968653925</v>
      </c>
      <c r="FL2016">
        <f t="shared" si="338"/>
        <v>0.9974479826061321</v>
      </c>
      <c r="FN2016">
        <f t="shared" si="339"/>
        <v>22.223152266939049</v>
      </c>
      <c r="FP2016" s="8">
        <f t="shared" si="376"/>
        <v>-11</v>
      </c>
      <c r="FQ2016" s="8">
        <f t="shared" si="377"/>
        <v>-53</v>
      </c>
      <c r="FR2016">
        <f t="shared" si="378"/>
        <v>0.76604444311897801</v>
      </c>
      <c r="FS2016">
        <f t="shared" si="340"/>
        <v>0.97984716465888966</v>
      </c>
      <c r="FT2016" t="e">
        <f t="shared" si="341"/>
        <v>#NUM!</v>
      </c>
      <c r="FU2016" t="e">
        <f t="shared" si="379"/>
        <v>#NUM!</v>
      </c>
      <c r="FW2016" s="8">
        <f t="shared" si="380"/>
        <v>-14</v>
      </c>
      <c r="FY2016">
        <f t="shared" si="381"/>
        <v>0.8660254037844386</v>
      </c>
      <c r="FZ2016">
        <f t="shared" si="342"/>
        <v>0.98497422611928565</v>
      </c>
      <c r="GB2016">
        <f t="shared" si="343"/>
        <v>20.014539984388406</v>
      </c>
      <c r="GD2016" s="8">
        <f t="shared" si="382"/>
        <v>-17</v>
      </c>
      <c r="GF2016">
        <f t="shared" si="383"/>
        <v>0.93969262078590832</v>
      </c>
      <c r="GG2016">
        <f t="shared" si="344"/>
        <v>0.98101112546008662</v>
      </c>
      <c r="GI2016">
        <f t="shared" si="345"/>
        <v>19.840028985185313</v>
      </c>
      <c r="GK2016" s="8">
        <f t="shared" si="384"/>
        <v>-20</v>
      </c>
      <c r="GM2016">
        <f t="shared" si="385"/>
        <v>0.98480775301220802</v>
      </c>
      <c r="GN2016">
        <f t="shared" si="346"/>
        <v>0.96149438007669685</v>
      </c>
      <c r="GP2016">
        <f t="shared" si="347"/>
        <v>18.023394859135646</v>
      </c>
      <c r="GR2016" s="8">
        <f t="shared" si="386"/>
        <v>-20</v>
      </c>
      <c r="GT2016">
        <f t="shared" si="387"/>
        <v>0.98480775301220802</v>
      </c>
      <c r="GU2016">
        <f t="shared" si="348"/>
        <v>0.96149438007669685</v>
      </c>
      <c r="GW2016">
        <f t="shared" si="349"/>
        <v>18.023394859135646</v>
      </c>
      <c r="GY2016" s="8">
        <f t="shared" si="388"/>
        <v>-25</v>
      </c>
      <c r="HA2016">
        <f t="shared" si="389"/>
        <v>1</v>
      </c>
      <c r="HB2016">
        <f t="shared" si="350"/>
        <v>1</v>
      </c>
      <c r="HD2016">
        <f t="shared" si="351"/>
        <v>25</v>
      </c>
    </row>
    <row r="2017" spans="1:212" x14ac:dyDescent="0.2">
      <c r="A2017">
        <v>-136</v>
      </c>
      <c r="B2017">
        <f t="shared" ref="B2017:B2080" si="392">A2017* dex</f>
        <v>-136</v>
      </c>
      <c r="C2017">
        <f t="shared" ref="C2017:C2080" si="393">(SIN($B$101))</f>
        <v>-0.17364817766693033</v>
      </c>
      <c r="D2017">
        <f t="shared" ref="D2017:D2048" si="394">vita*SIN($B$101)/alfa*ABS(E2017)+ABS(COS($B$101))</f>
        <v>0.96396997169217635</v>
      </c>
      <c r="E2017">
        <f t="shared" si="352"/>
        <v>-3</v>
      </c>
      <c r="G2017">
        <f t="shared" ref="G2017:G2080" si="395">alfa/C2017/(vita)*(C2017+SQRT(1-(vita*(C2017)*ABS(E2017/alfa)+COS(ASIN(C2017)))^2))</f>
        <v>-13.297418619832047</v>
      </c>
      <c r="M2017">
        <f t="shared" ref="M2017:M2080" si="396">(SIN($C$101))</f>
        <v>-0.34202014332566871</v>
      </c>
      <c r="N2017">
        <f t="shared" ref="N2017:N2080" si="397">vita*M2017/alfa*ABS(O2017)+ABS(COS(ASIN(M2017)))</f>
        <v>0.8712885921207747</v>
      </c>
      <c r="O2017">
        <f t="shared" si="353"/>
        <v>5</v>
      </c>
      <c r="P2017">
        <f t="shared" ref="P2017:P2080" si="398">alfa/M2017/(vita)*(M2017+SQRT(1-(vita*(M2017)*ABS(O2017/alfa)+COS(ASIN(M2017)))^2))</f>
        <v>-10.872961333902383</v>
      </c>
      <c r="Q2017">
        <f t="shared" ref="Q2017:Q2080" si="399">IF(N2017&lt;1,1/vita*(alfa+alfa/M2017*SQRT(1-N2017^2)),"")</f>
        <v>-10.872961333902385</v>
      </c>
      <c r="R2017">
        <f t="shared" ref="R2017:R2080" si="400">(SIN($D$101))</f>
        <v>-0.49999999999999994</v>
      </c>
      <c r="S2017">
        <f t="shared" ref="S2017:S2080" si="401">vita*SIN($D$101)/alfa*(ABS($B2017))+ABS(COS($D$101))</f>
        <v>-1.8539745962155609</v>
      </c>
      <c r="U2017">
        <f t="shared" si="354"/>
        <v>7</v>
      </c>
      <c r="X2017">
        <f t="shared" ref="X2017:X2080" si="402">alfa/R2017/(vita)*(R2017+SQRT(1-(vita*(R2017)*ABS(U2017/alfa)+COS(ASIN(R2017)))^2))</f>
        <v>-9.3833939954901346</v>
      </c>
      <c r="Z2017">
        <f t="shared" si="355"/>
        <v>-0.64278760968653925</v>
      </c>
      <c r="AA2017">
        <f t="shared" ref="AA2017:AA2080" si="403">vita*SIN($E$101)/alfa*(ABS($B2017))+ABS(COS($E$101))</f>
        <v>-2.7307201535757955</v>
      </c>
      <c r="AB2017">
        <f t="shared" si="356"/>
        <v>-136</v>
      </c>
      <c r="AC2017">
        <f t="shared" si="357"/>
        <v>10</v>
      </c>
      <c r="AE2017">
        <f t="shared" ref="AE2017:AE2080" si="404">alfa/Z2017/(vita)*(Z2017+SQRT(1-(vita*(Z2017)*ABS(AC2017/alfa)+COS(ASIN(Z2017)))^2))</f>
        <v>-8.4794981488239323</v>
      </c>
      <c r="AG2017">
        <f t="shared" si="358"/>
        <v>-0.76604444311897801</v>
      </c>
      <c r="AH2017">
        <f t="shared" ref="AH2017:AH2080" si="405">vita*SIN($F$101)/alfa*(ABS($B2017))+ABS(COS($F$101))</f>
        <v>-3.524494160880701</v>
      </c>
      <c r="AJ2017">
        <f t="shared" si="359"/>
        <v>12</v>
      </c>
      <c r="AL2017">
        <f t="shared" ref="AL2017:AL2080" si="406">alfa/AG2017/(vita)*(AG2017+SQRT(1-(vita*(AG2017)*ABS(AJ2017/alfa)+COS(ASIN(AG2017)))^2))</f>
        <v>-6.3761020317433292</v>
      </c>
      <c r="AN2017">
        <f t="shared" si="360"/>
        <v>-0.8660254037844386</v>
      </c>
      <c r="AO2017">
        <f t="shared" ref="AO2017:AO2080" si="407">vita*SIN($G$101)/alfa*(ABS($B2017))+ABS(COS($G$101))</f>
        <v>-4.2111781965873449</v>
      </c>
      <c r="AP2017">
        <f t="shared" ref="AP2017:AP2080" si="408">B2017</f>
        <v>-136</v>
      </c>
      <c r="AQ2017">
        <f t="shared" si="361"/>
        <v>15</v>
      </c>
      <c r="AS2017">
        <f t="shared" ref="AS2017:AS2080" si="409">alfa/AN2017/(vita)*(AN2017+SQRT(1-(vita*(AN2017)*ABS(AQ2017/alfa)+COS(ASIN(AN2017)))^2))</f>
        <v>-3.8619594257254026</v>
      </c>
      <c r="AU2017">
        <f t="shared" si="362"/>
        <v>-0.93969262078590832</v>
      </c>
      <c r="AV2017">
        <f t="shared" ref="AV2017:AV2080" si="410">vita*SIN($H$101)/alfa*(ABS($B2017))+ABS(COS($H$101))</f>
        <v>-4.7699077137496735</v>
      </c>
      <c r="AX2017">
        <f t="shared" si="363"/>
        <v>18</v>
      </c>
      <c r="AZ2017">
        <f t="shared" ref="AZ2017:AZ2080" si="411">alfa/AU2017/(vita)*(AU2017+SQRT(1-(vita*(AU2017)*ABS(AX2017/alfa)+COS(ASIN(AU2017)))^2))</f>
        <v>-7.136236504873715E-2</v>
      </c>
      <c r="BB2017">
        <f t="shared" si="364"/>
        <v>-0.98480775301220802</v>
      </c>
      <c r="BC2017">
        <f t="shared" ref="BC2017:BC2080" si="412">vita*SIN($I$101)/alfa*(ABS($B2017))+ABS(COS($I$101))</f>
        <v>-5.1837059987194811</v>
      </c>
      <c r="BE2017">
        <f t="shared" si="365"/>
        <v>21</v>
      </c>
      <c r="BG2017">
        <f t="shared" ref="BG2017:BG2080" si="413">alfa/BB2017/(vita)*(BB2017+SQRT(1-(vita*(BB2017)*ABS(BE2017/alfa)+COS(ASIN(BB2017)))^2))</f>
        <v>5.7868969256944878</v>
      </c>
      <c r="BI2017">
        <f t="shared" si="366"/>
        <v>0</v>
      </c>
      <c r="BJ2017">
        <f t="shared" ref="BJ2017:BJ2080" si="414">vita*SIN($J$101)/alfa*(ABS($B2017))+ABS(COS($J$101))</f>
        <v>1</v>
      </c>
      <c r="BL2017" t="e">
        <f t="shared" si="367"/>
        <v>#DIV/0!</v>
      </c>
      <c r="BN2017" t="e">
        <f t="shared" ref="BN2017:BN2080" si="415">alfa/BI2017/(vita)*(BI2017+SQRT(1-(vita*(BI2017)*ABS(BL2017/alfa)+COS(ASIN(BI2017)))^2))</f>
        <v>#DIV/0!</v>
      </c>
      <c r="EL2017">
        <v>-136</v>
      </c>
      <c r="EM2017">
        <f t="shared" ref="EM2017:EM2080" si="416">alfa/vita/EQ2017*((EP$1952*EXP(-2*vita*EN2017)-1)/(EP$1952*EXP(-2*vita*EN2017)+1)-COS(RADIANS(EQ$1951*10)))</f>
        <v>-285.7513075690336</v>
      </c>
      <c r="EN2017">
        <f t="shared" si="368"/>
        <v>0.64000000000000035</v>
      </c>
      <c r="EO2017" s="8">
        <f t="shared" si="369"/>
        <v>-2</v>
      </c>
      <c r="EQ2017">
        <f t="shared" si="370"/>
        <v>0.17364817766693033</v>
      </c>
      <c r="ER2017">
        <f t="shared" ref="ER2017:ER2080" si="417">vita*SIN(RADIANS(EQ$1951*10))/alfa*(ABS($EO2017))+ABS(COS(RADIANS(EQ$1951*10)))</f>
        <v>0.9986996072255625</v>
      </c>
      <c r="ES2017">
        <f t="shared" ref="ES2017:ES2080" si="418">-1/EQ2017*alfa/vita*SQRT(1-(vita*EO2017/alfa*EQ2017-COS(RADIANS(EQ$1951*10)))^2)+alfa/vita</f>
        <v>17.660257631345079</v>
      </c>
      <c r="ET2017">
        <f t="shared" ref="ET2017:ET2080" si="419">1/vita*(alfa-alfa/EQ2017*SQRT(1-ER2017^2))</f>
        <v>17.660257631345079</v>
      </c>
      <c r="EU2017" s="8">
        <f t="shared" si="371"/>
        <v>-4</v>
      </c>
      <c r="EW2017">
        <f t="shared" si="372"/>
        <v>0.34202014332566871</v>
      </c>
      <c r="EX2017">
        <f t="shared" ref="EX2017:EX2080" si="420">vita*EW2017/alfa*ABS(EU2017)+ABS(COS(RADIANS(EW$1951*10)))</f>
        <v>0.99441584371801539</v>
      </c>
      <c r="EZ2017">
        <f t="shared" ref="EZ2017:EZ2080" si="421">IF(EX2017&lt;=1,1/vita*(alfa-alfa/EW2017*SQRT(1-EX2017^2)),"")</f>
        <v>17.286082959411889</v>
      </c>
      <c r="FB2017" s="8">
        <f t="shared" si="390"/>
        <v>-6</v>
      </c>
      <c r="FD2017">
        <f t="shared" si="373"/>
        <v>0.49999999999999994</v>
      </c>
      <c r="FE2017">
        <f t="shared" ref="FE2017:FE2080" si="422">vita*FD2017/alfa*ABS(FB2017)+ABS(COS(RADIANS(FD$1951*10)))</f>
        <v>0.9860254037844387</v>
      </c>
      <c r="FG2017">
        <f t="shared" ref="FG2017:FG2080" si="423">IF(FE2017&lt;=1,1/vita*(alfa-alfa/FD2017*SQRT(1-FE2017^2)),"")</f>
        <v>16.670248639404857</v>
      </c>
      <c r="FI2017" s="8">
        <f t="shared" si="374"/>
        <v>-9</v>
      </c>
      <c r="FK2017">
        <f t="shared" si="375"/>
        <v>0.64278760968653925</v>
      </c>
      <c r="FL2017">
        <f t="shared" ref="FL2017:FL2080" si="424">vita*FK2017/alfa*ABS(FI2017)+ABS(COS(RADIANS(FK$1951*10)))</f>
        <v>0.9974479826061321</v>
      </c>
      <c r="FN2017">
        <f t="shared" ref="FN2017:FN2080" si="425">IF(FL2017&lt;=1,1/vita*(alfa-alfa/FK2017*SQRT(1-FL2017^2)),"")</f>
        <v>22.223152266939049</v>
      </c>
      <c r="FP2017" s="8">
        <f t="shared" si="376"/>
        <v>-11</v>
      </c>
      <c r="FQ2017" s="8">
        <f t="shared" si="377"/>
        <v>-53</v>
      </c>
      <c r="FR2017">
        <f t="shared" si="378"/>
        <v>0.76604444311897801</v>
      </c>
      <c r="FS2017">
        <f t="shared" ref="FS2017:FS2080" si="426">vita*FR2017/alfa*ABS(FP2017)+ABS(COS(RADIANS(FR$1951*10)))</f>
        <v>0.97984716465888966</v>
      </c>
      <c r="FT2017" t="e">
        <f t="shared" ref="FT2017:FT2080" si="427">alfa/FR2017/(vita)*(FR2017-SQRT(1-(vita*(FR2017)*ABS(FQ2017/alfa)+COS(ASIN(FR2017)))^2))</f>
        <v>#NUM!</v>
      </c>
      <c r="FU2017" t="e">
        <f t="shared" si="379"/>
        <v>#NUM!</v>
      </c>
      <c r="FW2017" s="8">
        <f t="shared" si="380"/>
        <v>-14</v>
      </c>
      <c r="FY2017">
        <f t="shared" si="381"/>
        <v>0.8660254037844386</v>
      </c>
      <c r="FZ2017">
        <f t="shared" ref="FZ2017:FZ2080" si="428">vita*FY2017/alfa*ABS(FW2017)+ABS(COS(RADIANS(FY$1951*10)))</f>
        <v>0.98497422611928565</v>
      </c>
      <c r="GB2017">
        <f t="shared" ref="GB2017:GB2080" si="429">IF(FZ2017&lt;=1,1/vita*(alfa-alfa/FY2017*SQRT(1-FZ2017^2)),"")</f>
        <v>20.014539984388406</v>
      </c>
      <c r="GD2017" s="8">
        <f t="shared" si="382"/>
        <v>-17</v>
      </c>
      <c r="GF2017">
        <f t="shared" si="383"/>
        <v>0.93969262078590832</v>
      </c>
      <c r="GG2017">
        <f t="shared" ref="GG2017:GG2080" si="430">vita*GF2017/alfa*ABS(GD2017)+ABS(COS(RADIANS(GF$1951*10)))</f>
        <v>0.98101112546008662</v>
      </c>
      <c r="GI2017">
        <f t="shared" ref="GI2017:GI2080" si="431">IF(GG2017&lt;=1,1/vita*(alfa-alfa/GF2017*SQRT(1-GG2017^2)),"")</f>
        <v>19.840028985185313</v>
      </c>
      <c r="GK2017" s="8">
        <f t="shared" si="384"/>
        <v>-20</v>
      </c>
      <c r="GM2017">
        <f t="shared" si="385"/>
        <v>0.98480775301220802</v>
      </c>
      <c r="GN2017">
        <f t="shared" ref="GN2017:GN2080" si="432">vita*GM2017/alfa*ABS(GK2017)+ABS(COS(RADIANS(GM$1951*10)))</f>
        <v>0.96149438007669685</v>
      </c>
      <c r="GP2017">
        <f t="shared" ref="GP2017:GP2080" si="433">IF(GN2017&lt;=1,1/vita*(alfa-alfa/GM2017*SQRT(1-GN2017^2)),"")</f>
        <v>18.023394859135646</v>
      </c>
      <c r="GR2017" s="8">
        <f t="shared" si="386"/>
        <v>-20</v>
      </c>
      <c r="GT2017">
        <f t="shared" si="387"/>
        <v>0.98480775301220802</v>
      </c>
      <c r="GU2017">
        <f t="shared" ref="GU2017:GU2080" si="434">vita*GT2017/alfa*ABS(GR2017)+ABS(COS(RADIANS(GT$1951*10)))</f>
        <v>0.96149438007669685</v>
      </c>
      <c r="GW2017">
        <f t="shared" ref="GW2017:GW2080" si="435">IF(GU2017&lt;=1,1/vita*(alfa-alfa/GT2017*SQRT(1-GU2017^2)),"")</f>
        <v>18.023394859135646</v>
      </c>
      <c r="GY2017" s="8">
        <f t="shared" si="388"/>
        <v>-25</v>
      </c>
      <c r="HA2017">
        <f t="shared" si="389"/>
        <v>1</v>
      </c>
      <c r="HB2017">
        <f t="shared" ref="HB2017:HB2080" si="436">vita*HA2017/alfa*ABS(GY2017)+ABS(COS(RADIANS(HA$1951*10)))</f>
        <v>1</v>
      </c>
      <c r="HD2017">
        <f t="shared" ref="HD2017:HD2080" si="437">IF(HB2017&lt;=1,1/vita*(alfa-alfa/HA2017*SQRT(1-HB2017^2)),"")</f>
        <v>25</v>
      </c>
    </row>
    <row r="2018" spans="1:212" x14ac:dyDescent="0.2">
      <c r="A2018">
        <v>-135</v>
      </c>
      <c r="B2018">
        <f t="shared" si="392"/>
        <v>-135</v>
      </c>
      <c r="C2018">
        <f t="shared" si="393"/>
        <v>-0.17364817766693033</v>
      </c>
      <c r="D2018">
        <f t="shared" si="394"/>
        <v>0.96396997169217635</v>
      </c>
      <c r="E2018">
        <f t="shared" ref="E2018:E2081" si="438">IF($B2018&lt;-ABS(E$1948),-ABS(E$1948),IF($B2018&gt;ABS(E$1948),ABS(E$1948),$B2018))</f>
        <v>-3</v>
      </c>
      <c r="G2018">
        <f t="shared" si="395"/>
        <v>-13.297418619832047</v>
      </c>
      <c r="M2018">
        <f t="shared" si="396"/>
        <v>-0.34202014332566871</v>
      </c>
      <c r="N2018">
        <f t="shared" si="397"/>
        <v>0.8712885921207747</v>
      </c>
      <c r="O2018">
        <f t="shared" ref="O2018:O2081" si="439">IF(ABS($B2018)&gt;$O$1948,SIGN($B2018)*$O$1948,$B2018)</f>
        <v>5</v>
      </c>
      <c r="P2018">
        <f t="shared" si="398"/>
        <v>-10.872961333902383</v>
      </c>
      <c r="Q2018">
        <f t="shared" si="399"/>
        <v>-10.872961333902385</v>
      </c>
      <c r="R2018">
        <f t="shared" si="400"/>
        <v>-0.49999999999999994</v>
      </c>
      <c r="S2018">
        <f t="shared" si="401"/>
        <v>-1.8339745962155609</v>
      </c>
      <c r="U2018">
        <f t="shared" ref="U2018:U2081" si="440">IF(ABS($B2018)&gt;T$1948,SIGN($B2018)*$T$1948,$B2018)</f>
        <v>7</v>
      </c>
      <c r="X2018">
        <f t="shared" si="402"/>
        <v>-9.3833939954901346</v>
      </c>
      <c r="Z2018">
        <f t="shared" ref="Z2018:Z2081" si="441">(SIN($E$101))</f>
        <v>-0.64278760968653925</v>
      </c>
      <c r="AA2018">
        <f t="shared" si="403"/>
        <v>-2.7050086491883341</v>
      </c>
      <c r="AB2018">
        <f t="shared" ref="AB2018:AB2081" si="442">B2018</f>
        <v>-135</v>
      </c>
      <c r="AC2018">
        <f t="shared" ref="AC2018:AC2081" si="443">IF(ABS($B2018)&gt;$AB$1948,SIGN($B2018)*$AB$1948,$B2018)</f>
        <v>10</v>
      </c>
      <c r="AE2018">
        <f t="shared" si="404"/>
        <v>-8.4794981488239323</v>
      </c>
      <c r="AG2018">
        <f t="shared" ref="AG2018:AG2081" si="444">(SIN($F$101))</f>
        <v>-0.76604444311897801</v>
      </c>
      <c r="AH2018">
        <f t="shared" si="405"/>
        <v>-3.4938523831559416</v>
      </c>
      <c r="AJ2018">
        <f t="shared" ref="AJ2018:AJ2081" si="445">IF(ABS($B2018)&gt;$AI$1948,SIGN($B2018)*$AI$1948,$B2018)</f>
        <v>12</v>
      </c>
      <c r="AL2018">
        <f t="shared" si="406"/>
        <v>-6.3761020317433292</v>
      </c>
      <c r="AN2018">
        <f t="shared" ref="AN2018:AN2081" si="446">(SIN($G$101))</f>
        <v>-0.8660254037844386</v>
      </c>
      <c r="AO2018">
        <f t="shared" si="407"/>
        <v>-4.1765371804359681</v>
      </c>
      <c r="AP2018">
        <f t="shared" si="408"/>
        <v>-135</v>
      </c>
      <c r="AQ2018">
        <f t="shared" ref="AQ2018:AQ2081" si="447">IF(ABS($B2018)&gt;$AP$1948,SIGN($B2018)*$AP$1948,$B2018)</f>
        <v>15</v>
      </c>
      <c r="AS2018">
        <f t="shared" si="409"/>
        <v>-3.8619594257254026</v>
      </c>
      <c r="AU2018">
        <f t="shared" ref="AU2018:AU2081" si="448">(SIN($H$101))</f>
        <v>-0.93969262078590832</v>
      </c>
      <c r="AV2018">
        <f t="shared" si="410"/>
        <v>-4.7323200089182373</v>
      </c>
      <c r="AX2018">
        <f t="shared" ref="AX2018:AX2081" si="449">IF(ABS($B2018)&gt;$AW$1948,SIGN($B2018)*$AW$1948,$B2018)</f>
        <v>18</v>
      </c>
      <c r="AZ2018">
        <f t="shared" si="411"/>
        <v>-7.136236504873715E-2</v>
      </c>
      <c r="BB2018">
        <f t="shared" ref="BB2018:BB2081" si="450">(SIN($I$101))</f>
        <v>-0.98480775301220802</v>
      </c>
      <c r="BC2018">
        <f t="shared" si="412"/>
        <v>-5.1443136885989933</v>
      </c>
      <c r="BE2018">
        <f t="shared" ref="BE2018:BE2081" si="451">IF(ABS($B2018)&gt;$BD$1948,SIGN($B2018)*$BD$1948,$B2018)</f>
        <v>21</v>
      </c>
      <c r="BG2018">
        <f t="shared" si="413"/>
        <v>5.7868969256944878</v>
      </c>
      <c r="BI2018">
        <f t="shared" ref="BI2018:BI2081" si="452">(SIN($J$101))</f>
        <v>0</v>
      </c>
      <c r="BJ2018">
        <f t="shared" si="414"/>
        <v>1</v>
      </c>
      <c r="BL2018" t="e">
        <f t="shared" ref="BL2018:BL2081" si="453">IF(ABS($B2018)&gt;$BK$1948,SIGN($B2018)*$BK$1948,$B2018)</f>
        <v>#DIV/0!</v>
      </c>
      <c r="BN2018" t="e">
        <f t="shared" si="415"/>
        <v>#DIV/0!</v>
      </c>
      <c r="EL2018">
        <v>-135</v>
      </c>
      <c r="EM2018">
        <f t="shared" si="416"/>
        <v>-285.7513075690336</v>
      </c>
      <c r="EN2018">
        <f t="shared" ref="EN2018:EN2081" si="454">EN2017+dt</f>
        <v>0.65000000000000036</v>
      </c>
      <c r="EO2018" s="8">
        <f t="shared" ref="EO2018:EO2081" si="455">IF($B2018&lt;-ABS(EO$1948),-ABS(EO$1948),IF($B2018&gt;ABS(EO$1948),ABS(EO$1948),$B2018))</f>
        <v>-2</v>
      </c>
      <c r="EQ2018">
        <f t="shared" ref="EQ2018:EQ2081" si="456">(SIN(RADIANS(EQ$1951*10)))</f>
        <v>0.17364817766693033</v>
      </c>
      <c r="ER2018">
        <f t="shared" si="417"/>
        <v>0.9986996072255625</v>
      </c>
      <c r="ES2018">
        <f t="shared" si="418"/>
        <v>17.660257631345079</v>
      </c>
      <c r="ET2018">
        <f t="shared" si="419"/>
        <v>17.660257631345079</v>
      </c>
      <c r="EU2018" s="8">
        <f t="shared" ref="EU2018:EU2081" si="457">IF($B2018&lt;-ABS(EU$1948),-ABS(EU$1948),IF($B2018&gt;ABS(EU$1948),ABS(EU$1948),$B2018))</f>
        <v>-4</v>
      </c>
      <c r="EW2018">
        <f t="shared" ref="EW2018:EW2081" si="458">(SIN(RADIANS(EW$1951*10)))</f>
        <v>0.34202014332566871</v>
      </c>
      <c r="EX2018">
        <f t="shared" si="420"/>
        <v>0.99441584371801539</v>
      </c>
      <c r="EZ2018">
        <f t="shared" si="421"/>
        <v>17.286082959411889</v>
      </c>
      <c r="FB2018" s="8">
        <f t="shared" si="390"/>
        <v>-6</v>
      </c>
      <c r="FD2018">
        <f t="shared" ref="FD2018:FD2081" si="459">(SIN(RADIANS(FD$1951*10)))</f>
        <v>0.49999999999999994</v>
      </c>
      <c r="FE2018">
        <f t="shared" si="422"/>
        <v>0.9860254037844387</v>
      </c>
      <c r="FG2018">
        <f t="shared" si="423"/>
        <v>16.670248639404857</v>
      </c>
      <c r="FI2018" s="8">
        <f t="shared" ref="FI2018:FI2081" si="460">IF($B2018&lt;-ABS(FI$1948),-ABS(FI$1948),IF($B2018&gt;ABS(FI$1948),ABS(FI$1948),$B2018))</f>
        <v>-9</v>
      </c>
      <c r="FK2018">
        <f t="shared" ref="FK2018:FK2081" si="461">(SIN(RADIANS(FK$1951*10)))</f>
        <v>0.64278760968653925</v>
      </c>
      <c r="FL2018">
        <f t="shared" si="424"/>
        <v>0.9974479826061321</v>
      </c>
      <c r="FN2018">
        <f t="shared" si="425"/>
        <v>22.223152266939049</v>
      </c>
      <c r="FP2018" s="8">
        <f t="shared" ref="FP2018:FP2081" si="462">IF($B2018&lt;-ABS(FP$1948),-ABS(FP$1948),IF($B2018&gt;ABS(FP$1948),ABS(FP$1948),$B2018))</f>
        <v>-11</v>
      </c>
      <c r="FQ2018" s="8">
        <f t="shared" ref="FQ2018:FQ2081" si="463">IF($B2018&lt;-ABS($FS$1944),-ABS($FS$1944),IF($B2018&gt;ABS($FS$1944),ABS($FS$1944),$B2018))</f>
        <v>-53</v>
      </c>
      <c r="FR2018">
        <f t="shared" ref="FR2018:FR2081" si="464">(SIN(RADIANS(FR$1951*10)))</f>
        <v>0.76604444311897801</v>
      </c>
      <c r="FS2018">
        <f t="shared" si="426"/>
        <v>0.97984716465888966</v>
      </c>
      <c r="FT2018" t="e">
        <f t="shared" si="427"/>
        <v>#NUM!</v>
      </c>
      <c r="FU2018" t="e">
        <f t="shared" ref="FU2018:FU2081" si="465">FT2018</f>
        <v>#NUM!</v>
      </c>
      <c r="FW2018" s="8">
        <f t="shared" ref="FW2018:FW2081" si="466">IF($B2018&lt;-ABS(FW$1948),-ABS(FW$1948),IF($B2018&gt;ABS(FW$1948),ABS(FW$1948),$B2018))</f>
        <v>-14</v>
      </c>
      <c r="FY2018">
        <f t="shared" ref="FY2018:FY2081" si="467">(SIN(RADIANS(FY$1951*10)))</f>
        <v>0.8660254037844386</v>
      </c>
      <c r="FZ2018">
        <f t="shared" si="428"/>
        <v>0.98497422611928565</v>
      </c>
      <c r="GB2018">
        <f t="shared" si="429"/>
        <v>20.014539984388406</v>
      </c>
      <c r="GD2018" s="8">
        <f t="shared" ref="GD2018:GD2081" si="468">IF($B2018&lt;-ABS(GD$1948),-ABS(GD$1948),IF($B2018&gt;ABS(GD$1948),ABS(GD$1948),$B2018))</f>
        <v>-17</v>
      </c>
      <c r="GF2018">
        <f t="shared" ref="GF2018:GF2081" si="469">(SIN(RADIANS(GF$1951*10)))</f>
        <v>0.93969262078590832</v>
      </c>
      <c r="GG2018">
        <f t="shared" si="430"/>
        <v>0.98101112546008662</v>
      </c>
      <c r="GI2018">
        <f t="shared" si="431"/>
        <v>19.840028985185313</v>
      </c>
      <c r="GK2018" s="8">
        <f t="shared" ref="GK2018:GK2081" si="470">IF($B2018&lt;-ABS(GK$1948),-ABS(GK$1948),IF($B2018&gt;ABS(GK$1948),ABS(GK$1948),$B2018))</f>
        <v>-20</v>
      </c>
      <c r="GM2018">
        <f t="shared" ref="GM2018:GM2081" si="471">(SIN(RADIANS(GM$1951*10)))</f>
        <v>0.98480775301220802</v>
      </c>
      <c r="GN2018">
        <f t="shared" si="432"/>
        <v>0.96149438007669685</v>
      </c>
      <c r="GP2018">
        <f t="shared" si="433"/>
        <v>18.023394859135646</v>
      </c>
      <c r="GR2018" s="8">
        <f t="shared" ref="GR2018:GR2081" si="472">IF($B2018&lt;-ABS(GR$1948),-ABS(GR$1948),IF($B2018&gt;ABS(GR$1948),ABS(GR$1948),$B2018))</f>
        <v>-20</v>
      </c>
      <c r="GT2018">
        <f t="shared" ref="GT2018:GT2081" si="473">(SIN(RADIANS(GT$1951*10)))</f>
        <v>0.98480775301220802</v>
      </c>
      <c r="GU2018">
        <f t="shared" si="434"/>
        <v>0.96149438007669685</v>
      </c>
      <c r="GW2018">
        <f t="shared" si="435"/>
        <v>18.023394859135646</v>
      </c>
      <c r="GY2018" s="8">
        <f t="shared" ref="GY2018:GY2081" si="474">IF($B2018&lt;-ABS(GY$1948),-ABS(GY$1948),IF($B2018&gt;ABS(GY$1948),ABS(GY$1948),$B2018))</f>
        <v>-25</v>
      </c>
      <c r="HA2018">
        <f t="shared" ref="HA2018:HA2081" si="475">(SIN(RADIANS(HA$1951*10)))</f>
        <v>1</v>
      </c>
      <c r="HB2018">
        <f t="shared" si="436"/>
        <v>1</v>
      </c>
      <c r="HD2018">
        <f t="shared" si="437"/>
        <v>25</v>
      </c>
    </row>
    <row r="2019" spans="1:212" x14ac:dyDescent="0.2">
      <c r="A2019">
        <v>-134</v>
      </c>
      <c r="B2019">
        <f t="shared" si="392"/>
        <v>-134</v>
      </c>
      <c r="C2019">
        <f t="shared" si="393"/>
        <v>-0.17364817766693033</v>
      </c>
      <c r="D2019">
        <f t="shared" si="394"/>
        <v>0.96396997169217635</v>
      </c>
      <c r="E2019">
        <f t="shared" si="438"/>
        <v>-3</v>
      </c>
      <c r="G2019">
        <f t="shared" si="395"/>
        <v>-13.297418619832047</v>
      </c>
      <c r="M2019">
        <f t="shared" si="396"/>
        <v>-0.34202014332566871</v>
      </c>
      <c r="N2019">
        <f t="shared" si="397"/>
        <v>0.8712885921207747</v>
      </c>
      <c r="O2019">
        <f t="shared" si="439"/>
        <v>5</v>
      </c>
      <c r="P2019">
        <f t="shared" si="398"/>
        <v>-10.872961333902383</v>
      </c>
      <c r="Q2019">
        <f t="shared" si="399"/>
        <v>-10.872961333902385</v>
      </c>
      <c r="R2019">
        <f t="shared" si="400"/>
        <v>-0.49999999999999994</v>
      </c>
      <c r="S2019">
        <f t="shared" si="401"/>
        <v>-1.8139745962155609</v>
      </c>
      <c r="U2019">
        <f t="shared" si="440"/>
        <v>7</v>
      </c>
      <c r="X2019">
        <f t="shared" si="402"/>
        <v>-9.3833939954901346</v>
      </c>
      <c r="Z2019">
        <f t="shared" si="441"/>
        <v>-0.64278760968653925</v>
      </c>
      <c r="AA2019">
        <f t="shared" si="403"/>
        <v>-2.6792971448008722</v>
      </c>
      <c r="AB2019">
        <f t="shared" si="442"/>
        <v>-134</v>
      </c>
      <c r="AC2019">
        <f t="shared" si="443"/>
        <v>10</v>
      </c>
      <c r="AE2019">
        <f t="shared" si="404"/>
        <v>-8.4794981488239323</v>
      </c>
      <c r="AG2019">
        <f t="shared" si="444"/>
        <v>-0.76604444311897801</v>
      </c>
      <c r="AH2019">
        <f t="shared" si="405"/>
        <v>-3.4632106054311831</v>
      </c>
      <c r="AJ2019">
        <f t="shared" si="445"/>
        <v>12</v>
      </c>
      <c r="AL2019">
        <f t="shared" si="406"/>
        <v>-6.3761020317433292</v>
      </c>
      <c r="AN2019">
        <f t="shared" si="446"/>
        <v>-0.8660254037844386</v>
      </c>
      <c r="AO2019">
        <f t="shared" si="407"/>
        <v>-4.1418961642845904</v>
      </c>
      <c r="AP2019">
        <f t="shared" si="408"/>
        <v>-134</v>
      </c>
      <c r="AQ2019">
        <f t="shared" si="447"/>
        <v>15</v>
      </c>
      <c r="AS2019">
        <f t="shared" si="409"/>
        <v>-3.8619594257254026</v>
      </c>
      <c r="AU2019">
        <f t="shared" si="448"/>
        <v>-0.93969262078590832</v>
      </c>
      <c r="AV2019">
        <f t="shared" si="410"/>
        <v>-4.6947323040868003</v>
      </c>
      <c r="AX2019">
        <f t="shared" si="449"/>
        <v>18</v>
      </c>
      <c r="AZ2019">
        <f t="shared" si="411"/>
        <v>-7.136236504873715E-2</v>
      </c>
      <c r="BB2019">
        <f t="shared" si="450"/>
        <v>-0.98480775301220802</v>
      </c>
      <c r="BC2019">
        <f t="shared" si="412"/>
        <v>-5.1049213784785046</v>
      </c>
      <c r="BE2019">
        <f t="shared" si="451"/>
        <v>21</v>
      </c>
      <c r="BG2019">
        <f t="shared" si="413"/>
        <v>5.7868969256944878</v>
      </c>
      <c r="BI2019">
        <f t="shared" si="452"/>
        <v>0</v>
      </c>
      <c r="BJ2019">
        <f t="shared" si="414"/>
        <v>1</v>
      </c>
      <c r="BL2019" t="e">
        <f t="shared" si="453"/>
        <v>#DIV/0!</v>
      </c>
      <c r="BN2019" t="e">
        <f t="shared" si="415"/>
        <v>#DIV/0!</v>
      </c>
      <c r="EL2019">
        <v>-134</v>
      </c>
      <c r="EM2019">
        <f t="shared" si="416"/>
        <v>-285.7513075690336</v>
      </c>
      <c r="EN2019">
        <f t="shared" si="454"/>
        <v>0.66000000000000036</v>
      </c>
      <c r="EO2019" s="8">
        <f t="shared" si="455"/>
        <v>-2</v>
      </c>
      <c r="EQ2019">
        <f t="shared" si="456"/>
        <v>0.17364817766693033</v>
      </c>
      <c r="ER2019">
        <f t="shared" si="417"/>
        <v>0.9986996072255625</v>
      </c>
      <c r="ES2019">
        <f t="shared" si="418"/>
        <v>17.660257631345079</v>
      </c>
      <c r="ET2019">
        <f t="shared" si="419"/>
        <v>17.660257631345079</v>
      </c>
      <c r="EU2019" s="8">
        <f t="shared" si="457"/>
        <v>-4</v>
      </c>
      <c r="EW2019">
        <f t="shared" si="458"/>
        <v>0.34202014332566871</v>
      </c>
      <c r="EX2019">
        <f t="shared" si="420"/>
        <v>0.99441584371801539</v>
      </c>
      <c r="EZ2019">
        <f t="shared" si="421"/>
        <v>17.286082959411889</v>
      </c>
      <c r="FB2019" s="8">
        <f t="shared" ref="FB2019:FB2082" si="476">IF($B2019&lt;-ABS(FB$1948),-ABS(FB$1948),IF($B2019&gt;ABS(FB$1948),ABS(FB$1948),$B2019))</f>
        <v>-6</v>
      </c>
      <c r="FD2019">
        <f t="shared" si="459"/>
        <v>0.49999999999999994</v>
      </c>
      <c r="FE2019">
        <f t="shared" si="422"/>
        <v>0.9860254037844387</v>
      </c>
      <c r="FG2019">
        <f t="shared" si="423"/>
        <v>16.670248639404857</v>
      </c>
      <c r="FI2019" s="8">
        <f t="shared" si="460"/>
        <v>-9</v>
      </c>
      <c r="FK2019">
        <f t="shared" si="461"/>
        <v>0.64278760968653925</v>
      </c>
      <c r="FL2019">
        <f t="shared" si="424"/>
        <v>0.9974479826061321</v>
      </c>
      <c r="FN2019">
        <f t="shared" si="425"/>
        <v>22.223152266939049</v>
      </c>
      <c r="FP2019" s="8">
        <f t="shared" si="462"/>
        <v>-11</v>
      </c>
      <c r="FQ2019" s="8">
        <f t="shared" si="463"/>
        <v>-53</v>
      </c>
      <c r="FR2019">
        <f t="shared" si="464"/>
        <v>0.76604444311897801</v>
      </c>
      <c r="FS2019">
        <f t="shared" si="426"/>
        <v>0.97984716465888966</v>
      </c>
      <c r="FT2019" t="e">
        <f t="shared" si="427"/>
        <v>#NUM!</v>
      </c>
      <c r="FU2019" t="e">
        <f t="shared" si="465"/>
        <v>#NUM!</v>
      </c>
      <c r="FW2019" s="8">
        <f t="shared" si="466"/>
        <v>-14</v>
      </c>
      <c r="FY2019">
        <f t="shared" si="467"/>
        <v>0.8660254037844386</v>
      </c>
      <c r="FZ2019">
        <f t="shared" si="428"/>
        <v>0.98497422611928565</v>
      </c>
      <c r="GB2019">
        <f t="shared" si="429"/>
        <v>20.014539984388406</v>
      </c>
      <c r="GD2019" s="8">
        <f t="shared" si="468"/>
        <v>-17</v>
      </c>
      <c r="GF2019">
        <f t="shared" si="469"/>
        <v>0.93969262078590832</v>
      </c>
      <c r="GG2019">
        <f t="shared" si="430"/>
        <v>0.98101112546008662</v>
      </c>
      <c r="GI2019">
        <f t="shared" si="431"/>
        <v>19.840028985185313</v>
      </c>
      <c r="GK2019" s="8">
        <f t="shared" si="470"/>
        <v>-20</v>
      </c>
      <c r="GM2019">
        <f t="shared" si="471"/>
        <v>0.98480775301220802</v>
      </c>
      <c r="GN2019">
        <f t="shared" si="432"/>
        <v>0.96149438007669685</v>
      </c>
      <c r="GP2019">
        <f t="shared" si="433"/>
        <v>18.023394859135646</v>
      </c>
      <c r="GR2019" s="8">
        <f t="shared" si="472"/>
        <v>-20</v>
      </c>
      <c r="GT2019">
        <f t="shared" si="473"/>
        <v>0.98480775301220802</v>
      </c>
      <c r="GU2019">
        <f t="shared" si="434"/>
        <v>0.96149438007669685</v>
      </c>
      <c r="GW2019">
        <f t="shared" si="435"/>
        <v>18.023394859135646</v>
      </c>
      <c r="GY2019" s="8">
        <f t="shared" si="474"/>
        <v>-25</v>
      </c>
      <c r="HA2019">
        <f t="shared" si="475"/>
        <v>1</v>
      </c>
      <c r="HB2019">
        <f t="shared" si="436"/>
        <v>1</v>
      </c>
      <c r="HD2019">
        <f t="shared" si="437"/>
        <v>25</v>
      </c>
    </row>
    <row r="2020" spans="1:212" x14ac:dyDescent="0.2">
      <c r="A2020">
        <v>-133</v>
      </c>
      <c r="B2020">
        <f t="shared" si="392"/>
        <v>-133</v>
      </c>
      <c r="C2020">
        <f t="shared" si="393"/>
        <v>-0.17364817766693033</v>
      </c>
      <c r="D2020">
        <f t="shared" si="394"/>
        <v>0.96396997169217635</v>
      </c>
      <c r="E2020">
        <f t="shared" si="438"/>
        <v>-3</v>
      </c>
      <c r="G2020">
        <f t="shared" si="395"/>
        <v>-13.297418619832047</v>
      </c>
      <c r="M2020">
        <f t="shared" si="396"/>
        <v>-0.34202014332566871</v>
      </c>
      <c r="N2020">
        <f t="shared" si="397"/>
        <v>0.8712885921207747</v>
      </c>
      <c r="O2020">
        <f t="shared" si="439"/>
        <v>5</v>
      </c>
      <c r="P2020">
        <f t="shared" si="398"/>
        <v>-10.872961333902383</v>
      </c>
      <c r="Q2020">
        <f t="shared" si="399"/>
        <v>-10.872961333902385</v>
      </c>
      <c r="R2020">
        <f t="shared" si="400"/>
        <v>-0.49999999999999994</v>
      </c>
      <c r="S2020">
        <f t="shared" si="401"/>
        <v>-1.7939745962155609</v>
      </c>
      <c r="U2020">
        <f t="shared" si="440"/>
        <v>7</v>
      </c>
      <c r="X2020">
        <f t="shared" si="402"/>
        <v>-9.3833939954901346</v>
      </c>
      <c r="Z2020">
        <f t="shared" si="441"/>
        <v>-0.64278760968653925</v>
      </c>
      <c r="AA2020">
        <f t="shared" si="403"/>
        <v>-2.6535856404134108</v>
      </c>
      <c r="AB2020">
        <f t="shared" si="442"/>
        <v>-133</v>
      </c>
      <c r="AC2020">
        <f t="shared" si="443"/>
        <v>10</v>
      </c>
      <c r="AE2020">
        <f t="shared" si="404"/>
        <v>-8.4794981488239323</v>
      </c>
      <c r="AG2020">
        <f t="shared" si="444"/>
        <v>-0.76604444311897801</v>
      </c>
      <c r="AH2020">
        <f t="shared" si="405"/>
        <v>-3.4325688277064237</v>
      </c>
      <c r="AJ2020">
        <f t="shared" si="445"/>
        <v>12</v>
      </c>
      <c r="AL2020">
        <f t="shared" si="406"/>
        <v>-6.3761020317433292</v>
      </c>
      <c r="AN2020">
        <f t="shared" si="446"/>
        <v>-0.8660254037844386</v>
      </c>
      <c r="AO2020">
        <f t="shared" si="407"/>
        <v>-4.1072551481332127</v>
      </c>
      <c r="AP2020">
        <f t="shared" si="408"/>
        <v>-133</v>
      </c>
      <c r="AQ2020">
        <f t="shared" si="447"/>
        <v>15</v>
      </c>
      <c r="AS2020">
        <f t="shared" si="409"/>
        <v>-3.8619594257254026</v>
      </c>
      <c r="AU2020">
        <f t="shared" si="448"/>
        <v>-0.93969262078590832</v>
      </c>
      <c r="AV2020">
        <f t="shared" si="410"/>
        <v>-4.6571445992553642</v>
      </c>
      <c r="AX2020">
        <f t="shared" si="449"/>
        <v>18</v>
      </c>
      <c r="AZ2020">
        <f t="shared" si="411"/>
        <v>-7.136236504873715E-2</v>
      </c>
      <c r="BB2020">
        <f t="shared" si="450"/>
        <v>-0.98480775301220802</v>
      </c>
      <c r="BC2020">
        <f t="shared" si="412"/>
        <v>-5.0655290683580168</v>
      </c>
      <c r="BE2020">
        <f t="shared" si="451"/>
        <v>21</v>
      </c>
      <c r="BG2020">
        <f t="shared" si="413"/>
        <v>5.7868969256944878</v>
      </c>
      <c r="BI2020">
        <f t="shared" si="452"/>
        <v>0</v>
      </c>
      <c r="BJ2020">
        <f t="shared" si="414"/>
        <v>1</v>
      </c>
      <c r="BL2020" t="e">
        <f t="shared" si="453"/>
        <v>#DIV/0!</v>
      </c>
      <c r="BN2020" t="e">
        <f t="shared" si="415"/>
        <v>#DIV/0!</v>
      </c>
      <c r="EL2020">
        <v>-133</v>
      </c>
      <c r="EM2020">
        <f t="shared" si="416"/>
        <v>-285.7513075690336</v>
      </c>
      <c r="EN2020">
        <f t="shared" si="454"/>
        <v>0.67000000000000037</v>
      </c>
      <c r="EO2020" s="8">
        <f t="shared" si="455"/>
        <v>-2</v>
      </c>
      <c r="EQ2020">
        <f t="shared" si="456"/>
        <v>0.17364817766693033</v>
      </c>
      <c r="ER2020">
        <f t="shared" si="417"/>
        <v>0.9986996072255625</v>
      </c>
      <c r="ES2020">
        <f t="shared" si="418"/>
        <v>17.660257631345079</v>
      </c>
      <c r="ET2020">
        <f t="shared" si="419"/>
        <v>17.660257631345079</v>
      </c>
      <c r="EU2020" s="8">
        <f t="shared" si="457"/>
        <v>-4</v>
      </c>
      <c r="EW2020">
        <f t="shared" si="458"/>
        <v>0.34202014332566871</v>
      </c>
      <c r="EX2020">
        <f t="shared" si="420"/>
        <v>0.99441584371801539</v>
      </c>
      <c r="EZ2020">
        <f t="shared" si="421"/>
        <v>17.286082959411889</v>
      </c>
      <c r="FB2020" s="8">
        <f t="shared" si="476"/>
        <v>-6</v>
      </c>
      <c r="FD2020">
        <f t="shared" si="459"/>
        <v>0.49999999999999994</v>
      </c>
      <c r="FE2020">
        <f t="shared" si="422"/>
        <v>0.9860254037844387</v>
      </c>
      <c r="FG2020">
        <f t="shared" si="423"/>
        <v>16.670248639404857</v>
      </c>
      <c r="FI2020" s="8">
        <f t="shared" si="460"/>
        <v>-9</v>
      </c>
      <c r="FK2020">
        <f t="shared" si="461"/>
        <v>0.64278760968653925</v>
      </c>
      <c r="FL2020">
        <f t="shared" si="424"/>
        <v>0.9974479826061321</v>
      </c>
      <c r="FN2020">
        <f t="shared" si="425"/>
        <v>22.223152266939049</v>
      </c>
      <c r="FP2020" s="8">
        <f t="shared" si="462"/>
        <v>-11</v>
      </c>
      <c r="FQ2020" s="8">
        <f t="shared" si="463"/>
        <v>-53</v>
      </c>
      <c r="FR2020">
        <f t="shared" si="464"/>
        <v>0.76604444311897801</v>
      </c>
      <c r="FS2020">
        <f t="shared" si="426"/>
        <v>0.97984716465888966</v>
      </c>
      <c r="FT2020" t="e">
        <f t="shared" si="427"/>
        <v>#NUM!</v>
      </c>
      <c r="FU2020" t="e">
        <f t="shared" si="465"/>
        <v>#NUM!</v>
      </c>
      <c r="FW2020" s="8">
        <f t="shared" si="466"/>
        <v>-14</v>
      </c>
      <c r="FY2020">
        <f t="shared" si="467"/>
        <v>0.8660254037844386</v>
      </c>
      <c r="FZ2020">
        <f t="shared" si="428"/>
        <v>0.98497422611928565</v>
      </c>
      <c r="GB2020">
        <f t="shared" si="429"/>
        <v>20.014539984388406</v>
      </c>
      <c r="GD2020" s="8">
        <f t="shared" si="468"/>
        <v>-17</v>
      </c>
      <c r="GF2020">
        <f t="shared" si="469"/>
        <v>0.93969262078590832</v>
      </c>
      <c r="GG2020">
        <f t="shared" si="430"/>
        <v>0.98101112546008662</v>
      </c>
      <c r="GI2020">
        <f t="shared" si="431"/>
        <v>19.840028985185313</v>
      </c>
      <c r="GK2020" s="8">
        <f t="shared" si="470"/>
        <v>-20</v>
      </c>
      <c r="GM2020">
        <f t="shared" si="471"/>
        <v>0.98480775301220802</v>
      </c>
      <c r="GN2020">
        <f t="shared" si="432"/>
        <v>0.96149438007669685</v>
      </c>
      <c r="GP2020">
        <f t="shared" si="433"/>
        <v>18.023394859135646</v>
      </c>
      <c r="GR2020" s="8">
        <f t="shared" si="472"/>
        <v>-20</v>
      </c>
      <c r="GT2020">
        <f t="shared" si="473"/>
        <v>0.98480775301220802</v>
      </c>
      <c r="GU2020">
        <f t="shared" si="434"/>
        <v>0.96149438007669685</v>
      </c>
      <c r="GW2020">
        <f t="shared" si="435"/>
        <v>18.023394859135646</v>
      </c>
      <c r="GY2020" s="8">
        <f t="shared" si="474"/>
        <v>-25</v>
      </c>
      <c r="HA2020">
        <f t="shared" si="475"/>
        <v>1</v>
      </c>
      <c r="HB2020">
        <f t="shared" si="436"/>
        <v>1</v>
      </c>
      <c r="HD2020">
        <f t="shared" si="437"/>
        <v>25</v>
      </c>
    </row>
    <row r="2021" spans="1:212" x14ac:dyDescent="0.2">
      <c r="A2021">
        <v>-132</v>
      </c>
      <c r="B2021">
        <f t="shared" si="392"/>
        <v>-132</v>
      </c>
      <c r="C2021">
        <f t="shared" si="393"/>
        <v>-0.17364817766693033</v>
      </c>
      <c r="D2021">
        <f t="shared" si="394"/>
        <v>0.96396997169217635</v>
      </c>
      <c r="E2021">
        <f t="shared" si="438"/>
        <v>-3</v>
      </c>
      <c r="G2021">
        <f t="shared" si="395"/>
        <v>-13.297418619832047</v>
      </c>
      <c r="M2021">
        <f t="shared" si="396"/>
        <v>-0.34202014332566871</v>
      </c>
      <c r="N2021">
        <f t="shared" si="397"/>
        <v>0.8712885921207747</v>
      </c>
      <c r="O2021">
        <f t="shared" si="439"/>
        <v>5</v>
      </c>
      <c r="P2021">
        <f t="shared" si="398"/>
        <v>-10.872961333902383</v>
      </c>
      <c r="Q2021">
        <f t="shared" si="399"/>
        <v>-10.872961333902385</v>
      </c>
      <c r="R2021">
        <f t="shared" si="400"/>
        <v>-0.49999999999999994</v>
      </c>
      <c r="S2021">
        <f t="shared" si="401"/>
        <v>-1.7739745962155609</v>
      </c>
      <c r="U2021">
        <f t="shared" si="440"/>
        <v>7</v>
      </c>
      <c r="X2021">
        <f t="shared" si="402"/>
        <v>-9.3833939954901346</v>
      </c>
      <c r="Z2021">
        <f t="shared" si="441"/>
        <v>-0.64278760968653925</v>
      </c>
      <c r="AA2021">
        <f t="shared" si="403"/>
        <v>-2.6278741360259494</v>
      </c>
      <c r="AB2021">
        <f t="shared" si="442"/>
        <v>-132</v>
      </c>
      <c r="AC2021">
        <f t="shared" si="443"/>
        <v>10</v>
      </c>
      <c r="AE2021">
        <f t="shared" si="404"/>
        <v>-8.4794981488239323</v>
      </c>
      <c r="AG2021">
        <f t="shared" si="444"/>
        <v>-0.76604444311897801</v>
      </c>
      <c r="AH2021">
        <f t="shared" si="405"/>
        <v>-3.4019270499816643</v>
      </c>
      <c r="AJ2021">
        <f t="shared" si="445"/>
        <v>12</v>
      </c>
      <c r="AL2021">
        <f t="shared" si="406"/>
        <v>-6.3761020317433292</v>
      </c>
      <c r="AN2021">
        <f t="shared" si="446"/>
        <v>-0.8660254037844386</v>
      </c>
      <c r="AO2021">
        <f t="shared" si="407"/>
        <v>-4.072614131981835</v>
      </c>
      <c r="AP2021">
        <f t="shared" si="408"/>
        <v>-132</v>
      </c>
      <c r="AQ2021">
        <f t="shared" si="447"/>
        <v>15</v>
      </c>
      <c r="AS2021">
        <f t="shared" si="409"/>
        <v>-3.8619594257254026</v>
      </c>
      <c r="AU2021">
        <f t="shared" si="448"/>
        <v>-0.93969262078590832</v>
      </c>
      <c r="AV2021">
        <f t="shared" si="410"/>
        <v>-4.619556894423928</v>
      </c>
      <c r="AX2021">
        <f t="shared" si="449"/>
        <v>18</v>
      </c>
      <c r="AZ2021">
        <f t="shared" si="411"/>
        <v>-7.136236504873715E-2</v>
      </c>
      <c r="BB2021">
        <f t="shared" si="450"/>
        <v>-0.98480775301220802</v>
      </c>
      <c r="BC2021">
        <f t="shared" si="412"/>
        <v>-5.026136758237528</v>
      </c>
      <c r="BE2021">
        <f t="shared" si="451"/>
        <v>21</v>
      </c>
      <c r="BG2021">
        <f t="shared" si="413"/>
        <v>5.7868969256944878</v>
      </c>
      <c r="BI2021">
        <f t="shared" si="452"/>
        <v>0</v>
      </c>
      <c r="BJ2021">
        <f t="shared" si="414"/>
        <v>1</v>
      </c>
      <c r="BL2021" t="e">
        <f t="shared" si="453"/>
        <v>#DIV/0!</v>
      </c>
      <c r="BN2021" t="e">
        <f t="shared" si="415"/>
        <v>#DIV/0!</v>
      </c>
      <c r="EL2021">
        <v>-132</v>
      </c>
      <c r="EM2021">
        <f t="shared" si="416"/>
        <v>-285.7513075690336</v>
      </c>
      <c r="EN2021">
        <f t="shared" si="454"/>
        <v>0.68000000000000038</v>
      </c>
      <c r="EO2021" s="8">
        <f t="shared" si="455"/>
        <v>-2</v>
      </c>
      <c r="EQ2021">
        <f t="shared" si="456"/>
        <v>0.17364817766693033</v>
      </c>
      <c r="ER2021">
        <f t="shared" si="417"/>
        <v>0.9986996072255625</v>
      </c>
      <c r="ES2021">
        <f t="shared" si="418"/>
        <v>17.660257631345079</v>
      </c>
      <c r="ET2021">
        <f t="shared" si="419"/>
        <v>17.660257631345079</v>
      </c>
      <c r="EU2021" s="8">
        <f t="shared" si="457"/>
        <v>-4</v>
      </c>
      <c r="EW2021">
        <f t="shared" si="458"/>
        <v>0.34202014332566871</v>
      </c>
      <c r="EX2021">
        <f t="shared" si="420"/>
        <v>0.99441584371801539</v>
      </c>
      <c r="EZ2021">
        <f t="shared" si="421"/>
        <v>17.286082959411889</v>
      </c>
      <c r="FB2021" s="8">
        <f t="shared" si="476"/>
        <v>-6</v>
      </c>
      <c r="FD2021">
        <f t="shared" si="459"/>
        <v>0.49999999999999994</v>
      </c>
      <c r="FE2021">
        <f t="shared" si="422"/>
        <v>0.9860254037844387</v>
      </c>
      <c r="FG2021">
        <f t="shared" si="423"/>
        <v>16.670248639404857</v>
      </c>
      <c r="FI2021" s="8">
        <f t="shared" si="460"/>
        <v>-9</v>
      </c>
      <c r="FK2021">
        <f t="shared" si="461"/>
        <v>0.64278760968653925</v>
      </c>
      <c r="FL2021">
        <f t="shared" si="424"/>
        <v>0.9974479826061321</v>
      </c>
      <c r="FN2021">
        <f t="shared" si="425"/>
        <v>22.223152266939049</v>
      </c>
      <c r="FP2021" s="8">
        <f t="shared" si="462"/>
        <v>-11</v>
      </c>
      <c r="FQ2021" s="8">
        <f t="shared" si="463"/>
        <v>-53</v>
      </c>
      <c r="FR2021">
        <f t="shared" si="464"/>
        <v>0.76604444311897801</v>
      </c>
      <c r="FS2021">
        <f t="shared" si="426"/>
        <v>0.97984716465888966</v>
      </c>
      <c r="FT2021" t="e">
        <f t="shared" si="427"/>
        <v>#NUM!</v>
      </c>
      <c r="FU2021" t="e">
        <f t="shared" si="465"/>
        <v>#NUM!</v>
      </c>
      <c r="FW2021" s="8">
        <f t="shared" si="466"/>
        <v>-14</v>
      </c>
      <c r="FY2021">
        <f t="shared" si="467"/>
        <v>0.8660254037844386</v>
      </c>
      <c r="FZ2021">
        <f t="shared" si="428"/>
        <v>0.98497422611928565</v>
      </c>
      <c r="GB2021">
        <f t="shared" si="429"/>
        <v>20.014539984388406</v>
      </c>
      <c r="GD2021" s="8">
        <f t="shared" si="468"/>
        <v>-17</v>
      </c>
      <c r="GF2021">
        <f t="shared" si="469"/>
        <v>0.93969262078590832</v>
      </c>
      <c r="GG2021">
        <f t="shared" si="430"/>
        <v>0.98101112546008662</v>
      </c>
      <c r="GI2021">
        <f t="shared" si="431"/>
        <v>19.840028985185313</v>
      </c>
      <c r="GK2021" s="8">
        <f t="shared" si="470"/>
        <v>-20</v>
      </c>
      <c r="GM2021">
        <f t="shared" si="471"/>
        <v>0.98480775301220802</v>
      </c>
      <c r="GN2021">
        <f t="shared" si="432"/>
        <v>0.96149438007669685</v>
      </c>
      <c r="GP2021">
        <f t="shared" si="433"/>
        <v>18.023394859135646</v>
      </c>
      <c r="GR2021" s="8">
        <f t="shared" si="472"/>
        <v>-20</v>
      </c>
      <c r="GT2021">
        <f t="shared" si="473"/>
        <v>0.98480775301220802</v>
      </c>
      <c r="GU2021">
        <f t="shared" si="434"/>
        <v>0.96149438007669685</v>
      </c>
      <c r="GW2021">
        <f t="shared" si="435"/>
        <v>18.023394859135646</v>
      </c>
      <c r="GY2021" s="8">
        <f t="shared" si="474"/>
        <v>-25</v>
      </c>
      <c r="HA2021">
        <f t="shared" si="475"/>
        <v>1</v>
      </c>
      <c r="HB2021">
        <f t="shared" si="436"/>
        <v>1</v>
      </c>
      <c r="HD2021">
        <f t="shared" si="437"/>
        <v>25</v>
      </c>
    </row>
    <row r="2022" spans="1:212" x14ac:dyDescent="0.2">
      <c r="A2022">
        <v>-131</v>
      </c>
      <c r="B2022">
        <f t="shared" si="392"/>
        <v>-131</v>
      </c>
      <c r="C2022">
        <f t="shared" si="393"/>
        <v>-0.17364817766693033</v>
      </c>
      <c r="D2022">
        <f t="shared" si="394"/>
        <v>0.96396997169217635</v>
      </c>
      <c r="E2022">
        <f t="shared" si="438"/>
        <v>-3</v>
      </c>
      <c r="G2022">
        <f t="shared" si="395"/>
        <v>-13.297418619832047</v>
      </c>
      <c r="M2022">
        <f t="shared" si="396"/>
        <v>-0.34202014332566871</v>
      </c>
      <c r="N2022">
        <f t="shared" si="397"/>
        <v>0.8712885921207747</v>
      </c>
      <c r="O2022">
        <f t="shared" si="439"/>
        <v>5</v>
      </c>
      <c r="P2022">
        <f t="shared" si="398"/>
        <v>-10.872961333902383</v>
      </c>
      <c r="Q2022">
        <f t="shared" si="399"/>
        <v>-10.872961333902385</v>
      </c>
      <c r="R2022">
        <f t="shared" si="400"/>
        <v>-0.49999999999999994</v>
      </c>
      <c r="S2022">
        <f t="shared" si="401"/>
        <v>-1.7539745962155608</v>
      </c>
      <c r="U2022">
        <f t="shared" si="440"/>
        <v>7</v>
      </c>
      <c r="X2022">
        <f t="shared" si="402"/>
        <v>-9.3833939954901346</v>
      </c>
      <c r="Z2022">
        <f t="shared" si="441"/>
        <v>-0.64278760968653925</v>
      </c>
      <c r="AA2022">
        <f t="shared" si="403"/>
        <v>-2.6021626316384876</v>
      </c>
      <c r="AB2022">
        <f t="shared" si="442"/>
        <v>-131</v>
      </c>
      <c r="AC2022">
        <f t="shared" si="443"/>
        <v>10</v>
      </c>
      <c r="AE2022">
        <f t="shared" si="404"/>
        <v>-8.4794981488239323</v>
      </c>
      <c r="AG2022">
        <f t="shared" si="444"/>
        <v>-0.76604444311897801</v>
      </c>
      <c r="AH2022">
        <f t="shared" si="405"/>
        <v>-3.3712852722569058</v>
      </c>
      <c r="AJ2022">
        <f t="shared" si="445"/>
        <v>12</v>
      </c>
      <c r="AL2022">
        <f t="shared" si="406"/>
        <v>-6.3761020317433292</v>
      </c>
      <c r="AN2022">
        <f t="shared" si="446"/>
        <v>-0.8660254037844386</v>
      </c>
      <c r="AO2022">
        <f t="shared" si="407"/>
        <v>-4.0379731158304573</v>
      </c>
      <c r="AP2022">
        <f t="shared" si="408"/>
        <v>-131</v>
      </c>
      <c r="AQ2022">
        <f t="shared" si="447"/>
        <v>15</v>
      </c>
      <c r="AS2022">
        <f t="shared" si="409"/>
        <v>-3.8619594257254026</v>
      </c>
      <c r="AU2022">
        <f t="shared" si="448"/>
        <v>-0.93969262078590832</v>
      </c>
      <c r="AV2022">
        <f t="shared" si="410"/>
        <v>-4.5819691895924919</v>
      </c>
      <c r="AX2022">
        <f t="shared" si="449"/>
        <v>18</v>
      </c>
      <c r="AZ2022">
        <f t="shared" si="411"/>
        <v>-7.136236504873715E-2</v>
      </c>
      <c r="BB2022">
        <f t="shared" si="450"/>
        <v>-0.98480775301220802</v>
      </c>
      <c r="BC2022">
        <f t="shared" si="412"/>
        <v>-4.9867444481170402</v>
      </c>
      <c r="BE2022">
        <f t="shared" si="451"/>
        <v>21</v>
      </c>
      <c r="BG2022">
        <f t="shared" si="413"/>
        <v>5.7868969256944878</v>
      </c>
      <c r="BI2022">
        <f t="shared" si="452"/>
        <v>0</v>
      </c>
      <c r="BJ2022">
        <f t="shared" si="414"/>
        <v>1</v>
      </c>
      <c r="BL2022" t="e">
        <f t="shared" si="453"/>
        <v>#DIV/0!</v>
      </c>
      <c r="BN2022" t="e">
        <f t="shared" si="415"/>
        <v>#DIV/0!</v>
      </c>
      <c r="EL2022">
        <v>-131</v>
      </c>
      <c r="EM2022">
        <f t="shared" si="416"/>
        <v>-285.7513075690336</v>
      </c>
      <c r="EN2022">
        <f t="shared" si="454"/>
        <v>0.69000000000000039</v>
      </c>
      <c r="EO2022" s="8">
        <f t="shared" si="455"/>
        <v>-2</v>
      </c>
      <c r="EQ2022">
        <f t="shared" si="456"/>
        <v>0.17364817766693033</v>
      </c>
      <c r="ER2022">
        <f t="shared" si="417"/>
        <v>0.9986996072255625</v>
      </c>
      <c r="ES2022">
        <f t="shared" si="418"/>
        <v>17.660257631345079</v>
      </c>
      <c r="ET2022">
        <f t="shared" si="419"/>
        <v>17.660257631345079</v>
      </c>
      <c r="EU2022" s="8">
        <f t="shared" si="457"/>
        <v>-4</v>
      </c>
      <c r="EW2022">
        <f t="shared" si="458"/>
        <v>0.34202014332566871</v>
      </c>
      <c r="EX2022">
        <f t="shared" si="420"/>
        <v>0.99441584371801539</v>
      </c>
      <c r="EZ2022">
        <f t="shared" si="421"/>
        <v>17.286082959411889</v>
      </c>
      <c r="FB2022" s="8">
        <f t="shared" si="476"/>
        <v>-6</v>
      </c>
      <c r="FD2022">
        <f t="shared" si="459"/>
        <v>0.49999999999999994</v>
      </c>
      <c r="FE2022">
        <f t="shared" si="422"/>
        <v>0.9860254037844387</v>
      </c>
      <c r="FG2022">
        <f t="shared" si="423"/>
        <v>16.670248639404857</v>
      </c>
      <c r="FI2022" s="8">
        <f t="shared" si="460"/>
        <v>-9</v>
      </c>
      <c r="FK2022">
        <f t="shared" si="461"/>
        <v>0.64278760968653925</v>
      </c>
      <c r="FL2022">
        <f t="shared" si="424"/>
        <v>0.9974479826061321</v>
      </c>
      <c r="FN2022">
        <f t="shared" si="425"/>
        <v>22.223152266939049</v>
      </c>
      <c r="FP2022" s="8">
        <f t="shared" si="462"/>
        <v>-11</v>
      </c>
      <c r="FQ2022" s="8">
        <f t="shared" si="463"/>
        <v>-53</v>
      </c>
      <c r="FR2022">
        <f t="shared" si="464"/>
        <v>0.76604444311897801</v>
      </c>
      <c r="FS2022">
        <f t="shared" si="426"/>
        <v>0.97984716465888966</v>
      </c>
      <c r="FT2022" t="e">
        <f t="shared" si="427"/>
        <v>#NUM!</v>
      </c>
      <c r="FU2022" t="e">
        <f t="shared" si="465"/>
        <v>#NUM!</v>
      </c>
      <c r="FW2022" s="8">
        <f t="shared" si="466"/>
        <v>-14</v>
      </c>
      <c r="FY2022">
        <f t="shared" si="467"/>
        <v>0.8660254037844386</v>
      </c>
      <c r="FZ2022">
        <f t="shared" si="428"/>
        <v>0.98497422611928565</v>
      </c>
      <c r="GB2022">
        <f t="shared" si="429"/>
        <v>20.014539984388406</v>
      </c>
      <c r="GD2022" s="8">
        <f t="shared" si="468"/>
        <v>-17</v>
      </c>
      <c r="GF2022">
        <f t="shared" si="469"/>
        <v>0.93969262078590832</v>
      </c>
      <c r="GG2022">
        <f t="shared" si="430"/>
        <v>0.98101112546008662</v>
      </c>
      <c r="GI2022">
        <f t="shared" si="431"/>
        <v>19.840028985185313</v>
      </c>
      <c r="GK2022" s="8">
        <f t="shared" si="470"/>
        <v>-20</v>
      </c>
      <c r="GM2022">
        <f t="shared" si="471"/>
        <v>0.98480775301220802</v>
      </c>
      <c r="GN2022">
        <f t="shared" si="432"/>
        <v>0.96149438007669685</v>
      </c>
      <c r="GP2022">
        <f t="shared" si="433"/>
        <v>18.023394859135646</v>
      </c>
      <c r="GR2022" s="8">
        <f t="shared" si="472"/>
        <v>-20</v>
      </c>
      <c r="GT2022">
        <f t="shared" si="473"/>
        <v>0.98480775301220802</v>
      </c>
      <c r="GU2022">
        <f t="shared" si="434"/>
        <v>0.96149438007669685</v>
      </c>
      <c r="GW2022">
        <f t="shared" si="435"/>
        <v>18.023394859135646</v>
      </c>
      <c r="GY2022" s="8">
        <f t="shared" si="474"/>
        <v>-25</v>
      </c>
      <c r="HA2022">
        <f t="shared" si="475"/>
        <v>1</v>
      </c>
      <c r="HB2022">
        <f t="shared" si="436"/>
        <v>1</v>
      </c>
      <c r="HD2022">
        <f t="shared" si="437"/>
        <v>25</v>
      </c>
    </row>
    <row r="2023" spans="1:212" x14ac:dyDescent="0.2">
      <c r="A2023">
        <v>-130</v>
      </c>
      <c r="B2023">
        <f t="shared" si="392"/>
        <v>-130</v>
      </c>
      <c r="C2023">
        <f t="shared" si="393"/>
        <v>-0.17364817766693033</v>
      </c>
      <c r="D2023">
        <f t="shared" si="394"/>
        <v>0.96396997169217635</v>
      </c>
      <c r="E2023">
        <f t="shared" si="438"/>
        <v>-3</v>
      </c>
      <c r="G2023">
        <f t="shared" si="395"/>
        <v>-13.297418619832047</v>
      </c>
      <c r="M2023">
        <f t="shared" si="396"/>
        <v>-0.34202014332566871</v>
      </c>
      <c r="N2023">
        <f t="shared" si="397"/>
        <v>0.8712885921207747</v>
      </c>
      <c r="O2023">
        <f t="shared" si="439"/>
        <v>5</v>
      </c>
      <c r="P2023">
        <f t="shared" si="398"/>
        <v>-10.872961333902383</v>
      </c>
      <c r="Q2023">
        <f t="shared" si="399"/>
        <v>-10.872961333902385</v>
      </c>
      <c r="R2023">
        <f t="shared" si="400"/>
        <v>-0.49999999999999994</v>
      </c>
      <c r="S2023">
        <f t="shared" si="401"/>
        <v>-1.7339745962155608</v>
      </c>
      <c r="U2023">
        <f t="shared" si="440"/>
        <v>7</v>
      </c>
      <c r="X2023">
        <f t="shared" si="402"/>
        <v>-9.3833939954901346</v>
      </c>
      <c r="Z2023">
        <f t="shared" si="441"/>
        <v>-0.64278760968653925</v>
      </c>
      <c r="AA2023">
        <f t="shared" si="403"/>
        <v>-2.5764511272510262</v>
      </c>
      <c r="AB2023">
        <f t="shared" si="442"/>
        <v>-130</v>
      </c>
      <c r="AC2023">
        <f t="shared" si="443"/>
        <v>10</v>
      </c>
      <c r="AE2023">
        <f t="shared" si="404"/>
        <v>-8.4794981488239323</v>
      </c>
      <c r="AG2023">
        <f t="shared" si="444"/>
        <v>-0.76604444311897801</v>
      </c>
      <c r="AH2023">
        <f t="shared" si="405"/>
        <v>-3.3406434945321464</v>
      </c>
      <c r="AJ2023">
        <f t="shared" si="445"/>
        <v>12</v>
      </c>
      <c r="AL2023">
        <f t="shared" si="406"/>
        <v>-6.3761020317433292</v>
      </c>
      <c r="AN2023">
        <f t="shared" si="446"/>
        <v>-0.8660254037844386</v>
      </c>
      <c r="AO2023">
        <f t="shared" si="407"/>
        <v>-4.0033320996790804</v>
      </c>
      <c r="AP2023">
        <f t="shared" si="408"/>
        <v>-130</v>
      </c>
      <c r="AQ2023">
        <f t="shared" si="447"/>
        <v>15</v>
      </c>
      <c r="AS2023">
        <f t="shared" si="409"/>
        <v>-3.8619594257254026</v>
      </c>
      <c r="AU2023">
        <f t="shared" si="448"/>
        <v>-0.93969262078590832</v>
      </c>
      <c r="AV2023">
        <f t="shared" si="410"/>
        <v>-4.5443814847610549</v>
      </c>
      <c r="AX2023">
        <f t="shared" si="449"/>
        <v>18</v>
      </c>
      <c r="AZ2023">
        <f t="shared" si="411"/>
        <v>-7.136236504873715E-2</v>
      </c>
      <c r="BB2023">
        <f t="shared" si="450"/>
        <v>-0.98480775301220802</v>
      </c>
      <c r="BC2023">
        <f t="shared" si="412"/>
        <v>-4.9473521379965515</v>
      </c>
      <c r="BE2023">
        <f t="shared" si="451"/>
        <v>21</v>
      </c>
      <c r="BG2023">
        <f t="shared" si="413"/>
        <v>5.7868969256944878</v>
      </c>
      <c r="BI2023">
        <f t="shared" si="452"/>
        <v>0</v>
      </c>
      <c r="BJ2023">
        <f t="shared" si="414"/>
        <v>1</v>
      </c>
      <c r="BL2023" t="e">
        <f t="shared" si="453"/>
        <v>#DIV/0!</v>
      </c>
      <c r="BN2023" t="e">
        <f t="shared" si="415"/>
        <v>#DIV/0!</v>
      </c>
      <c r="EL2023">
        <v>-130</v>
      </c>
      <c r="EM2023">
        <f t="shared" si="416"/>
        <v>-285.7513075690336</v>
      </c>
      <c r="EN2023">
        <f t="shared" si="454"/>
        <v>0.7000000000000004</v>
      </c>
      <c r="EO2023" s="8">
        <f t="shared" si="455"/>
        <v>-2</v>
      </c>
      <c r="EQ2023">
        <f t="shared" si="456"/>
        <v>0.17364817766693033</v>
      </c>
      <c r="ER2023">
        <f t="shared" si="417"/>
        <v>0.9986996072255625</v>
      </c>
      <c r="ES2023">
        <f t="shared" si="418"/>
        <v>17.660257631345079</v>
      </c>
      <c r="ET2023">
        <f t="shared" si="419"/>
        <v>17.660257631345079</v>
      </c>
      <c r="EU2023" s="8">
        <f t="shared" si="457"/>
        <v>-4</v>
      </c>
      <c r="EW2023">
        <f t="shared" si="458"/>
        <v>0.34202014332566871</v>
      </c>
      <c r="EX2023">
        <f t="shared" si="420"/>
        <v>0.99441584371801539</v>
      </c>
      <c r="EZ2023">
        <f t="shared" si="421"/>
        <v>17.286082959411889</v>
      </c>
      <c r="FB2023" s="8">
        <f t="shared" si="476"/>
        <v>-6</v>
      </c>
      <c r="FD2023">
        <f t="shared" si="459"/>
        <v>0.49999999999999994</v>
      </c>
      <c r="FE2023">
        <f t="shared" si="422"/>
        <v>0.9860254037844387</v>
      </c>
      <c r="FG2023">
        <f t="shared" si="423"/>
        <v>16.670248639404857</v>
      </c>
      <c r="FI2023" s="8">
        <f t="shared" si="460"/>
        <v>-9</v>
      </c>
      <c r="FK2023">
        <f t="shared" si="461"/>
        <v>0.64278760968653925</v>
      </c>
      <c r="FL2023">
        <f t="shared" si="424"/>
        <v>0.9974479826061321</v>
      </c>
      <c r="FN2023">
        <f t="shared" si="425"/>
        <v>22.223152266939049</v>
      </c>
      <c r="FP2023" s="8">
        <f t="shared" si="462"/>
        <v>-11</v>
      </c>
      <c r="FQ2023" s="8">
        <f t="shared" si="463"/>
        <v>-53</v>
      </c>
      <c r="FR2023">
        <f t="shared" si="464"/>
        <v>0.76604444311897801</v>
      </c>
      <c r="FS2023">
        <f t="shared" si="426"/>
        <v>0.97984716465888966</v>
      </c>
      <c r="FT2023" t="e">
        <f t="shared" si="427"/>
        <v>#NUM!</v>
      </c>
      <c r="FU2023" t="e">
        <f t="shared" si="465"/>
        <v>#NUM!</v>
      </c>
      <c r="FW2023" s="8">
        <f t="shared" si="466"/>
        <v>-14</v>
      </c>
      <c r="FY2023">
        <f t="shared" si="467"/>
        <v>0.8660254037844386</v>
      </c>
      <c r="FZ2023">
        <f t="shared" si="428"/>
        <v>0.98497422611928565</v>
      </c>
      <c r="GB2023">
        <f t="shared" si="429"/>
        <v>20.014539984388406</v>
      </c>
      <c r="GD2023" s="8">
        <f t="shared" si="468"/>
        <v>-17</v>
      </c>
      <c r="GF2023">
        <f t="shared" si="469"/>
        <v>0.93969262078590832</v>
      </c>
      <c r="GG2023">
        <f t="shared" si="430"/>
        <v>0.98101112546008662</v>
      </c>
      <c r="GI2023">
        <f t="shared" si="431"/>
        <v>19.840028985185313</v>
      </c>
      <c r="GK2023" s="8">
        <f t="shared" si="470"/>
        <v>-20</v>
      </c>
      <c r="GM2023">
        <f t="shared" si="471"/>
        <v>0.98480775301220802</v>
      </c>
      <c r="GN2023">
        <f t="shared" si="432"/>
        <v>0.96149438007669685</v>
      </c>
      <c r="GP2023">
        <f t="shared" si="433"/>
        <v>18.023394859135646</v>
      </c>
      <c r="GR2023" s="8">
        <f t="shared" si="472"/>
        <v>-20</v>
      </c>
      <c r="GT2023">
        <f t="shared" si="473"/>
        <v>0.98480775301220802</v>
      </c>
      <c r="GU2023">
        <f t="shared" si="434"/>
        <v>0.96149438007669685</v>
      </c>
      <c r="GW2023">
        <f t="shared" si="435"/>
        <v>18.023394859135646</v>
      </c>
      <c r="GY2023" s="8">
        <f t="shared" si="474"/>
        <v>-25</v>
      </c>
      <c r="HA2023">
        <f t="shared" si="475"/>
        <v>1</v>
      </c>
      <c r="HB2023">
        <f t="shared" si="436"/>
        <v>1</v>
      </c>
      <c r="HD2023">
        <f t="shared" si="437"/>
        <v>25</v>
      </c>
    </row>
    <row r="2024" spans="1:212" x14ac:dyDescent="0.2">
      <c r="A2024">
        <v>-129</v>
      </c>
      <c r="B2024">
        <f t="shared" si="392"/>
        <v>-129</v>
      </c>
      <c r="C2024">
        <f t="shared" si="393"/>
        <v>-0.17364817766693033</v>
      </c>
      <c r="D2024">
        <f t="shared" si="394"/>
        <v>0.96396997169217635</v>
      </c>
      <c r="E2024">
        <f t="shared" si="438"/>
        <v>-3</v>
      </c>
      <c r="G2024">
        <f t="shared" si="395"/>
        <v>-13.297418619832047</v>
      </c>
      <c r="M2024">
        <f t="shared" si="396"/>
        <v>-0.34202014332566871</v>
      </c>
      <c r="N2024">
        <f t="shared" si="397"/>
        <v>0.8712885921207747</v>
      </c>
      <c r="O2024">
        <f t="shared" si="439"/>
        <v>5</v>
      </c>
      <c r="P2024">
        <f t="shared" si="398"/>
        <v>-10.872961333902383</v>
      </c>
      <c r="Q2024">
        <f t="shared" si="399"/>
        <v>-10.872961333902385</v>
      </c>
      <c r="R2024">
        <f t="shared" si="400"/>
        <v>-0.49999999999999994</v>
      </c>
      <c r="S2024">
        <f t="shared" si="401"/>
        <v>-1.7139745962155608</v>
      </c>
      <c r="U2024">
        <f t="shared" si="440"/>
        <v>7</v>
      </c>
      <c r="X2024">
        <f t="shared" si="402"/>
        <v>-9.3833939954901346</v>
      </c>
      <c r="Z2024">
        <f t="shared" si="441"/>
        <v>-0.64278760968653925</v>
      </c>
      <c r="AA2024">
        <f t="shared" si="403"/>
        <v>-2.5507396228635644</v>
      </c>
      <c r="AB2024">
        <f t="shared" si="442"/>
        <v>-129</v>
      </c>
      <c r="AC2024">
        <f t="shared" si="443"/>
        <v>10</v>
      </c>
      <c r="AE2024">
        <f t="shared" si="404"/>
        <v>-8.4794981488239323</v>
      </c>
      <c r="AG2024">
        <f t="shared" si="444"/>
        <v>-0.76604444311897801</v>
      </c>
      <c r="AH2024">
        <f t="shared" si="405"/>
        <v>-3.310001716807387</v>
      </c>
      <c r="AJ2024">
        <f t="shared" si="445"/>
        <v>12</v>
      </c>
      <c r="AL2024">
        <f t="shared" si="406"/>
        <v>-6.3761020317433292</v>
      </c>
      <c r="AN2024">
        <f t="shared" si="446"/>
        <v>-0.8660254037844386</v>
      </c>
      <c r="AO2024">
        <f t="shared" si="407"/>
        <v>-3.9686910835277027</v>
      </c>
      <c r="AP2024">
        <f t="shared" si="408"/>
        <v>-129</v>
      </c>
      <c r="AQ2024">
        <f t="shared" si="447"/>
        <v>15</v>
      </c>
      <c r="AS2024">
        <f t="shared" si="409"/>
        <v>-3.8619594257254026</v>
      </c>
      <c r="AU2024">
        <f t="shared" si="448"/>
        <v>-0.93969262078590832</v>
      </c>
      <c r="AV2024">
        <f t="shared" si="410"/>
        <v>-4.5067937799296187</v>
      </c>
      <c r="AX2024">
        <f t="shared" si="449"/>
        <v>18</v>
      </c>
      <c r="AZ2024">
        <f t="shared" si="411"/>
        <v>-7.136236504873715E-2</v>
      </c>
      <c r="BB2024">
        <f t="shared" si="450"/>
        <v>-0.98480775301220802</v>
      </c>
      <c r="BC2024">
        <f t="shared" si="412"/>
        <v>-4.9079598278760637</v>
      </c>
      <c r="BE2024">
        <f t="shared" si="451"/>
        <v>21</v>
      </c>
      <c r="BG2024">
        <f t="shared" si="413"/>
        <v>5.7868969256944878</v>
      </c>
      <c r="BI2024">
        <f t="shared" si="452"/>
        <v>0</v>
      </c>
      <c r="BJ2024">
        <f t="shared" si="414"/>
        <v>1</v>
      </c>
      <c r="BL2024" t="e">
        <f t="shared" si="453"/>
        <v>#DIV/0!</v>
      </c>
      <c r="BN2024" t="e">
        <f t="shared" si="415"/>
        <v>#DIV/0!</v>
      </c>
      <c r="EL2024">
        <v>-129</v>
      </c>
      <c r="EM2024">
        <f t="shared" si="416"/>
        <v>-285.7513075690336</v>
      </c>
      <c r="EN2024">
        <f t="shared" si="454"/>
        <v>0.71000000000000041</v>
      </c>
      <c r="EO2024" s="8">
        <f t="shared" si="455"/>
        <v>-2</v>
      </c>
      <c r="EQ2024">
        <f t="shared" si="456"/>
        <v>0.17364817766693033</v>
      </c>
      <c r="ER2024">
        <f t="shared" si="417"/>
        <v>0.9986996072255625</v>
      </c>
      <c r="ES2024">
        <f t="shared" si="418"/>
        <v>17.660257631345079</v>
      </c>
      <c r="ET2024">
        <f t="shared" si="419"/>
        <v>17.660257631345079</v>
      </c>
      <c r="EU2024" s="8">
        <f t="shared" si="457"/>
        <v>-4</v>
      </c>
      <c r="EW2024">
        <f t="shared" si="458"/>
        <v>0.34202014332566871</v>
      </c>
      <c r="EX2024">
        <f t="shared" si="420"/>
        <v>0.99441584371801539</v>
      </c>
      <c r="EZ2024">
        <f t="shared" si="421"/>
        <v>17.286082959411889</v>
      </c>
      <c r="FB2024" s="8">
        <f t="shared" si="476"/>
        <v>-6</v>
      </c>
      <c r="FD2024">
        <f t="shared" si="459"/>
        <v>0.49999999999999994</v>
      </c>
      <c r="FE2024">
        <f t="shared" si="422"/>
        <v>0.9860254037844387</v>
      </c>
      <c r="FG2024">
        <f t="shared" si="423"/>
        <v>16.670248639404857</v>
      </c>
      <c r="FI2024" s="8">
        <f t="shared" si="460"/>
        <v>-9</v>
      </c>
      <c r="FK2024">
        <f t="shared" si="461"/>
        <v>0.64278760968653925</v>
      </c>
      <c r="FL2024">
        <f t="shared" si="424"/>
        <v>0.9974479826061321</v>
      </c>
      <c r="FN2024">
        <f t="shared" si="425"/>
        <v>22.223152266939049</v>
      </c>
      <c r="FP2024" s="8">
        <f t="shared" si="462"/>
        <v>-11</v>
      </c>
      <c r="FQ2024" s="8">
        <f t="shared" si="463"/>
        <v>-53</v>
      </c>
      <c r="FR2024">
        <f t="shared" si="464"/>
        <v>0.76604444311897801</v>
      </c>
      <c r="FS2024">
        <f t="shared" si="426"/>
        <v>0.97984716465888966</v>
      </c>
      <c r="FT2024" t="e">
        <f t="shared" si="427"/>
        <v>#NUM!</v>
      </c>
      <c r="FU2024" t="e">
        <f t="shared" si="465"/>
        <v>#NUM!</v>
      </c>
      <c r="FW2024" s="8">
        <f t="shared" si="466"/>
        <v>-14</v>
      </c>
      <c r="FY2024">
        <f t="shared" si="467"/>
        <v>0.8660254037844386</v>
      </c>
      <c r="FZ2024">
        <f t="shared" si="428"/>
        <v>0.98497422611928565</v>
      </c>
      <c r="GB2024">
        <f t="shared" si="429"/>
        <v>20.014539984388406</v>
      </c>
      <c r="GD2024" s="8">
        <f t="shared" si="468"/>
        <v>-17</v>
      </c>
      <c r="GF2024">
        <f t="shared" si="469"/>
        <v>0.93969262078590832</v>
      </c>
      <c r="GG2024">
        <f t="shared" si="430"/>
        <v>0.98101112546008662</v>
      </c>
      <c r="GI2024">
        <f t="shared" si="431"/>
        <v>19.840028985185313</v>
      </c>
      <c r="GK2024" s="8">
        <f t="shared" si="470"/>
        <v>-20</v>
      </c>
      <c r="GM2024">
        <f t="shared" si="471"/>
        <v>0.98480775301220802</v>
      </c>
      <c r="GN2024">
        <f t="shared" si="432"/>
        <v>0.96149438007669685</v>
      </c>
      <c r="GP2024">
        <f t="shared" si="433"/>
        <v>18.023394859135646</v>
      </c>
      <c r="GR2024" s="8">
        <f t="shared" si="472"/>
        <v>-20</v>
      </c>
      <c r="GT2024">
        <f t="shared" si="473"/>
        <v>0.98480775301220802</v>
      </c>
      <c r="GU2024">
        <f t="shared" si="434"/>
        <v>0.96149438007669685</v>
      </c>
      <c r="GW2024">
        <f t="shared" si="435"/>
        <v>18.023394859135646</v>
      </c>
      <c r="GY2024" s="8">
        <f t="shared" si="474"/>
        <v>-25</v>
      </c>
      <c r="HA2024">
        <f t="shared" si="475"/>
        <v>1</v>
      </c>
      <c r="HB2024">
        <f t="shared" si="436"/>
        <v>1</v>
      </c>
      <c r="HD2024">
        <f t="shared" si="437"/>
        <v>25</v>
      </c>
    </row>
    <row r="2025" spans="1:212" x14ac:dyDescent="0.2">
      <c r="A2025">
        <v>-128</v>
      </c>
      <c r="B2025">
        <f t="shared" si="392"/>
        <v>-128</v>
      </c>
      <c r="C2025">
        <f t="shared" si="393"/>
        <v>-0.17364817766693033</v>
      </c>
      <c r="D2025">
        <f t="shared" si="394"/>
        <v>0.96396997169217635</v>
      </c>
      <c r="E2025">
        <f t="shared" si="438"/>
        <v>-3</v>
      </c>
      <c r="G2025">
        <f t="shared" si="395"/>
        <v>-13.297418619832047</v>
      </c>
      <c r="M2025">
        <f t="shared" si="396"/>
        <v>-0.34202014332566871</v>
      </c>
      <c r="N2025">
        <f t="shared" si="397"/>
        <v>0.8712885921207747</v>
      </c>
      <c r="O2025">
        <f t="shared" si="439"/>
        <v>5</v>
      </c>
      <c r="P2025">
        <f t="shared" si="398"/>
        <v>-10.872961333902383</v>
      </c>
      <c r="Q2025">
        <f t="shared" si="399"/>
        <v>-10.872961333902385</v>
      </c>
      <c r="R2025">
        <f t="shared" si="400"/>
        <v>-0.49999999999999994</v>
      </c>
      <c r="S2025">
        <f t="shared" si="401"/>
        <v>-1.6939745962155608</v>
      </c>
      <c r="U2025">
        <f t="shared" si="440"/>
        <v>7</v>
      </c>
      <c r="X2025">
        <f t="shared" si="402"/>
        <v>-9.3833939954901346</v>
      </c>
      <c r="Z2025">
        <f t="shared" si="441"/>
        <v>-0.64278760968653925</v>
      </c>
      <c r="AA2025">
        <f t="shared" si="403"/>
        <v>-2.525028118476103</v>
      </c>
      <c r="AB2025">
        <f t="shared" si="442"/>
        <v>-128</v>
      </c>
      <c r="AC2025">
        <f t="shared" si="443"/>
        <v>10</v>
      </c>
      <c r="AE2025">
        <f t="shared" si="404"/>
        <v>-8.4794981488239323</v>
      </c>
      <c r="AG2025">
        <f t="shared" si="444"/>
        <v>-0.76604444311897801</v>
      </c>
      <c r="AH2025">
        <f t="shared" si="405"/>
        <v>-3.279359939082628</v>
      </c>
      <c r="AJ2025">
        <f t="shared" si="445"/>
        <v>12</v>
      </c>
      <c r="AL2025">
        <f t="shared" si="406"/>
        <v>-6.3761020317433292</v>
      </c>
      <c r="AN2025">
        <f t="shared" si="446"/>
        <v>-0.8660254037844386</v>
      </c>
      <c r="AO2025">
        <f t="shared" si="407"/>
        <v>-3.934050067376325</v>
      </c>
      <c r="AP2025">
        <f t="shared" si="408"/>
        <v>-128</v>
      </c>
      <c r="AQ2025">
        <f t="shared" si="447"/>
        <v>15</v>
      </c>
      <c r="AS2025">
        <f t="shared" si="409"/>
        <v>-3.8619594257254026</v>
      </c>
      <c r="AU2025">
        <f t="shared" si="448"/>
        <v>-0.93969262078590832</v>
      </c>
      <c r="AV2025">
        <f t="shared" si="410"/>
        <v>-4.4692060750981826</v>
      </c>
      <c r="AX2025">
        <f t="shared" si="449"/>
        <v>18</v>
      </c>
      <c r="AZ2025">
        <f t="shared" si="411"/>
        <v>-7.136236504873715E-2</v>
      </c>
      <c r="BB2025">
        <f t="shared" si="450"/>
        <v>-0.98480775301220802</v>
      </c>
      <c r="BC2025">
        <f t="shared" si="412"/>
        <v>-4.8685675177555749</v>
      </c>
      <c r="BE2025">
        <f t="shared" si="451"/>
        <v>21</v>
      </c>
      <c r="BG2025">
        <f t="shared" si="413"/>
        <v>5.7868969256944878</v>
      </c>
      <c r="BI2025">
        <f t="shared" si="452"/>
        <v>0</v>
      </c>
      <c r="BJ2025">
        <f t="shared" si="414"/>
        <v>1</v>
      </c>
      <c r="BL2025" t="e">
        <f t="shared" si="453"/>
        <v>#DIV/0!</v>
      </c>
      <c r="BN2025" t="e">
        <f t="shared" si="415"/>
        <v>#DIV/0!</v>
      </c>
      <c r="EL2025">
        <v>-128</v>
      </c>
      <c r="EM2025">
        <f t="shared" si="416"/>
        <v>-285.7513075690336</v>
      </c>
      <c r="EN2025">
        <f t="shared" si="454"/>
        <v>0.72000000000000042</v>
      </c>
      <c r="EO2025" s="8">
        <f t="shared" si="455"/>
        <v>-2</v>
      </c>
      <c r="EQ2025">
        <f t="shared" si="456"/>
        <v>0.17364817766693033</v>
      </c>
      <c r="ER2025">
        <f t="shared" si="417"/>
        <v>0.9986996072255625</v>
      </c>
      <c r="ES2025">
        <f t="shared" si="418"/>
        <v>17.660257631345079</v>
      </c>
      <c r="ET2025">
        <f t="shared" si="419"/>
        <v>17.660257631345079</v>
      </c>
      <c r="EU2025" s="8">
        <f t="shared" si="457"/>
        <v>-4</v>
      </c>
      <c r="EW2025">
        <f t="shared" si="458"/>
        <v>0.34202014332566871</v>
      </c>
      <c r="EX2025">
        <f t="shared" si="420"/>
        <v>0.99441584371801539</v>
      </c>
      <c r="EZ2025">
        <f t="shared" si="421"/>
        <v>17.286082959411889</v>
      </c>
      <c r="FB2025" s="8">
        <f t="shared" si="476"/>
        <v>-6</v>
      </c>
      <c r="FD2025">
        <f t="shared" si="459"/>
        <v>0.49999999999999994</v>
      </c>
      <c r="FE2025">
        <f t="shared" si="422"/>
        <v>0.9860254037844387</v>
      </c>
      <c r="FG2025">
        <f t="shared" si="423"/>
        <v>16.670248639404857</v>
      </c>
      <c r="FI2025" s="8">
        <f t="shared" si="460"/>
        <v>-9</v>
      </c>
      <c r="FK2025">
        <f t="shared" si="461"/>
        <v>0.64278760968653925</v>
      </c>
      <c r="FL2025">
        <f t="shared" si="424"/>
        <v>0.9974479826061321</v>
      </c>
      <c r="FN2025">
        <f t="shared" si="425"/>
        <v>22.223152266939049</v>
      </c>
      <c r="FP2025" s="8">
        <f t="shared" si="462"/>
        <v>-11</v>
      </c>
      <c r="FQ2025" s="8">
        <f t="shared" si="463"/>
        <v>-53</v>
      </c>
      <c r="FR2025">
        <f t="shared" si="464"/>
        <v>0.76604444311897801</v>
      </c>
      <c r="FS2025">
        <f t="shared" si="426"/>
        <v>0.97984716465888966</v>
      </c>
      <c r="FT2025" t="e">
        <f t="shared" si="427"/>
        <v>#NUM!</v>
      </c>
      <c r="FU2025" t="e">
        <f t="shared" si="465"/>
        <v>#NUM!</v>
      </c>
      <c r="FW2025" s="8">
        <f t="shared" si="466"/>
        <v>-14</v>
      </c>
      <c r="FY2025">
        <f t="shared" si="467"/>
        <v>0.8660254037844386</v>
      </c>
      <c r="FZ2025">
        <f t="shared" si="428"/>
        <v>0.98497422611928565</v>
      </c>
      <c r="GB2025">
        <f t="shared" si="429"/>
        <v>20.014539984388406</v>
      </c>
      <c r="GD2025" s="8">
        <f t="shared" si="468"/>
        <v>-17</v>
      </c>
      <c r="GF2025">
        <f t="shared" si="469"/>
        <v>0.93969262078590832</v>
      </c>
      <c r="GG2025">
        <f t="shared" si="430"/>
        <v>0.98101112546008662</v>
      </c>
      <c r="GI2025">
        <f t="shared" si="431"/>
        <v>19.840028985185313</v>
      </c>
      <c r="GK2025" s="8">
        <f t="shared" si="470"/>
        <v>-20</v>
      </c>
      <c r="GM2025">
        <f t="shared" si="471"/>
        <v>0.98480775301220802</v>
      </c>
      <c r="GN2025">
        <f t="shared" si="432"/>
        <v>0.96149438007669685</v>
      </c>
      <c r="GP2025">
        <f t="shared" si="433"/>
        <v>18.023394859135646</v>
      </c>
      <c r="GR2025" s="8">
        <f t="shared" si="472"/>
        <v>-20</v>
      </c>
      <c r="GT2025">
        <f t="shared" si="473"/>
        <v>0.98480775301220802</v>
      </c>
      <c r="GU2025">
        <f t="shared" si="434"/>
        <v>0.96149438007669685</v>
      </c>
      <c r="GW2025">
        <f t="shared" si="435"/>
        <v>18.023394859135646</v>
      </c>
      <c r="GY2025" s="8">
        <f t="shared" si="474"/>
        <v>-25</v>
      </c>
      <c r="HA2025">
        <f t="shared" si="475"/>
        <v>1</v>
      </c>
      <c r="HB2025">
        <f t="shared" si="436"/>
        <v>1</v>
      </c>
      <c r="HD2025">
        <f t="shared" si="437"/>
        <v>25</v>
      </c>
    </row>
    <row r="2026" spans="1:212" x14ac:dyDescent="0.2">
      <c r="A2026">
        <v>-127</v>
      </c>
      <c r="B2026">
        <f t="shared" si="392"/>
        <v>-127</v>
      </c>
      <c r="C2026">
        <f t="shared" si="393"/>
        <v>-0.17364817766693033</v>
      </c>
      <c r="D2026">
        <f t="shared" si="394"/>
        <v>0.96396997169217635</v>
      </c>
      <c r="E2026">
        <f t="shared" si="438"/>
        <v>-3</v>
      </c>
      <c r="G2026">
        <f t="shared" si="395"/>
        <v>-13.297418619832047</v>
      </c>
      <c r="M2026">
        <f t="shared" si="396"/>
        <v>-0.34202014332566871</v>
      </c>
      <c r="N2026">
        <f t="shared" si="397"/>
        <v>0.8712885921207747</v>
      </c>
      <c r="O2026">
        <f t="shared" si="439"/>
        <v>5</v>
      </c>
      <c r="P2026">
        <f t="shared" si="398"/>
        <v>-10.872961333902383</v>
      </c>
      <c r="Q2026">
        <f t="shared" si="399"/>
        <v>-10.872961333902385</v>
      </c>
      <c r="R2026">
        <f t="shared" si="400"/>
        <v>-0.49999999999999994</v>
      </c>
      <c r="S2026">
        <f t="shared" si="401"/>
        <v>-1.6739745962155608</v>
      </c>
      <c r="U2026">
        <f t="shared" si="440"/>
        <v>7</v>
      </c>
      <c r="X2026">
        <f t="shared" si="402"/>
        <v>-9.3833939954901346</v>
      </c>
      <c r="Z2026">
        <f t="shared" si="441"/>
        <v>-0.64278760968653925</v>
      </c>
      <c r="AA2026">
        <f t="shared" si="403"/>
        <v>-2.4993166140886416</v>
      </c>
      <c r="AB2026">
        <f t="shared" si="442"/>
        <v>-127</v>
      </c>
      <c r="AC2026">
        <f t="shared" si="443"/>
        <v>10</v>
      </c>
      <c r="AE2026">
        <f t="shared" si="404"/>
        <v>-8.4794981488239323</v>
      </c>
      <c r="AG2026">
        <f t="shared" si="444"/>
        <v>-0.76604444311897801</v>
      </c>
      <c r="AH2026">
        <f t="shared" si="405"/>
        <v>-3.2487181613578691</v>
      </c>
      <c r="AJ2026">
        <f t="shared" si="445"/>
        <v>12</v>
      </c>
      <c r="AL2026">
        <f t="shared" si="406"/>
        <v>-6.3761020317433292</v>
      </c>
      <c r="AN2026">
        <f t="shared" si="446"/>
        <v>-0.8660254037844386</v>
      </c>
      <c r="AO2026">
        <f t="shared" si="407"/>
        <v>-3.8994090512249473</v>
      </c>
      <c r="AP2026">
        <f t="shared" si="408"/>
        <v>-127</v>
      </c>
      <c r="AQ2026">
        <f t="shared" si="447"/>
        <v>15</v>
      </c>
      <c r="AS2026">
        <f t="shared" si="409"/>
        <v>-3.8619594257254026</v>
      </c>
      <c r="AU2026">
        <f t="shared" si="448"/>
        <v>-0.93969262078590832</v>
      </c>
      <c r="AV2026">
        <f t="shared" si="410"/>
        <v>-4.4316183702667464</v>
      </c>
      <c r="AX2026">
        <f t="shared" si="449"/>
        <v>18</v>
      </c>
      <c r="AZ2026">
        <f t="shared" si="411"/>
        <v>-7.136236504873715E-2</v>
      </c>
      <c r="BB2026">
        <f t="shared" si="450"/>
        <v>-0.98480775301220802</v>
      </c>
      <c r="BC2026">
        <f t="shared" si="412"/>
        <v>-4.8291752076350862</v>
      </c>
      <c r="BE2026">
        <f t="shared" si="451"/>
        <v>21</v>
      </c>
      <c r="BG2026">
        <f t="shared" si="413"/>
        <v>5.7868969256944878</v>
      </c>
      <c r="BI2026">
        <f t="shared" si="452"/>
        <v>0</v>
      </c>
      <c r="BJ2026">
        <f t="shared" si="414"/>
        <v>1</v>
      </c>
      <c r="BL2026" t="e">
        <f t="shared" si="453"/>
        <v>#DIV/0!</v>
      </c>
      <c r="BN2026" t="e">
        <f t="shared" si="415"/>
        <v>#DIV/0!</v>
      </c>
      <c r="EL2026">
        <v>-127</v>
      </c>
      <c r="EM2026">
        <f t="shared" si="416"/>
        <v>-285.7513075690336</v>
      </c>
      <c r="EN2026">
        <f t="shared" si="454"/>
        <v>0.73000000000000043</v>
      </c>
      <c r="EO2026" s="8">
        <f t="shared" si="455"/>
        <v>-2</v>
      </c>
      <c r="EQ2026">
        <f t="shared" si="456"/>
        <v>0.17364817766693033</v>
      </c>
      <c r="ER2026">
        <f t="shared" si="417"/>
        <v>0.9986996072255625</v>
      </c>
      <c r="ES2026">
        <f t="shared" si="418"/>
        <v>17.660257631345079</v>
      </c>
      <c r="ET2026">
        <f t="shared" si="419"/>
        <v>17.660257631345079</v>
      </c>
      <c r="EU2026" s="8">
        <f t="shared" si="457"/>
        <v>-4</v>
      </c>
      <c r="EW2026">
        <f t="shared" si="458"/>
        <v>0.34202014332566871</v>
      </c>
      <c r="EX2026">
        <f t="shared" si="420"/>
        <v>0.99441584371801539</v>
      </c>
      <c r="EZ2026">
        <f t="shared" si="421"/>
        <v>17.286082959411889</v>
      </c>
      <c r="FB2026" s="8">
        <f t="shared" si="476"/>
        <v>-6</v>
      </c>
      <c r="FD2026">
        <f t="shared" si="459"/>
        <v>0.49999999999999994</v>
      </c>
      <c r="FE2026">
        <f t="shared" si="422"/>
        <v>0.9860254037844387</v>
      </c>
      <c r="FG2026">
        <f t="shared" si="423"/>
        <v>16.670248639404857</v>
      </c>
      <c r="FI2026" s="8">
        <f t="shared" si="460"/>
        <v>-9</v>
      </c>
      <c r="FK2026">
        <f t="shared" si="461"/>
        <v>0.64278760968653925</v>
      </c>
      <c r="FL2026">
        <f t="shared" si="424"/>
        <v>0.9974479826061321</v>
      </c>
      <c r="FN2026">
        <f t="shared" si="425"/>
        <v>22.223152266939049</v>
      </c>
      <c r="FP2026" s="8">
        <f t="shared" si="462"/>
        <v>-11</v>
      </c>
      <c r="FQ2026" s="8">
        <f t="shared" si="463"/>
        <v>-53</v>
      </c>
      <c r="FR2026">
        <f t="shared" si="464"/>
        <v>0.76604444311897801</v>
      </c>
      <c r="FS2026">
        <f t="shared" si="426"/>
        <v>0.97984716465888966</v>
      </c>
      <c r="FT2026" t="e">
        <f t="shared" si="427"/>
        <v>#NUM!</v>
      </c>
      <c r="FU2026" t="e">
        <f t="shared" si="465"/>
        <v>#NUM!</v>
      </c>
      <c r="FW2026" s="8">
        <f t="shared" si="466"/>
        <v>-14</v>
      </c>
      <c r="FY2026">
        <f t="shared" si="467"/>
        <v>0.8660254037844386</v>
      </c>
      <c r="FZ2026">
        <f t="shared" si="428"/>
        <v>0.98497422611928565</v>
      </c>
      <c r="GB2026">
        <f t="shared" si="429"/>
        <v>20.014539984388406</v>
      </c>
      <c r="GD2026" s="8">
        <f t="shared" si="468"/>
        <v>-17</v>
      </c>
      <c r="GF2026">
        <f t="shared" si="469"/>
        <v>0.93969262078590832</v>
      </c>
      <c r="GG2026">
        <f t="shared" si="430"/>
        <v>0.98101112546008662</v>
      </c>
      <c r="GI2026">
        <f t="shared" si="431"/>
        <v>19.840028985185313</v>
      </c>
      <c r="GK2026" s="8">
        <f t="shared" si="470"/>
        <v>-20</v>
      </c>
      <c r="GM2026">
        <f t="shared" si="471"/>
        <v>0.98480775301220802</v>
      </c>
      <c r="GN2026">
        <f t="shared" si="432"/>
        <v>0.96149438007669685</v>
      </c>
      <c r="GP2026">
        <f t="shared" si="433"/>
        <v>18.023394859135646</v>
      </c>
      <c r="GR2026" s="8">
        <f t="shared" si="472"/>
        <v>-20</v>
      </c>
      <c r="GT2026">
        <f t="shared" si="473"/>
        <v>0.98480775301220802</v>
      </c>
      <c r="GU2026">
        <f t="shared" si="434"/>
        <v>0.96149438007669685</v>
      </c>
      <c r="GW2026">
        <f t="shared" si="435"/>
        <v>18.023394859135646</v>
      </c>
      <c r="GY2026" s="8">
        <f t="shared" si="474"/>
        <v>-25</v>
      </c>
      <c r="HA2026">
        <f t="shared" si="475"/>
        <v>1</v>
      </c>
      <c r="HB2026">
        <f t="shared" si="436"/>
        <v>1</v>
      </c>
      <c r="HD2026">
        <f t="shared" si="437"/>
        <v>25</v>
      </c>
    </row>
    <row r="2027" spans="1:212" x14ac:dyDescent="0.2">
      <c r="A2027">
        <v>-126</v>
      </c>
      <c r="B2027">
        <f t="shared" si="392"/>
        <v>-126</v>
      </c>
      <c r="C2027">
        <f t="shared" si="393"/>
        <v>-0.17364817766693033</v>
      </c>
      <c r="D2027">
        <f t="shared" si="394"/>
        <v>0.96396997169217635</v>
      </c>
      <c r="E2027">
        <f t="shared" si="438"/>
        <v>-3</v>
      </c>
      <c r="G2027">
        <f t="shared" si="395"/>
        <v>-13.297418619832047</v>
      </c>
      <c r="M2027">
        <f t="shared" si="396"/>
        <v>-0.34202014332566871</v>
      </c>
      <c r="N2027">
        <f t="shared" si="397"/>
        <v>0.8712885921207747</v>
      </c>
      <c r="O2027">
        <f t="shared" si="439"/>
        <v>5</v>
      </c>
      <c r="P2027">
        <f t="shared" si="398"/>
        <v>-10.872961333902383</v>
      </c>
      <c r="Q2027">
        <f t="shared" si="399"/>
        <v>-10.872961333902385</v>
      </c>
      <c r="R2027">
        <f t="shared" si="400"/>
        <v>-0.49999999999999994</v>
      </c>
      <c r="S2027">
        <f t="shared" si="401"/>
        <v>-1.6539745962155608</v>
      </c>
      <c r="U2027">
        <f t="shared" si="440"/>
        <v>7</v>
      </c>
      <c r="X2027">
        <f t="shared" si="402"/>
        <v>-9.3833939954901346</v>
      </c>
      <c r="Z2027">
        <f t="shared" si="441"/>
        <v>-0.64278760968653925</v>
      </c>
      <c r="AA2027">
        <f t="shared" si="403"/>
        <v>-2.4736051097011797</v>
      </c>
      <c r="AB2027">
        <f t="shared" si="442"/>
        <v>-126</v>
      </c>
      <c r="AC2027">
        <f t="shared" si="443"/>
        <v>10</v>
      </c>
      <c r="AE2027">
        <f t="shared" si="404"/>
        <v>-8.4794981488239323</v>
      </c>
      <c r="AG2027">
        <f t="shared" si="444"/>
        <v>-0.76604444311897801</v>
      </c>
      <c r="AH2027">
        <f t="shared" si="405"/>
        <v>-3.2180763836331097</v>
      </c>
      <c r="AJ2027">
        <f t="shared" si="445"/>
        <v>12</v>
      </c>
      <c r="AL2027">
        <f t="shared" si="406"/>
        <v>-6.3761020317433292</v>
      </c>
      <c r="AN2027">
        <f t="shared" si="446"/>
        <v>-0.8660254037844386</v>
      </c>
      <c r="AO2027">
        <f t="shared" si="407"/>
        <v>-3.8647680350735696</v>
      </c>
      <c r="AP2027">
        <f t="shared" si="408"/>
        <v>-126</v>
      </c>
      <c r="AQ2027">
        <f t="shared" si="447"/>
        <v>15</v>
      </c>
      <c r="AS2027">
        <f t="shared" si="409"/>
        <v>-3.8619594257254026</v>
      </c>
      <c r="AU2027">
        <f t="shared" si="448"/>
        <v>-0.93969262078590832</v>
      </c>
      <c r="AV2027">
        <f t="shared" si="410"/>
        <v>-4.3940306654353103</v>
      </c>
      <c r="AX2027">
        <f t="shared" si="449"/>
        <v>18</v>
      </c>
      <c r="AZ2027">
        <f t="shared" si="411"/>
        <v>-7.136236504873715E-2</v>
      </c>
      <c r="BB2027">
        <f t="shared" si="450"/>
        <v>-0.98480775301220802</v>
      </c>
      <c r="BC2027">
        <f t="shared" si="412"/>
        <v>-4.7897828975145984</v>
      </c>
      <c r="BE2027">
        <f t="shared" si="451"/>
        <v>21</v>
      </c>
      <c r="BG2027">
        <f t="shared" si="413"/>
        <v>5.7868969256944878</v>
      </c>
      <c r="BI2027">
        <f t="shared" si="452"/>
        <v>0</v>
      </c>
      <c r="BJ2027">
        <f t="shared" si="414"/>
        <v>1</v>
      </c>
      <c r="BL2027" t="e">
        <f t="shared" si="453"/>
        <v>#DIV/0!</v>
      </c>
      <c r="BN2027" t="e">
        <f t="shared" si="415"/>
        <v>#DIV/0!</v>
      </c>
      <c r="EL2027">
        <v>-126</v>
      </c>
      <c r="EM2027">
        <f t="shared" si="416"/>
        <v>-285.7513075690336</v>
      </c>
      <c r="EN2027">
        <f t="shared" si="454"/>
        <v>0.74000000000000044</v>
      </c>
      <c r="EO2027" s="8">
        <f t="shared" si="455"/>
        <v>-2</v>
      </c>
      <c r="EQ2027">
        <f t="shared" si="456"/>
        <v>0.17364817766693033</v>
      </c>
      <c r="ER2027">
        <f t="shared" si="417"/>
        <v>0.9986996072255625</v>
      </c>
      <c r="ES2027">
        <f t="shared" si="418"/>
        <v>17.660257631345079</v>
      </c>
      <c r="ET2027">
        <f t="shared" si="419"/>
        <v>17.660257631345079</v>
      </c>
      <c r="EU2027" s="8">
        <f t="shared" si="457"/>
        <v>-4</v>
      </c>
      <c r="EW2027">
        <f t="shared" si="458"/>
        <v>0.34202014332566871</v>
      </c>
      <c r="EX2027">
        <f t="shared" si="420"/>
        <v>0.99441584371801539</v>
      </c>
      <c r="EZ2027">
        <f t="shared" si="421"/>
        <v>17.286082959411889</v>
      </c>
      <c r="FB2027" s="8">
        <f t="shared" si="476"/>
        <v>-6</v>
      </c>
      <c r="FD2027">
        <f t="shared" si="459"/>
        <v>0.49999999999999994</v>
      </c>
      <c r="FE2027">
        <f t="shared" si="422"/>
        <v>0.9860254037844387</v>
      </c>
      <c r="FG2027">
        <f t="shared" si="423"/>
        <v>16.670248639404857</v>
      </c>
      <c r="FI2027" s="8">
        <f t="shared" si="460"/>
        <v>-9</v>
      </c>
      <c r="FK2027">
        <f t="shared" si="461"/>
        <v>0.64278760968653925</v>
      </c>
      <c r="FL2027">
        <f t="shared" si="424"/>
        <v>0.9974479826061321</v>
      </c>
      <c r="FN2027">
        <f t="shared" si="425"/>
        <v>22.223152266939049</v>
      </c>
      <c r="FP2027" s="8">
        <f t="shared" si="462"/>
        <v>-11</v>
      </c>
      <c r="FQ2027" s="8">
        <f t="shared" si="463"/>
        <v>-53</v>
      </c>
      <c r="FR2027">
        <f t="shared" si="464"/>
        <v>0.76604444311897801</v>
      </c>
      <c r="FS2027">
        <f t="shared" si="426"/>
        <v>0.97984716465888966</v>
      </c>
      <c r="FT2027" t="e">
        <f t="shared" si="427"/>
        <v>#NUM!</v>
      </c>
      <c r="FU2027" t="e">
        <f t="shared" si="465"/>
        <v>#NUM!</v>
      </c>
      <c r="FW2027" s="8">
        <f t="shared" si="466"/>
        <v>-14</v>
      </c>
      <c r="FY2027">
        <f t="shared" si="467"/>
        <v>0.8660254037844386</v>
      </c>
      <c r="FZ2027">
        <f t="shared" si="428"/>
        <v>0.98497422611928565</v>
      </c>
      <c r="GB2027">
        <f t="shared" si="429"/>
        <v>20.014539984388406</v>
      </c>
      <c r="GD2027" s="8">
        <f t="shared" si="468"/>
        <v>-17</v>
      </c>
      <c r="GF2027">
        <f t="shared" si="469"/>
        <v>0.93969262078590832</v>
      </c>
      <c r="GG2027">
        <f t="shared" si="430"/>
        <v>0.98101112546008662</v>
      </c>
      <c r="GI2027">
        <f t="shared" si="431"/>
        <v>19.840028985185313</v>
      </c>
      <c r="GK2027" s="8">
        <f t="shared" si="470"/>
        <v>-20</v>
      </c>
      <c r="GM2027">
        <f t="shared" si="471"/>
        <v>0.98480775301220802</v>
      </c>
      <c r="GN2027">
        <f t="shared" si="432"/>
        <v>0.96149438007669685</v>
      </c>
      <c r="GP2027">
        <f t="shared" si="433"/>
        <v>18.023394859135646</v>
      </c>
      <c r="GR2027" s="8">
        <f t="shared" si="472"/>
        <v>-20</v>
      </c>
      <c r="GT2027">
        <f t="shared" si="473"/>
        <v>0.98480775301220802</v>
      </c>
      <c r="GU2027">
        <f t="shared" si="434"/>
        <v>0.96149438007669685</v>
      </c>
      <c r="GW2027">
        <f t="shared" si="435"/>
        <v>18.023394859135646</v>
      </c>
      <c r="GY2027" s="8">
        <f t="shared" si="474"/>
        <v>-25</v>
      </c>
      <c r="HA2027">
        <f t="shared" si="475"/>
        <v>1</v>
      </c>
      <c r="HB2027">
        <f t="shared" si="436"/>
        <v>1</v>
      </c>
      <c r="HD2027">
        <f t="shared" si="437"/>
        <v>25</v>
      </c>
    </row>
    <row r="2028" spans="1:212" x14ac:dyDescent="0.2">
      <c r="A2028">
        <v>-125</v>
      </c>
      <c r="B2028">
        <f t="shared" si="392"/>
        <v>-125</v>
      </c>
      <c r="C2028">
        <f t="shared" si="393"/>
        <v>-0.17364817766693033</v>
      </c>
      <c r="D2028">
        <f t="shared" si="394"/>
        <v>0.96396997169217635</v>
      </c>
      <c r="E2028">
        <f t="shared" si="438"/>
        <v>-3</v>
      </c>
      <c r="G2028">
        <f t="shared" si="395"/>
        <v>-13.297418619832047</v>
      </c>
      <c r="M2028">
        <f t="shared" si="396"/>
        <v>-0.34202014332566871</v>
      </c>
      <c r="N2028">
        <f t="shared" si="397"/>
        <v>0.8712885921207747</v>
      </c>
      <c r="O2028">
        <f t="shared" si="439"/>
        <v>5</v>
      </c>
      <c r="P2028">
        <f t="shared" si="398"/>
        <v>-10.872961333902383</v>
      </c>
      <c r="Q2028">
        <f t="shared" si="399"/>
        <v>-10.872961333902385</v>
      </c>
      <c r="R2028">
        <f t="shared" si="400"/>
        <v>-0.49999999999999994</v>
      </c>
      <c r="S2028">
        <f t="shared" si="401"/>
        <v>-1.6339745962155607</v>
      </c>
      <c r="U2028">
        <f t="shared" si="440"/>
        <v>7</v>
      </c>
      <c r="X2028">
        <f t="shared" si="402"/>
        <v>-9.3833939954901346</v>
      </c>
      <c r="Z2028">
        <f t="shared" si="441"/>
        <v>-0.64278760968653925</v>
      </c>
      <c r="AA2028">
        <f t="shared" si="403"/>
        <v>-2.4478936053137184</v>
      </c>
      <c r="AB2028">
        <f t="shared" si="442"/>
        <v>-125</v>
      </c>
      <c r="AC2028">
        <f t="shared" si="443"/>
        <v>10</v>
      </c>
      <c r="AE2028">
        <f t="shared" si="404"/>
        <v>-8.4794981488239323</v>
      </c>
      <c r="AG2028">
        <f t="shared" si="444"/>
        <v>-0.76604444311897801</v>
      </c>
      <c r="AH2028">
        <f t="shared" si="405"/>
        <v>-3.1874346059083507</v>
      </c>
      <c r="AJ2028">
        <f t="shared" si="445"/>
        <v>12</v>
      </c>
      <c r="AL2028">
        <f t="shared" si="406"/>
        <v>-6.3761020317433292</v>
      </c>
      <c r="AN2028">
        <f t="shared" si="446"/>
        <v>-0.8660254037844386</v>
      </c>
      <c r="AO2028">
        <f t="shared" si="407"/>
        <v>-3.8301270189221928</v>
      </c>
      <c r="AP2028">
        <f t="shared" si="408"/>
        <v>-125</v>
      </c>
      <c r="AQ2028">
        <f t="shared" si="447"/>
        <v>15</v>
      </c>
      <c r="AS2028">
        <f t="shared" si="409"/>
        <v>-3.8619594257254026</v>
      </c>
      <c r="AU2028">
        <f t="shared" si="448"/>
        <v>-0.93969262078590832</v>
      </c>
      <c r="AV2028">
        <f t="shared" si="410"/>
        <v>-4.3564429606038733</v>
      </c>
      <c r="AX2028">
        <f t="shared" si="449"/>
        <v>18</v>
      </c>
      <c r="AZ2028">
        <f t="shared" si="411"/>
        <v>-7.136236504873715E-2</v>
      </c>
      <c r="BB2028">
        <f t="shared" si="450"/>
        <v>-0.98480775301220802</v>
      </c>
      <c r="BC2028">
        <f t="shared" si="412"/>
        <v>-4.7503905873941097</v>
      </c>
      <c r="BE2028">
        <f t="shared" si="451"/>
        <v>21</v>
      </c>
      <c r="BG2028">
        <f t="shared" si="413"/>
        <v>5.7868969256944878</v>
      </c>
      <c r="BI2028">
        <f t="shared" si="452"/>
        <v>0</v>
      </c>
      <c r="BJ2028">
        <f t="shared" si="414"/>
        <v>1</v>
      </c>
      <c r="BL2028" t="e">
        <f t="shared" si="453"/>
        <v>#DIV/0!</v>
      </c>
      <c r="BN2028" t="e">
        <f t="shared" si="415"/>
        <v>#DIV/0!</v>
      </c>
      <c r="EL2028">
        <v>-125</v>
      </c>
      <c r="EM2028">
        <f t="shared" si="416"/>
        <v>-285.7513075690336</v>
      </c>
      <c r="EN2028">
        <f t="shared" si="454"/>
        <v>0.75000000000000044</v>
      </c>
      <c r="EO2028" s="8">
        <f t="shared" si="455"/>
        <v>-2</v>
      </c>
      <c r="EQ2028">
        <f t="shared" si="456"/>
        <v>0.17364817766693033</v>
      </c>
      <c r="ER2028">
        <f t="shared" si="417"/>
        <v>0.9986996072255625</v>
      </c>
      <c r="ES2028">
        <f t="shared" si="418"/>
        <v>17.660257631345079</v>
      </c>
      <c r="ET2028">
        <f t="shared" si="419"/>
        <v>17.660257631345079</v>
      </c>
      <c r="EU2028" s="8">
        <f t="shared" si="457"/>
        <v>-4</v>
      </c>
      <c r="EW2028">
        <f t="shared" si="458"/>
        <v>0.34202014332566871</v>
      </c>
      <c r="EX2028">
        <f t="shared" si="420"/>
        <v>0.99441584371801539</v>
      </c>
      <c r="EZ2028">
        <f t="shared" si="421"/>
        <v>17.286082959411889</v>
      </c>
      <c r="FB2028" s="8">
        <f t="shared" si="476"/>
        <v>-6</v>
      </c>
      <c r="FD2028">
        <f t="shared" si="459"/>
        <v>0.49999999999999994</v>
      </c>
      <c r="FE2028">
        <f t="shared" si="422"/>
        <v>0.9860254037844387</v>
      </c>
      <c r="FG2028">
        <f t="shared" si="423"/>
        <v>16.670248639404857</v>
      </c>
      <c r="FI2028" s="8">
        <f t="shared" si="460"/>
        <v>-9</v>
      </c>
      <c r="FK2028">
        <f t="shared" si="461"/>
        <v>0.64278760968653925</v>
      </c>
      <c r="FL2028">
        <f t="shared" si="424"/>
        <v>0.9974479826061321</v>
      </c>
      <c r="FN2028">
        <f t="shared" si="425"/>
        <v>22.223152266939049</v>
      </c>
      <c r="FP2028" s="8">
        <f t="shared" si="462"/>
        <v>-11</v>
      </c>
      <c r="FQ2028" s="8">
        <f t="shared" si="463"/>
        <v>-53</v>
      </c>
      <c r="FR2028">
        <f t="shared" si="464"/>
        <v>0.76604444311897801</v>
      </c>
      <c r="FS2028">
        <f t="shared" si="426"/>
        <v>0.97984716465888966</v>
      </c>
      <c r="FT2028" t="e">
        <f t="shared" si="427"/>
        <v>#NUM!</v>
      </c>
      <c r="FU2028" t="e">
        <f t="shared" si="465"/>
        <v>#NUM!</v>
      </c>
      <c r="FW2028" s="8">
        <f t="shared" si="466"/>
        <v>-14</v>
      </c>
      <c r="FY2028">
        <f t="shared" si="467"/>
        <v>0.8660254037844386</v>
      </c>
      <c r="FZ2028">
        <f t="shared" si="428"/>
        <v>0.98497422611928565</v>
      </c>
      <c r="GB2028">
        <f t="shared" si="429"/>
        <v>20.014539984388406</v>
      </c>
      <c r="GD2028" s="8">
        <f t="shared" si="468"/>
        <v>-17</v>
      </c>
      <c r="GF2028">
        <f t="shared" si="469"/>
        <v>0.93969262078590832</v>
      </c>
      <c r="GG2028">
        <f t="shared" si="430"/>
        <v>0.98101112546008662</v>
      </c>
      <c r="GI2028">
        <f t="shared" si="431"/>
        <v>19.840028985185313</v>
      </c>
      <c r="GK2028" s="8">
        <f t="shared" si="470"/>
        <v>-20</v>
      </c>
      <c r="GM2028">
        <f t="shared" si="471"/>
        <v>0.98480775301220802</v>
      </c>
      <c r="GN2028">
        <f t="shared" si="432"/>
        <v>0.96149438007669685</v>
      </c>
      <c r="GP2028">
        <f t="shared" si="433"/>
        <v>18.023394859135646</v>
      </c>
      <c r="GR2028" s="8">
        <f t="shared" si="472"/>
        <v>-20</v>
      </c>
      <c r="GT2028">
        <f t="shared" si="473"/>
        <v>0.98480775301220802</v>
      </c>
      <c r="GU2028">
        <f t="shared" si="434"/>
        <v>0.96149438007669685</v>
      </c>
      <c r="GW2028">
        <f t="shared" si="435"/>
        <v>18.023394859135646</v>
      </c>
      <c r="GY2028" s="8">
        <f t="shared" si="474"/>
        <v>-25</v>
      </c>
      <c r="HA2028">
        <f t="shared" si="475"/>
        <v>1</v>
      </c>
      <c r="HB2028">
        <f t="shared" si="436"/>
        <v>1</v>
      </c>
      <c r="HD2028">
        <f t="shared" si="437"/>
        <v>25</v>
      </c>
    </row>
    <row r="2029" spans="1:212" x14ac:dyDescent="0.2">
      <c r="A2029">
        <v>-124</v>
      </c>
      <c r="B2029">
        <f t="shared" si="392"/>
        <v>-124</v>
      </c>
      <c r="C2029">
        <f t="shared" si="393"/>
        <v>-0.17364817766693033</v>
      </c>
      <c r="D2029">
        <f t="shared" si="394"/>
        <v>0.96396997169217635</v>
      </c>
      <c r="E2029">
        <f t="shared" si="438"/>
        <v>-3</v>
      </c>
      <c r="G2029">
        <f t="shared" si="395"/>
        <v>-13.297418619832047</v>
      </c>
      <c r="M2029">
        <f t="shared" si="396"/>
        <v>-0.34202014332566871</v>
      </c>
      <c r="N2029">
        <f t="shared" si="397"/>
        <v>0.8712885921207747</v>
      </c>
      <c r="O2029">
        <f t="shared" si="439"/>
        <v>5</v>
      </c>
      <c r="P2029">
        <f t="shared" si="398"/>
        <v>-10.872961333902383</v>
      </c>
      <c r="Q2029">
        <f t="shared" si="399"/>
        <v>-10.872961333902385</v>
      </c>
      <c r="R2029">
        <f t="shared" si="400"/>
        <v>-0.49999999999999994</v>
      </c>
      <c r="S2029">
        <f t="shared" si="401"/>
        <v>-1.6139745962155607</v>
      </c>
      <c r="U2029">
        <f t="shared" si="440"/>
        <v>7</v>
      </c>
      <c r="X2029">
        <f t="shared" si="402"/>
        <v>-9.3833939954901346</v>
      </c>
      <c r="Z2029">
        <f t="shared" si="441"/>
        <v>-0.64278760968653925</v>
      </c>
      <c r="AA2029">
        <f t="shared" si="403"/>
        <v>-2.4221821009262565</v>
      </c>
      <c r="AB2029">
        <f t="shared" si="442"/>
        <v>-124</v>
      </c>
      <c r="AC2029">
        <f t="shared" si="443"/>
        <v>10</v>
      </c>
      <c r="AE2029">
        <f t="shared" si="404"/>
        <v>-8.4794981488239323</v>
      </c>
      <c r="AG2029">
        <f t="shared" si="444"/>
        <v>-0.76604444311897801</v>
      </c>
      <c r="AH2029">
        <f t="shared" si="405"/>
        <v>-3.1567928281835917</v>
      </c>
      <c r="AJ2029">
        <f t="shared" si="445"/>
        <v>12</v>
      </c>
      <c r="AL2029">
        <f t="shared" si="406"/>
        <v>-6.3761020317433292</v>
      </c>
      <c r="AN2029">
        <f t="shared" si="446"/>
        <v>-0.8660254037844386</v>
      </c>
      <c r="AO2029">
        <f t="shared" si="407"/>
        <v>-3.795486002770815</v>
      </c>
      <c r="AP2029">
        <f t="shared" si="408"/>
        <v>-124</v>
      </c>
      <c r="AQ2029">
        <f t="shared" si="447"/>
        <v>15</v>
      </c>
      <c r="AS2029">
        <f t="shared" si="409"/>
        <v>-3.8619594257254026</v>
      </c>
      <c r="AU2029">
        <f t="shared" si="448"/>
        <v>-0.93969262078590832</v>
      </c>
      <c r="AV2029">
        <f t="shared" si="410"/>
        <v>-4.3188552557724371</v>
      </c>
      <c r="AX2029">
        <f t="shared" si="449"/>
        <v>18</v>
      </c>
      <c r="AZ2029">
        <f t="shared" si="411"/>
        <v>-7.136236504873715E-2</v>
      </c>
      <c r="BB2029">
        <f t="shared" si="450"/>
        <v>-0.98480775301220802</v>
      </c>
      <c r="BC2029">
        <f t="shared" si="412"/>
        <v>-4.7109982772736219</v>
      </c>
      <c r="BE2029">
        <f t="shared" si="451"/>
        <v>21</v>
      </c>
      <c r="BG2029">
        <f t="shared" si="413"/>
        <v>5.7868969256944878</v>
      </c>
      <c r="BI2029">
        <f t="shared" si="452"/>
        <v>0</v>
      </c>
      <c r="BJ2029">
        <f t="shared" si="414"/>
        <v>1</v>
      </c>
      <c r="BL2029" t="e">
        <f t="shared" si="453"/>
        <v>#DIV/0!</v>
      </c>
      <c r="BN2029" t="e">
        <f t="shared" si="415"/>
        <v>#DIV/0!</v>
      </c>
      <c r="EL2029">
        <v>-124</v>
      </c>
      <c r="EM2029">
        <f t="shared" si="416"/>
        <v>-285.7513075690336</v>
      </c>
      <c r="EN2029">
        <f t="shared" si="454"/>
        <v>0.76000000000000045</v>
      </c>
      <c r="EO2029" s="8">
        <f t="shared" si="455"/>
        <v>-2</v>
      </c>
      <c r="EQ2029">
        <f t="shared" si="456"/>
        <v>0.17364817766693033</v>
      </c>
      <c r="ER2029">
        <f t="shared" si="417"/>
        <v>0.9986996072255625</v>
      </c>
      <c r="ES2029">
        <f t="shared" si="418"/>
        <v>17.660257631345079</v>
      </c>
      <c r="ET2029">
        <f t="shared" si="419"/>
        <v>17.660257631345079</v>
      </c>
      <c r="EU2029" s="8">
        <f t="shared" si="457"/>
        <v>-4</v>
      </c>
      <c r="EW2029">
        <f t="shared" si="458"/>
        <v>0.34202014332566871</v>
      </c>
      <c r="EX2029">
        <f t="shared" si="420"/>
        <v>0.99441584371801539</v>
      </c>
      <c r="EZ2029">
        <f t="shared" si="421"/>
        <v>17.286082959411889</v>
      </c>
      <c r="FB2029" s="8">
        <f t="shared" si="476"/>
        <v>-6</v>
      </c>
      <c r="FD2029">
        <f t="shared" si="459"/>
        <v>0.49999999999999994</v>
      </c>
      <c r="FE2029">
        <f t="shared" si="422"/>
        <v>0.9860254037844387</v>
      </c>
      <c r="FG2029">
        <f t="shared" si="423"/>
        <v>16.670248639404857</v>
      </c>
      <c r="FI2029" s="8">
        <f t="shared" si="460"/>
        <v>-9</v>
      </c>
      <c r="FK2029">
        <f t="shared" si="461"/>
        <v>0.64278760968653925</v>
      </c>
      <c r="FL2029">
        <f t="shared" si="424"/>
        <v>0.9974479826061321</v>
      </c>
      <c r="FN2029">
        <f t="shared" si="425"/>
        <v>22.223152266939049</v>
      </c>
      <c r="FP2029" s="8">
        <f t="shared" si="462"/>
        <v>-11</v>
      </c>
      <c r="FQ2029" s="8">
        <f t="shared" si="463"/>
        <v>-53</v>
      </c>
      <c r="FR2029">
        <f t="shared" si="464"/>
        <v>0.76604444311897801</v>
      </c>
      <c r="FS2029">
        <f t="shared" si="426"/>
        <v>0.97984716465888966</v>
      </c>
      <c r="FT2029" t="e">
        <f t="shared" si="427"/>
        <v>#NUM!</v>
      </c>
      <c r="FU2029" t="e">
        <f t="shared" si="465"/>
        <v>#NUM!</v>
      </c>
      <c r="FW2029" s="8">
        <f t="shared" si="466"/>
        <v>-14</v>
      </c>
      <c r="FY2029">
        <f t="shared" si="467"/>
        <v>0.8660254037844386</v>
      </c>
      <c r="FZ2029">
        <f t="shared" si="428"/>
        <v>0.98497422611928565</v>
      </c>
      <c r="GB2029">
        <f t="shared" si="429"/>
        <v>20.014539984388406</v>
      </c>
      <c r="GD2029" s="8">
        <f t="shared" si="468"/>
        <v>-17</v>
      </c>
      <c r="GF2029">
        <f t="shared" si="469"/>
        <v>0.93969262078590832</v>
      </c>
      <c r="GG2029">
        <f t="shared" si="430"/>
        <v>0.98101112546008662</v>
      </c>
      <c r="GI2029">
        <f t="shared" si="431"/>
        <v>19.840028985185313</v>
      </c>
      <c r="GK2029" s="8">
        <f t="shared" si="470"/>
        <v>-20</v>
      </c>
      <c r="GM2029">
        <f t="shared" si="471"/>
        <v>0.98480775301220802</v>
      </c>
      <c r="GN2029">
        <f t="shared" si="432"/>
        <v>0.96149438007669685</v>
      </c>
      <c r="GP2029">
        <f t="shared" si="433"/>
        <v>18.023394859135646</v>
      </c>
      <c r="GR2029" s="8">
        <f t="shared" si="472"/>
        <v>-20</v>
      </c>
      <c r="GT2029">
        <f t="shared" si="473"/>
        <v>0.98480775301220802</v>
      </c>
      <c r="GU2029">
        <f t="shared" si="434"/>
        <v>0.96149438007669685</v>
      </c>
      <c r="GW2029">
        <f t="shared" si="435"/>
        <v>18.023394859135646</v>
      </c>
      <c r="GY2029" s="8">
        <f t="shared" si="474"/>
        <v>-25</v>
      </c>
      <c r="HA2029">
        <f t="shared" si="475"/>
        <v>1</v>
      </c>
      <c r="HB2029">
        <f t="shared" si="436"/>
        <v>1</v>
      </c>
      <c r="HD2029">
        <f t="shared" si="437"/>
        <v>25</v>
      </c>
    </row>
    <row r="2030" spans="1:212" x14ac:dyDescent="0.2">
      <c r="A2030">
        <v>-123</v>
      </c>
      <c r="B2030">
        <f t="shared" si="392"/>
        <v>-123</v>
      </c>
      <c r="C2030">
        <f t="shared" si="393"/>
        <v>-0.17364817766693033</v>
      </c>
      <c r="D2030">
        <f t="shared" si="394"/>
        <v>0.96396997169217635</v>
      </c>
      <c r="E2030">
        <f t="shared" si="438"/>
        <v>-3</v>
      </c>
      <c r="G2030">
        <f t="shared" si="395"/>
        <v>-13.297418619832047</v>
      </c>
      <c r="M2030">
        <f t="shared" si="396"/>
        <v>-0.34202014332566871</v>
      </c>
      <c r="N2030">
        <f t="shared" si="397"/>
        <v>0.8712885921207747</v>
      </c>
      <c r="O2030">
        <f t="shared" si="439"/>
        <v>5</v>
      </c>
      <c r="P2030">
        <f t="shared" si="398"/>
        <v>-10.872961333902383</v>
      </c>
      <c r="Q2030">
        <f t="shared" si="399"/>
        <v>-10.872961333902385</v>
      </c>
      <c r="R2030">
        <f t="shared" si="400"/>
        <v>-0.49999999999999994</v>
      </c>
      <c r="S2030">
        <f t="shared" si="401"/>
        <v>-1.5939745962155607</v>
      </c>
      <c r="U2030">
        <f t="shared" si="440"/>
        <v>7</v>
      </c>
      <c r="X2030">
        <f t="shared" si="402"/>
        <v>-9.3833939954901346</v>
      </c>
      <c r="Z2030">
        <f t="shared" si="441"/>
        <v>-0.64278760968653925</v>
      </c>
      <c r="AA2030">
        <f t="shared" si="403"/>
        <v>-2.3964705965387951</v>
      </c>
      <c r="AB2030">
        <f t="shared" si="442"/>
        <v>-123</v>
      </c>
      <c r="AC2030">
        <f t="shared" si="443"/>
        <v>10</v>
      </c>
      <c r="AE2030">
        <f t="shared" si="404"/>
        <v>-8.4794981488239323</v>
      </c>
      <c r="AG2030">
        <f t="shared" si="444"/>
        <v>-0.76604444311897801</v>
      </c>
      <c r="AH2030">
        <f t="shared" si="405"/>
        <v>-3.1261510504588323</v>
      </c>
      <c r="AJ2030">
        <f t="shared" si="445"/>
        <v>12</v>
      </c>
      <c r="AL2030">
        <f t="shared" si="406"/>
        <v>-6.3761020317433292</v>
      </c>
      <c r="AN2030">
        <f t="shared" si="446"/>
        <v>-0.8660254037844386</v>
      </c>
      <c r="AO2030">
        <f t="shared" si="407"/>
        <v>-3.7608449866194373</v>
      </c>
      <c r="AP2030">
        <f t="shared" si="408"/>
        <v>-123</v>
      </c>
      <c r="AQ2030">
        <f t="shared" si="447"/>
        <v>15</v>
      </c>
      <c r="AS2030">
        <f t="shared" si="409"/>
        <v>-3.8619594257254026</v>
      </c>
      <c r="AU2030">
        <f t="shared" si="448"/>
        <v>-0.93969262078590832</v>
      </c>
      <c r="AV2030">
        <f t="shared" si="410"/>
        <v>-4.281267550941001</v>
      </c>
      <c r="AX2030">
        <f t="shared" si="449"/>
        <v>18</v>
      </c>
      <c r="AZ2030">
        <f t="shared" si="411"/>
        <v>-7.136236504873715E-2</v>
      </c>
      <c r="BB2030">
        <f t="shared" si="450"/>
        <v>-0.98480775301220802</v>
      </c>
      <c r="BC2030">
        <f t="shared" si="412"/>
        <v>-4.6716059671531331</v>
      </c>
      <c r="BE2030">
        <f t="shared" si="451"/>
        <v>21</v>
      </c>
      <c r="BG2030">
        <f t="shared" si="413"/>
        <v>5.7868969256944878</v>
      </c>
      <c r="BI2030">
        <f t="shared" si="452"/>
        <v>0</v>
      </c>
      <c r="BJ2030">
        <f t="shared" si="414"/>
        <v>1</v>
      </c>
      <c r="BL2030" t="e">
        <f t="shared" si="453"/>
        <v>#DIV/0!</v>
      </c>
      <c r="BN2030" t="e">
        <f t="shared" si="415"/>
        <v>#DIV/0!</v>
      </c>
      <c r="EL2030">
        <v>-123</v>
      </c>
      <c r="EM2030">
        <f t="shared" si="416"/>
        <v>-285.7513075690336</v>
      </c>
      <c r="EN2030">
        <f t="shared" si="454"/>
        <v>0.77000000000000046</v>
      </c>
      <c r="EO2030" s="8">
        <f t="shared" si="455"/>
        <v>-2</v>
      </c>
      <c r="EQ2030">
        <f t="shared" si="456"/>
        <v>0.17364817766693033</v>
      </c>
      <c r="ER2030">
        <f t="shared" si="417"/>
        <v>0.9986996072255625</v>
      </c>
      <c r="ES2030">
        <f t="shared" si="418"/>
        <v>17.660257631345079</v>
      </c>
      <c r="ET2030">
        <f t="shared" si="419"/>
        <v>17.660257631345079</v>
      </c>
      <c r="EU2030" s="8">
        <f t="shared" si="457"/>
        <v>-4</v>
      </c>
      <c r="EW2030">
        <f t="shared" si="458"/>
        <v>0.34202014332566871</v>
      </c>
      <c r="EX2030">
        <f t="shared" si="420"/>
        <v>0.99441584371801539</v>
      </c>
      <c r="EZ2030">
        <f t="shared" si="421"/>
        <v>17.286082959411889</v>
      </c>
      <c r="FB2030" s="8">
        <f t="shared" si="476"/>
        <v>-6</v>
      </c>
      <c r="FD2030">
        <f t="shared" si="459"/>
        <v>0.49999999999999994</v>
      </c>
      <c r="FE2030">
        <f t="shared" si="422"/>
        <v>0.9860254037844387</v>
      </c>
      <c r="FG2030">
        <f t="shared" si="423"/>
        <v>16.670248639404857</v>
      </c>
      <c r="FI2030" s="8">
        <f t="shared" si="460"/>
        <v>-9</v>
      </c>
      <c r="FK2030">
        <f t="shared" si="461"/>
        <v>0.64278760968653925</v>
      </c>
      <c r="FL2030">
        <f t="shared" si="424"/>
        <v>0.9974479826061321</v>
      </c>
      <c r="FN2030">
        <f t="shared" si="425"/>
        <v>22.223152266939049</v>
      </c>
      <c r="FP2030" s="8">
        <f t="shared" si="462"/>
        <v>-11</v>
      </c>
      <c r="FQ2030" s="8">
        <f t="shared" si="463"/>
        <v>-53</v>
      </c>
      <c r="FR2030">
        <f t="shared" si="464"/>
        <v>0.76604444311897801</v>
      </c>
      <c r="FS2030">
        <f t="shared" si="426"/>
        <v>0.97984716465888966</v>
      </c>
      <c r="FT2030" t="e">
        <f t="shared" si="427"/>
        <v>#NUM!</v>
      </c>
      <c r="FU2030" t="e">
        <f t="shared" si="465"/>
        <v>#NUM!</v>
      </c>
      <c r="FW2030" s="8">
        <f t="shared" si="466"/>
        <v>-14</v>
      </c>
      <c r="FY2030">
        <f t="shared" si="467"/>
        <v>0.8660254037844386</v>
      </c>
      <c r="FZ2030">
        <f t="shared" si="428"/>
        <v>0.98497422611928565</v>
      </c>
      <c r="GB2030">
        <f t="shared" si="429"/>
        <v>20.014539984388406</v>
      </c>
      <c r="GD2030" s="8">
        <f t="shared" si="468"/>
        <v>-17</v>
      </c>
      <c r="GF2030">
        <f t="shared" si="469"/>
        <v>0.93969262078590832</v>
      </c>
      <c r="GG2030">
        <f t="shared" si="430"/>
        <v>0.98101112546008662</v>
      </c>
      <c r="GI2030">
        <f t="shared" si="431"/>
        <v>19.840028985185313</v>
      </c>
      <c r="GK2030" s="8">
        <f t="shared" si="470"/>
        <v>-20</v>
      </c>
      <c r="GM2030">
        <f t="shared" si="471"/>
        <v>0.98480775301220802</v>
      </c>
      <c r="GN2030">
        <f t="shared" si="432"/>
        <v>0.96149438007669685</v>
      </c>
      <c r="GP2030">
        <f t="shared" si="433"/>
        <v>18.023394859135646</v>
      </c>
      <c r="GR2030" s="8">
        <f t="shared" si="472"/>
        <v>-20</v>
      </c>
      <c r="GT2030">
        <f t="shared" si="473"/>
        <v>0.98480775301220802</v>
      </c>
      <c r="GU2030">
        <f t="shared" si="434"/>
        <v>0.96149438007669685</v>
      </c>
      <c r="GW2030">
        <f t="shared" si="435"/>
        <v>18.023394859135646</v>
      </c>
      <c r="GY2030" s="8">
        <f t="shared" si="474"/>
        <v>-25</v>
      </c>
      <c r="HA2030">
        <f t="shared" si="475"/>
        <v>1</v>
      </c>
      <c r="HB2030">
        <f t="shared" si="436"/>
        <v>1</v>
      </c>
      <c r="HD2030">
        <f t="shared" si="437"/>
        <v>25</v>
      </c>
    </row>
    <row r="2031" spans="1:212" x14ac:dyDescent="0.2">
      <c r="A2031">
        <v>-122</v>
      </c>
      <c r="B2031">
        <f t="shared" si="392"/>
        <v>-122</v>
      </c>
      <c r="C2031">
        <f t="shared" si="393"/>
        <v>-0.17364817766693033</v>
      </c>
      <c r="D2031">
        <f t="shared" si="394"/>
        <v>0.96396997169217635</v>
      </c>
      <c r="E2031">
        <f t="shared" si="438"/>
        <v>-3</v>
      </c>
      <c r="G2031">
        <f t="shared" si="395"/>
        <v>-13.297418619832047</v>
      </c>
      <c r="M2031">
        <f t="shared" si="396"/>
        <v>-0.34202014332566871</v>
      </c>
      <c r="N2031">
        <f t="shared" si="397"/>
        <v>0.8712885921207747</v>
      </c>
      <c r="O2031">
        <f t="shared" si="439"/>
        <v>5</v>
      </c>
      <c r="P2031">
        <f t="shared" si="398"/>
        <v>-10.872961333902383</v>
      </c>
      <c r="Q2031">
        <f t="shared" si="399"/>
        <v>-10.872961333902385</v>
      </c>
      <c r="R2031">
        <f t="shared" si="400"/>
        <v>-0.49999999999999994</v>
      </c>
      <c r="S2031">
        <f t="shared" si="401"/>
        <v>-1.5739745962155607</v>
      </c>
      <c r="U2031">
        <f t="shared" si="440"/>
        <v>7</v>
      </c>
      <c r="X2031">
        <f t="shared" si="402"/>
        <v>-9.3833939954901346</v>
      </c>
      <c r="Z2031">
        <f t="shared" si="441"/>
        <v>-0.64278760968653925</v>
      </c>
      <c r="AA2031">
        <f t="shared" si="403"/>
        <v>-2.3707590921513337</v>
      </c>
      <c r="AB2031">
        <f t="shared" si="442"/>
        <v>-122</v>
      </c>
      <c r="AC2031">
        <f t="shared" si="443"/>
        <v>10</v>
      </c>
      <c r="AE2031">
        <f t="shared" si="404"/>
        <v>-8.4794981488239323</v>
      </c>
      <c r="AG2031">
        <f t="shared" si="444"/>
        <v>-0.76604444311897801</v>
      </c>
      <c r="AH2031">
        <f t="shared" si="405"/>
        <v>-3.0955092727340734</v>
      </c>
      <c r="AJ2031">
        <f t="shared" si="445"/>
        <v>12</v>
      </c>
      <c r="AL2031">
        <f t="shared" si="406"/>
        <v>-6.3761020317433292</v>
      </c>
      <c r="AN2031">
        <f t="shared" si="446"/>
        <v>-0.8660254037844386</v>
      </c>
      <c r="AO2031">
        <f t="shared" si="407"/>
        <v>-3.7262039704680596</v>
      </c>
      <c r="AP2031">
        <f t="shared" si="408"/>
        <v>-122</v>
      </c>
      <c r="AQ2031">
        <f t="shared" si="447"/>
        <v>15</v>
      </c>
      <c r="AS2031">
        <f t="shared" si="409"/>
        <v>-3.8619594257254026</v>
      </c>
      <c r="AU2031">
        <f t="shared" si="448"/>
        <v>-0.93969262078590832</v>
      </c>
      <c r="AV2031">
        <f t="shared" si="410"/>
        <v>-4.2436798461095648</v>
      </c>
      <c r="AX2031">
        <f t="shared" si="449"/>
        <v>18</v>
      </c>
      <c r="AZ2031">
        <f t="shared" si="411"/>
        <v>-7.136236504873715E-2</v>
      </c>
      <c r="BB2031">
        <f t="shared" si="450"/>
        <v>-0.98480775301220802</v>
      </c>
      <c r="BC2031">
        <f t="shared" si="412"/>
        <v>-4.6322136570326453</v>
      </c>
      <c r="BE2031">
        <f t="shared" si="451"/>
        <v>21</v>
      </c>
      <c r="BG2031">
        <f t="shared" si="413"/>
        <v>5.7868969256944878</v>
      </c>
      <c r="BI2031">
        <f t="shared" si="452"/>
        <v>0</v>
      </c>
      <c r="BJ2031">
        <f t="shared" si="414"/>
        <v>1</v>
      </c>
      <c r="BL2031" t="e">
        <f t="shared" si="453"/>
        <v>#DIV/0!</v>
      </c>
      <c r="BN2031" t="e">
        <f t="shared" si="415"/>
        <v>#DIV/0!</v>
      </c>
      <c r="EL2031">
        <v>-122</v>
      </c>
      <c r="EM2031">
        <f t="shared" si="416"/>
        <v>-285.7513075690336</v>
      </c>
      <c r="EN2031">
        <f t="shared" si="454"/>
        <v>0.78000000000000047</v>
      </c>
      <c r="EO2031" s="8">
        <f t="shared" si="455"/>
        <v>-2</v>
      </c>
      <c r="EQ2031">
        <f t="shared" si="456"/>
        <v>0.17364817766693033</v>
      </c>
      <c r="ER2031">
        <f t="shared" si="417"/>
        <v>0.9986996072255625</v>
      </c>
      <c r="ES2031">
        <f t="shared" si="418"/>
        <v>17.660257631345079</v>
      </c>
      <c r="ET2031">
        <f t="shared" si="419"/>
        <v>17.660257631345079</v>
      </c>
      <c r="EU2031" s="8">
        <f t="shared" si="457"/>
        <v>-4</v>
      </c>
      <c r="EW2031">
        <f t="shared" si="458"/>
        <v>0.34202014332566871</v>
      </c>
      <c r="EX2031">
        <f t="shared" si="420"/>
        <v>0.99441584371801539</v>
      </c>
      <c r="EZ2031">
        <f t="shared" si="421"/>
        <v>17.286082959411889</v>
      </c>
      <c r="FB2031" s="8">
        <f t="shared" si="476"/>
        <v>-6</v>
      </c>
      <c r="FD2031">
        <f t="shared" si="459"/>
        <v>0.49999999999999994</v>
      </c>
      <c r="FE2031">
        <f t="shared" si="422"/>
        <v>0.9860254037844387</v>
      </c>
      <c r="FG2031">
        <f t="shared" si="423"/>
        <v>16.670248639404857</v>
      </c>
      <c r="FI2031" s="8">
        <f t="shared" si="460"/>
        <v>-9</v>
      </c>
      <c r="FK2031">
        <f t="shared" si="461"/>
        <v>0.64278760968653925</v>
      </c>
      <c r="FL2031">
        <f t="shared" si="424"/>
        <v>0.9974479826061321</v>
      </c>
      <c r="FN2031">
        <f t="shared" si="425"/>
        <v>22.223152266939049</v>
      </c>
      <c r="FP2031" s="8">
        <f t="shared" si="462"/>
        <v>-11</v>
      </c>
      <c r="FQ2031" s="8">
        <f t="shared" si="463"/>
        <v>-53</v>
      </c>
      <c r="FR2031">
        <f t="shared" si="464"/>
        <v>0.76604444311897801</v>
      </c>
      <c r="FS2031">
        <f t="shared" si="426"/>
        <v>0.97984716465888966</v>
      </c>
      <c r="FT2031" t="e">
        <f t="shared" si="427"/>
        <v>#NUM!</v>
      </c>
      <c r="FU2031" t="e">
        <f t="shared" si="465"/>
        <v>#NUM!</v>
      </c>
      <c r="FW2031" s="8">
        <f t="shared" si="466"/>
        <v>-14</v>
      </c>
      <c r="FY2031">
        <f t="shared" si="467"/>
        <v>0.8660254037844386</v>
      </c>
      <c r="FZ2031">
        <f t="shared" si="428"/>
        <v>0.98497422611928565</v>
      </c>
      <c r="GB2031">
        <f t="shared" si="429"/>
        <v>20.014539984388406</v>
      </c>
      <c r="GD2031" s="8">
        <f t="shared" si="468"/>
        <v>-17</v>
      </c>
      <c r="GF2031">
        <f t="shared" si="469"/>
        <v>0.93969262078590832</v>
      </c>
      <c r="GG2031">
        <f t="shared" si="430"/>
        <v>0.98101112546008662</v>
      </c>
      <c r="GI2031">
        <f t="shared" si="431"/>
        <v>19.840028985185313</v>
      </c>
      <c r="GK2031" s="8">
        <f t="shared" si="470"/>
        <v>-20</v>
      </c>
      <c r="GM2031">
        <f t="shared" si="471"/>
        <v>0.98480775301220802</v>
      </c>
      <c r="GN2031">
        <f t="shared" si="432"/>
        <v>0.96149438007669685</v>
      </c>
      <c r="GP2031">
        <f t="shared" si="433"/>
        <v>18.023394859135646</v>
      </c>
      <c r="GR2031" s="8">
        <f t="shared" si="472"/>
        <v>-20</v>
      </c>
      <c r="GT2031">
        <f t="shared" si="473"/>
        <v>0.98480775301220802</v>
      </c>
      <c r="GU2031">
        <f t="shared" si="434"/>
        <v>0.96149438007669685</v>
      </c>
      <c r="GW2031">
        <f t="shared" si="435"/>
        <v>18.023394859135646</v>
      </c>
      <c r="GY2031" s="8">
        <f t="shared" si="474"/>
        <v>-25</v>
      </c>
      <c r="HA2031">
        <f t="shared" si="475"/>
        <v>1</v>
      </c>
      <c r="HB2031">
        <f t="shared" si="436"/>
        <v>1</v>
      </c>
      <c r="HD2031">
        <f t="shared" si="437"/>
        <v>25</v>
      </c>
    </row>
    <row r="2032" spans="1:212" x14ac:dyDescent="0.2">
      <c r="A2032">
        <v>-121</v>
      </c>
      <c r="B2032">
        <f t="shared" si="392"/>
        <v>-121</v>
      </c>
      <c r="C2032">
        <f t="shared" si="393"/>
        <v>-0.17364817766693033</v>
      </c>
      <c r="D2032">
        <f t="shared" si="394"/>
        <v>0.96396997169217635</v>
      </c>
      <c r="E2032">
        <f t="shared" si="438"/>
        <v>-3</v>
      </c>
      <c r="G2032">
        <f t="shared" si="395"/>
        <v>-13.297418619832047</v>
      </c>
      <c r="M2032">
        <f t="shared" si="396"/>
        <v>-0.34202014332566871</v>
      </c>
      <c r="N2032">
        <f t="shared" si="397"/>
        <v>0.8712885921207747</v>
      </c>
      <c r="O2032">
        <f t="shared" si="439"/>
        <v>5</v>
      </c>
      <c r="P2032">
        <f t="shared" si="398"/>
        <v>-10.872961333902383</v>
      </c>
      <c r="Q2032">
        <f t="shared" si="399"/>
        <v>-10.872961333902385</v>
      </c>
      <c r="R2032">
        <f t="shared" si="400"/>
        <v>-0.49999999999999994</v>
      </c>
      <c r="S2032">
        <f t="shared" si="401"/>
        <v>-1.5539745962155607</v>
      </c>
      <c r="U2032">
        <f t="shared" si="440"/>
        <v>7</v>
      </c>
      <c r="X2032">
        <f t="shared" si="402"/>
        <v>-9.3833939954901346</v>
      </c>
      <c r="Z2032">
        <f t="shared" si="441"/>
        <v>-0.64278760968653925</v>
      </c>
      <c r="AA2032">
        <f t="shared" si="403"/>
        <v>-2.3450475877638719</v>
      </c>
      <c r="AB2032">
        <f t="shared" si="442"/>
        <v>-121</v>
      </c>
      <c r="AC2032">
        <f t="shared" si="443"/>
        <v>10</v>
      </c>
      <c r="AE2032">
        <f t="shared" si="404"/>
        <v>-8.4794981488239323</v>
      </c>
      <c r="AG2032">
        <f t="shared" si="444"/>
        <v>-0.76604444311897801</v>
      </c>
      <c r="AH2032">
        <f t="shared" si="405"/>
        <v>-3.064867495009314</v>
      </c>
      <c r="AJ2032">
        <f t="shared" si="445"/>
        <v>12</v>
      </c>
      <c r="AL2032">
        <f t="shared" si="406"/>
        <v>-6.3761020317433292</v>
      </c>
      <c r="AN2032">
        <f t="shared" si="446"/>
        <v>-0.8660254037844386</v>
      </c>
      <c r="AO2032">
        <f t="shared" si="407"/>
        <v>-3.6915629543166819</v>
      </c>
      <c r="AP2032">
        <f t="shared" si="408"/>
        <v>-121</v>
      </c>
      <c r="AQ2032">
        <f t="shared" si="447"/>
        <v>15</v>
      </c>
      <c r="AS2032">
        <f t="shared" si="409"/>
        <v>-3.8619594257254026</v>
      </c>
      <c r="AU2032">
        <f t="shared" si="448"/>
        <v>-0.93969262078590832</v>
      </c>
      <c r="AV2032">
        <f t="shared" si="410"/>
        <v>-4.2060921412781278</v>
      </c>
      <c r="AX2032">
        <f t="shared" si="449"/>
        <v>18</v>
      </c>
      <c r="AZ2032">
        <f t="shared" si="411"/>
        <v>-7.136236504873715E-2</v>
      </c>
      <c r="BB2032">
        <f t="shared" si="450"/>
        <v>-0.98480775301220802</v>
      </c>
      <c r="BC2032">
        <f t="shared" si="412"/>
        <v>-4.5928213469121566</v>
      </c>
      <c r="BE2032">
        <f t="shared" si="451"/>
        <v>21</v>
      </c>
      <c r="BG2032">
        <f t="shared" si="413"/>
        <v>5.7868969256944878</v>
      </c>
      <c r="BI2032">
        <f t="shared" si="452"/>
        <v>0</v>
      </c>
      <c r="BJ2032">
        <f t="shared" si="414"/>
        <v>1</v>
      </c>
      <c r="BL2032" t="e">
        <f t="shared" si="453"/>
        <v>#DIV/0!</v>
      </c>
      <c r="BN2032" t="e">
        <f t="shared" si="415"/>
        <v>#DIV/0!</v>
      </c>
      <c r="EL2032">
        <v>-121</v>
      </c>
      <c r="EM2032">
        <f t="shared" si="416"/>
        <v>-285.7513075690336</v>
      </c>
      <c r="EN2032">
        <f t="shared" si="454"/>
        <v>0.79000000000000048</v>
      </c>
      <c r="EO2032" s="8">
        <f t="shared" si="455"/>
        <v>-2</v>
      </c>
      <c r="EQ2032">
        <f t="shared" si="456"/>
        <v>0.17364817766693033</v>
      </c>
      <c r="ER2032">
        <f t="shared" si="417"/>
        <v>0.9986996072255625</v>
      </c>
      <c r="ES2032">
        <f t="shared" si="418"/>
        <v>17.660257631345079</v>
      </c>
      <c r="ET2032">
        <f t="shared" si="419"/>
        <v>17.660257631345079</v>
      </c>
      <c r="EU2032" s="8">
        <f t="shared" si="457"/>
        <v>-4</v>
      </c>
      <c r="EW2032">
        <f t="shared" si="458"/>
        <v>0.34202014332566871</v>
      </c>
      <c r="EX2032">
        <f t="shared" si="420"/>
        <v>0.99441584371801539</v>
      </c>
      <c r="EZ2032">
        <f t="shared" si="421"/>
        <v>17.286082959411889</v>
      </c>
      <c r="FB2032" s="8">
        <f t="shared" si="476"/>
        <v>-6</v>
      </c>
      <c r="FD2032">
        <f t="shared" si="459"/>
        <v>0.49999999999999994</v>
      </c>
      <c r="FE2032">
        <f t="shared" si="422"/>
        <v>0.9860254037844387</v>
      </c>
      <c r="FG2032">
        <f t="shared" si="423"/>
        <v>16.670248639404857</v>
      </c>
      <c r="FI2032" s="8">
        <f t="shared" si="460"/>
        <v>-9</v>
      </c>
      <c r="FK2032">
        <f t="shared" si="461"/>
        <v>0.64278760968653925</v>
      </c>
      <c r="FL2032">
        <f t="shared" si="424"/>
        <v>0.9974479826061321</v>
      </c>
      <c r="FN2032">
        <f t="shared" si="425"/>
        <v>22.223152266939049</v>
      </c>
      <c r="FP2032" s="8">
        <f t="shared" si="462"/>
        <v>-11</v>
      </c>
      <c r="FQ2032" s="8">
        <f t="shared" si="463"/>
        <v>-53</v>
      </c>
      <c r="FR2032">
        <f t="shared" si="464"/>
        <v>0.76604444311897801</v>
      </c>
      <c r="FS2032">
        <f t="shared" si="426"/>
        <v>0.97984716465888966</v>
      </c>
      <c r="FT2032" t="e">
        <f t="shared" si="427"/>
        <v>#NUM!</v>
      </c>
      <c r="FU2032" t="e">
        <f t="shared" si="465"/>
        <v>#NUM!</v>
      </c>
      <c r="FW2032" s="8">
        <f t="shared" si="466"/>
        <v>-14</v>
      </c>
      <c r="FY2032">
        <f t="shared" si="467"/>
        <v>0.8660254037844386</v>
      </c>
      <c r="FZ2032">
        <f t="shared" si="428"/>
        <v>0.98497422611928565</v>
      </c>
      <c r="GB2032">
        <f t="shared" si="429"/>
        <v>20.014539984388406</v>
      </c>
      <c r="GD2032" s="8">
        <f t="shared" si="468"/>
        <v>-17</v>
      </c>
      <c r="GF2032">
        <f t="shared" si="469"/>
        <v>0.93969262078590832</v>
      </c>
      <c r="GG2032">
        <f t="shared" si="430"/>
        <v>0.98101112546008662</v>
      </c>
      <c r="GI2032">
        <f t="shared" si="431"/>
        <v>19.840028985185313</v>
      </c>
      <c r="GK2032" s="8">
        <f t="shared" si="470"/>
        <v>-20</v>
      </c>
      <c r="GM2032">
        <f t="shared" si="471"/>
        <v>0.98480775301220802</v>
      </c>
      <c r="GN2032">
        <f t="shared" si="432"/>
        <v>0.96149438007669685</v>
      </c>
      <c r="GP2032">
        <f t="shared" si="433"/>
        <v>18.023394859135646</v>
      </c>
      <c r="GR2032" s="8">
        <f t="shared" si="472"/>
        <v>-20</v>
      </c>
      <c r="GT2032">
        <f t="shared" si="473"/>
        <v>0.98480775301220802</v>
      </c>
      <c r="GU2032">
        <f t="shared" si="434"/>
        <v>0.96149438007669685</v>
      </c>
      <c r="GW2032">
        <f t="shared" si="435"/>
        <v>18.023394859135646</v>
      </c>
      <c r="GY2032" s="8">
        <f t="shared" si="474"/>
        <v>-25</v>
      </c>
      <c r="HA2032">
        <f t="shared" si="475"/>
        <v>1</v>
      </c>
      <c r="HB2032">
        <f t="shared" si="436"/>
        <v>1</v>
      </c>
      <c r="HD2032">
        <f t="shared" si="437"/>
        <v>25</v>
      </c>
    </row>
    <row r="2033" spans="1:212" x14ac:dyDescent="0.2">
      <c r="A2033">
        <v>-120</v>
      </c>
      <c r="B2033">
        <f t="shared" si="392"/>
        <v>-120</v>
      </c>
      <c r="C2033">
        <f t="shared" si="393"/>
        <v>-0.17364817766693033</v>
      </c>
      <c r="D2033">
        <f t="shared" si="394"/>
        <v>0.96396997169217635</v>
      </c>
      <c r="E2033">
        <f t="shared" si="438"/>
        <v>-3</v>
      </c>
      <c r="G2033">
        <f t="shared" si="395"/>
        <v>-13.297418619832047</v>
      </c>
      <c r="M2033">
        <f t="shared" si="396"/>
        <v>-0.34202014332566871</v>
      </c>
      <c r="N2033">
        <f t="shared" si="397"/>
        <v>0.8712885921207747</v>
      </c>
      <c r="O2033">
        <f t="shared" si="439"/>
        <v>5</v>
      </c>
      <c r="P2033">
        <f t="shared" si="398"/>
        <v>-10.872961333902383</v>
      </c>
      <c r="Q2033">
        <f t="shared" si="399"/>
        <v>-10.872961333902385</v>
      </c>
      <c r="R2033">
        <f t="shared" si="400"/>
        <v>-0.49999999999999994</v>
      </c>
      <c r="S2033">
        <f t="shared" si="401"/>
        <v>-1.5339745962155606</v>
      </c>
      <c r="U2033">
        <f t="shared" si="440"/>
        <v>7</v>
      </c>
      <c r="X2033">
        <f t="shared" si="402"/>
        <v>-9.3833939954901346</v>
      </c>
      <c r="Z2033">
        <f t="shared" si="441"/>
        <v>-0.64278760968653925</v>
      </c>
      <c r="AA2033">
        <f t="shared" si="403"/>
        <v>-2.3193360833764105</v>
      </c>
      <c r="AB2033">
        <f t="shared" si="442"/>
        <v>-120</v>
      </c>
      <c r="AC2033">
        <f t="shared" si="443"/>
        <v>10</v>
      </c>
      <c r="AE2033">
        <f t="shared" si="404"/>
        <v>-8.4794981488239323</v>
      </c>
      <c r="AG2033">
        <f t="shared" si="444"/>
        <v>-0.76604444311897801</v>
      </c>
      <c r="AH2033">
        <f t="shared" si="405"/>
        <v>-3.034225717284555</v>
      </c>
      <c r="AJ2033">
        <f t="shared" si="445"/>
        <v>12</v>
      </c>
      <c r="AL2033">
        <f t="shared" si="406"/>
        <v>-6.3761020317433292</v>
      </c>
      <c r="AN2033">
        <f t="shared" si="446"/>
        <v>-0.8660254037844386</v>
      </c>
      <c r="AO2033">
        <f t="shared" si="407"/>
        <v>-3.6569219381653051</v>
      </c>
      <c r="AP2033">
        <f t="shared" si="408"/>
        <v>-120</v>
      </c>
      <c r="AQ2033">
        <f t="shared" si="447"/>
        <v>15</v>
      </c>
      <c r="AS2033">
        <f t="shared" si="409"/>
        <v>-3.8619594257254026</v>
      </c>
      <c r="AU2033">
        <f t="shared" si="448"/>
        <v>-0.93969262078590832</v>
      </c>
      <c r="AV2033">
        <f t="shared" si="410"/>
        <v>-4.1685044364466917</v>
      </c>
      <c r="AX2033">
        <f t="shared" si="449"/>
        <v>18</v>
      </c>
      <c r="AZ2033">
        <f t="shared" si="411"/>
        <v>-7.136236504873715E-2</v>
      </c>
      <c r="BB2033">
        <f t="shared" si="450"/>
        <v>-0.98480775301220802</v>
      </c>
      <c r="BC2033">
        <f t="shared" si="412"/>
        <v>-4.5534290367916688</v>
      </c>
      <c r="BE2033">
        <f t="shared" si="451"/>
        <v>21</v>
      </c>
      <c r="BG2033">
        <f t="shared" si="413"/>
        <v>5.7868969256944878</v>
      </c>
      <c r="BI2033">
        <f t="shared" si="452"/>
        <v>0</v>
      </c>
      <c r="BJ2033">
        <f t="shared" si="414"/>
        <v>1</v>
      </c>
      <c r="BL2033" t="e">
        <f t="shared" si="453"/>
        <v>#DIV/0!</v>
      </c>
      <c r="BN2033" t="e">
        <f t="shared" si="415"/>
        <v>#DIV/0!</v>
      </c>
      <c r="EL2033">
        <v>-120</v>
      </c>
      <c r="EM2033">
        <f t="shared" si="416"/>
        <v>-285.7513075690336</v>
      </c>
      <c r="EN2033">
        <f t="shared" si="454"/>
        <v>0.80000000000000049</v>
      </c>
      <c r="EO2033" s="8">
        <f t="shared" si="455"/>
        <v>-2</v>
      </c>
      <c r="EQ2033">
        <f t="shared" si="456"/>
        <v>0.17364817766693033</v>
      </c>
      <c r="ER2033">
        <f t="shared" si="417"/>
        <v>0.9986996072255625</v>
      </c>
      <c r="ES2033">
        <f t="shared" si="418"/>
        <v>17.660257631345079</v>
      </c>
      <c r="ET2033">
        <f t="shared" si="419"/>
        <v>17.660257631345079</v>
      </c>
      <c r="EU2033" s="8">
        <f t="shared" si="457"/>
        <v>-4</v>
      </c>
      <c r="EW2033">
        <f t="shared" si="458"/>
        <v>0.34202014332566871</v>
      </c>
      <c r="EX2033">
        <f t="shared" si="420"/>
        <v>0.99441584371801539</v>
      </c>
      <c r="EZ2033">
        <f t="shared" si="421"/>
        <v>17.286082959411889</v>
      </c>
      <c r="FB2033" s="8">
        <f t="shared" si="476"/>
        <v>-6</v>
      </c>
      <c r="FD2033">
        <f t="shared" si="459"/>
        <v>0.49999999999999994</v>
      </c>
      <c r="FE2033">
        <f t="shared" si="422"/>
        <v>0.9860254037844387</v>
      </c>
      <c r="FG2033">
        <f t="shared" si="423"/>
        <v>16.670248639404857</v>
      </c>
      <c r="FI2033" s="8">
        <f t="shared" si="460"/>
        <v>-9</v>
      </c>
      <c r="FK2033">
        <f t="shared" si="461"/>
        <v>0.64278760968653925</v>
      </c>
      <c r="FL2033">
        <f t="shared" si="424"/>
        <v>0.9974479826061321</v>
      </c>
      <c r="FN2033">
        <f t="shared" si="425"/>
        <v>22.223152266939049</v>
      </c>
      <c r="FP2033" s="8">
        <f t="shared" si="462"/>
        <v>-11</v>
      </c>
      <c r="FQ2033" s="8">
        <f t="shared" si="463"/>
        <v>-53</v>
      </c>
      <c r="FR2033">
        <f t="shared" si="464"/>
        <v>0.76604444311897801</v>
      </c>
      <c r="FS2033">
        <f t="shared" si="426"/>
        <v>0.97984716465888966</v>
      </c>
      <c r="FT2033" t="e">
        <f t="shared" si="427"/>
        <v>#NUM!</v>
      </c>
      <c r="FU2033" t="e">
        <f t="shared" si="465"/>
        <v>#NUM!</v>
      </c>
      <c r="FW2033" s="8">
        <f t="shared" si="466"/>
        <v>-14</v>
      </c>
      <c r="FY2033">
        <f t="shared" si="467"/>
        <v>0.8660254037844386</v>
      </c>
      <c r="FZ2033">
        <f t="shared" si="428"/>
        <v>0.98497422611928565</v>
      </c>
      <c r="GB2033">
        <f t="shared" si="429"/>
        <v>20.014539984388406</v>
      </c>
      <c r="GD2033" s="8">
        <f t="shared" si="468"/>
        <v>-17</v>
      </c>
      <c r="GF2033">
        <f t="shared" si="469"/>
        <v>0.93969262078590832</v>
      </c>
      <c r="GG2033">
        <f t="shared" si="430"/>
        <v>0.98101112546008662</v>
      </c>
      <c r="GI2033">
        <f t="shared" si="431"/>
        <v>19.840028985185313</v>
      </c>
      <c r="GK2033" s="8">
        <f t="shared" si="470"/>
        <v>-20</v>
      </c>
      <c r="GM2033">
        <f t="shared" si="471"/>
        <v>0.98480775301220802</v>
      </c>
      <c r="GN2033">
        <f t="shared" si="432"/>
        <v>0.96149438007669685</v>
      </c>
      <c r="GP2033">
        <f t="shared" si="433"/>
        <v>18.023394859135646</v>
      </c>
      <c r="GR2033" s="8">
        <f t="shared" si="472"/>
        <v>-20</v>
      </c>
      <c r="GT2033">
        <f t="shared" si="473"/>
        <v>0.98480775301220802</v>
      </c>
      <c r="GU2033">
        <f t="shared" si="434"/>
        <v>0.96149438007669685</v>
      </c>
      <c r="GW2033">
        <f t="shared" si="435"/>
        <v>18.023394859135646</v>
      </c>
      <c r="GY2033" s="8">
        <f t="shared" si="474"/>
        <v>-25</v>
      </c>
      <c r="HA2033">
        <f t="shared" si="475"/>
        <v>1</v>
      </c>
      <c r="HB2033">
        <f t="shared" si="436"/>
        <v>1</v>
      </c>
      <c r="HD2033">
        <f t="shared" si="437"/>
        <v>25</v>
      </c>
    </row>
    <row r="2034" spans="1:212" x14ac:dyDescent="0.2">
      <c r="A2034">
        <v>-119</v>
      </c>
      <c r="B2034">
        <f t="shared" si="392"/>
        <v>-119</v>
      </c>
      <c r="C2034">
        <f t="shared" si="393"/>
        <v>-0.17364817766693033</v>
      </c>
      <c r="D2034">
        <f t="shared" si="394"/>
        <v>0.96396997169217635</v>
      </c>
      <c r="E2034">
        <f t="shared" si="438"/>
        <v>-3</v>
      </c>
      <c r="G2034">
        <f t="shared" si="395"/>
        <v>-13.297418619832047</v>
      </c>
      <c r="M2034">
        <f t="shared" si="396"/>
        <v>-0.34202014332566871</v>
      </c>
      <c r="N2034">
        <f t="shared" si="397"/>
        <v>0.8712885921207747</v>
      </c>
      <c r="O2034">
        <f t="shared" si="439"/>
        <v>5</v>
      </c>
      <c r="P2034">
        <f t="shared" si="398"/>
        <v>-10.872961333902383</v>
      </c>
      <c r="Q2034">
        <f t="shared" si="399"/>
        <v>-10.872961333902385</v>
      </c>
      <c r="R2034">
        <f t="shared" si="400"/>
        <v>-0.49999999999999994</v>
      </c>
      <c r="S2034">
        <f t="shared" si="401"/>
        <v>-1.5139745962155606</v>
      </c>
      <c r="U2034">
        <f t="shared" si="440"/>
        <v>7</v>
      </c>
      <c r="X2034">
        <f t="shared" si="402"/>
        <v>-9.3833939954901346</v>
      </c>
      <c r="Z2034">
        <f t="shared" si="441"/>
        <v>-0.64278760968653925</v>
      </c>
      <c r="AA2034">
        <f t="shared" si="403"/>
        <v>-2.2936245789889487</v>
      </c>
      <c r="AB2034">
        <f t="shared" si="442"/>
        <v>-119</v>
      </c>
      <c r="AC2034">
        <f t="shared" si="443"/>
        <v>10</v>
      </c>
      <c r="AE2034">
        <f t="shared" si="404"/>
        <v>-8.4794981488239323</v>
      </c>
      <c r="AG2034">
        <f t="shared" si="444"/>
        <v>-0.76604444311897801</v>
      </c>
      <c r="AH2034">
        <f t="shared" si="405"/>
        <v>-3.0035839395597961</v>
      </c>
      <c r="AJ2034">
        <f t="shared" si="445"/>
        <v>12</v>
      </c>
      <c r="AL2034">
        <f t="shared" si="406"/>
        <v>-6.3761020317433292</v>
      </c>
      <c r="AN2034">
        <f t="shared" si="446"/>
        <v>-0.8660254037844386</v>
      </c>
      <c r="AO2034">
        <f t="shared" si="407"/>
        <v>-3.6222809220139274</v>
      </c>
      <c r="AP2034">
        <f t="shared" si="408"/>
        <v>-119</v>
      </c>
      <c r="AQ2034">
        <f t="shared" si="447"/>
        <v>15</v>
      </c>
      <c r="AS2034">
        <f t="shared" si="409"/>
        <v>-3.8619594257254026</v>
      </c>
      <c r="AU2034">
        <f t="shared" si="448"/>
        <v>-0.93969262078590832</v>
      </c>
      <c r="AV2034">
        <f t="shared" si="410"/>
        <v>-4.1309167316152555</v>
      </c>
      <c r="AX2034">
        <f t="shared" si="449"/>
        <v>18</v>
      </c>
      <c r="AZ2034">
        <f t="shared" si="411"/>
        <v>-7.136236504873715E-2</v>
      </c>
      <c r="BB2034">
        <f t="shared" si="450"/>
        <v>-0.98480775301220802</v>
      </c>
      <c r="BC2034">
        <f t="shared" si="412"/>
        <v>-4.5140367266711801</v>
      </c>
      <c r="BE2034">
        <f t="shared" si="451"/>
        <v>21</v>
      </c>
      <c r="BG2034">
        <f t="shared" si="413"/>
        <v>5.7868969256944878</v>
      </c>
      <c r="BI2034">
        <f t="shared" si="452"/>
        <v>0</v>
      </c>
      <c r="BJ2034">
        <f t="shared" si="414"/>
        <v>1</v>
      </c>
      <c r="BL2034" t="e">
        <f t="shared" si="453"/>
        <v>#DIV/0!</v>
      </c>
      <c r="BN2034" t="e">
        <f t="shared" si="415"/>
        <v>#DIV/0!</v>
      </c>
      <c r="EL2034">
        <v>-119</v>
      </c>
      <c r="EM2034">
        <f t="shared" si="416"/>
        <v>-285.7513075690336</v>
      </c>
      <c r="EN2034">
        <f t="shared" si="454"/>
        <v>0.8100000000000005</v>
      </c>
      <c r="EO2034" s="8">
        <f t="shared" si="455"/>
        <v>-2</v>
      </c>
      <c r="EQ2034">
        <f t="shared" si="456"/>
        <v>0.17364817766693033</v>
      </c>
      <c r="ER2034">
        <f t="shared" si="417"/>
        <v>0.9986996072255625</v>
      </c>
      <c r="ES2034">
        <f t="shared" si="418"/>
        <v>17.660257631345079</v>
      </c>
      <c r="ET2034">
        <f t="shared" si="419"/>
        <v>17.660257631345079</v>
      </c>
      <c r="EU2034" s="8">
        <f t="shared" si="457"/>
        <v>-4</v>
      </c>
      <c r="EW2034">
        <f t="shared" si="458"/>
        <v>0.34202014332566871</v>
      </c>
      <c r="EX2034">
        <f t="shared" si="420"/>
        <v>0.99441584371801539</v>
      </c>
      <c r="EZ2034">
        <f t="shared" si="421"/>
        <v>17.286082959411889</v>
      </c>
      <c r="FB2034" s="8">
        <f t="shared" si="476"/>
        <v>-6</v>
      </c>
      <c r="FD2034">
        <f t="shared" si="459"/>
        <v>0.49999999999999994</v>
      </c>
      <c r="FE2034">
        <f t="shared" si="422"/>
        <v>0.9860254037844387</v>
      </c>
      <c r="FG2034">
        <f t="shared" si="423"/>
        <v>16.670248639404857</v>
      </c>
      <c r="FI2034" s="8">
        <f t="shared" si="460"/>
        <v>-9</v>
      </c>
      <c r="FK2034">
        <f t="shared" si="461"/>
        <v>0.64278760968653925</v>
      </c>
      <c r="FL2034">
        <f t="shared" si="424"/>
        <v>0.9974479826061321</v>
      </c>
      <c r="FN2034">
        <f t="shared" si="425"/>
        <v>22.223152266939049</v>
      </c>
      <c r="FP2034" s="8">
        <f t="shared" si="462"/>
        <v>-11</v>
      </c>
      <c r="FQ2034" s="8">
        <f t="shared" si="463"/>
        <v>-53</v>
      </c>
      <c r="FR2034">
        <f t="shared" si="464"/>
        <v>0.76604444311897801</v>
      </c>
      <c r="FS2034">
        <f t="shared" si="426"/>
        <v>0.97984716465888966</v>
      </c>
      <c r="FT2034" t="e">
        <f t="shared" si="427"/>
        <v>#NUM!</v>
      </c>
      <c r="FU2034" t="e">
        <f t="shared" si="465"/>
        <v>#NUM!</v>
      </c>
      <c r="FW2034" s="8">
        <f t="shared" si="466"/>
        <v>-14</v>
      </c>
      <c r="FY2034">
        <f t="shared" si="467"/>
        <v>0.8660254037844386</v>
      </c>
      <c r="FZ2034">
        <f t="shared" si="428"/>
        <v>0.98497422611928565</v>
      </c>
      <c r="GB2034">
        <f t="shared" si="429"/>
        <v>20.014539984388406</v>
      </c>
      <c r="GD2034" s="8">
        <f t="shared" si="468"/>
        <v>-17</v>
      </c>
      <c r="GF2034">
        <f t="shared" si="469"/>
        <v>0.93969262078590832</v>
      </c>
      <c r="GG2034">
        <f t="shared" si="430"/>
        <v>0.98101112546008662</v>
      </c>
      <c r="GI2034">
        <f t="shared" si="431"/>
        <v>19.840028985185313</v>
      </c>
      <c r="GK2034" s="8">
        <f t="shared" si="470"/>
        <v>-20</v>
      </c>
      <c r="GM2034">
        <f t="shared" si="471"/>
        <v>0.98480775301220802</v>
      </c>
      <c r="GN2034">
        <f t="shared" si="432"/>
        <v>0.96149438007669685</v>
      </c>
      <c r="GP2034">
        <f t="shared" si="433"/>
        <v>18.023394859135646</v>
      </c>
      <c r="GR2034" s="8">
        <f t="shared" si="472"/>
        <v>-20</v>
      </c>
      <c r="GT2034">
        <f t="shared" si="473"/>
        <v>0.98480775301220802</v>
      </c>
      <c r="GU2034">
        <f t="shared" si="434"/>
        <v>0.96149438007669685</v>
      </c>
      <c r="GW2034">
        <f t="shared" si="435"/>
        <v>18.023394859135646</v>
      </c>
      <c r="GY2034" s="8">
        <f t="shared" si="474"/>
        <v>-25</v>
      </c>
      <c r="HA2034">
        <f t="shared" si="475"/>
        <v>1</v>
      </c>
      <c r="HB2034">
        <f t="shared" si="436"/>
        <v>1</v>
      </c>
      <c r="HD2034">
        <f t="shared" si="437"/>
        <v>25</v>
      </c>
    </row>
    <row r="2035" spans="1:212" x14ac:dyDescent="0.2">
      <c r="A2035">
        <v>-118</v>
      </c>
      <c r="B2035">
        <f t="shared" si="392"/>
        <v>-118</v>
      </c>
      <c r="C2035">
        <f t="shared" si="393"/>
        <v>-0.17364817766693033</v>
      </c>
      <c r="D2035">
        <f t="shared" si="394"/>
        <v>0.96396997169217635</v>
      </c>
      <c r="E2035">
        <f t="shared" si="438"/>
        <v>-3</v>
      </c>
      <c r="G2035">
        <f t="shared" si="395"/>
        <v>-13.297418619832047</v>
      </c>
      <c r="M2035">
        <f t="shared" si="396"/>
        <v>-0.34202014332566871</v>
      </c>
      <c r="N2035">
        <f t="shared" si="397"/>
        <v>0.8712885921207747</v>
      </c>
      <c r="O2035">
        <f t="shared" si="439"/>
        <v>5</v>
      </c>
      <c r="P2035">
        <f t="shared" si="398"/>
        <v>-10.872961333902383</v>
      </c>
      <c r="Q2035">
        <f t="shared" si="399"/>
        <v>-10.872961333902385</v>
      </c>
      <c r="R2035">
        <f t="shared" si="400"/>
        <v>-0.49999999999999994</v>
      </c>
      <c r="S2035">
        <f t="shared" si="401"/>
        <v>-1.4939745962155606</v>
      </c>
      <c r="U2035">
        <f t="shared" si="440"/>
        <v>7</v>
      </c>
      <c r="X2035">
        <f t="shared" si="402"/>
        <v>-9.3833939954901346</v>
      </c>
      <c r="Z2035">
        <f t="shared" si="441"/>
        <v>-0.64278760968653925</v>
      </c>
      <c r="AA2035">
        <f t="shared" si="403"/>
        <v>-2.2679130746014873</v>
      </c>
      <c r="AB2035">
        <f t="shared" si="442"/>
        <v>-118</v>
      </c>
      <c r="AC2035">
        <f t="shared" si="443"/>
        <v>10</v>
      </c>
      <c r="AE2035">
        <f t="shared" si="404"/>
        <v>-8.4794981488239323</v>
      </c>
      <c r="AG2035">
        <f t="shared" si="444"/>
        <v>-0.76604444311897801</v>
      </c>
      <c r="AH2035">
        <f t="shared" si="405"/>
        <v>-2.9729421618350367</v>
      </c>
      <c r="AJ2035">
        <f t="shared" si="445"/>
        <v>12</v>
      </c>
      <c r="AL2035">
        <f t="shared" si="406"/>
        <v>-6.3761020317433292</v>
      </c>
      <c r="AN2035">
        <f t="shared" si="446"/>
        <v>-0.8660254037844386</v>
      </c>
      <c r="AO2035">
        <f t="shared" si="407"/>
        <v>-3.5876399058625497</v>
      </c>
      <c r="AP2035">
        <f t="shared" si="408"/>
        <v>-118</v>
      </c>
      <c r="AQ2035">
        <f t="shared" si="447"/>
        <v>15</v>
      </c>
      <c r="AS2035">
        <f t="shared" si="409"/>
        <v>-3.8619594257254026</v>
      </c>
      <c r="AU2035">
        <f t="shared" si="448"/>
        <v>-0.93969262078590832</v>
      </c>
      <c r="AV2035">
        <f t="shared" si="410"/>
        <v>-4.0933290267838194</v>
      </c>
      <c r="AX2035">
        <f t="shared" si="449"/>
        <v>18</v>
      </c>
      <c r="AZ2035">
        <f t="shared" si="411"/>
        <v>-7.136236504873715E-2</v>
      </c>
      <c r="BB2035">
        <f t="shared" si="450"/>
        <v>-0.98480775301220802</v>
      </c>
      <c r="BC2035">
        <f t="shared" si="412"/>
        <v>-4.4746444165506913</v>
      </c>
      <c r="BE2035">
        <f t="shared" si="451"/>
        <v>21</v>
      </c>
      <c r="BG2035">
        <f t="shared" si="413"/>
        <v>5.7868969256944878</v>
      </c>
      <c r="BI2035">
        <f t="shared" si="452"/>
        <v>0</v>
      </c>
      <c r="BJ2035">
        <f t="shared" si="414"/>
        <v>1</v>
      </c>
      <c r="BL2035" t="e">
        <f t="shared" si="453"/>
        <v>#DIV/0!</v>
      </c>
      <c r="BN2035" t="e">
        <f t="shared" si="415"/>
        <v>#DIV/0!</v>
      </c>
      <c r="EL2035">
        <v>-118</v>
      </c>
      <c r="EM2035">
        <f t="shared" si="416"/>
        <v>-285.7513075690336</v>
      </c>
      <c r="EN2035">
        <f t="shared" si="454"/>
        <v>0.82000000000000051</v>
      </c>
      <c r="EO2035" s="8">
        <f t="shared" si="455"/>
        <v>-2</v>
      </c>
      <c r="EQ2035">
        <f t="shared" si="456"/>
        <v>0.17364817766693033</v>
      </c>
      <c r="ER2035">
        <f t="shared" si="417"/>
        <v>0.9986996072255625</v>
      </c>
      <c r="ES2035">
        <f t="shared" si="418"/>
        <v>17.660257631345079</v>
      </c>
      <c r="ET2035">
        <f t="shared" si="419"/>
        <v>17.660257631345079</v>
      </c>
      <c r="EU2035" s="8">
        <f t="shared" si="457"/>
        <v>-4</v>
      </c>
      <c r="EW2035">
        <f t="shared" si="458"/>
        <v>0.34202014332566871</v>
      </c>
      <c r="EX2035">
        <f t="shared" si="420"/>
        <v>0.99441584371801539</v>
      </c>
      <c r="EZ2035">
        <f t="shared" si="421"/>
        <v>17.286082959411889</v>
      </c>
      <c r="FB2035" s="8">
        <f t="shared" si="476"/>
        <v>-6</v>
      </c>
      <c r="FD2035">
        <f t="shared" si="459"/>
        <v>0.49999999999999994</v>
      </c>
      <c r="FE2035">
        <f t="shared" si="422"/>
        <v>0.9860254037844387</v>
      </c>
      <c r="FG2035">
        <f t="shared" si="423"/>
        <v>16.670248639404857</v>
      </c>
      <c r="FI2035" s="8">
        <f t="shared" si="460"/>
        <v>-9</v>
      </c>
      <c r="FK2035">
        <f t="shared" si="461"/>
        <v>0.64278760968653925</v>
      </c>
      <c r="FL2035">
        <f t="shared" si="424"/>
        <v>0.9974479826061321</v>
      </c>
      <c r="FN2035">
        <f t="shared" si="425"/>
        <v>22.223152266939049</v>
      </c>
      <c r="FP2035" s="8">
        <f t="shared" si="462"/>
        <v>-11</v>
      </c>
      <c r="FQ2035" s="8">
        <f t="shared" si="463"/>
        <v>-53</v>
      </c>
      <c r="FR2035">
        <f t="shared" si="464"/>
        <v>0.76604444311897801</v>
      </c>
      <c r="FS2035">
        <f t="shared" si="426"/>
        <v>0.97984716465888966</v>
      </c>
      <c r="FT2035" t="e">
        <f t="shared" si="427"/>
        <v>#NUM!</v>
      </c>
      <c r="FU2035" t="e">
        <f t="shared" si="465"/>
        <v>#NUM!</v>
      </c>
      <c r="FW2035" s="8">
        <f t="shared" si="466"/>
        <v>-14</v>
      </c>
      <c r="FY2035">
        <f t="shared" si="467"/>
        <v>0.8660254037844386</v>
      </c>
      <c r="FZ2035">
        <f t="shared" si="428"/>
        <v>0.98497422611928565</v>
      </c>
      <c r="GB2035">
        <f t="shared" si="429"/>
        <v>20.014539984388406</v>
      </c>
      <c r="GD2035" s="8">
        <f t="shared" si="468"/>
        <v>-17</v>
      </c>
      <c r="GF2035">
        <f t="shared" si="469"/>
        <v>0.93969262078590832</v>
      </c>
      <c r="GG2035">
        <f t="shared" si="430"/>
        <v>0.98101112546008662</v>
      </c>
      <c r="GI2035">
        <f t="shared" si="431"/>
        <v>19.840028985185313</v>
      </c>
      <c r="GK2035" s="8">
        <f t="shared" si="470"/>
        <v>-20</v>
      </c>
      <c r="GM2035">
        <f t="shared" si="471"/>
        <v>0.98480775301220802</v>
      </c>
      <c r="GN2035">
        <f t="shared" si="432"/>
        <v>0.96149438007669685</v>
      </c>
      <c r="GP2035">
        <f t="shared" si="433"/>
        <v>18.023394859135646</v>
      </c>
      <c r="GR2035" s="8">
        <f t="shared" si="472"/>
        <v>-20</v>
      </c>
      <c r="GT2035">
        <f t="shared" si="473"/>
        <v>0.98480775301220802</v>
      </c>
      <c r="GU2035">
        <f t="shared" si="434"/>
        <v>0.96149438007669685</v>
      </c>
      <c r="GW2035">
        <f t="shared" si="435"/>
        <v>18.023394859135646</v>
      </c>
      <c r="GY2035" s="8">
        <f t="shared" si="474"/>
        <v>-25</v>
      </c>
      <c r="HA2035">
        <f t="shared" si="475"/>
        <v>1</v>
      </c>
      <c r="HB2035">
        <f t="shared" si="436"/>
        <v>1</v>
      </c>
      <c r="HD2035">
        <f t="shared" si="437"/>
        <v>25</v>
      </c>
    </row>
    <row r="2036" spans="1:212" x14ac:dyDescent="0.2">
      <c r="A2036">
        <v>-117</v>
      </c>
      <c r="B2036">
        <f t="shared" si="392"/>
        <v>-117</v>
      </c>
      <c r="C2036">
        <f t="shared" si="393"/>
        <v>-0.17364817766693033</v>
      </c>
      <c r="D2036">
        <f t="shared" si="394"/>
        <v>0.96396997169217635</v>
      </c>
      <c r="E2036">
        <f t="shared" si="438"/>
        <v>-3</v>
      </c>
      <c r="G2036">
        <f t="shared" si="395"/>
        <v>-13.297418619832047</v>
      </c>
      <c r="M2036">
        <f t="shared" si="396"/>
        <v>-0.34202014332566871</v>
      </c>
      <c r="N2036">
        <f t="shared" si="397"/>
        <v>0.8712885921207747</v>
      </c>
      <c r="O2036">
        <f t="shared" si="439"/>
        <v>5</v>
      </c>
      <c r="P2036">
        <f t="shared" si="398"/>
        <v>-10.872961333902383</v>
      </c>
      <c r="Q2036">
        <f t="shared" si="399"/>
        <v>-10.872961333902385</v>
      </c>
      <c r="R2036">
        <f t="shared" si="400"/>
        <v>-0.49999999999999994</v>
      </c>
      <c r="S2036">
        <f t="shared" si="401"/>
        <v>-1.473974596215561</v>
      </c>
      <c r="U2036">
        <f t="shared" si="440"/>
        <v>7</v>
      </c>
      <c r="X2036">
        <f t="shared" si="402"/>
        <v>-9.3833939954901346</v>
      </c>
      <c r="Z2036">
        <f t="shared" si="441"/>
        <v>-0.64278760968653925</v>
      </c>
      <c r="AA2036">
        <f t="shared" si="403"/>
        <v>-2.2422015702140259</v>
      </c>
      <c r="AB2036">
        <f t="shared" si="442"/>
        <v>-117</v>
      </c>
      <c r="AC2036">
        <f t="shared" si="443"/>
        <v>10</v>
      </c>
      <c r="AE2036">
        <f t="shared" si="404"/>
        <v>-8.4794981488239323</v>
      </c>
      <c r="AG2036">
        <f t="shared" si="444"/>
        <v>-0.76604444311897801</v>
      </c>
      <c r="AH2036">
        <f t="shared" si="405"/>
        <v>-2.9423003841102777</v>
      </c>
      <c r="AJ2036">
        <f t="shared" si="445"/>
        <v>12</v>
      </c>
      <c r="AL2036">
        <f t="shared" si="406"/>
        <v>-6.3761020317433292</v>
      </c>
      <c r="AN2036">
        <f t="shared" si="446"/>
        <v>-0.8660254037844386</v>
      </c>
      <c r="AO2036">
        <f t="shared" si="407"/>
        <v>-3.5529988897111719</v>
      </c>
      <c r="AP2036">
        <f t="shared" si="408"/>
        <v>-117</v>
      </c>
      <c r="AQ2036">
        <f t="shared" si="447"/>
        <v>15</v>
      </c>
      <c r="AS2036">
        <f t="shared" si="409"/>
        <v>-3.8619594257254026</v>
      </c>
      <c r="AU2036">
        <f t="shared" si="448"/>
        <v>-0.93969262078590832</v>
      </c>
      <c r="AV2036">
        <f t="shared" si="410"/>
        <v>-4.0557413219523832</v>
      </c>
      <c r="AX2036">
        <f t="shared" si="449"/>
        <v>18</v>
      </c>
      <c r="AZ2036">
        <f t="shared" si="411"/>
        <v>-7.136236504873715E-2</v>
      </c>
      <c r="BB2036">
        <f t="shared" si="450"/>
        <v>-0.98480775301220802</v>
      </c>
      <c r="BC2036">
        <f t="shared" si="412"/>
        <v>-4.4352521064302035</v>
      </c>
      <c r="BE2036">
        <f t="shared" si="451"/>
        <v>21</v>
      </c>
      <c r="BG2036">
        <f t="shared" si="413"/>
        <v>5.7868969256944878</v>
      </c>
      <c r="BI2036">
        <f t="shared" si="452"/>
        <v>0</v>
      </c>
      <c r="BJ2036">
        <f t="shared" si="414"/>
        <v>1</v>
      </c>
      <c r="BL2036" t="e">
        <f t="shared" si="453"/>
        <v>#DIV/0!</v>
      </c>
      <c r="BN2036" t="e">
        <f t="shared" si="415"/>
        <v>#DIV/0!</v>
      </c>
      <c r="EL2036">
        <v>-117</v>
      </c>
      <c r="EM2036">
        <f t="shared" si="416"/>
        <v>-285.7513075690336</v>
      </c>
      <c r="EN2036">
        <f t="shared" si="454"/>
        <v>0.83000000000000052</v>
      </c>
      <c r="EO2036" s="8">
        <f t="shared" si="455"/>
        <v>-2</v>
      </c>
      <c r="EQ2036">
        <f t="shared" si="456"/>
        <v>0.17364817766693033</v>
      </c>
      <c r="ER2036">
        <f t="shared" si="417"/>
        <v>0.9986996072255625</v>
      </c>
      <c r="ES2036">
        <f t="shared" si="418"/>
        <v>17.660257631345079</v>
      </c>
      <c r="ET2036">
        <f t="shared" si="419"/>
        <v>17.660257631345079</v>
      </c>
      <c r="EU2036" s="8">
        <f t="shared" si="457"/>
        <v>-4</v>
      </c>
      <c r="EW2036">
        <f t="shared" si="458"/>
        <v>0.34202014332566871</v>
      </c>
      <c r="EX2036">
        <f t="shared" si="420"/>
        <v>0.99441584371801539</v>
      </c>
      <c r="EZ2036">
        <f t="shared" si="421"/>
        <v>17.286082959411889</v>
      </c>
      <c r="FB2036" s="8">
        <f t="shared" si="476"/>
        <v>-6</v>
      </c>
      <c r="FD2036">
        <f t="shared" si="459"/>
        <v>0.49999999999999994</v>
      </c>
      <c r="FE2036">
        <f t="shared" si="422"/>
        <v>0.9860254037844387</v>
      </c>
      <c r="FG2036">
        <f t="shared" si="423"/>
        <v>16.670248639404857</v>
      </c>
      <c r="FI2036" s="8">
        <f t="shared" si="460"/>
        <v>-9</v>
      </c>
      <c r="FK2036">
        <f t="shared" si="461"/>
        <v>0.64278760968653925</v>
      </c>
      <c r="FL2036">
        <f t="shared" si="424"/>
        <v>0.9974479826061321</v>
      </c>
      <c r="FN2036">
        <f t="shared" si="425"/>
        <v>22.223152266939049</v>
      </c>
      <c r="FP2036" s="8">
        <f t="shared" si="462"/>
        <v>-11</v>
      </c>
      <c r="FQ2036" s="8">
        <f t="shared" si="463"/>
        <v>-53</v>
      </c>
      <c r="FR2036">
        <f t="shared" si="464"/>
        <v>0.76604444311897801</v>
      </c>
      <c r="FS2036">
        <f t="shared" si="426"/>
        <v>0.97984716465888966</v>
      </c>
      <c r="FT2036" t="e">
        <f t="shared" si="427"/>
        <v>#NUM!</v>
      </c>
      <c r="FU2036" t="e">
        <f t="shared" si="465"/>
        <v>#NUM!</v>
      </c>
      <c r="FW2036" s="8">
        <f t="shared" si="466"/>
        <v>-14</v>
      </c>
      <c r="FY2036">
        <f t="shared" si="467"/>
        <v>0.8660254037844386</v>
      </c>
      <c r="FZ2036">
        <f t="shared" si="428"/>
        <v>0.98497422611928565</v>
      </c>
      <c r="GB2036">
        <f t="shared" si="429"/>
        <v>20.014539984388406</v>
      </c>
      <c r="GD2036" s="8">
        <f t="shared" si="468"/>
        <v>-17</v>
      </c>
      <c r="GF2036">
        <f t="shared" si="469"/>
        <v>0.93969262078590832</v>
      </c>
      <c r="GG2036">
        <f t="shared" si="430"/>
        <v>0.98101112546008662</v>
      </c>
      <c r="GI2036">
        <f t="shared" si="431"/>
        <v>19.840028985185313</v>
      </c>
      <c r="GK2036" s="8">
        <f t="shared" si="470"/>
        <v>-20</v>
      </c>
      <c r="GM2036">
        <f t="shared" si="471"/>
        <v>0.98480775301220802</v>
      </c>
      <c r="GN2036">
        <f t="shared" si="432"/>
        <v>0.96149438007669685</v>
      </c>
      <c r="GP2036">
        <f t="shared" si="433"/>
        <v>18.023394859135646</v>
      </c>
      <c r="GR2036" s="8">
        <f t="shared" si="472"/>
        <v>-20</v>
      </c>
      <c r="GT2036">
        <f t="shared" si="473"/>
        <v>0.98480775301220802</v>
      </c>
      <c r="GU2036">
        <f t="shared" si="434"/>
        <v>0.96149438007669685</v>
      </c>
      <c r="GW2036">
        <f t="shared" si="435"/>
        <v>18.023394859135646</v>
      </c>
      <c r="GY2036" s="8">
        <f t="shared" si="474"/>
        <v>-25</v>
      </c>
      <c r="HA2036">
        <f t="shared" si="475"/>
        <v>1</v>
      </c>
      <c r="HB2036">
        <f t="shared" si="436"/>
        <v>1</v>
      </c>
      <c r="HD2036">
        <f t="shared" si="437"/>
        <v>25</v>
      </c>
    </row>
    <row r="2037" spans="1:212" x14ac:dyDescent="0.2">
      <c r="A2037">
        <v>-116</v>
      </c>
      <c r="B2037">
        <f t="shared" si="392"/>
        <v>-116</v>
      </c>
      <c r="C2037">
        <f t="shared" si="393"/>
        <v>-0.17364817766693033</v>
      </c>
      <c r="D2037">
        <f t="shared" si="394"/>
        <v>0.96396997169217635</v>
      </c>
      <c r="E2037">
        <f t="shared" si="438"/>
        <v>-3</v>
      </c>
      <c r="G2037">
        <f t="shared" si="395"/>
        <v>-13.297418619832047</v>
      </c>
      <c r="M2037">
        <f t="shared" si="396"/>
        <v>-0.34202014332566871</v>
      </c>
      <c r="N2037">
        <f t="shared" si="397"/>
        <v>0.8712885921207747</v>
      </c>
      <c r="O2037">
        <f t="shared" si="439"/>
        <v>5</v>
      </c>
      <c r="P2037">
        <f t="shared" si="398"/>
        <v>-10.872961333902383</v>
      </c>
      <c r="Q2037">
        <f t="shared" si="399"/>
        <v>-10.872961333902385</v>
      </c>
      <c r="R2037">
        <f t="shared" si="400"/>
        <v>-0.49999999999999994</v>
      </c>
      <c r="S2037">
        <f t="shared" si="401"/>
        <v>-1.453974596215561</v>
      </c>
      <c r="U2037">
        <f t="shared" si="440"/>
        <v>7</v>
      </c>
      <c r="X2037">
        <f t="shared" si="402"/>
        <v>-9.3833939954901346</v>
      </c>
      <c r="Z2037">
        <f t="shared" si="441"/>
        <v>-0.64278760968653925</v>
      </c>
      <c r="AA2037">
        <f t="shared" si="403"/>
        <v>-2.216490065826564</v>
      </c>
      <c r="AB2037">
        <f t="shared" si="442"/>
        <v>-116</v>
      </c>
      <c r="AC2037">
        <f t="shared" si="443"/>
        <v>10</v>
      </c>
      <c r="AE2037">
        <f t="shared" si="404"/>
        <v>-8.4794981488239323</v>
      </c>
      <c r="AG2037">
        <f t="shared" si="444"/>
        <v>-0.76604444311897801</v>
      </c>
      <c r="AH2037">
        <f t="shared" si="405"/>
        <v>-2.9116586063855188</v>
      </c>
      <c r="AJ2037">
        <f t="shared" si="445"/>
        <v>12</v>
      </c>
      <c r="AL2037">
        <f t="shared" si="406"/>
        <v>-6.3761020317433292</v>
      </c>
      <c r="AN2037">
        <f t="shared" si="446"/>
        <v>-0.8660254037844386</v>
      </c>
      <c r="AO2037">
        <f t="shared" si="407"/>
        <v>-3.5183578735597942</v>
      </c>
      <c r="AP2037">
        <f t="shared" si="408"/>
        <v>-116</v>
      </c>
      <c r="AQ2037">
        <f t="shared" si="447"/>
        <v>15</v>
      </c>
      <c r="AS2037">
        <f t="shared" si="409"/>
        <v>-3.8619594257254026</v>
      </c>
      <c r="AU2037">
        <f t="shared" si="448"/>
        <v>-0.93969262078590832</v>
      </c>
      <c r="AV2037">
        <f t="shared" si="410"/>
        <v>-4.0181536171209462</v>
      </c>
      <c r="AX2037">
        <f t="shared" si="449"/>
        <v>18</v>
      </c>
      <c r="AZ2037">
        <f t="shared" si="411"/>
        <v>-7.136236504873715E-2</v>
      </c>
      <c r="BB2037">
        <f t="shared" si="450"/>
        <v>-0.98480775301220802</v>
      </c>
      <c r="BC2037">
        <f t="shared" si="412"/>
        <v>-4.3958597963097148</v>
      </c>
      <c r="BE2037">
        <f t="shared" si="451"/>
        <v>21</v>
      </c>
      <c r="BG2037">
        <f t="shared" si="413"/>
        <v>5.7868969256944878</v>
      </c>
      <c r="BI2037">
        <f t="shared" si="452"/>
        <v>0</v>
      </c>
      <c r="BJ2037">
        <f t="shared" si="414"/>
        <v>1</v>
      </c>
      <c r="BL2037" t="e">
        <f t="shared" si="453"/>
        <v>#DIV/0!</v>
      </c>
      <c r="BN2037" t="e">
        <f t="shared" si="415"/>
        <v>#DIV/0!</v>
      </c>
      <c r="EL2037">
        <v>-116</v>
      </c>
      <c r="EM2037">
        <f t="shared" si="416"/>
        <v>-285.7513075690336</v>
      </c>
      <c r="EN2037">
        <f t="shared" si="454"/>
        <v>0.84000000000000052</v>
      </c>
      <c r="EO2037" s="8">
        <f t="shared" si="455"/>
        <v>-2</v>
      </c>
      <c r="EQ2037">
        <f t="shared" si="456"/>
        <v>0.17364817766693033</v>
      </c>
      <c r="ER2037">
        <f t="shared" si="417"/>
        <v>0.9986996072255625</v>
      </c>
      <c r="ES2037">
        <f t="shared" si="418"/>
        <v>17.660257631345079</v>
      </c>
      <c r="ET2037">
        <f t="shared" si="419"/>
        <v>17.660257631345079</v>
      </c>
      <c r="EU2037" s="8">
        <f t="shared" si="457"/>
        <v>-4</v>
      </c>
      <c r="EW2037">
        <f t="shared" si="458"/>
        <v>0.34202014332566871</v>
      </c>
      <c r="EX2037">
        <f t="shared" si="420"/>
        <v>0.99441584371801539</v>
      </c>
      <c r="EZ2037">
        <f t="shared" si="421"/>
        <v>17.286082959411889</v>
      </c>
      <c r="FB2037" s="8">
        <f t="shared" si="476"/>
        <v>-6</v>
      </c>
      <c r="FD2037">
        <f t="shared" si="459"/>
        <v>0.49999999999999994</v>
      </c>
      <c r="FE2037">
        <f t="shared" si="422"/>
        <v>0.9860254037844387</v>
      </c>
      <c r="FG2037">
        <f t="shared" si="423"/>
        <v>16.670248639404857</v>
      </c>
      <c r="FI2037" s="8">
        <f t="shared" si="460"/>
        <v>-9</v>
      </c>
      <c r="FK2037">
        <f t="shared" si="461"/>
        <v>0.64278760968653925</v>
      </c>
      <c r="FL2037">
        <f t="shared" si="424"/>
        <v>0.9974479826061321</v>
      </c>
      <c r="FN2037">
        <f t="shared" si="425"/>
        <v>22.223152266939049</v>
      </c>
      <c r="FP2037" s="8">
        <f t="shared" si="462"/>
        <v>-11</v>
      </c>
      <c r="FQ2037" s="8">
        <f t="shared" si="463"/>
        <v>-53</v>
      </c>
      <c r="FR2037">
        <f t="shared" si="464"/>
        <v>0.76604444311897801</v>
      </c>
      <c r="FS2037">
        <f t="shared" si="426"/>
        <v>0.97984716465888966</v>
      </c>
      <c r="FT2037" t="e">
        <f t="shared" si="427"/>
        <v>#NUM!</v>
      </c>
      <c r="FU2037" t="e">
        <f t="shared" si="465"/>
        <v>#NUM!</v>
      </c>
      <c r="FW2037" s="8">
        <f t="shared" si="466"/>
        <v>-14</v>
      </c>
      <c r="FY2037">
        <f t="shared" si="467"/>
        <v>0.8660254037844386</v>
      </c>
      <c r="FZ2037">
        <f t="shared" si="428"/>
        <v>0.98497422611928565</v>
      </c>
      <c r="GB2037">
        <f t="shared" si="429"/>
        <v>20.014539984388406</v>
      </c>
      <c r="GD2037" s="8">
        <f t="shared" si="468"/>
        <v>-17</v>
      </c>
      <c r="GF2037">
        <f t="shared" si="469"/>
        <v>0.93969262078590832</v>
      </c>
      <c r="GG2037">
        <f t="shared" si="430"/>
        <v>0.98101112546008662</v>
      </c>
      <c r="GI2037">
        <f t="shared" si="431"/>
        <v>19.840028985185313</v>
      </c>
      <c r="GK2037" s="8">
        <f t="shared" si="470"/>
        <v>-20</v>
      </c>
      <c r="GM2037">
        <f t="shared" si="471"/>
        <v>0.98480775301220802</v>
      </c>
      <c r="GN2037">
        <f t="shared" si="432"/>
        <v>0.96149438007669685</v>
      </c>
      <c r="GP2037">
        <f t="shared" si="433"/>
        <v>18.023394859135646</v>
      </c>
      <c r="GR2037" s="8">
        <f t="shared" si="472"/>
        <v>-20</v>
      </c>
      <c r="GT2037">
        <f t="shared" si="473"/>
        <v>0.98480775301220802</v>
      </c>
      <c r="GU2037">
        <f t="shared" si="434"/>
        <v>0.96149438007669685</v>
      </c>
      <c r="GW2037">
        <f t="shared" si="435"/>
        <v>18.023394859135646</v>
      </c>
      <c r="GY2037" s="8">
        <f t="shared" si="474"/>
        <v>-25</v>
      </c>
      <c r="HA2037">
        <f t="shared" si="475"/>
        <v>1</v>
      </c>
      <c r="HB2037">
        <f t="shared" si="436"/>
        <v>1</v>
      </c>
      <c r="HD2037">
        <f t="shared" si="437"/>
        <v>25</v>
      </c>
    </row>
    <row r="2038" spans="1:212" x14ac:dyDescent="0.2">
      <c r="A2038">
        <v>-115</v>
      </c>
      <c r="B2038">
        <f t="shared" si="392"/>
        <v>-115</v>
      </c>
      <c r="C2038">
        <f t="shared" si="393"/>
        <v>-0.17364817766693033</v>
      </c>
      <c r="D2038">
        <f t="shared" si="394"/>
        <v>0.96396997169217635</v>
      </c>
      <c r="E2038">
        <f t="shared" si="438"/>
        <v>-3</v>
      </c>
      <c r="G2038">
        <f t="shared" si="395"/>
        <v>-13.297418619832047</v>
      </c>
      <c r="M2038">
        <f t="shared" si="396"/>
        <v>-0.34202014332566871</v>
      </c>
      <c r="N2038">
        <f t="shared" si="397"/>
        <v>0.8712885921207747</v>
      </c>
      <c r="O2038">
        <f t="shared" si="439"/>
        <v>5</v>
      </c>
      <c r="P2038">
        <f t="shared" si="398"/>
        <v>-10.872961333902383</v>
      </c>
      <c r="Q2038">
        <f t="shared" si="399"/>
        <v>-10.872961333902385</v>
      </c>
      <c r="R2038">
        <f t="shared" si="400"/>
        <v>-0.49999999999999994</v>
      </c>
      <c r="S2038">
        <f t="shared" si="401"/>
        <v>-1.433974596215561</v>
      </c>
      <c r="U2038">
        <f t="shared" si="440"/>
        <v>7</v>
      </c>
      <c r="X2038">
        <f t="shared" si="402"/>
        <v>-9.3833939954901346</v>
      </c>
      <c r="Z2038">
        <f t="shared" si="441"/>
        <v>-0.64278760968653925</v>
      </c>
      <c r="AA2038">
        <f t="shared" si="403"/>
        <v>-2.1907785614391027</v>
      </c>
      <c r="AB2038">
        <f t="shared" si="442"/>
        <v>-115</v>
      </c>
      <c r="AC2038">
        <f t="shared" si="443"/>
        <v>10</v>
      </c>
      <c r="AE2038">
        <f t="shared" si="404"/>
        <v>-8.4794981488239323</v>
      </c>
      <c r="AG2038">
        <f t="shared" si="444"/>
        <v>-0.76604444311897801</v>
      </c>
      <c r="AH2038">
        <f t="shared" si="405"/>
        <v>-2.8810168286607594</v>
      </c>
      <c r="AJ2038">
        <f t="shared" si="445"/>
        <v>12</v>
      </c>
      <c r="AL2038">
        <f t="shared" si="406"/>
        <v>-6.3761020317433292</v>
      </c>
      <c r="AN2038">
        <f t="shared" si="446"/>
        <v>-0.8660254037844386</v>
      </c>
      <c r="AO2038">
        <f t="shared" si="407"/>
        <v>-3.483716857408417</v>
      </c>
      <c r="AP2038">
        <f t="shared" si="408"/>
        <v>-115</v>
      </c>
      <c r="AQ2038">
        <f t="shared" si="447"/>
        <v>15</v>
      </c>
      <c r="AS2038">
        <f t="shared" si="409"/>
        <v>-3.8619594257254026</v>
      </c>
      <c r="AU2038">
        <f t="shared" si="448"/>
        <v>-0.93969262078590832</v>
      </c>
      <c r="AV2038">
        <f t="shared" si="410"/>
        <v>-3.9805659122895096</v>
      </c>
      <c r="AX2038">
        <f t="shared" si="449"/>
        <v>18</v>
      </c>
      <c r="AZ2038">
        <f t="shared" si="411"/>
        <v>-7.136236504873715E-2</v>
      </c>
      <c r="BB2038">
        <f t="shared" si="450"/>
        <v>-0.98480775301220802</v>
      </c>
      <c r="BC2038">
        <f t="shared" si="412"/>
        <v>-4.356467486189227</v>
      </c>
      <c r="BE2038">
        <f t="shared" si="451"/>
        <v>21</v>
      </c>
      <c r="BG2038">
        <f t="shared" si="413"/>
        <v>5.7868969256944878</v>
      </c>
      <c r="BI2038">
        <f t="shared" si="452"/>
        <v>0</v>
      </c>
      <c r="BJ2038">
        <f t="shared" si="414"/>
        <v>1</v>
      </c>
      <c r="BL2038" t="e">
        <f t="shared" si="453"/>
        <v>#DIV/0!</v>
      </c>
      <c r="BN2038" t="e">
        <f t="shared" si="415"/>
        <v>#DIV/0!</v>
      </c>
      <c r="EL2038">
        <v>-115</v>
      </c>
      <c r="EM2038">
        <f t="shared" si="416"/>
        <v>-285.7513075690336</v>
      </c>
      <c r="EN2038">
        <f t="shared" si="454"/>
        <v>0.85000000000000053</v>
      </c>
      <c r="EO2038" s="8">
        <f t="shared" si="455"/>
        <v>-2</v>
      </c>
      <c r="EQ2038">
        <f t="shared" si="456"/>
        <v>0.17364817766693033</v>
      </c>
      <c r="ER2038">
        <f t="shared" si="417"/>
        <v>0.9986996072255625</v>
      </c>
      <c r="ES2038">
        <f t="shared" si="418"/>
        <v>17.660257631345079</v>
      </c>
      <c r="ET2038">
        <f t="shared" si="419"/>
        <v>17.660257631345079</v>
      </c>
      <c r="EU2038" s="8">
        <f t="shared" si="457"/>
        <v>-4</v>
      </c>
      <c r="EW2038">
        <f t="shared" si="458"/>
        <v>0.34202014332566871</v>
      </c>
      <c r="EX2038">
        <f t="shared" si="420"/>
        <v>0.99441584371801539</v>
      </c>
      <c r="EZ2038">
        <f t="shared" si="421"/>
        <v>17.286082959411889</v>
      </c>
      <c r="FB2038" s="8">
        <f t="shared" si="476"/>
        <v>-6</v>
      </c>
      <c r="FD2038">
        <f t="shared" si="459"/>
        <v>0.49999999999999994</v>
      </c>
      <c r="FE2038">
        <f t="shared" si="422"/>
        <v>0.9860254037844387</v>
      </c>
      <c r="FG2038">
        <f t="shared" si="423"/>
        <v>16.670248639404857</v>
      </c>
      <c r="FI2038" s="8">
        <f t="shared" si="460"/>
        <v>-9</v>
      </c>
      <c r="FK2038">
        <f t="shared" si="461"/>
        <v>0.64278760968653925</v>
      </c>
      <c r="FL2038">
        <f t="shared" si="424"/>
        <v>0.9974479826061321</v>
      </c>
      <c r="FN2038">
        <f t="shared" si="425"/>
        <v>22.223152266939049</v>
      </c>
      <c r="FP2038" s="8">
        <f t="shared" si="462"/>
        <v>-11</v>
      </c>
      <c r="FQ2038" s="8">
        <f t="shared" si="463"/>
        <v>-53</v>
      </c>
      <c r="FR2038">
        <f t="shared" si="464"/>
        <v>0.76604444311897801</v>
      </c>
      <c r="FS2038">
        <f t="shared" si="426"/>
        <v>0.97984716465888966</v>
      </c>
      <c r="FT2038" t="e">
        <f t="shared" si="427"/>
        <v>#NUM!</v>
      </c>
      <c r="FU2038" t="e">
        <f t="shared" si="465"/>
        <v>#NUM!</v>
      </c>
      <c r="FW2038" s="8">
        <f t="shared" si="466"/>
        <v>-14</v>
      </c>
      <c r="FY2038">
        <f t="shared" si="467"/>
        <v>0.8660254037844386</v>
      </c>
      <c r="FZ2038">
        <f t="shared" si="428"/>
        <v>0.98497422611928565</v>
      </c>
      <c r="GB2038">
        <f t="shared" si="429"/>
        <v>20.014539984388406</v>
      </c>
      <c r="GD2038" s="8">
        <f t="shared" si="468"/>
        <v>-17</v>
      </c>
      <c r="GF2038">
        <f t="shared" si="469"/>
        <v>0.93969262078590832</v>
      </c>
      <c r="GG2038">
        <f t="shared" si="430"/>
        <v>0.98101112546008662</v>
      </c>
      <c r="GI2038">
        <f t="shared" si="431"/>
        <v>19.840028985185313</v>
      </c>
      <c r="GK2038" s="8">
        <f t="shared" si="470"/>
        <v>-20</v>
      </c>
      <c r="GM2038">
        <f t="shared" si="471"/>
        <v>0.98480775301220802</v>
      </c>
      <c r="GN2038">
        <f t="shared" si="432"/>
        <v>0.96149438007669685</v>
      </c>
      <c r="GP2038">
        <f t="shared" si="433"/>
        <v>18.023394859135646</v>
      </c>
      <c r="GR2038" s="8">
        <f t="shared" si="472"/>
        <v>-20</v>
      </c>
      <c r="GT2038">
        <f t="shared" si="473"/>
        <v>0.98480775301220802</v>
      </c>
      <c r="GU2038">
        <f t="shared" si="434"/>
        <v>0.96149438007669685</v>
      </c>
      <c r="GW2038">
        <f t="shared" si="435"/>
        <v>18.023394859135646</v>
      </c>
      <c r="GY2038" s="8">
        <f t="shared" si="474"/>
        <v>-25</v>
      </c>
      <c r="HA2038">
        <f t="shared" si="475"/>
        <v>1</v>
      </c>
      <c r="HB2038">
        <f t="shared" si="436"/>
        <v>1</v>
      </c>
      <c r="HD2038">
        <f t="shared" si="437"/>
        <v>25</v>
      </c>
    </row>
    <row r="2039" spans="1:212" x14ac:dyDescent="0.2">
      <c r="A2039">
        <v>-114</v>
      </c>
      <c r="B2039">
        <f t="shared" si="392"/>
        <v>-114</v>
      </c>
      <c r="C2039">
        <f t="shared" si="393"/>
        <v>-0.17364817766693033</v>
      </c>
      <c r="D2039">
        <f t="shared" si="394"/>
        <v>0.96396997169217635</v>
      </c>
      <c r="E2039">
        <f t="shared" si="438"/>
        <v>-3</v>
      </c>
      <c r="G2039">
        <f t="shared" si="395"/>
        <v>-13.297418619832047</v>
      </c>
      <c r="M2039">
        <f t="shared" si="396"/>
        <v>-0.34202014332566871</v>
      </c>
      <c r="N2039">
        <f t="shared" si="397"/>
        <v>0.8712885921207747</v>
      </c>
      <c r="O2039">
        <f t="shared" si="439"/>
        <v>5</v>
      </c>
      <c r="P2039">
        <f t="shared" si="398"/>
        <v>-10.872961333902383</v>
      </c>
      <c r="Q2039">
        <f t="shared" si="399"/>
        <v>-10.872961333902385</v>
      </c>
      <c r="R2039">
        <f t="shared" si="400"/>
        <v>-0.49999999999999994</v>
      </c>
      <c r="S2039">
        <f t="shared" si="401"/>
        <v>-1.413974596215561</v>
      </c>
      <c r="U2039">
        <f t="shared" si="440"/>
        <v>7</v>
      </c>
      <c r="X2039">
        <f t="shared" si="402"/>
        <v>-9.3833939954901346</v>
      </c>
      <c r="Z2039">
        <f t="shared" si="441"/>
        <v>-0.64278760968653925</v>
      </c>
      <c r="AA2039">
        <f t="shared" si="403"/>
        <v>-2.1650670570516408</v>
      </c>
      <c r="AB2039">
        <f t="shared" si="442"/>
        <v>-114</v>
      </c>
      <c r="AC2039">
        <f t="shared" si="443"/>
        <v>10</v>
      </c>
      <c r="AE2039">
        <f t="shared" si="404"/>
        <v>-8.4794981488239323</v>
      </c>
      <c r="AG2039">
        <f t="shared" si="444"/>
        <v>-0.76604444311897801</v>
      </c>
      <c r="AH2039">
        <f t="shared" si="405"/>
        <v>-2.8503750509360004</v>
      </c>
      <c r="AJ2039">
        <f t="shared" si="445"/>
        <v>12</v>
      </c>
      <c r="AL2039">
        <f t="shared" si="406"/>
        <v>-6.3761020317433292</v>
      </c>
      <c r="AN2039">
        <f t="shared" si="446"/>
        <v>-0.8660254037844386</v>
      </c>
      <c r="AO2039">
        <f t="shared" si="407"/>
        <v>-3.4490758412570393</v>
      </c>
      <c r="AP2039">
        <f t="shared" si="408"/>
        <v>-114</v>
      </c>
      <c r="AQ2039">
        <f t="shared" si="447"/>
        <v>15</v>
      </c>
      <c r="AS2039">
        <f t="shared" si="409"/>
        <v>-3.8619594257254026</v>
      </c>
      <c r="AU2039">
        <f t="shared" si="448"/>
        <v>-0.93969262078590832</v>
      </c>
      <c r="AV2039">
        <f t="shared" si="410"/>
        <v>-3.9429782074580735</v>
      </c>
      <c r="AX2039">
        <f t="shared" si="449"/>
        <v>18</v>
      </c>
      <c r="AZ2039">
        <f t="shared" si="411"/>
        <v>-7.136236504873715E-2</v>
      </c>
      <c r="BB2039">
        <f t="shared" si="450"/>
        <v>-0.98480775301220802</v>
      </c>
      <c r="BC2039">
        <f t="shared" si="412"/>
        <v>-4.3170751760687383</v>
      </c>
      <c r="BE2039">
        <f t="shared" si="451"/>
        <v>21</v>
      </c>
      <c r="BG2039">
        <f t="shared" si="413"/>
        <v>5.7868969256944878</v>
      </c>
      <c r="BI2039">
        <f t="shared" si="452"/>
        <v>0</v>
      </c>
      <c r="BJ2039">
        <f t="shared" si="414"/>
        <v>1</v>
      </c>
      <c r="BL2039" t="e">
        <f t="shared" si="453"/>
        <v>#DIV/0!</v>
      </c>
      <c r="BN2039" t="e">
        <f t="shared" si="415"/>
        <v>#DIV/0!</v>
      </c>
      <c r="EL2039">
        <v>-114</v>
      </c>
      <c r="EM2039">
        <f t="shared" si="416"/>
        <v>-285.7513075690336</v>
      </c>
      <c r="EN2039">
        <f t="shared" si="454"/>
        <v>0.86000000000000054</v>
      </c>
      <c r="EO2039" s="8">
        <f t="shared" si="455"/>
        <v>-2</v>
      </c>
      <c r="EQ2039">
        <f t="shared" si="456"/>
        <v>0.17364817766693033</v>
      </c>
      <c r="ER2039">
        <f t="shared" si="417"/>
        <v>0.9986996072255625</v>
      </c>
      <c r="ES2039">
        <f t="shared" si="418"/>
        <v>17.660257631345079</v>
      </c>
      <c r="ET2039">
        <f t="shared" si="419"/>
        <v>17.660257631345079</v>
      </c>
      <c r="EU2039" s="8">
        <f t="shared" si="457"/>
        <v>-4</v>
      </c>
      <c r="EW2039">
        <f t="shared" si="458"/>
        <v>0.34202014332566871</v>
      </c>
      <c r="EX2039">
        <f t="shared" si="420"/>
        <v>0.99441584371801539</v>
      </c>
      <c r="EZ2039">
        <f t="shared" si="421"/>
        <v>17.286082959411889</v>
      </c>
      <c r="FB2039" s="8">
        <f t="shared" si="476"/>
        <v>-6</v>
      </c>
      <c r="FD2039">
        <f t="shared" si="459"/>
        <v>0.49999999999999994</v>
      </c>
      <c r="FE2039">
        <f t="shared" si="422"/>
        <v>0.9860254037844387</v>
      </c>
      <c r="FG2039">
        <f t="shared" si="423"/>
        <v>16.670248639404857</v>
      </c>
      <c r="FI2039" s="8">
        <f t="shared" si="460"/>
        <v>-9</v>
      </c>
      <c r="FK2039">
        <f t="shared" si="461"/>
        <v>0.64278760968653925</v>
      </c>
      <c r="FL2039">
        <f t="shared" si="424"/>
        <v>0.9974479826061321</v>
      </c>
      <c r="FN2039">
        <f t="shared" si="425"/>
        <v>22.223152266939049</v>
      </c>
      <c r="FP2039" s="8">
        <f t="shared" si="462"/>
        <v>-11</v>
      </c>
      <c r="FQ2039" s="8">
        <f t="shared" si="463"/>
        <v>-53</v>
      </c>
      <c r="FR2039">
        <f t="shared" si="464"/>
        <v>0.76604444311897801</v>
      </c>
      <c r="FS2039">
        <f t="shared" si="426"/>
        <v>0.97984716465888966</v>
      </c>
      <c r="FT2039" t="e">
        <f t="shared" si="427"/>
        <v>#NUM!</v>
      </c>
      <c r="FU2039" t="e">
        <f t="shared" si="465"/>
        <v>#NUM!</v>
      </c>
      <c r="FW2039" s="8">
        <f t="shared" si="466"/>
        <v>-14</v>
      </c>
      <c r="FY2039">
        <f t="shared" si="467"/>
        <v>0.8660254037844386</v>
      </c>
      <c r="FZ2039">
        <f t="shared" si="428"/>
        <v>0.98497422611928565</v>
      </c>
      <c r="GB2039">
        <f t="shared" si="429"/>
        <v>20.014539984388406</v>
      </c>
      <c r="GD2039" s="8">
        <f t="shared" si="468"/>
        <v>-17</v>
      </c>
      <c r="GF2039">
        <f t="shared" si="469"/>
        <v>0.93969262078590832</v>
      </c>
      <c r="GG2039">
        <f t="shared" si="430"/>
        <v>0.98101112546008662</v>
      </c>
      <c r="GI2039">
        <f t="shared" si="431"/>
        <v>19.840028985185313</v>
      </c>
      <c r="GK2039" s="8">
        <f t="shared" si="470"/>
        <v>-20</v>
      </c>
      <c r="GM2039">
        <f t="shared" si="471"/>
        <v>0.98480775301220802</v>
      </c>
      <c r="GN2039">
        <f t="shared" si="432"/>
        <v>0.96149438007669685</v>
      </c>
      <c r="GP2039">
        <f t="shared" si="433"/>
        <v>18.023394859135646</v>
      </c>
      <c r="GR2039" s="8">
        <f t="shared" si="472"/>
        <v>-20</v>
      </c>
      <c r="GT2039">
        <f t="shared" si="473"/>
        <v>0.98480775301220802</v>
      </c>
      <c r="GU2039">
        <f t="shared" si="434"/>
        <v>0.96149438007669685</v>
      </c>
      <c r="GW2039">
        <f t="shared" si="435"/>
        <v>18.023394859135646</v>
      </c>
      <c r="GY2039" s="8">
        <f t="shared" si="474"/>
        <v>-25</v>
      </c>
      <c r="HA2039">
        <f t="shared" si="475"/>
        <v>1</v>
      </c>
      <c r="HB2039">
        <f t="shared" si="436"/>
        <v>1</v>
      </c>
      <c r="HD2039">
        <f t="shared" si="437"/>
        <v>25</v>
      </c>
    </row>
    <row r="2040" spans="1:212" x14ac:dyDescent="0.2">
      <c r="A2040">
        <v>-113</v>
      </c>
      <c r="B2040">
        <f t="shared" si="392"/>
        <v>-113</v>
      </c>
      <c r="C2040">
        <f t="shared" si="393"/>
        <v>-0.17364817766693033</v>
      </c>
      <c r="D2040">
        <f t="shared" si="394"/>
        <v>0.96396997169217635</v>
      </c>
      <c r="E2040">
        <f t="shared" si="438"/>
        <v>-3</v>
      </c>
      <c r="G2040">
        <f t="shared" si="395"/>
        <v>-13.297418619832047</v>
      </c>
      <c r="M2040">
        <f t="shared" si="396"/>
        <v>-0.34202014332566871</v>
      </c>
      <c r="N2040">
        <f t="shared" si="397"/>
        <v>0.8712885921207747</v>
      </c>
      <c r="O2040">
        <f t="shared" si="439"/>
        <v>5</v>
      </c>
      <c r="P2040">
        <f t="shared" si="398"/>
        <v>-10.872961333902383</v>
      </c>
      <c r="Q2040">
        <f t="shared" si="399"/>
        <v>-10.872961333902385</v>
      </c>
      <c r="R2040">
        <f t="shared" si="400"/>
        <v>-0.49999999999999994</v>
      </c>
      <c r="S2040">
        <f t="shared" si="401"/>
        <v>-1.393974596215561</v>
      </c>
      <c r="U2040">
        <f t="shared" si="440"/>
        <v>7</v>
      </c>
      <c r="X2040">
        <f t="shared" si="402"/>
        <v>-9.3833939954901346</v>
      </c>
      <c r="Z2040">
        <f t="shared" si="441"/>
        <v>-0.64278760968653925</v>
      </c>
      <c r="AA2040">
        <f t="shared" si="403"/>
        <v>-2.1393555526641794</v>
      </c>
      <c r="AB2040">
        <f t="shared" si="442"/>
        <v>-113</v>
      </c>
      <c r="AC2040">
        <f t="shared" si="443"/>
        <v>10</v>
      </c>
      <c r="AE2040">
        <f t="shared" si="404"/>
        <v>-8.4794981488239323</v>
      </c>
      <c r="AG2040">
        <f t="shared" si="444"/>
        <v>-0.76604444311897801</v>
      </c>
      <c r="AH2040">
        <f t="shared" si="405"/>
        <v>-2.819733273211241</v>
      </c>
      <c r="AJ2040">
        <f t="shared" si="445"/>
        <v>12</v>
      </c>
      <c r="AL2040">
        <f t="shared" si="406"/>
        <v>-6.3761020317433292</v>
      </c>
      <c r="AN2040">
        <f t="shared" si="446"/>
        <v>-0.8660254037844386</v>
      </c>
      <c r="AO2040">
        <f t="shared" si="407"/>
        <v>-3.414434825105662</v>
      </c>
      <c r="AP2040">
        <f t="shared" si="408"/>
        <v>-113</v>
      </c>
      <c r="AQ2040">
        <f t="shared" si="447"/>
        <v>15</v>
      </c>
      <c r="AS2040">
        <f t="shared" si="409"/>
        <v>-3.8619594257254026</v>
      </c>
      <c r="AU2040">
        <f t="shared" si="448"/>
        <v>-0.93969262078590832</v>
      </c>
      <c r="AV2040">
        <f t="shared" si="410"/>
        <v>-3.9053905026266373</v>
      </c>
      <c r="AX2040">
        <f t="shared" si="449"/>
        <v>18</v>
      </c>
      <c r="AZ2040">
        <f t="shared" si="411"/>
        <v>-7.136236504873715E-2</v>
      </c>
      <c r="BB2040">
        <f t="shared" si="450"/>
        <v>-0.98480775301220802</v>
      </c>
      <c r="BC2040">
        <f t="shared" si="412"/>
        <v>-4.2776828659482504</v>
      </c>
      <c r="BE2040">
        <f t="shared" si="451"/>
        <v>21</v>
      </c>
      <c r="BG2040">
        <f t="shared" si="413"/>
        <v>5.7868969256944878</v>
      </c>
      <c r="BI2040">
        <f t="shared" si="452"/>
        <v>0</v>
      </c>
      <c r="BJ2040">
        <f t="shared" si="414"/>
        <v>1</v>
      </c>
      <c r="BL2040" t="e">
        <f t="shared" si="453"/>
        <v>#DIV/0!</v>
      </c>
      <c r="BN2040" t="e">
        <f t="shared" si="415"/>
        <v>#DIV/0!</v>
      </c>
      <c r="EL2040">
        <v>-113</v>
      </c>
      <c r="EM2040">
        <f t="shared" si="416"/>
        <v>-285.7513075690336</v>
      </c>
      <c r="EN2040">
        <f t="shared" si="454"/>
        <v>0.87000000000000055</v>
      </c>
      <c r="EO2040" s="8">
        <f t="shared" si="455"/>
        <v>-2</v>
      </c>
      <c r="EQ2040">
        <f t="shared" si="456"/>
        <v>0.17364817766693033</v>
      </c>
      <c r="ER2040">
        <f t="shared" si="417"/>
        <v>0.9986996072255625</v>
      </c>
      <c r="ES2040">
        <f t="shared" si="418"/>
        <v>17.660257631345079</v>
      </c>
      <c r="ET2040">
        <f t="shared" si="419"/>
        <v>17.660257631345079</v>
      </c>
      <c r="EU2040" s="8">
        <f t="shared" si="457"/>
        <v>-4</v>
      </c>
      <c r="EW2040">
        <f t="shared" si="458"/>
        <v>0.34202014332566871</v>
      </c>
      <c r="EX2040">
        <f t="shared" si="420"/>
        <v>0.99441584371801539</v>
      </c>
      <c r="EZ2040">
        <f t="shared" si="421"/>
        <v>17.286082959411889</v>
      </c>
      <c r="FB2040" s="8">
        <f t="shared" si="476"/>
        <v>-6</v>
      </c>
      <c r="FD2040">
        <f t="shared" si="459"/>
        <v>0.49999999999999994</v>
      </c>
      <c r="FE2040">
        <f t="shared" si="422"/>
        <v>0.9860254037844387</v>
      </c>
      <c r="FG2040">
        <f t="shared" si="423"/>
        <v>16.670248639404857</v>
      </c>
      <c r="FI2040" s="8">
        <f t="shared" si="460"/>
        <v>-9</v>
      </c>
      <c r="FK2040">
        <f t="shared" si="461"/>
        <v>0.64278760968653925</v>
      </c>
      <c r="FL2040">
        <f t="shared" si="424"/>
        <v>0.9974479826061321</v>
      </c>
      <c r="FN2040">
        <f t="shared" si="425"/>
        <v>22.223152266939049</v>
      </c>
      <c r="FP2040" s="8">
        <f t="shared" si="462"/>
        <v>-11</v>
      </c>
      <c r="FQ2040" s="8">
        <f t="shared" si="463"/>
        <v>-53</v>
      </c>
      <c r="FR2040">
        <f t="shared" si="464"/>
        <v>0.76604444311897801</v>
      </c>
      <c r="FS2040">
        <f t="shared" si="426"/>
        <v>0.97984716465888966</v>
      </c>
      <c r="FT2040" t="e">
        <f t="shared" si="427"/>
        <v>#NUM!</v>
      </c>
      <c r="FU2040" t="e">
        <f t="shared" si="465"/>
        <v>#NUM!</v>
      </c>
      <c r="FW2040" s="8">
        <f t="shared" si="466"/>
        <v>-14</v>
      </c>
      <c r="FY2040">
        <f t="shared" si="467"/>
        <v>0.8660254037844386</v>
      </c>
      <c r="FZ2040">
        <f t="shared" si="428"/>
        <v>0.98497422611928565</v>
      </c>
      <c r="GB2040">
        <f t="shared" si="429"/>
        <v>20.014539984388406</v>
      </c>
      <c r="GD2040" s="8">
        <f t="shared" si="468"/>
        <v>-17</v>
      </c>
      <c r="GF2040">
        <f t="shared" si="469"/>
        <v>0.93969262078590832</v>
      </c>
      <c r="GG2040">
        <f t="shared" si="430"/>
        <v>0.98101112546008662</v>
      </c>
      <c r="GI2040">
        <f t="shared" si="431"/>
        <v>19.840028985185313</v>
      </c>
      <c r="GK2040" s="8">
        <f t="shared" si="470"/>
        <v>-20</v>
      </c>
      <c r="GM2040">
        <f t="shared" si="471"/>
        <v>0.98480775301220802</v>
      </c>
      <c r="GN2040">
        <f t="shared" si="432"/>
        <v>0.96149438007669685</v>
      </c>
      <c r="GP2040">
        <f t="shared" si="433"/>
        <v>18.023394859135646</v>
      </c>
      <c r="GR2040" s="8">
        <f t="shared" si="472"/>
        <v>-20</v>
      </c>
      <c r="GT2040">
        <f t="shared" si="473"/>
        <v>0.98480775301220802</v>
      </c>
      <c r="GU2040">
        <f t="shared" si="434"/>
        <v>0.96149438007669685</v>
      </c>
      <c r="GW2040">
        <f t="shared" si="435"/>
        <v>18.023394859135646</v>
      </c>
      <c r="GY2040" s="8">
        <f t="shared" si="474"/>
        <v>-25</v>
      </c>
      <c r="HA2040">
        <f t="shared" si="475"/>
        <v>1</v>
      </c>
      <c r="HB2040">
        <f t="shared" si="436"/>
        <v>1</v>
      </c>
      <c r="HD2040">
        <f t="shared" si="437"/>
        <v>25</v>
      </c>
    </row>
    <row r="2041" spans="1:212" x14ac:dyDescent="0.2">
      <c r="A2041">
        <v>-112</v>
      </c>
      <c r="B2041">
        <f t="shared" si="392"/>
        <v>-112</v>
      </c>
      <c r="C2041">
        <f t="shared" si="393"/>
        <v>-0.17364817766693033</v>
      </c>
      <c r="D2041">
        <f t="shared" si="394"/>
        <v>0.96396997169217635</v>
      </c>
      <c r="E2041">
        <f t="shared" si="438"/>
        <v>-3</v>
      </c>
      <c r="G2041">
        <f t="shared" si="395"/>
        <v>-13.297418619832047</v>
      </c>
      <c r="M2041">
        <f t="shared" si="396"/>
        <v>-0.34202014332566871</v>
      </c>
      <c r="N2041">
        <f t="shared" si="397"/>
        <v>0.8712885921207747</v>
      </c>
      <c r="O2041">
        <f t="shared" si="439"/>
        <v>5</v>
      </c>
      <c r="P2041">
        <f t="shared" si="398"/>
        <v>-10.872961333902383</v>
      </c>
      <c r="Q2041">
        <f t="shared" si="399"/>
        <v>-10.872961333902385</v>
      </c>
      <c r="R2041">
        <f t="shared" si="400"/>
        <v>-0.49999999999999994</v>
      </c>
      <c r="S2041">
        <f t="shared" si="401"/>
        <v>-1.373974596215561</v>
      </c>
      <c r="U2041">
        <f t="shared" si="440"/>
        <v>7</v>
      </c>
      <c r="X2041">
        <f t="shared" si="402"/>
        <v>-9.3833939954901346</v>
      </c>
      <c r="Z2041">
        <f t="shared" si="441"/>
        <v>-0.64278760968653925</v>
      </c>
      <c r="AA2041">
        <f t="shared" si="403"/>
        <v>-2.113644048276718</v>
      </c>
      <c r="AB2041">
        <f t="shared" si="442"/>
        <v>-112</v>
      </c>
      <c r="AC2041">
        <f t="shared" si="443"/>
        <v>10</v>
      </c>
      <c r="AE2041">
        <f t="shared" si="404"/>
        <v>-8.4794981488239323</v>
      </c>
      <c r="AG2041">
        <f t="shared" si="444"/>
        <v>-0.76604444311897801</v>
      </c>
      <c r="AH2041">
        <f t="shared" si="405"/>
        <v>-2.7890914954864821</v>
      </c>
      <c r="AJ2041">
        <f t="shared" si="445"/>
        <v>12</v>
      </c>
      <c r="AL2041">
        <f t="shared" si="406"/>
        <v>-6.3761020317433292</v>
      </c>
      <c r="AN2041">
        <f t="shared" si="446"/>
        <v>-0.8660254037844386</v>
      </c>
      <c r="AO2041">
        <f t="shared" si="407"/>
        <v>-3.3797938089542843</v>
      </c>
      <c r="AP2041">
        <f t="shared" si="408"/>
        <v>-112</v>
      </c>
      <c r="AQ2041">
        <f t="shared" si="447"/>
        <v>15</v>
      </c>
      <c r="AS2041">
        <f t="shared" si="409"/>
        <v>-3.8619594257254026</v>
      </c>
      <c r="AU2041">
        <f t="shared" si="448"/>
        <v>-0.93969262078590832</v>
      </c>
      <c r="AV2041">
        <f t="shared" si="410"/>
        <v>-3.8678027977952003</v>
      </c>
      <c r="AX2041">
        <f t="shared" si="449"/>
        <v>18</v>
      </c>
      <c r="AZ2041">
        <f t="shared" si="411"/>
        <v>-7.136236504873715E-2</v>
      </c>
      <c r="BB2041">
        <f t="shared" si="450"/>
        <v>-0.98480775301220802</v>
      </c>
      <c r="BC2041">
        <f t="shared" si="412"/>
        <v>-4.2382905558277617</v>
      </c>
      <c r="BE2041">
        <f t="shared" si="451"/>
        <v>21</v>
      </c>
      <c r="BG2041">
        <f t="shared" si="413"/>
        <v>5.7868969256944878</v>
      </c>
      <c r="BI2041">
        <f t="shared" si="452"/>
        <v>0</v>
      </c>
      <c r="BJ2041">
        <f t="shared" si="414"/>
        <v>1</v>
      </c>
      <c r="BL2041" t="e">
        <f t="shared" si="453"/>
        <v>#DIV/0!</v>
      </c>
      <c r="BN2041" t="e">
        <f t="shared" si="415"/>
        <v>#DIV/0!</v>
      </c>
      <c r="EL2041">
        <v>-112</v>
      </c>
      <c r="EM2041">
        <f t="shared" si="416"/>
        <v>-285.7513075690336</v>
      </c>
      <c r="EN2041">
        <f t="shared" si="454"/>
        <v>0.88000000000000056</v>
      </c>
      <c r="EO2041" s="8">
        <f t="shared" si="455"/>
        <v>-2</v>
      </c>
      <c r="EQ2041">
        <f t="shared" si="456"/>
        <v>0.17364817766693033</v>
      </c>
      <c r="ER2041">
        <f t="shared" si="417"/>
        <v>0.9986996072255625</v>
      </c>
      <c r="ES2041">
        <f t="shared" si="418"/>
        <v>17.660257631345079</v>
      </c>
      <c r="ET2041">
        <f t="shared" si="419"/>
        <v>17.660257631345079</v>
      </c>
      <c r="EU2041" s="8">
        <f t="shared" si="457"/>
        <v>-4</v>
      </c>
      <c r="EW2041">
        <f t="shared" si="458"/>
        <v>0.34202014332566871</v>
      </c>
      <c r="EX2041">
        <f t="shared" si="420"/>
        <v>0.99441584371801539</v>
      </c>
      <c r="EZ2041">
        <f t="shared" si="421"/>
        <v>17.286082959411889</v>
      </c>
      <c r="FB2041" s="8">
        <f t="shared" si="476"/>
        <v>-6</v>
      </c>
      <c r="FD2041">
        <f t="shared" si="459"/>
        <v>0.49999999999999994</v>
      </c>
      <c r="FE2041">
        <f t="shared" si="422"/>
        <v>0.9860254037844387</v>
      </c>
      <c r="FG2041">
        <f t="shared" si="423"/>
        <v>16.670248639404857</v>
      </c>
      <c r="FI2041" s="8">
        <f t="shared" si="460"/>
        <v>-9</v>
      </c>
      <c r="FK2041">
        <f t="shared" si="461"/>
        <v>0.64278760968653925</v>
      </c>
      <c r="FL2041">
        <f t="shared" si="424"/>
        <v>0.9974479826061321</v>
      </c>
      <c r="FN2041">
        <f t="shared" si="425"/>
        <v>22.223152266939049</v>
      </c>
      <c r="FP2041" s="8">
        <f t="shared" si="462"/>
        <v>-11</v>
      </c>
      <c r="FQ2041" s="8">
        <f t="shared" si="463"/>
        <v>-53</v>
      </c>
      <c r="FR2041">
        <f t="shared" si="464"/>
        <v>0.76604444311897801</v>
      </c>
      <c r="FS2041">
        <f t="shared" si="426"/>
        <v>0.97984716465888966</v>
      </c>
      <c r="FT2041" t="e">
        <f t="shared" si="427"/>
        <v>#NUM!</v>
      </c>
      <c r="FU2041" t="e">
        <f t="shared" si="465"/>
        <v>#NUM!</v>
      </c>
      <c r="FW2041" s="8">
        <f t="shared" si="466"/>
        <v>-14</v>
      </c>
      <c r="FY2041">
        <f t="shared" si="467"/>
        <v>0.8660254037844386</v>
      </c>
      <c r="FZ2041">
        <f t="shared" si="428"/>
        <v>0.98497422611928565</v>
      </c>
      <c r="GB2041">
        <f t="shared" si="429"/>
        <v>20.014539984388406</v>
      </c>
      <c r="GD2041" s="8">
        <f t="shared" si="468"/>
        <v>-17</v>
      </c>
      <c r="GF2041">
        <f t="shared" si="469"/>
        <v>0.93969262078590832</v>
      </c>
      <c r="GG2041">
        <f t="shared" si="430"/>
        <v>0.98101112546008662</v>
      </c>
      <c r="GI2041">
        <f t="shared" si="431"/>
        <v>19.840028985185313</v>
      </c>
      <c r="GK2041" s="8">
        <f t="shared" si="470"/>
        <v>-20</v>
      </c>
      <c r="GM2041">
        <f t="shared" si="471"/>
        <v>0.98480775301220802</v>
      </c>
      <c r="GN2041">
        <f t="shared" si="432"/>
        <v>0.96149438007669685</v>
      </c>
      <c r="GP2041">
        <f t="shared" si="433"/>
        <v>18.023394859135646</v>
      </c>
      <c r="GR2041" s="8">
        <f t="shared" si="472"/>
        <v>-20</v>
      </c>
      <c r="GT2041">
        <f t="shared" si="473"/>
        <v>0.98480775301220802</v>
      </c>
      <c r="GU2041">
        <f t="shared" si="434"/>
        <v>0.96149438007669685</v>
      </c>
      <c r="GW2041">
        <f t="shared" si="435"/>
        <v>18.023394859135646</v>
      </c>
      <c r="GY2041" s="8">
        <f t="shared" si="474"/>
        <v>-25</v>
      </c>
      <c r="HA2041">
        <f t="shared" si="475"/>
        <v>1</v>
      </c>
      <c r="HB2041">
        <f t="shared" si="436"/>
        <v>1</v>
      </c>
      <c r="HD2041">
        <f t="shared" si="437"/>
        <v>25</v>
      </c>
    </row>
    <row r="2042" spans="1:212" x14ac:dyDescent="0.2">
      <c r="A2042">
        <v>-111</v>
      </c>
      <c r="B2042">
        <f t="shared" si="392"/>
        <v>-111</v>
      </c>
      <c r="C2042">
        <f t="shared" si="393"/>
        <v>-0.17364817766693033</v>
      </c>
      <c r="D2042">
        <f t="shared" si="394"/>
        <v>0.96396997169217635</v>
      </c>
      <c r="E2042">
        <f t="shared" si="438"/>
        <v>-3</v>
      </c>
      <c r="G2042">
        <f t="shared" si="395"/>
        <v>-13.297418619832047</v>
      </c>
      <c r="M2042">
        <f t="shared" si="396"/>
        <v>-0.34202014332566871</v>
      </c>
      <c r="N2042">
        <f t="shared" si="397"/>
        <v>0.8712885921207747</v>
      </c>
      <c r="O2042">
        <f t="shared" si="439"/>
        <v>5</v>
      </c>
      <c r="P2042">
        <f t="shared" si="398"/>
        <v>-10.872961333902383</v>
      </c>
      <c r="Q2042">
        <f t="shared" si="399"/>
        <v>-10.872961333902385</v>
      </c>
      <c r="R2042">
        <f t="shared" si="400"/>
        <v>-0.49999999999999994</v>
      </c>
      <c r="S2042">
        <f t="shared" si="401"/>
        <v>-1.3539745962155609</v>
      </c>
      <c r="U2042">
        <f t="shared" si="440"/>
        <v>7</v>
      </c>
      <c r="X2042">
        <f t="shared" si="402"/>
        <v>-9.3833939954901346</v>
      </c>
      <c r="Z2042">
        <f t="shared" si="441"/>
        <v>-0.64278760968653925</v>
      </c>
      <c r="AA2042">
        <f t="shared" si="403"/>
        <v>-2.0879325438892562</v>
      </c>
      <c r="AB2042">
        <f t="shared" si="442"/>
        <v>-111</v>
      </c>
      <c r="AC2042">
        <f t="shared" si="443"/>
        <v>10</v>
      </c>
      <c r="AE2042">
        <f t="shared" si="404"/>
        <v>-8.4794981488239323</v>
      </c>
      <c r="AG2042">
        <f t="shared" si="444"/>
        <v>-0.76604444311897801</v>
      </c>
      <c r="AH2042">
        <f t="shared" si="405"/>
        <v>-2.7584497177617231</v>
      </c>
      <c r="AJ2042">
        <f t="shared" si="445"/>
        <v>12</v>
      </c>
      <c r="AL2042">
        <f t="shared" si="406"/>
        <v>-6.3761020317433292</v>
      </c>
      <c r="AN2042">
        <f t="shared" si="446"/>
        <v>-0.8660254037844386</v>
      </c>
      <c r="AO2042">
        <f t="shared" si="407"/>
        <v>-3.345152792802907</v>
      </c>
      <c r="AP2042">
        <f t="shared" si="408"/>
        <v>-111</v>
      </c>
      <c r="AQ2042">
        <f t="shared" si="447"/>
        <v>15</v>
      </c>
      <c r="AS2042">
        <f t="shared" si="409"/>
        <v>-3.8619594257254026</v>
      </c>
      <c r="AU2042">
        <f t="shared" si="448"/>
        <v>-0.93969262078590832</v>
      </c>
      <c r="AV2042">
        <f t="shared" si="410"/>
        <v>-3.8302150929637642</v>
      </c>
      <c r="AX2042">
        <f t="shared" si="449"/>
        <v>18</v>
      </c>
      <c r="AZ2042">
        <f t="shared" si="411"/>
        <v>-7.136236504873715E-2</v>
      </c>
      <c r="BB2042">
        <f t="shared" si="450"/>
        <v>-0.98480775301220802</v>
      </c>
      <c r="BC2042">
        <f t="shared" si="412"/>
        <v>-4.1988982457072739</v>
      </c>
      <c r="BE2042">
        <f t="shared" si="451"/>
        <v>21</v>
      </c>
      <c r="BG2042">
        <f t="shared" si="413"/>
        <v>5.7868969256944878</v>
      </c>
      <c r="BI2042">
        <f t="shared" si="452"/>
        <v>0</v>
      </c>
      <c r="BJ2042">
        <f t="shared" si="414"/>
        <v>1</v>
      </c>
      <c r="BL2042" t="e">
        <f t="shared" si="453"/>
        <v>#DIV/0!</v>
      </c>
      <c r="BN2042" t="e">
        <f t="shared" si="415"/>
        <v>#DIV/0!</v>
      </c>
      <c r="EL2042">
        <v>-111</v>
      </c>
      <c r="EM2042">
        <f t="shared" si="416"/>
        <v>-285.7513075690336</v>
      </c>
      <c r="EN2042">
        <f t="shared" si="454"/>
        <v>0.89000000000000057</v>
      </c>
      <c r="EO2042" s="8">
        <f t="shared" si="455"/>
        <v>-2</v>
      </c>
      <c r="EQ2042">
        <f t="shared" si="456"/>
        <v>0.17364817766693033</v>
      </c>
      <c r="ER2042">
        <f t="shared" si="417"/>
        <v>0.9986996072255625</v>
      </c>
      <c r="ES2042">
        <f t="shared" si="418"/>
        <v>17.660257631345079</v>
      </c>
      <c r="ET2042">
        <f t="shared" si="419"/>
        <v>17.660257631345079</v>
      </c>
      <c r="EU2042" s="8">
        <f t="shared" si="457"/>
        <v>-4</v>
      </c>
      <c r="EW2042">
        <f t="shared" si="458"/>
        <v>0.34202014332566871</v>
      </c>
      <c r="EX2042">
        <f t="shared" si="420"/>
        <v>0.99441584371801539</v>
      </c>
      <c r="EZ2042">
        <f t="shared" si="421"/>
        <v>17.286082959411889</v>
      </c>
      <c r="FB2042" s="8">
        <f t="shared" si="476"/>
        <v>-6</v>
      </c>
      <c r="FD2042">
        <f t="shared" si="459"/>
        <v>0.49999999999999994</v>
      </c>
      <c r="FE2042">
        <f t="shared" si="422"/>
        <v>0.9860254037844387</v>
      </c>
      <c r="FG2042">
        <f t="shared" si="423"/>
        <v>16.670248639404857</v>
      </c>
      <c r="FI2042" s="8">
        <f t="shared" si="460"/>
        <v>-9</v>
      </c>
      <c r="FK2042">
        <f t="shared" si="461"/>
        <v>0.64278760968653925</v>
      </c>
      <c r="FL2042">
        <f t="shared" si="424"/>
        <v>0.9974479826061321</v>
      </c>
      <c r="FN2042">
        <f t="shared" si="425"/>
        <v>22.223152266939049</v>
      </c>
      <c r="FP2042" s="8">
        <f t="shared" si="462"/>
        <v>-11</v>
      </c>
      <c r="FQ2042" s="8">
        <f t="shared" si="463"/>
        <v>-53</v>
      </c>
      <c r="FR2042">
        <f t="shared" si="464"/>
        <v>0.76604444311897801</v>
      </c>
      <c r="FS2042">
        <f t="shared" si="426"/>
        <v>0.97984716465888966</v>
      </c>
      <c r="FT2042" t="e">
        <f t="shared" si="427"/>
        <v>#NUM!</v>
      </c>
      <c r="FU2042" t="e">
        <f t="shared" si="465"/>
        <v>#NUM!</v>
      </c>
      <c r="FW2042" s="8">
        <f t="shared" si="466"/>
        <v>-14</v>
      </c>
      <c r="FY2042">
        <f t="shared" si="467"/>
        <v>0.8660254037844386</v>
      </c>
      <c r="FZ2042">
        <f t="shared" si="428"/>
        <v>0.98497422611928565</v>
      </c>
      <c r="GB2042">
        <f t="shared" si="429"/>
        <v>20.014539984388406</v>
      </c>
      <c r="GD2042" s="8">
        <f t="shared" si="468"/>
        <v>-17</v>
      </c>
      <c r="GF2042">
        <f t="shared" si="469"/>
        <v>0.93969262078590832</v>
      </c>
      <c r="GG2042">
        <f t="shared" si="430"/>
        <v>0.98101112546008662</v>
      </c>
      <c r="GI2042">
        <f t="shared" si="431"/>
        <v>19.840028985185313</v>
      </c>
      <c r="GK2042" s="8">
        <f t="shared" si="470"/>
        <v>-20</v>
      </c>
      <c r="GM2042">
        <f t="shared" si="471"/>
        <v>0.98480775301220802</v>
      </c>
      <c r="GN2042">
        <f t="shared" si="432"/>
        <v>0.96149438007669685</v>
      </c>
      <c r="GP2042">
        <f t="shared" si="433"/>
        <v>18.023394859135646</v>
      </c>
      <c r="GR2042" s="8">
        <f t="shared" si="472"/>
        <v>-20</v>
      </c>
      <c r="GT2042">
        <f t="shared" si="473"/>
        <v>0.98480775301220802</v>
      </c>
      <c r="GU2042">
        <f t="shared" si="434"/>
        <v>0.96149438007669685</v>
      </c>
      <c r="GW2042">
        <f t="shared" si="435"/>
        <v>18.023394859135646</v>
      </c>
      <c r="GY2042" s="8">
        <f t="shared" si="474"/>
        <v>-25</v>
      </c>
      <c r="HA2042">
        <f t="shared" si="475"/>
        <v>1</v>
      </c>
      <c r="HB2042">
        <f t="shared" si="436"/>
        <v>1</v>
      </c>
      <c r="HD2042">
        <f t="shared" si="437"/>
        <v>25</v>
      </c>
    </row>
    <row r="2043" spans="1:212" x14ac:dyDescent="0.2">
      <c r="A2043">
        <v>-110</v>
      </c>
      <c r="B2043">
        <f t="shared" si="392"/>
        <v>-110</v>
      </c>
      <c r="C2043">
        <f t="shared" si="393"/>
        <v>-0.17364817766693033</v>
      </c>
      <c r="D2043">
        <f t="shared" si="394"/>
        <v>0.96396997169217635</v>
      </c>
      <c r="E2043">
        <f t="shared" si="438"/>
        <v>-3</v>
      </c>
      <c r="G2043">
        <f t="shared" si="395"/>
        <v>-13.297418619832047</v>
      </c>
      <c r="M2043">
        <f t="shared" si="396"/>
        <v>-0.34202014332566871</v>
      </c>
      <c r="N2043">
        <f t="shared" si="397"/>
        <v>0.8712885921207747</v>
      </c>
      <c r="O2043">
        <f t="shared" si="439"/>
        <v>5</v>
      </c>
      <c r="P2043">
        <f t="shared" si="398"/>
        <v>-10.872961333902383</v>
      </c>
      <c r="Q2043">
        <f t="shared" si="399"/>
        <v>-10.872961333902385</v>
      </c>
      <c r="R2043">
        <f t="shared" si="400"/>
        <v>-0.49999999999999994</v>
      </c>
      <c r="S2043">
        <f t="shared" si="401"/>
        <v>-1.3339745962155609</v>
      </c>
      <c r="U2043">
        <f t="shared" si="440"/>
        <v>7</v>
      </c>
      <c r="X2043">
        <f t="shared" si="402"/>
        <v>-9.3833939954901346</v>
      </c>
      <c r="Z2043">
        <f t="shared" si="441"/>
        <v>-0.64278760968653925</v>
      </c>
      <c r="AA2043">
        <f t="shared" si="403"/>
        <v>-2.0622210395017948</v>
      </c>
      <c r="AB2043">
        <f t="shared" si="442"/>
        <v>-110</v>
      </c>
      <c r="AC2043">
        <f t="shared" si="443"/>
        <v>10</v>
      </c>
      <c r="AE2043">
        <f t="shared" si="404"/>
        <v>-8.4794981488239323</v>
      </c>
      <c r="AG2043">
        <f t="shared" si="444"/>
        <v>-0.76604444311897801</v>
      </c>
      <c r="AH2043">
        <f t="shared" si="405"/>
        <v>-2.7278079400369637</v>
      </c>
      <c r="AJ2043">
        <f t="shared" si="445"/>
        <v>12</v>
      </c>
      <c r="AL2043">
        <f t="shared" si="406"/>
        <v>-6.3761020317433292</v>
      </c>
      <c r="AN2043">
        <f t="shared" si="446"/>
        <v>-0.8660254037844386</v>
      </c>
      <c r="AO2043">
        <f t="shared" si="407"/>
        <v>-3.3105117766515293</v>
      </c>
      <c r="AP2043">
        <f t="shared" si="408"/>
        <v>-110</v>
      </c>
      <c r="AQ2043">
        <f t="shared" si="447"/>
        <v>15</v>
      </c>
      <c r="AS2043">
        <f t="shared" si="409"/>
        <v>-3.8619594257254026</v>
      </c>
      <c r="AU2043">
        <f t="shared" si="448"/>
        <v>-0.93969262078590832</v>
      </c>
      <c r="AV2043">
        <f t="shared" si="410"/>
        <v>-3.792627388132328</v>
      </c>
      <c r="AX2043">
        <f t="shared" si="449"/>
        <v>18</v>
      </c>
      <c r="AZ2043">
        <f t="shared" si="411"/>
        <v>-7.136236504873715E-2</v>
      </c>
      <c r="BB2043">
        <f t="shared" si="450"/>
        <v>-0.98480775301220802</v>
      </c>
      <c r="BC2043">
        <f t="shared" si="412"/>
        <v>-4.1595059355867852</v>
      </c>
      <c r="BE2043">
        <f t="shared" si="451"/>
        <v>21</v>
      </c>
      <c r="BG2043">
        <f t="shared" si="413"/>
        <v>5.7868969256944878</v>
      </c>
      <c r="BI2043">
        <f t="shared" si="452"/>
        <v>0</v>
      </c>
      <c r="BJ2043">
        <f t="shared" si="414"/>
        <v>1</v>
      </c>
      <c r="BL2043" t="e">
        <f t="shared" si="453"/>
        <v>#DIV/0!</v>
      </c>
      <c r="BN2043" t="e">
        <f t="shared" si="415"/>
        <v>#DIV/0!</v>
      </c>
      <c r="EL2043">
        <v>-110</v>
      </c>
      <c r="EM2043">
        <f t="shared" si="416"/>
        <v>-285.7513075690336</v>
      </c>
      <c r="EN2043">
        <f t="shared" si="454"/>
        <v>0.90000000000000058</v>
      </c>
      <c r="EO2043" s="8">
        <f t="shared" si="455"/>
        <v>-2</v>
      </c>
      <c r="EQ2043">
        <f t="shared" si="456"/>
        <v>0.17364817766693033</v>
      </c>
      <c r="ER2043">
        <f t="shared" si="417"/>
        <v>0.9986996072255625</v>
      </c>
      <c r="ES2043">
        <f t="shared" si="418"/>
        <v>17.660257631345079</v>
      </c>
      <c r="ET2043">
        <f t="shared" si="419"/>
        <v>17.660257631345079</v>
      </c>
      <c r="EU2043" s="8">
        <f t="shared" si="457"/>
        <v>-4</v>
      </c>
      <c r="EW2043">
        <f t="shared" si="458"/>
        <v>0.34202014332566871</v>
      </c>
      <c r="EX2043">
        <f t="shared" si="420"/>
        <v>0.99441584371801539</v>
      </c>
      <c r="EZ2043">
        <f t="shared" si="421"/>
        <v>17.286082959411889</v>
      </c>
      <c r="FB2043" s="8">
        <f t="shared" si="476"/>
        <v>-6</v>
      </c>
      <c r="FD2043">
        <f t="shared" si="459"/>
        <v>0.49999999999999994</v>
      </c>
      <c r="FE2043">
        <f t="shared" si="422"/>
        <v>0.9860254037844387</v>
      </c>
      <c r="FG2043">
        <f t="shared" si="423"/>
        <v>16.670248639404857</v>
      </c>
      <c r="FI2043" s="8">
        <f t="shared" si="460"/>
        <v>-9</v>
      </c>
      <c r="FK2043">
        <f t="shared" si="461"/>
        <v>0.64278760968653925</v>
      </c>
      <c r="FL2043">
        <f t="shared" si="424"/>
        <v>0.9974479826061321</v>
      </c>
      <c r="FN2043">
        <f t="shared" si="425"/>
        <v>22.223152266939049</v>
      </c>
      <c r="FP2043" s="8">
        <f t="shared" si="462"/>
        <v>-11</v>
      </c>
      <c r="FQ2043" s="8">
        <f t="shared" si="463"/>
        <v>-53</v>
      </c>
      <c r="FR2043">
        <f t="shared" si="464"/>
        <v>0.76604444311897801</v>
      </c>
      <c r="FS2043">
        <f t="shared" si="426"/>
        <v>0.97984716465888966</v>
      </c>
      <c r="FT2043" t="e">
        <f t="shared" si="427"/>
        <v>#NUM!</v>
      </c>
      <c r="FU2043" t="e">
        <f t="shared" si="465"/>
        <v>#NUM!</v>
      </c>
      <c r="FW2043" s="8">
        <f t="shared" si="466"/>
        <v>-14</v>
      </c>
      <c r="FY2043">
        <f t="shared" si="467"/>
        <v>0.8660254037844386</v>
      </c>
      <c r="FZ2043">
        <f t="shared" si="428"/>
        <v>0.98497422611928565</v>
      </c>
      <c r="GB2043">
        <f t="shared" si="429"/>
        <v>20.014539984388406</v>
      </c>
      <c r="GD2043" s="8">
        <f t="shared" si="468"/>
        <v>-17</v>
      </c>
      <c r="GF2043">
        <f t="shared" si="469"/>
        <v>0.93969262078590832</v>
      </c>
      <c r="GG2043">
        <f t="shared" si="430"/>
        <v>0.98101112546008662</v>
      </c>
      <c r="GI2043">
        <f t="shared" si="431"/>
        <v>19.840028985185313</v>
      </c>
      <c r="GK2043" s="8">
        <f t="shared" si="470"/>
        <v>-20</v>
      </c>
      <c r="GM2043">
        <f t="shared" si="471"/>
        <v>0.98480775301220802</v>
      </c>
      <c r="GN2043">
        <f t="shared" si="432"/>
        <v>0.96149438007669685</v>
      </c>
      <c r="GP2043">
        <f t="shared" si="433"/>
        <v>18.023394859135646</v>
      </c>
      <c r="GR2043" s="8">
        <f t="shared" si="472"/>
        <v>-20</v>
      </c>
      <c r="GT2043">
        <f t="shared" si="473"/>
        <v>0.98480775301220802</v>
      </c>
      <c r="GU2043">
        <f t="shared" si="434"/>
        <v>0.96149438007669685</v>
      </c>
      <c r="GW2043">
        <f t="shared" si="435"/>
        <v>18.023394859135646</v>
      </c>
      <c r="GY2043" s="8">
        <f t="shared" si="474"/>
        <v>-25</v>
      </c>
      <c r="HA2043">
        <f t="shared" si="475"/>
        <v>1</v>
      </c>
      <c r="HB2043">
        <f t="shared" si="436"/>
        <v>1</v>
      </c>
      <c r="HD2043">
        <f t="shared" si="437"/>
        <v>25</v>
      </c>
    </row>
    <row r="2044" spans="1:212" x14ac:dyDescent="0.2">
      <c r="A2044">
        <v>-109</v>
      </c>
      <c r="B2044">
        <f t="shared" si="392"/>
        <v>-109</v>
      </c>
      <c r="C2044">
        <f t="shared" si="393"/>
        <v>-0.17364817766693033</v>
      </c>
      <c r="D2044">
        <f t="shared" si="394"/>
        <v>0.96396997169217635</v>
      </c>
      <c r="E2044">
        <f t="shared" si="438"/>
        <v>-3</v>
      </c>
      <c r="G2044">
        <f t="shared" si="395"/>
        <v>-13.297418619832047</v>
      </c>
      <c r="M2044">
        <f t="shared" si="396"/>
        <v>-0.34202014332566871</v>
      </c>
      <c r="N2044">
        <f t="shared" si="397"/>
        <v>0.8712885921207747</v>
      </c>
      <c r="O2044">
        <f t="shared" si="439"/>
        <v>5</v>
      </c>
      <c r="P2044">
        <f t="shared" si="398"/>
        <v>-10.872961333902383</v>
      </c>
      <c r="Q2044">
        <f t="shared" si="399"/>
        <v>-10.872961333902385</v>
      </c>
      <c r="R2044">
        <f t="shared" si="400"/>
        <v>-0.49999999999999994</v>
      </c>
      <c r="S2044">
        <f t="shared" si="401"/>
        <v>-1.3139745962155609</v>
      </c>
      <c r="U2044">
        <f t="shared" si="440"/>
        <v>7</v>
      </c>
      <c r="X2044">
        <f t="shared" si="402"/>
        <v>-9.3833939954901346</v>
      </c>
      <c r="Z2044">
        <f t="shared" si="441"/>
        <v>-0.64278760968653925</v>
      </c>
      <c r="AA2044">
        <f t="shared" si="403"/>
        <v>-2.036509535114333</v>
      </c>
      <c r="AB2044">
        <f t="shared" si="442"/>
        <v>-109</v>
      </c>
      <c r="AC2044">
        <f t="shared" si="443"/>
        <v>10</v>
      </c>
      <c r="AE2044">
        <f t="shared" si="404"/>
        <v>-8.4794981488239323</v>
      </c>
      <c r="AG2044">
        <f t="shared" si="444"/>
        <v>-0.76604444311897801</v>
      </c>
      <c r="AH2044">
        <f t="shared" si="405"/>
        <v>-2.6971661623122047</v>
      </c>
      <c r="AJ2044">
        <f t="shared" si="445"/>
        <v>12</v>
      </c>
      <c r="AL2044">
        <f t="shared" si="406"/>
        <v>-6.3761020317433292</v>
      </c>
      <c r="AN2044">
        <f t="shared" si="446"/>
        <v>-0.8660254037844386</v>
      </c>
      <c r="AO2044">
        <f t="shared" si="407"/>
        <v>-3.2758707605001516</v>
      </c>
      <c r="AP2044">
        <f t="shared" si="408"/>
        <v>-109</v>
      </c>
      <c r="AQ2044">
        <f t="shared" si="447"/>
        <v>15</v>
      </c>
      <c r="AS2044">
        <f t="shared" si="409"/>
        <v>-3.8619594257254026</v>
      </c>
      <c r="AU2044">
        <f t="shared" si="448"/>
        <v>-0.93969262078590832</v>
      </c>
      <c r="AV2044">
        <f t="shared" si="410"/>
        <v>-3.7550396833008919</v>
      </c>
      <c r="AX2044">
        <f t="shared" si="449"/>
        <v>18</v>
      </c>
      <c r="AZ2044">
        <f t="shared" si="411"/>
        <v>-7.136236504873715E-2</v>
      </c>
      <c r="BB2044">
        <f t="shared" si="450"/>
        <v>-0.98480775301220802</v>
      </c>
      <c r="BC2044">
        <f t="shared" si="412"/>
        <v>-4.1201136254662964</v>
      </c>
      <c r="BE2044">
        <f t="shared" si="451"/>
        <v>21</v>
      </c>
      <c r="BG2044">
        <f t="shared" si="413"/>
        <v>5.7868969256944878</v>
      </c>
      <c r="BI2044">
        <f t="shared" si="452"/>
        <v>0</v>
      </c>
      <c r="BJ2044">
        <f t="shared" si="414"/>
        <v>1</v>
      </c>
      <c r="BL2044" t="e">
        <f t="shared" si="453"/>
        <v>#DIV/0!</v>
      </c>
      <c r="BN2044" t="e">
        <f t="shared" si="415"/>
        <v>#DIV/0!</v>
      </c>
      <c r="EL2044">
        <v>-109</v>
      </c>
      <c r="EM2044">
        <f t="shared" si="416"/>
        <v>-285.7513075690336</v>
      </c>
      <c r="EN2044">
        <f t="shared" si="454"/>
        <v>0.91000000000000059</v>
      </c>
      <c r="EO2044" s="8">
        <f t="shared" si="455"/>
        <v>-2</v>
      </c>
      <c r="EQ2044">
        <f t="shared" si="456"/>
        <v>0.17364817766693033</v>
      </c>
      <c r="ER2044">
        <f t="shared" si="417"/>
        <v>0.9986996072255625</v>
      </c>
      <c r="ES2044">
        <f t="shared" si="418"/>
        <v>17.660257631345079</v>
      </c>
      <c r="ET2044">
        <f t="shared" si="419"/>
        <v>17.660257631345079</v>
      </c>
      <c r="EU2044" s="8">
        <f t="shared" si="457"/>
        <v>-4</v>
      </c>
      <c r="EW2044">
        <f t="shared" si="458"/>
        <v>0.34202014332566871</v>
      </c>
      <c r="EX2044">
        <f t="shared" si="420"/>
        <v>0.99441584371801539</v>
      </c>
      <c r="EZ2044">
        <f t="shared" si="421"/>
        <v>17.286082959411889</v>
      </c>
      <c r="FB2044" s="8">
        <f t="shared" si="476"/>
        <v>-6</v>
      </c>
      <c r="FD2044">
        <f t="shared" si="459"/>
        <v>0.49999999999999994</v>
      </c>
      <c r="FE2044">
        <f t="shared" si="422"/>
        <v>0.9860254037844387</v>
      </c>
      <c r="FG2044">
        <f t="shared" si="423"/>
        <v>16.670248639404857</v>
      </c>
      <c r="FI2044" s="8">
        <f t="shared" si="460"/>
        <v>-9</v>
      </c>
      <c r="FK2044">
        <f t="shared" si="461"/>
        <v>0.64278760968653925</v>
      </c>
      <c r="FL2044">
        <f t="shared" si="424"/>
        <v>0.9974479826061321</v>
      </c>
      <c r="FN2044">
        <f t="shared" si="425"/>
        <v>22.223152266939049</v>
      </c>
      <c r="FP2044" s="8">
        <f t="shared" si="462"/>
        <v>-11</v>
      </c>
      <c r="FQ2044" s="8">
        <f t="shared" si="463"/>
        <v>-53</v>
      </c>
      <c r="FR2044">
        <f t="shared" si="464"/>
        <v>0.76604444311897801</v>
      </c>
      <c r="FS2044">
        <f t="shared" si="426"/>
        <v>0.97984716465888966</v>
      </c>
      <c r="FT2044" t="e">
        <f t="shared" si="427"/>
        <v>#NUM!</v>
      </c>
      <c r="FU2044" t="e">
        <f t="shared" si="465"/>
        <v>#NUM!</v>
      </c>
      <c r="FW2044" s="8">
        <f t="shared" si="466"/>
        <v>-14</v>
      </c>
      <c r="FY2044">
        <f t="shared" si="467"/>
        <v>0.8660254037844386</v>
      </c>
      <c r="FZ2044">
        <f t="shared" si="428"/>
        <v>0.98497422611928565</v>
      </c>
      <c r="GB2044">
        <f t="shared" si="429"/>
        <v>20.014539984388406</v>
      </c>
      <c r="GD2044" s="8">
        <f t="shared" si="468"/>
        <v>-17</v>
      </c>
      <c r="GF2044">
        <f t="shared" si="469"/>
        <v>0.93969262078590832</v>
      </c>
      <c r="GG2044">
        <f t="shared" si="430"/>
        <v>0.98101112546008662</v>
      </c>
      <c r="GI2044">
        <f t="shared" si="431"/>
        <v>19.840028985185313</v>
      </c>
      <c r="GK2044" s="8">
        <f t="shared" si="470"/>
        <v>-20</v>
      </c>
      <c r="GM2044">
        <f t="shared" si="471"/>
        <v>0.98480775301220802</v>
      </c>
      <c r="GN2044">
        <f t="shared" si="432"/>
        <v>0.96149438007669685</v>
      </c>
      <c r="GP2044">
        <f t="shared" si="433"/>
        <v>18.023394859135646</v>
      </c>
      <c r="GR2044" s="8">
        <f t="shared" si="472"/>
        <v>-20</v>
      </c>
      <c r="GT2044">
        <f t="shared" si="473"/>
        <v>0.98480775301220802</v>
      </c>
      <c r="GU2044">
        <f t="shared" si="434"/>
        <v>0.96149438007669685</v>
      </c>
      <c r="GW2044">
        <f t="shared" si="435"/>
        <v>18.023394859135646</v>
      </c>
      <c r="GY2044" s="8">
        <f t="shared" si="474"/>
        <v>-25</v>
      </c>
      <c r="HA2044">
        <f t="shared" si="475"/>
        <v>1</v>
      </c>
      <c r="HB2044">
        <f t="shared" si="436"/>
        <v>1</v>
      </c>
      <c r="HD2044">
        <f t="shared" si="437"/>
        <v>25</v>
      </c>
    </row>
    <row r="2045" spans="1:212" x14ac:dyDescent="0.2">
      <c r="A2045">
        <v>-108</v>
      </c>
      <c r="B2045">
        <f t="shared" si="392"/>
        <v>-108</v>
      </c>
      <c r="C2045">
        <f t="shared" si="393"/>
        <v>-0.17364817766693033</v>
      </c>
      <c r="D2045">
        <f t="shared" si="394"/>
        <v>0.96396997169217635</v>
      </c>
      <c r="E2045">
        <f t="shared" si="438"/>
        <v>-3</v>
      </c>
      <c r="G2045">
        <f t="shared" si="395"/>
        <v>-13.297418619832047</v>
      </c>
      <c r="M2045">
        <f t="shared" si="396"/>
        <v>-0.34202014332566871</v>
      </c>
      <c r="N2045">
        <f t="shared" si="397"/>
        <v>0.8712885921207747</v>
      </c>
      <c r="O2045">
        <f t="shared" si="439"/>
        <v>5</v>
      </c>
      <c r="P2045">
        <f t="shared" si="398"/>
        <v>-10.872961333902383</v>
      </c>
      <c r="Q2045">
        <f t="shared" si="399"/>
        <v>-10.872961333902385</v>
      </c>
      <c r="R2045">
        <f t="shared" si="400"/>
        <v>-0.49999999999999994</v>
      </c>
      <c r="S2045">
        <f t="shared" si="401"/>
        <v>-1.2939745962155609</v>
      </c>
      <c r="U2045">
        <f t="shared" si="440"/>
        <v>7</v>
      </c>
      <c r="X2045">
        <f t="shared" si="402"/>
        <v>-9.3833939954901346</v>
      </c>
      <c r="Z2045">
        <f t="shared" si="441"/>
        <v>-0.64278760968653925</v>
      </c>
      <c r="AA2045">
        <f t="shared" si="403"/>
        <v>-2.0107980307268716</v>
      </c>
      <c r="AB2045">
        <f t="shared" si="442"/>
        <v>-108</v>
      </c>
      <c r="AC2045">
        <f t="shared" si="443"/>
        <v>10</v>
      </c>
      <c r="AE2045">
        <f t="shared" si="404"/>
        <v>-8.4794981488239323</v>
      </c>
      <c r="AG2045">
        <f t="shared" si="444"/>
        <v>-0.76604444311897801</v>
      </c>
      <c r="AH2045">
        <f t="shared" si="405"/>
        <v>-2.6665243845874458</v>
      </c>
      <c r="AJ2045">
        <f t="shared" si="445"/>
        <v>12</v>
      </c>
      <c r="AL2045">
        <f t="shared" si="406"/>
        <v>-6.3761020317433292</v>
      </c>
      <c r="AN2045">
        <f t="shared" si="446"/>
        <v>-0.8660254037844386</v>
      </c>
      <c r="AO2045">
        <f t="shared" si="407"/>
        <v>-3.2412297443487743</v>
      </c>
      <c r="AP2045">
        <f t="shared" si="408"/>
        <v>-108</v>
      </c>
      <c r="AQ2045">
        <f t="shared" si="447"/>
        <v>15</v>
      </c>
      <c r="AS2045">
        <f t="shared" si="409"/>
        <v>-3.8619594257254026</v>
      </c>
      <c r="AU2045">
        <f t="shared" si="448"/>
        <v>-0.93969262078590832</v>
      </c>
      <c r="AV2045">
        <f t="shared" si="410"/>
        <v>-3.7174519784694557</v>
      </c>
      <c r="AX2045">
        <f t="shared" si="449"/>
        <v>18</v>
      </c>
      <c r="AZ2045">
        <f t="shared" si="411"/>
        <v>-7.136236504873715E-2</v>
      </c>
      <c r="BB2045">
        <f t="shared" si="450"/>
        <v>-0.98480775301220802</v>
      </c>
      <c r="BC2045">
        <f t="shared" si="412"/>
        <v>-4.0807213153458086</v>
      </c>
      <c r="BE2045">
        <f t="shared" si="451"/>
        <v>21</v>
      </c>
      <c r="BG2045">
        <f t="shared" si="413"/>
        <v>5.7868969256944878</v>
      </c>
      <c r="BI2045">
        <f t="shared" si="452"/>
        <v>0</v>
      </c>
      <c r="BJ2045">
        <f t="shared" si="414"/>
        <v>1</v>
      </c>
      <c r="BL2045" t="e">
        <f t="shared" si="453"/>
        <v>#DIV/0!</v>
      </c>
      <c r="BN2045" t="e">
        <f t="shared" si="415"/>
        <v>#DIV/0!</v>
      </c>
      <c r="EL2045">
        <v>-108</v>
      </c>
      <c r="EM2045">
        <f t="shared" si="416"/>
        <v>-285.7513075690336</v>
      </c>
      <c r="EN2045">
        <f t="shared" si="454"/>
        <v>0.9200000000000006</v>
      </c>
      <c r="EO2045" s="8">
        <f t="shared" si="455"/>
        <v>-2</v>
      </c>
      <c r="EQ2045">
        <f t="shared" si="456"/>
        <v>0.17364817766693033</v>
      </c>
      <c r="ER2045">
        <f t="shared" si="417"/>
        <v>0.9986996072255625</v>
      </c>
      <c r="ES2045">
        <f t="shared" si="418"/>
        <v>17.660257631345079</v>
      </c>
      <c r="ET2045">
        <f t="shared" si="419"/>
        <v>17.660257631345079</v>
      </c>
      <c r="EU2045" s="8">
        <f t="shared" si="457"/>
        <v>-4</v>
      </c>
      <c r="EW2045">
        <f t="shared" si="458"/>
        <v>0.34202014332566871</v>
      </c>
      <c r="EX2045">
        <f t="shared" si="420"/>
        <v>0.99441584371801539</v>
      </c>
      <c r="EZ2045">
        <f t="shared" si="421"/>
        <v>17.286082959411889</v>
      </c>
      <c r="FB2045" s="8">
        <f t="shared" si="476"/>
        <v>-6</v>
      </c>
      <c r="FD2045">
        <f t="shared" si="459"/>
        <v>0.49999999999999994</v>
      </c>
      <c r="FE2045">
        <f t="shared" si="422"/>
        <v>0.9860254037844387</v>
      </c>
      <c r="FG2045">
        <f t="shared" si="423"/>
        <v>16.670248639404857</v>
      </c>
      <c r="FI2045" s="8">
        <f t="shared" si="460"/>
        <v>-9</v>
      </c>
      <c r="FK2045">
        <f t="shared" si="461"/>
        <v>0.64278760968653925</v>
      </c>
      <c r="FL2045">
        <f t="shared" si="424"/>
        <v>0.9974479826061321</v>
      </c>
      <c r="FN2045">
        <f t="shared" si="425"/>
        <v>22.223152266939049</v>
      </c>
      <c r="FP2045" s="8">
        <f t="shared" si="462"/>
        <v>-11</v>
      </c>
      <c r="FQ2045" s="8">
        <f t="shared" si="463"/>
        <v>-53</v>
      </c>
      <c r="FR2045">
        <f t="shared" si="464"/>
        <v>0.76604444311897801</v>
      </c>
      <c r="FS2045">
        <f t="shared" si="426"/>
        <v>0.97984716465888966</v>
      </c>
      <c r="FT2045" t="e">
        <f t="shared" si="427"/>
        <v>#NUM!</v>
      </c>
      <c r="FU2045" t="e">
        <f t="shared" si="465"/>
        <v>#NUM!</v>
      </c>
      <c r="FW2045" s="8">
        <f t="shared" si="466"/>
        <v>-14</v>
      </c>
      <c r="FY2045">
        <f t="shared" si="467"/>
        <v>0.8660254037844386</v>
      </c>
      <c r="FZ2045">
        <f t="shared" si="428"/>
        <v>0.98497422611928565</v>
      </c>
      <c r="GB2045">
        <f t="shared" si="429"/>
        <v>20.014539984388406</v>
      </c>
      <c r="GD2045" s="8">
        <f t="shared" si="468"/>
        <v>-17</v>
      </c>
      <c r="GF2045">
        <f t="shared" si="469"/>
        <v>0.93969262078590832</v>
      </c>
      <c r="GG2045">
        <f t="shared" si="430"/>
        <v>0.98101112546008662</v>
      </c>
      <c r="GI2045">
        <f t="shared" si="431"/>
        <v>19.840028985185313</v>
      </c>
      <c r="GK2045" s="8">
        <f t="shared" si="470"/>
        <v>-20</v>
      </c>
      <c r="GM2045">
        <f t="shared" si="471"/>
        <v>0.98480775301220802</v>
      </c>
      <c r="GN2045">
        <f t="shared" si="432"/>
        <v>0.96149438007669685</v>
      </c>
      <c r="GP2045">
        <f t="shared" si="433"/>
        <v>18.023394859135646</v>
      </c>
      <c r="GR2045" s="8">
        <f t="shared" si="472"/>
        <v>-20</v>
      </c>
      <c r="GT2045">
        <f t="shared" si="473"/>
        <v>0.98480775301220802</v>
      </c>
      <c r="GU2045">
        <f t="shared" si="434"/>
        <v>0.96149438007669685</v>
      </c>
      <c r="GW2045">
        <f t="shared" si="435"/>
        <v>18.023394859135646</v>
      </c>
      <c r="GY2045" s="8">
        <f t="shared" si="474"/>
        <v>-25</v>
      </c>
      <c r="HA2045">
        <f t="shared" si="475"/>
        <v>1</v>
      </c>
      <c r="HB2045">
        <f t="shared" si="436"/>
        <v>1</v>
      </c>
      <c r="HD2045">
        <f t="shared" si="437"/>
        <v>25</v>
      </c>
    </row>
    <row r="2046" spans="1:212" x14ac:dyDescent="0.2">
      <c r="A2046">
        <v>-107</v>
      </c>
      <c r="B2046">
        <f t="shared" si="392"/>
        <v>-107</v>
      </c>
      <c r="C2046">
        <f t="shared" si="393"/>
        <v>-0.17364817766693033</v>
      </c>
      <c r="D2046">
        <f t="shared" si="394"/>
        <v>0.96396997169217635</v>
      </c>
      <c r="E2046">
        <f t="shared" si="438"/>
        <v>-3</v>
      </c>
      <c r="G2046">
        <f t="shared" si="395"/>
        <v>-13.297418619832047</v>
      </c>
      <c r="M2046">
        <f t="shared" si="396"/>
        <v>-0.34202014332566871</v>
      </c>
      <c r="N2046">
        <f t="shared" si="397"/>
        <v>0.8712885921207747</v>
      </c>
      <c r="O2046">
        <f t="shared" si="439"/>
        <v>5</v>
      </c>
      <c r="P2046">
        <f t="shared" si="398"/>
        <v>-10.872961333902383</v>
      </c>
      <c r="Q2046">
        <f t="shared" si="399"/>
        <v>-10.872961333902385</v>
      </c>
      <c r="R2046">
        <f t="shared" si="400"/>
        <v>-0.49999999999999994</v>
      </c>
      <c r="S2046">
        <f t="shared" si="401"/>
        <v>-1.2739745962155609</v>
      </c>
      <c r="U2046">
        <f t="shared" si="440"/>
        <v>7</v>
      </c>
      <c r="X2046">
        <f t="shared" si="402"/>
        <v>-9.3833939954901346</v>
      </c>
      <c r="Z2046">
        <f t="shared" si="441"/>
        <v>-0.64278760968653925</v>
      </c>
      <c r="AA2046">
        <f t="shared" si="403"/>
        <v>-1.9850865263394102</v>
      </c>
      <c r="AB2046">
        <f t="shared" si="442"/>
        <v>-107</v>
      </c>
      <c r="AC2046">
        <f t="shared" si="443"/>
        <v>10</v>
      </c>
      <c r="AE2046">
        <f t="shared" si="404"/>
        <v>-8.4794981488239323</v>
      </c>
      <c r="AG2046">
        <f t="shared" si="444"/>
        <v>-0.76604444311897801</v>
      </c>
      <c r="AH2046">
        <f t="shared" si="405"/>
        <v>-2.6358826068626864</v>
      </c>
      <c r="AJ2046">
        <f t="shared" si="445"/>
        <v>12</v>
      </c>
      <c r="AL2046">
        <f t="shared" si="406"/>
        <v>-6.3761020317433292</v>
      </c>
      <c r="AN2046">
        <f t="shared" si="446"/>
        <v>-0.8660254037844386</v>
      </c>
      <c r="AO2046">
        <f t="shared" si="407"/>
        <v>-3.2065887281973966</v>
      </c>
      <c r="AP2046">
        <f t="shared" si="408"/>
        <v>-107</v>
      </c>
      <c r="AQ2046">
        <f t="shared" si="447"/>
        <v>15</v>
      </c>
      <c r="AS2046">
        <f t="shared" si="409"/>
        <v>-3.8619594257254026</v>
      </c>
      <c r="AU2046">
        <f t="shared" si="448"/>
        <v>-0.93969262078590832</v>
      </c>
      <c r="AV2046">
        <f t="shared" si="410"/>
        <v>-3.6798642736380187</v>
      </c>
      <c r="AX2046">
        <f t="shared" si="449"/>
        <v>18</v>
      </c>
      <c r="AZ2046">
        <f t="shared" si="411"/>
        <v>-7.136236504873715E-2</v>
      </c>
      <c r="BB2046">
        <f t="shared" si="450"/>
        <v>-0.98480775301220802</v>
      </c>
      <c r="BC2046">
        <f t="shared" si="412"/>
        <v>-4.0413290052253199</v>
      </c>
      <c r="BE2046">
        <f t="shared" si="451"/>
        <v>21</v>
      </c>
      <c r="BG2046">
        <f t="shared" si="413"/>
        <v>5.7868969256944878</v>
      </c>
      <c r="BI2046">
        <f t="shared" si="452"/>
        <v>0</v>
      </c>
      <c r="BJ2046">
        <f t="shared" si="414"/>
        <v>1</v>
      </c>
      <c r="BL2046" t="e">
        <f t="shared" si="453"/>
        <v>#DIV/0!</v>
      </c>
      <c r="BN2046" t="e">
        <f t="shared" si="415"/>
        <v>#DIV/0!</v>
      </c>
      <c r="EL2046">
        <v>-107</v>
      </c>
      <c r="EM2046">
        <f t="shared" si="416"/>
        <v>-285.7513075690336</v>
      </c>
      <c r="EN2046">
        <f t="shared" si="454"/>
        <v>0.9300000000000006</v>
      </c>
      <c r="EO2046" s="8">
        <f t="shared" si="455"/>
        <v>-2</v>
      </c>
      <c r="EQ2046">
        <f t="shared" si="456"/>
        <v>0.17364817766693033</v>
      </c>
      <c r="ER2046">
        <f t="shared" si="417"/>
        <v>0.9986996072255625</v>
      </c>
      <c r="ES2046">
        <f t="shared" si="418"/>
        <v>17.660257631345079</v>
      </c>
      <c r="ET2046">
        <f t="shared" si="419"/>
        <v>17.660257631345079</v>
      </c>
      <c r="EU2046" s="8">
        <f t="shared" si="457"/>
        <v>-4</v>
      </c>
      <c r="EW2046">
        <f t="shared" si="458"/>
        <v>0.34202014332566871</v>
      </c>
      <c r="EX2046">
        <f t="shared" si="420"/>
        <v>0.99441584371801539</v>
      </c>
      <c r="EZ2046">
        <f t="shared" si="421"/>
        <v>17.286082959411889</v>
      </c>
      <c r="FB2046" s="8">
        <f t="shared" si="476"/>
        <v>-6</v>
      </c>
      <c r="FD2046">
        <f t="shared" si="459"/>
        <v>0.49999999999999994</v>
      </c>
      <c r="FE2046">
        <f t="shared" si="422"/>
        <v>0.9860254037844387</v>
      </c>
      <c r="FG2046">
        <f t="shared" si="423"/>
        <v>16.670248639404857</v>
      </c>
      <c r="FI2046" s="8">
        <f t="shared" si="460"/>
        <v>-9</v>
      </c>
      <c r="FK2046">
        <f t="shared" si="461"/>
        <v>0.64278760968653925</v>
      </c>
      <c r="FL2046">
        <f t="shared" si="424"/>
        <v>0.9974479826061321</v>
      </c>
      <c r="FN2046">
        <f t="shared" si="425"/>
        <v>22.223152266939049</v>
      </c>
      <c r="FP2046" s="8">
        <f t="shared" si="462"/>
        <v>-11</v>
      </c>
      <c r="FQ2046" s="8">
        <f t="shared" si="463"/>
        <v>-53</v>
      </c>
      <c r="FR2046">
        <f t="shared" si="464"/>
        <v>0.76604444311897801</v>
      </c>
      <c r="FS2046">
        <f t="shared" si="426"/>
        <v>0.97984716465888966</v>
      </c>
      <c r="FT2046" t="e">
        <f t="shared" si="427"/>
        <v>#NUM!</v>
      </c>
      <c r="FU2046" t="e">
        <f t="shared" si="465"/>
        <v>#NUM!</v>
      </c>
      <c r="FW2046" s="8">
        <f t="shared" si="466"/>
        <v>-14</v>
      </c>
      <c r="FY2046">
        <f t="shared" si="467"/>
        <v>0.8660254037844386</v>
      </c>
      <c r="FZ2046">
        <f t="shared" si="428"/>
        <v>0.98497422611928565</v>
      </c>
      <c r="GB2046">
        <f t="shared" si="429"/>
        <v>20.014539984388406</v>
      </c>
      <c r="GD2046" s="8">
        <f t="shared" si="468"/>
        <v>-17</v>
      </c>
      <c r="GF2046">
        <f t="shared" si="469"/>
        <v>0.93969262078590832</v>
      </c>
      <c r="GG2046">
        <f t="shared" si="430"/>
        <v>0.98101112546008662</v>
      </c>
      <c r="GI2046">
        <f t="shared" si="431"/>
        <v>19.840028985185313</v>
      </c>
      <c r="GK2046" s="8">
        <f t="shared" si="470"/>
        <v>-20</v>
      </c>
      <c r="GM2046">
        <f t="shared" si="471"/>
        <v>0.98480775301220802</v>
      </c>
      <c r="GN2046">
        <f t="shared" si="432"/>
        <v>0.96149438007669685</v>
      </c>
      <c r="GP2046">
        <f t="shared" si="433"/>
        <v>18.023394859135646</v>
      </c>
      <c r="GR2046" s="8">
        <f t="shared" si="472"/>
        <v>-20</v>
      </c>
      <c r="GT2046">
        <f t="shared" si="473"/>
        <v>0.98480775301220802</v>
      </c>
      <c r="GU2046">
        <f t="shared" si="434"/>
        <v>0.96149438007669685</v>
      </c>
      <c r="GW2046">
        <f t="shared" si="435"/>
        <v>18.023394859135646</v>
      </c>
      <c r="GY2046" s="8">
        <f t="shared" si="474"/>
        <v>-25</v>
      </c>
      <c r="HA2046">
        <f t="shared" si="475"/>
        <v>1</v>
      </c>
      <c r="HB2046">
        <f t="shared" si="436"/>
        <v>1</v>
      </c>
      <c r="HD2046">
        <f t="shared" si="437"/>
        <v>25</v>
      </c>
    </row>
    <row r="2047" spans="1:212" x14ac:dyDescent="0.2">
      <c r="A2047">
        <v>-106</v>
      </c>
      <c r="B2047">
        <f t="shared" si="392"/>
        <v>-106</v>
      </c>
      <c r="C2047">
        <f t="shared" si="393"/>
        <v>-0.17364817766693033</v>
      </c>
      <c r="D2047">
        <f t="shared" si="394"/>
        <v>0.96396997169217635</v>
      </c>
      <c r="E2047">
        <f t="shared" si="438"/>
        <v>-3</v>
      </c>
      <c r="G2047">
        <f t="shared" si="395"/>
        <v>-13.297418619832047</v>
      </c>
      <c r="M2047">
        <f t="shared" si="396"/>
        <v>-0.34202014332566871</v>
      </c>
      <c r="N2047">
        <f t="shared" si="397"/>
        <v>0.8712885921207747</v>
      </c>
      <c r="O2047">
        <f t="shared" si="439"/>
        <v>5</v>
      </c>
      <c r="P2047">
        <f t="shared" si="398"/>
        <v>-10.872961333902383</v>
      </c>
      <c r="Q2047">
        <f t="shared" si="399"/>
        <v>-10.872961333902385</v>
      </c>
      <c r="R2047">
        <f t="shared" si="400"/>
        <v>-0.49999999999999994</v>
      </c>
      <c r="S2047">
        <f t="shared" si="401"/>
        <v>-1.2539745962155608</v>
      </c>
      <c r="U2047">
        <f t="shared" si="440"/>
        <v>7</v>
      </c>
      <c r="X2047">
        <f t="shared" si="402"/>
        <v>-9.3833939954901346</v>
      </c>
      <c r="Z2047">
        <f t="shared" si="441"/>
        <v>-0.64278760968653925</v>
      </c>
      <c r="AA2047">
        <f t="shared" si="403"/>
        <v>-1.9593750219519483</v>
      </c>
      <c r="AB2047">
        <f t="shared" si="442"/>
        <v>-106</v>
      </c>
      <c r="AC2047">
        <f t="shared" si="443"/>
        <v>10</v>
      </c>
      <c r="AE2047">
        <f t="shared" si="404"/>
        <v>-8.4794981488239323</v>
      </c>
      <c r="AG2047">
        <f t="shared" si="444"/>
        <v>-0.76604444311897801</v>
      </c>
      <c r="AH2047">
        <f t="shared" si="405"/>
        <v>-2.6052408291379274</v>
      </c>
      <c r="AJ2047">
        <f t="shared" si="445"/>
        <v>12</v>
      </c>
      <c r="AL2047">
        <f t="shared" si="406"/>
        <v>-6.3761020317433292</v>
      </c>
      <c r="AN2047">
        <f t="shared" si="446"/>
        <v>-0.8660254037844386</v>
      </c>
      <c r="AO2047">
        <f t="shared" si="407"/>
        <v>-3.1719477120460193</v>
      </c>
      <c r="AP2047">
        <f t="shared" si="408"/>
        <v>-106</v>
      </c>
      <c r="AQ2047">
        <f t="shared" si="447"/>
        <v>15</v>
      </c>
      <c r="AS2047">
        <f t="shared" si="409"/>
        <v>-3.8619594257254026</v>
      </c>
      <c r="AU2047">
        <f t="shared" si="448"/>
        <v>-0.93969262078590832</v>
      </c>
      <c r="AV2047">
        <f t="shared" si="410"/>
        <v>-3.6422765688065826</v>
      </c>
      <c r="AX2047">
        <f t="shared" si="449"/>
        <v>18</v>
      </c>
      <c r="AZ2047">
        <f t="shared" si="411"/>
        <v>-7.136236504873715E-2</v>
      </c>
      <c r="BB2047">
        <f t="shared" si="450"/>
        <v>-0.98480775301220802</v>
      </c>
      <c r="BC2047">
        <f t="shared" si="412"/>
        <v>-4.0019366951048321</v>
      </c>
      <c r="BE2047">
        <f t="shared" si="451"/>
        <v>21</v>
      </c>
      <c r="BG2047">
        <f t="shared" si="413"/>
        <v>5.7868969256944878</v>
      </c>
      <c r="BI2047">
        <f t="shared" si="452"/>
        <v>0</v>
      </c>
      <c r="BJ2047">
        <f t="shared" si="414"/>
        <v>1</v>
      </c>
      <c r="BL2047" t="e">
        <f t="shared" si="453"/>
        <v>#DIV/0!</v>
      </c>
      <c r="BN2047" t="e">
        <f t="shared" si="415"/>
        <v>#DIV/0!</v>
      </c>
      <c r="EL2047">
        <v>-106</v>
      </c>
      <c r="EM2047">
        <f t="shared" si="416"/>
        <v>-285.7513075690336</v>
      </c>
      <c r="EN2047">
        <f t="shared" si="454"/>
        <v>0.94000000000000061</v>
      </c>
      <c r="EO2047" s="8">
        <f t="shared" si="455"/>
        <v>-2</v>
      </c>
      <c r="EQ2047">
        <f t="shared" si="456"/>
        <v>0.17364817766693033</v>
      </c>
      <c r="ER2047">
        <f t="shared" si="417"/>
        <v>0.9986996072255625</v>
      </c>
      <c r="ES2047">
        <f t="shared" si="418"/>
        <v>17.660257631345079</v>
      </c>
      <c r="ET2047">
        <f t="shared" si="419"/>
        <v>17.660257631345079</v>
      </c>
      <c r="EU2047" s="8">
        <f t="shared" si="457"/>
        <v>-4</v>
      </c>
      <c r="EW2047">
        <f t="shared" si="458"/>
        <v>0.34202014332566871</v>
      </c>
      <c r="EX2047">
        <f t="shared" si="420"/>
        <v>0.99441584371801539</v>
      </c>
      <c r="EZ2047">
        <f t="shared" si="421"/>
        <v>17.286082959411889</v>
      </c>
      <c r="FB2047" s="8">
        <f t="shared" si="476"/>
        <v>-6</v>
      </c>
      <c r="FD2047">
        <f t="shared" si="459"/>
        <v>0.49999999999999994</v>
      </c>
      <c r="FE2047">
        <f t="shared" si="422"/>
        <v>0.9860254037844387</v>
      </c>
      <c r="FG2047">
        <f t="shared" si="423"/>
        <v>16.670248639404857</v>
      </c>
      <c r="FI2047" s="8">
        <f t="shared" si="460"/>
        <v>-9</v>
      </c>
      <c r="FK2047">
        <f t="shared" si="461"/>
        <v>0.64278760968653925</v>
      </c>
      <c r="FL2047">
        <f t="shared" si="424"/>
        <v>0.9974479826061321</v>
      </c>
      <c r="FN2047">
        <f t="shared" si="425"/>
        <v>22.223152266939049</v>
      </c>
      <c r="FP2047" s="8">
        <f t="shared" si="462"/>
        <v>-11</v>
      </c>
      <c r="FQ2047" s="8">
        <f t="shared" si="463"/>
        <v>-53</v>
      </c>
      <c r="FR2047">
        <f t="shared" si="464"/>
        <v>0.76604444311897801</v>
      </c>
      <c r="FS2047">
        <f t="shared" si="426"/>
        <v>0.97984716465888966</v>
      </c>
      <c r="FT2047" t="e">
        <f t="shared" si="427"/>
        <v>#NUM!</v>
      </c>
      <c r="FU2047" t="e">
        <f t="shared" si="465"/>
        <v>#NUM!</v>
      </c>
      <c r="FW2047" s="8">
        <f t="shared" si="466"/>
        <v>-14</v>
      </c>
      <c r="FY2047">
        <f t="shared" si="467"/>
        <v>0.8660254037844386</v>
      </c>
      <c r="FZ2047">
        <f t="shared" si="428"/>
        <v>0.98497422611928565</v>
      </c>
      <c r="GB2047">
        <f t="shared" si="429"/>
        <v>20.014539984388406</v>
      </c>
      <c r="GD2047" s="8">
        <f t="shared" si="468"/>
        <v>-17</v>
      </c>
      <c r="GF2047">
        <f t="shared" si="469"/>
        <v>0.93969262078590832</v>
      </c>
      <c r="GG2047">
        <f t="shared" si="430"/>
        <v>0.98101112546008662</v>
      </c>
      <c r="GI2047">
        <f t="shared" si="431"/>
        <v>19.840028985185313</v>
      </c>
      <c r="GK2047" s="8">
        <f t="shared" si="470"/>
        <v>-20</v>
      </c>
      <c r="GM2047">
        <f t="shared" si="471"/>
        <v>0.98480775301220802</v>
      </c>
      <c r="GN2047">
        <f t="shared" si="432"/>
        <v>0.96149438007669685</v>
      </c>
      <c r="GP2047">
        <f t="shared" si="433"/>
        <v>18.023394859135646</v>
      </c>
      <c r="GR2047" s="8">
        <f t="shared" si="472"/>
        <v>-20</v>
      </c>
      <c r="GT2047">
        <f t="shared" si="473"/>
        <v>0.98480775301220802</v>
      </c>
      <c r="GU2047">
        <f t="shared" si="434"/>
        <v>0.96149438007669685</v>
      </c>
      <c r="GW2047">
        <f t="shared" si="435"/>
        <v>18.023394859135646</v>
      </c>
      <c r="GY2047" s="8">
        <f t="shared" si="474"/>
        <v>-25</v>
      </c>
      <c r="HA2047">
        <f t="shared" si="475"/>
        <v>1</v>
      </c>
      <c r="HB2047">
        <f t="shared" si="436"/>
        <v>1</v>
      </c>
      <c r="HD2047">
        <f t="shared" si="437"/>
        <v>25</v>
      </c>
    </row>
    <row r="2048" spans="1:212" x14ac:dyDescent="0.2">
      <c r="A2048">
        <v>-105</v>
      </c>
      <c r="B2048">
        <f t="shared" si="392"/>
        <v>-105</v>
      </c>
      <c r="C2048">
        <f t="shared" si="393"/>
        <v>-0.17364817766693033</v>
      </c>
      <c r="D2048">
        <f t="shared" si="394"/>
        <v>0.96396997169217635</v>
      </c>
      <c r="E2048">
        <f t="shared" si="438"/>
        <v>-3</v>
      </c>
      <c r="G2048">
        <f t="shared" si="395"/>
        <v>-13.297418619832047</v>
      </c>
      <c r="M2048">
        <f t="shared" si="396"/>
        <v>-0.34202014332566871</v>
      </c>
      <c r="N2048">
        <f t="shared" si="397"/>
        <v>0.8712885921207747</v>
      </c>
      <c r="O2048">
        <f t="shared" si="439"/>
        <v>5</v>
      </c>
      <c r="P2048">
        <f t="shared" si="398"/>
        <v>-10.872961333902383</v>
      </c>
      <c r="Q2048">
        <f t="shared" si="399"/>
        <v>-10.872961333902385</v>
      </c>
      <c r="R2048">
        <f t="shared" si="400"/>
        <v>-0.49999999999999994</v>
      </c>
      <c r="S2048">
        <f t="shared" si="401"/>
        <v>-1.2339745962155608</v>
      </c>
      <c r="U2048">
        <f t="shared" si="440"/>
        <v>7</v>
      </c>
      <c r="X2048">
        <f t="shared" si="402"/>
        <v>-9.3833939954901346</v>
      </c>
      <c r="Z2048">
        <f t="shared" si="441"/>
        <v>-0.64278760968653925</v>
      </c>
      <c r="AA2048">
        <f t="shared" si="403"/>
        <v>-1.933663517564487</v>
      </c>
      <c r="AB2048">
        <f t="shared" si="442"/>
        <v>-105</v>
      </c>
      <c r="AC2048">
        <f t="shared" si="443"/>
        <v>10</v>
      </c>
      <c r="AE2048">
        <f t="shared" si="404"/>
        <v>-8.4794981488239323</v>
      </c>
      <c r="AG2048">
        <f t="shared" si="444"/>
        <v>-0.76604444311897801</v>
      </c>
      <c r="AH2048">
        <f t="shared" si="405"/>
        <v>-2.5745990514131685</v>
      </c>
      <c r="AJ2048">
        <f t="shared" si="445"/>
        <v>12</v>
      </c>
      <c r="AL2048">
        <f t="shared" si="406"/>
        <v>-6.3761020317433292</v>
      </c>
      <c r="AN2048">
        <f t="shared" si="446"/>
        <v>-0.8660254037844386</v>
      </c>
      <c r="AO2048">
        <f t="shared" si="407"/>
        <v>-3.1373066958946416</v>
      </c>
      <c r="AP2048">
        <f t="shared" si="408"/>
        <v>-105</v>
      </c>
      <c r="AQ2048">
        <f t="shared" si="447"/>
        <v>15</v>
      </c>
      <c r="AS2048">
        <f t="shared" si="409"/>
        <v>-3.8619594257254026</v>
      </c>
      <c r="AU2048">
        <f t="shared" si="448"/>
        <v>-0.93969262078590832</v>
      </c>
      <c r="AV2048">
        <f t="shared" si="410"/>
        <v>-3.6046888639751464</v>
      </c>
      <c r="AX2048">
        <f t="shared" si="449"/>
        <v>18</v>
      </c>
      <c r="AZ2048">
        <f t="shared" si="411"/>
        <v>-7.136236504873715E-2</v>
      </c>
      <c r="BB2048">
        <f t="shared" si="450"/>
        <v>-0.98480775301220802</v>
      </c>
      <c r="BC2048">
        <f t="shared" si="412"/>
        <v>-3.9625443849843429</v>
      </c>
      <c r="BE2048">
        <f t="shared" si="451"/>
        <v>21</v>
      </c>
      <c r="BG2048">
        <f t="shared" si="413"/>
        <v>5.7868969256944878</v>
      </c>
      <c r="BI2048">
        <f t="shared" si="452"/>
        <v>0</v>
      </c>
      <c r="BJ2048">
        <f t="shared" si="414"/>
        <v>1</v>
      </c>
      <c r="BL2048" t="e">
        <f t="shared" si="453"/>
        <v>#DIV/0!</v>
      </c>
      <c r="BN2048" t="e">
        <f t="shared" si="415"/>
        <v>#DIV/0!</v>
      </c>
      <c r="EL2048">
        <v>-105</v>
      </c>
      <c r="EM2048">
        <f t="shared" si="416"/>
        <v>-285.7513075690336</v>
      </c>
      <c r="EN2048">
        <f t="shared" si="454"/>
        <v>0.95000000000000062</v>
      </c>
      <c r="EO2048" s="8">
        <f t="shared" si="455"/>
        <v>-2</v>
      </c>
      <c r="EQ2048">
        <f t="shared" si="456"/>
        <v>0.17364817766693033</v>
      </c>
      <c r="ER2048">
        <f t="shared" si="417"/>
        <v>0.9986996072255625</v>
      </c>
      <c r="ES2048">
        <f t="shared" si="418"/>
        <v>17.660257631345079</v>
      </c>
      <c r="ET2048">
        <f t="shared" si="419"/>
        <v>17.660257631345079</v>
      </c>
      <c r="EU2048" s="8">
        <f t="shared" si="457"/>
        <v>-4</v>
      </c>
      <c r="EW2048">
        <f t="shared" si="458"/>
        <v>0.34202014332566871</v>
      </c>
      <c r="EX2048">
        <f t="shared" si="420"/>
        <v>0.99441584371801539</v>
      </c>
      <c r="EZ2048">
        <f t="shared" si="421"/>
        <v>17.286082959411889</v>
      </c>
      <c r="FB2048" s="8">
        <f t="shared" si="476"/>
        <v>-6</v>
      </c>
      <c r="FD2048">
        <f t="shared" si="459"/>
        <v>0.49999999999999994</v>
      </c>
      <c r="FE2048">
        <f t="shared" si="422"/>
        <v>0.9860254037844387</v>
      </c>
      <c r="FG2048">
        <f t="shared" si="423"/>
        <v>16.670248639404857</v>
      </c>
      <c r="FI2048" s="8">
        <f t="shared" si="460"/>
        <v>-9</v>
      </c>
      <c r="FK2048">
        <f t="shared" si="461"/>
        <v>0.64278760968653925</v>
      </c>
      <c r="FL2048">
        <f t="shared" si="424"/>
        <v>0.9974479826061321</v>
      </c>
      <c r="FN2048">
        <f t="shared" si="425"/>
        <v>22.223152266939049</v>
      </c>
      <c r="FP2048" s="8">
        <f t="shared" si="462"/>
        <v>-11</v>
      </c>
      <c r="FQ2048" s="8">
        <f t="shared" si="463"/>
        <v>-53</v>
      </c>
      <c r="FR2048">
        <f t="shared" si="464"/>
        <v>0.76604444311897801</v>
      </c>
      <c r="FS2048">
        <f t="shared" si="426"/>
        <v>0.97984716465888966</v>
      </c>
      <c r="FT2048" t="e">
        <f t="shared" si="427"/>
        <v>#NUM!</v>
      </c>
      <c r="FU2048" t="e">
        <f t="shared" si="465"/>
        <v>#NUM!</v>
      </c>
      <c r="FW2048" s="8">
        <f t="shared" si="466"/>
        <v>-14</v>
      </c>
      <c r="FY2048">
        <f t="shared" si="467"/>
        <v>0.8660254037844386</v>
      </c>
      <c r="FZ2048">
        <f t="shared" si="428"/>
        <v>0.98497422611928565</v>
      </c>
      <c r="GB2048">
        <f t="shared" si="429"/>
        <v>20.014539984388406</v>
      </c>
      <c r="GD2048" s="8">
        <f t="shared" si="468"/>
        <v>-17</v>
      </c>
      <c r="GF2048">
        <f t="shared" si="469"/>
        <v>0.93969262078590832</v>
      </c>
      <c r="GG2048">
        <f t="shared" si="430"/>
        <v>0.98101112546008662</v>
      </c>
      <c r="GI2048">
        <f t="shared" si="431"/>
        <v>19.840028985185313</v>
      </c>
      <c r="GK2048" s="8">
        <f t="shared" si="470"/>
        <v>-20</v>
      </c>
      <c r="GM2048">
        <f t="shared" si="471"/>
        <v>0.98480775301220802</v>
      </c>
      <c r="GN2048">
        <f t="shared" si="432"/>
        <v>0.96149438007669685</v>
      </c>
      <c r="GP2048">
        <f t="shared" si="433"/>
        <v>18.023394859135646</v>
      </c>
      <c r="GR2048" s="8">
        <f t="shared" si="472"/>
        <v>-20</v>
      </c>
      <c r="GT2048">
        <f t="shared" si="473"/>
        <v>0.98480775301220802</v>
      </c>
      <c r="GU2048">
        <f t="shared" si="434"/>
        <v>0.96149438007669685</v>
      </c>
      <c r="GW2048">
        <f t="shared" si="435"/>
        <v>18.023394859135646</v>
      </c>
      <c r="GY2048" s="8">
        <f t="shared" si="474"/>
        <v>-25</v>
      </c>
      <c r="HA2048">
        <f t="shared" si="475"/>
        <v>1</v>
      </c>
      <c r="HB2048">
        <f t="shared" si="436"/>
        <v>1</v>
      </c>
      <c r="HD2048">
        <f t="shared" si="437"/>
        <v>25</v>
      </c>
    </row>
    <row r="2049" spans="1:212" x14ac:dyDescent="0.2">
      <c r="A2049">
        <v>-104</v>
      </c>
      <c r="B2049">
        <f t="shared" si="392"/>
        <v>-104</v>
      </c>
      <c r="C2049">
        <f t="shared" si="393"/>
        <v>-0.17364817766693033</v>
      </c>
      <c r="D2049">
        <f t="shared" ref="D2049:D2080" si="477">vita*SIN($B$101)/alfa*ABS(E2049)+ABS(COS($B$101))</f>
        <v>0.96396997169217635</v>
      </c>
      <c r="E2049">
        <f t="shared" si="438"/>
        <v>-3</v>
      </c>
      <c r="G2049">
        <f t="shared" si="395"/>
        <v>-13.297418619832047</v>
      </c>
      <c r="M2049">
        <f t="shared" si="396"/>
        <v>-0.34202014332566871</v>
      </c>
      <c r="N2049">
        <f t="shared" si="397"/>
        <v>0.8712885921207747</v>
      </c>
      <c r="O2049">
        <f t="shared" si="439"/>
        <v>5</v>
      </c>
      <c r="P2049">
        <f t="shared" si="398"/>
        <v>-10.872961333902383</v>
      </c>
      <c r="Q2049">
        <f t="shared" si="399"/>
        <v>-10.872961333902385</v>
      </c>
      <c r="R2049">
        <f t="shared" si="400"/>
        <v>-0.49999999999999994</v>
      </c>
      <c r="S2049">
        <f t="shared" si="401"/>
        <v>-1.2139745962155608</v>
      </c>
      <c r="U2049">
        <f t="shared" si="440"/>
        <v>7</v>
      </c>
      <c r="X2049">
        <f t="shared" si="402"/>
        <v>-9.3833939954901346</v>
      </c>
      <c r="Z2049">
        <f t="shared" si="441"/>
        <v>-0.64278760968653925</v>
      </c>
      <c r="AA2049">
        <f t="shared" si="403"/>
        <v>-1.9079520131770251</v>
      </c>
      <c r="AB2049">
        <f t="shared" si="442"/>
        <v>-104</v>
      </c>
      <c r="AC2049">
        <f t="shared" si="443"/>
        <v>10</v>
      </c>
      <c r="AE2049">
        <f t="shared" si="404"/>
        <v>-8.4794981488239323</v>
      </c>
      <c r="AG2049">
        <f t="shared" si="444"/>
        <v>-0.76604444311897801</v>
      </c>
      <c r="AH2049">
        <f t="shared" si="405"/>
        <v>-2.5439572736884091</v>
      </c>
      <c r="AJ2049">
        <f t="shared" si="445"/>
        <v>12</v>
      </c>
      <c r="AL2049">
        <f t="shared" si="406"/>
        <v>-6.3761020317433292</v>
      </c>
      <c r="AN2049">
        <f t="shared" si="446"/>
        <v>-0.8660254037844386</v>
      </c>
      <c r="AO2049">
        <f t="shared" si="407"/>
        <v>-3.1026656797432639</v>
      </c>
      <c r="AP2049">
        <f t="shared" si="408"/>
        <v>-104</v>
      </c>
      <c r="AQ2049">
        <f t="shared" si="447"/>
        <v>15</v>
      </c>
      <c r="AS2049">
        <f t="shared" si="409"/>
        <v>-3.8619594257254026</v>
      </c>
      <c r="AU2049">
        <f t="shared" si="448"/>
        <v>-0.93969262078590832</v>
      </c>
      <c r="AV2049">
        <f t="shared" si="410"/>
        <v>-3.5671011591437103</v>
      </c>
      <c r="AX2049">
        <f t="shared" si="449"/>
        <v>18</v>
      </c>
      <c r="AZ2049">
        <f t="shared" si="411"/>
        <v>-7.136236504873715E-2</v>
      </c>
      <c r="BB2049">
        <f t="shared" si="450"/>
        <v>-0.98480775301220802</v>
      </c>
      <c r="BC2049">
        <f t="shared" si="412"/>
        <v>-3.9231520748638551</v>
      </c>
      <c r="BE2049">
        <f t="shared" si="451"/>
        <v>21</v>
      </c>
      <c r="BG2049">
        <f t="shared" si="413"/>
        <v>5.7868969256944878</v>
      </c>
      <c r="BI2049">
        <f t="shared" si="452"/>
        <v>0</v>
      </c>
      <c r="BJ2049">
        <f t="shared" si="414"/>
        <v>1</v>
      </c>
      <c r="BL2049" t="e">
        <f t="shared" si="453"/>
        <v>#DIV/0!</v>
      </c>
      <c r="BN2049" t="e">
        <f t="shared" si="415"/>
        <v>#DIV/0!</v>
      </c>
      <c r="EL2049">
        <v>-104</v>
      </c>
      <c r="EM2049">
        <f t="shared" si="416"/>
        <v>-285.7513075690336</v>
      </c>
      <c r="EN2049">
        <f t="shared" si="454"/>
        <v>0.96000000000000063</v>
      </c>
      <c r="EO2049" s="8">
        <f t="shared" si="455"/>
        <v>-2</v>
      </c>
      <c r="EQ2049">
        <f t="shared" si="456"/>
        <v>0.17364817766693033</v>
      </c>
      <c r="ER2049">
        <f t="shared" si="417"/>
        <v>0.9986996072255625</v>
      </c>
      <c r="ES2049">
        <f t="shared" si="418"/>
        <v>17.660257631345079</v>
      </c>
      <c r="ET2049">
        <f t="shared" si="419"/>
        <v>17.660257631345079</v>
      </c>
      <c r="EU2049" s="8">
        <f t="shared" si="457"/>
        <v>-4</v>
      </c>
      <c r="EW2049">
        <f t="shared" si="458"/>
        <v>0.34202014332566871</v>
      </c>
      <c r="EX2049">
        <f t="shared" si="420"/>
        <v>0.99441584371801539</v>
      </c>
      <c r="EZ2049">
        <f t="shared" si="421"/>
        <v>17.286082959411889</v>
      </c>
      <c r="FB2049" s="8">
        <f t="shared" si="476"/>
        <v>-6</v>
      </c>
      <c r="FD2049">
        <f t="shared" si="459"/>
        <v>0.49999999999999994</v>
      </c>
      <c r="FE2049">
        <f t="shared" si="422"/>
        <v>0.9860254037844387</v>
      </c>
      <c r="FG2049">
        <f t="shared" si="423"/>
        <v>16.670248639404857</v>
      </c>
      <c r="FI2049" s="8">
        <f t="shared" si="460"/>
        <v>-9</v>
      </c>
      <c r="FK2049">
        <f t="shared" si="461"/>
        <v>0.64278760968653925</v>
      </c>
      <c r="FL2049">
        <f t="shared" si="424"/>
        <v>0.9974479826061321</v>
      </c>
      <c r="FN2049">
        <f t="shared" si="425"/>
        <v>22.223152266939049</v>
      </c>
      <c r="FP2049" s="8">
        <f t="shared" si="462"/>
        <v>-11</v>
      </c>
      <c r="FQ2049" s="8">
        <f t="shared" si="463"/>
        <v>-53</v>
      </c>
      <c r="FR2049">
        <f t="shared" si="464"/>
        <v>0.76604444311897801</v>
      </c>
      <c r="FS2049">
        <f t="shared" si="426"/>
        <v>0.97984716465888966</v>
      </c>
      <c r="FT2049" t="e">
        <f t="shared" si="427"/>
        <v>#NUM!</v>
      </c>
      <c r="FU2049" t="e">
        <f t="shared" si="465"/>
        <v>#NUM!</v>
      </c>
      <c r="FW2049" s="8">
        <f t="shared" si="466"/>
        <v>-14</v>
      </c>
      <c r="FY2049">
        <f t="shared" si="467"/>
        <v>0.8660254037844386</v>
      </c>
      <c r="FZ2049">
        <f t="shared" si="428"/>
        <v>0.98497422611928565</v>
      </c>
      <c r="GB2049">
        <f t="shared" si="429"/>
        <v>20.014539984388406</v>
      </c>
      <c r="GD2049" s="8">
        <f t="shared" si="468"/>
        <v>-17</v>
      </c>
      <c r="GF2049">
        <f t="shared" si="469"/>
        <v>0.93969262078590832</v>
      </c>
      <c r="GG2049">
        <f t="shared" si="430"/>
        <v>0.98101112546008662</v>
      </c>
      <c r="GI2049">
        <f t="shared" si="431"/>
        <v>19.840028985185313</v>
      </c>
      <c r="GK2049" s="8">
        <f t="shared" si="470"/>
        <v>-20</v>
      </c>
      <c r="GM2049">
        <f t="shared" si="471"/>
        <v>0.98480775301220802</v>
      </c>
      <c r="GN2049">
        <f t="shared" si="432"/>
        <v>0.96149438007669685</v>
      </c>
      <c r="GP2049">
        <f t="shared" si="433"/>
        <v>18.023394859135646</v>
      </c>
      <c r="GR2049" s="8">
        <f t="shared" si="472"/>
        <v>-20</v>
      </c>
      <c r="GT2049">
        <f t="shared" si="473"/>
        <v>0.98480775301220802</v>
      </c>
      <c r="GU2049">
        <f t="shared" si="434"/>
        <v>0.96149438007669685</v>
      </c>
      <c r="GW2049">
        <f t="shared" si="435"/>
        <v>18.023394859135646</v>
      </c>
      <c r="GY2049" s="8">
        <f t="shared" si="474"/>
        <v>-25</v>
      </c>
      <c r="HA2049">
        <f t="shared" si="475"/>
        <v>1</v>
      </c>
      <c r="HB2049">
        <f t="shared" si="436"/>
        <v>1</v>
      </c>
      <c r="HD2049">
        <f t="shared" si="437"/>
        <v>25</v>
      </c>
    </row>
    <row r="2050" spans="1:212" x14ac:dyDescent="0.2">
      <c r="A2050">
        <v>-103</v>
      </c>
      <c r="B2050">
        <f t="shared" si="392"/>
        <v>-103</v>
      </c>
      <c r="C2050">
        <f t="shared" si="393"/>
        <v>-0.17364817766693033</v>
      </c>
      <c r="D2050">
        <f t="shared" si="477"/>
        <v>0.96396997169217635</v>
      </c>
      <c r="E2050">
        <f t="shared" si="438"/>
        <v>-3</v>
      </c>
      <c r="G2050">
        <f t="shared" si="395"/>
        <v>-13.297418619832047</v>
      </c>
      <c r="M2050">
        <f t="shared" si="396"/>
        <v>-0.34202014332566871</v>
      </c>
      <c r="N2050">
        <f t="shared" si="397"/>
        <v>0.8712885921207747</v>
      </c>
      <c r="O2050">
        <f t="shared" si="439"/>
        <v>5</v>
      </c>
      <c r="P2050">
        <f t="shared" si="398"/>
        <v>-10.872961333902383</v>
      </c>
      <c r="Q2050">
        <f t="shared" si="399"/>
        <v>-10.872961333902385</v>
      </c>
      <c r="R2050">
        <f t="shared" si="400"/>
        <v>-0.49999999999999994</v>
      </c>
      <c r="S2050">
        <f t="shared" si="401"/>
        <v>-1.1939745962155608</v>
      </c>
      <c r="U2050">
        <f t="shared" si="440"/>
        <v>7</v>
      </c>
      <c r="X2050">
        <f t="shared" si="402"/>
        <v>-9.3833939954901346</v>
      </c>
      <c r="Z2050">
        <f t="shared" si="441"/>
        <v>-0.64278760968653925</v>
      </c>
      <c r="AA2050">
        <f t="shared" si="403"/>
        <v>-1.8822405087895637</v>
      </c>
      <c r="AB2050">
        <f t="shared" si="442"/>
        <v>-103</v>
      </c>
      <c r="AC2050">
        <f t="shared" si="443"/>
        <v>10</v>
      </c>
      <c r="AE2050">
        <f t="shared" si="404"/>
        <v>-8.4794981488239323</v>
      </c>
      <c r="AG2050">
        <f t="shared" si="444"/>
        <v>-0.76604444311897801</v>
      </c>
      <c r="AH2050">
        <f t="shared" si="405"/>
        <v>-2.5133154959636501</v>
      </c>
      <c r="AJ2050">
        <f t="shared" si="445"/>
        <v>12</v>
      </c>
      <c r="AL2050">
        <f t="shared" si="406"/>
        <v>-6.3761020317433292</v>
      </c>
      <c r="AN2050">
        <f t="shared" si="446"/>
        <v>-0.8660254037844386</v>
      </c>
      <c r="AO2050">
        <f t="shared" si="407"/>
        <v>-3.0680246635918866</v>
      </c>
      <c r="AP2050">
        <f t="shared" si="408"/>
        <v>-103</v>
      </c>
      <c r="AQ2050">
        <f t="shared" si="447"/>
        <v>15</v>
      </c>
      <c r="AS2050">
        <f t="shared" si="409"/>
        <v>-3.8619594257254026</v>
      </c>
      <c r="AU2050">
        <f t="shared" si="448"/>
        <v>-0.93969262078590832</v>
      </c>
      <c r="AV2050">
        <f t="shared" si="410"/>
        <v>-3.5295134543122737</v>
      </c>
      <c r="AX2050">
        <f t="shared" si="449"/>
        <v>18</v>
      </c>
      <c r="AZ2050">
        <f t="shared" si="411"/>
        <v>-7.136236504873715E-2</v>
      </c>
      <c r="BB2050">
        <f t="shared" si="450"/>
        <v>-0.98480775301220802</v>
      </c>
      <c r="BC2050">
        <f t="shared" si="412"/>
        <v>-3.8837597647433664</v>
      </c>
      <c r="BE2050">
        <f t="shared" si="451"/>
        <v>21</v>
      </c>
      <c r="BG2050">
        <f t="shared" si="413"/>
        <v>5.7868969256944878</v>
      </c>
      <c r="BI2050">
        <f t="shared" si="452"/>
        <v>0</v>
      </c>
      <c r="BJ2050">
        <f t="shared" si="414"/>
        <v>1</v>
      </c>
      <c r="BL2050" t="e">
        <f t="shared" si="453"/>
        <v>#DIV/0!</v>
      </c>
      <c r="BN2050" t="e">
        <f t="shared" si="415"/>
        <v>#DIV/0!</v>
      </c>
      <c r="EL2050">
        <v>-103</v>
      </c>
      <c r="EM2050">
        <f t="shared" si="416"/>
        <v>-285.7513075690336</v>
      </c>
      <c r="EN2050">
        <f t="shared" si="454"/>
        <v>0.97000000000000064</v>
      </c>
      <c r="EO2050" s="8">
        <f t="shared" si="455"/>
        <v>-2</v>
      </c>
      <c r="EQ2050">
        <f t="shared" si="456"/>
        <v>0.17364817766693033</v>
      </c>
      <c r="ER2050">
        <f t="shared" si="417"/>
        <v>0.9986996072255625</v>
      </c>
      <c r="ES2050">
        <f t="shared" si="418"/>
        <v>17.660257631345079</v>
      </c>
      <c r="ET2050">
        <f t="shared" si="419"/>
        <v>17.660257631345079</v>
      </c>
      <c r="EU2050" s="8">
        <f t="shared" si="457"/>
        <v>-4</v>
      </c>
      <c r="EW2050">
        <f t="shared" si="458"/>
        <v>0.34202014332566871</v>
      </c>
      <c r="EX2050">
        <f t="shared" si="420"/>
        <v>0.99441584371801539</v>
      </c>
      <c r="EZ2050">
        <f t="shared" si="421"/>
        <v>17.286082959411889</v>
      </c>
      <c r="FB2050" s="8">
        <f t="shared" si="476"/>
        <v>-6</v>
      </c>
      <c r="FD2050">
        <f t="shared" si="459"/>
        <v>0.49999999999999994</v>
      </c>
      <c r="FE2050">
        <f t="shared" si="422"/>
        <v>0.9860254037844387</v>
      </c>
      <c r="FG2050">
        <f t="shared" si="423"/>
        <v>16.670248639404857</v>
      </c>
      <c r="FI2050" s="8">
        <f t="shared" si="460"/>
        <v>-9</v>
      </c>
      <c r="FK2050">
        <f t="shared" si="461"/>
        <v>0.64278760968653925</v>
      </c>
      <c r="FL2050">
        <f t="shared" si="424"/>
        <v>0.9974479826061321</v>
      </c>
      <c r="FN2050">
        <f t="shared" si="425"/>
        <v>22.223152266939049</v>
      </c>
      <c r="FP2050" s="8">
        <f t="shared" si="462"/>
        <v>-11</v>
      </c>
      <c r="FQ2050" s="8">
        <f t="shared" si="463"/>
        <v>-53</v>
      </c>
      <c r="FR2050">
        <f t="shared" si="464"/>
        <v>0.76604444311897801</v>
      </c>
      <c r="FS2050">
        <f t="shared" si="426"/>
        <v>0.97984716465888966</v>
      </c>
      <c r="FT2050" t="e">
        <f t="shared" si="427"/>
        <v>#NUM!</v>
      </c>
      <c r="FU2050" t="e">
        <f t="shared" si="465"/>
        <v>#NUM!</v>
      </c>
      <c r="FW2050" s="8">
        <f t="shared" si="466"/>
        <v>-14</v>
      </c>
      <c r="FY2050">
        <f t="shared" si="467"/>
        <v>0.8660254037844386</v>
      </c>
      <c r="FZ2050">
        <f t="shared" si="428"/>
        <v>0.98497422611928565</v>
      </c>
      <c r="GB2050">
        <f t="shared" si="429"/>
        <v>20.014539984388406</v>
      </c>
      <c r="GD2050" s="8">
        <f t="shared" si="468"/>
        <v>-17</v>
      </c>
      <c r="GF2050">
        <f t="shared" si="469"/>
        <v>0.93969262078590832</v>
      </c>
      <c r="GG2050">
        <f t="shared" si="430"/>
        <v>0.98101112546008662</v>
      </c>
      <c r="GI2050">
        <f t="shared" si="431"/>
        <v>19.840028985185313</v>
      </c>
      <c r="GK2050" s="8">
        <f t="shared" si="470"/>
        <v>-20</v>
      </c>
      <c r="GM2050">
        <f t="shared" si="471"/>
        <v>0.98480775301220802</v>
      </c>
      <c r="GN2050">
        <f t="shared" si="432"/>
        <v>0.96149438007669685</v>
      </c>
      <c r="GP2050">
        <f t="shared" si="433"/>
        <v>18.023394859135646</v>
      </c>
      <c r="GR2050" s="8">
        <f t="shared" si="472"/>
        <v>-20</v>
      </c>
      <c r="GT2050">
        <f t="shared" si="473"/>
        <v>0.98480775301220802</v>
      </c>
      <c r="GU2050">
        <f t="shared" si="434"/>
        <v>0.96149438007669685</v>
      </c>
      <c r="GW2050">
        <f t="shared" si="435"/>
        <v>18.023394859135646</v>
      </c>
      <c r="GY2050" s="8">
        <f t="shared" si="474"/>
        <v>-25</v>
      </c>
      <c r="HA2050">
        <f t="shared" si="475"/>
        <v>1</v>
      </c>
      <c r="HB2050">
        <f t="shared" si="436"/>
        <v>1</v>
      </c>
      <c r="HD2050">
        <f t="shared" si="437"/>
        <v>25</v>
      </c>
    </row>
    <row r="2051" spans="1:212" x14ac:dyDescent="0.2">
      <c r="A2051">
        <v>-102</v>
      </c>
      <c r="B2051">
        <f t="shared" si="392"/>
        <v>-102</v>
      </c>
      <c r="C2051">
        <f t="shared" si="393"/>
        <v>-0.17364817766693033</v>
      </c>
      <c r="D2051">
        <f t="shared" si="477"/>
        <v>0.96396997169217635</v>
      </c>
      <c r="E2051">
        <f t="shared" si="438"/>
        <v>-3</v>
      </c>
      <c r="G2051">
        <f t="shared" si="395"/>
        <v>-13.297418619832047</v>
      </c>
      <c r="M2051">
        <f t="shared" si="396"/>
        <v>-0.34202014332566871</v>
      </c>
      <c r="N2051">
        <f t="shared" si="397"/>
        <v>0.8712885921207747</v>
      </c>
      <c r="O2051">
        <f t="shared" si="439"/>
        <v>5</v>
      </c>
      <c r="P2051">
        <f t="shared" si="398"/>
        <v>-10.872961333902383</v>
      </c>
      <c r="Q2051">
        <f t="shared" si="399"/>
        <v>-10.872961333902385</v>
      </c>
      <c r="R2051">
        <f t="shared" si="400"/>
        <v>-0.49999999999999994</v>
      </c>
      <c r="S2051">
        <f t="shared" si="401"/>
        <v>-1.1739745962155608</v>
      </c>
      <c r="U2051">
        <f t="shared" si="440"/>
        <v>7</v>
      </c>
      <c r="X2051">
        <f t="shared" si="402"/>
        <v>-9.3833939954901346</v>
      </c>
      <c r="Z2051">
        <f t="shared" si="441"/>
        <v>-0.64278760968653925</v>
      </c>
      <c r="AA2051">
        <f t="shared" si="403"/>
        <v>-1.8565290044021023</v>
      </c>
      <c r="AB2051">
        <f t="shared" si="442"/>
        <v>-102</v>
      </c>
      <c r="AC2051">
        <f t="shared" si="443"/>
        <v>10</v>
      </c>
      <c r="AE2051">
        <f t="shared" si="404"/>
        <v>-8.4794981488239323</v>
      </c>
      <c r="AG2051">
        <f t="shared" si="444"/>
        <v>-0.76604444311897801</v>
      </c>
      <c r="AH2051">
        <f t="shared" si="405"/>
        <v>-2.4826737182388907</v>
      </c>
      <c r="AJ2051">
        <f t="shared" si="445"/>
        <v>12</v>
      </c>
      <c r="AL2051">
        <f t="shared" si="406"/>
        <v>-6.3761020317433292</v>
      </c>
      <c r="AN2051">
        <f t="shared" si="446"/>
        <v>-0.8660254037844386</v>
      </c>
      <c r="AO2051">
        <f t="shared" si="407"/>
        <v>-3.0333836474405089</v>
      </c>
      <c r="AP2051">
        <f t="shared" si="408"/>
        <v>-102</v>
      </c>
      <c r="AQ2051">
        <f t="shared" si="447"/>
        <v>15</v>
      </c>
      <c r="AS2051">
        <f t="shared" si="409"/>
        <v>-3.8619594257254026</v>
      </c>
      <c r="AU2051">
        <f t="shared" si="448"/>
        <v>-0.93969262078590832</v>
      </c>
      <c r="AV2051">
        <f t="shared" si="410"/>
        <v>-3.4919257494808376</v>
      </c>
      <c r="AX2051">
        <f t="shared" si="449"/>
        <v>18</v>
      </c>
      <c r="AZ2051">
        <f t="shared" si="411"/>
        <v>-7.136236504873715E-2</v>
      </c>
      <c r="BB2051">
        <f t="shared" si="450"/>
        <v>-0.98480775301220802</v>
      </c>
      <c r="BC2051">
        <f t="shared" si="412"/>
        <v>-3.8443674546228785</v>
      </c>
      <c r="BE2051">
        <f t="shared" si="451"/>
        <v>21</v>
      </c>
      <c r="BG2051">
        <f t="shared" si="413"/>
        <v>5.7868969256944878</v>
      </c>
      <c r="BI2051">
        <f t="shared" si="452"/>
        <v>0</v>
      </c>
      <c r="BJ2051">
        <f t="shared" si="414"/>
        <v>1</v>
      </c>
      <c r="BL2051" t="e">
        <f t="shared" si="453"/>
        <v>#DIV/0!</v>
      </c>
      <c r="BN2051" t="e">
        <f t="shared" si="415"/>
        <v>#DIV/0!</v>
      </c>
      <c r="EL2051">
        <v>-102</v>
      </c>
      <c r="EM2051">
        <f t="shared" si="416"/>
        <v>-285.7513075690336</v>
      </c>
      <c r="EN2051">
        <f t="shared" si="454"/>
        <v>0.98000000000000065</v>
      </c>
      <c r="EO2051" s="8">
        <f t="shared" si="455"/>
        <v>-2</v>
      </c>
      <c r="EQ2051">
        <f t="shared" si="456"/>
        <v>0.17364817766693033</v>
      </c>
      <c r="ER2051">
        <f t="shared" si="417"/>
        <v>0.9986996072255625</v>
      </c>
      <c r="ES2051">
        <f t="shared" si="418"/>
        <v>17.660257631345079</v>
      </c>
      <c r="ET2051">
        <f t="shared" si="419"/>
        <v>17.660257631345079</v>
      </c>
      <c r="EU2051" s="8">
        <f t="shared" si="457"/>
        <v>-4</v>
      </c>
      <c r="EW2051">
        <f t="shared" si="458"/>
        <v>0.34202014332566871</v>
      </c>
      <c r="EX2051">
        <f t="shared" si="420"/>
        <v>0.99441584371801539</v>
      </c>
      <c r="EZ2051">
        <f t="shared" si="421"/>
        <v>17.286082959411889</v>
      </c>
      <c r="FB2051" s="8">
        <f t="shared" si="476"/>
        <v>-6</v>
      </c>
      <c r="FD2051">
        <f t="shared" si="459"/>
        <v>0.49999999999999994</v>
      </c>
      <c r="FE2051">
        <f t="shared" si="422"/>
        <v>0.9860254037844387</v>
      </c>
      <c r="FG2051">
        <f t="shared" si="423"/>
        <v>16.670248639404857</v>
      </c>
      <c r="FI2051" s="8">
        <f t="shared" si="460"/>
        <v>-9</v>
      </c>
      <c r="FK2051">
        <f t="shared" si="461"/>
        <v>0.64278760968653925</v>
      </c>
      <c r="FL2051">
        <f t="shared" si="424"/>
        <v>0.9974479826061321</v>
      </c>
      <c r="FN2051">
        <f t="shared" si="425"/>
        <v>22.223152266939049</v>
      </c>
      <c r="FP2051" s="8">
        <f t="shared" si="462"/>
        <v>-11</v>
      </c>
      <c r="FQ2051" s="8">
        <f t="shared" si="463"/>
        <v>-53</v>
      </c>
      <c r="FR2051">
        <f t="shared" si="464"/>
        <v>0.76604444311897801</v>
      </c>
      <c r="FS2051">
        <f t="shared" si="426"/>
        <v>0.97984716465888966</v>
      </c>
      <c r="FT2051" t="e">
        <f t="shared" si="427"/>
        <v>#NUM!</v>
      </c>
      <c r="FU2051" t="e">
        <f t="shared" si="465"/>
        <v>#NUM!</v>
      </c>
      <c r="FW2051" s="8">
        <f t="shared" si="466"/>
        <v>-14</v>
      </c>
      <c r="FY2051">
        <f t="shared" si="467"/>
        <v>0.8660254037844386</v>
      </c>
      <c r="FZ2051">
        <f t="shared" si="428"/>
        <v>0.98497422611928565</v>
      </c>
      <c r="GB2051">
        <f t="shared" si="429"/>
        <v>20.014539984388406</v>
      </c>
      <c r="GD2051" s="8">
        <f t="shared" si="468"/>
        <v>-17</v>
      </c>
      <c r="GF2051">
        <f t="shared" si="469"/>
        <v>0.93969262078590832</v>
      </c>
      <c r="GG2051">
        <f t="shared" si="430"/>
        <v>0.98101112546008662</v>
      </c>
      <c r="GI2051">
        <f t="shared" si="431"/>
        <v>19.840028985185313</v>
      </c>
      <c r="GK2051" s="8">
        <f t="shared" si="470"/>
        <v>-20</v>
      </c>
      <c r="GM2051">
        <f t="shared" si="471"/>
        <v>0.98480775301220802</v>
      </c>
      <c r="GN2051">
        <f t="shared" si="432"/>
        <v>0.96149438007669685</v>
      </c>
      <c r="GP2051">
        <f t="shared" si="433"/>
        <v>18.023394859135646</v>
      </c>
      <c r="GR2051" s="8">
        <f t="shared" si="472"/>
        <v>-20</v>
      </c>
      <c r="GT2051">
        <f t="shared" si="473"/>
        <v>0.98480775301220802</v>
      </c>
      <c r="GU2051">
        <f t="shared" si="434"/>
        <v>0.96149438007669685</v>
      </c>
      <c r="GW2051">
        <f t="shared" si="435"/>
        <v>18.023394859135646</v>
      </c>
      <c r="GY2051" s="8">
        <f t="shared" si="474"/>
        <v>-25</v>
      </c>
      <c r="HA2051">
        <f t="shared" si="475"/>
        <v>1</v>
      </c>
      <c r="HB2051">
        <f t="shared" si="436"/>
        <v>1</v>
      </c>
      <c r="HD2051">
        <f t="shared" si="437"/>
        <v>25</v>
      </c>
    </row>
    <row r="2052" spans="1:212" x14ac:dyDescent="0.2">
      <c r="A2052">
        <v>-101</v>
      </c>
      <c r="B2052">
        <f t="shared" si="392"/>
        <v>-101</v>
      </c>
      <c r="C2052">
        <f t="shared" si="393"/>
        <v>-0.17364817766693033</v>
      </c>
      <c r="D2052">
        <f t="shared" si="477"/>
        <v>0.96396997169217635</v>
      </c>
      <c r="E2052">
        <f t="shared" si="438"/>
        <v>-3</v>
      </c>
      <c r="G2052">
        <f t="shared" si="395"/>
        <v>-13.297418619832047</v>
      </c>
      <c r="M2052">
        <f t="shared" si="396"/>
        <v>-0.34202014332566871</v>
      </c>
      <c r="N2052">
        <f t="shared" si="397"/>
        <v>0.8712885921207747</v>
      </c>
      <c r="O2052">
        <f t="shared" si="439"/>
        <v>5</v>
      </c>
      <c r="P2052">
        <f t="shared" si="398"/>
        <v>-10.872961333902383</v>
      </c>
      <c r="Q2052">
        <f t="shared" si="399"/>
        <v>-10.872961333902385</v>
      </c>
      <c r="R2052">
        <f t="shared" si="400"/>
        <v>-0.49999999999999994</v>
      </c>
      <c r="S2052">
        <f t="shared" si="401"/>
        <v>-1.1539745962155608</v>
      </c>
      <c r="U2052">
        <f t="shared" si="440"/>
        <v>7</v>
      </c>
      <c r="X2052">
        <f t="shared" si="402"/>
        <v>-9.3833939954901346</v>
      </c>
      <c r="Z2052">
        <f t="shared" si="441"/>
        <v>-0.64278760968653925</v>
      </c>
      <c r="AA2052">
        <f t="shared" si="403"/>
        <v>-1.8308175000146405</v>
      </c>
      <c r="AB2052">
        <f t="shared" si="442"/>
        <v>-101</v>
      </c>
      <c r="AC2052">
        <f t="shared" si="443"/>
        <v>10</v>
      </c>
      <c r="AE2052">
        <f t="shared" si="404"/>
        <v>-8.4794981488239323</v>
      </c>
      <c r="AG2052">
        <f t="shared" si="444"/>
        <v>-0.76604444311897801</v>
      </c>
      <c r="AH2052">
        <f t="shared" si="405"/>
        <v>-2.4520319405141318</v>
      </c>
      <c r="AJ2052">
        <f t="shared" si="445"/>
        <v>12</v>
      </c>
      <c r="AL2052">
        <f t="shared" si="406"/>
        <v>-6.3761020317433292</v>
      </c>
      <c r="AN2052">
        <f t="shared" si="446"/>
        <v>-0.8660254037844386</v>
      </c>
      <c r="AO2052">
        <f t="shared" si="407"/>
        <v>-2.9987426312891317</v>
      </c>
      <c r="AP2052">
        <f t="shared" si="408"/>
        <v>-101</v>
      </c>
      <c r="AQ2052">
        <f t="shared" si="447"/>
        <v>15</v>
      </c>
      <c r="AS2052">
        <f t="shared" si="409"/>
        <v>-3.8619594257254026</v>
      </c>
      <c r="AU2052">
        <f t="shared" si="448"/>
        <v>-0.93969262078590832</v>
      </c>
      <c r="AV2052">
        <f t="shared" si="410"/>
        <v>-3.454338044649401</v>
      </c>
      <c r="AX2052">
        <f t="shared" si="449"/>
        <v>18</v>
      </c>
      <c r="AZ2052">
        <f t="shared" si="411"/>
        <v>-7.136236504873715E-2</v>
      </c>
      <c r="BB2052">
        <f t="shared" si="450"/>
        <v>-0.98480775301220802</v>
      </c>
      <c r="BC2052">
        <f t="shared" si="412"/>
        <v>-3.8049751445023898</v>
      </c>
      <c r="BE2052">
        <f t="shared" si="451"/>
        <v>21</v>
      </c>
      <c r="BG2052">
        <f t="shared" si="413"/>
        <v>5.7868969256944878</v>
      </c>
      <c r="BI2052">
        <f t="shared" si="452"/>
        <v>0</v>
      </c>
      <c r="BJ2052">
        <f t="shared" si="414"/>
        <v>1</v>
      </c>
      <c r="BL2052" t="e">
        <f t="shared" si="453"/>
        <v>#DIV/0!</v>
      </c>
      <c r="BN2052" t="e">
        <f t="shared" si="415"/>
        <v>#DIV/0!</v>
      </c>
      <c r="EL2052">
        <v>-101</v>
      </c>
      <c r="EM2052">
        <f t="shared" si="416"/>
        <v>-285.7513075690336</v>
      </c>
      <c r="EN2052">
        <f t="shared" si="454"/>
        <v>0.99000000000000066</v>
      </c>
      <c r="EO2052" s="8">
        <f t="shared" si="455"/>
        <v>-2</v>
      </c>
      <c r="EQ2052">
        <f t="shared" si="456"/>
        <v>0.17364817766693033</v>
      </c>
      <c r="ER2052">
        <f t="shared" si="417"/>
        <v>0.9986996072255625</v>
      </c>
      <c r="ES2052">
        <f t="shared" si="418"/>
        <v>17.660257631345079</v>
      </c>
      <c r="ET2052">
        <f t="shared" si="419"/>
        <v>17.660257631345079</v>
      </c>
      <c r="EU2052" s="8">
        <f t="shared" si="457"/>
        <v>-4</v>
      </c>
      <c r="EW2052">
        <f t="shared" si="458"/>
        <v>0.34202014332566871</v>
      </c>
      <c r="EX2052">
        <f t="shared" si="420"/>
        <v>0.99441584371801539</v>
      </c>
      <c r="EZ2052">
        <f t="shared" si="421"/>
        <v>17.286082959411889</v>
      </c>
      <c r="FB2052" s="8">
        <f t="shared" si="476"/>
        <v>-6</v>
      </c>
      <c r="FD2052">
        <f t="shared" si="459"/>
        <v>0.49999999999999994</v>
      </c>
      <c r="FE2052">
        <f t="shared" si="422"/>
        <v>0.9860254037844387</v>
      </c>
      <c r="FG2052">
        <f t="shared" si="423"/>
        <v>16.670248639404857</v>
      </c>
      <c r="FI2052" s="8">
        <f t="shared" si="460"/>
        <v>-9</v>
      </c>
      <c r="FK2052">
        <f t="shared" si="461"/>
        <v>0.64278760968653925</v>
      </c>
      <c r="FL2052">
        <f t="shared" si="424"/>
        <v>0.9974479826061321</v>
      </c>
      <c r="FN2052">
        <f t="shared" si="425"/>
        <v>22.223152266939049</v>
      </c>
      <c r="FP2052" s="8">
        <f t="shared" si="462"/>
        <v>-11</v>
      </c>
      <c r="FQ2052" s="8">
        <f t="shared" si="463"/>
        <v>-53</v>
      </c>
      <c r="FR2052">
        <f t="shared" si="464"/>
        <v>0.76604444311897801</v>
      </c>
      <c r="FS2052">
        <f t="shared" si="426"/>
        <v>0.97984716465888966</v>
      </c>
      <c r="FT2052" t="e">
        <f t="shared" si="427"/>
        <v>#NUM!</v>
      </c>
      <c r="FU2052" t="e">
        <f t="shared" si="465"/>
        <v>#NUM!</v>
      </c>
      <c r="FW2052" s="8">
        <f t="shared" si="466"/>
        <v>-14</v>
      </c>
      <c r="FY2052">
        <f t="shared" si="467"/>
        <v>0.8660254037844386</v>
      </c>
      <c r="FZ2052">
        <f t="shared" si="428"/>
        <v>0.98497422611928565</v>
      </c>
      <c r="GB2052">
        <f t="shared" si="429"/>
        <v>20.014539984388406</v>
      </c>
      <c r="GD2052" s="8">
        <f t="shared" si="468"/>
        <v>-17</v>
      </c>
      <c r="GF2052">
        <f t="shared" si="469"/>
        <v>0.93969262078590832</v>
      </c>
      <c r="GG2052">
        <f t="shared" si="430"/>
        <v>0.98101112546008662</v>
      </c>
      <c r="GI2052">
        <f t="shared" si="431"/>
        <v>19.840028985185313</v>
      </c>
      <c r="GK2052" s="8">
        <f t="shared" si="470"/>
        <v>-20</v>
      </c>
      <c r="GM2052">
        <f t="shared" si="471"/>
        <v>0.98480775301220802</v>
      </c>
      <c r="GN2052">
        <f t="shared" si="432"/>
        <v>0.96149438007669685</v>
      </c>
      <c r="GP2052">
        <f t="shared" si="433"/>
        <v>18.023394859135646</v>
      </c>
      <c r="GR2052" s="8">
        <f t="shared" si="472"/>
        <v>-20</v>
      </c>
      <c r="GT2052">
        <f t="shared" si="473"/>
        <v>0.98480775301220802</v>
      </c>
      <c r="GU2052">
        <f t="shared" si="434"/>
        <v>0.96149438007669685</v>
      </c>
      <c r="GW2052">
        <f t="shared" si="435"/>
        <v>18.023394859135646</v>
      </c>
      <c r="GY2052" s="8">
        <f t="shared" si="474"/>
        <v>-25</v>
      </c>
      <c r="HA2052">
        <f t="shared" si="475"/>
        <v>1</v>
      </c>
      <c r="HB2052">
        <f t="shared" si="436"/>
        <v>1</v>
      </c>
      <c r="HD2052">
        <f t="shared" si="437"/>
        <v>25</v>
      </c>
    </row>
    <row r="2053" spans="1:212" x14ac:dyDescent="0.2">
      <c r="A2053">
        <v>-100</v>
      </c>
      <c r="B2053">
        <f t="shared" si="392"/>
        <v>-100</v>
      </c>
      <c r="C2053">
        <f t="shared" si="393"/>
        <v>-0.17364817766693033</v>
      </c>
      <c r="D2053">
        <f t="shared" si="477"/>
        <v>0.96396997169217635</v>
      </c>
      <c r="E2053">
        <f t="shared" si="438"/>
        <v>-3</v>
      </c>
      <c r="G2053">
        <f t="shared" si="395"/>
        <v>-13.297418619832047</v>
      </c>
      <c r="M2053">
        <f t="shared" si="396"/>
        <v>-0.34202014332566871</v>
      </c>
      <c r="N2053">
        <f t="shared" si="397"/>
        <v>0.8712885921207747</v>
      </c>
      <c r="O2053">
        <f t="shared" si="439"/>
        <v>5</v>
      </c>
      <c r="P2053">
        <f t="shared" si="398"/>
        <v>-10.872961333902383</v>
      </c>
      <c r="Q2053">
        <f t="shared" si="399"/>
        <v>-10.872961333902385</v>
      </c>
      <c r="R2053">
        <f t="shared" si="400"/>
        <v>-0.49999999999999994</v>
      </c>
      <c r="S2053">
        <f t="shared" si="401"/>
        <v>-1.1339745962155612</v>
      </c>
      <c r="U2053">
        <f t="shared" si="440"/>
        <v>7</v>
      </c>
      <c r="X2053">
        <f t="shared" si="402"/>
        <v>-9.3833939954901346</v>
      </c>
      <c r="Z2053">
        <f t="shared" si="441"/>
        <v>-0.64278760968653925</v>
      </c>
      <c r="AA2053">
        <f t="shared" si="403"/>
        <v>-1.8051059956271791</v>
      </c>
      <c r="AB2053">
        <f t="shared" si="442"/>
        <v>-100</v>
      </c>
      <c r="AC2053">
        <f t="shared" si="443"/>
        <v>10</v>
      </c>
      <c r="AE2053">
        <f t="shared" si="404"/>
        <v>-8.4794981488239323</v>
      </c>
      <c r="AG2053">
        <f t="shared" si="444"/>
        <v>-0.76604444311897801</v>
      </c>
      <c r="AH2053">
        <f t="shared" si="405"/>
        <v>-2.4213901627893728</v>
      </c>
      <c r="AJ2053">
        <f t="shared" si="445"/>
        <v>12</v>
      </c>
      <c r="AL2053">
        <f t="shared" si="406"/>
        <v>-6.3761020317433292</v>
      </c>
      <c r="AN2053">
        <f t="shared" si="446"/>
        <v>-0.8660254037844386</v>
      </c>
      <c r="AO2053">
        <f t="shared" si="407"/>
        <v>-2.9641016151377539</v>
      </c>
      <c r="AP2053">
        <f t="shared" si="408"/>
        <v>-100</v>
      </c>
      <c r="AQ2053">
        <f t="shared" si="447"/>
        <v>15</v>
      </c>
      <c r="AS2053">
        <f t="shared" si="409"/>
        <v>-3.8619594257254026</v>
      </c>
      <c r="AU2053">
        <f t="shared" si="448"/>
        <v>-0.93969262078590832</v>
      </c>
      <c r="AV2053">
        <f t="shared" si="410"/>
        <v>-3.4167503398179648</v>
      </c>
      <c r="AX2053">
        <f t="shared" si="449"/>
        <v>18</v>
      </c>
      <c r="AZ2053">
        <f t="shared" si="411"/>
        <v>-7.136236504873715E-2</v>
      </c>
      <c r="BB2053">
        <f t="shared" si="450"/>
        <v>-0.98480775301220802</v>
      </c>
      <c r="BC2053">
        <f t="shared" si="412"/>
        <v>-3.7655828343819016</v>
      </c>
      <c r="BE2053">
        <f t="shared" si="451"/>
        <v>21</v>
      </c>
      <c r="BG2053">
        <f t="shared" si="413"/>
        <v>5.7868969256944878</v>
      </c>
      <c r="BI2053">
        <f t="shared" si="452"/>
        <v>0</v>
      </c>
      <c r="BJ2053">
        <f t="shared" si="414"/>
        <v>1</v>
      </c>
      <c r="BL2053" t="e">
        <f t="shared" si="453"/>
        <v>#DIV/0!</v>
      </c>
      <c r="BN2053" t="e">
        <f t="shared" si="415"/>
        <v>#DIV/0!</v>
      </c>
      <c r="EL2053">
        <v>-100</v>
      </c>
      <c r="EM2053">
        <f t="shared" si="416"/>
        <v>-285.7513075690336</v>
      </c>
      <c r="EN2053">
        <f t="shared" si="454"/>
        <v>1.0000000000000007</v>
      </c>
      <c r="EO2053" s="8">
        <f t="shared" si="455"/>
        <v>-2</v>
      </c>
      <c r="EQ2053">
        <f t="shared" si="456"/>
        <v>0.17364817766693033</v>
      </c>
      <c r="ER2053">
        <f t="shared" si="417"/>
        <v>0.9986996072255625</v>
      </c>
      <c r="ES2053">
        <f t="shared" si="418"/>
        <v>17.660257631345079</v>
      </c>
      <c r="ET2053">
        <f t="shared" si="419"/>
        <v>17.660257631345079</v>
      </c>
      <c r="EU2053" s="8">
        <f t="shared" si="457"/>
        <v>-4</v>
      </c>
      <c r="EW2053">
        <f t="shared" si="458"/>
        <v>0.34202014332566871</v>
      </c>
      <c r="EX2053">
        <f t="shared" si="420"/>
        <v>0.99441584371801539</v>
      </c>
      <c r="EZ2053">
        <f t="shared" si="421"/>
        <v>17.286082959411889</v>
      </c>
      <c r="FB2053" s="8">
        <f t="shared" si="476"/>
        <v>-6</v>
      </c>
      <c r="FD2053">
        <f t="shared" si="459"/>
        <v>0.49999999999999994</v>
      </c>
      <c r="FE2053">
        <f t="shared" si="422"/>
        <v>0.9860254037844387</v>
      </c>
      <c r="FG2053">
        <f t="shared" si="423"/>
        <v>16.670248639404857</v>
      </c>
      <c r="FI2053" s="8">
        <f t="shared" si="460"/>
        <v>-9</v>
      </c>
      <c r="FK2053">
        <f t="shared" si="461"/>
        <v>0.64278760968653925</v>
      </c>
      <c r="FL2053">
        <f t="shared" si="424"/>
        <v>0.9974479826061321</v>
      </c>
      <c r="FN2053">
        <f t="shared" si="425"/>
        <v>22.223152266939049</v>
      </c>
      <c r="FP2053" s="8">
        <f t="shared" si="462"/>
        <v>-11</v>
      </c>
      <c r="FQ2053" s="8">
        <f t="shared" si="463"/>
        <v>-53</v>
      </c>
      <c r="FR2053">
        <f t="shared" si="464"/>
        <v>0.76604444311897801</v>
      </c>
      <c r="FS2053">
        <f t="shared" si="426"/>
        <v>0.97984716465888966</v>
      </c>
      <c r="FT2053" t="e">
        <f t="shared" si="427"/>
        <v>#NUM!</v>
      </c>
      <c r="FU2053" t="e">
        <f t="shared" si="465"/>
        <v>#NUM!</v>
      </c>
      <c r="FW2053" s="8">
        <f t="shared" si="466"/>
        <v>-14</v>
      </c>
      <c r="FY2053">
        <f t="shared" si="467"/>
        <v>0.8660254037844386</v>
      </c>
      <c r="FZ2053">
        <f t="shared" si="428"/>
        <v>0.98497422611928565</v>
      </c>
      <c r="GB2053">
        <f t="shared" si="429"/>
        <v>20.014539984388406</v>
      </c>
      <c r="GD2053" s="8">
        <f t="shared" si="468"/>
        <v>-17</v>
      </c>
      <c r="GF2053">
        <f t="shared" si="469"/>
        <v>0.93969262078590832</v>
      </c>
      <c r="GG2053">
        <f t="shared" si="430"/>
        <v>0.98101112546008662</v>
      </c>
      <c r="GI2053">
        <f t="shared" si="431"/>
        <v>19.840028985185313</v>
      </c>
      <c r="GK2053" s="8">
        <f t="shared" si="470"/>
        <v>-20</v>
      </c>
      <c r="GM2053">
        <f t="shared" si="471"/>
        <v>0.98480775301220802</v>
      </c>
      <c r="GN2053">
        <f t="shared" si="432"/>
        <v>0.96149438007669685</v>
      </c>
      <c r="GP2053">
        <f t="shared" si="433"/>
        <v>18.023394859135646</v>
      </c>
      <c r="GR2053" s="8">
        <f t="shared" si="472"/>
        <v>-20</v>
      </c>
      <c r="GT2053">
        <f t="shared" si="473"/>
        <v>0.98480775301220802</v>
      </c>
      <c r="GU2053">
        <f t="shared" si="434"/>
        <v>0.96149438007669685</v>
      </c>
      <c r="GW2053">
        <f t="shared" si="435"/>
        <v>18.023394859135646</v>
      </c>
      <c r="GY2053" s="8">
        <f t="shared" si="474"/>
        <v>-25</v>
      </c>
      <c r="HA2053">
        <f t="shared" si="475"/>
        <v>1</v>
      </c>
      <c r="HB2053">
        <f t="shared" si="436"/>
        <v>1</v>
      </c>
      <c r="HD2053">
        <f t="shared" si="437"/>
        <v>25</v>
      </c>
    </row>
    <row r="2054" spans="1:212" x14ac:dyDescent="0.2">
      <c r="A2054">
        <v>-99</v>
      </c>
      <c r="B2054">
        <f t="shared" si="392"/>
        <v>-99</v>
      </c>
      <c r="C2054">
        <f t="shared" si="393"/>
        <v>-0.17364817766693033</v>
      </c>
      <c r="D2054">
        <f t="shared" si="477"/>
        <v>0.96396997169217635</v>
      </c>
      <c r="E2054">
        <f t="shared" si="438"/>
        <v>-3</v>
      </c>
      <c r="G2054">
        <f t="shared" si="395"/>
        <v>-13.297418619832047</v>
      </c>
      <c r="M2054">
        <f t="shared" si="396"/>
        <v>-0.34202014332566871</v>
      </c>
      <c r="N2054">
        <f t="shared" si="397"/>
        <v>0.8712885921207747</v>
      </c>
      <c r="O2054">
        <f t="shared" si="439"/>
        <v>5</v>
      </c>
      <c r="P2054">
        <f t="shared" si="398"/>
        <v>-10.872961333902383</v>
      </c>
      <c r="Q2054">
        <f t="shared" si="399"/>
        <v>-10.872961333902385</v>
      </c>
      <c r="R2054">
        <f t="shared" si="400"/>
        <v>-0.49999999999999994</v>
      </c>
      <c r="S2054">
        <f t="shared" si="401"/>
        <v>-1.1139745962155612</v>
      </c>
      <c r="U2054">
        <f t="shared" si="440"/>
        <v>7</v>
      </c>
      <c r="X2054">
        <f t="shared" si="402"/>
        <v>-9.3833939954901346</v>
      </c>
      <c r="Z2054">
        <f t="shared" si="441"/>
        <v>-0.64278760968653925</v>
      </c>
      <c r="AA2054">
        <f t="shared" si="403"/>
        <v>-1.7793944912397173</v>
      </c>
      <c r="AB2054">
        <f t="shared" si="442"/>
        <v>-99</v>
      </c>
      <c r="AC2054">
        <f t="shared" si="443"/>
        <v>10</v>
      </c>
      <c r="AE2054">
        <f t="shared" si="404"/>
        <v>-8.4794981488239323</v>
      </c>
      <c r="AG2054">
        <f t="shared" si="444"/>
        <v>-0.76604444311897801</v>
      </c>
      <c r="AH2054">
        <f t="shared" si="405"/>
        <v>-2.3907483850646134</v>
      </c>
      <c r="AJ2054">
        <f t="shared" si="445"/>
        <v>12</v>
      </c>
      <c r="AL2054">
        <f t="shared" si="406"/>
        <v>-6.3761020317433292</v>
      </c>
      <c r="AN2054">
        <f t="shared" si="446"/>
        <v>-0.8660254037844386</v>
      </c>
      <c r="AO2054">
        <f t="shared" si="407"/>
        <v>-2.9294605989863762</v>
      </c>
      <c r="AP2054">
        <f t="shared" si="408"/>
        <v>-99</v>
      </c>
      <c r="AQ2054">
        <f t="shared" si="447"/>
        <v>15</v>
      </c>
      <c r="AS2054">
        <f t="shared" si="409"/>
        <v>-3.8619594257254026</v>
      </c>
      <c r="AU2054">
        <f t="shared" si="448"/>
        <v>-0.93969262078590832</v>
      </c>
      <c r="AV2054">
        <f t="shared" si="410"/>
        <v>-3.3791626349865282</v>
      </c>
      <c r="AX2054">
        <f t="shared" si="449"/>
        <v>18</v>
      </c>
      <c r="AZ2054">
        <f t="shared" si="411"/>
        <v>-7.136236504873715E-2</v>
      </c>
      <c r="BB2054">
        <f t="shared" si="450"/>
        <v>-0.98480775301220802</v>
      </c>
      <c r="BC2054">
        <f t="shared" si="412"/>
        <v>-3.7261905242614133</v>
      </c>
      <c r="BE2054">
        <f t="shared" si="451"/>
        <v>21</v>
      </c>
      <c r="BG2054">
        <f t="shared" si="413"/>
        <v>5.7868969256944878</v>
      </c>
      <c r="BI2054">
        <f t="shared" si="452"/>
        <v>0</v>
      </c>
      <c r="BJ2054">
        <f t="shared" si="414"/>
        <v>1</v>
      </c>
      <c r="BL2054" t="e">
        <f t="shared" si="453"/>
        <v>#DIV/0!</v>
      </c>
      <c r="BN2054" t="e">
        <f t="shared" si="415"/>
        <v>#DIV/0!</v>
      </c>
      <c r="EL2054">
        <v>-99</v>
      </c>
      <c r="EM2054">
        <f t="shared" si="416"/>
        <v>-285.7513075690336</v>
      </c>
      <c r="EN2054">
        <f t="shared" si="454"/>
        <v>1.0100000000000007</v>
      </c>
      <c r="EO2054" s="8">
        <f t="shared" si="455"/>
        <v>-2</v>
      </c>
      <c r="EQ2054">
        <f t="shared" si="456"/>
        <v>0.17364817766693033</v>
      </c>
      <c r="ER2054">
        <f t="shared" si="417"/>
        <v>0.9986996072255625</v>
      </c>
      <c r="ES2054">
        <f t="shared" si="418"/>
        <v>17.660257631345079</v>
      </c>
      <c r="ET2054">
        <f t="shared" si="419"/>
        <v>17.660257631345079</v>
      </c>
      <c r="EU2054" s="8">
        <f t="shared" si="457"/>
        <v>-4</v>
      </c>
      <c r="EW2054">
        <f t="shared" si="458"/>
        <v>0.34202014332566871</v>
      </c>
      <c r="EX2054">
        <f t="shared" si="420"/>
        <v>0.99441584371801539</v>
      </c>
      <c r="EZ2054">
        <f t="shared" si="421"/>
        <v>17.286082959411889</v>
      </c>
      <c r="FB2054" s="8">
        <f t="shared" si="476"/>
        <v>-6</v>
      </c>
      <c r="FD2054">
        <f t="shared" si="459"/>
        <v>0.49999999999999994</v>
      </c>
      <c r="FE2054">
        <f t="shared" si="422"/>
        <v>0.9860254037844387</v>
      </c>
      <c r="FG2054">
        <f t="shared" si="423"/>
        <v>16.670248639404857</v>
      </c>
      <c r="FI2054" s="8">
        <f t="shared" si="460"/>
        <v>-9</v>
      </c>
      <c r="FK2054">
        <f t="shared" si="461"/>
        <v>0.64278760968653925</v>
      </c>
      <c r="FL2054">
        <f t="shared" si="424"/>
        <v>0.9974479826061321</v>
      </c>
      <c r="FN2054">
        <f t="shared" si="425"/>
        <v>22.223152266939049</v>
      </c>
      <c r="FP2054" s="8">
        <f t="shared" si="462"/>
        <v>-11</v>
      </c>
      <c r="FQ2054" s="8">
        <f t="shared" si="463"/>
        <v>-53</v>
      </c>
      <c r="FR2054">
        <f t="shared" si="464"/>
        <v>0.76604444311897801</v>
      </c>
      <c r="FS2054">
        <f t="shared" si="426"/>
        <v>0.97984716465888966</v>
      </c>
      <c r="FT2054" t="e">
        <f t="shared" si="427"/>
        <v>#NUM!</v>
      </c>
      <c r="FU2054" t="e">
        <f t="shared" si="465"/>
        <v>#NUM!</v>
      </c>
      <c r="FW2054" s="8">
        <f t="shared" si="466"/>
        <v>-14</v>
      </c>
      <c r="FY2054">
        <f t="shared" si="467"/>
        <v>0.8660254037844386</v>
      </c>
      <c r="FZ2054">
        <f t="shared" si="428"/>
        <v>0.98497422611928565</v>
      </c>
      <c r="GB2054">
        <f t="shared" si="429"/>
        <v>20.014539984388406</v>
      </c>
      <c r="GD2054" s="8">
        <f t="shared" si="468"/>
        <v>-17</v>
      </c>
      <c r="GF2054">
        <f t="shared" si="469"/>
        <v>0.93969262078590832</v>
      </c>
      <c r="GG2054">
        <f t="shared" si="430"/>
        <v>0.98101112546008662</v>
      </c>
      <c r="GI2054">
        <f t="shared" si="431"/>
        <v>19.840028985185313</v>
      </c>
      <c r="GK2054" s="8">
        <f t="shared" si="470"/>
        <v>-20</v>
      </c>
      <c r="GM2054">
        <f t="shared" si="471"/>
        <v>0.98480775301220802</v>
      </c>
      <c r="GN2054">
        <f t="shared" si="432"/>
        <v>0.96149438007669685</v>
      </c>
      <c r="GP2054">
        <f t="shared" si="433"/>
        <v>18.023394859135646</v>
      </c>
      <c r="GR2054" s="8">
        <f t="shared" si="472"/>
        <v>-20</v>
      </c>
      <c r="GT2054">
        <f t="shared" si="473"/>
        <v>0.98480775301220802</v>
      </c>
      <c r="GU2054">
        <f t="shared" si="434"/>
        <v>0.96149438007669685</v>
      </c>
      <c r="GW2054">
        <f t="shared" si="435"/>
        <v>18.023394859135646</v>
      </c>
      <c r="GY2054" s="8">
        <f t="shared" si="474"/>
        <v>-25</v>
      </c>
      <c r="HA2054">
        <f t="shared" si="475"/>
        <v>1</v>
      </c>
      <c r="HB2054">
        <f t="shared" si="436"/>
        <v>1</v>
      </c>
      <c r="HD2054">
        <f t="shared" si="437"/>
        <v>25</v>
      </c>
    </row>
    <row r="2055" spans="1:212" x14ac:dyDescent="0.2">
      <c r="A2055">
        <v>-98</v>
      </c>
      <c r="B2055">
        <f t="shared" si="392"/>
        <v>-98</v>
      </c>
      <c r="C2055">
        <f t="shared" si="393"/>
        <v>-0.17364817766693033</v>
      </c>
      <c r="D2055">
        <f t="shared" si="477"/>
        <v>0.96396997169217635</v>
      </c>
      <c r="E2055">
        <f t="shared" si="438"/>
        <v>-3</v>
      </c>
      <c r="G2055">
        <f t="shared" si="395"/>
        <v>-13.297418619832047</v>
      </c>
      <c r="M2055">
        <f t="shared" si="396"/>
        <v>-0.34202014332566871</v>
      </c>
      <c r="N2055">
        <f t="shared" si="397"/>
        <v>0.8712885921207747</v>
      </c>
      <c r="O2055">
        <f t="shared" si="439"/>
        <v>5</v>
      </c>
      <c r="P2055">
        <f t="shared" si="398"/>
        <v>-10.872961333902383</v>
      </c>
      <c r="Q2055">
        <f t="shared" si="399"/>
        <v>-10.872961333902385</v>
      </c>
      <c r="R2055">
        <f t="shared" si="400"/>
        <v>-0.49999999999999994</v>
      </c>
      <c r="S2055">
        <f t="shared" si="401"/>
        <v>-1.0939745962155611</v>
      </c>
      <c r="U2055">
        <f t="shared" si="440"/>
        <v>7</v>
      </c>
      <c r="X2055">
        <f t="shared" si="402"/>
        <v>-9.3833939954901346</v>
      </c>
      <c r="Z2055">
        <f t="shared" si="441"/>
        <v>-0.64278760968653925</v>
      </c>
      <c r="AA2055">
        <f t="shared" si="403"/>
        <v>-1.7536829868522559</v>
      </c>
      <c r="AB2055">
        <f t="shared" si="442"/>
        <v>-98</v>
      </c>
      <c r="AC2055">
        <f t="shared" si="443"/>
        <v>10</v>
      </c>
      <c r="AE2055">
        <f t="shared" si="404"/>
        <v>-8.4794981488239323</v>
      </c>
      <c r="AG2055">
        <f t="shared" si="444"/>
        <v>-0.76604444311897801</v>
      </c>
      <c r="AH2055">
        <f t="shared" si="405"/>
        <v>-2.3601066073398544</v>
      </c>
      <c r="AJ2055">
        <f t="shared" si="445"/>
        <v>12</v>
      </c>
      <c r="AL2055">
        <f t="shared" si="406"/>
        <v>-6.3761020317433292</v>
      </c>
      <c r="AN2055">
        <f t="shared" si="446"/>
        <v>-0.8660254037844386</v>
      </c>
      <c r="AO2055">
        <f t="shared" si="407"/>
        <v>-2.894819582834999</v>
      </c>
      <c r="AP2055">
        <f t="shared" si="408"/>
        <v>-98</v>
      </c>
      <c r="AQ2055">
        <f t="shared" si="447"/>
        <v>15</v>
      </c>
      <c r="AS2055">
        <f t="shared" si="409"/>
        <v>-3.8619594257254026</v>
      </c>
      <c r="AU2055">
        <f t="shared" si="448"/>
        <v>-0.93969262078590832</v>
      </c>
      <c r="AV2055">
        <f t="shared" si="410"/>
        <v>-3.3415749301550921</v>
      </c>
      <c r="AX2055">
        <f t="shared" si="449"/>
        <v>18</v>
      </c>
      <c r="AZ2055">
        <f t="shared" si="411"/>
        <v>-7.136236504873715E-2</v>
      </c>
      <c r="BB2055">
        <f t="shared" si="450"/>
        <v>-0.98480775301220802</v>
      </c>
      <c r="BC2055">
        <f t="shared" si="412"/>
        <v>-3.686798214140925</v>
      </c>
      <c r="BE2055">
        <f t="shared" si="451"/>
        <v>21</v>
      </c>
      <c r="BG2055">
        <f t="shared" si="413"/>
        <v>5.7868969256944878</v>
      </c>
      <c r="BI2055">
        <f t="shared" si="452"/>
        <v>0</v>
      </c>
      <c r="BJ2055">
        <f t="shared" si="414"/>
        <v>1</v>
      </c>
      <c r="BL2055" t="e">
        <f t="shared" si="453"/>
        <v>#DIV/0!</v>
      </c>
      <c r="BN2055" t="e">
        <f t="shared" si="415"/>
        <v>#DIV/0!</v>
      </c>
      <c r="EL2055">
        <v>-98</v>
      </c>
      <c r="EM2055">
        <f t="shared" si="416"/>
        <v>-285.7513075690336</v>
      </c>
      <c r="EN2055">
        <f t="shared" si="454"/>
        <v>1.0200000000000007</v>
      </c>
      <c r="EO2055" s="8">
        <f t="shared" si="455"/>
        <v>-2</v>
      </c>
      <c r="EQ2055">
        <f t="shared" si="456"/>
        <v>0.17364817766693033</v>
      </c>
      <c r="ER2055">
        <f t="shared" si="417"/>
        <v>0.9986996072255625</v>
      </c>
      <c r="ES2055">
        <f t="shared" si="418"/>
        <v>17.660257631345079</v>
      </c>
      <c r="ET2055">
        <f t="shared" si="419"/>
        <v>17.660257631345079</v>
      </c>
      <c r="EU2055" s="8">
        <f t="shared" si="457"/>
        <v>-4</v>
      </c>
      <c r="EW2055">
        <f t="shared" si="458"/>
        <v>0.34202014332566871</v>
      </c>
      <c r="EX2055">
        <f t="shared" si="420"/>
        <v>0.99441584371801539</v>
      </c>
      <c r="EZ2055">
        <f t="shared" si="421"/>
        <v>17.286082959411889</v>
      </c>
      <c r="FB2055" s="8">
        <f t="shared" si="476"/>
        <v>-6</v>
      </c>
      <c r="FD2055">
        <f t="shared" si="459"/>
        <v>0.49999999999999994</v>
      </c>
      <c r="FE2055">
        <f t="shared" si="422"/>
        <v>0.9860254037844387</v>
      </c>
      <c r="FG2055">
        <f t="shared" si="423"/>
        <v>16.670248639404857</v>
      </c>
      <c r="FI2055" s="8">
        <f t="shared" si="460"/>
        <v>-9</v>
      </c>
      <c r="FK2055">
        <f t="shared" si="461"/>
        <v>0.64278760968653925</v>
      </c>
      <c r="FL2055">
        <f t="shared" si="424"/>
        <v>0.9974479826061321</v>
      </c>
      <c r="FN2055">
        <f t="shared" si="425"/>
        <v>22.223152266939049</v>
      </c>
      <c r="FP2055" s="8">
        <f t="shared" si="462"/>
        <v>-11</v>
      </c>
      <c r="FQ2055" s="8">
        <f t="shared" si="463"/>
        <v>-53</v>
      </c>
      <c r="FR2055">
        <f t="shared" si="464"/>
        <v>0.76604444311897801</v>
      </c>
      <c r="FS2055">
        <f t="shared" si="426"/>
        <v>0.97984716465888966</v>
      </c>
      <c r="FT2055" t="e">
        <f t="shared" si="427"/>
        <v>#NUM!</v>
      </c>
      <c r="FU2055" t="e">
        <f t="shared" si="465"/>
        <v>#NUM!</v>
      </c>
      <c r="FW2055" s="8">
        <f t="shared" si="466"/>
        <v>-14</v>
      </c>
      <c r="FY2055">
        <f t="shared" si="467"/>
        <v>0.8660254037844386</v>
      </c>
      <c r="FZ2055">
        <f t="shared" si="428"/>
        <v>0.98497422611928565</v>
      </c>
      <c r="GB2055">
        <f t="shared" si="429"/>
        <v>20.014539984388406</v>
      </c>
      <c r="GD2055" s="8">
        <f t="shared" si="468"/>
        <v>-17</v>
      </c>
      <c r="GF2055">
        <f t="shared" si="469"/>
        <v>0.93969262078590832</v>
      </c>
      <c r="GG2055">
        <f t="shared" si="430"/>
        <v>0.98101112546008662</v>
      </c>
      <c r="GI2055">
        <f t="shared" si="431"/>
        <v>19.840028985185313</v>
      </c>
      <c r="GK2055" s="8">
        <f t="shared" si="470"/>
        <v>-20</v>
      </c>
      <c r="GM2055">
        <f t="shared" si="471"/>
        <v>0.98480775301220802</v>
      </c>
      <c r="GN2055">
        <f t="shared" si="432"/>
        <v>0.96149438007669685</v>
      </c>
      <c r="GP2055">
        <f t="shared" si="433"/>
        <v>18.023394859135646</v>
      </c>
      <c r="GR2055" s="8">
        <f t="shared" si="472"/>
        <v>-20</v>
      </c>
      <c r="GT2055">
        <f t="shared" si="473"/>
        <v>0.98480775301220802</v>
      </c>
      <c r="GU2055">
        <f t="shared" si="434"/>
        <v>0.96149438007669685</v>
      </c>
      <c r="GW2055">
        <f t="shared" si="435"/>
        <v>18.023394859135646</v>
      </c>
      <c r="GY2055" s="8">
        <f t="shared" si="474"/>
        <v>-25</v>
      </c>
      <c r="HA2055">
        <f t="shared" si="475"/>
        <v>1</v>
      </c>
      <c r="HB2055">
        <f t="shared" si="436"/>
        <v>1</v>
      </c>
      <c r="HD2055">
        <f t="shared" si="437"/>
        <v>25</v>
      </c>
    </row>
    <row r="2056" spans="1:212" x14ac:dyDescent="0.2">
      <c r="A2056">
        <v>-97</v>
      </c>
      <c r="B2056">
        <f t="shared" si="392"/>
        <v>-97</v>
      </c>
      <c r="C2056">
        <f t="shared" si="393"/>
        <v>-0.17364817766693033</v>
      </c>
      <c r="D2056">
        <f t="shared" si="477"/>
        <v>0.96396997169217635</v>
      </c>
      <c r="E2056">
        <f t="shared" si="438"/>
        <v>-3</v>
      </c>
      <c r="G2056">
        <f t="shared" si="395"/>
        <v>-13.297418619832047</v>
      </c>
      <c r="M2056">
        <f t="shared" si="396"/>
        <v>-0.34202014332566871</v>
      </c>
      <c r="N2056">
        <f t="shared" si="397"/>
        <v>0.8712885921207747</v>
      </c>
      <c r="O2056">
        <f t="shared" si="439"/>
        <v>5</v>
      </c>
      <c r="P2056">
        <f t="shared" si="398"/>
        <v>-10.872961333902383</v>
      </c>
      <c r="Q2056">
        <f t="shared" si="399"/>
        <v>-10.872961333902385</v>
      </c>
      <c r="R2056">
        <f t="shared" si="400"/>
        <v>-0.49999999999999994</v>
      </c>
      <c r="S2056">
        <f t="shared" si="401"/>
        <v>-1.0739745962155611</v>
      </c>
      <c r="U2056">
        <f t="shared" si="440"/>
        <v>7</v>
      </c>
      <c r="X2056">
        <f t="shared" si="402"/>
        <v>-9.3833939954901346</v>
      </c>
      <c r="Z2056">
        <f t="shared" si="441"/>
        <v>-0.64278760968653925</v>
      </c>
      <c r="AA2056">
        <f t="shared" si="403"/>
        <v>-1.7279714824647945</v>
      </c>
      <c r="AB2056">
        <f t="shared" si="442"/>
        <v>-97</v>
      </c>
      <c r="AC2056">
        <f t="shared" si="443"/>
        <v>10</v>
      </c>
      <c r="AE2056">
        <f t="shared" si="404"/>
        <v>-8.4794981488239323</v>
      </c>
      <c r="AG2056">
        <f t="shared" si="444"/>
        <v>-0.76604444311897801</v>
      </c>
      <c r="AH2056">
        <f t="shared" si="405"/>
        <v>-2.3294648296150955</v>
      </c>
      <c r="AJ2056">
        <f t="shared" si="445"/>
        <v>12</v>
      </c>
      <c r="AL2056">
        <f t="shared" si="406"/>
        <v>-6.3761020317433292</v>
      </c>
      <c r="AN2056">
        <f t="shared" si="446"/>
        <v>-0.8660254037844386</v>
      </c>
      <c r="AO2056">
        <f t="shared" si="407"/>
        <v>-2.8601785666836212</v>
      </c>
      <c r="AP2056">
        <f t="shared" si="408"/>
        <v>-97</v>
      </c>
      <c r="AQ2056">
        <f t="shared" si="447"/>
        <v>15</v>
      </c>
      <c r="AS2056">
        <f t="shared" si="409"/>
        <v>-3.8619594257254026</v>
      </c>
      <c r="AU2056">
        <f t="shared" si="448"/>
        <v>-0.93969262078590832</v>
      </c>
      <c r="AV2056">
        <f t="shared" si="410"/>
        <v>-3.3039872253236555</v>
      </c>
      <c r="AX2056">
        <f t="shared" si="449"/>
        <v>18</v>
      </c>
      <c r="AZ2056">
        <f t="shared" si="411"/>
        <v>-7.136236504873715E-2</v>
      </c>
      <c r="BB2056">
        <f t="shared" si="450"/>
        <v>-0.98480775301220802</v>
      </c>
      <c r="BC2056">
        <f t="shared" si="412"/>
        <v>-3.6474059040204367</v>
      </c>
      <c r="BE2056">
        <f t="shared" si="451"/>
        <v>21</v>
      </c>
      <c r="BG2056">
        <f t="shared" si="413"/>
        <v>5.7868969256944878</v>
      </c>
      <c r="BI2056">
        <f t="shared" si="452"/>
        <v>0</v>
      </c>
      <c r="BJ2056">
        <f t="shared" si="414"/>
        <v>1</v>
      </c>
      <c r="BL2056" t="e">
        <f t="shared" si="453"/>
        <v>#DIV/0!</v>
      </c>
      <c r="BN2056" t="e">
        <f t="shared" si="415"/>
        <v>#DIV/0!</v>
      </c>
      <c r="EL2056">
        <v>-97</v>
      </c>
      <c r="EM2056">
        <f t="shared" si="416"/>
        <v>-285.7513075690336</v>
      </c>
      <c r="EN2056">
        <f t="shared" si="454"/>
        <v>1.0300000000000007</v>
      </c>
      <c r="EO2056" s="8">
        <f t="shared" si="455"/>
        <v>-2</v>
      </c>
      <c r="EQ2056">
        <f t="shared" si="456"/>
        <v>0.17364817766693033</v>
      </c>
      <c r="ER2056">
        <f t="shared" si="417"/>
        <v>0.9986996072255625</v>
      </c>
      <c r="ES2056">
        <f t="shared" si="418"/>
        <v>17.660257631345079</v>
      </c>
      <c r="ET2056">
        <f t="shared" si="419"/>
        <v>17.660257631345079</v>
      </c>
      <c r="EU2056" s="8">
        <f t="shared" si="457"/>
        <v>-4</v>
      </c>
      <c r="EW2056">
        <f t="shared" si="458"/>
        <v>0.34202014332566871</v>
      </c>
      <c r="EX2056">
        <f t="shared" si="420"/>
        <v>0.99441584371801539</v>
      </c>
      <c r="EZ2056">
        <f t="shared" si="421"/>
        <v>17.286082959411889</v>
      </c>
      <c r="FB2056" s="8">
        <f t="shared" si="476"/>
        <v>-6</v>
      </c>
      <c r="FD2056">
        <f t="shared" si="459"/>
        <v>0.49999999999999994</v>
      </c>
      <c r="FE2056">
        <f t="shared" si="422"/>
        <v>0.9860254037844387</v>
      </c>
      <c r="FG2056">
        <f t="shared" si="423"/>
        <v>16.670248639404857</v>
      </c>
      <c r="FI2056" s="8">
        <f t="shared" si="460"/>
        <v>-9</v>
      </c>
      <c r="FK2056">
        <f t="shared" si="461"/>
        <v>0.64278760968653925</v>
      </c>
      <c r="FL2056">
        <f t="shared" si="424"/>
        <v>0.9974479826061321</v>
      </c>
      <c r="FN2056">
        <f t="shared" si="425"/>
        <v>22.223152266939049</v>
      </c>
      <c r="FP2056" s="8">
        <f t="shared" si="462"/>
        <v>-11</v>
      </c>
      <c r="FQ2056" s="8">
        <f t="shared" si="463"/>
        <v>-53</v>
      </c>
      <c r="FR2056">
        <f t="shared" si="464"/>
        <v>0.76604444311897801</v>
      </c>
      <c r="FS2056">
        <f t="shared" si="426"/>
        <v>0.97984716465888966</v>
      </c>
      <c r="FT2056" t="e">
        <f t="shared" si="427"/>
        <v>#NUM!</v>
      </c>
      <c r="FU2056" t="e">
        <f t="shared" si="465"/>
        <v>#NUM!</v>
      </c>
      <c r="FW2056" s="8">
        <f t="shared" si="466"/>
        <v>-14</v>
      </c>
      <c r="FY2056">
        <f t="shared" si="467"/>
        <v>0.8660254037844386</v>
      </c>
      <c r="FZ2056">
        <f t="shared" si="428"/>
        <v>0.98497422611928565</v>
      </c>
      <c r="GB2056">
        <f t="shared" si="429"/>
        <v>20.014539984388406</v>
      </c>
      <c r="GD2056" s="8">
        <f t="shared" si="468"/>
        <v>-17</v>
      </c>
      <c r="GF2056">
        <f t="shared" si="469"/>
        <v>0.93969262078590832</v>
      </c>
      <c r="GG2056">
        <f t="shared" si="430"/>
        <v>0.98101112546008662</v>
      </c>
      <c r="GI2056">
        <f t="shared" si="431"/>
        <v>19.840028985185313</v>
      </c>
      <c r="GK2056" s="8">
        <f t="shared" si="470"/>
        <v>-20</v>
      </c>
      <c r="GM2056">
        <f t="shared" si="471"/>
        <v>0.98480775301220802</v>
      </c>
      <c r="GN2056">
        <f t="shared" si="432"/>
        <v>0.96149438007669685</v>
      </c>
      <c r="GP2056">
        <f t="shared" si="433"/>
        <v>18.023394859135646</v>
      </c>
      <c r="GR2056" s="8">
        <f t="shared" si="472"/>
        <v>-20</v>
      </c>
      <c r="GT2056">
        <f t="shared" si="473"/>
        <v>0.98480775301220802</v>
      </c>
      <c r="GU2056">
        <f t="shared" si="434"/>
        <v>0.96149438007669685</v>
      </c>
      <c r="GW2056">
        <f t="shared" si="435"/>
        <v>18.023394859135646</v>
      </c>
      <c r="GY2056" s="8">
        <f t="shared" si="474"/>
        <v>-25</v>
      </c>
      <c r="HA2056">
        <f t="shared" si="475"/>
        <v>1</v>
      </c>
      <c r="HB2056">
        <f t="shared" si="436"/>
        <v>1</v>
      </c>
      <c r="HD2056">
        <f t="shared" si="437"/>
        <v>25</v>
      </c>
    </row>
    <row r="2057" spans="1:212" x14ac:dyDescent="0.2">
      <c r="A2057">
        <v>-96</v>
      </c>
      <c r="B2057">
        <f t="shared" si="392"/>
        <v>-96</v>
      </c>
      <c r="C2057">
        <f t="shared" si="393"/>
        <v>-0.17364817766693033</v>
      </c>
      <c r="D2057">
        <f t="shared" si="477"/>
        <v>0.96396997169217635</v>
      </c>
      <c r="E2057">
        <f t="shared" si="438"/>
        <v>-3</v>
      </c>
      <c r="G2057">
        <f t="shared" si="395"/>
        <v>-13.297418619832047</v>
      </c>
      <c r="M2057">
        <f t="shared" si="396"/>
        <v>-0.34202014332566871</v>
      </c>
      <c r="N2057">
        <f t="shared" si="397"/>
        <v>0.8712885921207747</v>
      </c>
      <c r="O2057">
        <f t="shared" si="439"/>
        <v>5</v>
      </c>
      <c r="P2057">
        <f t="shared" si="398"/>
        <v>-10.872961333902383</v>
      </c>
      <c r="Q2057">
        <f t="shared" si="399"/>
        <v>-10.872961333902385</v>
      </c>
      <c r="R2057">
        <f t="shared" si="400"/>
        <v>-0.49999999999999994</v>
      </c>
      <c r="S2057">
        <f t="shared" si="401"/>
        <v>-1.0539745962155611</v>
      </c>
      <c r="U2057">
        <f t="shared" si="440"/>
        <v>7</v>
      </c>
      <c r="X2057">
        <f t="shared" si="402"/>
        <v>-9.3833939954901346</v>
      </c>
      <c r="Z2057">
        <f t="shared" si="441"/>
        <v>-0.64278760968653925</v>
      </c>
      <c r="AA2057">
        <f t="shared" si="403"/>
        <v>-1.7022599780773326</v>
      </c>
      <c r="AB2057">
        <f t="shared" si="442"/>
        <v>-96</v>
      </c>
      <c r="AC2057">
        <f t="shared" si="443"/>
        <v>10</v>
      </c>
      <c r="AE2057">
        <f t="shared" si="404"/>
        <v>-8.4794981488239323</v>
      </c>
      <c r="AG2057">
        <f t="shared" si="444"/>
        <v>-0.76604444311897801</v>
      </c>
      <c r="AH2057">
        <f t="shared" si="405"/>
        <v>-2.2988230518903361</v>
      </c>
      <c r="AJ2057">
        <f t="shared" si="445"/>
        <v>12</v>
      </c>
      <c r="AL2057">
        <f t="shared" si="406"/>
        <v>-6.3761020317433292</v>
      </c>
      <c r="AN2057">
        <f t="shared" si="446"/>
        <v>-0.8660254037844386</v>
      </c>
      <c r="AO2057">
        <f t="shared" si="407"/>
        <v>-2.8255375505322435</v>
      </c>
      <c r="AP2057">
        <f t="shared" si="408"/>
        <v>-96</v>
      </c>
      <c r="AQ2057">
        <f t="shared" si="447"/>
        <v>15</v>
      </c>
      <c r="AS2057">
        <f t="shared" si="409"/>
        <v>-3.8619594257254026</v>
      </c>
      <c r="AU2057">
        <f t="shared" si="448"/>
        <v>-0.93969262078590832</v>
      </c>
      <c r="AV2057">
        <f t="shared" si="410"/>
        <v>-3.2663995204922194</v>
      </c>
      <c r="AX2057">
        <f t="shared" si="449"/>
        <v>18</v>
      </c>
      <c r="AZ2057">
        <f t="shared" si="411"/>
        <v>-7.136236504873715E-2</v>
      </c>
      <c r="BB2057">
        <f t="shared" si="450"/>
        <v>-0.98480775301220802</v>
      </c>
      <c r="BC2057">
        <f t="shared" si="412"/>
        <v>-3.608013593899948</v>
      </c>
      <c r="BE2057">
        <f t="shared" si="451"/>
        <v>21</v>
      </c>
      <c r="BG2057">
        <f t="shared" si="413"/>
        <v>5.7868969256944878</v>
      </c>
      <c r="BI2057">
        <f t="shared" si="452"/>
        <v>0</v>
      </c>
      <c r="BJ2057">
        <f t="shared" si="414"/>
        <v>1</v>
      </c>
      <c r="BL2057" t="e">
        <f t="shared" si="453"/>
        <v>#DIV/0!</v>
      </c>
      <c r="BN2057" t="e">
        <f t="shared" si="415"/>
        <v>#DIV/0!</v>
      </c>
      <c r="EL2057">
        <v>-96</v>
      </c>
      <c r="EM2057">
        <f t="shared" si="416"/>
        <v>-285.7513075690336</v>
      </c>
      <c r="EN2057">
        <f t="shared" si="454"/>
        <v>1.0400000000000007</v>
      </c>
      <c r="EO2057" s="8">
        <f t="shared" si="455"/>
        <v>-2</v>
      </c>
      <c r="EQ2057">
        <f t="shared" si="456"/>
        <v>0.17364817766693033</v>
      </c>
      <c r="ER2057">
        <f t="shared" si="417"/>
        <v>0.9986996072255625</v>
      </c>
      <c r="ES2057">
        <f t="shared" si="418"/>
        <v>17.660257631345079</v>
      </c>
      <c r="ET2057">
        <f t="shared" si="419"/>
        <v>17.660257631345079</v>
      </c>
      <c r="EU2057" s="8">
        <f t="shared" si="457"/>
        <v>-4</v>
      </c>
      <c r="EW2057">
        <f t="shared" si="458"/>
        <v>0.34202014332566871</v>
      </c>
      <c r="EX2057">
        <f t="shared" si="420"/>
        <v>0.99441584371801539</v>
      </c>
      <c r="EZ2057">
        <f t="shared" si="421"/>
        <v>17.286082959411889</v>
      </c>
      <c r="FB2057" s="8">
        <f t="shared" si="476"/>
        <v>-6</v>
      </c>
      <c r="FD2057">
        <f t="shared" si="459"/>
        <v>0.49999999999999994</v>
      </c>
      <c r="FE2057">
        <f t="shared" si="422"/>
        <v>0.9860254037844387</v>
      </c>
      <c r="FG2057">
        <f t="shared" si="423"/>
        <v>16.670248639404857</v>
      </c>
      <c r="FI2057" s="8">
        <f t="shared" si="460"/>
        <v>-9</v>
      </c>
      <c r="FK2057">
        <f t="shared" si="461"/>
        <v>0.64278760968653925</v>
      </c>
      <c r="FL2057">
        <f t="shared" si="424"/>
        <v>0.9974479826061321</v>
      </c>
      <c r="FN2057">
        <f t="shared" si="425"/>
        <v>22.223152266939049</v>
      </c>
      <c r="FP2057" s="8">
        <f t="shared" si="462"/>
        <v>-11</v>
      </c>
      <c r="FQ2057" s="8">
        <f t="shared" si="463"/>
        <v>-53</v>
      </c>
      <c r="FR2057">
        <f t="shared" si="464"/>
        <v>0.76604444311897801</v>
      </c>
      <c r="FS2057">
        <f t="shared" si="426"/>
        <v>0.97984716465888966</v>
      </c>
      <c r="FT2057" t="e">
        <f t="shared" si="427"/>
        <v>#NUM!</v>
      </c>
      <c r="FU2057" t="e">
        <f t="shared" si="465"/>
        <v>#NUM!</v>
      </c>
      <c r="FW2057" s="8">
        <f t="shared" si="466"/>
        <v>-14</v>
      </c>
      <c r="FY2057">
        <f t="shared" si="467"/>
        <v>0.8660254037844386</v>
      </c>
      <c r="FZ2057">
        <f t="shared" si="428"/>
        <v>0.98497422611928565</v>
      </c>
      <c r="GB2057">
        <f t="shared" si="429"/>
        <v>20.014539984388406</v>
      </c>
      <c r="GD2057" s="8">
        <f t="shared" si="468"/>
        <v>-17</v>
      </c>
      <c r="GF2057">
        <f t="shared" si="469"/>
        <v>0.93969262078590832</v>
      </c>
      <c r="GG2057">
        <f t="shared" si="430"/>
        <v>0.98101112546008662</v>
      </c>
      <c r="GI2057">
        <f t="shared" si="431"/>
        <v>19.840028985185313</v>
      </c>
      <c r="GK2057" s="8">
        <f t="shared" si="470"/>
        <v>-20</v>
      </c>
      <c r="GM2057">
        <f t="shared" si="471"/>
        <v>0.98480775301220802</v>
      </c>
      <c r="GN2057">
        <f t="shared" si="432"/>
        <v>0.96149438007669685</v>
      </c>
      <c r="GP2057">
        <f t="shared" si="433"/>
        <v>18.023394859135646</v>
      </c>
      <c r="GR2057" s="8">
        <f t="shared" si="472"/>
        <v>-20</v>
      </c>
      <c r="GT2057">
        <f t="shared" si="473"/>
        <v>0.98480775301220802</v>
      </c>
      <c r="GU2057">
        <f t="shared" si="434"/>
        <v>0.96149438007669685</v>
      </c>
      <c r="GW2057">
        <f t="shared" si="435"/>
        <v>18.023394859135646</v>
      </c>
      <c r="GY2057" s="8">
        <f t="shared" si="474"/>
        <v>-25</v>
      </c>
      <c r="HA2057">
        <f t="shared" si="475"/>
        <v>1</v>
      </c>
      <c r="HB2057">
        <f t="shared" si="436"/>
        <v>1</v>
      </c>
      <c r="HD2057">
        <f t="shared" si="437"/>
        <v>25</v>
      </c>
    </row>
    <row r="2058" spans="1:212" x14ac:dyDescent="0.2">
      <c r="A2058">
        <v>-95</v>
      </c>
      <c r="B2058">
        <f t="shared" si="392"/>
        <v>-95</v>
      </c>
      <c r="C2058">
        <f t="shared" si="393"/>
        <v>-0.17364817766693033</v>
      </c>
      <c r="D2058">
        <f t="shared" si="477"/>
        <v>0.96396997169217635</v>
      </c>
      <c r="E2058">
        <f t="shared" si="438"/>
        <v>-3</v>
      </c>
      <c r="G2058">
        <f t="shared" si="395"/>
        <v>-13.297418619832047</v>
      </c>
      <c r="M2058">
        <f t="shared" si="396"/>
        <v>-0.34202014332566871</v>
      </c>
      <c r="N2058">
        <f t="shared" si="397"/>
        <v>0.8712885921207747</v>
      </c>
      <c r="O2058">
        <f t="shared" si="439"/>
        <v>5</v>
      </c>
      <c r="P2058">
        <f t="shared" si="398"/>
        <v>-10.872961333902383</v>
      </c>
      <c r="Q2058">
        <f t="shared" si="399"/>
        <v>-10.872961333902385</v>
      </c>
      <c r="R2058">
        <f t="shared" si="400"/>
        <v>-0.49999999999999994</v>
      </c>
      <c r="S2058">
        <f t="shared" si="401"/>
        <v>-1.0339745962155611</v>
      </c>
      <c r="U2058">
        <f t="shared" si="440"/>
        <v>7</v>
      </c>
      <c r="X2058">
        <f t="shared" si="402"/>
        <v>-9.3833939954901346</v>
      </c>
      <c r="Z2058">
        <f t="shared" si="441"/>
        <v>-0.64278760968653925</v>
      </c>
      <c r="AA2058">
        <f t="shared" si="403"/>
        <v>-1.6765484736898713</v>
      </c>
      <c r="AB2058">
        <f t="shared" si="442"/>
        <v>-95</v>
      </c>
      <c r="AC2058">
        <f t="shared" si="443"/>
        <v>10</v>
      </c>
      <c r="AE2058">
        <f t="shared" si="404"/>
        <v>-8.4794981488239323</v>
      </c>
      <c r="AG2058">
        <f t="shared" si="444"/>
        <v>-0.76604444311897801</v>
      </c>
      <c r="AH2058">
        <f t="shared" si="405"/>
        <v>-2.2681812741655771</v>
      </c>
      <c r="AJ2058">
        <f t="shared" si="445"/>
        <v>12</v>
      </c>
      <c r="AL2058">
        <f t="shared" si="406"/>
        <v>-6.3761020317433292</v>
      </c>
      <c r="AN2058">
        <f t="shared" si="446"/>
        <v>-0.8660254037844386</v>
      </c>
      <c r="AO2058">
        <f t="shared" si="407"/>
        <v>-2.7908965343808663</v>
      </c>
      <c r="AP2058">
        <f t="shared" si="408"/>
        <v>-95</v>
      </c>
      <c r="AQ2058">
        <f t="shared" si="447"/>
        <v>15</v>
      </c>
      <c r="AS2058">
        <f t="shared" si="409"/>
        <v>-3.8619594257254026</v>
      </c>
      <c r="AU2058">
        <f t="shared" si="448"/>
        <v>-0.93969262078590832</v>
      </c>
      <c r="AV2058">
        <f t="shared" si="410"/>
        <v>-3.2288118156607832</v>
      </c>
      <c r="AX2058">
        <f t="shared" si="449"/>
        <v>18</v>
      </c>
      <c r="AZ2058">
        <f t="shared" si="411"/>
        <v>-7.136236504873715E-2</v>
      </c>
      <c r="BB2058">
        <f t="shared" si="450"/>
        <v>-0.98480775301220802</v>
      </c>
      <c r="BC2058">
        <f t="shared" si="412"/>
        <v>-3.5686212837794598</v>
      </c>
      <c r="BE2058">
        <f t="shared" si="451"/>
        <v>21</v>
      </c>
      <c r="BG2058">
        <f t="shared" si="413"/>
        <v>5.7868969256944878</v>
      </c>
      <c r="BI2058">
        <f t="shared" si="452"/>
        <v>0</v>
      </c>
      <c r="BJ2058">
        <f t="shared" si="414"/>
        <v>1</v>
      </c>
      <c r="BL2058" t="e">
        <f t="shared" si="453"/>
        <v>#DIV/0!</v>
      </c>
      <c r="BN2058" t="e">
        <f t="shared" si="415"/>
        <v>#DIV/0!</v>
      </c>
      <c r="EL2058">
        <v>-95</v>
      </c>
      <c r="EM2058">
        <f t="shared" si="416"/>
        <v>-285.7513075690336</v>
      </c>
      <c r="EN2058">
        <f t="shared" si="454"/>
        <v>1.0500000000000007</v>
      </c>
      <c r="EO2058" s="8">
        <f t="shared" si="455"/>
        <v>-2</v>
      </c>
      <c r="EQ2058">
        <f t="shared" si="456"/>
        <v>0.17364817766693033</v>
      </c>
      <c r="ER2058">
        <f t="shared" si="417"/>
        <v>0.9986996072255625</v>
      </c>
      <c r="ES2058">
        <f t="shared" si="418"/>
        <v>17.660257631345079</v>
      </c>
      <c r="ET2058">
        <f t="shared" si="419"/>
        <v>17.660257631345079</v>
      </c>
      <c r="EU2058" s="8">
        <f t="shared" si="457"/>
        <v>-4</v>
      </c>
      <c r="EW2058">
        <f t="shared" si="458"/>
        <v>0.34202014332566871</v>
      </c>
      <c r="EX2058">
        <f t="shared" si="420"/>
        <v>0.99441584371801539</v>
      </c>
      <c r="EZ2058">
        <f t="shared" si="421"/>
        <v>17.286082959411889</v>
      </c>
      <c r="FB2058" s="8">
        <f t="shared" si="476"/>
        <v>-6</v>
      </c>
      <c r="FD2058">
        <f t="shared" si="459"/>
        <v>0.49999999999999994</v>
      </c>
      <c r="FE2058">
        <f t="shared" si="422"/>
        <v>0.9860254037844387</v>
      </c>
      <c r="FG2058">
        <f t="shared" si="423"/>
        <v>16.670248639404857</v>
      </c>
      <c r="FI2058" s="8">
        <f t="shared" si="460"/>
        <v>-9</v>
      </c>
      <c r="FK2058">
        <f t="shared" si="461"/>
        <v>0.64278760968653925</v>
      </c>
      <c r="FL2058">
        <f t="shared" si="424"/>
        <v>0.9974479826061321</v>
      </c>
      <c r="FN2058">
        <f t="shared" si="425"/>
        <v>22.223152266939049</v>
      </c>
      <c r="FP2058" s="8">
        <f t="shared" si="462"/>
        <v>-11</v>
      </c>
      <c r="FQ2058" s="8">
        <f t="shared" si="463"/>
        <v>-53</v>
      </c>
      <c r="FR2058">
        <f t="shared" si="464"/>
        <v>0.76604444311897801</v>
      </c>
      <c r="FS2058">
        <f t="shared" si="426"/>
        <v>0.97984716465888966</v>
      </c>
      <c r="FT2058" t="e">
        <f t="shared" si="427"/>
        <v>#NUM!</v>
      </c>
      <c r="FU2058" t="e">
        <f t="shared" si="465"/>
        <v>#NUM!</v>
      </c>
      <c r="FW2058" s="8">
        <f t="shared" si="466"/>
        <v>-14</v>
      </c>
      <c r="FY2058">
        <f t="shared" si="467"/>
        <v>0.8660254037844386</v>
      </c>
      <c r="FZ2058">
        <f t="shared" si="428"/>
        <v>0.98497422611928565</v>
      </c>
      <c r="GB2058">
        <f t="shared" si="429"/>
        <v>20.014539984388406</v>
      </c>
      <c r="GD2058" s="8">
        <f t="shared" si="468"/>
        <v>-17</v>
      </c>
      <c r="GF2058">
        <f t="shared" si="469"/>
        <v>0.93969262078590832</v>
      </c>
      <c r="GG2058">
        <f t="shared" si="430"/>
        <v>0.98101112546008662</v>
      </c>
      <c r="GI2058">
        <f t="shared" si="431"/>
        <v>19.840028985185313</v>
      </c>
      <c r="GK2058" s="8">
        <f t="shared" si="470"/>
        <v>-20</v>
      </c>
      <c r="GM2058">
        <f t="shared" si="471"/>
        <v>0.98480775301220802</v>
      </c>
      <c r="GN2058">
        <f t="shared" si="432"/>
        <v>0.96149438007669685</v>
      </c>
      <c r="GP2058">
        <f t="shared" si="433"/>
        <v>18.023394859135646</v>
      </c>
      <c r="GR2058" s="8">
        <f t="shared" si="472"/>
        <v>-20</v>
      </c>
      <c r="GT2058">
        <f t="shared" si="473"/>
        <v>0.98480775301220802</v>
      </c>
      <c r="GU2058">
        <f t="shared" si="434"/>
        <v>0.96149438007669685</v>
      </c>
      <c r="GW2058">
        <f t="shared" si="435"/>
        <v>18.023394859135646</v>
      </c>
      <c r="GY2058" s="8">
        <f t="shared" si="474"/>
        <v>-25</v>
      </c>
      <c r="HA2058">
        <f t="shared" si="475"/>
        <v>1</v>
      </c>
      <c r="HB2058">
        <f t="shared" si="436"/>
        <v>1</v>
      </c>
      <c r="HD2058">
        <f t="shared" si="437"/>
        <v>25</v>
      </c>
    </row>
    <row r="2059" spans="1:212" x14ac:dyDescent="0.2">
      <c r="A2059">
        <v>-94</v>
      </c>
      <c r="B2059">
        <f t="shared" si="392"/>
        <v>-94</v>
      </c>
      <c r="C2059">
        <f t="shared" si="393"/>
        <v>-0.17364817766693033</v>
      </c>
      <c r="D2059">
        <f t="shared" si="477"/>
        <v>0.96396997169217635</v>
      </c>
      <c r="E2059">
        <f t="shared" si="438"/>
        <v>-3</v>
      </c>
      <c r="G2059">
        <f t="shared" si="395"/>
        <v>-13.297418619832047</v>
      </c>
      <c r="M2059">
        <f t="shared" si="396"/>
        <v>-0.34202014332566871</v>
      </c>
      <c r="N2059">
        <f t="shared" si="397"/>
        <v>0.8712885921207747</v>
      </c>
      <c r="O2059">
        <f t="shared" si="439"/>
        <v>5</v>
      </c>
      <c r="P2059">
        <f t="shared" si="398"/>
        <v>-10.872961333902383</v>
      </c>
      <c r="Q2059">
        <f t="shared" si="399"/>
        <v>-10.872961333902385</v>
      </c>
      <c r="R2059">
        <f t="shared" si="400"/>
        <v>-0.49999999999999994</v>
      </c>
      <c r="S2059">
        <f t="shared" si="401"/>
        <v>-1.0139745962155611</v>
      </c>
      <c r="U2059">
        <f t="shared" si="440"/>
        <v>7</v>
      </c>
      <c r="X2059">
        <f t="shared" si="402"/>
        <v>-9.3833939954901346</v>
      </c>
      <c r="Z2059">
        <f t="shared" si="441"/>
        <v>-0.64278760968653925</v>
      </c>
      <c r="AA2059">
        <f t="shared" si="403"/>
        <v>-1.6508369693024094</v>
      </c>
      <c r="AB2059">
        <f t="shared" si="442"/>
        <v>-94</v>
      </c>
      <c r="AC2059">
        <f t="shared" si="443"/>
        <v>10</v>
      </c>
      <c r="AE2059">
        <f t="shared" si="404"/>
        <v>-8.4794981488239323</v>
      </c>
      <c r="AG2059">
        <f t="shared" si="444"/>
        <v>-0.76604444311897801</v>
      </c>
      <c r="AH2059">
        <f t="shared" si="405"/>
        <v>-2.2375394964408182</v>
      </c>
      <c r="AJ2059">
        <f t="shared" si="445"/>
        <v>12</v>
      </c>
      <c r="AL2059">
        <f t="shared" si="406"/>
        <v>-6.3761020317433292</v>
      </c>
      <c r="AN2059">
        <f t="shared" si="446"/>
        <v>-0.8660254037844386</v>
      </c>
      <c r="AO2059">
        <f t="shared" si="407"/>
        <v>-2.7562555182294886</v>
      </c>
      <c r="AP2059">
        <f t="shared" si="408"/>
        <v>-94</v>
      </c>
      <c r="AQ2059">
        <f t="shared" si="447"/>
        <v>15</v>
      </c>
      <c r="AS2059">
        <f t="shared" si="409"/>
        <v>-3.8619594257254026</v>
      </c>
      <c r="AU2059">
        <f t="shared" si="448"/>
        <v>-0.93969262078590832</v>
      </c>
      <c r="AV2059">
        <f t="shared" si="410"/>
        <v>-3.1912241108293466</v>
      </c>
      <c r="AX2059">
        <f t="shared" si="449"/>
        <v>18</v>
      </c>
      <c r="AZ2059">
        <f t="shared" si="411"/>
        <v>-7.136236504873715E-2</v>
      </c>
      <c r="BB2059">
        <f t="shared" si="450"/>
        <v>-0.98480775301220802</v>
      </c>
      <c r="BC2059">
        <f t="shared" si="412"/>
        <v>-3.5292289736589715</v>
      </c>
      <c r="BE2059">
        <f t="shared" si="451"/>
        <v>21</v>
      </c>
      <c r="BG2059">
        <f t="shared" si="413"/>
        <v>5.7868969256944878</v>
      </c>
      <c r="BI2059">
        <f t="shared" si="452"/>
        <v>0</v>
      </c>
      <c r="BJ2059">
        <f t="shared" si="414"/>
        <v>1</v>
      </c>
      <c r="BL2059" t="e">
        <f t="shared" si="453"/>
        <v>#DIV/0!</v>
      </c>
      <c r="BN2059" t="e">
        <f t="shared" si="415"/>
        <v>#DIV/0!</v>
      </c>
      <c r="EL2059">
        <v>-94</v>
      </c>
      <c r="EM2059">
        <f t="shared" si="416"/>
        <v>-285.7513075690336</v>
      </c>
      <c r="EN2059">
        <f t="shared" si="454"/>
        <v>1.0600000000000007</v>
      </c>
      <c r="EO2059" s="8">
        <f t="shared" si="455"/>
        <v>-2</v>
      </c>
      <c r="EQ2059">
        <f t="shared" si="456"/>
        <v>0.17364817766693033</v>
      </c>
      <c r="ER2059">
        <f t="shared" si="417"/>
        <v>0.9986996072255625</v>
      </c>
      <c r="ES2059">
        <f t="shared" si="418"/>
        <v>17.660257631345079</v>
      </c>
      <c r="ET2059">
        <f t="shared" si="419"/>
        <v>17.660257631345079</v>
      </c>
      <c r="EU2059" s="8">
        <f t="shared" si="457"/>
        <v>-4</v>
      </c>
      <c r="EW2059">
        <f t="shared" si="458"/>
        <v>0.34202014332566871</v>
      </c>
      <c r="EX2059">
        <f t="shared" si="420"/>
        <v>0.99441584371801539</v>
      </c>
      <c r="EZ2059">
        <f t="shared" si="421"/>
        <v>17.286082959411889</v>
      </c>
      <c r="FB2059" s="8">
        <f t="shared" si="476"/>
        <v>-6</v>
      </c>
      <c r="FD2059">
        <f t="shared" si="459"/>
        <v>0.49999999999999994</v>
      </c>
      <c r="FE2059">
        <f t="shared" si="422"/>
        <v>0.9860254037844387</v>
      </c>
      <c r="FG2059">
        <f t="shared" si="423"/>
        <v>16.670248639404857</v>
      </c>
      <c r="FI2059" s="8">
        <f t="shared" si="460"/>
        <v>-9</v>
      </c>
      <c r="FK2059">
        <f t="shared" si="461"/>
        <v>0.64278760968653925</v>
      </c>
      <c r="FL2059">
        <f t="shared" si="424"/>
        <v>0.9974479826061321</v>
      </c>
      <c r="FN2059">
        <f t="shared" si="425"/>
        <v>22.223152266939049</v>
      </c>
      <c r="FP2059" s="8">
        <f t="shared" si="462"/>
        <v>-11</v>
      </c>
      <c r="FQ2059" s="8">
        <f t="shared" si="463"/>
        <v>-53</v>
      </c>
      <c r="FR2059">
        <f t="shared" si="464"/>
        <v>0.76604444311897801</v>
      </c>
      <c r="FS2059">
        <f t="shared" si="426"/>
        <v>0.97984716465888966</v>
      </c>
      <c r="FT2059" t="e">
        <f t="shared" si="427"/>
        <v>#NUM!</v>
      </c>
      <c r="FU2059" t="e">
        <f t="shared" si="465"/>
        <v>#NUM!</v>
      </c>
      <c r="FW2059" s="8">
        <f t="shared" si="466"/>
        <v>-14</v>
      </c>
      <c r="FY2059">
        <f t="shared" si="467"/>
        <v>0.8660254037844386</v>
      </c>
      <c r="FZ2059">
        <f t="shared" si="428"/>
        <v>0.98497422611928565</v>
      </c>
      <c r="GB2059">
        <f t="shared" si="429"/>
        <v>20.014539984388406</v>
      </c>
      <c r="GD2059" s="8">
        <f t="shared" si="468"/>
        <v>-17</v>
      </c>
      <c r="GF2059">
        <f t="shared" si="469"/>
        <v>0.93969262078590832</v>
      </c>
      <c r="GG2059">
        <f t="shared" si="430"/>
        <v>0.98101112546008662</v>
      </c>
      <c r="GI2059">
        <f t="shared" si="431"/>
        <v>19.840028985185313</v>
      </c>
      <c r="GK2059" s="8">
        <f t="shared" si="470"/>
        <v>-20</v>
      </c>
      <c r="GM2059">
        <f t="shared" si="471"/>
        <v>0.98480775301220802</v>
      </c>
      <c r="GN2059">
        <f t="shared" si="432"/>
        <v>0.96149438007669685</v>
      </c>
      <c r="GP2059">
        <f t="shared" si="433"/>
        <v>18.023394859135646</v>
      </c>
      <c r="GR2059" s="8">
        <f t="shared" si="472"/>
        <v>-20</v>
      </c>
      <c r="GT2059">
        <f t="shared" si="473"/>
        <v>0.98480775301220802</v>
      </c>
      <c r="GU2059">
        <f t="shared" si="434"/>
        <v>0.96149438007669685</v>
      </c>
      <c r="GW2059">
        <f t="shared" si="435"/>
        <v>18.023394859135646</v>
      </c>
      <c r="GY2059" s="8">
        <f t="shared" si="474"/>
        <v>-25</v>
      </c>
      <c r="HA2059">
        <f t="shared" si="475"/>
        <v>1</v>
      </c>
      <c r="HB2059">
        <f t="shared" si="436"/>
        <v>1</v>
      </c>
      <c r="HD2059">
        <f t="shared" si="437"/>
        <v>25</v>
      </c>
    </row>
    <row r="2060" spans="1:212" x14ac:dyDescent="0.2">
      <c r="A2060">
        <v>-93</v>
      </c>
      <c r="B2060">
        <f t="shared" si="392"/>
        <v>-93</v>
      </c>
      <c r="C2060">
        <f t="shared" si="393"/>
        <v>-0.17364817766693033</v>
      </c>
      <c r="D2060">
        <f t="shared" si="477"/>
        <v>0.96396997169217635</v>
      </c>
      <c r="E2060">
        <f t="shared" si="438"/>
        <v>-3</v>
      </c>
      <c r="G2060">
        <f t="shared" si="395"/>
        <v>-13.297418619832047</v>
      </c>
      <c r="M2060">
        <f t="shared" si="396"/>
        <v>-0.34202014332566871</v>
      </c>
      <c r="N2060">
        <f t="shared" si="397"/>
        <v>0.8712885921207747</v>
      </c>
      <c r="O2060">
        <f t="shared" si="439"/>
        <v>5</v>
      </c>
      <c r="P2060">
        <f t="shared" si="398"/>
        <v>-10.872961333902383</v>
      </c>
      <c r="Q2060">
        <f t="shared" si="399"/>
        <v>-10.872961333902385</v>
      </c>
      <c r="R2060">
        <f t="shared" si="400"/>
        <v>-0.49999999999999994</v>
      </c>
      <c r="S2060">
        <f t="shared" si="401"/>
        <v>-0.99397459621556095</v>
      </c>
      <c r="U2060">
        <f t="shared" si="440"/>
        <v>7</v>
      </c>
      <c r="X2060">
        <f t="shared" si="402"/>
        <v>-9.3833939954901346</v>
      </c>
      <c r="Z2060">
        <f t="shared" si="441"/>
        <v>-0.64278760968653925</v>
      </c>
      <c r="AA2060">
        <f t="shared" si="403"/>
        <v>-1.625125464914948</v>
      </c>
      <c r="AB2060">
        <f t="shared" si="442"/>
        <v>-93</v>
      </c>
      <c r="AC2060">
        <f t="shared" si="443"/>
        <v>10</v>
      </c>
      <c r="AE2060">
        <f t="shared" si="404"/>
        <v>-8.4794981488239323</v>
      </c>
      <c r="AG2060">
        <f t="shared" si="444"/>
        <v>-0.76604444311897801</v>
      </c>
      <c r="AH2060">
        <f t="shared" si="405"/>
        <v>-2.2068977187160588</v>
      </c>
      <c r="AJ2060">
        <f t="shared" si="445"/>
        <v>12</v>
      </c>
      <c r="AL2060">
        <f t="shared" si="406"/>
        <v>-6.3761020317433292</v>
      </c>
      <c r="AN2060">
        <f t="shared" si="446"/>
        <v>-0.8660254037844386</v>
      </c>
      <c r="AO2060">
        <f t="shared" si="407"/>
        <v>-2.7216145020781113</v>
      </c>
      <c r="AP2060">
        <f t="shared" si="408"/>
        <v>-93</v>
      </c>
      <c r="AQ2060">
        <f t="shared" si="447"/>
        <v>15</v>
      </c>
      <c r="AS2060">
        <f t="shared" si="409"/>
        <v>-3.8619594257254026</v>
      </c>
      <c r="AU2060">
        <f t="shared" si="448"/>
        <v>-0.93969262078590832</v>
      </c>
      <c r="AV2060">
        <f t="shared" si="410"/>
        <v>-3.1536364059979105</v>
      </c>
      <c r="AX2060">
        <f t="shared" si="449"/>
        <v>18</v>
      </c>
      <c r="AZ2060">
        <f t="shared" si="411"/>
        <v>-7.136236504873715E-2</v>
      </c>
      <c r="BB2060">
        <f t="shared" si="450"/>
        <v>-0.98480775301220802</v>
      </c>
      <c r="BC2060">
        <f t="shared" si="412"/>
        <v>-3.4898366635384832</v>
      </c>
      <c r="BE2060">
        <f t="shared" si="451"/>
        <v>21</v>
      </c>
      <c r="BG2060">
        <f t="shared" si="413"/>
        <v>5.7868969256944878</v>
      </c>
      <c r="BI2060">
        <f t="shared" si="452"/>
        <v>0</v>
      </c>
      <c r="BJ2060">
        <f t="shared" si="414"/>
        <v>1</v>
      </c>
      <c r="BL2060" t="e">
        <f t="shared" si="453"/>
        <v>#DIV/0!</v>
      </c>
      <c r="BN2060" t="e">
        <f t="shared" si="415"/>
        <v>#DIV/0!</v>
      </c>
      <c r="EL2060">
        <v>-93</v>
      </c>
      <c r="EM2060">
        <f t="shared" si="416"/>
        <v>-285.7513075690336</v>
      </c>
      <c r="EN2060">
        <f t="shared" si="454"/>
        <v>1.0700000000000007</v>
      </c>
      <c r="EO2060" s="8">
        <f t="shared" si="455"/>
        <v>-2</v>
      </c>
      <c r="EQ2060">
        <f t="shared" si="456"/>
        <v>0.17364817766693033</v>
      </c>
      <c r="ER2060">
        <f t="shared" si="417"/>
        <v>0.9986996072255625</v>
      </c>
      <c r="ES2060">
        <f t="shared" si="418"/>
        <v>17.660257631345079</v>
      </c>
      <c r="ET2060">
        <f t="shared" si="419"/>
        <v>17.660257631345079</v>
      </c>
      <c r="EU2060" s="8">
        <f t="shared" si="457"/>
        <v>-4</v>
      </c>
      <c r="EW2060">
        <f t="shared" si="458"/>
        <v>0.34202014332566871</v>
      </c>
      <c r="EX2060">
        <f t="shared" si="420"/>
        <v>0.99441584371801539</v>
      </c>
      <c r="EZ2060">
        <f t="shared" si="421"/>
        <v>17.286082959411889</v>
      </c>
      <c r="FB2060" s="8">
        <f t="shared" si="476"/>
        <v>-6</v>
      </c>
      <c r="FD2060">
        <f t="shared" si="459"/>
        <v>0.49999999999999994</v>
      </c>
      <c r="FE2060">
        <f t="shared" si="422"/>
        <v>0.9860254037844387</v>
      </c>
      <c r="FG2060">
        <f t="shared" si="423"/>
        <v>16.670248639404857</v>
      </c>
      <c r="FI2060" s="8">
        <f t="shared" si="460"/>
        <v>-9</v>
      </c>
      <c r="FK2060">
        <f t="shared" si="461"/>
        <v>0.64278760968653925</v>
      </c>
      <c r="FL2060">
        <f t="shared" si="424"/>
        <v>0.9974479826061321</v>
      </c>
      <c r="FN2060">
        <f t="shared" si="425"/>
        <v>22.223152266939049</v>
      </c>
      <c r="FP2060" s="8">
        <f t="shared" si="462"/>
        <v>-11</v>
      </c>
      <c r="FQ2060" s="8">
        <f t="shared" si="463"/>
        <v>-53</v>
      </c>
      <c r="FR2060">
        <f t="shared" si="464"/>
        <v>0.76604444311897801</v>
      </c>
      <c r="FS2060">
        <f t="shared" si="426"/>
        <v>0.97984716465888966</v>
      </c>
      <c r="FT2060" t="e">
        <f t="shared" si="427"/>
        <v>#NUM!</v>
      </c>
      <c r="FU2060" t="e">
        <f t="shared" si="465"/>
        <v>#NUM!</v>
      </c>
      <c r="FW2060" s="8">
        <f t="shared" si="466"/>
        <v>-14</v>
      </c>
      <c r="FY2060">
        <f t="shared" si="467"/>
        <v>0.8660254037844386</v>
      </c>
      <c r="FZ2060">
        <f t="shared" si="428"/>
        <v>0.98497422611928565</v>
      </c>
      <c r="GB2060">
        <f t="shared" si="429"/>
        <v>20.014539984388406</v>
      </c>
      <c r="GD2060" s="8">
        <f t="shared" si="468"/>
        <v>-17</v>
      </c>
      <c r="GF2060">
        <f t="shared" si="469"/>
        <v>0.93969262078590832</v>
      </c>
      <c r="GG2060">
        <f t="shared" si="430"/>
        <v>0.98101112546008662</v>
      </c>
      <c r="GI2060">
        <f t="shared" si="431"/>
        <v>19.840028985185313</v>
      </c>
      <c r="GK2060" s="8">
        <f t="shared" si="470"/>
        <v>-20</v>
      </c>
      <c r="GM2060">
        <f t="shared" si="471"/>
        <v>0.98480775301220802</v>
      </c>
      <c r="GN2060">
        <f t="shared" si="432"/>
        <v>0.96149438007669685</v>
      </c>
      <c r="GP2060">
        <f t="shared" si="433"/>
        <v>18.023394859135646</v>
      </c>
      <c r="GR2060" s="8">
        <f t="shared" si="472"/>
        <v>-20</v>
      </c>
      <c r="GT2060">
        <f t="shared" si="473"/>
        <v>0.98480775301220802</v>
      </c>
      <c r="GU2060">
        <f t="shared" si="434"/>
        <v>0.96149438007669685</v>
      </c>
      <c r="GW2060">
        <f t="shared" si="435"/>
        <v>18.023394859135646</v>
      </c>
      <c r="GY2060" s="8">
        <f t="shared" si="474"/>
        <v>-25</v>
      </c>
      <c r="HA2060">
        <f t="shared" si="475"/>
        <v>1</v>
      </c>
      <c r="HB2060">
        <f t="shared" si="436"/>
        <v>1</v>
      </c>
      <c r="HD2060">
        <f t="shared" si="437"/>
        <v>25</v>
      </c>
    </row>
    <row r="2061" spans="1:212" x14ac:dyDescent="0.2">
      <c r="A2061">
        <v>-92</v>
      </c>
      <c r="B2061">
        <f t="shared" si="392"/>
        <v>-92</v>
      </c>
      <c r="C2061">
        <f t="shared" si="393"/>
        <v>-0.17364817766693033</v>
      </c>
      <c r="D2061">
        <f t="shared" si="477"/>
        <v>0.96396997169217635</v>
      </c>
      <c r="E2061">
        <f t="shared" si="438"/>
        <v>-3</v>
      </c>
      <c r="G2061">
        <f t="shared" si="395"/>
        <v>-13.297418619832047</v>
      </c>
      <c r="M2061">
        <f t="shared" si="396"/>
        <v>-0.34202014332566871</v>
      </c>
      <c r="N2061">
        <f t="shared" si="397"/>
        <v>0.8712885921207747</v>
      </c>
      <c r="O2061">
        <f t="shared" si="439"/>
        <v>5</v>
      </c>
      <c r="P2061">
        <f t="shared" si="398"/>
        <v>-10.872961333902383</v>
      </c>
      <c r="Q2061">
        <f t="shared" si="399"/>
        <v>-10.872961333902385</v>
      </c>
      <c r="R2061">
        <f t="shared" si="400"/>
        <v>-0.49999999999999994</v>
      </c>
      <c r="S2061">
        <f t="shared" si="401"/>
        <v>-0.97397459621556093</v>
      </c>
      <c r="U2061">
        <f t="shared" si="440"/>
        <v>7</v>
      </c>
      <c r="X2061">
        <f t="shared" si="402"/>
        <v>-9.3833939954901346</v>
      </c>
      <c r="Z2061">
        <f t="shared" si="441"/>
        <v>-0.64278760968653925</v>
      </c>
      <c r="AA2061">
        <f t="shared" si="403"/>
        <v>-1.5994139605274866</v>
      </c>
      <c r="AB2061">
        <f t="shared" si="442"/>
        <v>-92</v>
      </c>
      <c r="AC2061">
        <f t="shared" si="443"/>
        <v>10</v>
      </c>
      <c r="AE2061">
        <f t="shared" si="404"/>
        <v>-8.4794981488239323</v>
      </c>
      <c r="AG2061">
        <f t="shared" si="444"/>
        <v>-0.76604444311897801</v>
      </c>
      <c r="AH2061">
        <f t="shared" si="405"/>
        <v>-2.1762559409912998</v>
      </c>
      <c r="AJ2061">
        <f t="shared" si="445"/>
        <v>12</v>
      </c>
      <c r="AL2061">
        <f t="shared" si="406"/>
        <v>-6.3761020317433292</v>
      </c>
      <c r="AN2061">
        <f t="shared" si="446"/>
        <v>-0.8660254037844386</v>
      </c>
      <c r="AO2061">
        <f t="shared" si="407"/>
        <v>-2.6869734859267336</v>
      </c>
      <c r="AP2061">
        <f t="shared" si="408"/>
        <v>-92</v>
      </c>
      <c r="AQ2061">
        <f t="shared" si="447"/>
        <v>15</v>
      </c>
      <c r="AS2061">
        <f t="shared" si="409"/>
        <v>-3.8619594257254026</v>
      </c>
      <c r="AU2061">
        <f t="shared" si="448"/>
        <v>-0.93969262078590832</v>
      </c>
      <c r="AV2061">
        <f t="shared" si="410"/>
        <v>-3.1160487011664739</v>
      </c>
      <c r="AX2061">
        <f t="shared" si="449"/>
        <v>18</v>
      </c>
      <c r="AZ2061">
        <f t="shared" si="411"/>
        <v>-7.136236504873715E-2</v>
      </c>
      <c r="BB2061">
        <f t="shared" si="450"/>
        <v>-0.98480775301220802</v>
      </c>
      <c r="BC2061">
        <f t="shared" si="412"/>
        <v>-3.4504443534179949</v>
      </c>
      <c r="BE2061">
        <f t="shared" si="451"/>
        <v>21</v>
      </c>
      <c r="BG2061">
        <f t="shared" si="413"/>
        <v>5.7868969256944878</v>
      </c>
      <c r="BI2061">
        <f t="shared" si="452"/>
        <v>0</v>
      </c>
      <c r="BJ2061">
        <f t="shared" si="414"/>
        <v>1</v>
      </c>
      <c r="BL2061" t="e">
        <f t="shared" si="453"/>
        <v>#DIV/0!</v>
      </c>
      <c r="BN2061" t="e">
        <f t="shared" si="415"/>
        <v>#DIV/0!</v>
      </c>
      <c r="EL2061">
        <v>-92</v>
      </c>
      <c r="EM2061">
        <f t="shared" si="416"/>
        <v>-285.7513075690336</v>
      </c>
      <c r="EN2061">
        <f t="shared" si="454"/>
        <v>1.0800000000000007</v>
      </c>
      <c r="EO2061" s="8">
        <f t="shared" si="455"/>
        <v>-2</v>
      </c>
      <c r="EQ2061">
        <f t="shared" si="456"/>
        <v>0.17364817766693033</v>
      </c>
      <c r="ER2061">
        <f t="shared" si="417"/>
        <v>0.9986996072255625</v>
      </c>
      <c r="ES2061">
        <f t="shared" si="418"/>
        <v>17.660257631345079</v>
      </c>
      <c r="ET2061">
        <f t="shared" si="419"/>
        <v>17.660257631345079</v>
      </c>
      <c r="EU2061" s="8">
        <f t="shared" si="457"/>
        <v>-4</v>
      </c>
      <c r="EW2061">
        <f t="shared" si="458"/>
        <v>0.34202014332566871</v>
      </c>
      <c r="EX2061">
        <f t="shared" si="420"/>
        <v>0.99441584371801539</v>
      </c>
      <c r="EZ2061">
        <f t="shared" si="421"/>
        <v>17.286082959411889</v>
      </c>
      <c r="FB2061" s="8">
        <f t="shared" si="476"/>
        <v>-6</v>
      </c>
      <c r="FD2061">
        <f t="shared" si="459"/>
        <v>0.49999999999999994</v>
      </c>
      <c r="FE2061">
        <f t="shared" si="422"/>
        <v>0.9860254037844387</v>
      </c>
      <c r="FG2061">
        <f t="shared" si="423"/>
        <v>16.670248639404857</v>
      </c>
      <c r="FI2061" s="8">
        <f t="shared" si="460"/>
        <v>-9</v>
      </c>
      <c r="FK2061">
        <f t="shared" si="461"/>
        <v>0.64278760968653925</v>
      </c>
      <c r="FL2061">
        <f t="shared" si="424"/>
        <v>0.9974479826061321</v>
      </c>
      <c r="FN2061">
        <f t="shared" si="425"/>
        <v>22.223152266939049</v>
      </c>
      <c r="FP2061" s="8">
        <f t="shared" si="462"/>
        <v>-11</v>
      </c>
      <c r="FQ2061" s="8">
        <f t="shared" si="463"/>
        <v>-53</v>
      </c>
      <c r="FR2061">
        <f t="shared" si="464"/>
        <v>0.76604444311897801</v>
      </c>
      <c r="FS2061">
        <f t="shared" si="426"/>
        <v>0.97984716465888966</v>
      </c>
      <c r="FT2061" t="e">
        <f t="shared" si="427"/>
        <v>#NUM!</v>
      </c>
      <c r="FU2061" t="e">
        <f t="shared" si="465"/>
        <v>#NUM!</v>
      </c>
      <c r="FW2061" s="8">
        <f t="shared" si="466"/>
        <v>-14</v>
      </c>
      <c r="FY2061">
        <f t="shared" si="467"/>
        <v>0.8660254037844386</v>
      </c>
      <c r="FZ2061">
        <f t="shared" si="428"/>
        <v>0.98497422611928565</v>
      </c>
      <c r="GB2061">
        <f t="shared" si="429"/>
        <v>20.014539984388406</v>
      </c>
      <c r="GD2061" s="8">
        <f t="shared" si="468"/>
        <v>-17</v>
      </c>
      <c r="GF2061">
        <f t="shared" si="469"/>
        <v>0.93969262078590832</v>
      </c>
      <c r="GG2061">
        <f t="shared" si="430"/>
        <v>0.98101112546008662</v>
      </c>
      <c r="GI2061">
        <f t="shared" si="431"/>
        <v>19.840028985185313</v>
      </c>
      <c r="GK2061" s="8">
        <f t="shared" si="470"/>
        <v>-20</v>
      </c>
      <c r="GM2061">
        <f t="shared" si="471"/>
        <v>0.98480775301220802</v>
      </c>
      <c r="GN2061">
        <f t="shared" si="432"/>
        <v>0.96149438007669685</v>
      </c>
      <c r="GP2061">
        <f t="shared" si="433"/>
        <v>18.023394859135646</v>
      </c>
      <c r="GR2061" s="8">
        <f t="shared" si="472"/>
        <v>-20</v>
      </c>
      <c r="GT2061">
        <f t="shared" si="473"/>
        <v>0.98480775301220802</v>
      </c>
      <c r="GU2061">
        <f t="shared" si="434"/>
        <v>0.96149438007669685</v>
      </c>
      <c r="GW2061">
        <f t="shared" si="435"/>
        <v>18.023394859135646</v>
      </c>
      <c r="GY2061" s="8">
        <f t="shared" si="474"/>
        <v>-25</v>
      </c>
      <c r="HA2061">
        <f t="shared" si="475"/>
        <v>1</v>
      </c>
      <c r="HB2061">
        <f t="shared" si="436"/>
        <v>1</v>
      </c>
      <c r="HD2061">
        <f t="shared" si="437"/>
        <v>25</v>
      </c>
    </row>
    <row r="2062" spans="1:212" x14ac:dyDescent="0.2">
      <c r="A2062">
        <v>-91</v>
      </c>
      <c r="B2062">
        <f t="shared" si="392"/>
        <v>-91</v>
      </c>
      <c r="C2062">
        <f t="shared" si="393"/>
        <v>-0.17364817766693033</v>
      </c>
      <c r="D2062">
        <f t="shared" si="477"/>
        <v>0.96396997169217635</v>
      </c>
      <c r="E2062">
        <f t="shared" si="438"/>
        <v>-3</v>
      </c>
      <c r="G2062">
        <f t="shared" si="395"/>
        <v>-13.297418619832047</v>
      </c>
      <c r="M2062">
        <f t="shared" si="396"/>
        <v>-0.34202014332566871</v>
      </c>
      <c r="N2062">
        <f t="shared" si="397"/>
        <v>0.8712885921207747</v>
      </c>
      <c r="O2062">
        <f t="shared" si="439"/>
        <v>5</v>
      </c>
      <c r="P2062">
        <f t="shared" si="398"/>
        <v>-10.872961333902383</v>
      </c>
      <c r="Q2062">
        <f t="shared" si="399"/>
        <v>-10.872961333902385</v>
      </c>
      <c r="R2062">
        <f t="shared" si="400"/>
        <v>-0.49999999999999994</v>
      </c>
      <c r="S2062">
        <f t="shared" si="401"/>
        <v>-0.95397459621556091</v>
      </c>
      <c r="U2062">
        <f t="shared" si="440"/>
        <v>7</v>
      </c>
      <c r="X2062">
        <f t="shared" si="402"/>
        <v>-9.3833939954901346</v>
      </c>
      <c r="Z2062">
        <f t="shared" si="441"/>
        <v>-0.64278760968653925</v>
      </c>
      <c r="AA2062">
        <f t="shared" si="403"/>
        <v>-1.5737024561400248</v>
      </c>
      <c r="AB2062">
        <f t="shared" si="442"/>
        <v>-91</v>
      </c>
      <c r="AC2062">
        <f t="shared" si="443"/>
        <v>10</v>
      </c>
      <c r="AE2062">
        <f t="shared" si="404"/>
        <v>-8.4794981488239323</v>
      </c>
      <c r="AG2062">
        <f t="shared" si="444"/>
        <v>-0.76604444311897801</v>
      </c>
      <c r="AH2062">
        <f t="shared" si="405"/>
        <v>-2.1456141632665404</v>
      </c>
      <c r="AJ2062">
        <f t="shared" si="445"/>
        <v>12</v>
      </c>
      <c r="AL2062">
        <f t="shared" si="406"/>
        <v>-6.3761020317433292</v>
      </c>
      <c r="AN2062">
        <f t="shared" si="446"/>
        <v>-0.8660254037844386</v>
      </c>
      <c r="AO2062">
        <f t="shared" si="407"/>
        <v>-2.6523324697753559</v>
      </c>
      <c r="AP2062">
        <f t="shared" si="408"/>
        <v>-91</v>
      </c>
      <c r="AQ2062">
        <f t="shared" si="447"/>
        <v>15</v>
      </c>
      <c r="AS2062">
        <f t="shared" si="409"/>
        <v>-3.8619594257254026</v>
      </c>
      <c r="AU2062">
        <f t="shared" si="448"/>
        <v>-0.93969262078590832</v>
      </c>
      <c r="AV2062">
        <f t="shared" si="410"/>
        <v>-3.0784609963350378</v>
      </c>
      <c r="AX2062">
        <f t="shared" si="449"/>
        <v>18</v>
      </c>
      <c r="AZ2062">
        <f t="shared" si="411"/>
        <v>-7.136236504873715E-2</v>
      </c>
      <c r="BB2062">
        <f t="shared" si="450"/>
        <v>-0.98480775301220802</v>
      </c>
      <c r="BC2062">
        <f t="shared" si="412"/>
        <v>-3.4110520432975067</v>
      </c>
      <c r="BE2062">
        <f t="shared" si="451"/>
        <v>21</v>
      </c>
      <c r="BG2062">
        <f t="shared" si="413"/>
        <v>5.7868969256944878</v>
      </c>
      <c r="BI2062">
        <f t="shared" si="452"/>
        <v>0</v>
      </c>
      <c r="BJ2062">
        <f t="shared" si="414"/>
        <v>1</v>
      </c>
      <c r="BL2062" t="e">
        <f t="shared" si="453"/>
        <v>#DIV/0!</v>
      </c>
      <c r="BN2062" t="e">
        <f t="shared" si="415"/>
        <v>#DIV/0!</v>
      </c>
      <c r="EL2062">
        <v>-91</v>
      </c>
      <c r="EM2062">
        <f t="shared" si="416"/>
        <v>-285.7513075690336</v>
      </c>
      <c r="EN2062">
        <f t="shared" si="454"/>
        <v>1.0900000000000007</v>
      </c>
      <c r="EO2062" s="8">
        <f t="shared" si="455"/>
        <v>-2</v>
      </c>
      <c r="EQ2062">
        <f t="shared" si="456"/>
        <v>0.17364817766693033</v>
      </c>
      <c r="ER2062">
        <f t="shared" si="417"/>
        <v>0.9986996072255625</v>
      </c>
      <c r="ES2062">
        <f t="shared" si="418"/>
        <v>17.660257631345079</v>
      </c>
      <c r="ET2062">
        <f t="shared" si="419"/>
        <v>17.660257631345079</v>
      </c>
      <c r="EU2062" s="8">
        <f t="shared" si="457"/>
        <v>-4</v>
      </c>
      <c r="EW2062">
        <f t="shared" si="458"/>
        <v>0.34202014332566871</v>
      </c>
      <c r="EX2062">
        <f t="shared" si="420"/>
        <v>0.99441584371801539</v>
      </c>
      <c r="EZ2062">
        <f t="shared" si="421"/>
        <v>17.286082959411889</v>
      </c>
      <c r="FB2062" s="8">
        <f t="shared" si="476"/>
        <v>-6</v>
      </c>
      <c r="FD2062">
        <f t="shared" si="459"/>
        <v>0.49999999999999994</v>
      </c>
      <c r="FE2062">
        <f t="shared" si="422"/>
        <v>0.9860254037844387</v>
      </c>
      <c r="FG2062">
        <f t="shared" si="423"/>
        <v>16.670248639404857</v>
      </c>
      <c r="FI2062" s="8">
        <f t="shared" si="460"/>
        <v>-9</v>
      </c>
      <c r="FK2062">
        <f t="shared" si="461"/>
        <v>0.64278760968653925</v>
      </c>
      <c r="FL2062">
        <f t="shared" si="424"/>
        <v>0.9974479826061321</v>
      </c>
      <c r="FN2062">
        <f t="shared" si="425"/>
        <v>22.223152266939049</v>
      </c>
      <c r="FP2062" s="8">
        <f t="shared" si="462"/>
        <v>-11</v>
      </c>
      <c r="FQ2062" s="8">
        <f t="shared" si="463"/>
        <v>-53</v>
      </c>
      <c r="FR2062">
        <f t="shared" si="464"/>
        <v>0.76604444311897801</v>
      </c>
      <c r="FS2062">
        <f t="shared" si="426"/>
        <v>0.97984716465888966</v>
      </c>
      <c r="FT2062" t="e">
        <f t="shared" si="427"/>
        <v>#NUM!</v>
      </c>
      <c r="FU2062" t="e">
        <f t="shared" si="465"/>
        <v>#NUM!</v>
      </c>
      <c r="FW2062" s="8">
        <f t="shared" si="466"/>
        <v>-14</v>
      </c>
      <c r="FY2062">
        <f t="shared" si="467"/>
        <v>0.8660254037844386</v>
      </c>
      <c r="FZ2062">
        <f t="shared" si="428"/>
        <v>0.98497422611928565</v>
      </c>
      <c r="GB2062">
        <f t="shared" si="429"/>
        <v>20.014539984388406</v>
      </c>
      <c r="GD2062" s="8">
        <f t="shared" si="468"/>
        <v>-17</v>
      </c>
      <c r="GF2062">
        <f t="shared" si="469"/>
        <v>0.93969262078590832</v>
      </c>
      <c r="GG2062">
        <f t="shared" si="430"/>
        <v>0.98101112546008662</v>
      </c>
      <c r="GI2062">
        <f t="shared" si="431"/>
        <v>19.840028985185313</v>
      </c>
      <c r="GK2062" s="8">
        <f t="shared" si="470"/>
        <v>-20</v>
      </c>
      <c r="GM2062">
        <f t="shared" si="471"/>
        <v>0.98480775301220802</v>
      </c>
      <c r="GN2062">
        <f t="shared" si="432"/>
        <v>0.96149438007669685</v>
      </c>
      <c r="GP2062">
        <f t="shared" si="433"/>
        <v>18.023394859135646</v>
      </c>
      <c r="GR2062" s="8">
        <f t="shared" si="472"/>
        <v>-20</v>
      </c>
      <c r="GT2062">
        <f t="shared" si="473"/>
        <v>0.98480775301220802</v>
      </c>
      <c r="GU2062">
        <f t="shared" si="434"/>
        <v>0.96149438007669685</v>
      </c>
      <c r="GW2062">
        <f t="shared" si="435"/>
        <v>18.023394859135646</v>
      </c>
      <c r="GY2062" s="8">
        <f t="shared" si="474"/>
        <v>-25</v>
      </c>
      <c r="HA2062">
        <f t="shared" si="475"/>
        <v>1</v>
      </c>
      <c r="HB2062">
        <f t="shared" si="436"/>
        <v>1</v>
      </c>
      <c r="HD2062">
        <f t="shared" si="437"/>
        <v>25</v>
      </c>
    </row>
    <row r="2063" spans="1:212" x14ac:dyDescent="0.2">
      <c r="A2063">
        <v>-90</v>
      </c>
      <c r="B2063">
        <f t="shared" si="392"/>
        <v>-90</v>
      </c>
      <c r="C2063">
        <f t="shared" si="393"/>
        <v>-0.17364817766693033</v>
      </c>
      <c r="D2063">
        <f t="shared" si="477"/>
        <v>0.96396997169217635</v>
      </c>
      <c r="E2063">
        <f t="shared" si="438"/>
        <v>-3</v>
      </c>
      <c r="G2063">
        <f t="shared" si="395"/>
        <v>-13.297418619832047</v>
      </c>
      <c r="M2063">
        <f t="shared" si="396"/>
        <v>-0.34202014332566871</v>
      </c>
      <c r="N2063">
        <f t="shared" si="397"/>
        <v>0.8712885921207747</v>
      </c>
      <c r="O2063">
        <f t="shared" si="439"/>
        <v>5</v>
      </c>
      <c r="P2063">
        <f t="shared" si="398"/>
        <v>-10.872961333902383</v>
      </c>
      <c r="Q2063">
        <f t="shared" si="399"/>
        <v>-10.872961333902385</v>
      </c>
      <c r="R2063">
        <f t="shared" si="400"/>
        <v>-0.49999999999999994</v>
      </c>
      <c r="S2063">
        <f t="shared" si="401"/>
        <v>-0.93397459621556111</v>
      </c>
      <c r="U2063">
        <f t="shared" si="440"/>
        <v>7</v>
      </c>
      <c r="X2063">
        <f t="shared" si="402"/>
        <v>-9.3833939954901346</v>
      </c>
      <c r="Z2063">
        <f t="shared" si="441"/>
        <v>-0.64278760968653925</v>
      </c>
      <c r="AA2063">
        <f t="shared" si="403"/>
        <v>-1.5479909517525634</v>
      </c>
      <c r="AB2063">
        <f t="shared" si="442"/>
        <v>-90</v>
      </c>
      <c r="AC2063">
        <f t="shared" si="443"/>
        <v>10</v>
      </c>
      <c r="AE2063">
        <f t="shared" si="404"/>
        <v>-8.4794981488239323</v>
      </c>
      <c r="AG2063">
        <f t="shared" si="444"/>
        <v>-0.76604444311897801</v>
      </c>
      <c r="AH2063">
        <f t="shared" si="405"/>
        <v>-2.1149723855417815</v>
      </c>
      <c r="AJ2063">
        <f t="shared" si="445"/>
        <v>12</v>
      </c>
      <c r="AL2063">
        <f t="shared" si="406"/>
        <v>-6.3761020317433292</v>
      </c>
      <c r="AN2063">
        <f t="shared" si="446"/>
        <v>-0.8660254037844386</v>
      </c>
      <c r="AO2063">
        <f t="shared" si="407"/>
        <v>-2.6176914536239786</v>
      </c>
      <c r="AP2063">
        <f t="shared" si="408"/>
        <v>-90</v>
      </c>
      <c r="AQ2063">
        <f t="shared" si="447"/>
        <v>15</v>
      </c>
      <c r="AS2063">
        <f t="shared" si="409"/>
        <v>-3.8619594257254026</v>
      </c>
      <c r="AU2063">
        <f t="shared" si="448"/>
        <v>-0.93969262078590832</v>
      </c>
      <c r="AV2063">
        <f t="shared" si="410"/>
        <v>-3.0408732915036012</v>
      </c>
      <c r="AX2063">
        <f t="shared" si="449"/>
        <v>18</v>
      </c>
      <c r="AZ2063">
        <f t="shared" si="411"/>
        <v>-7.136236504873715E-2</v>
      </c>
      <c r="BB2063">
        <f t="shared" si="450"/>
        <v>-0.98480775301220802</v>
      </c>
      <c r="BC2063">
        <f t="shared" si="412"/>
        <v>-3.3716597331770184</v>
      </c>
      <c r="BE2063">
        <f t="shared" si="451"/>
        <v>21</v>
      </c>
      <c r="BG2063">
        <f t="shared" si="413"/>
        <v>5.7868969256944878</v>
      </c>
      <c r="BI2063">
        <f t="shared" si="452"/>
        <v>0</v>
      </c>
      <c r="BJ2063">
        <f t="shared" si="414"/>
        <v>1</v>
      </c>
      <c r="BL2063" t="e">
        <f t="shared" si="453"/>
        <v>#DIV/0!</v>
      </c>
      <c r="BN2063" t="e">
        <f t="shared" si="415"/>
        <v>#DIV/0!</v>
      </c>
      <c r="EL2063">
        <v>-90</v>
      </c>
      <c r="EM2063">
        <f t="shared" si="416"/>
        <v>-285.7513075690336</v>
      </c>
      <c r="EN2063">
        <f t="shared" si="454"/>
        <v>1.1000000000000008</v>
      </c>
      <c r="EO2063" s="8">
        <f t="shared" si="455"/>
        <v>-2</v>
      </c>
      <c r="EQ2063">
        <f t="shared" si="456"/>
        <v>0.17364817766693033</v>
      </c>
      <c r="ER2063">
        <f t="shared" si="417"/>
        <v>0.9986996072255625</v>
      </c>
      <c r="ES2063">
        <f t="shared" si="418"/>
        <v>17.660257631345079</v>
      </c>
      <c r="ET2063">
        <f t="shared" si="419"/>
        <v>17.660257631345079</v>
      </c>
      <c r="EU2063" s="8">
        <f t="shared" si="457"/>
        <v>-4</v>
      </c>
      <c r="EW2063">
        <f t="shared" si="458"/>
        <v>0.34202014332566871</v>
      </c>
      <c r="EX2063">
        <f t="shared" si="420"/>
        <v>0.99441584371801539</v>
      </c>
      <c r="EZ2063">
        <f t="shared" si="421"/>
        <v>17.286082959411889</v>
      </c>
      <c r="FB2063" s="8">
        <f t="shared" si="476"/>
        <v>-6</v>
      </c>
      <c r="FD2063">
        <f t="shared" si="459"/>
        <v>0.49999999999999994</v>
      </c>
      <c r="FE2063">
        <f t="shared" si="422"/>
        <v>0.9860254037844387</v>
      </c>
      <c r="FG2063">
        <f t="shared" si="423"/>
        <v>16.670248639404857</v>
      </c>
      <c r="FI2063" s="8">
        <f t="shared" si="460"/>
        <v>-9</v>
      </c>
      <c r="FK2063">
        <f t="shared" si="461"/>
        <v>0.64278760968653925</v>
      </c>
      <c r="FL2063">
        <f t="shared" si="424"/>
        <v>0.9974479826061321</v>
      </c>
      <c r="FN2063">
        <f t="shared" si="425"/>
        <v>22.223152266939049</v>
      </c>
      <c r="FP2063" s="8">
        <f t="shared" si="462"/>
        <v>-11</v>
      </c>
      <c r="FQ2063" s="8">
        <f t="shared" si="463"/>
        <v>-53</v>
      </c>
      <c r="FR2063">
        <f t="shared" si="464"/>
        <v>0.76604444311897801</v>
      </c>
      <c r="FS2063">
        <f t="shared" si="426"/>
        <v>0.97984716465888966</v>
      </c>
      <c r="FT2063" t="e">
        <f t="shared" si="427"/>
        <v>#NUM!</v>
      </c>
      <c r="FU2063" t="e">
        <f t="shared" si="465"/>
        <v>#NUM!</v>
      </c>
      <c r="FW2063" s="8">
        <f t="shared" si="466"/>
        <v>-14</v>
      </c>
      <c r="FY2063">
        <f t="shared" si="467"/>
        <v>0.8660254037844386</v>
      </c>
      <c r="FZ2063">
        <f t="shared" si="428"/>
        <v>0.98497422611928565</v>
      </c>
      <c r="GB2063">
        <f t="shared" si="429"/>
        <v>20.014539984388406</v>
      </c>
      <c r="GD2063" s="8">
        <f t="shared" si="468"/>
        <v>-17</v>
      </c>
      <c r="GF2063">
        <f t="shared" si="469"/>
        <v>0.93969262078590832</v>
      </c>
      <c r="GG2063">
        <f t="shared" si="430"/>
        <v>0.98101112546008662</v>
      </c>
      <c r="GI2063">
        <f t="shared" si="431"/>
        <v>19.840028985185313</v>
      </c>
      <c r="GK2063" s="8">
        <f t="shared" si="470"/>
        <v>-20</v>
      </c>
      <c r="GM2063">
        <f t="shared" si="471"/>
        <v>0.98480775301220802</v>
      </c>
      <c r="GN2063">
        <f t="shared" si="432"/>
        <v>0.96149438007669685</v>
      </c>
      <c r="GP2063">
        <f t="shared" si="433"/>
        <v>18.023394859135646</v>
      </c>
      <c r="GR2063" s="8">
        <f t="shared" si="472"/>
        <v>-20</v>
      </c>
      <c r="GT2063">
        <f t="shared" si="473"/>
        <v>0.98480775301220802</v>
      </c>
      <c r="GU2063">
        <f t="shared" si="434"/>
        <v>0.96149438007669685</v>
      </c>
      <c r="GW2063">
        <f t="shared" si="435"/>
        <v>18.023394859135646</v>
      </c>
      <c r="GY2063" s="8">
        <f t="shared" si="474"/>
        <v>-25</v>
      </c>
      <c r="HA2063">
        <f t="shared" si="475"/>
        <v>1</v>
      </c>
      <c r="HB2063">
        <f t="shared" si="436"/>
        <v>1</v>
      </c>
      <c r="HD2063">
        <f t="shared" si="437"/>
        <v>25</v>
      </c>
    </row>
    <row r="2064" spans="1:212" x14ac:dyDescent="0.2">
      <c r="A2064">
        <v>-89</v>
      </c>
      <c r="B2064">
        <f t="shared" si="392"/>
        <v>-89</v>
      </c>
      <c r="C2064">
        <f t="shared" si="393"/>
        <v>-0.17364817766693033</v>
      </c>
      <c r="D2064">
        <f t="shared" si="477"/>
        <v>0.96396997169217635</v>
      </c>
      <c r="E2064">
        <f t="shared" si="438"/>
        <v>-3</v>
      </c>
      <c r="G2064">
        <f t="shared" si="395"/>
        <v>-13.297418619832047</v>
      </c>
      <c r="M2064">
        <f t="shared" si="396"/>
        <v>-0.34202014332566871</v>
      </c>
      <c r="N2064">
        <f t="shared" si="397"/>
        <v>0.8712885921207747</v>
      </c>
      <c r="O2064">
        <f t="shared" si="439"/>
        <v>5</v>
      </c>
      <c r="P2064">
        <f t="shared" si="398"/>
        <v>-10.872961333902383</v>
      </c>
      <c r="Q2064">
        <f t="shared" si="399"/>
        <v>-10.872961333902385</v>
      </c>
      <c r="R2064">
        <f t="shared" si="400"/>
        <v>-0.49999999999999994</v>
      </c>
      <c r="S2064">
        <f t="shared" si="401"/>
        <v>-0.9139745962155611</v>
      </c>
      <c r="U2064">
        <f t="shared" si="440"/>
        <v>7</v>
      </c>
      <c r="X2064">
        <f t="shared" si="402"/>
        <v>-9.3833939954901346</v>
      </c>
      <c r="Z2064">
        <f t="shared" si="441"/>
        <v>-0.64278760968653925</v>
      </c>
      <c r="AA2064">
        <f t="shared" si="403"/>
        <v>-1.5222794473651016</v>
      </c>
      <c r="AB2064">
        <f t="shared" si="442"/>
        <v>-89</v>
      </c>
      <c r="AC2064">
        <f t="shared" si="443"/>
        <v>10</v>
      </c>
      <c r="AE2064">
        <f t="shared" si="404"/>
        <v>-8.4794981488239323</v>
      </c>
      <c r="AG2064">
        <f t="shared" si="444"/>
        <v>-0.76604444311897801</v>
      </c>
      <c r="AH2064">
        <f t="shared" si="405"/>
        <v>-2.0843306078170225</v>
      </c>
      <c r="AJ2064">
        <f t="shared" si="445"/>
        <v>12</v>
      </c>
      <c r="AL2064">
        <f t="shared" si="406"/>
        <v>-6.3761020317433292</v>
      </c>
      <c r="AN2064">
        <f t="shared" si="446"/>
        <v>-0.8660254037844386</v>
      </c>
      <c r="AO2064">
        <f t="shared" si="407"/>
        <v>-2.5830504374726009</v>
      </c>
      <c r="AP2064">
        <f t="shared" si="408"/>
        <v>-89</v>
      </c>
      <c r="AQ2064">
        <f t="shared" si="447"/>
        <v>15</v>
      </c>
      <c r="AS2064">
        <f t="shared" si="409"/>
        <v>-3.8619594257254026</v>
      </c>
      <c r="AU2064">
        <f t="shared" si="448"/>
        <v>-0.93969262078590832</v>
      </c>
      <c r="AV2064">
        <f t="shared" si="410"/>
        <v>-3.0032855866721651</v>
      </c>
      <c r="AX2064">
        <f t="shared" si="449"/>
        <v>18</v>
      </c>
      <c r="AZ2064">
        <f t="shared" si="411"/>
        <v>-7.136236504873715E-2</v>
      </c>
      <c r="BB2064">
        <f t="shared" si="450"/>
        <v>-0.98480775301220802</v>
      </c>
      <c r="BC2064">
        <f t="shared" si="412"/>
        <v>-3.3322674230565301</v>
      </c>
      <c r="BE2064">
        <f t="shared" si="451"/>
        <v>21</v>
      </c>
      <c r="BG2064">
        <f t="shared" si="413"/>
        <v>5.7868969256944878</v>
      </c>
      <c r="BI2064">
        <f t="shared" si="452"/>
        <v>0</v>
      </c>
      <c r="BJ2064">
        <f t="shared" si="414"/>
        <v>1</v>
      </c>
      <c r="BL2064" t="e">
        <f t="shared" si="453"/>
        <v>#DIV/0!</v>
      </c>
      <c r="BN2064" t="e">
        <f t="shared" si="415"/>
        <v>#DIV/0!</v>
      </c>
      <c r="EL2064">
        <v>-89</v>
      </c>
      <c r="EM2064">
        <f t="shared" si="416"/>
        <v>-285.7513075690336</v>
      </c>
      <c r="EN2064">
        <f t="shared" si="454"/>
        <v>1.1100000000000008</v>
      </c>
      <c r="EO2064" s="8">
        <f t="shared" si="455"/>
        <v>-2</v>
      </c>
      <c r="EQ2064">
        <f t="shared" si="456"/>
        <v>0.17364817766693033</v>
      </c>
      <c r="ER2064">
        <f t="shared" si="417"/>
        <v>0.9986996072255625</v>
      </c>
      <c r="ES2064">
        <f t="shared" si="418"/>
        <v>17.660257631345079</v>
      </c>
      <c r="ET2064">
        <f t="shared" si="419"/>
        <v>17.660257631345079</v>
      </c>
      <c r="EU2064" s="8">
        <f t="shared" si="457"/>
        <v>-4</v>
      </c>
      <c r="EW2064">
        <f t="shared" si="458"/>
        <v>0.34202014332566871</v>
      </c>
      <c r="EX2064">
        <f t="shared" si="420"/>
        <v>0.99441584371801539</v>
      </c>
      <c r="EZ2064">
        <f t="shared" si="421"/>
        <v>17.286082959411889</v>
      </c>
      <c r="FB2064" s="8">
        <f t="shared" si="476"/>
        <v>-6</v>
      </c>
      <c r="FD2064">
        <f t="shared" si="459"/>
        <v>0.49999999999999994</v>
      </c>
      <c r="FE2064">
        <f t="shared" si="422"/>
        <v>0.9860254037844387</v>
      </c>
      <c r="FG2064">
        <f t="shared" si="423"/>
        <v>16.670248639404857</v>
      </c>
      <c r="FI2064" s="8">
        <f t="shared" si="460"/>
        <v>-9</v>
      </c>
      <c r="FK2064">
        <f t="shared" si="461"/>
        <v>0.64278760968653925</v>
      </c>
      <c r="FL2064">
        <f t="shared" si="424"/>
        <v>0.9974479826061321</v>
      </c>
      <c r="FN2064">
        <f t="shared" si="425"/>
        <v>22.223152266939049</v>
      </c>
      <c r="FP2064" s="8">
        <f t="shared" si="462"/>
        <v>-11</v>
      </c>
      <c r="FQ2064" s="8">
        <f t="shared" si="463"/>
        <v>-53</v>
      </c>
      <c r="FR2064">
        <f t="shared" si="464"/>
        <v>0.76604444311897801</v>
      </c>
      <c r="FS2064">
        <f t="shared" si="426"/>
        <v>0.97984716465888966</v>
      </c>
      <c r="FT2064" t="e">
        <f t="shared" si="427"/>
        <v>#NUM!</v>
      </c>
      <c r="FU2064" t="e">
        <f t="shared" si="465"/>
        <v>#NUM!</v>
      </c>
      <c r="FW2064" s="8">
        <f t="shared" si="466"/>
        <v>-14</v>
      </c>
      <c r="FY2064">
        <f t="shared" si="467"/>
        <v>0.8660254037844386</v>
      </c>
      <c r="FZ2064">
        <f t="shared" si="428"/>
        <v>0.98497422611928565</v>
      </c>
      <c r="GB2064">
        <f t="shared" si="429"/>
        <v>20.014539984388406</v>
      </c>
      <c r="GD2064" s="8">
        <f t="shared" si="468"/>
        <v>-17</v>
      </c>
      <c r="GF2064">
        <f t="shared" si="469"/>
        <v>0.93969262078590832</v>
      </c>
      <c r="GG2064">
        <f t="shared" si="430"/>
        <v>0.98101112546008662</v>
      </c>
      <c r="GI2064">
        <f t="shared" si="431"/>
        <v>19.840028985185313</v>
      </c>
      <c r="GK2064" s="8">
        <f t="shared" si="470"/>
        <v>-20</v>
      </c>
      <c r="GM2064">
        <f t="shared" si="471"/>
        <v>0.98480775301220802</v>
      </c>
      <c r="GN2064">
        <f t="shared" si="432"/>
        <v>0.96149438007669685</v>
      </c>
      <c r="GP2064">
        <f t="shared" si="433"/>
        <v>18.023394859135646</v>
      </c>
      <c r="GR2064" s="8">
        <f t="shared" si="472"/>
        <v>-20</v>
      </c>
      <c r="GT2064">
        <f t="shared" si="473"/>
        <v>0.98480775301220802</v>
      </c>
      <c r="GU2064">
        <f t="shared" si="434"/>
        <v>0.96149438007669685</v>
      </c>
      <c r="GW2064">
        <f t="shared" si="435"/>
        <v>18.023394859135646</v>
      </c>
      <c r="GY2064" s="8">
        <f t="shared" si="474"/>
        <v>-25</v>
      </c>
      <c r="HA2064">
        <f t="shared" si="475"/>
        <v>1</v>
      </c>
      <c r="HB2064">
        <f t="shared" si="436"/>
        <v>1</v>
      </c>
      <c r="HD2064">
        <f t="shared" si="437"/>
        <v>25</v>
      </c>
    </row>
    <row r="2065" spans="1:212" x14ac:dyDescent="0.2">
      <c r="A2065">
        <v>-88</v>
      </c>
      <c r="B2065">
        <f t="shared" si="392"/>
        <v>-88</v>
      </c>
      <c r="C2065">
        <f t="shared" si="393"/>
        <v>-0.17364817766693033</v>
      </c>
      <c r="D2065">
        <f t="shared" si="477"/>
        <v>0.96396997169217635</v>
      </c>
      <c r="E2065">
        <f t="shared" si="438"/>
        <v>-3</v>
      </c>
      <c r="G2065">
        <f t="shared" si="395"/>
        <v>-13.297418619832047</v>
      </c>
      <c r="M2065">
        <f t="shared" si="396"/>
        <v>-0.34202014332566871</v>
      </c>
      <c r="N2065">
        <f t="shared" si="397"/>
        <v>0.8712885921207747</v>
      </c>
      <c r="O2065">
        <f t="shared" si="439"/>
        <v>5</v>
      </c>
      <c r="P2065">
        <f t="shared" si="398"/>
        <v>-10.872961333902383</v>
      </c>
      <c r="Q2065">
        <f t="shared" si="399"/>
        <v>-10.872961333902385</v>
      </c>
      <c r="R2065">
        <f t="shared" si="400"/>
        <v>-0.49999999999999994</v>
      </c>
      <c r="S2065">
        <f t="shared" si="401"/>
        <v>-0.89397459621556108</v>
      </c>
      <c r="U2065">
        <f t="shared" si="440"/>
        <v>7</v>
      </c>
      <c r="X2065">
        <f t="shared" si="402"/>
        <v>-9.3833939954901346</v>
      </c>
      <c r="Z2065">
        <f t="shared" si="441"/>
        <v>-0.64278760968653925</v>
      </c>
      <c r="AA2065">
        <f t="shared" si="403"/>
        <v>-1.4965679429776402</v>
      </c>
      <c r="AB2065">
        <f t="shared" si="442"/>
        <v>-88</v>
      </c>
      <c r="AC2065">
        <f t="shared" si="443"/>
        <v>10</v>
      </c>
      <c r="AE2065">
        <f t="shared" si="404"/>
        <v>-8.4794981488239323</v>
      </c>
      <c r="AG2065">
        <f t="shared" si="444"/>
        <v>-0.76604444311897801</v>
      </c>
      <c r="AH2065">
        <f t="shared" si="405"/>
        <v>-2.0536888300922631</v>
      </c>
      <c r="AJ2065">
        <f t="shared" si="445"/>
        <v>12</v>
      </c>
      <c r="AL2065">
        <f t="shared" si="406"/>
        <v>-6.3761020317433292</v>
      </c>
      <c r="AN2065">
        <f t="shared" si="446"/>
        <v>-0.8660254037844386</v>
      </c>
      <c r="AO2065">
        <f t="shared" si="407"/>
        <v>-2.5484094213212236</v>
      </c>
      <c r="AP2065">
        <f t="shared" si="408"/>
        <v>-88</v>
      </c>
      <c r="AQ2065">
        <f t="shared" si="447"/>
        <v>15</v>
      </c>
      <c r="AS2065">
        <f t="shared" si="409"/>
        <v>-3.8619594257254026</v>
      </c>
      <c r="AU2065">
        <f t="shared" si="448"/>
        <v>-0.93969262078590832</v>
      </c>
      <c r="AV2065">
        <f t="shared" si="410"/>
        <v>-2.9656978818407285</v>
      </c>
      <c r="AX2065">
        <f t="shared" si="449"/>
        <v>18</v>
      </c>
      <c r="AZ2065">
        <f t="shared" si="411"/>
        <v>-7.136236504873715E-2</v>
      </c>
      <c r="BB2065">
        <f t="shared" si="450"/>
        <v>-0.98480775301220802</v>
      </c>
      <c r="BC2065">
        <f t="shared" si="412"/>
        <v>-3.2928751129360418</v>
      </c>
      <c r="BE2065">
        <f t="shared" si="451"/>
        <v>21</v>
      </c>
      <c r="BG2065">
        <f t="shared" si="413"/>
        <v>5.7868969256944878</v>
      </c>
      <c r="BI2065">
        <f t="shared" si="452"/>
        <v>0</v>
      </c>
      <c r="BJ2065">
        <f t="shared" si="414"/>
        <v>1</v>
      </c>
      <c r="BL2065" t="e">
        <f t="shared" si="453"/>
        <v>#DIV/0!</v>
      </c>
      <c r="BN2065" t="e">
        <f t="shared" si="415"/>
        <v>#DIV/0!</v>
      </c>
      <c r="EL2065">
        <v>-88</v>
      </c>
      <c r="EM2065">
        <f t="shared" si="416"/>
        <v>-285.7513075690336</v>
      </c>
      <c r="EN2065">
        <f t="shared" si="454"/>
        <v>1.1200000000000008</v>
      </c>
      <c r="EO2065" s="8">
        <f t="shared" si="455"/>
        <v>-2</v>
      </c>
      <c r="EQ2065">
        <f t="shared" si="456"/>
        <v>0.17364817766693033</v>
      </c>
      <c r="ER2065">
        <f t="shared" si="417"/>
        <v>0.9986996072255625</v>
      </c>
      <c r="ES2065">
        <f t="shared" si="418"/>
        <v>17.660257631345079</v>
      </c>
      <c r="ET2065">
        <f t="shared" si="419"/>
        <v>17.660257631345079</v>
      </c>
      <c r="EU2065" s="8">
        <f t="shared" si="457"/>
        <v>-4</v>
      </c>
      <c r="EW2065">
        <f t="shared" si="458"/>
        <v>0.34202014332566871</v>
      </c>
      <c r="EX2065">
        <f t="shared" si="420"/>
        <v>0.99441584371801539</v>
      </c>
      <c r="EZ2065">
        <f t="shared" si="421"/>
        <v>17.286082959411889</v>
      </c>
      <c r="FB2065" s="8">
        <f t="shared" si="476"/>
        <v>-6</v>
      </c>
      <c r="FD2065">
        <f t="shared" si="459"/>
        <v>0.49999999999999994</v>
      </c>
      <c r="FE2065">
        <f t="shared" si="422"/>
        <v>0.9860254037844387</v>
      </c>
      <c r="FG2065">
        <f t="shared" si="423"/>
        <v>16.670248639404857</v>
      </c>
      <c r="FI2065" s="8">
        <f t="shared" si="460"/>
        <v>-9</v>
      </c>
      <c r="FK2065">
        <f t="shared" si="461"/>
        <v>0.64278760968653925</v>
      </c>
      <c r="FL2065">
        <f t="shared" si="424"/>
        <v>0.9974479826061321</v>
      </c>
      <c r="FN2065">
        <f t="shared" si="425"/>
        <v>22.223152266939049</v>
      </c>
      <c r="FP2065" s="8">
        <f t="shared" si="462"/>
        <v>-11</v>
      </c>
      <c r="FQ2065" s="8">
        <f t="shared" si="463"/>
        <v>-53</v>
      </c>
      <c r="FR2065">
        <f t="shared" si="464"/>
        <v>0.76604444311897801</v>
      </c>
      <c r="FS2065">
        <f t="shared" si="426"/>
        <v>0.97984716465888966</v>
      </c>
      <c r="FT2065" t="e">
        <f t="shared" si="427"/>
        <v>#NUM!</v>
      </c>
      <c r="FU2065" t="e">
        <f t="shared" si="465"/>
        <v>#NUM!</v>
      </c>
      <c r="FW2065" s="8">
        <f t="shared" si="466"/>
        <v>-14</v>
      </c>
      <c r="FY2065">
        <f t="shared" si="467"/>
        <v>0.8660254037844386</v>
      </c>
      <c r="FZ2065">
        <f t="shared" si="428"/>
        <v>0.98497422611928565</v>
      </c>
      <c r="GB2065">
        <f t="shared" si="429"/>
        <v>20.014539984388406</v>
      </c>
      <c r="GD2065" s="8">
        <f t="shared" si="468"/>
        <v>-17</v>
      </c>
      <c r="GF2065">
        <f t="shared" si="469"/>
        <v>0.93969262078590832</v>
      </c>
      <c r="GG2065">
        <f t="shared" si="430"/>
        <v>0.98101112546008662</v>
      </c>
      <c r="GI2065">
        <f t="shared" si="431"/>
        <v>19.840028985185313</v>
      </c>
      <c r="GK2065" s="8">
        <f t="shared" si="470"/>
        <v>-20</v>
      </c>
      <c r="GM2065">
        <f t="shared" si="471"/>
        <v>0.98480775301220802</v>
      </c>
      <c r="GN2065">
        <f t="shared" si="432"/>
        <v>0.96149438007669685</v>
      </c>
      <c r="GP2065">
        <f t="shared" si="433"/>
        <v>18.023394859135646</v>
      </c>
      <c r="GR2065" s="8">
        <f t="shared" si="472"/>
        <v>-20</v>
      </c>
      <c r="GT2065">
        <f t="shared" si="473"/>
        <v>0.98480775301220802</v>
      </c>
      <c r="GU2065">
        <f t="shared" si="434"/>
        <v>0.96149438007669685</v>
      </c>
      <c r="GW2065">
        <f t="shared" si="435"/>
        <v>18.023394859135646</v>
      </c>
      <c r="GY2065" s="8">
        <f t="shared" si="474"/>
        <v>-25</v>
      </c>
      <c r="HA2065">
        <f t="shared" si="475"/>
        <v>1</v>
      </c>
      <c r="HB2065">
        <f t="shared" si="436"/>
        <v>1</v>
      </c>
      <c r="HD2065">
        <f t="shared" si="437"/>
        <v>25</v>
      </c>
    </row>
    <row r="2066" spans="1:212" x14ac:dyDescent="0.2">
      <c r="A2066">
        <v>-87</v>
      </c>
      <c r="B2066">
        <f t="shared" si="392"/>
        <v>-87</v>
      </c>
      <c r="C2066">
        <f t="shared" si="393"/>
        <v>-0.17364817766693033</v>
      </c>
      <c r="D2066">
        <f t="shared" si="477"/>
        <v>0.96396997169217635</v>
      </c>
      <c r="E2066">
        <f t="shared" si="438"/>
        <v>-3</v>
      </c>
      <c r="G2066">
        <f t="shared" si="395"/>
        <v>-13.297418619832047</v>
      </c>
      <c r="M2066">
        <f t="shared" si="396"/>
        <v>-0.34202014332566871</v>
      </c>
      <c r="N2066">
        <f t="shared" si="397"/>
        <v>0.8712885921207747</v>
      </c>
      <c r="O2066">
        <f t="shared" si="439"/>
        <v>5</v>
      </c>
      <c r="P2066">
        <f t="shared" si="398"/>
        <v>-10.872961333902383</v>
      </c>
      <c r="Q2066">
        <f t="shared" si="399"/>
        <v>-10.872961333902385</v>
      </c>
      <c r="R2066">
        <f t="shared" si="400"/>
        <v>-0.49999999999999994</v>
      </c>
      <c r="S2066">
        <f t="shared" si="401"/>
        <v>-0.87397459621556106</v>
      </c>
      <c r="U2066">
        <f t="shared" si="440"/>
        <v>7</v>
      </c>
      <c r="X2066">
        <f t="shared" si="402"/>
        <v>-9.3833939954901346</v>
      </c>
      <c r="Z2066">
        <f t="shared" si="441"/>
        <v>-0.64278760968653925</v>
      </c>
      <c r="AA2066">
        <f t="shared" si="403"/>
        <v>-1.4708564385901788</v>
      </c>
      <c r="AB2066">
        <f t="shared" si="442"/>
        <v>-87</v>
      </c>
      <c r="AC2066">
        <f t="shared" si="443"/>
        <v>10</v>
      </c>
      <c r="AE2066">
        <f t="shared" si="404"/>
        <v>-8.4794981488239323</v>
      </c>
      <c r="AG2066">
        <f t="shared" si="444"/>
        <v>-0.76604444311897801</v>
      </c>
      <c r="AH2066">
        <f t="shared" si="405"/>
        <v>-2.0230470523675042</v>
      </c>
      <c r="AJ2066">
        <f t="shared" si="445"/>
        <v>12</v>
      </c>
      <c r="AL2066">
        <f t="shared" si="406"/>
        <v>-6.3761020317433292</v>
      </c>
      <c r="AN2066">
        <f t="shared" si="446"/>
        <v>-0.8660254037844386</v>
      </c>
      <c r="AO2066">
        <f t="shared" si="407"/>
        <v>-2.5137684051698459</v>
      </c>
      <c r="AP2066">
        <f t="shared" si="408"/>
        <v>-87</v>
      </c>
      <c r="AQ2066">
        <f t="shared" si="447"/>
        <v>15</v>
      </c>
      <c r="AS2066">
        <f t="shared" si="409"/>
        <v>-3.8619594257254026</v>
      </c>
      <c r="AU2066">
        <f t="shared" si="448"/>
        <v>-0.93969262078590832</v>
      </c>
      <c r="AV2066">
        <f t="shared" si="410"/>
        <v>-2.9281101770092923</v>
      </c>
      <c r="AX2066">
        <f t="shared" si="449"/>
        <v>18</v>
      </c>
      <c r="AZ2066">
        <f t="shared" si="411"/>
        <v>-7.136236504873715E-2</v>
      </c>
      <c r="BB2066">
        <f t="shared" si="450"/>
        <v>-0.98480775301220802</v>
      </c>
      <c r="BC2066">
        <f t="shared" si="412"/>
        <v>-3.2534828028155536</v>
      </c>
      <c r="BE2066">
        <f t="shared" si="451"/>
        <v>21</v>
      </c>
      <c r="BG2066">
        <f t="shared" si="413"/>
        <v>5.7868969256944878</v>
      </c>
      <c r="BI2066">
        <f t="shared" si="452"/>
        <v>0</v>
      </c>
      <c r="BJ2066">
        <f t="shared" si="414"/>
        <v>1</v>
      </c>
      <c r="BL2066" t="e">
        <f t="shared" si="453"/>
        <v>#DIV/0!</v>
      </c>
      <c r="BN2066" t="e">
        <f t="shared" si="415"/>
        <v>#DIV/0!</v>
      </c>
      <c r="EL2066">
        <v>-87</v>
      </c>
      <c r="EM2066">
        <f t="shared" si="416"/>
        <v>-285.7513075690336</v>
      </c>
      <c r="EN2066">
        <f t="shared" si="454"/>
        <v>1.1300000000000008</v>
      </c>
      <c r="EO2066" s="8">
        <f t="shared" si="455"/>
        <v>-2</v>
      </c>
      <c r="EQ2066">
        <f t="shared" si="456"/>
        <v>0.17364817766693033</v>
      </c>
      <c r="ER2066">
        <f t="shared" si="417"/>
        <v>0.9986996072255625</v>
      </c>
      <c r="ES2066">
        <f t="shared" si="418"/>
        <v>17.660257631345079</v>
      </c>
      <c r="ET2066">
        <f t="shared" si="419"/>
        <v>17.660257631345079</v>
      </c>
      <c r="EU2066" s="8">
        <f t="shared" si="457"/>
        <v>-4</v>
      </c>
      <c r="EW2066">
        <f t="shared" si="458"/>
        <v>0.34202014332566871</v>
      </c>
      <c r="EX2066">
        <f t="shared" si="420"/>
        <v>0.99441584371801539</v>
      </c>
      <c r="EZ2066">
        <f t="shared" si="421"/>
        <v>17.286082959411889</v>
      </c>
      <c r="FB2066" s="8">
        <f t="shared" si="476"/>
        <v>-6</v>
      </c>
      <c r="FD2066">
        <f t="shared" si="459"/>
        <v>0.49999999999999994</v>
      </c>
      <c r="FE2066">
        <f t="shared" si="422"/>
        <v>0.9860254037844387</v>
      </c>
      <c r="FG2066">
        <f t="shared" si="423"/>
        <v>16.670248639404857</v>
      </c>
      <c r="FI2066" s="8">
        <f t="shared" si="460"/>
        <v>-9</v>
      </c>
      <c r="FK2066">
        <f t="shared" si="461"/>
        <v>0.64278760968653925</v>
      </c>
      <c r="FL2066">
        <f t="shared" si="424"/>
        <v>0.9974479826061321</v>
      </c>
      <c r="FN2066">
        <f t="shared" si="425"/>
        <v>22.223152266939049</v>
      </c>
      <c r="FP2066" s="8">
        <f t="shared" si="462"/>
        <v>-11</v>
      </c>
      <c r="FQ2066" s="8">
        <f t="shared" si="463"/>
        <v>-53</v>
      </c>
      <c r="FR2066">
        <f t="shared" si="464"/>
        <v>0.76604444311897801</v>
      </c>
      <c r="FS2066">
        <f t="shared" si="426"/>
        <v>0.97984716465888966</v>
      </c>
      <c r="FT2066" t="e">
        <f t="shared" si="427"/>
        <v>#NUM!</v>
      </c>
      <c r="FU2066" t="e">
        <f t="shared" si="465"/>
        <v>#NUM!</v>
      </c>
      <c r="FW2066" s="8">
        <f t="shared" si="466"/>
        <v>-14</v>
      </c>
      <c r="FY2066">
        <f t="shared" si="467"/>
        <v>0.8660254037844386</v>
      </c>
      <c r="FZ2066">
        <f t="shared" si="428"/>
        <v>0.98497422611928565</v>
      </c>
      <c r="GB2066">
        <f t="shared" si="429"/>
        <v>20.014539984388406</v>
      </c>
      <c r="GD2066" s="8">
        <f t="shared" si="468"/>
        <v>-17</v>
      </c>
      <c r="GF2066">
        <f t="shared" si="469"/>
        <v>0.93969262078590832</v>
      </c>
      <c r="GG2066">
        <f t="shared" si="430"/>
        <v>0.98101112546008662</v>
      </c>
      <c r="GI2066">
        <f t="shared" si="431"/>
        <v>19.840028985185313</v>
      </c>
      <c r="GK2066" s="8">
        <f t="shared" si="470"/>
        <v>-20</v>
      </c>
      <c r="GM2066">
        <f t="shared" si="471"/>
        <v>0.98480775301220802</v>
      </c>
      <c r="GN2066">
        <f t="shared" si="432"/>
        <v>0.96149438007669685</v>
      </c>
      <c r="GP2066">
        <f t="shared" si="433"/>
        <v>18.023394859135646</v>
      </c>
      <c r="GR2066" s="8">
        <f t="shared" si="472"/>
        <v>-20</v>
      </c>
      <c r="GT2066">
        <f t="shared" si="473"/>
        <v>0.98480775301220802</v>
      </c>
      <c r="GU2066">
        <f t="shared" si="434"/>
        <v>0.96149438007669685</v>
      </c>
      <c r="GW2066">
        <f t="shared" si="435"/>
        <v>18.023394859135646</v>
      </c>
      <c r="GY2066" s="8">
        <f t="shared" si="474"/>
        <v>-25</v>
      </c>
      <c r="HA2066">
        <f t="shared" si="475"/>
        <v>1</v>
      </c>
      <c r="HB2066">
        <f t="shared" si="436"/>
        <v>1</v>
      </c>
      <c r="HD2066">
        <f t="shared" si="437"/>
        <v>25</v>
      </c>
    </row>
    <row r="2067" spans="1:212" x14ac:dyDescent="0.2">
      <c r="A2067">
        <v>-86</v>
      </c>
      <c r="B2067">
        <f t="shared" si="392"/>
        <v>-86</v>
      </c>
      <c r="C2067">
        <f t="shared" si="393"/>
        <v>-0.17364817766693033</v>
      </c>
      <c r="D2067">
        <f t="shared" si="477"/>
        <v>0.96396997169217635</v>
      </c>
      <c r="E2067">
        <f t="shared" si="438"/>
        <v>-3</v>
      </c>
      <c r="G2067">
        <f t="shared" si="395"/>
        <v>-13.297418619832047</v>
      </c>
      <c r="M2067">
        <f t="shared" si="396"/>
        <v>-0.34202014332566871</v>
      </c>
      <c r="N2067">
        <f t="shared" si="397"/>
        <v>0.8712885921207747</v>
      </c>
      <c r="O2067">
        <f t="shared" si="439"/>
        <v>5</v>
      </c>
      <c r="P2067">
        <f t="shared" si="398"/>
        <v>-10.872961333902383</v>
      </c>
      <c r="Q2067">
        <f t="shared" si="399"/>
        <v>-10.872961333902385</v>
      </c>
      <c r="R2067">
        <f t="shared" si="400"/>
        <v>-0.49999999999999994</v>
      </c>
      <c r="S2067">
        <f t="shared" si="401"/>
        <v>-0.85397459621556104</v>
      </c>
      <c r="U2067">
        <f t="shared" si="440"/>
        <v>7</v>
      </c>
      <c r="X2067">
        <f t="shared" si="402"/>
        <v>-9.3833939954901346</v>
      </c>
      <c r="Z2067">
        <f t="shared" si="441"/>
        <v>-0.64278760968653925</v>
      </c>
      <c r="AA2067">
        <f t="shared" si="403"/>
        <v>-1.4451449342027169</v>
      </c>
      <c r="AB2067">
        <f t="shared" si="442"/>
        <v>-86</v>
      </c>
      <c r="AC2067">
        <f t="shared" si="443"/>
        <v>10</v>
      </c>
      <c r="AE2067">
        <f t="shared" si="404"/>
        <v>-8.4794981488239323</v>
      </c>
      <c r="AG2067">
        <f t="shared" si="444"/>
        <v>-0.76604444311897801</v>
      </c>
      <c r="AH2067">
        <f t="shared" si="405"/>
        <v>-1.9924052746427452</v>
      </c>
      <c r="AJ2067">
        <f t="shared" si="445"/>
        <v>12</v>
      </c>
      <c r="AL2067">
        <f t="shared" si="406"/>
        <v>-6.3761020317433292</v>
      </c>
      <c r="AN2067">
        <f t="shared" si="446"/>
        <v>-0.8660254037844386</v>
      </c>
      <c r="AO2067">
        <f t="shared" si="407"/>
        <v>-2.4791273890184682</v>
      </c>
      <c r="AP2067">
        <f t="shared" si="408"/>
        <v>-86</v>
      </c>
      <c r="AQ2067">
        <f t="shared" si="447"/>
        <v>15</v>
      </c>
      <c r="AS2067">
        <f t="shared" si="409"/>
        <v>-3.8619594257254026</v>
      </c>
      <c r="AU2067">
        <f t="shared" si="448"/>
        <v>-0.93969262078590832</v>
      </c>
      <c r="AV2067">
        <f t="shared" si="410"/>
        <v>-2.8905224721778562</v>
      </c>
      <c r="AX2067">
        <f t="shared" si="449"/>
        <v>18</v>
      </c>
      <c r="AZ2067">
        <f t="shared" si="411"/>
        <v>-7.136236504873715E-2</v>
      </c>
      <c r="BB2067">
        <f t="shared" si="450"/>
        <v>-0.98480775301220802</v>
      </c>
      <c r="BC2067">
        <f t="shared" si="412"/>
        <v>-3.2140904926950649</v>
      </c>
      <c r="BE2067">
        <f t="shared" si="451"/>
        <v>21</v>
      </c>
      <c r="BG2067">
        <f t="shared" si="413"/>
        <v>5.7868969256944878</v>
      </c>
      <c r="BI2067">
        <f t="shared" si="452"/>
        <v>0</v>
      </c>
      <c r="BJ2067">
        <f t="shared" si="414"/>
        <v>1</v>
      </c>
      <c r="BL2067" t="e">
        <f t="shared" si="453"/>
        <v>#DIV/0!</v>
      </c>
      <c r="BN2067" t="e">
        <f t="shared" si="415"/>
        <v>#DIV/0!</v>
      </c>
      <c r="EL2067">
        <v>-86</v>
      </c>
      <c r="EM2067">
        <f t="shared" si="416"/>
        <v>-285.7513075690336</v>
      </c>
      <c r="EN2067">
        <f t="shared" si="454"/>
        <v>1.1400000000000008</v>
      </c>
      <c r="EO2067" s="8">
        <f t="shared" si="455"/>
        <v>-2</v>
      </c>
      <c r="EQ2067">
        <f t="shared" si="456"/>
        <v>0.17364817766693033</v>
      </c>
      <c r="ER2067">
        <f t="shared" si="417"/>
        <v>0.9986996072255625</v>
      </c>
      <c r="ES2067">
        <f t="shared" si="418"/>
        <v>17.660257631345079</v>
      </c>
      <c r="ET2067">
        <f t="shared" si="419"/>
        <v>17.660257631345079</v>
      </c>
      <c r="EU2067" s="8">
        <f t="shared" si="457"/>
        <v>-4</v>
      </c>
      <c r="EW2067">
        <f t="shared" si="458"/>
        <v>0.34202014332566871</v>
      </c>
      <c r="EX2067">
        <f t="shared" si="420"/>
        <v>0.99441584371801539</v>
      </c>
      <c r="EZ2067">
        <f t="shared" si="421"/>
        <v>17.286082959411889</v>
      </c>
      <c r="FB2067" s="8">
        <f t="shared" si="476"/>
        <v>-6</v>
      </c>
      <c r="FD2067">
        <f t="shared" si="459"/>
        <v>0.49999999999999994</v>
      </c>
      <c r="FE2067">
        <f t="shared" si="422"/>
        <v>0.9860254037844387</v>
      </c>
      <c r="FG2067">
        <f t="shared" si="423"/>
        <v>16.670248639404857</v>
      </c>
      <c r="FI2067" s="8">
        <f t="shared" si="460"/>
        <v>-9</v>
      </c>
      <c r="FK2067">
        <f t="shared" si="461"/>
        <v>0.64278760968653925</v>
      </c>
      <c r="FL2067">
        <f t="shared" si="424"/>
        <v>0.9974479826061321</v>
      </c>
      <c r="FN2067">
        <f t="shared" si="425"/>
        <v>22.223152266939049</v>
      </c>
      <c r="FP2067" s="8">
        <f t="shared" si="462"/>
        <v>-11</v>
      </c>
      <c r="FQ2067" s="8">
        <f t="shared" si="463"/>
        <v>-53</v>
      </c>
      <c r="FR2067">
        <f t="shared" si="464"/>
        <v>0.76604444311897801</v>
      </c>
      <c r="FS2067">
        <f t="shared" si="426"/>
        <v>0.97984716465888966</v>
      </c>
      <c r="FT2067" t="e">
        <f t="shared" si="427"/>
        <v>#NUM!</v>
      </c>
      <c r="FU2067" t="e">
        <f t="shared" si="465"/>
        <v>#NUM!</v>
      </c>
      <c r="FW2067" s="8">
        <f t="shared" si="466"/>
        <v>-14</v>
      </c>
      <c r="FY2067">
        <f t="shared" si="467"/>
        <v>0.8660254037844386</v>
      </c>
      <c r="FZ2067">
        <f t="shared" si="428"/>
        <v>0.98497422611928565</v>
      </c>
      <c r="GB2067">
        <f t="shared" si="429"/>
        <v>20.014539984388406</v>
      </c>
      <c r="GD2067" s="8">
        <f t="shared" si="468"/>
        <v>-17</v>
      </c>
      <c r="GF2067">
        <f t="shared" si="469"/>
        <v>0.93969262078590832</v>
      </c>
      <c r="GG2067">
        <f t="shared" si="430"/>
        <v>0.98101112546008662</v>
      </c>
      <c r="GI2067">
        <f t="shared" si="431"/>
        <v>19.840028985185313</v>
      </c>
      <c r="GK2067" s="8">
        <f t="shared" si="470"/>
        <v>-20</v>
      </c>
      <c r="GM2067">
        <f t="shared" si="471"/>
        <v>0.98480775301220802</v>
      </c>
      <c r="GN2067">
        <f t="shared" si="432"/>
        <v>0.96149438007669685</v>
      </c>
      <c r="GP2067">
        <f t="shared" si="433"/>
        <v>18.023394859135646</v>
      </c>
      <c r="GR2067" s="8">
        <f t="shared" si="472"/>
        <v>-20</v>
      </c>
      <c r="GT2067">
        <f t="shared" si="473"/>
        <v>0.98480775301220802</v>
      </c>
      <c r="GU2067">
        <f t="shared" si="434"/>
        <v>0.96149438007669685</v>
      </c>
      <c r="GW2067">
        <f t="shared" si="435"/>
        <v>18.023394859135646</v>
      </c>
      <c r="GY2067" s="8">
        <f t="shared" si="474"/>
        <v>-25</v>
      </c>
      <c r="HA2067">
        <f t="shared" si="475"/>
        <v>1</v>
      </c>
      <c r="HB2067">
        <f t="shared" si="436"/>
        <v>1</v>
      </c>
      <c r="HD2067">
        <f t="shared" si="437"/>
        <v>25</v>
      </c>
    </row>
    <row r="2068" spans="1:212" x14ac:dyDescent="0.2">
      <c r="A2068">
        <v>-85</v>
      </c>
      <c r="B2068">
        <f t="shared" si="392"/>
        <v>-85</v>
      </c>
      <c r="C2068">
        <f t="shared" si="393"/>
        <v>-0.17364817766693033</v>
      </c>
      <c r="D2068">
        <f t="shared" si="477"/>
        <v>0.96396997169217635</v>
      </c>
      <c r="E2068">
        <f t="shared" si="438"/>
        <v>-3</v>
      </c>
      <c r="G2068">
        <f t="shared" si="395"/>
        <v>-13.297418619832047</v>
      </c>
      <c r="M2068">
        <f t="shared" si="396"/>
        <v>-0.34202014332566871</v>
      </c>
      <c r="N2068">
        <f t="shared" si="397"/>
        <v>0.8712885921207747</v>
      </c>
      <c r="O2068">
        <f t="shared" si="439"/>
        <v>5</v>
      </c>
      <c r="P2068">
        <f t="shared" si="398"/>
        <v>-10.872961333902383</v>
      </c>
      <c r="Q2068">
        <f t="shared" si="399"/>
        <v>-10.872961333902385</v>
      </c>
      <c r="R2068">
        <f t="shared" si="400"/>
        <v>-0.49999999999999994</v>
      </c>
      <c r="S2068">
        <f t="shared" si="401"/>
        <v>-0.83397459621556103</v>
      </c>
      <c r="U2068">
        <f t="shared" si="440"/>
        <v>7</v>
      </c>
      <c r="X2068">
        <f t="shared" si="402"/>
        <v>-9.3833939954901346</v>
      </c>
      <c r="Z2068">
        <f t="shared" si="441"/>
        <v>-0.64278760968653925</v>
      </c>
      <c r="AA2068">
        <f t="shared" si="403"/>
        <v>-1.4194334298152556</v>
      </c>
      <c r="AB2068">
        <f t="shared" si="442"/>
        <v>-85</v>
      </c>
      <c r="AC2068">
        <f t="shared" si="443"/>
        <v>10</v>
      </c>
      <c r="AE2068">
        <f t="shared" si="404"/>
        <v>-8.4794981488239323</v>
      </c>
      <c r="AG2068">
        <f t="shared" si="444"/>
        <v>-0.76604444311897801</v>
      </c>
      <c r="AH2068">
        <f t="shared" si="405"/>
        <v>-1.9617634969179858</v>
      </c>
      <c r="AJ2068">
        <f t="shared" si="445"/>
        <v>12</v>
      </c>
      <c r="AL2068">
        <f t="shared" si="406"/>
        <v>-6.3761020317433292</v>
      </c>
      <c r="AN2068">
        <f t="shared" si="446"/>
        <v>-0.8660254037844386</v>
      </c>
      <c r="AO2068">
        <f t="shared" si="407"/>
        <v>-2.4444863728670909</v>
      </c>
      <c r="AP2068">
        <f t="shared" si="408"/>
        <v>-85</v>
      </c>
      <c r="AQ2068">
        <f t="shared" si="447"/>
        <v>15</v>
      </c>
      <c r="AS2068">
        <f t="shared" si="409"/>
        <v>-3.8619594257254026</v>
      </c>
      <c r="AU2068">
        <f t="shared" si="448"/>
        <v>-0.93969262078590832</v>
      </c>
      <c r="AV2068">
        <f t="shared" si="410"/>
        <v>-2.8529347673464196</v>
      </c>
      <c r="AX2068">
        <f t="shared" si="449"/>
        <v>18</v>
      </c>
      <c r="AZ2068">
        <f t="shared" si="411"/>
        <v>-7.136236504873715E-2</v>
      </c>
      <c r="BB2068">
        <f t="shared" si="450"/>
        <v>-0.98480775301220802</v>
      </c>
      <c r="BC2068">
        <f t="shared" si="412"/>
        <v>-3.1746981825745766</v>
      </c>
      <c r="BE2068">
        <f t="shared" si="451"/>
        <v>21</v>
      </c>
      <c r="BG2068">
        <f t="shared" si="413"/>
        <v>5.7868969256944878</v>
      </c>
      <c r="BI2068">
        <f t="shared" si="452"/>
        <v>0</v>
      </c>
      <c r="BJ2068">
        <f t="shared" si="414"/>
        <v>1</v>
      </c>
      <c r="BL2068" t="e">
        <f t="shared" si="453"/>
        <v>#DIV/0!</v>
      </c>
      <c r="BN2068" t="e">
        <f t="shared" si="415"/>
        <v>#DIV/0!</v>
      </c>
      <c r="EL2068">
        <v>-85</v>
      </c>
      <c r="EM2068">
        <f t="shared" si="416"/>
        <v>-285.7513075690336</v>
      </c>
      <c r="EN2068">
        <f t="shared" si="454"/>
        <v>1.1500000000000008</v>
      </c>
      <c r="EO2068" s="8">
        <f t="shared" si="455"/>
        <v>-2</v>
      </c>
      <c r="EQ2068">
        <f t="shared" si="456"/>
        <v>0.17364817766693033</v>
      </c>
      <c r="ER2068">
        <f t="shared" si="417"/>
        <v>0.9986996072255625</v>
      </c>
      <c r="ES2068">
        <f t="shared" si="418"/>
        <v>17.660257631345079</v>
      </c>
      <c r="ET2068">
        <f t="shared" si="419"/>
        <v>17.660257631345079</v>
      </c>
      <c r="EU2068" s="8">
        <f t="shared" si="457"/>
        <v>-4</v>
      </c>
      <c r="EW2068">
        <f t="shared" si="458"/>
        <v>0.34202014332566871</v>
      </c>
      <c r="EX2068">
        <f t="shared" si="420"/>
        <v>0.99441584371801539</v>
      </c>
      <c r="EZ2068">
        <f t="shared" si="421"/>
        <v>17.286082959411889</v>
      </c>
      <c r="FB2068" s="8">
        <f t="shared" si="476"/>
        <v>-6</v>
      </c>
      <c r="FD2068">
        <f t="shared" si="459"/>
        <v>0.49999999999999994</v>
      </c>
      <c r="FE2068">
        <f t="shared" si="422"/>
        <v>0.9860254037844387</v>
      </c>
      <c r="FG2068">
        <f t="shared" si="423"/>
        <v>16.670248639404857</v>
      </c>
      <c r="FI2068" s="8">
        <f t="shared" si="460"/>
        <v>-9</v>
      </c>
      <c r="FK2068">
        <f t="shared" si="461"/>
        <v>0.64278760968653925</v>
      </c>
      <c r="FL2068">
        <f t="shared" si="424"/>
        <v>0.9974479826061321</v>
      </c>
      <c r="FN2068">
        <f t="shared" si="425"/>
        <v>22.223152266939049</v>
      </c>
      <c r="FP2068" s="8">
        <f t="shared" si="462"/>
        <v>-11</v>
      </c>
      <c r="FQ2068" s="8">
        <f t="shared" si="463"/>
        <v>-53</v>
      </c>
      <c r="FR2068">
        <f t="shared" si="464"/>
        <v>0.76604444311897801</v>
      </c>
      <c r="FS2068">
        <f t="shared" si="426"/>
        <v>0.97984716465888966</v>
      </c>
      <c r="FT2068" t="e">
        <f t="shared" si="427"/>
        <v>#NUM!</v>
      </c>
      <c r="FU2068" t="e">
        <f t="shared" si="465"/>
        <v>#NUM!</v>
      </c>
      <c r="FW2068" s="8">
        <f t="shared" si="466"/>
        <v>-14</v>
      </c>
      <c r="FY2068">
        <f t="shared" si="467"/>
        <v>0.8660254037844386</v>
      </c>
      <c r="FZ2068">
        <f t="shared" si="428"/>
        <v>0.98497422611928565</v>
      </c>
      <c r="GB2068">
        <f t="shared" si="429"/>
        <v>20.014539984388406</v>
      </c>
      <c r="GD2068" s="8">
        <f t="shared" si="468"/>
        <v>-17</v>
      </c>
      <c r="GF2068">
        <f t="shared" si="469"/>
        <v>0.93969262078590832</v>
      </c>
      <c r="GG2068">
        <f t="shared" si="430"/>
        <v>0.98101112546008662</v>
      </c>
      <c r="GI2068">
        <f t="shared" si="431"/>
        <v>19.840028985185313</v>
      </c>
      <c r="GK2068" s="8">
        <f t="shared" si="470"/>
        <v>-20</v>
      </c>
      <c r="GM2068">
        <f t="shared" si="471"/>
        <v>0.98480775301220802</v>
      </c>
      <c r="GN2068">
        <f t="shared" si="432"/>
        <v>0.96149438007669685</v>
      </c>
      <c r="GP2068">
        <f t="shared" si="433"/>
        <v>18.023394859135646</v>
      </c>
      <c r="GR2068" s="8">
        <f t="shared" si="472"/>
        <v>-20</v>
      </c>
      <c r="GT2068">
        <f t="shared" si="473"/>
        <v>0.98480775301220802</v>
      </c>
      <c r="GU2068">
        <f t="shared" si="434"/>
        <v>0.96149438007669685</v>
      </c>
      <c r="GW2068">
        <f t="shared" si="435"/>
        <v>18.023394859135646</v>
      </c>
      <c r="GY2068" s="8">
        <f t="shared" si="474"/>
        <v>-25</v>
      </c>
      <c r="HA2068">
        <f t="shared" si="475"/>
        <v>1</v>
      </c>
      <c r="HB2068">
        <f t="shared" si="436"/>
        <v>1</v>
      </c>
      <c r="HD2068">
        <f t="shared" si="437"/>
        <v>25</v>
      </c>
    </row>
    <row r="2069" spans="1:212" x14ac:dyDescent="0.2">
      <c r="A2069">
        <v>-84</v>
      </c>
      <c r="B2069">
        <f t="shared" si="392"/>
        <v>-84</v>
      </c>
      <c r="C2069">
        <f t="shared" si="393"/>
        <v>-0.17364817766693033</v>
      </c>
      <c r="D2069">
        <f t="shared" si="477"/>
        <v>0.96396997169217635</v>
      </c>
      <c r="E2069">
        <f t="shared" si="438"/>
        <v>-3</v>
      </c>
      <c r="G2069">
        <f t="shared" si="395"/>
        <v>-13.297418619832047</v>
      </c>
      <c r="M2069">
        <f t="shared" si="396"/>
        <v>-0.34202014332566871</v>
      </c>
      <c r="N2069">
        <f t="shared" si="397"/>
        <v>0.8712885921207747</v>
      </c>
      <c r="O2069">
        <f t="shared" si="439"/>
        <v>5</v>
      </c>
      <c r="P2069">
        <f t="shared" si="398"/>
        <v>-10.872961333902383</v>
      </c>
      <c r="Q2069">
        <f t="shared" si="399"/>
        <v>-10.872961333902385</v>
      </c>
      <c r="R2069">
        <f t="shared" si="400"/>
        <v>-0.49999999999999994</v>
      </c>
      <c r="S2069">
        <f t="shared" si="401"/>
        <v>-0.81397459621556101</v>
      </c>
      <c r="U2069">
        <f t="shared" si="440"/>
        <v>7</v>
      </c>
      <c r="X2069">
        <f t="shared" si="402"/>
        <v>-9.3833939954901346</v>
      </c>
      <c r="Z2069">
        <f t="shared" si="441"/>
        <v>-0.64278760968653925</v>
      </c>
      <c r="AA2069">
        <f t="shared" si="403"/>
        <v>-1.3937219254277937</v>
      </c>
      <c r="AB2069">
        <f t="shared" si="442"/>
        <v>-84</v>
      </c>
      <c r="AC2069">
        <f t="shared" si="443"/>
        <v>10</v>
      </c>
      <c r="AE2069">
        <f t="shared" si="404"/>
        <v>-8.4794981488239323</v>
      </c>
      <c r="AG2069">
        <f t="shared" si="444"/>
        <v>-0.76604444311897801</v>
      </c>
      <c r="AH2069">
        <f t="shared" si="405"/>
        <v>-1.9311217191932268</v>
      </c>
      <c r="AJ2069">
        <f t="shared" si="445"/>
        <v>12</v>
      </c>
      <c r="AL2069">
        <f t="shared" si="406"/>
        <v>-6.3761020317433292</v>
      </c>
      <c r="AN2069">
        <f t="shared" si="446"/>
        <v>-0.8660254037844386</v>
      </c>
      <c r="AO2069">
        <f t="shared" si="407"/>
        <v>-2.4098453567157132</v>
      </c>
      <c r="AP2069">
        <f t="shared" si="408"/>
        <v>-84</v>
      </c>
      <c r="AQ2069">
        <f t="shared" si="447"/>
        <v>15</v>
      </c>
      <c r="AS2069">
        <f t="shared" si="409"/>
        <v>-3.8619594257254026</v>
      </c>
      <c r="AU2069">
        <f t="shared" si="448"/>
        <v>-0.93969262078590832</v>
      </c>
      <c r="AV2069">
        <f t="shared" si="410"/>
        <v>-2.8153470625149835</v>
      </c>
      <c r="AX2069">
        <f t="shared" si="449"/>
        <v>18</v>
      </c>
      <c r="AZ2069">
        <f t="shared" si="411"/>
        <v>-7.136236504873715E-2</v>
      </c>
      <c r="BB2069">
        <f t="shared" si="450"/>
        <v>-0.98480775301220802</v>
      </c>
      <c r="BC2069">
        <f t="shared" si="412"/>
        <v>-3.1353058724540883</v>
      </c>
      <c r="BE2069">
        <f t="shared" si="451"/>
        <v>21</v>
      </c>
      <c r="BG2069">
        <f t="shared" si="413"/>
        <v>5.7868969256944878</v>
      </c>
      <c r="BI2069">
        <f t="shared" si="452"/>
        <v>0</v>
      </c>
      <c r="BJ2069">
        <f t="shared" si="414"/>
        <v>1</v>
      </c>
      <c r="BL2069" t="e">
        <f t="shared" si="453"/>
        <v>#DIV/0!</v>
      </c>
      <c r="BN2069" t="e">
        <f t="shared" si="415"/>
        <v>#DIV/0!</v>
      </c>
      <c r="EL2069">
        <v>-84</v>
      </c>
      <c r="EM2069">
        <f t="shared" si="416"/>
        <v>-285.7513075690336</v>
      </c>
      <c r="EN2069">
        <f t="shared" si="454"/>
        <v>1.1600000000000008</v>
      </c>
      <c r="EO2069" s="8">
        <f t="shared" si="455"/>
        <v>-2</v>
      </c>
      <c r="EQ2069">
        <f t="shared" si="456"/>
        <v>0.17364817766693033</v>
      </c>
      <c r="ER2069">
        <f t="shared" si="417"/>
        <v>0.9986996072255625</v>
      </c>
      <c r="ES2069">
        <f t="shared" si="418"/>
        <v>17.660257631345079</v>
      </c>
      <c r="ET2069">
        <f t="shared" si="419"/>
        <v>17.660257631345079</v>
      </c>
      <c r="EU2069" s="8">
        <f t="shared" si="457"/>
        <v>-4</v>
      </c>
      <c r="EW2069">
        <f t="shared" si="458"/>
        <v>0.34202014332566871</v>
      </c>
      <c r="EX2069">
        <f t="shared" si="420"/>
        <v>0.99441584371801539</v>
      </c>
      <c r="EZ2069">
        <f t="shared" si="421"/>
        <v>17.286082959411889</v>
      </c>
      <c r="FB2069" s="8">
        <f t="shared" si="476"/>
        <v>-6</v>
      </c>
      <c r="FD2069">
        <f t="shared" si="459"/>
        <v>0.49999999999999994</v>
      </c>
      <c r="FE2069">
        <f t="shared" si="422"/>
        <v>0.9860254037844387</v>
      </c>
      <c r="FG2069">
        <f t="shared" si="423"/>
        <v>16.670248639404857</v>
      </c>
      <c r="FI2069" s="8">
        <f t="shared" si="460"/>
        <v>-9</v>
      </c>
      <c r="FK2069">
        <f t="shared" si="461"/>
        <v>0.64278760968653925</v>
      </c>
      <c r="FL2069">
        <f t="shared" si="424"/>
        <v>0.9974479826061321</v>
      </c>
      <c r="FN2069">
        <f t="shared" si="425"/>
        <v>22.223152266939049</v>
      </c>
      <c r="FP2069" s="8">
        <f t="shared" si="462"/>
        <v>-11</v>
      </c>
      <c r="FQ2069" s="8">
        <f t="shared" si="463"/>
        <v>-53</v>
      </c>
      <c r="FR2069">
        <f t="shared" si="464"/>
        <v>0.76604444311897801</v>
      </c>
      <c r="FS2069">
        <f t="shared" si="426"/>
        <v>0.97984716465888966</v>
      </c>
      <c r="FT2069" t="e">
        <f t="shared" si="427"/>
        <v>#NUM!</v>
      </c>
      <c r="FU2069" t="e">
        <f t="shared" si="465"/>
        <v>#NUM!</v>
      </c>
      <c r="FW2069" s="8">
        <f t="shared" si="466"/>
        <v>-14</v>
      </c>
      <c r="FY2069">
        <f t="shared" si="467"/>
        <v>0.8660254037844386</v>
      </c>
      <c r="FZ2069">
        <f t="shared" si="428"/>
        <v>0.98497422611928565</v>
      </c>
      <c r="GB2069">
        <f t="shared" si="429"/>
        <v>20.014539984388406</v>
      </c>
      <c r="GD2069" s="8">
        <f t="shared" si="468"/>
        <v>-17</v>
      </c>
      <c r="GF2069">
        <f t="shared" si="469"/>
        <v>0.93969262078590832</v>
      </c>
      <c r="GG2069">
        <f t="shared" si="430"/>
        <v>0.98101112546008662</v>
      </c>
      <c r="GI2069">
        <f t="shared" si="431"/>
        <v>19.840028985185313</v>
      </c>
      <c r="GK2069" s="8">
        <f t="shared" si="470"/>
        <v>-20</v>
      </c>
      <c r="GM2069">
        <f t="shared" si="471"/>
        <v>0.98480775301220802</v>
      </c>
      <c r="GN2069">
        <f t="shared" si="432"/>
        <v>0.96149438007669685</v>
      </c>
      <c r="GP2069">
        <f t="shared" si="433"/>
        <v>18.023394859135646</v>
      </c>
      <c r="GR2069" s="8">
        <f t="shared" si="472"/>
        <v>-20</v>
      </c>
      <c r="GT2069">
        <f t="shared" si="473"/>
        <v>0.98480775301220802</v>
      </c>
      <c r="GU2069">
        <f t="shared" si="434"/>
        <v>0.96149438007669685</v>
      </c>
      <c r="GW2069">
        <f t="shared" si="435"/>
        <v>18.023394859135646</v>
      </c>
      <c r="GY2069" s="8">
        <f t="shared" si="474"/>
        <v>-25</v>
      </c>
      <c r="HA2069">
        <f t="shared" si="475"/>
        <v>1</v>
      </c>
      <c r="HB2069">
        <f t="shared" si="436"/>
        <v>1</v>
      </c>
      <c r="HD2069">
        <f t="shared" si="437"/>
        <v>25</v>
      </c>
    </row>
    <row r="2070" spans="1:212" x14ac:dyDescent="0.2">
      <c r="A2070">
        <v>-83</v>
      </c>
      <c r="B2070">
        <f t="shared" si="392"/>
        <v>-83</v>
      </c>
      <c r="C2070">
        <f t="shared" si="393"/>
        <v>-0.17364817766693033</v>
      </c>
      <c r="D2070">
        <f t="shared" si="477"/>
        <v>0.96396997169217635</v>
      </c>
      <c r="E2070">
        <f t="shared" si="438"/>
        <v>-3</v>
      </c>
      <c r="G2070">
        <f t="shared" si="395"/>
        <v>-13.297418619832047</v>
      </c>
      <c r="M2070">
        <f t="shared" si="396"/>
        <v>-0.34202014332566871</v>
      </c>
      <c r="N2070">
        <f t="shared" si="397"/>
        <v>0.8712885921207747</v>
      </c>
      <c r="O2070">
        <f t="shared" si="439"/>
        <v>5</v>
      </c>
      <c r="P2070">
        <f t="shared" si="398"/>
        <v>-10.872961333902383</v>
      </c>
      <c r="Q2070">
        <f t="shared" si="399"/>
        <v>-10.872961333902385</v>
      </c>
      <c r="R2070">
        <f t="shared" si="400"/>
        <v>-0.49999999999999994</v>
      </c>
      <c r="S2070">
        <f t="shared" si="401"/>
        <v>-0.79397459621556099</v>
      </c>
      <c r="U2070">
        <f t="shared" si="440"/>
        <v>7</v>
      </c>
      <c r="X2070">
        <f t="shared" si="402"/>
        <v>-9.3833939954901346</v>
      </c>
      <c r="Z2070">
        <f t="shared" si="441"/>
        <v>-0.64278760968653925</v>
      </c>
      <c r="AA2070">
        <f t="shared" si="403"/>
        <v>-1.3680104210403323</v>
      </c>
      <c r="AB2070">
        <f t="shared" si="442"/>
        <v>-83</v>
      </c>
      <c r="AC2070">
        <f t="shared" si="443"/>
        <v>10</v>
      </c>
      <c r="AE2070">
        <f t="shared" si="404"/>
        <v>-8.4794981488239323</v>
      </c>
      <c r="AG2070">
        <f t="shared" si="444"/>
        <v>-0.76604444311897801</v>
      </c>
      <c r="AH2070">
        <f t="shared" si="405"/>
        <v>-1.9004799414684674</v>
      </c>
      <c r="AJ2070">
        <f t="shared" si="445"/>
        <v>12</v>
      </c>
      <c r="AL2070">
        <f t="shared" si="406"/>
        <v>-6.3761020317433292</v>
      </c>
      <c r="AN2070">
        <f t="shared" si="446"/>
        <v>-0.8660254037844386</v>
      </c>
      <c r="AO2070">
        <f t="shared" si="407"/>
        <v>-2.3752043405643359</v>
      </c>
      <c r="AP2070">
        <f t="shared" si="408"/>
        <v>-83</v>
      </c>
      <c r="AQ2070">
        <f t="shared" si="447"/>
        <v>15</v>
      </c>
      <c r="AS2070">
        <f t="shared" si="409"/>
        <v>-3.8619594257254026</v>
      </c>
      <c r="AU2070">
        <f t="shared" si="448"/>
        <v>-0.93969262078590832</v>
      </c>
      <c r="AV2070">
        <f t="shared" si="410"/>
        <v>-2.7777593576835469</v>
      </c>
      <c r="AX2070">
        <f t="shared" si="449"/>
        <v>18</v>
      </c>
      <c r="AZ2070">
        <f t="shared" si="411"/>
        <v>-7.136236504873715E-2</v>
      </c>
      <c r="BB2070">
        <f t="shared" si="450"/>
        <v>-0.98480775301220802</v>
      </c>
      <c r="BC2070">
        <f t="shared" si="412"/>
        <v>-3.0959135623336</v>
      </c>
      <c r="BE2070">
        <f t="shared" si="451"/>
        <v>21</v>
      </c>
      <c r="BG2070">
        <f t="shared" si="413"/>
        <v>5.7868969256944878</v>
      </c>
      <c r="BI2070">
        <f t="shared" si="452"/>
        <v>0</v>
      </c>
      <c r="BJ2070">
        <f t="shared" si="414"/>
        <v>1</v>
      </c>
      <c r="BL2070" t="e">
        <f t="shared" si="453"/>
        <v>#DIV/0!</v>
      </c>
      <c r="BN2070" t="e">
        <f t="shared" si="415"/>
        <v>#DIV/0!</v>
      </c>
      <c r="EL2070">
        <v>-83</v>
      </c>
      <c r="EM2070">
        <f t="shared" si="416"/>
        <v>-285.7513075690336</v>
      </c>
      <c r="EN2070">
        <f t="shared" si="454"/>
        <v>1.1700000000000008</v>
      </c>
      <c r="EO2070" s="8">
        <f t="shared" si="455"/>
        <v>-2</v>
      </c>
      <c r="EQ2070">
        <f t="shared" si="456"/>
        <v>0.17364817766693033</v>
      </c>
      <c r="ER2070">
        <f t="shared" si="417"/>
        <v>0.9986996072255625</v>
      </c>
      <c r="ES2070">
        <f t="shared" si="418"/>
        <v>17.660257631345079</v>
      </c>
      <c r="ET2070">
        <f t="shared" si="419"/>
        <v>17.660257631345079</v>
      </c>
      <c r="EU2070" s="8">
        <f t="shared" si="457"/>
        <v>-4</v>
      </c>
      <c r="EW2070">
        <f t="shared" si="458"/>
        <v>0.34202014332566871</v>
      </c>
      <c r="EX2070">
        <f t="shared" si="420"/>
        <v>0.99441584371801539</v>
      </c>
      <c r="EZ2070">
        <f t="shared" si="421"/>
        <v>17.286082959411889</v>
      </c>
      <c r="FB2070" s="8">
        <f t="shared" si="476"/>
        <v>-6</v>
      </c>
      <c r="FD2070">
        <f t="shared" si="459"/>
        <v>0.49999999999999994</v>
      </c>
      <c r="FE2070">
        <f t="shared" si="422"/>
        <v>0.9860254037844387</v>
      </c>
      <c r="FG2070">
        <f t="shared" si="423"/>
        <v>16.670248639404857</v>
      </c>
      <c r="FI2070" s="8">
        <f t="shared" si="460"/>
        <v>-9</v>
      </c>
      <c r="FK2070">
        <f t="shared" si="461"/>
        <v>0.64278760968653925</v>
      </c>
      <c r="FL2070">
        <f t="shared" si="424"/>
        <v>0.9974479826061321</v>
      </c>
      <c r="FN2070">
        <f t="shared" si="425"/>
        <v>22.223152266939049</v>
      </c>
      <c r="FP2070" s="8">
        <f t="shared" si="462"/>
        <v>-11</v>
      </c>
      <c r="FQ2070" s="8">
        <f t="shared" si="463"/>
        <v>-53</v>
      </c>
      <c r="FR2070">
        <f t="shared" si="464"/>
        <v>0.76604444311897801</v>
      </c>
      <c r="FS2070">
        <f t="shared" si="426"/>
        <v>0.97984716465888966</v>
      </c>
      <c r="FT2070" t="e">
        <f t="shared" si="427"/>
        <v>#NUM!</v>
      </c>
      <c r="FU2070" t="e">
        <f t="shared" si="465"/>
        <v>#NUM!</v>
      </c>
      <c r="FW2070" s="8">
        <f t="shared" si="466"/>
        <v>-14</v>
      </c>
      <c r="FY2070">
        <f t="shared" si="467"/>
        <v>0.8660254037844386</v>
      </c>
      <c r="FZ2070">
        <f t="shared" si="428"/>
        <v>0.98497422611928565</v>
      </c>
      <c r="GB2070">
        <f t="shared" si="429"/>
        <v>20.014539984388406</v>
      </c>
      <c r="GD2070" s="8">
        <f t="shared" si="468"/>
        <v>-17</v>
      </c>
      <c r="GF2070">
        <f t="shared" si="469"/>
        <v>0.93969262078590832</v>
      </c>
      <c r="GG2070">
        <f t="shared" si="430"/>
        <v>0.98101112546008662</v>
      </c>
      <c r="GI2070">
        <f t="shared" si="431"/>
        <v>19.840028985185313</v>
      </c>
      <c r="GK2070" s="8">
        <f t="shared" si="470"/>
        <v>-20</v>
      </c>
      <c r="GM2070">
        <f t="shared" si="471"/>
        <v>0.98480775301220802</v>
      </c>
      <c r="GN2070">
        <f t="shared" si="432"/>
        <v>0.96149438007669685</v>
      </c>
      <c r="GP2070">
        <f t="shared" si="433"/>
        <v>18.023394859135646</v>
      </c>
      <c r="GR2070" s="8">
        <f t="shared" si="472"/>
        <v>-20</v>
      </c>
      <c r="GT2070">
        <f t="shared" si="473"/>
        <v>0.98480775301220802</v>
      </c>
      <c r="GU2070">
        <f t="shared" si="434"/>
        <v>0.96149438007669685</v>
      </c>
      <c r="GW2070">
        <f t="shared" si="435"/>
        <v>18.023394859135646</v>
      </c>
      <c r="GY2070" s="8">
        <f t="shared" si="474"/>
        <v>-25</v>
      </c>
      <c r="HA2070">
        <f t="shared" si="475"/>
        <v>1</v>
      </c>
      <c r="HB2070">
        <f t="shared" si="436"/>
        <v>1</v>
      </c>
      <c r="HD2070">
        <f t="shared" si="437"/>
        <v>25</v>
      </c>
    </row>
    <row r="2071" spans="1:212" x14ac:dyDescent="0.2">
      <c r="A2071">
        <v>-82</v>
      </c>
      <c r="B2071">
        <f t="shared" si="392"/>
        <v>-82</v>
      </c>
      <c r="C2071">
        <f t="shared" si="393"/>
        <v>-0.17364817766693033</v>
      </c>
      <c r="D2071">
        <f t="shared" si="477"/>
        <v>0.96396997169217635</v>
      </c>
      <c r="E2071">
        <f t="shared" si="438"/>
        <v>-3</v>
      </c>
      <c r="G2071">
        <f t="shared" si="395"/>
        <v>-13.297418619832047</v>
      </c>
      <c r="M2071">
        <f t="shared" si="396"/>
        <v>-0.34202014332566871</v>
      </c>
      <c r="N2071">
        <f t="shared" si="397"/>
        <v>0.8712885921207747</v>
      </c>
      <c r="O2071">
        <f t="shared" si="439"/>
        <v>5</v>
      </c>
      <c r="P2071">
        <f t="shared" si="398"/>
        <v>-10.872961333902383</v>
      </c>
      <c r="Q2071">
        <f t="shared" si="399"/>
        <v>-10.872961333902385</v>
      </c>
      <c r="R2071">
        <f t="shared" si="400"/>
        <v>-0.49999999999999994</v>
      </c>
      <c r="S2071">
        <f t="shared" si="401"/>
        <v>-0.77397459621556097</v>
      </c>
      <c r="U2071">
        <f t="shared" si="440"/>
        <v>7</v>
      </c>
      <c r="X2071">
        <f t="shared" si="402"/>
        <v>-9.3833939954901346</v>
      </c>
      <c r="Z2071">
        <f t="shared" si="441"/>
        <v>-0.64278760968653925</v>
      </c>
      <c r="AA2071">
        <f t="shared" si="403"/>
        <v>-1.3422989166528709</v>
      </c>
      <c r="AB2071">
        <f t="shared" si="442"/>
        <v>-82</v>
      </c>
      <c r="AC2071">
        <f t="shared" si="443"/>
        <v>10</v>
      </c>
      <c r="AE2071">
        <f t="shared" si="404"/>
        <v>-8.4794981488239323</v>
      </c>
      <c r="AG2071">
        <f t="shared" si="444"/>
        <v>-0.76604444311897801</v>
      </c>
      <c r="AH2071">
        <f t="shared" si="405"/>
        <v>-1.8698381637437085</v>
      </c>
      <c r="AJ2071">
        <f t="shared" si="445"/>
        <v>12</v>
      </c>
      <c r="AL2071">
        <f t="shared" si="406"/>
        <v>-6.3761020317433292</v>
      </c>
      <c r="AN2071">
        <f t="shared" si="446"/>
        <v>-0.8660254037844386</v>
      </c>
      <c r="AO2071">
        <f t="shared" si="407"/>
        <v>-2.3405633244129582</v>
      </c>
      <c r="AP2071">
        <f t="shared" si="408"/>
        <v>-82</v>
      </c>
      <c r="AQ2071">
        <f t="shared" si="447"/>
        <v>15</v>
      </c>
      <c r="AS2071">
        <f t="shared" si="409"/>
        <v>-3.8619594257254026</v>
      </c>
      <c r="AU2071">
        <f t="shared" si="448"/>
        <v>-0.93969262078590832</v>
      </c>
      <c r="AV2071">
        <f t="shared" si="410"/>
        <v>-2.7401716528521107</v>
      </c>
      <c r="AX2071">
        <f t="shared" si="449"/>
        <v>18</v>
      </c>
      <c r="AZ2071">
        <f t="shared" si="411"/>
        <v>-7.136236504873715E-2</v>
      </c>
      <c r="BB2071">
        <f t="shared" si="450"/>
        <v>-0.98480775301220802</v>
      </c>
      <c r="BC2071">
        <f t="shared" si="412"/>
        <v>-3.0565212522131118</v>
      </c>
      <c r="BE2071">
        <f t="shared" si="451"/>
        <v>21</v>
      </c>
      <c r="BG2071">
        <f t="shared" si="413"/>
        <v>5.7868969256944878</v>
      </c>
      <c r="BI2071">
        <f t="shared" si="452"/>
        <v>0</v>
      </c>
      <c r="BJ2071">
        <f t="shared" si="414"/>
        <v>1</v>
      </c>
      <c r="BL2071" t="e">
        <f t="shared" si="453"/>
        <v>#DIV/0!</v>
      </c>
      <c r="BN2071" t="e">
        <f t="shared" si="415"/>
        <v>#DIV/0!</v>
      </c>
      <c r="EL2071">
        <v>-82</v>
      </c>
      <c r="EM2071">
        <f t="shared" si="416"/>
        <v>-285.7513075690336</v>
      </c>
      <c r="EN2071">
        <f t="shared" si="454"/>
        <v>1.1800000000000008</v>
      </c>
      <c r="EO2071" s="8">
        <f t="shared" si="455"/>
        <v>-2</v>
      </c>
      <c r="EQ2071">
        <f t="shared" si="456"/>
        <v>0.17364817766693033</v>
      </c>
      <c r="ER2071">
        <f t="shared" si="417"/>
        <v>0.9986996072255625</v>
      </c>
      <c r="ES2071">
        <f t="shared" si="418"/>
        <v>17.660257631345079</v>
      </c>
      <c r="ET2071">
        <f t="shared" si="419"/>
        <v>17.660257631345079</v>
      </c>
      <c r="EU2071" s="8">
        <f t="shared" si="457"/>
        <v>-4</v>
      </c>
      <c r="EW2071">
        <f t="shared" si="458"/>
        <v>0.34202014332566871</v>
      </c>
      <c r="EX2071">
        <f t="shared" si="420"/>
        <v>0.99441584371801539</v>
      </c>
      <c r="EZ2071">
        <f t="shared" si="421"/>
        <v>17.286082959411889</v>
      </c>
      <c r="FB2071" s="8">
        <f t="shared" si="476"/>
        <v>-6</v>
      </c>
      <c r="FD2071">
        <f t="shared" si="459"/>
        <v>0.49999999999999994</v>
      </c>
      <c r="FE2071">
        <f t="shared" si="422"/>
        <v>0.9860254037844387</v>
      </c>
      <c r="FG2071">
        <f t="shared" si="423"/>
        <v>16.670248639404857</v>
      </c>
      <c r="FI2071" s="8">
        <f t="shared" si="460"/>
        <v>-9</v>
      </c>
      <c r="FK2071">
        <f t="shared" si="461"/>
        <v>0.64278760968653925</v>
      </c>
      <c r="FL2071">
        <f t="shared" si="424"/>
        <v>0.9974479826061321</v>
      </c>
      <c r="FN2071">
        <f t="shared" si="425"/>
        <v>22.223152266939049</v>
      </c>
      <c r="FP2071" s="8">
        <f t="shared" si="462"/>
        <v>-11</v>
      </c>
      <c r="FQ2071" s="8">
        <f t="shared" si="463"/>
        <v>-53</v>
      </c>
      <c r="FR2071">
        <f t="shared" si="464"/>
        <v>0.76604444311897801</v>
      </c>
      <c r="FS2071">
        <f t="shared" si="426"/>
        <v>0.97984716465888966</v>
      </c>
      <c r="FT2071" t="e">
        <f t="shared" si="427"/>
        <v>#NUM!</v>
      </c>
      <c r="FU2071" t="e">
        <f t="shared" si="465"/>
        <v>#NUM!</v>
      </c>
      <c r="FW2071" s="8">
        <f t="shared" si="466"/>
        <v>-14</v>
      </c>
      <c r="FY2071">
        <f t="shared" si="467"/>
        <v>0.8660254037844386</v>
      </c>
      <c r="FZ2071">
        <f t="shared" si="428"/>
        <v>0.98497422611928565</v>
      </c>
      <c r="GB2071">
        <f t="shared" si="429"/>
        <v>20.014539984388406</v>
      </c>
      <c r="GD2071" s="8">
        <f t="shared" si="468"/>
        <v>-17</v>
      </c>
      <c r="GF2071">
        <f t="shared" si="469"/>
        <v>0.93969262078590832</v>
      </c>
      <c r="GG2071">
        <f t="shared" si="430"/>
        <v>0.98101112546008662</v>
      </c>
      <c r="GI2071">
        <f t="shared" si="431"/>
        <v>19.840028985185313</v>
      </c>
      <c r="GK2071" s="8">
        <f t="shared" si="470"/>
        <v>-20</v>
      </c>
      <c r="GM2071">
        <f t="shared" si="471"/>
        <v>0.98480775301220802</v>
      </c>
      <c r="GN2071">
        <f t="shared" si="432"/>
        <v>0.96149438007669685</v>
      </c>
      <c r="GP2071">
        <f t="shared" si="433"/>
        <v>18.023394859135646</v>
      </c>
      <c r="GR2071" s="8">
        <f t="shared" si="472"/>
        <v>-20</v>
      </c>
      <c r="GT2071">
        <f t="shared" si="473"/>
        <v>0.98480775301220802</v>
      </c>
      <c r="GU2071">
        <f t="shared" si="434"/>
        <v>0.96149438007669685</v>
      </c>
      <c r="GW2071">
        <f t="shared" si="435"/>
        <v>18.023394859135646</v>
      </c>
      <c r="GY2071" s="8">
        <f t="shared" si="474"/>
        <v>-25</v>
      </c>
      <c r="HA2071">
        <f t="shared" si="475"/>
        <v>1</v>
      </c>
      <c r="HB2071">
        <f t="shared" si="436"/>
        <v>1</v>
      </c>
      <c r="HD2071">
        <f t="shared" si="437"/>
        <v>25</v>
      </c>
    </row>
    <row r="2072" spans="1:212" x14ac:dyDescent="0.2">
      <c r="A2072">
        <v>-81</v>
      </c>
      <c r="B2072">
        <f t="shared" si="392"/>
        <v>-81</v>
      </c>
      <c r="C2072">
        <f t="shared" si="393"/>
        <v>-0.17364817766693033</v>
      </c>
      <c r="D2072">
        <f t="shared" si="477"/>
        <v>0.96396997169217635</v>
      </c>
      <c r="E2072">
        <f t="shared" si="438"/>
        <v>-3</v>
      </c>
      <c r="G2072">
        <f t="shared" si="395"/>
        <v>-13.297418619832047</v>
      </c>
      <c r="M2072">
        <f t="shared" si="396"/>
        <v>-0.34202014332566871</v>
      </c>
      <c r="N2072">
        <f t="shared" si="397"/>
        <v>0.8712885921207747</v>
      </c>
      <c r="O2072">
        <f t="shared" si="439"/>
        <v>5</v>
      </c>
      <c r="P2072">
        <f t="shared" si="398"/>
        <v>-10.872961333902383</v>
      </c>
      <c r="Q2072">
        <f t="shared" si="399"/>
        <v>-10.872961333902385</v>
      </c>
      <c r="R2072">
        <f t="shared" si="400"/>
        <v>-0.49999999999999994</v>
      </c>
      <c r="S2072">
        <f t="shared" si="401"/>
        <v>-0.75397459621556095</v>
      </c>
      <c r="U2072">
        <f t="shared" si="440"/>
        <v>7</v>
      </c>
      <c r="X2072">
        <f t="shared" si="402"/>
        <v>-9.3833939954901346</v>
      </c>
      <c r="Z2072">
        <f t="shared" si="441"/>
        <v>-0.64278760968653925</v>
      </c>
      <c r="AA2072">
        <f t="shared" si="403"/>
        <v>-1.3165874122654091</v>
      </c>
      <c r="AB2072">
        <f t="shared" si="442"/>
        <v>-81</v>
      </c>
      <c r="AC2072">
        <f t="shared" si="443"/>
        <v>10</v>
      </c>
      <c r="AE2072">
        <f t="shared" si="404"/>
        <v>-8.4794981488239323</v>
      </c>
      <c r="AG2072">
        <f t="shared" si="444"/>
        <v>-0.76604444311897801</v>
      </c>
      <c r="AH2072">
        <f t="shared" si="405"/>
        <v>-1.8391963860189495</v>
      </c>
      <c r="AJ2072">
        <f t="shared" si="445"/>
        <v>12</v>
      </c>
      <c r="AL2072">
        <f t="shared" si="406"/>
        <v>-6.3761020317433292</v>
      </c>
      <c r="AN2072">
        <f t="shared" si="446"/>
        <v>-0.8660254037844386</v>
      </c>
      <c r="AO2072">
        <f t="shared" si="407"/>
        <v>-2.3059223082615805</v>
      </c>
      <c r="AP2072">
        <f t="shared" si="408"/>
        <v>-81</v>
      </c>
      <c r="AQ2072">
        <f t="shared" si="447"/>
        <v>15</v>
      </c>
      <c r="AS2072">
        <f t="shared" si="409"/>
        <v>-3.8619594257254026</v>
      </c>
      <c r="AU2072">
        <f t="shared" si="448"/>
        <v>-0.93969262078590832</v>
      </c>
      <c r="AV2072">
        <f t="shared" si="410"/>
        <v>-2.7025839480206741</v>
      </c>
      <c r="AX2072">
        <f t="shared" si="449"/>
        <v>18</v>
      </c>
      <c r="AZ2072">
        <f t="shared" si="411"/>
        <v>-7.136236504873715E-2</v>
      </c>
      <c r="BB2072">
        <f t="shared" si="450"/>
        <v>-0.98480775301220802</v>
      </c>
      <c r="BC2072">
        <f t="shared" si="412"/>
        <v>-3.0171289420926235</v>
      </c>
      <c r="BE2072">
        <f t="shared" si="451"/>
        <v>21</v>
      </c>
      <c r="BG2072">
        <f t="shared" si="413"/>
        <v>5.7868969256944878</v>
      </c>
      <c r="BI2072">
        <f t="shared" si="452"/>
        <v>0</v>
      </c>
      <c r="BJ2072">
        <f t="shared" si="414"/>
        <v>1</v>
      </c>
      <c r="BL2072" t="e">
        <f t="shared" si="453"/>
        <v>#DIV/0!</v>
      </c>
      <c r="BN2072" t="e">
        <f t="shared" si="415"/>
        <v>#DIV/0!</v>
      </c>
      <c r="EL2072">
        <v>-81</v>
      </c>
      <c r="EM2072">
        <f t="shared" si="416"/>
        <v>-285.7513075690336</v>
      </c>
      <c r="EN2072">
        <f t="shared" si="454"/>
        <v>1.1900000000000008</v>
      </c>
      <c r="EO2072" s="8">
        <f t="shared" si="455"/>
        <v>-2</v>
      </c>
      <c r="EQ2072">
        <f t="shared" si="456"/>
        <v>0.17364817766693033</v>
      </c>
      <c r="ER2072">
        <f t="shared" si="417"/>
        <v>0.9986996072255625</v>
      </c>
      <c r="ES2072">
        <f t="shared" si="418"/>
        <v>17.660257631345079</v>
      </c>
      <c r="ET2072">
        <f t="shared" si="419"/>
        <v>17.660257631345079</v>
      </c>
      <c r="EU2072" s="8">
        <f t="shared" si="457"/>
        <v>-4</v>
      </c>
      <c r="EW2072">
        <f t="shared" si="458"/>
        <v>0.34202014332566871</v>
      </c>
      <c r="EX2072">
        <f t="shared" si="420"/>
        <v>0.99441584371801539</v>
      </c>
      <c r="EZ2072">
        <f t="shared" si="421"/>
        <v>17.286082959411889</v>
      </c>
      <c r="FB2072" s="8">
        <f t="shared" si="476"/>
        <v>-6</v>
      </c>
      <c r="FD2072">
        <f t="shared" si="459"/>
        <v>0.49999999999999994</v>
      </c>
      <c r="FE2072">
        <f t="shared" si="422"/>
        <v>0.9860254037844387</v>
      </c>
      <c r="FG2072">
        <f t="shared" si="423"/>
        <v>16.670248639404857</v>
      </c>
      <c r="FI2072" s="8">
        <f t="shared" si="460"/>
        <v>-9</v>
      </c>
      <c r="FK2072">
        <f t="shared" si="461"/>
        <v>0.64278760968653925</v>
      </c>
      <c r="FL2072">
        <f t="shared" si="424"/>
        <v>0.9974479826061321</v>
      </c>
      <c r="FN2072">
        <f t="shared" si="425"/>
        <v>22.223152266939049</v>
      </c>
      <c r="FP2072" s="8">
        <f t="shared" si="462"/>
        <v>-11</v>
      </c>
      <c r="FQ2072" s="8">
        <f t="shared" si="463"/>
        <v>-53</v>
      </c>
      <c r="FR2072">
        <f t="shared" si="464"/>
        <v>0.76604444311897801</v>
      </c>
      <c r="FS2072">
        <f t="shared" si="426"/>
        <v>0.97984716465888966</v>
      </c>
      <c r="FT2072" t="e">
        <f t="shared" si="427"/>
        <v>#NUM!</v>
      </c>
      <c r="FU2072" t="e">
        <f t="shared" si="465"/>
        <v>#NUM!</v>
      </c>
      <c r="FW2072" s="8">
        <f t="shared" si="466"/>
        <v>-14</v>
      </c>
      <c r="FY2072">
        <f t="shared" si="467"/>
        <v>0.8660254037844386</v>
      </c>
      <c r="FZ2072">
        <f t="shared" si="428"/>
        <v>0.98497422611928565</v>
      </c>
      <c r="GB2072">
        <f t="shared" si="429"/>
        <v>20.014539984388406</v>
      </c>
      <c r="GD2072" s="8">
        <f t="shared" si="468"/>
        <v>-17</v>
      </c>
      <c r="GF2072">
        <f t="shared" si="469"/>
        <v>0.93969262078590832</v>
      </c>
      <c r="GG2072">
        <f t="shared" si="430"/>
        <v>0.98101112546008662</v>
      </c>
      <c r="GI2072">
        <f t="shared" si="431"/>
        <v>19.840028985185313</v>
      </c>
      <c r="GK2072" s="8">
        <f t="shared" si="470"/>
        <v>-20</v>
      </c>
      <c r="GM2072">
        <f t="shared" si="471"/>
        <v>0.98480775301220802</v>
      </c>
      <c r="GN2072">
        <f t="shared" si="432"/>
        <v>0.96149438007669685</v>
      </c>
      <c r="GP2072">
        <f t="shared" si="433"/>
        <v>18.023394859135646</v>
      </c>
      <c r="GR2072" s="8">
        <f t="shared" si="472"/>
        <v>-20</v>
      </c>
      <c r="GT2072">
        <f t="shared" si="473"/>
        <v>0.98480775301220802</v>
      </c>
      <c r="GU2072">
        <f t="shared" si="434"/>
        <v>0.96149438007669685</v>
      </c>
      <c r="GW2072">
        <f t="shared" si="435"/>
        <v>18.023394859135646</v>
      </c>
      <c r="GY2072" s="8">
        <f t="shared" si="474"/>
        <v>-25</v>
      </c>
      <c r="HA2072">
        <f t="shared" si="475"/>
        <v>1</v>
      </c>
      <c r="HB2072">
        <f t="shared" si="436"/>
        <v>1</v>
      </c>
      <c r="HD2072">
        <f t="shared" si="437"/>
        <v>25</v>
      </c>
    </row>
    <row r="2073" spans="1:212" x14ac:dyDescent="0.2">
      <c r="A2073">
        <v>-80</v>
      </c>
      <c r="B2073">
        <f t="shared" si="392"/>
        <v>-80</v>
      </c>
      <c r="C2073">
        <f t="shared" si="393"/>
        <v>-0.17364817766693033</v>
      </c>
      <c r="D2073">
        <f t="shared" si="477"/>
        <v>0.96396997169217635</v>
      </c>
      <c r="E2073">
        <f t="shared" si="438"/>
        <v>-3</v>
      </c>
      <c r="G2073">
        <f t="shared" si="395"/>
        <v>-13.297418619832047</v>
      </c>
      <c r="M2073">
        <f t="shared" si="396"/>
        <v>-0.34202014332566871</v>
      </c>
      <c r="N2073">
        <f t="shared" si="397"/>
        <v>0.8712885921207747</v>
      </c>
      <c r="O2073">
        <f t="shared" si="439"/>
        <v>5</v>
      </c>
      <c r="P2073">
        <f t="shared" si="398"/>
        <v>-10.872961333902383</v>
      </c>
      <c r="Q2073">
        <f t="shared" si="399"/>
        <v>-10.872961333902385</v>
      </c>
      <c r="R2073">
        <f t="shared" si="400"/>
        <v>-0.49999999999999994</v>
      </c>
      <c r="S2073">
        <f t="shared" si="401"/>
        <v>-0.73397459621556094</v>
      </c>
      <c r="U2073">
        <f t="shared" si="440"/>
        <v>7</v>
      </c>
      <c r="X2073">
        <f t="shared" si="402"/>
        <v>-9.3833939954901346</v>
      </c>
      <c r="Z2073">
        <f t="shared" si="441"/>
        <v>-0.64278760968653925</v>
      </c>
      <c r="AA2073">
        <f t="shared" si="403"/>
        <v>-1.2908759078779477</v>
      </c>
      <c r="AB2073">
        <f t="shared" si="442"/>
        <v>-80</v>
      </c>
      <c r="AC2073">
        <f t="shared" si="443"/>
        <v>10</v>
      </c>
      <c r="AE2073">
        <f t="shared" si="404"/>
        <v>-8.4794981488239323</v>
      </c>
      <c r="AG2073">
        <f t="shared" si="444"/>
        <v>-0.76604444311897801</v>
      </c>
      <c r="AH2073">
        <f t="shared" si="405"/>
        <v>-1.8085546082941901</v>
      </c>
      <c r="AJ2073">
        <f t="shared" si="445"/>
        <v>12</v>
      </c>
      <c r="AL2073">
        <f t="shared" si="406"/>
        <v>-6.3761020317433292</v>
      </c>
      <c r="AN2073">
        <f t="shared" si="446"/>
        <v>-0.8660254037844386</v>
      </c>
      <c r="AO2073">
        <f t="shared" si="407"/>
        <v>-2.2712812921102032</v>
      </c>
      <c r="AP2073">
        <f t="shared" si="408"/>
        <v>-80</v>
      </c>
      <c r="AQ2073">
        <f t="shared" si="447"/>
        <v>15</v>
      </c>
      <c r="AS2073">
        <f t="shared" si="409"/>
        <v>-3.8619594257254026</v>
      </c>
      <c r="AU2073">
        <f t="shared" si="448"/>
        <v>-0.93969262078590832</v>
      </c>
      <c r="AV2073">
        <f t="shared" si="410"/>
        <v>-2.664996243189238</v>
      </c>
      <c r="AX2073">
        <f t="shared" si="449"/>
        <v>18</v>
      </c>
      <c r="AZ2073">
        <f t="shared" si="411"/>
        <v>-7.136236504873715E-2</v>
      </c>
      <c r="BB2073">
        <f t="shared" si="450"/>
        <v>-0.98480775301220802</v>
      </c>
      <c r="BC2073">
        <f t="shared" si="412"/>
        <v>-2.9777366319721352</v>
      </c>
      <c r="BE2073">
        <f t="shared" si="451"/>
        <v>21</v>
      </c>
      <c r="BG2073">
        <f t="shared" si="413"/>
        <v>5.7868969256944878</v>
      </c>
      <c r="BI2073">
        <f t="shared" si="452"/>
        <v>0</v>
      </c>
      <c r="BJ2073">
        <f t="shared" si="414"/>
        <v>1</v>
      </c>
      <c r="BL2073" t="e">
        <f t="shared" si="453"/>
        <v>#DIV/0!</v>
      </c>
      <c r="BN2073" t="e">
        <f t="shared" si="415"/>
        <v>#DIV/0!</v>
      </c>
      <c r="EL2073">
        <v>-80</v>
      </c>
      <c r="EM2073">
        <f t="shared" si="416"/>
        <v>-285.7513075690336</v>
      </c>
      <c r="EN2073">
        <f t="shared" si="454"/>
        <v>1.2000000000000008</v>
      </c>
      <c r="EO2073" s="8">
        <f t="shared" si="455"/>
        <v>-2</v>
      </c>
      <c r="EQ2073">
        <f t="shared" si="456"/>
        <v>0.17364817766693033</v>
      </c>
      <c r="ER2073">
        <f t="shared" si="417"/>
        <v>0.9986996072255625</v>
      </c>
      <c r="ES2073">
        <f t="shared" si="418"/>
        <v>17.660257631345079</v>
      </c>
      <c r="ET2073">
        <f t="shared" si="419"/>
        <v>17.660257631345079</v>
      </c>
      <c r="EU2073" s="8">
        <f t="shared" si="457"/>
        <v>-4</v>
      </c>
      <c r="EW2073">
        <f t="shared" si="458"/>
        <v>0.34202014332566871</v>
      </c>
      <c r="EX2073">
        <f t="shared" si="420"/>
        <v>0.99441584371801539</v>
      </c>
      <c r="EZ2073">
        <f t="shared" si="421"/>
        <v>17.286082959411889</v>
      </c>
      <c r="FB2073" s="8">
        <f t="shared" si="476"/>
        <v>-6</v>
      </c>
      <c r="FD2073">
        <f t="shared" si="459"/>
        <v>0.49999999999999994</v>
      </c>
      <c r="FE2073">
        <f t="shared" si="422"/>
        <v>0.9860254037844387</v>
      </c>
      <c r="FG2073">
        <f t="shared" si="423"/>
        <v>16.670248639404857</v>
      </c>
      <c r="FI2073" s="8">
        <f t="shared" si="460"/>
        <v>-9</v>
      </c>
      <c r="FK2073">
        <f t="shared" si="461"/>
        <v>0.64278760968653925</v>
      </c>
      <c r="FL2073">
        <f t="shared" si="424"/>
        <v>0.9974479826061321</v>
      </c>
      <c r="FN2073">
        <f t="shared" si="425"/>
        <v>22.223152266939049</v>
      </c>
      <c r="FP2073" s="8">
        <f t="shared" si="462"/>
        <v>-11</v>
      </c>
      <c r="FQ2073" s="8">
        <f t="shared" si="463"/>
        <v>-53</v>
      </c>
      <c r="FR2073">
        <f t="shared" si="464"/>
        <v>0.76604444311897801</v>
      </c>
      <c r="FS2073">
        <f t="shared" si="426"/>
        <v>0.97984716465888966</v>
      </c>
      <c r="FT2073" t="e">
        <f t="shared" si="427"/>
        <v>#NUM!</v>
      </c>
      <c r="FU2073" t="e">
        <f t="shared" si="465"/>
        <v>#NUM!</v>
      </c>
      <c r="FW2073" s="8">
        <f t="shared" si="466"/>
        <v>-14</v>
      </c>
      <c r="FY2073">
        <f t="shared" si="467"/>
        <v>0.8660254037844386</v>
      </c>
      <c r="FZ2073">
        <f t="shared" si="428"/>
        <v>0.98497422611928565</v>
      </c>
      <c r="GB2073">
        <f t="shared" si="429"/>
        <v>20.014539984388406</v>
      </c>
      <c r="GD2073" s="8">
        <f t="shared" si="468"/>
        <v>-17</v>
      </c>
      <c r="GF2073">
        <f t="shared" si="469"/>
        <v>0.93969262078590832</v>
      </c>
      <c r="GG2073">
        <f t="shared" si="430"/>
        <v>0.98101112546008662</v>
      </c>
      <c r="GI2073">
        <f t="shared" si="431"/>
        <v>19.840028985185313</v>
      </c>
      <c r="GK2073" s="8">
        <f t="shared" si="470"/>
        <v>-20</v>
      </c>
      <c r="GM2073">
        <f t="shared" si="471"/>
        <v>0.98480775301220802</v>
      </c>
      <c r="GN2073">
        <f t="shared" si="432"/>
        <v>0.96149438007669685</v>
      </c>
      <c r="GP2073">
        <f t="shared" si="433"/>
        <v>18.023394859135646</v>
      </c>
      <c r="GR2073" s="8">
        <f t="shared" si="472"/>
        <v>-20</v>
      </c>
      <c r="GT2073">
        <f t="shared" si="473"/>
        <v>0.98480775301220802</v>
      </c>
      <c r="GU2073">
        <f t="shared" si="434"/>
        <v>0.96149438007669685</v>
      </c>
      <c r="GW2073">
        <f t="shared" si="435"/>
        <v>18.023394859135646</v>
      </c>
      <c r="GY2073" s="8">
        <f t="shared" si="474"/>
        <v>-25</v>
      </c>
      <c r="HA2073">
        <f t="shared" si="475"/>
        <v>1</v>
      </c>
      <c r="HB2073">
        <f t="shared" si="436"/>
        <v>1</v>
      </c>
      <c r="HD2073">
        <f t="shared" si="437"/>
        <v>25</v>
      </c>
    </row>
    <row r="2074" spans="1:212" x14ac:dyDescent="0.2">
      <c r="A2074">
        <v>-79</v>
      </c>
      <c r="B2074">
        <f t="shared" si="392"/>
        <v>-79</v>
      </c>
      <c r="C2074">
        <f t="shared" si="393"/>
        <v>-0.17364817766693033</v>
      </c>
      <c r="D2074">
        <f t="shared" si="477"/>
        <v>0.96396997169217635</v>
      </c>
      <c r="E2074">
        <f t="shared" si="438"/>
        <v>-3</v>
      </c>
      <c r="G2074">
        <f t="shared" si="395"/>
        <v>-13.297418619832047</v>
      </c>
      <c r="M2074">
        <f t="shared" si="396"/>
        <v>-0.34202014332566871</v>
      </c>
      <c r="N2074">
        <f t="shared" si="397"/>
        <v>0.8712885921207747</v>
      </c>
      <c r="O2074">
        <f t="shared" si="439"/>
        <v>5</v>
      </c>
      <c r="P2074">
        <f t="shared" si="398"/>
        <v>-10.872961333902383</v>
      </c>
      <c r="Q2074">
        <f t="shared" si="399"/>
        <v>-10.872961333902385</v>
      </c>
      <c r="R2074">
        <f t="shared" si="400"/>
        <v>-0.49999999999999994</v>
      </c>
      <c r="S2074">
        <f t="shared" si="401"/>
        <v>-0.71397459621556114</v>
      </c>
      <c r="U2074">
        <f t="shared" si="440"/>
        <v>7</v>
      </c>
      <c r="X2074">
        <f t="shared" si="402"/>
        <v>-9.3833939954901346</v>
      </c>
      <c r="Z2074">
        <f t="shared" si="441"/>
        <v>-0.64278760968653925</v>
      </c>
      <c r="AA2074">
        <f t="shared" si="403"/>
        <v>-1.2651644034904859</v>
      </c>
      <c r="AB2074">
        <f t="shared" si="442"/>
        <v>-79</v>
      </c>
      <c r="AC2074">
        <f t="shared" si="443"/>
        <v>10</v>
      </c>
      <c r="AE2074">
        <f t="shared" si="404"/>
        <v>-8.4794981488239323</v>
      </c>
      <c r="AG2074">
        <f t="shared" si="444"/>
        <v>-0.76604444311897801</v>
      </c>
      <c r="AH2074">
        <f t="shared" si="405"/>
        <v>-1.7779128305694312</v>
      </c>
      <c r="AJ2074">
        <f t="shared" si="445"/>
        <v>12</v>
      </c>
      <c r="AL2074">
        <f t="shared" si="406"/>
        <v>-6.3761020317433292</v>
      </c>
      <c r="AN2074">
        <f t="shared" si="446"/>
        <v>-0.8660254037844386</v>
      </c>
      <c r="AO2074">
        <f t="shared" si="407"/>
        <v>-2.2366402759588255</v>
      </c>
      <c r="AP2074">
        <f t="shared" si="408"/>
        <v>-79</v>
      </c>
      <c r="AQ2074">
        <f t="shared" si="447"/>
        <v>15</v>
      </c>
      <c r="AS2074">
        <f t="shared" si="409"/>
        <v>-3.8619594257254026</v>
      </c>
      <c r="AU2074">
        <f t="shared" si="448"/>
        <v>-0.93969262078590832</v>
      </c>
      <c r="AV2074">
        <f t="shared" si="410"/>
        <v>-2.6274085383578019</v>
      </c>
      <c r="AX2074">
        <f t="shared" si="449"/>
        <v>18</v>
      </c>
      <c r="AZ2074">
        <f t="shared" si="411"/>
        <v>-7.136236504873715E-2</v>
      </c>
      <c r="BB2074">
        <f t="shared" si="450"/>
        <v>-0.98480775301220802</v>
      </c>
      <c r="BC2074">
        <f t="shared" si="412"/>
        <v>-2.938344321851647</v>
      </c>
      <c r="BE2074">
        <f t="shared" si="451"/>
        <v>21</v>
      </c>
      <c r="BG2074">
        <f t="shared" si="413"/>
        <v>5.7868969256944878</v>
      </c>
      <c r="BI2074">
        <f t="shared" si="452"/>
        <v>0</v>
      </c>
      <c r="BJ2074">
        <f t="shared" si="414"/>
        <v>1</v>
      </c>
      <c r="BL2074" t="e">
        <f t="shared" si="453"/>
        <v>#DIV/0!</v>
      </c>
      <c r="BN2074" t="e">
        <f t="shared" si="415"/>
        <v>#DIV/0!</v>
      </c>
      <c r="EL2074">
        <v>-79</v>
      </c>
      <c r="EM2074">
        <f t="shared" si="416"/>
        <v>-285.7513075690336</v>
      </c>
      <c r="EN2074">
        <f t="shared" si="454"/>
        <v>1.2100000000000009</v>
      </c>
      <c r="EO2074" s="8">
        <f t="shared" si="455"/>
        <v>-2</v>
      </c>
      <c r="EQ2074">
        <f t="shared" si="456"/>
        <v>0.17364817766693033</v>
      </c>
      <c r="ER2074">
        <f t="shared" si="417"/>
        <v>0.9986996072255625</v>
      </c>
      <c r="ES2074">
        <f t="shared" si="418"/>
        <v>17.660257631345079</v>
      </c>
      <c r="ET2074">
        <f t="shared" si="419"/>
        <v>17.660257631345079</v>
      </c>
      <c r="EU2074" s="8">
        <f t="shared" si="457"/>
        <v>-4</v>
      </c>
      <c r="EW2074">
        <f t="shared" si="458"/>
        <v>0.34202014332566871</v>
      </c>
      <c r="EX2074">
        <f t="shared" si="420"/>
        <v>0.99441584371801539</v>
      </c>
      <c r="EZ2074">
        <f t="shared" si="421"/>
        <v>17.286082959411889</v>
      </c>
      <c r="FB2074" s="8">
        <f t="shared" si="476"/>
        <v>-6</v>
      </c>
      <c r="FD2074">
        <f t="shared" si="459"/>
        <v>0.49999999999999994</v>
      </c>
      <c r="FE2074">
        <f t="shared" si="422"/>
        <v>0.9860254037844387</v>
      </c>
      <c r="FG2074">
        <f t="shared" si="423"/>
        <v>16.670248639404857</v>
      </c>
      <c r="FI2074" s="8">
        <f t="shared" si="460"/>
        <v>-9</v>
      </c>
      <c r="FK2074">
        <f t="shared" si="461"/>
        <v>0.64278760968653925</v>
      </c>
      <c r="FL2074">
        <f t="shared" si="424"/>
        <v>0.9974479826061321</v>
      </c>
      <c r="FN2074">
        <f t="shared" si="425"/>
        <v>22.223152266939049</v>
      </c>
      <c r="FP2074" s="8">
        <f t="shared" si="462"/>
        <v>-11</v>
      </c>
      <c r="FQ2074" s="8">
        <f t="shared" si="463"/>
        <v>-53</v>
      </c>
      <c r="FR2074">
        <f t="shared" si="464"/>
        <v>0.76604444311897801</v>
      </c>
      <c r="FS2074">
        <f t="shared" si="426"/>
        <v>0.97984716465888966</v>
      </c>
      <c r="FT2074" t="e">
        <f t="shared" si="427"/>
        <v>#NUM!</v>
      </c>
      <c r="FU2074" t="e">
        <f t="shared" si="465"/>
        <v>#NUM!</v>
      </c>
      <c r="FW2074" s="8">
        <f t="shared" si="466"/>
        <v>-14</v>
      </c>
      <c r="FY2074">
        <f t="shared" si="467"/>
        <v>0.8660254037844386</v>
      </c>
      <c r="FZ2074">
        <f t="shared" si="428"/>
        <v>0.98497422611928565</v>
      </c>
      <c r="GB2074">
        <f t="shared" si="429"/>
        <v>20.014539984388406</v>
      </c>
      <c r="GD2074" s="8">
        <f t="shared" si="468"/>
        <v>-17</v>
      </c>
      <c r="GF2074">
        <f t="shared" si="469"/>
        <v>0.93969262078590832</v>
      </c>
      <c r="GG2074">
        <f t="shared" si="430"/>
        <v>0.98101112546008662</v>
      </c>
      <c r="GI2074">
        <f t="shared" si="431"/>
        <v>19.840028985185313</v>
      </c>
      <c r="GK2074" s="8">
        <f t="shared" si="470"/>
        <v>-20</v>
      </c>
      <c r="GM2074">
        <f t="shared" si="471"/>
        <v>0.98480775301220802</v>
      </c>
      <c r="GN2074">
        <f t="shared" si="432"/>
        <v>0.96149438007669685</v>
      </c>
      <c r="GP2074">
        <f t="shared" si="433"/>
        <v>18.023394859135646</v>
      </c>
      <c r="GR2074" s="8">
        <f t="shared" si="472"/>
        <v>-20</v>
      </c>
      <c r="GT2074">
        <f t="shared" si="473"/>
        <v>0.98480775301220802</v>
      </c>
      <c r="GU2074">
        <f t="shared" si="434"/>
        <v>0.96149438007669685</v>
      </c>
      <c r="GW2074">
        <f t="shared" si="435"/>
        <v>18.023394859135646</v>
      </c>
      <c r="GY2074" s="8">
        <f t="shared" si="474"/>
        <v>-25</v>
      </c>
      <c r="HA2074">
        <f t="shared" si="475"/>
        <v>1</v>
      </c>
      <c r="HB2074">
        <f t="shared" si="436"/>
        <v>1</v>
      </c>
      <c r="HD2074">
        <f t="shared" si="437"/>
        <v>25</v>
      </c>
    </row>
    <row r="2075" spans="1:212" x14ac:dyDescent="0.2">
      <c r="A2075">
        <v>-78</v>
      </c>
      <c r="B2075">
        <f t="shared" si="392"/>
        <v>-78</v>
      </c>
      <c r="C2075">
        <f t="shared" si="393"/>
        <v>-0.17364817766693033</v>
      </c>
      <c r="D2075">
        <f t="shared" si="477"/>
        <v>0.96396997169217635</v>
      </c>
      <c r="E2075">
        <f t="shared" si="438"/>
        <v>-3</v>
      </c>
      <c r="G2075">
        <f t="shared" si="395"/>
        <v>-13.297418619832047</v>
      </c>
      <c r="M2075">
        <f t="shared" si="396"/>
        <v>-0.34202014332566871</v>
      </c>
      <c r="N2075">
        <f t="shared" si="397"/>
        <v>0.8712885921207747</v>
      </c>
      <c r="O2075">
        <f t="shared" si="439"/>
        <v>5</v>
      </c>
      <c r="P2075">
        <f t="shared" si="398"/>
        <v>-10.872961333902383</v>
      </c>
      <c r="Q2075">
        <f t="shared" si="399"/>
        <v>-10.872961333902385</v>
      </c>
      <c r="R2075">
        <f t="shared" si="400"/>
        <v>-0.49999999999999994</v>
      </c>
      <c r="S2075">
        <f t="shared" si="401"/>
        <v>-0.69397459621556112</v>
      </c>
      <c r="U2075">
        <f t="shared" si="440"/>
        <v>7</v>
      </c>
      <c r="X2075">
        <f t="shared" si="402"/>
        <v>-9.3833939954901346</v>
      </c>
      <c r="Z2075">
        <f t="shared" si="441"/>
        <v>-0.64278760968653925</v>
      </c>
      <c r="AA2075">
        <f t="shared" si="403"/>
        <v>-1.2394528991030245</v>
      </c>
      <c r="AB2075">
        <f t="shared" si="442"/>
        <v>-78</v>
      </c>
      <c r="AC2075">
        <f t="shared" si="443"/>
        <v>10</v>
      </c>
      <c r="AE2075">
        <f t="shared" si="404"/>
        <v>-8.4794981488239323</v>
      </c>
      <c r="AG2075">
        <f t="shared" si="444"/>
        <v>-0.76604444311897801</v>
      </c>
      <c r="AH2075">
        <f t="shared" si="405"/>
        <v>-1.7472710528446722</v>
      </c>
      <c r="AJ2075">
        <f t="shared" si="445"/>
        <v>12</v>
      </c>
      <c r="AL2075">
        <f t="shared" si="406"/>
        <v>-6.3761020317433292</v>
      </c>
      <c r="AN2075">
        <f t="shared" si="446"/>
        <v>-0.8660254037844386</v>
      </c>
      <c r="AO2075">
        <f t="shared" si="407"/>
        <v>-2.2019992598074483</v>
      </c>
      <c r="AP2075">
        <f t="shared" si="408"/>
        <v>-78</v>
      </c>
      <c r="AQ2075">
        <f t="shared" si="447"/>
        <v>15</v>
      </c>
      <c r="AS2075">
        <f t="shared" si="409"/>
        <v>-3.8619594257254026</v>
      </c>
      <c r="AU2075">
        <f t="shared" si="448"/>
        <v>-0.93969262078590832</v>
      </c>
      <c r="AV2075">
        <f t="shared" si="410"/>
        <v>-2.5898208335263653</v>
      </c>
      <c r="AX2075">
        <f t="shared" si="449"/>
        <v>18</v>
      </c>
      <c r="AZ2075">
        <f t="shared" si="411"/>
        <v>-7.136236504873715E-2</v>
      </c>
      <c r="BB2075">
        <f t="shared" si="450"/>
        <v>-0.98480775301220802</v>
      </c>
      <c r="BC2075">
        <f t="shared" si="412"/>
        <v>-2.8989520117311587</v>
      </c>
      <c r="BE2075">
        <f t="shared" si="451"/>
        <v>21</v>
      </c>
      <c r="BG2075">
        <f t="shared" si="413"/>
        <v>5.7868969256944878</v>
      </c>
      <c r="BI2075">
        <f t="shared" si="452"/>
        <v>0</v>
      </c>
      <c r="BJ2075">
        <f t="shared" si="414"/>
        <v>1</v>
      </c>
      <c r="BL2075" t="e">
        <f t="shared" si="453"/>
        <v>#DIV/0!</v>
      </c>
      <c r="BN2075" t="e">
        <f t="shared" si="415"/>
        <v>#DIV/0!</v>
      </c>
      <c r="EL2075">
        <v>-78</v>
      </c>
      <c r="EM2075">
        <f t="shared" si="416"/>
        <v>-285.7513075690336</v>
      </c>
      <c r="EN2075">
        <f t="shared" si="454"/>
        <v>1.2200000000000009</v>
      </c>
      <c r="EO2075" s="8">
        <f t="shared" si="455"/>
        <v>-2</v>
      </c>
      <c r="EQ2075">
        <f t="shared" si="456"/>
        <v>0.17364817766693033</v>
      </c>
      <c r="ER2075">
        <f t="shared" si="417"/>
        <v>0.9986996072255625</v>
      </c>
      <c r="ES2075">
        <f t="shared" si="418"/>
        <v>17.660257631345079</v>
      </c>
      <c r="ET2075">
        <f t="shared" si="419"/>
        <v>17.660257631345079</v>
      </c>
      <c r="EU2075" s="8">
        <f t="shared" si="457"/>
        <v>-4</v>
      </c>
      <c r="EW2075">
        <f t="shared" si="458"/>
        <v>0.34202014332566871</v>
      </c>
      <c r="EX2075">
        <f t="shared" si="420"/>
        <v>0.99441584371801539</v>
      </c>
      <c r="EZ2075">
        <f t="shared" si="421"/>
        <v>17.286082959411889</v>
      </c>
      <c r="FB2075" s="8">
        <f t="shared" si="476"/>
        <v>-6</v>
      </c>
      <c r="FD2075">
        <f t="shared" si="459"/>
        <v>0.49999999999999994</v>
      </c>
      <c r="FE2075">
        <f t="shared" si="422"/>
        <v>0.9860254037844387</v>
      </c>
      <c r="FG2075">
        <f t="shared" si="423"/>
        <v>16.670248639404857</v>
      </c>
      <c r="FI2075" s="8">
        <f t="shared" si="460"/>
        <v>-9</v>
      </c>
      <c r="FK2075">
        <f t="shared" si="461"/>
        <v>0.64278760968653925</v>
      </c>
      <c r="FL2075">
        <f t="shared" si="424"/>
        <v>0.9974479826061321</v>
      </c>
      <c r="FN2075">
        <f t="shared" si="425"/>
        <v>22.223152266939049</v>
      </c>
      <c r="FP2075" s="8">
        <f t="shared" si="462"/>
        <v>-11</v>
      </c>
      <c r="FQ2075" s="8">
        <f t="shared" si="463"/>
        <v>-53</v>
      </c>
      <c r="FR2075">
        <f t="shared" si="464"/>
        <v>0.76604444311897801</v>
      </c>
      <c r="FS2075">
        <f t="shared" si="426"/>
        <v>0.97984716465888966</v>
      </c>
      <c r="FT2075" t="e">
        <f t="shared" si="427"/>
        <v>#NUM!</v>
      </c>
      <c r="FU2075" t="e">
        <f t="shared" si="465"/>
        <v>#NUM!</v>
      </c>
      <c r="FW2075" s="8">
        <f t="shared" si="466"/>
        <v>-14</v>
      </c>
      <c r="FY2075">
        <f t="shared" si="467"/>
        <v>0.8660254037844386</v>
      </c>
      <c r="FZ2075">
        <f t="shared" si="428"/>
        <v>0.98497422611928565</v>
      </c>
      <c r="GB2075">
        <f t="shared" si="429"/>
        <v>20.014539984388406</v>
      </c>
      <c r="GD2075" s="8">
        <f t="shared" si="468"/>
        <v>-17</v>
      </c>
      <c r="GF2075">
        <f t="shared" si="469"/>
        <v>0.93969262078590832</v>
      </c>
      <c r="GG2075">
        <f t="shared" si="430"/>
        <v>0.98101112546008662</v>
      </c>
      <c r="GI2075">
        <f t="shared" si="431"/>
        <v>19.840028985185313</v>
      </c>
      <c r="GK2075" s="8">
        <f t="shared" si="470"/>
        <v>-20</v>
      </c>
      <c r="GM2075">
        <f t="shared" si="471"/>
        <v>0.98480775301220802</v>
      </c>
      <c r="GN2075">
        <f t="shared" si="432"/>
        <v>0.96149438007669685</v>
      </c>
      <c r="GP2075">
        <f t="shared" si="433"/>
        <v>18.023394859135646</v>
      </c>
      <c r="GR2075" s="8">
        <f t="shared" si="472"/>
        <v>-20</v>
      </c>
      <c r="GT2075">
        <f t="shared" si="473"/>
        <v>0.98480775301220802</v>
      </c>
      <c r="GU2075">
        <f t="shared" si="434"/>
        <v>0.96149438007669685</v>
      </c>
      <c r="GW2075">
        <f t="shared" si="435"/>
        <v>18.023394859135646</v>
      </c>
      <c r="GY2075" s="8">
        <f t="shared" si="474"/>
        <v>-25</v>
      </c>
      <c r="HA2075">
        <f t="shared" si="475"/>
        <v>1</v>
      </c>
      <c r="HB2075">
        <f t="shared" si="436"/>
        <v>1</v>
      </c>
      <c r="HD2075">
        <f t="shared" si="437"/>
        <v>25</v>
      </c>
    </row>
    <row r="2076" spans="1:212" x14ac:dyDescent="0.2">
      <c r="A2076">
        <v>-77</v>
      </c>
      <c r="B2076">
        <f t="shared" si="392"/>
        <v>-77</v>
      </c>
      <c r="C2076">
        <f t="shared" si="393"/>
        <v>-0.17364817766693033</v>
      </c>
      <c r="D2076">
        <f t="shared" si="477"/>
        <v>0.96396997169217635</v>
      </c>
      <c r="E2076">
        <f t="shared" si="438"/>
        <v>-3</v>
      </c>
      <c r="G2076">
        <f t="shared" si="395"/>
        <v>-13.297418619832047</v>
      </c>
      <c r="M2076">
        <f t="shared" si="396"/>
        <v>-0.34202014332566871</v>
      </c>
      <c r="N2076">
        <f t="shared" si="397"/>
        <v>0.8712885921207747</v>
      </c>
      <c r="O2076">
        <f t="shared" si="439"/>
        <v>5</v>
      </c>
      <c r="P2076">
        <f t="shared" si="398"/>
        <v>-10.872961333902383</v>
      </c>
      <c r="Q2076">
        <f t="shared" si="399"/>
        <v>-10.872961333902385</v>
      </c>
      <c r="R2076">
        <f t="shared" si="400"/>
        <v>-0.49999999999999994</v>
      </c>
      <c r="S2076">
        <f t="shared" si="401"/>
        <v>-0.67397459621556111</v>
      </c>
      <c r="U2076">
        <f t="shared" si="440"/>
        <v>7</v>
      </c>
      <c r="X2076">
        <f t="shared" si="402"/>
        <v>-9.3833939954901346</v>
      </c>
      <c r="Z2076">
        <f t="shared" si="441"/>
        <v>-0.64278760968653925</v>
      </c>
      <c r="AA2076">
        <f t="shared" si="403"/>
        <v>-1.2137413947155626</v>
      </c>
      <c r="AB2076">
        <f t="shared" si="442"/>
        <v>-77</v>
      </c>
      <c r="AC2076">
        <f t="shared" si="443"/>
        <v>10</v>
      </c>
      <c r="AE2076">
        <f t="shared" si="404"/>
        <v>-8.4794981488239323</v>
      </c>
      <c r="AG2076">
        <f t="shared" si="444"/>
        <v>-0.76604444311897801</v>
      </c>
      <c r="AH2076">
        <f t="shared" si="405"/>
        <v>-1.7166292751199128</v>
      </c>
      <c r="AJ2076">
        <f t="shared" si="445"/>
        <v>12</v>
      </c>
      <c r="AL2076">
        <f t="shared" si="406"/>
        <v>-6.3761020317433292</v>
      </c>
      <c r="AN2076">
        <f t="shared" si="446"/>
        <v>-0.8660254037844386</v>
      </c>
      <c r="AO2076">
        <f t="shared" si="407"/>
        <v>-2.1673582436560705</v>
      </c>
      <c r="AP2076">
        <f t="shared" si="408"/>
        <v>-77</v>
      </c>
      <c r="AQ2076">
        <f t="shared" si="447"/>
        <v>15</v>
      </c>
      <c r="AS2076">
        <f t="shared" si="409"/>
        <v>-3.8619594257254026</v>
      </c>
      <c r="AU2076">
        <f t="shared" si="448"/>
        <v>-0.93969262078590832</v>
      </c>
      <c r="AV2076">
        <f t="shared" si="410"/>
        <v>-2.5522331286949291</v>
      </c>
      <c r="AX2076">
        <f t="shared" si="449"/>
        <v>18</v>
      </c>
      <c r="AZ2076">
        <f t="shared" si="411"/>
        <v>-7.136236504873715E-2</v>
      </c>
      <c r="BB2076">
        <f t="shared" si="450"/>
        <v>-0.98480775301220802</v>
      </c>
      <c r="BC2076">
        <f t="shared" si="412"/>
        <v>-2.85955970161067</v>
      </c>
      <c r="BE2076">
        <f t="shared" si="451"/>
        <v>21</v>
      </c>
      <c r="BG2076">
        <f t="shared" si="413"/>
        <v>5.7868969256944878</v>
      </c>
      <c r="BI2076">
        <f t="shared" si="452"/>
        <v>0</v>
      </c>
      <c r="BJ2076">
        <f t="shared" si="414"/>
        <v>1</v>
      </c>
      <c r="BL2076" t="e">
        <f t="shared" si="453"/>
        <v>#DIV/0!</v>
      </c>
      <c r="BN2076" t="e">
        <f t="shared" si="415"/>
        <v>#DIV/0!</v>
      </c>
      <c r="EL2076">
        <v>-77</v>
      </c>
      <c r="EM2076">
        <f t="shared" si="416"/>
        <v>-285.7513075690336</v>
      </c>
      <c r="EN2076">
        <f t="shared" si="454"/>
        <v>1.2300000000000009</v>
      </c>
      <c r="EO2076" s="8">
        <f t="shared" si="455"/>
        <v>-2</v>
      </c>
      <c r="EQ2076">
        <f t="shared" si="456"/>
        <v>0.17364817766693033</v>
      </c>
      <c r="ER2076">
        <f t="shared" si="417"/>
        <v>0.9986996072255625</v>
      </c>
      <c r="ES2076">
        <f t="shared" si="418"/>
        <v>17.660257631345079</v>
      </c>
      <c r="ET2076">
        <f t="shared" si="419"/>
        <v>17.660257631345079</v>
      </c>
      <c r="EU2076" s="8">
        <f t="shared" si="457"/>
        <v>-4</v>
      </c>
      <c r="EW2076">
        <f t="shared" si="458"/>
        <v>0.34202014332566871</v>
      </c>
      <c r="EX2076">
        <f t="shared" si="420"/>
        <v>0.99441584371801539</v>
      </c>
      <c r="EZ2076">
        <f t="shared" si="421"/>
        <v>17.286082959411889</v>
      </c>
      <c r="FB2076" s="8">
        <f t="shared" si="476"/>
        <v>-6</v>
      </c>
      <c r="FD2076">
        <f t="shared" si="459"/>
        <v>0.49999999999999994</v>
      </c>
      <c r="FE2076">
        <f t="shared" si="422"/>
        <v>0.9860254037844387</v>
      </c>
      <c r="FG2076">
        <f t="shared" si="423"/>
        <v>16.670248639404857</v>
      </c>
      <c r="FI2076" s="8">
        <f t="shared" si="460"/>
        <v>-9</v>
      </c>
      <c r="FK2076">
        <f t="shared" si="461"/>
        <v>0.64278760968653925</v>
      </c>
      <c r="FL2076">
        <f t="shared" si="424"/>
        <v>0.9974479826061321</v>
      </c>
      <c r="FN2076">
        <f t="shared" si="425"/>
        <v>22.223152266939049</v>
      </c>
      <c r="FP2076" s="8">
        <f t="shared" si="462"/>
        <v>-11</v>
      </c>
      <c r="FQ2076" s="8">
        <f t="shared" si="463"/>
        <v>-53</v>
      </c>
      <c r="FR2076">
        <f t="shared" si="464"/>
        <v>0.76604444311897801</v>
      </c>
      <c r="FS2076">
        <f t="shared" si="426"/>
        <v>0.97984716465888966</v>
      </c>
      <c r="FT2076" t="e">
        <f t="shared" si="427"/>
        <v>#NUM!</v>
      </c>
      <c r="FU2076" t="e">
        <f t="shared" si="465"/>
        <v>#NUM!</v>
      </c>
      <c r="FW2076" s="8">
        <f t="shared" si="466"/>
        <v>-14</v>
      </c>
      <c r="FY2076">
        <f t="shared" si="467"/>
        <v>0.8660254037844386</v>
      </c>
      <c r="FZ2076">
        <f t="shared" si="428"/>
        <v>0.98497422611928565</v>
      </c>
      <c r="GB2076">
        <f t="shared" si="429"/>
        <v>20.014539984388406</v>
      </c>
      <c r="GD2076" s="8">
        <f t="shared" si="468"/>
        <v>-17</v>
      </c>
      <c r="GF2076">
        <f t="shared" si="469"/>
        <v>0.93969262078590832</v>
      </c>
      <c r="GG2076">
        <f t="shared" si="430"/>
        <v>0.98101112546008662</v>
      </c>
      <c r="GI2076">
        <f t="shared" si="431"/>
        <v>19.840028985185313</v>
      </c>
      <c r="GK2076" s="8">
        <f t="shared" si="470"/>
        <v>-20</v>
      </c>
      <c r="GM2076">
        <f t="shared" si="471"/>
        <v>0.98480775301220802</v>
      </c>
      <c r="GN2076">
        <f t="shared" si="432"/>
        <v>0.96149438007669685</v>
      </c>
      <c r="GP2076">
        <f t="shared" si="433"/>
        <v>18.023394859135646</v>
      </c>
      <c r="GR2076" s="8">
        <f t="shared" si="472"/>
        <v>-20</v>
      </c>
      <c r="GT2076">
        <f t="shared" si="473"/>
        <v>0.98480775301220802</v>
      </c>
      <c r="GU2076">
        <f t="shared" si="434"/>
        <v>0.96149438007669685</v>
      </c>
      <c r="GW2076">
        <f t="shared" si="435"/>
        <v>18.023394859135646</v>
      </c>
      <c r="GY2076" s="8">
        <f t="shared" si="474"/>
        <v>-25</v>
      </c>
      <c r="HA2076">
        <f t="shared" si="475"/>
        <v>1</v>
      </c>
      <c r="HB2076">
        <f t="shared" si="436"/>
        <v>1</v>
      </c>
      <c r="HD2076">
        <f t="shared" si="437"/>
        <v>25</v>
      </c>
    </row>
    <row r="2077" spans="1:212" x14ac:dyDescent="0.2">
      <c r="A2077">
        <v>-76</v>
      </c>
      <c r="B2077">
        <f t="shared" si="392"/>
        <v>-76</v>
      </c>
      <c r="C2077">
        <f t="shared" si="393"/>
        <v>-0.17364817766693033</v>
      </c>
      <c r="D2077">
        <f t="shared" si="477"/>
        <v>0.96396997169217635</v>
      </c>
      <c r="E2077">
        <f t="shared" si="438"/>
        <v>-3</v>
      </c>
      <c r="G2077">
        <f t="shared" si="395"/>
        <v>-13.297418619832047</v>
      </c>
      <c r="M2077">
        <f t="shared" si="396"/>
        <v>-0.34202014332566871</v>
      </c>
      <c r="N2077">
        <f t="shared" si="397"/>
        <v>0.8712885921207747</v>
      </c>
      <c r="O2077">
        <f t="shared" si="439"/>
        <v>5</v>
      </c>
      <c r="P2077">
        <f t="shared" si="398"/>
        <v>-10.872961333902383</v>
      </c>
      <c r="Q2077">
        <f t="shared" si="399"/>
        <v>-10.872961333902385</v>
      </c>
      <c r="R2077">
        <f t="shared" si="400"/>
        <v>-0.49999999999999994</v>
      </c>
      <c r="S2077">
        <f t="shared" si="401"/>
        <v>-0.65397459621556109</v>
      </c>
      <c r="U2077">
        <f t="shared" si="440"/>
        <v>7</v>
      </c>
      <c r="X2077">
        <f t="shared" si="402"/>
        <v>-9.3833939954901346</v>
      </c>
      <c r="Z2077">
        <f t="shared" si="441"/>
        <v>-0.64278760968653925</v>
      </c>
      <c r="AA2077">
        <f t="shared" si="403"/>
        <v>-1.1880298903281012</v>
      </c>
      <c r="AB2077">
        <f t="shared" si="442"/>
        <v>-76</v>
      </c>
      <c r="AC2077">
        <f t="shared" si="443"/>
        <v>10</v>
      </c>
      <c r="AE2077">
        <f t="shared" si="404"/>
        <v>-8.4794981488239323</v>
      </c>
      <c r="AG2077">
        <f t="shared" si="444"/>
        <v>-0.76604444311897801</v>
      </c>
      <c r="AH2077">
        <f t="shared" si="405"/>
        <v>-1.6859874973951539</v>
      </c>
      <c r="AJ2077">
        <f t="shared" si="445"/>
        <v>12</v>
      </c>
      <c r="AL2077">
        <f t="shared" si="406"/>
        <v>-6.3761020317433292</v>
      </c>
      <c r="AN2077">
        <f t="shared" si="446"/>
        <v>-0.8660254037844386</v>
      </c>
      <c r="AO2077">
        <f t="shared" si="407"/>
        <v>-2.1327172275046928</v>
      </c>
      <c r="AP2077">
        <f t="shared" si="408"/>
        <v>-76</v>
      </c>
      <c r="AQ2077">
        <f t="shared" si="447"/>
        <v>15</v>
      </c>
      <c r="AS2077">
        <f t="shared" si="409"/>
        <v>-3.8619594257254026</v>
      </c>
      <c r="AU2077">
        <f t="shared" si="448"/>
        <v>-0.93969262078590832</v>
      </c>
      <c r="AV2077">
        <f t="shared" si="410"/>
        <v>-2.5146454238634925</v>
      </c>
      <c r="AX2077">
        <f t="shared" si="449"/>
        <v>18</v>
      </c>
      <c r="AZ2077">
        <f t="shared" si="411"/>
        <v>-7.136236504873715E-2</v>
      </c>
      <c r="BB2077">
        <f t="shared" si="450"/>
        <v>-0.98480775301220802</v>
      </c>
      <c r="BC2077">
        <f t="shared" si="412"/>
        <v>-2.8201673914901817</v>
      </c>
      <c r="BE2077">
        <f t="shared" si="451"/>
        <v>21</v>
      </c>
      <c r="BG2077">
        <f t="shared" si="413"/>
        <v>5.7868969256944878</v>
      </c>
      <c r="BI2077">
        <f t="shared" si="452"/>
        <v>0</v>
      </c>
      <c r="BJ2077">
        <f t="shared" si="414"/>
        <v>1</v>
      </c>
      <c r="BL2077" t="e">
        <f t="shared" si="453"/>
        <v>#DIV/0!</v>
      </c>
      <c r="BN2077" t="e">
        <f t="shared" si="415"/>
        <v>#DIV/0!</v>
      </c>
      <c r="EL2077">
        <v>-76</v>
      </c>
      <c r="EM2077">
        <f t="shared" si="416"/>
        <v>-285.7513075690336</v>
      </c>
      <c r="EN2077">
        <f t="shared" si="454"/>
        <v>1.2400000000000009</v>
      </c>
      <c r="EO2077" s="8">
        <f t="shared" si="455"/>
        <v>-2</v>
      </c>
      <c r="EQ2077">
        <f t="shared" si="456"/>
        <v>0.17364817766693033</v>
      </c>
      <c r="ER2077">
        <f t="shared" si="417"/>
        <v>0.9986996072255625</v>
      </c>
      <c r="ES2077">
        <f t="shared" si="418"/>
        <v>17.660257631345079</v>
      </c>
      <c r="ET2077">
        <f t="shared" si="419"/>
        <v>17.660257631345079</v>
      </c>
      <c r="EU2077" s="8">
        <f t="shared" si="457"/>
        <v>-4</v>
      </c>
      <c r="EW2077">
        <f t="shared" si="458"/>
        <v>0.34202014332566871</v>
      </c>
      <c r="EX2077">
        <f t="shared" si="420"/>
        <v>0.99441584371801539</v>
      </c>
      <c r="EZ2077">
        <f t="shared" si="421"/>
        <v>17.286082959411889</v>
      </c>
      <c r="FB2077" s="8">
        <f t="shared" si="476"/>
        <v>-6</v>
      </c>
      <c r="FD2077">
        <f t="shared" si="459"/>
        <v>0.49999999999999994</v>
      </c>
      <c r="FE2077">
        <f t="shared" si="422"/>
        <v>0.9860254037844387</v>
      </c>
      <c r="FG2077">
        <f t="shared" si="423"/>
        <v>16.670248639404857</v>
      </c>
      <c r="FI2077" s="8">
        <f t="shared" si="460"/>
        <v>-9</v>
      </c>
      <c r="FK2077">
        <f t="shared" si="461"/>
        <v>0.64278760968653925</v>
      </c>
      <c r="FL2077">
        <f t="shared" si="424"/>
        <v>0.9974479826061321</v>
      </c>
      <c r="FN2077">
        <f t="shared" si="425"/>
        <v>22.223152266939049</v>
      </c>
      <c r="FP2077" s="8">
        <f t="shared" si="462"/>
        <v>-11</v>
      </c>
      <c r="FQ2077" s="8">
        <f t="shared" si="463"/>
        <v>-53</v>
      </c>
      <c r="FR2077">
        <f t="shared" si="464"/>
        <v>0.76604444311897801</v>
      </c>
      <c r="FS2077">
        <f t="shared" si="426"/>
        <v>0.97984716465888966</v>
      </c>
      <c r="FT2077" t="e">
        <f t="shared" si="427"/>
        <v>#NUM!</v>
      </c>
      <c r="FU2077" t="e">
        <f t="shared" si="465"/>
        <v>#NUM!</v>
      </c>
      <c r="FW2077" s="8">
        <f t="shared" si="466"/>
        <v>-14</v>
      </c>
      <c r="FY2077">
        <f t="shared" si="467"/>
        <v>0.8660254037844386</v>
      </c>
      <c r="FZ2077">
        <f t="shared" si="428"/>
        <v>0.98497422611928565</v>
      </c>
      <c r="GB2077">
        <f t="shared" si="429"/>
        <v>20.014539984388406</v>
      </c>
      <c r="GD2077" s="8">
        <f t="shared" si="468"/>
        <v>-17</v>
      </c>
      <c r="GF2077">
        <f t="shared" si="469"/>
        <v>0.93969262078590832</v>
      </c>
      <c r="GG2077">
        <f t="shared" si="430"/>
        <v>0.98101112546008662</v>
      </c>
      <c r="GI2077">
        <f t="shared" si="431"/>
        <v>19.840028985185313</v>
      </c>
      <c r="GK2077" s="8">
        <f t="shared" si="470"/>
        <v>-20</v>
      </c>
      <c r="GM2077">
        <f t="shared" si="471"/>
        <v>0.98480775301220802</v>
      </c>
      <c r="GN2077">
        <f t="shared" si="432"/>
        <v>0.96149438007669685</v>
      </c>
      <c r="GP2077">
        <f t="shared" si="433"/>
        <v>18.023394859135646</v>
      </c>
      <c r="GR2077" s="8">
        <f t="shared" si="472"/>
        <v>-20</v>
      </c>
      <c r="GT2077">
        <f t="shared" si="473"/>
        <v>0.98480775301220802</v>
      </c>
      <c r="GU2077">
        <f t="shared" si="434"/>
        <v>0.96149438007669685</v>
      </c>
      <c r="GW2077">
        <f t="shared" si="435"/>
        <v>18.023394859135646</v>
      </c>
      <c r="GY2077" s="8">
        <f t="shared" si="474"/>
        <v>-25</v>
      </c>
      <c r="HA2077">
        <f t="shared" si="475"/>
        <v>1</v>
      </c>
      <c r="HB2077">
        <f t="shared" si="436"/>
        <v>1</v>
      </c>
      <c r="HD2077">
        <f t="shared" si="437"/>
        <v>25</v>
      </c>
    </row>
    <row r="2078" spans="1:212" x14ac:dyDescent="0.2">
      <c r="A2078">
        <v>-75</v>
      </c>
      <c r="B2078">
        <f t="shared" si="392"/>
        <v>-75</v>
      </c>
      <c r="C2078">
        <f t="shared" si="393"/>
        <v>-0.17364817766693033</v>
      </c>
      <c r="D2078">
        <f t="shared" si="477"/>
        <v>0.96396997169217635</v>
      </c>
      <c r="E2078">
        <f t="shared" si="438"/>
        <v>-3</v>
      </c>
      <c r="G2078">
        <f t="shared" si="395"/>
        <v>-13.297418619832047</v>
      </c>
      <c r="M2078">
        <f t="shared" si="396"/>
        <v>-0.34202014332566871</v>
      </c>
      <c r="N2078">
        <f t="shared" si="397"/>
        <v>0.8712885921207747</v>
      </c>
      <c r="O2078">
        <f t="shared" si="439"/>
        <v>5</v>
      </c>
      <c r="P2078">
        <f t="shared" si="398"/>
        <v>-10.872961333902383</v>
      </c>
      <c r="Q2078">
        <f t="shared" si="399"/>
        <v>-10.872961333902385</v>
      </c>
      <c r="R2078">
        <f t="shared" si="400"/>
        <v>-0.49999999999999994</v>
      </c>
      <c r="S2078">
        <f t="shared" si="401"/>
        <v>-0.63397459621556107</v>
      </c>
      <c r="U2078">
        <f t="shared" si="440"/>
        <v>7</v>
      </c>
      <c r="X2078">
        <f t="shared" si="402"/>
        <v>-9.3833939954901346</v>
      </c>
      <c r="Z2078">
        <f t="shared" si="441"/>
        <v>-0.64278760968653925</v>
      </c>
      <c r="AA2078">
        <f t="shared" si="403"/>
        <v>-1.1623183859406399</v>
      </c>
      <c r="AB2078">
        <f t="shared" si="442"/>
        <v>-75</v>
      </c>
      <c r="AC2078">
        <f t="shared" si="443"/>
        <v>10</v>
      </c>
      <c r="AE2078">
        <f t="shared" si="404"/>
        <v>-8.4794981488239323</v>
      </c>
      <c r="AG2078">
        <f t="shared" si="444"/>
        <v>-0.76604444311897801</v>
      </c>
      <c r="AH2078">
        <f t="shared" si="405"/>
        <v>-1.6553457196703949</v>
      </c>
      <c r="AJ2078">
        <f t="shared" si="445"/>
        <v>12</v>
      </c>
      <c r="AL2078">
        <f t="shared" si="406"/>
        <v>-6.3761020317433292</v>
      </c>
      <c r="AN2078">
        <f t="shared" si="446"/>
        <v>-0.8660254037844386</v>
      </c>
      <c r="AO2078">
        <f t="shared" si="407"/>
        <v>-2.0980762113533156</v>
      </c>
      <c r="AP2078">
        <f t="shared" si="408"/>
        <v>-75</v>
      </c>
      <c r="AQ2078">
        <f t="shared" si="447"/>
        <v>15</v>
      </c>
      <c r="AS2078">
        <f t="shared" si="409"/>
        <v>-3.8619594257254026</v>
      </c>
      <c r="AU2078">
        <f t="shared" si="448"/>
        <v>-0.93969262078590832</v>
      </c>
      <c r="AV2078">
        <f t="shared" si="410"/>
        <v>-2.4770577190320564</v>
      </c>
      <c r="AX2078">
        <f t="shared" si="449"/>
        <v>18</v>
      </c>
      <c r="AZ2078">
        <f t="shared" si="411"/>
        <v>-7.136236504873715E-2</v>
      </c>
      <c r="BB2078">
        <f t="shared" si="450"/>
        <v>-0.98480775301220802</v>
      </c>
      <c r="BC2078">
        <f t="shared" si="412"/>
        <v>-2.7807750813696934</v>
      </c>
      <c r="BE2078">
        <f t="shared" si="451"/>
        <v>21</v>
      </c>
      <c r="BG2078">
        <f t="shared" si="413"/>
        <v>5.7868969256944878</v>
      </c>
      <c r="BI2078">
        <f t="shared" si="452"/>
        <v>0</v>
      </c>
      <c r="BJ2078">
        <f t="shared" si="414"/>
        <v>1</v>
      </c>
      <c r="BL2078" t="e">
        <f t="shared" si="453"/>
        <v>#DIV/0!</v>
      </c>
      <c r="BN2078" t="e">
        <f t="shared" si="415"/>
        <v>#DIV/0!</v>
      </c>
      <c r="EL2078">
        <v>-75</v>
      </c>
      <c r="EM2078">
        <f t="shared" si="416"/>
        <v>-285.7513075690336</v>
      </c>
      <c r="EN2078">
        <f t="shared" si="454"/>
        <v>1.2500000000000009</v>
      </c>
      <c r="EO2078" s="8">
        <f t="shared" si="455"/>
        <v>-2</v>
      </c>
      <c r="EQ2078">
        <f t="shared" si="456"/>
        <v>0.17364817766693033</v>
      </c>
      <c r="ER2078">
        <f t="shared" si="417"/>
        <v>0.9986996072255625</v>
      </c>
      <c r="ES2078">
        <f t="shared" si="418"/>
        <v>17.660257631345079</v>
      </c>
      <c r="ET2078">
        <f t="shared" si="419"/>
        <v>17.660257631345079</v>
      </c>
      <c r="EU2078" s="8">
        <f t="shared" si="457"/>
        <v>-4</v>
      </c>
      <c r="EW2078">
        <f t="shared" si="458"/>
        <v>0.34202014332566871</v>
      </c>
      <c r="EX2078">
        <f t="shared" si="420"/>
        <v>0.99441584371801539</v>
      </c>
      <c r="EZ2078">
        <f t="shared" si="421"/>
        <v>17.286082959411889</v>
      </c>
      <c r="FB2078" s="8">
        <f t="shared" si="476"/>
        <v>-6</v>
      </c>
      <c r="FD2078">
        <f t="shared" si="459"/>
        <v>0.49999999999999994</v>
      </c>
      <c r="FE2078">
        <f t="shared" si="422"/>
        <v>0.9860254037844387</v>
      </c>
      <c r="FG2078">
        <f t="shared" si="423"/>
        <v>16.670248639404857</v>
      </c>
      <c r="FI2078" s="8">
        <f t="shared" si="460"/>
        <v>-9</v>
      </c>
      <c r="FK2078">
        <f t="shared" si="461"/>
        <v>0.64278760968653925</v>
      </c>
      <c r="FL2078">
        <f t="shared" si="424"/>
        <v>0.9974479826061321</v>
      </c>
      <c r="FN2078">
        <f t="shared" si="425"/>
        <v>22.223152266939049</v>
      </c>
      <c r="FP2078" s="8">
        <f t="shared" si="462"/>
        <v>-11</v>
      </c>
      <c r="FQ2078" s="8">
        <f t="shared" si="463"/>
        <v>-53</v>
      </c>
      <c r="FR2078">
        <f t="shared" si="464"/>
        <v>0.76604444311897801</v>
      </c>
      <c r="FS2078">
        <f t="shared" si="426"/>
        <v>0.97984716465888966</v>
      </c>
      <c r="FT2078" t="e">
        <f t="shared" si="427"/>
        <v>#NUM!</v>
      </c>
      <c r="FU2078" t="e">
        <f t="shared" si="465"/>
        <v>#NUM!</v>
      </c>
      <c r="FW2078" s="8">
        <f t="shared" si="466"/>
        <v>-14</v>
      </c>
      <c r="FY2078">
        <f t="shared" si="467"/>
        <v>0.8660254037844386</v>
      </c>
      <c r="FZ2078">
        <f t="shared" si="428"/>
        <v>0.98497422611928565</v>
      </c>
      <c r="GB2078">
        <f t="shared" si="429"/>
        <v>20.014539984388406</v>
      </c>
      <c r="GD2078" s="8">
        <f t="shared" si="468"/>
        <v>-17</v>
      </c>
      <c r="GF2078">
        <f t="shared" si="469"/>
        <v>0.93969262078590832</v>
      </c>
      <c r="GG2078">
        <f t="shared" si="430"/>
        <v>0.98101112546008662</v>
      </c>
      <c r="GI2078">
        <f t="shared" si="431"/>
        <v>19.840028985185313</v>
      </c>
      <c r="GK2078" s="8">
        <f t="shared" si="470"/>
        <v>-20</v>
      </c>
      <c r="GM2078">
        <f t="shared" si="471"/>
        <v>0.98480775301220802</v>
      </c>
      <c r="GN2078">
        <f t="shared" si="432"/>
        <v>0.96149438007669685</v>
      </c>
      <c r="GP2078">
        <f t="shared" si="433"/>
        <v>18.023394859135646</v>
      </c>
      <c r="GR2078" s="8">
        <f t="shared" si="472"/>
        <v>-20</v>
      </c>
      <c r="GT2078">
        <f t="shared" si="473"/>
        <v>0.98480775301220802</v>
      </c>
      <c r="GU2078">
        <f t="shared" si="434"/>
        <v>0.96149438007669685</v>
      </c>
      <c r="GW2078">
        <f t="shared" si="435"/>
        <v>18.023394859135646</v>
      </c>
      <c r="GY2078" s="8">
        <f t="shared" si="474"/>
        <v>-25</v>
      </c>
      <c r="HA2078">
        <f t="shared" si="475"/>
        <v>1</v>
      </c>
      <c r="HB2078">
        <f t="shared" si="436"/>
        <v>1</v>
      </c>
      <c r="HD2078">
        <f t="shared" si="437"/>
        <v>25</v>
      </c>
    </row>
    <row r="2079" spans="1:212" x14ac:dyDescent="0.2">
      <c r="A2079">
        <v>-74</v>
      </c>
      <c r="B2079">
        <f t="shared" si="392"/>
        <v>-74</v>
      </c>
      <c r="C2079">
        <f t="shared" si="393"/>
        <v>-0.17364817766693033</v>
      </c>
      <c r="D2079">
        <f t="shared" si="477"/>
        <v>0.96396997169217635</v>
      </c>
      <c r="E2079">
        <f t="shared" si="438"/>
        <v>-3</v>
      </c>
      <c r="G2079">
        <f t="shared" si="395"/>
        <v>-13.297418619832047</v>
      </c>
      <c r="M2079">
        <f t="shared" si="396"/>
        <v>-0.34202014332566871</v>
      </c>
      <c r="N2079">
        <f t="shared" si="397"/>
        <v>0.8712885921207747</v>
      </c>
      <c r="O2079">
        <f t="shared" si="439"/>
        <v>5</v>
      </c>
      <c r="P2079">
        <f t="shared" si="398"/>
        <v>-10.872961333902383</v>
      </c>
      <c r="Q2079">
        <f t="shared" si="399"/>
        <v>-10.872961333902385</v>
      </c>
      <c r="R2079">
        <f t="shared" si="400"/>
        <v>-0.49999999999999994</v>
      </c>
      <c r="S2079">
        <f t="shared" si="401"/>
        <v>-0.61397459621556105</v>
      </c>
      <c r="U2079">
        <f t="shared" si="440"/>
        <v>7</v>
      </c>
      <c r="X2079">
        <f t="shared" si="402"/>
        <v>-9.3833939954901346</v>
      </c>
      <c r="Z2079">
        <f t="shared" si="441"/>
        <v>-0.64278760968653925</v>
      </c>
      <c r="AA2079">
        <f t="shared" si="403"/>
        <v>-1.136606881553178</v>
      </c>
      <c r="AB2079">
        <f t="shared" si="442"/>
        <v>-74</v>
      </c>
      <c r="AC2079">
        <f t="shared" si="443"/>
        <v>10</v>
      </c>
      <c r="AE2079">
        <f t="shared" si="404"/>
        <v>-8.4794981488239323</v>
      </c>
      <c r="AG2079">
        <f t="shared" si="444"/>
        <v>-0.76604444311897801</v>
      </c>
      <c r="AH2079">
        <f t="shared" si="405"/>
        <v>-1.6247039419456355</v>
      </c>
      <c r="AJ2079">
        <f t="shared" si="445"/>
        <v>12</v>
      </c>
      <c r="AL2079">
        <f t="shared" si="406"/>
        <v>-6.3761020317433292</v>
      </c>
      <c r="AN2079">
        <f t="shared" si="446"/>
        <v>-0.8660254037844386</v>
      </c>
      <c r="AO2079">
        <f t="shared" si="407"/>
        <v>-2.0634351952019379</v>
      </c>
      <c r="AP2079">
        <f t="shared" si="408"/>
        <v>-74</v>
      </c>
      <c r="AQ2079">
        <f t="shared" si="447"/>
        <v>15</v>
      </c>
      <c r="AS2079">
        <f t="shared" si="409"/>
        <v>-3.8619594257254026</v>
      </c>
      <c r="AU2079">
        <f t="shared" si="448"/>
        <v>-0.93969262078590832</v>
      </c>
      <c r="AV2079">
        <f t="shared" si="410"/>
        <v>-2.4394700142006198</v>
      </c>
      <c r="AX2079">
        <f t="shared" si="449"/>
        <v>18</v>
      </c>
      <c r="AZ2079">
        <f t="shared" si="411"/>
        <v>-7.136236504873715E-2</v>
      </c>
      <c r="BB2079">
        <f t="shared" si="450"/>
        <v>-0.98480775301220802</v>
      </c>
      <c r="BC2079">
        <f t="shared" si="412"/>
        <v>-2.7413827712492052</v>
      </c>
      <c r="BE2079">
        <f t="shared" si="451"/>
        <v>21</v>
      </c>
      <c r="BG2079">
        <f t="shared" si="413"/>
        <v>5.7868969256944878</v>
      </c>
      <c r="BI2079">
        <f t="shared" si="452"/>
        <v>0</v>
      </c>
      <c r="BJ2079">
        <f t="shared" si="414"/>
        <v>1</v>
      </c>
      <c r="BL2079" t="e">
        <f t="shared" si="453"/>
        <v>#DIV/0!</v>
      </c>
      <c r="BN2079" t="e">
        <f t="shared" si="415"/>
        <v>#DIV/0!</v>
      </c>
      <c r="EL2079">
        <v>-74</v>
      </c>
      <c r="EM2079">
        <f t="shared" si="416"/>
        <v>-285.7513075690336</v>
      </c>
      <c r="EN2079">
        <f t="shared" si="454"/>
        <v>1.2600000000000009</v>
      </c>
      <c r="EO2079" s="8">
        <f t="shared" si="455"/>
        <v>-2</v>
      </c>
      <c r="EQ2079">
        <f t="shared" si="456"/>
        <v>0.17364817766693033</v>
      </c>
      <c r="ER2079">
        <f t="shared" si="417"/>
        <v>0.9986996072255625</v>
      </c>
      <c r="ES2079">
        <f t="shared" si="418"/>
        <v>17.660257631345079</v>
      </c>
      <c r="ET2079">
        <f t="shared" si="419"/>
        <v>17.660257631345079</v>
      </c>
      <c r="EU2079" s="8">
        <f t="shared" si="457"/>
        <v>-4</v>
      </c>
      <c r="EW2079">
        <f t="shared" si="458"/>
        <v>0.34202014332566871</v>
      </c>
      <c r="EX2079">
        <f t="shared" si="420"/>
        <v>0.99441584371801539</v>
      </c>
      <c r="EZ2079">
        <f t="shared" si="421"/>
        <v>17.286082959411889</v>
      </c>
      <c r="FB2079" s="8">
        <f t="shared" si="476"/>
        <v>-6</v>
      </c>
      <c r="FD2079">
        <f t="shared" si="459"/>
        <v>0.49999999999999994</v>
      </c>
      <c r="FE2079">
        <f t="shared" si="422"/>
        <v>0.9860254037844387</v>
      </c>
      <c r="FG2079">
        <f t="shared" si="423"/>
        <v>16.670248639404857</v>
      </c>
      <c r="FI2079" s="8">
        <f t="shared" si="460"/>
        <v>-9</v>
      </c>
      <c r="FK2079">
        <f t="shared" si="461"/>
        <v>0.64278760968653925</v>
      </c>
      <c r="FL2079">
        <f t="shared" si="424"/>
        <v>0.9974479826061321</v>
      </c>
      <c r="FN2079">
        <f t="shared" si="425"/>
        <v>22.223152266939049</v>
      </c>
      <c r="FP2079" s="8">
        <f t="shared" si="462"/>
        <v>-11</v>
      </c>
      <c r="FQ2079" s="8">
        <f t="shared" si="463"/>
        <v>-53</v>
      </c>
      <c r="FR2079">
        <f t="shared" si="464"/>
        <v>0.76604444311897801</v>
      </c>
      <c r="FS2079">
        <f t="shared" si="426"/>
        <v>0.97984716465888966</v>
      </c>
      <c r="FT2079" t="e">
        <f t="shared" si="427"/>
        <v>#NUM!</v>
      </c>
      <c r="FU2079" t="e">
        <f t="shared" si="465"/>
        <v>#NUM!</v>
      </c>
      <c r="FW2079" s="8">
        <f t="shared" si="466"/>
        <v>-14</v>
      </c>
      <c r="FY2079">
        <f t="shared" si="467"/>
        <v>0.8660254037844386</v>
      </c>
      <c r="FZ2079">
        <f t="shared" si="428"/>
        <v>0.98497422611928565</v>
      </c>
      <c r="GB2079">
        <f t="shared" si="429"/>
        <v>20.014539984388406</v>
      </c>
      <c r="GD2079" s="8">
        <f t="shared" si="468"/>
        <v>-17</v>
      </c>
      <c r="GF2079">
        <f t="shared" si="469"/>
        <v>0.93969262078590832</v>
      </c>
      <c r="GG2079">
        <f t="shared" si="430"/>
        <v>0.98101112546008662</v>
      </c>
      <c r="GI2079">
        <f t="shared" si="431"/>
        <v>19.840028985185313</v>
      </c>
      <c r="GK2079" s="8">
        <f t="shared" si="470"/>
        <v>-20</v>
      </c>
      <c r="GM2079">
        <f t="shared" si="471"/>
        <v>0.98480775301220802</v>
      </c>
      <c r="GN2079">
        <f t="shared" si="432"/>
        <v>0.96149438007669685</v>
      </c>
      <c r="GP2079">
        <f t="shared" si="433"/>
        <v>18.023394859135646</v>
      </c>
      <c r="GR2079" s="8">
        <f t="shared" si="472"/>
        <v>-20</v>
      </c>
      <c r="GT2079">
        <f t="shared" si="473"/>
        <v>0.98480775301220802</v>
      </c>
      <c r="GU2079">
        <f t="shared" si="434"/>
        <v>0.96149438007669685</v>
      </c>
      <c r="GW2079">
        <f t="shared" si="435"/>
        <v>18.023394859135646</v>
      </c>
      <c r="GY2079" s="8">
        <f t="shared" si="474"/>
        <v>-25</v>
      </c>
      <c r="HA2079">
        <f t="shared" si="475"/>
        <v>1</v>
      </c>
      <c r="HB2079">
        <f t="shared" si="436"/>
        <v>1</v>
      </c>
      <c r="HD2079">
        <f t="shared" si="437"/>
        <v>25</v>
      </c>
    </row>
    <row r="2080" spans="1:212" x14ac:dyDescent="0.2">
      <c r="A2080">
        <v>-73</v>
      </c>
      <c r="B2080">
        <f t="shared" si="392"/>
        <v>-73</v>
      </c>
      <c r="C2080">
        <f t="shared" si="393"/>
        <v>-0.17364817766693033</v>
      </c>
      <c r="D2080">
        <f t="shared" si="477"/>
        <v>0.96396997169217635</v>
      </c>
      <c r="E2080">
        <f t="shared" si="438"/>
        <v>-3</v>
      </c>
      <c r="G2080">
        <f t="shared" si="395"/>
        <v>-13.297418619832047</v>
      </c>
      <c r="M2080">
        <f t="shared" si="396"/>
        <v>-0.34202014332566871</v>
      </c>
      <c r="N2080">
        <f t="shared" si="397"/>
        <v>0.8712885921207747</v>
      </c>
      <c r="O2080">
        <f t="shared" si="439"/>
        <v>5</v>
      </c>
      <c r="P2080">
        <f t="shared" si="398"/>
        <v>-10.872961333902383</v>
      </c>
      <c r="Q2080">
        <f t="shared" si="399"/>
        <v>-10.872961333902385</v>
      </c>
      <c r="R2080">
        <f t="shared" si="400"/>
        <v>-0.49999999999999994</v>
      </c>
      <c r="S2080">
        <f t="shared" si="401"/>
        <v>-0.59397459621556103</v>
      </c>
      <c r="U2080">
        <f t="shared" si="440"/>
        <v>7</v>
      </c>
      <c r="X2080">
        <f t="shared" si="402"/>
        <v>-9.3833939954901346</v>
      </c>
      <c r="Z2080">
        <f t="shared" si="441"/>
        <v>-0.64278760968653925</v>
      </c>
      <c r="AA2080">
        <f t="shared" si="403"/>
        <v>-1.1108953771657166</v>
      </c>
      <c r="AB2080">
        <f t="shared" si="442"/>
        <v>-73</v>
      </c>
      <c r="AC2080">
        <f t="shared" si="443"/>
        <v>10</v>
      </c>
      <c r="AE2080">
        <f t="shared" si="404"/>
        <v>-8.4794981488239323</v>
      </c>
      <c r="AG2080">
        <f t="shared" si="444"/>
        <v>-0.76604444311897801</v>
      </c>
      <c r="AH2080">
        <f t="shared" si="405"/>
        <v>-1.5940621642208765</v>
      </c>
      <c r="AJ2080">
        <f t="shared" si="445"/>
        <v>12</v>
      </c>
      <c r="AL2080">
        <f t="shared" si="406"/>
        <v>-6.3761020317433292</v>
      </c>
      <c r="AN2080">
        <f t="shared" si="446"/>
        <v>-0.8660254037844386</v>
      </c>
      <c r="AO2080">
        <f t="shared" si="407"/>
        <v>-2.0287941790505601</v>
      </c>
      <c r="AP2080">
        <f t="shared" si="408"/>
        <v>-73</v>
      </c>
      <c r="AQ2080">
        <f t="shared" si="447"/>
        <v>15</v>
      </c>
      <c r="AS2080">
        <f t="shared" si="409"/>
        <v>-3.8619594257254026</v>
      </c>
      <c r="AU2080">
        <f t="shared" si="448"/>
        <v>-0.93969262078590832</v>
      </c>
      <c r="AV2080">
        <f t="shared" si="410"/>
        <v>-2.4018823093691837</v>
      </c>
      <c r="AX2080">
        <f t="shared" si="449"/>
        <v>18</v>
      </c>
      <c r="AZ2080">
        <f t="shared" si="411"/>
        <v>-7.136236504873715E-2</v>
      </c>
      <c r="BB2080">
        <f t="shared" si="450"/>
        <v>-0.98480775301220802</v>
      </c>
      <c r="BC2080">
        <f t="shared" si="412"/>
        <v>-2.7019904611287169</v>
      </c>
      <c r="BE2080">
        <f t="shared" si="451"/>
        <v>21</v>
      </c>
      <c r="BG2080">
        <f t="shared" si="413"/>
        <v>5.7868969256944878</v>
      </c>
      <c r="BI2080">
        <f t="shared" si="452"/>
        <v>0</v>
      </c>
      <c r="BJ2080">
        <f t="shared" si="414"/>
        <v>1</v>
      </c>
      <c r="BL2080" t="e">
        <f t="shared" si="453"/>
        <v>#DIV/0!</v>
      </c>
      <c r="BN2080" t="e">
        <f t="shared" si="415"/>
        <v>#DIV/0!</v>
      </c>
      <c r="EL2080">
        <v>-73</v>
      </c>
      <c r="EM2080">
        <f t="shared" si="416"/>
        <v>-285.7513075690336</v>
      </c>
      <c r="EN2080">
        <f t="shared" si="454"/>
        <v>1.2700000000000009</v>
      </c>
      <c r="EO2080" s="8">
        <f t="shared" si="455"/>
        <v>-2</v>
      </c>
      <c r="EQ2080">
        <f t="shared" si="456"/>
        <v>0.17364817766693033</v>
      </c>
      <c r="ER2080">
        <f t="shared" si="417"/>
        <v>0.9986996072255625</v>
      </c>
      <c r="ES2080">
        <f t="shared" si="418"/>
        <v>17.660257631345079</v>
      </c>
      <c r="ET2080">
        <f t="shared" si="419"/>
        <v>17.660257631345079</v>
      </c>
      <c r="EU2080" s="8">
        <f t="shared" si="457"/>
        <v>-4</v>
      </c>
      <c r="EW2080">
        <f t="shared" si="458"/>
        <v>0.34202014332566871</v>
      </c>
      <c r="EX2080">
        <f t="shared" si="420"/>
        <v>0.99441584371801539</v>
      </c>
      <c r="EZ2080">
        <f t="shared" si="421"/>
        <v>17.286082959411889</v>
      </c>
      <c r="FB2080" s="8">
        <f t="shared" si="476"/>
        <v>-6</v>
      </c>
      <c r="FD2080">
        <f t="shared" si="459"/>
        <v>0.49999999999999994</v>
      </c>
      <c r="FE2080">
        <f t="shared" si="422"/>
        <v>0.9860254037844387</v>
      </c>
      <c r="FG2080">
        <f t="shared" si="423"/>
        <v>16.670248639404857</v>
      </c>
      <c r="FI2080" s="8">
        <f t="shared" si="460"/>
        <v>-9</v>
      </c>
      <c r="FK2080">
        <f t="shared" si="461"/>
        <v>0.64278760968653925</v>
      </c>
      <c r="FL2080">
        <f t="shared" si="424"/>
        <v>0.9974479826061321</v>
      </c>
      <c r="FN2080">
        <f t="shared" si="425"/>
        <v>22.223152266939049</v>
      </c>
      <c r="FP2080" s="8">
        <f t="shared" si="462"/>
        <v>-11</v>
      </c>
      <c r="FQ2080" s="8">
        <f t="shared" si="463"/>
        <v>-53</v>
      </c>
      <c r="FR2080">
        <f t="shared" si="464"/>
        <v>0.76604444311897801</v>
      </c>
      <c r="FS2080">
        <f t="shared" si="426"/>
        <v>0.97984716465888966</v>
      </c>
      <c r="FT2080" t="e">
        <f t="shared" si="427"/>
        <v>#NUM!</v>
      </c>
      <c r="FU2080" t="e">
        <f t="shared" si="465"/>
        <v>#NUM!</v>
      </c>
      <c r="FW2080" s="8">
        <f t="shared" si="466"/>
        <v>-14</v>
      </c>
      <c r="FY2080">
        <f t="shared" si="467"/>
        <v>0.8660254037844386</v>
      </c>
      <c r="FZ2080">
        <f t="shared" si="428"/>
        <v>0.98497422611928565</v>
      </c>
      <c r="GB2080">
        <f t="shared" si="429"/>
        <v>20.014539984388406</v>
      </c>
      <c r="GD2080" s="8">
        <f t="shared" si="468"/>
        <v>-17</v>
      </c>
      <c r="GF2080">
        <f t="shared" si="469"/>
        <v>0.93969262078590832</v>
      </c>
      <c r="GG2080">
        <f t="shared" si="430"/>
        <v>0.98101112546008662</v>
      </c>
      <c r="GI2080">
        <f t="shared" si="431"/>
        <v>19.840028985185313</v>
      </c>
      <c r="GK2080" s="8">
        <f t="shared" si="470"/>
        <v>-20</v>
      </c>
      <c r="GM2080">
        <f t="shared" si="471"/>
        <v>0.98480775301220802</v>
      </c>
      <c r="GN2080">
        <f t="shared" si="432"/>
        <v>0.96149438007669685</v>
      </c>
      <c r="GP2080">
        <f t="shared" si="433"/>
        <v>18.023394859135646</v>
      </c>
      <c r="GR2080" s="8">
        <f t="shared" si="472"/>
        <v>-20</v>
      </c>
      <c r="GT2080">
        <f t="shared" si="473"/>
        <v>0.98480775301220802</v>
      </c>
      <c r="GU2080">
        <f t="shared" si="434"/>
        <v>0.96149438007669685</v>
      </c>
      <c r="GW2080">
        <f t="shared" si="435"/>
        <v>18.023394859135646</v>
      </c>
      <c r="GY2080" s="8">
        <f t="shared" si="474"/>
        <v>-25</v>
      </c>
      <c r="HA2080">
        <f t="shared" si="475"/>
        <v>1</v>
      </c>
      <c r="HB2080">
        <f t="shared" si="436"/>
        <v>1</v>
      </c>
      <c r="HD2080">
        <f t="shared" si="437"/>
        <v>25</v>
      </c>
    </row>
    <row r="2081" spans="1:212" x14ac:dyDescent="0.2">
      <c r="A2081">
        <v>-72</v>
      </c>
      <c r="B2081">
        <f t="shared" ref="B2081:B2144" si="478">A2081* dex</f>
        <v>-72</v>
      </c>
      <c r="C2081">
        <f t="shared" ref="C2081:C2144" si="479">(SIN($B$101))</f>
        <v>-0.17364817766693033</v>
      </c>
      <c r="D2081">
        <f t="shared" ref="D2081:D2112" si="480">vita*SIN($B$101)/alfa*ABS(E2081)+ABS(COS($B$101))</f>
        <v>0.96396997169217635</v>
      </c>
      <c r="E2081">
        <f t="shared" si="438"/>
        <v>-3</v>
      </c>
      <c r="G2081">
        <f t="shared" ref="G2081:G2144" si="481">alfa/C2081/(vita)*(C2081+SQRT(1-(vita*(C2081)*ABS(E2081/alfa)+COS(ASIN(C2081)))^2))</f>
        <v>-13.297418619832047</v>
      </c>
      <c r="M2081">
        <f t="shared" ref="M2081:M2144" si="482">(SIN($C$101))</f>
        <v>-0.34202014332566871</v>
      </c>
      <c r="N2081">
        <f t="shared" ref="N2081:N2144" si="483">vita*M2081/alfa*ABS(O2081)+ABS(COS(ASIN(M2081)))</f>
        <v>0.8712885921207747</v>
      </c>
      <c r="O2081">
        <f t="shared" si="439"/>
        <v>5</v>
      </c>
      <c r="P2081">
        <f t="shared" ref="P2081:P2144" si="484">alfa/M2081/(vita)*(M2081+SQRT(1-(vita*(M2081)*ABS(O2081/alfa)+COS(ASIN(M2081)))^2))</f>
        <v>-10.872961333902383</v>
      </c>
      <c r="Q2081">
        <f t="shared" ref="Q2081:Q2144" si="485">IF(N2081&lt;1,1/vita*(alfa+alfa/M2081*SQRT(1-N2081^2)),"")</f>
        <v>-10.872961333902385</v>
      </c>
      <c r="R2081">
        <f t="shared" ref="R2081:R2144" si="486">(SIN($D$101))</f>
        <v>-0.49999999999999994</v>
      </c>
      <c r="S2081">
        <f t="shared" ref="S2081:S2144" si="487">vita*SIN($D$101)/alfa*(ABS($B2081))+ABS(COS($D$101))</f>
        <v>-0.57397459621556102</v>
      </c>
      <c r="U2081">
        <f t="shared" si="440"/>
        <v>7</v>
      </c>
      <c r="X2081">
        <f t="shared" ref="X2081:X2144" si="488">alfa/R2081/(vita)*(R2081+SQRT(1-(vita*(R2081)*ABS(U2081/alfa)+COS(ASIN(R2081)))^2))</f>
        <v>-9.3833939954901346</v>
      </c>
      <c r="Z2081">
        <f t="shared" si="441"/>
        <v>-0.64278760968653925</v>
      </c>
      <c r="AA2081">
        <f t="shared" ref="AA2081:AA2144" si="489">vita*SIN($E$101)/alfa*(ABS($B2081))+ABS(COS($E$101))</f>
        <v>-1.0851838727782548</v>
      </c>
      <c r="AB2081">
        <f t="shared" si="442"/>
        <v>-72</v>
      </c>
      <c r="AC2081">
        <f t="shared" si="443"/>
        <v>10</v>
      </c>
      <c r="AE2081">
        <f t="shared" ref="AE2081:AE2144" si="490">alfa/Z2081/(vita)*(Z2081+SQRT(1-(vita*(Z2081)*ABS(AC2081/alfa)+COS(ASIN(Z2081)))^2))</f>
        <v>-8.4794981488239323</v>
      </c>
      <c r="AG2081">
        <f t="shared" si="444"/>
        <v>-0.76604444311897801</v>
      </c>
      <c r="AH2081">
        <f t="shared" ref="AH2081:AH2144" si="491">vita*SIN($F$101)/alfa*(ABS($B2081))+ABS(COS($F$101))</f>
        <v>-1.5634203864961171</v>
      </c>
      <c r="AJ2081">
        <f t="shared" si="445"/>
        <v>12</v>
      </c>
      <c r="AL2081">
        <f t="shared" ref="AL2081:AL2144" si="492">alfa/AG2081/(vita)*(AG2081+SQRT(1-(vita*(AG2081)*ABS(AJ2081/alfa)+COS(ASIN(AG2081)))^2))</f>
        <v>-6.3761020317433292</v>
      </c>
      <c r="AN2081">
        <f t="shared" si="446"/>
        <v>-0.8660254037844386</v>
      </c>
      <c r="AO2081">
        <f t="shared" ref="AO2081:AO2144" si="493">vita*SIN($G$101)/alfa*(ABS($B2081))+ABS(COS($G$101))</f>
        <v>-1.9941531628991829</v>
      </c>
      <c r="AP2081">
        <f t="shared" ref="AP2081:AP2144" si="494">B2081</f>
        <v>-72</v>
      </c>
      <c r="AQ2081">
        <f t="shared" si="447"/>
        <v>15</v>
      </c>
      <c r="AS2081">
        <f t="shared" ref="AS2081:AS2144" si="495">alfa/AN2081/(vita)*(AN2081+SQRT(1-(vita*(AN2081)*ABS(AQ2081/alfa)+COS(ASIN(AN2081)))^2))</f>
        <v>-3.8619594257254026</v>
      </c>
      <c r="AU2081">
        <f t="shared" si="448"/>
        <v>-0.93969262078590832</v>
      </c>
      <c r="AV2081">
        <f t="shared" ref="AV2081:AV2144" si="496">vita*SIN($H$101)/alfa*(ABS($B2081))+ABS(COS($H$101))</f>
        <v>-2.3642946045377475</v>
      </c>
      <c r="AX2081">
        <f t="shared" si="449"/>
        <v>18</v>
      </c>
      <c r="AZ2081">
        <f t="shared" ref="AZ2081:AZ2144" si="497">alfa/AU2081/(vita)*(AU2081+SQRT(1-(vita*(AU2081)*ABS(AX2081/alfa)+COS(ASIN(AU2081)))^2))</f>
        <v>-7.136236504873715E-2</v>
      </c>
      <c r="BB2081">
        <f t="shared" si="450"/>
        <v>-0.98480775301220802</v>
      </c>
      <c r="BC2081">
        <f t="shared" ref="BC2081:BC2144" si="498">vita*SIN($I$101)/alfa*(ABS($B2081))+ABS(COS($I$101))</f>
        <v>-2.6625981510082286</v>
      </c>
      <c r="BE2081">
        <f t="shared" si="451"/>
        <v>21</v>
      </c>
      <c r="BG2081">
        <f t="shared" ref="BG2081:BG2144" si="499">alfa/BB2081/(vita)*(BB2081+SQRT(1-(vita*(BB2081)*ABS(BE2081/alfa)+COS(ASIN(BB2081)))^2))</f>
        <v>5.7868969256944878</v>
      </c>
      <c r="BI2081">
        <f t="shared" si="452"/>
        <v>0</v>
      </c>
      <c r="BJ2081">
        <f t="shared" ref="BJ2081:BJ2144" si="500">vita*SIN($J$101)/alfa*(ABS($B2081))+ABS(COS($J$101))</f>
        <v>1</v>
      </c>
      <c r="BL2081" t="e">
        <f t="shared" si="453"/>
        <v>#DIV/0!</v>
      </c>
      <c r="BN2081" t="e">
        <f t="shared" ref="BN2081:BN2144" si="501">alfa/BI2081/(vita)*(BI2081+SQRT(1-(vita*(BI2081)*ABS(BL2081/alfa)+COS(ASIN(BI2081)))^2))</f>
        <v>#DIV/0!</v>
      </c>
      <c r="EL2081">
        <v>-72</v>
      </c>
      <c r="EM2081">
        <f t="shared" ref="EM2081:EM2144" si="502">alfa/vita/EQ2081*((EP$1952*EXP(-2*vita*EN2081)-1)/(EP$1952*EXP(-2*vita*EN2081)+1)-COS(RADIANS(EQ$1951*10)))</f>
        <v>-285.7513075690336</v>
      </c>
      <c r="EN2081">
        <f t="shared" si="454"/>
        <v>1.2800000000000009</v>
      </c>
      <c r="EO2081" s="8">
        <f t="shared" si="455"/>
        <v>-2</v>
      </c>
      <c r="EQ2081">
        <f t="shared" si="456"/>
        <v>0.17364817766693033</v>
      </c>
      <c r="ER2081">
        <f t="shared" ref="ER2081:ER2144" si="503">vita*SIN(RADIANS(EQ$1951*10))/alfa*(ABS($EO2081))+ABS(COS(RADIANS(EQ$1951*10)))</f>
        <v>0.9986996072255625</v>
      </c>
      <c r="ES2081">
        <f t="shared" ref="ES2081:ES2144" si="504">-1/EQ2081*alfa/vita*SQRT(1-(vita*EO2081/alfa*EQ2081-COS(RADIANS(EQ$1951*10)))^2)+alfa/vita</f>
        <v>17.660257631345079</v>
      </c>
      <c r="ET2081">
        <f t="shared" ref="ET2081:ET2144" si="505">1/vita*(alfa-alfa/EQ2081*SQRT(1-ER2081^2))</f>
        <v>17.660257631345079</v>
      </c>
      <c r="EU2081" s="8">
        <f t="shared" si="457"/>
        <v>-4</v>
      </c>
      <c r="EW2081">
        <f t="shared" si="458"/>
        <v>0.34202014332566871</v>
      </c>
      <c r="EX2081">
        <f t="shared" ref="EX2081:EX2144" si="506">vita*EW2081/alfa*ABS(EU2081)+ABS(COS(RADIANS(EW$1951*10)))</f>
        <v>0.99441584371801539</v>
      </c>
      <c r="EZ2081">
        <f t="shared" ref="EZ2081:EZ2144" si="507">IF(EX2081&lt;=1,1/vita*(alfa-alfa/EW2081*SQRT(1-EX2081^2)),"")</f>
        <v>17.286082959411889</v>
      </c>
      <c r="FB2081" s="8">
        <f t="shared" si="476"/>
        <v>-6</v>
      </c>
      <c r="FD2081">
        <f t="shared" si="459"/>
        <v>0.49999999999999994</v>
      </c>
      <c r="FE2081">
        <f t="shared" ref="FE2081:FE2144" si="508">vita*FD2081/alfa*ABS(FB2081)+ABS(COS(RADIANS(FD$1951*10)))</f>
        <v>0.9860254037844387</v>
      </c>
      <c r="FG2081">
        <f t="shared" ref="FG2081:FG2144" si="509">IF(FE2081&lt;=1,1/vita*(alfa-alfa/FD2081*SQRT(1-FE2081^2)),"")</f>
        <v>16.670248639404857</v>
      </c>
      <c r="FI2081" s="8">
        <f t="shared" si="460"/>
        <v>-9</v>
      </c>
      <c r="FK2081">
        <f t="shared" si="461"/>
        <v>0.64278760968653925</v>
      </c>
      <c r="FL2081">
        <f t="shared" ref="FL2081:FL2144" si="510">vita*FK2081/alfa*ABS(FI2081)+ABS(COS(RADIANS(FK$1951*10)))</f>
        <v>0.9974479826061321</v>
      </c>
      <c r="FN2081">
        <f t="shared" ref="FN2081:FN2144" si="511">IF(FL2081&lt;=1,1/vita*(alfa-alfa/FK2081*SQRT(1-FL2081^2)),"")</f>
        <v>22.223152266939049</v>
      </c>
      <c r="FP2081" s="8">
        <f t="shared" si="462"/>
        <v>-11</v>
      </c>
      <c r="FQ2081" s="8">
        <f t="shared" si="463"/>
        <v>-53</v>
      </c>
      <c r="FR2081">
        <f t="shared" si="464"/>
        <v>0.76604444311897801</v>
      </c>
      <c r="FS2081">
        <f t="shared" ref="FS2081:FS2144" si="512">vita*FR2081/alfa*ABS(FP2081)+ABS(COS(RADIANS(FR$1951*10)))</f>
        <v>0.97984716465888966</v>
      </c>
      <c r="FT2081" t="e">
        <f t="shared" ref="FT2081:FT2144" si="513">alfa/FR2081/(vita)*(FR2081-SQRT(1-(vita*(FR2081)*ABS(FQ2081/alfa)+COS(ASIN(FR2081)))^2))</f>
        <v>#NUM!</v>
      </c>
      <c r="FU2081" t="e">
        <f t="shared" si="465"/>
        <v>#NUM!</v>
      </c>
      <c r="FW2081" s="8">
        <f t="shared" si="466"/>
        <v>-14</v>
      </c>
      <c r="FY2081">
        <f t="shared" si="467"/>
        <v>0.8660254037844386</v>
      </c>
      <c r="FZ2081">
        <f t="shared" ref="FZ2081:FZ2144" si="514">vita*FY2081/alfa*ABS(FW2081)+ABS(COS(RADIANS(FY$1951*10)))</f>
        <v>0.98497422611928565</v>
      </c>
      <c r="GB2081">
        <f t="shared" ref="GB2081:GB2144" si="515">IF(FZ2081&lt;=1,1/vita*(alfa-alfa/FY2081*SQRT(1-FZ2081^2)),"")</f>
        <v>20.014539984388406</v>
      </c>
      <c r="GD2081" s="8">
        <f t="shared" si="468"/>
        <v>-17</v>
      </c>
      <c r="GF2081">
        <f t="shared" si="469"/>
        <v>0.93969262078590832</v>
      </c>
      <c r="GG2081">
        <f t="shared" ref="GG2081:GG2144" si="516">vita*GF2081/alfa*ABS(GD2081)+ABS(COS(RADIANS(GF$1951*10)))</f>
        <v>0.98101112546008662</v>
      </c>
      <c r="GI2081">
        <f t="shared" ref="GI2081:GI2144" si="517">IF(GG2081&lt;=1,1/vita*(alfa-alfa/GF2081*SQRT(1-GG2081^2)),"")</f>
        <v>19.840028985185313</v>
      </c>
      <c r="GK2081" s="8">
        <f t="shared" si="470"/>
        <v>-20</v>
      </c>
      <c r="GM2081">
        <f t="shared" si="471"/>
        <v>0.98480775301220802</v>
      </c>
      <c r="GN2081">
        <f t="shared" ref="GN2081:GN2144" si="518">vita*GM2081/alfa*ABS(GK2081)+ABS(COS(RADIANS(GM$1951*10)))</f>
        <v>0.96149438007669685</v>
      </c>
      <c r="GP2081">
        <f t="shared" ref="GP2081:GP2144" si="519">IF(GN2081&lt;=1,1/vita*(alfa-alfa/GM2081*SQRT(1-GN2081^2)),"")</f>
        <v>18.023394859135646</v>
      </c>
      <c r="GR2081" s="8">
        <f t="shared" si="472"/>
        <v>-20</v>
      </c>
      <c r="GT2081">
        <f t="shared" si="473"/>
        <v>0.98480775301220802</v>
      </c>
      <c r="GU2081">
        <f t="shared" ref="GU2081:GU2144" si="520">vita*GT2081/alfa*ABS(GR2081)+ABS(COS(RADIANS(GT$1951*10)))</f>
        <v>0.96149438007669685</v>
      </c>
      <c r="GW2081">
        <f t="shared" ref="GW2081:GW2144" si="521">IF(GU2081&lt;=1,1/vita*(alfa-alfa/GT2081*SQRT(1-GU2081^2)),"")</f>
        <v>18.023394859135646</v>
      </c>
      <c r="GY2081" s="8">
        <f t="shared" si="474"/>
        <v>-25</v>
      </c>
      <c r="HA2081">
        <f t="shared" si="475"/>
        <v>1</v>
      </c>
      <c r="HB2081">
        <f t="shared" ref="HB2081:HB2144" si="522">vita*HA2081/alfa*ABS(GY2081)+ABS(COS(RADIANS(HA$1951*10)))</f>
        <v>1</v>
      </c>
      <c r="HD2081">
        <f t="shared" ref="HD2081:HD2144" si="523">IF(HB2081&lt;=1,1/vita*(alfa-alfa/HA2081*SQRT(1-HB2081^2)),"")</f>
        <v>25</v>
      </c>
    </row>
    <row r="2082" spans="1:212" x14ac:dyDescent="0.2">
      <c r="A2082">
        <v>-71</v>
      </c>
      <c r="B2082">
        <f t="shared" si="478"/>
        <v>-71</v>
      </c>
      <c r="C2082">
        <f t="shared" si="479"/>
        <v>-0.17364817766693033</v>
      </c>
      <c r="D2082">
        <f t="shared" si="480"/>
        <v>0.96396997169217635</v>
      </c>
      <c r="E2082">
        <f t="shared" ref="E2082:E2145" si="524">IF($B2082&lt;-ABS(E$1948),-ABS(E$1948),IF($B2082&gt;ABS(E$1948),ABS(E$1948),$B2082))</f>
        <v>-3</v>
      </c>
      <c r="G2082">
        <f t="shared" si="481"/>
        <v>-13.297418619832047</v>
      </c>
      <c r="M2082">
        <f t="shared" si="482"/>
        <v>-0.34202014332566871</v>
      </c>
      <c r="N2082">
        <f t="shared" si="483"/>
        <v>0.8712885921207747</v>
      </c>
      <c r="O2082">
        <f t="shared" ref="O2082:O2145" si="525">IF(ABS($B2082)&gt;$O$1948,SIGN($B2082)*$O$1948,$B2082)</f>
        <v>5</v>
      </c>
      <c r="P2082">
        <f t="shared" si="484"/>
        <v>-10.872961333902383</v>
      </c>
      <c r="Q2082">
        <f t="shared" si="485"/>
        <v>-10.872961333902385</v>
      </c>
      <c r="R2082">
        <f t="shared" si="486"/>
        <v>-0.49999999999999994</v>
      </c>
      <c r="S2082">
        <f t="shared" si="487"/>
        <v>-0.553974596215561</v>
      </c>
      <c r="U2082">
        <f t="shared" ref="U2082:U2145" si="526">IF(ABS($B2082)&gt;T$1948,SIGN($B2082)*$T$1948,$B2082)</f>
        <v>7</v>
      </c>
      <c r="X2082">
        <f t="shared" si="488"/>
        <v>-9.3833939954901346</v>
      </c>
      <c r="Z2082">
        <f t="shared" ref="Z2082:Z2145" si="527">(SIN($E$101))</f>
        <v>-0.64278760968653925</v>
      </c>
      <c r="AA2082">
        <f t="shared" si="489"/>
        <v>-1.0594723683907934</v>
      </c>
      <c r="AB2082">
        <f t="shared" ref="AB2082:AB2145" si="528">B2082</f>
        <v>-71</v>
      </c>
      <c r="AC2082">
        <f t="shared" ref="AC2082:AC2145" si="529">IF(ABS($B2082)&gt;$AB$1948,SIGN($B2082)*$AB$1948,$B2082)</f>
        <v>10</v>
      </c>
      <c r="AE2082">
        <f t="shared" si="490"/>
        <v>-8.4794981488239323</v>
      </c>
      <c r="AG2082">
        <f t="shared" ref="AG2082:AG2145" si="530">(SIN($F$101))</f>
        <v>-0.76604444311897801</v>
      </c>
      <c r="AH2082">
        <f t="shared" si="491"/>
        <v>-1.5327786087713582</v>
      </c>
      <c r="AJ2082">
        <f t="shared" ref="AJ2082:AJ2145" si="531">IF(ABS($B2082)&gt;$AI$1948,SIGN($B2082)*$AI$1948,$B2082)</f>
        <v>12</v>
      </c>
      <c r="AL2082">
        <f t="shared" si="492"/>
        <v>-6.3761020317433292</v>
      </c>
      <c r="AN2082">
        <f t="shared" ref="AN2082:AN2145" si="532">(SIN($G$101))</f>
        <v>-0.8660254037844386</v>
      </c>
      <c r="AO2082">
        <f t="shared" si="493"/>
        <v>-1.9595121467478052</v>
      </c>
      <c r="AP2082">
        <f t="shared" si="494"/>
        <v>-71</v>
      </c>
      <c r="AQ2082">
        <f t="shared" ref="AQ2082:AQ2145" si="533">IF(ABS($B2082)&gt;$AP$1948,SIGN($B2082)*$AP$1948,$B2082)</f>
        <v>15</v>
      </c>
      <c r="AS2082">
        <f t="shared" si="495"/>
        <v>-3.8619594257254026</v>
      </c>
      <c r="AU2082">
        <f t="shared" ref="AU2082:AU2145" si="534">(SIN($H$101))</f>
        <v>-0.93969262078590832</v>
      </c>
      <c r="AV2082">
        <f t="shared" si="496"/>
        <v>-2.3267068997063109</v>
      </c>
      <c r="AX2082">
        <f t="shared" ref="AX2082:AX2145" si="535">IF(ABS($B2082)&gt;$AW$1948,SIGN($B2082)*$AW$1948,$B2082)</f>
        <v>18</v>
      </c>
      <c r="AZ2082">
        <f t="shared" si="497"/>
        <v>-7.136236504873715E-2</v>
      </c>
      <c r="BB2082">
        <f t="shared" ref="BB2082:BB2145" si="536">(SIN($I$101))</f>
        <v>-0.98480775301220802</v>
      </c>
      <c r="BC2082">
        <f t="shared" si="498"/>
        <v>-2.6232058408877403</v>
      </c>
      <c r="BE2082">
        <f t="shared" ref="BE2082:BE2145" si="537">IF(ABS($B2082)&gt;$BD$1948,SIGN($B2082)*$BD$1948,$B2082)</f>
        <v>21</v>
      </c>
      <c r="BG2082">
        <f t="shared" si="499"/>
        <v>5.7868969256944878</v>
      </c>
      <c r="BI2082">
        <f t="shared" ref="BI2082:BI2145" si="538">(SIN($J$101))</f>
        <v>0</v>
      </c>
      <c r="BJ2082">
        <f t="shared" si="500"/>
        <v>1</v>
      </c>
      <c r="BL2082" t="e">
        <f t="shared" ref="BL2082:BL2145" si="539">IF(ABS($B2082)&gt;$BK$1948,SIGN($B2082)*$BK$1948,$B2082)</f>
        <v>#DIV/0!</v>
      </c>
      <c r="BN2082" t="e">
        <f t="shared" si="501"/>
        <v>#DIV/0!</v>
      </c>
      <c r="EL2082">
        <v>-71</v>
      </c>
      <c r="EM2082">
        <f t="shared" si="502"/>
        <v>-285.7513075690336</v>
      </c>
      <c r="EN2082">
        <f t="shared" ref="EN2082:EN2145" si="540">EN2081+dt</f>
        <v>1.2900000000000009</v>
      </c>
      <c r="EO2082" s="8">
        <f t="shared" ref="EO2082:EO2145" si="541">IF($B2082&lt;-ABS(EO$1948),-ABS(EO$1948),IF($B2082&gt;ABS(EO$1948),ABS(EO$1948),$B2082))</f>
        <v>-2</v>
      </c>
      <c r="EQ2082">
        <f t="shared" ref="EQ2082:EQ2145" si="542">(SIN(RADIANS(EQ$1951*10)))</f>
        <v>0.17364817766693033</v>
      </c>
      <c r="ER2082">
        <f t="shared" si="503"/>
        <v>0.9986996072255625</v>
      </c>
      <c r="ES2082">
        <f t="shared" si="504"/>
        <v>17.660257631345079</v>
      </c>
      <c r="ET2082">
        <f t="shared" si="505"/>
        <v>17.660257631345079</v>
      </c>
      <c r="EU2082" s="8">
        <f t="shared" ref="EU2082:EU2145" si="543">IF($B2082&lt;-ABS(EU$1948),-ABS(EU$1948),IF($B2082&gt;ABS(EU$1948),ABS(EU$1948),$B2082))</f>
        <v>-4</v>
      </c>
      <c r="EW2082">
        <f t="shared" ref="EW2082:EW2145" si="544">(SIN(RADIANS(EW$1951*10)))</f>
        <v>0.34202014332566871</v>
      </c>
      <c r="EX2082">
        <f t="shared" si="506"/>
        <v>0.99441584371801539</v>
      </c>
      <c r="EZ2082">
        <f t="shared" si="507"/>
        <v>17.286082959411889</v>
      </c>
      <c r="FB2082" s="8">
        <f t="shared" si="476"/>
        <v>-6</v>
      </c>
      <c r="FD2082">
        <f t="shared" ref="FD2082:FD2145" si="545">(SIN(RADIANS(FD$1951*10)))</f>
        <v>0.49999999999999994</v>
      </c>
      <c r="FE2082">
        <f t="shared" si="508"/>
        <v>0.9860254037844387</v>
      </c>
      <c r="FG2082">
        <f t="shared" si="509"/>
        <v>16.670248639404857</v>
      </c>
      <c r="FI2082" s="8">
        <f t="shared" ref="FI2082:FI2145" si="546">IF($B2082&lt;-ABS(FI$1948),-ABS(FI$1948),IF($B2082&gt;ABS(FI$1948),ABS(FI$1948),$B2082))</f>
        <v>-9</v>
      </c>
      <c r="FK2082">
        <f t="shared" ref="FK2082:FK2145" si="547">(SIN(RADIANS(FK$1951*10)))</f>
        <v>0.64278760968653925</v>
      </c>
      <c r="FL2082">
        <f t="shared" si="510"/>
        <v>0.9974479826061321</v>
      </c>
      <c r="FN2082">
        <f t="shared" si="511"/>
        <v>22.223152266939049</v>
      </c>
      <c r="FP2082" s="8">
        <f t="shared" ref="FP2082:FP2145" si="548">IF($B2082&lt;-ABS(FP$1948),-ABS(FP$1948),IF($B2082&gt;ABS(FP$1948),ABS(FP$1948),$B2082))</f>
        <v>-11</v>
      </c>
      <c r="FQ2082" s="8">
        <f t="shared" ref="FQ2082:FQ2145" si="549">IF($B2082&lt;-ABS($FS$1944),-ABS($FS$1944),IF($B2082&gt;ABS($FS$1944),ABS($FS$1944),$B2082))</f>
        <v>-53</v>
      </c>
      <c r="FR2082">
        <f t="shared" ref="FR2082:FR2145" si="550">(SIN(RADIANS(FR$1951*10)))</f>
        <v>0.76604444311897801</v>
      </c>
      <c r="FS2082">
        <f t="shared" si="512"/>
        <v>0.97984716465888966</v>
      </c>
      <c r="FT2082" t="e">
        <f t="shared" si="513"/>
        <v>#NUM!</v>
      </c>
      <c r="FU2082" t="e">
        <f t="shared" ref="FU2082:FU2145" si="551">FT2082</f>
        <v>#NUM!</v>
      </c>
      <c r="FW2082" s="8">
        <f t="shared" ref="FW2082:FW2145" si="552">IF($B2082&lt;-ABS(FW$1948),-ABS(FW$1948),IF($B2082&gt;ABS(FW$1948),ABS(FW$1948),$B2082))</f>
        <v>-14</v>
      </c>
      <c r="FY2082">
        <f t="shared" ref="FY2082:FY2145" si="553">(SIN(RADIANS(FY$1951*10)))</f>
        <v>0.8660254037844386</v>
      </c>
      <c r="FZ2082">
        <f t="shared" si="514"/>
        <v>0.98497422611928565</v>
      </c>
      <c r="GB2082">
        <f t="shared" si="515"/>
        <v>20.014539984388406</v>
      </c>
      <c r="GD2082" s="8">
        <f t="shared" ref="GD2082:GD2145" si="554">IF($B2082&lt;-ABS(GD$1948),-ABS(GD$1948),IF($B2082&gt;ABS(GD$1948),ABS(GD$1948),$B2082))</f>
        <v>-17</v>
      </c>
      <c r="GF2082">
        <f t="shared" ref="GF2082:GF2145" si="555">(SIN(RADIANS(GF$1951*10)))</f>
        <v>0.93969262078590832</v>
      </c>
      <c r="GG2082">
        <f t="shared" si="516"/>
        <v>0.98101112546008662</v>
      </c>
      <c r="GI2082">
        <f t="shared" si="517"/>
        <v>19.840028985185313</v>
      </c>
      <c r="GK2082" s="8">
        <f t="shared" ref="GK2082:GK2145" si="556">IF($B2082&lt;-ABS(GK$1948),-ABS(GK$1948),IF($B2082&gt;ABS(GK$1948),ABS(GK$1948),$B2082))</f>
        <v>-20</v>
      </c>
      <c r="GM2082">
        <f t="shared" ref="GM2082:GM2145" si="557">(SIN(RADIANS(GM$1951*10)))</f>
        <v>0.98480775301220802</v>
      </c>
      <c r="GN2082">
        <f t="shared" si="518"/>
        <v>0.96149438007669685</v>
      </c>
      <c r="GP2082">
        <f t="shared" si="519"/>
        <v>18.023394859135646</v>
      </c>
      <c r="GR2082" s="8">
        <f t="shared" ref="GR2082:GR2145" si="558">IF($B2082&lt;-ABS(GR$1948),-ABS(GR$1948),IF($B2082&gt;ABS(GR$1948),ABS(GR$1948),$B2082))</f>
        <v>-20</v>
      </c>
      <c r="GT2082">
        <f t="shared" ref="GT2082:GT2145" si="559">(SIN(RADIANS(GT$1951*10)))</f>
        <v>0.98480775301220802</v>
      </c>
      <c r="GU2082">
        <f t="shared" si="520"/>
        <v>0.96149438007669685</v>
      </c>
      <c r="GW2082">
        <f t="shared" si="521"/>
        <v>18.023394859135646</v>
      </c>
      <c r="GY2082" s="8">
        <f t="shared" ref="GY2082:GY2145" si="560">IF($B2082&lt;-ABS(GY$1948),-ABS(GY$1948),IF($B2082&gt;ABS(GY$1948),ABS(GY$1948),$B2082))</f>
        <v>-25</v>
      </c>
      <c r="HA2082">
        <f t="shared" ref="HA2082:HA2145" si="561">(SIN(RADIANS(HA$1951*10)))</f>
        <v>1</v>
      </c>
      <c r="HB2082">
        <f t="shared" si="522"/>
        <v>1</v>
      </c>
      <c r="HD2082">
        <f t="shared" si="523"/>
        <v>25</v>
      </c>
    </row>
    <row r="2083" spans="1:212" x14ac:dyDescent="0.2">
      <c r="A2083">
        <v>-70</v>
      </c>
      <c r="B2083">
        <f t="shared" si="478"/>
        <v>-70</v>
      </c>
      <c r="C2083">
        <f t="shared" si="479"/>
        <v>-0.17364817766693033</v>
      </c>
      <c r="D2083">
        <f t="shared" si="480"/>
        <v>0.96396997169217635</v>
      </c>
      <c r="E2083">
        <f t="shared" si="524"/>
        <v>-3</v>
      </c>
      <c r="G2083">
        <f t="shared" si="481"/>
        <v>-13.297418619832047</v>
      </c>
      <c r="M2083">
        <f t="shared" si="482"/>
        <v>-0.34202014332566871</v>
      </c>
      <c r="N2083">
        <f t="shared" si="483"/>
        <v>0.8712885921207747</v>
      </c>
      <c r="O2083">
        <f t="shared" si="525"/>
        <v>5</v>
      </c>
      <c r="P2083">
        <f t="shared" si="484"/>
        <v>-10.872961333902383</v>
      </c>
      <c r="Q2083">
        <f t="shared" si="485"/>
        <v>-10.872961333902385</v>
      </c>
      <c r="R2083">
        <f t="shared" si="486"/>
        <v>-0.49999999999999994</v>
      </c>
      <c r="S2083">
        <f t="shared" si="487"/>
        <v>-0.53397459621556098</v>
      </c>
      <c r="U2083">
        <f t="shared" si="526"/>
        <v>7</v>
      </c>
      <c r="X2083">
        <f t="shared" si="488"/>
        <v>-9.3833939954901346</v>
      </c>
      <c r="Z2083">
        <f t="shared" si="527"/>
        <v>-0.64278760968653925</v>
      </c>
      <c r="AA2083">
        <f t="shared" si="489"/>
        <v>-1.033760864003332</v>
      </c>
      <c r="AB2083">
        <f t="shared" si="528"/>
        <v>-70</v>
      </c>
      <c r="AC2083">
        <f t="shared" si="529"/>
        <v>10</v>
      </c>
      <c r="AE2083">
        <f t="shared" si="490"/>
        <v>-8.4794981488239323</v>
      </c>
      <c r="AG2083">
        <f t="shared" si="530"/>
        <v>-0.76604444311897801</v>
      </c>
      <c r="AH2083">
        <f t="shared" si="491"/>
        <v>-1.5021368310465992</v>
      </c>
      <c r="AJ2083">
        <f t="shared" si="531"/>
        <v>12</v>
      </c>
      <c r="AL2083">
        <f t="shared" si="492"/>
        <v>-6.3761020317433292</v>
      </c>
      <c r="AN2083">
        <f t="shared" si="532"/>
        <v>-0.8660254037844386</v>
      </c>
      <c r="AO2083">
        <f t="shared" si="493"/>
        <v>-1.9248711305964279</v>
      </c>
      <c r="AP2083">
        <f t="shared" si="494"/>
        <v>-70</v>
      </c>
      <c r="AQ2083">
        <f t="shared" si="533"/>
        <v>15</v>
      </c>
      <c r="AS2083">
        <f t="shared" si="495"/>
        <v>-3.8619594257254026</v>
      </c>
      <c r="AU2083">
        <f t="shared" si="534"/>
        <v>-0.93969262078590832</v>
      </c>
      <c r="AV2083">
        <f t="shared" si="496"/>
        <v>-2.2891191948748748</v>
      </c>
      <c r="AX2083">
        <f t="shared" si="535"/>
        <v>18</v>
      </c>
      <c r="AZ2083">
        <f t="shared" si="497"/>
        <v>-7.136236504873715E-2</v>
      </c>
      <c r="BB2083">
        <f t="shared" si="536"/>
        <v>-0.98480775301220802</v>
      </c>
      <c r="BC2083">
        <f t="shared" si="498"/>
        <v>-2.5838135307672521</v>
      </c>
      <c r="BE2083">
        <f t="shared" si="537"/>
        <v>21</v>
      </c>
      <c r="BG2083">
        <f t="shared" si="499"/>
        <v>5.7868969256944878</v>
      </c>
      <c r="BI2083">
        <f t="shared" si="538"/>
        <v>0</v>
      </c>
      <c r="BJ2083">
        <f t="shared" si="500"/>
        <v>1</v>
      </c>
      <c r="BL2083" t="e">
        <f t="shared" si="539"/>
        <v>#DIV/0!</v>
      </c>
      <c r="BN2083" t="e">
        <f t="shared" si="501"/>
        <v>#DIV/0!</v>
      </c>
      <c r="EL2083">
        <v>-70</v>
      </c>
      <c r="EM2083">
        <f t="shared" si="502"/>
        <v>-285.7513075690336</v>
      </c>
      <c r="EN2083">
        <f t="shared" si="540"/>
        <v>1.3000000000000009</v>
      </c>
      <c r="EO2083" s="8">
        <f t="shared" si="541"/>
        <v>-2</v>
      </c>
      <c r="EQ2083">
        <f t="shared" si="542"/>
        <v>0.17364817766693033</v>
      </c>
      <c r="ER2083">
        <f t="shared" si="503"/>
        <v>0.9986996072255625</v>
      </c>
      <c r="ES2083">
        <f t="shared" si="504"/>
        <v>17.660257631345079</v>
      </c>
      <c r="ET2083">
        <f t="shared" si="505"/>
        <v>17.660257631345079</v>
      </c>
      <c r="EU2083" s="8">
        <f t="shared" si="543"/>
        <v>-4</v>
      </c>
      <c r="EW2083">
        <f t="shared" si="544"/>
        <v>0.34202014332566871</v>
      </c>
      <c r="EX2083">
        <f t="shared" si="506"/>
        <v>0.99441584371801539</v>
      </c>
      <c r="EZ2083">
        <f t="shared" si="507"/>
        <v>17.286082959411889</v>
      </c>
      <c r="FB2083" s="8">
        <f t="shared" ref="FB2083:FB2146" si="562">IF($B2083&lt;-ABS(FB$1948),-ABS(FB$1948),IF($B2083&gt;ABS(FB$1948),ABS(FB$1948),$B2083))</f>
        <v>-6</v>
      </c>
      <c r="FD2083">
        <f t="shared" si="545"/>
        <v>0.49999999999999994</v>
      </c>
      <c r="FE2083">
        <f t="shared" si="508"/>
        <v>0.9860254037844387</v>
      </c>
      <c r="FG2083">
        <f t="shared" si="509"/>
        <v>16.670248639404857</v>
      </c>
      <c r="FI2083" s="8">
        <f t="shared" si="546"/>
        <v>-9</v>
      </c>
      <c r="FK2083">
        <f t="shared" si="547"/>
        <v>0.64278760968653925</v>
      </c>
      <c r="FL2083">
        <f t="shared" si="510"/>
        <v>0.9974479826061321</v>
      </c>
      <c r="FN2083">
        <f t="shared" si="511"/>
        <v>22.223152266939049</v>
      </c>
      <c r="FP2083" s="8">
        <f t="shared" si="548"/>
        <v>-11</v>
      </c>
      <c r="FQ2083" s="8">
        <f t="shared" si="549"/>
        <v>-53</v>
      </c>
      <c r="FR2083">
        <f t="shared" si="550"/>
        <v>0.76604444311897801</v>
      </c>
      <c r="FS2083">
        <f t="shared" si="512"/>
        <v>0.97984716465888966</v>
      </c>
      <c r="FT2083" t="e">
        <f t="shared" si="513"/>
        <v>#NUM!</v>
      </c>
      <c r="FU2083" t="e">
        <f t="shared" si="551"/>
        <v>#NUM!</v>
      </c>
      <c r="FW2083" s="8">
        <f t="shared" si="552"/>
        <v>-14</v>
      </c>
      <c r="FY2083">
        <f t="shared" si="553"/>
        <v>0.8660254037844386</v>
      </c>
      <c r="FZ2083">
        <f t="shared" si="514"/>
        <v>0.98497422611928565</v>
      </c>
      <c r="GB2083">
        <f t="shared" si="515"/>
        <v>20.014539984388406</v>
      </c>
      <c r="GD2083" s="8">
        <f t="shared" si="554"/>
        <v>-17</v>
      </c>
      <c r="GF2083">
        <f t="shared" si="555"/>
        <v>0.93969262078590832</v>
      </c>
      <c r="GG2083">
        <f t="shared" si="516"/>
        <v>0.98101112546008662</v>
      </c>
      <c r="GI2083">
        <f t="shared" si="517"/>
        <v>19.840028985185313</v>
      </c>
      <c r="GK2083" s="8">
        <f t="shared" si="556"/>
        <v>-20</v>
      </c>
      <c r="GM2083">
        <f t="shared" si="557"/>
        <v>0.98480775301220802</v>
      </c>
      <c r="GN2083">
        <f t="shared" si="518"/>
        <v>0.96149438007669685</v>
      </c>
      <c r="GP2083">
        <f t="shared" si="519"/>
        <v>18.023394859135646</v>
      </c>
      <c r="GR2083" s="8">
        <f t="shared" si="558"/>
        <v>-20</v>
      </c>
      <c r="GT2083">
        <f t="shared" si="559"/>
        <v>0.98480775301220802</v>
      </c>
      <c r="GU2083">
        <f t="shared" si="520"/>
        <v>0.96149438007669685</v>
      </c>
      <c r="GW2083">
        <f t="shared" si="521"/>
        <v>18.023394859135646</v>
      </c>
      <c r="GY2083" s="8">
        <f t="shared" si="560"/>
        <v>-25</v>
      </c>
      <c r="HA2083">
        <f t="shared" si="561"/>
        <v>1</v>
      </c>
      <c r="HB2083">
        <f t="shared" si="522"/>
        <v>1</v>
      </c>
      <c r="HD2083">
        <f t="shared" si="523"/>
        <v>25</v>
      </c>
    </row>
    <row r="2084" spans="1:212" x14ac:dyDescent="0.2">
      <c r="A2084">
        <v>-69</v>
      </c>
      <c r="B2084">
        <f t="shared" si="478"/>
        <v>-69</v>
      </c>
      <c r="C2084">
        <f t="shared" si="479"/>
        <v>-0.17364817766693033</v>
      </c>
      <c r="D2084">
        <f t="shared" si="480"/>
        <v>0.96396997169217635</v>
      </c>
      <c r="E2084">
        <f t="shared" si="524"/>
        <v>-3</v>
      </c>
      <c r="G2084">
        <f t="shared" si="481"/>
        <v>-13.297418619832047</v>
      </c>
      <c r="M2084">
        <f t="shared" si="482"/>
        <v>-0.34202014332566871</v>
      </c>
      <c r="N2084">
        <f t="shared" si="483"/>
        <v>0.8712885921207747</v>
      </c>
      <c r="O2084">
        <f t="shared" si="525"/>
        <v>5</v>
      </c>
      <c r="P2084">
        <f t="shared" si="484"/>
        <v>-10.872961333902383</v>
      </c>
      <c r="Q2084">
        <f t="shared" si="485"/>
        <v>-10.872961333902385</v>
      </c>
      <c r="R2084">
        <f t="shared" si="486"/>
        <v>-0.49999999999999994</v>
      </c>
      <c r="S2084">
        <f t="shared" si="487"/>
        <v>-0.51397459621556119</v>
      </c>
      <c r="U2084">
        <f t="shared" si="526"/>
        <v>7</v>
      </c>
      <c r="X2084">
        <f t="shared" si="488"/>
        <v>-9.3833939954901346</v>
      </c>
      <c r="Z2084">
        <f t="shared" si="527"/>
        <v>-0.64278760968653925</v>
      </c>
      <c r="AA2084">
        <f t="shared" si="489"/>
        <v>-1.0080493596158702</v>
      </c>
      <c r="AB2084">
        <f t="shared" si="528"/>
        <v>-69</v>
      </c>
      <c r="AC2084">
        <f t="shared" si="529"/>
        <v>10</v>
      </c>
      <c r="AE2084">
        <f t="shared" si="490"/>
        <v>-8.4794981488239323</v>
      </c>
      <c r="AG2084">
        <f t="shared" si="530"/>
        <v>-0.76604444311897801</v>
      </c>
      <c r="AH2084">
        <f t="shared" si="491"/>
        <v>-1.4714950533218398</v>
      </c>
      <c r="AJ2084">
        <f t="shared" si="531"/>
        <v>12</v>
      </c>
      <c r="AL2084">
        <f t="shared" si="492"/>
        <v>-6.3761020317433292</v>
      </c>
      <c r="AN2084">
        <f t="shared" si="532"/>
        <v>-0.8660254037844386</v>
      </c>
      <c r="AO2084">
        <f t="shared" si="493"/>
        <v>-1.8902301144450502</v>
      </c>
      <c r="AP2084">
        <f t="shared" si="494"/>
        <v>-69</v>
      </c>
      <c r="AQ2084">
        <f t="shared" si="533"/>
        <v>15</v>
      </c>
      <c r="AS2084">
        <f t="shared" si="495"/>
        <v>-3.8619594257254026</v>
      </c>
      <c r="AU2084">
        <f t="shared" si="534"/>
        <v>-0.93969262078590832</v>
      </c>
      <c r="AV2084">
        <f t="shared" si="496"/>
        <v>-2.2515314900434382</v>
      </c>
      <c r="AX2084">
        <f t="shared" si="535"/>
        <v>18</v>
      </c>
      <c r="AZ2084">
        <f t="shared" si="497"/>
        <v>-7.136236504873715E-2</v>
      </c>
      <c r="BB2084">
        <f t="shared" si="536"/>
        <v>-0.98480775301220802</v>
      </c>
      <c r="BC2084">
        <f t="shared" si="498"/>
        <v>-2.5444212206467638</v>
      </c>
      <c r="BE2084">
        <f t="shared" si="537"/>
        <v>21</v>
      </c>
      <c r="BG2084">
        <f t="shared" si="499"/>
        <v>5.7868969256944878</v>
      </c>
      <c r="BI2084">
        <f t="shared" si="538"/>
        <v>0</v>
      </c>
      <c r="BJ2084">
        <f t="shared" si="500"/>
        <v>1</v>
      </c>
      <c r="BL2084" t="e">
        <f t="shared" si="539"/>
        <v>#DIV/0!</v>
      </c>
      <c r="BN2084" t="e">
        <f t="shared" si="501"/>
        <v>#DIV/0!</v>
      </c>
      <c r="EL2084">
        <v>-69</v>
      </c>
      <c r="EM2084">
        <f t="shared" si="502"/>
        <v>-285.7513075690336</v>
      </c>
      <c r="EN2084">
        <f t="shared" si="540"/>
        <v>1.3100000000000009</v>
      </c>
      <c r="EO2084" s="8">
        <f t="shared" si="541"/>
        <v>-2</v>
      </c>
      <c r="EQ2084">
        <f t="shared" si="542"/>
        <v>0.17364817766693033</v>
      </c>
      <c r="ER2084">
        <f t="shared" si="503"/>
        <v>0.9986996072255625</v>
      </c>
      <c r="ES2084">
        <f t="shared" si="504"/>
        <v>17.660257631345079</v>
      </c>
      <c r="ET2084">
        <f t="shared" si="505"/>
        <v>17.660257631345079</v>
      </c>
      <c r="EU2084" s="8">
        <f t="shared" si="543"/>
        <v>-4</v>
      </c>
      <c r="EW2084">
        <f t="shared" si="544"/>
        <v>0.34202014332566871</v>
      </c>
      <c r="EX2084">
        <f t="shared" si="506"/>
        <v>0.99441584371801539</v>
      </c>
      <c r="EZ2084">
        <f t="shared" si="507"/>
        <v>17.286082959411889</v>
      </c>
      <c r="FB2084" s="8">
        <f t="shared" si="562"/>
        <v>-6</v>
      </c>
      <c r="FD2084">
        <f t="shared" si="545"/>
        <v>0.49999999999999994</v>
      </c>
      <c r="FE2084">
        <f t="shared" si="508"/>
        <v>0.9860254037844387</v>
      </c>
      <c r="FG2084">
        <f t="shared" si="509"/>
        <v>16.670248639404857</v>
      </c>
      <c r="FI2084" s="8">
        <f t="shared" si="546"/>
        <v>-9</v>
      </c>
      <c r="FK2084">
        <f t="shared" si="547"/>
        <v>0.64278760968653925</v>
      </c>
      <c r="FL2084">
        <f t="shared" si="510"/>
        <v>0.9974479826061321</v>
      </c>
      <c r="FN2084">
        <f t="shared" si="511"/>
        <v>22.223152266939049</v>
      </c>
      <c r="FP2084" s="8">
        <f t="shared" si="548"/>
        <v>-11</v>
      </c>
      <c r="FQ2084" s="8">
        <f t="shared" si="549"/>
        <v>-53</v>
      </c>
      <c r="FR2084">
        <f t="shared" si="550"/>
        <v>0.76604444311897801</v>
      </c>
      <c r="FS2084">
        <f t="shared" si="512"/>
        <v>0.97984716465888966</v>
      </c>
      <c r="FT2084" t="e">
        <f t="shared" si="513"/>
        <v>#NUM!</v>
      </c>
      <c r="FU2084" t="e">
        <f t="shared" si="551"/>
        <v>#NUM!</v>
      </c>
      <c r="FW2084" s="8">
        <f t="shared" si="552"/>
        <v>-14</v>
      </c>
      <c r="FY2084">
        <f t="shared" si="553"/>
        <v>0.8660254037844386</v>
      </c>
      <c r="FZ2084">
        <f t="shared" si="514"/>
        <v>0.98497422611928565</v>
      </c>
      <c r="GB2084">
        <f t="shared" si="515"/>
        <v>20.014539984388406</v>
      </c>
      <c r="GD2084" s="8">
        <f t="shared" si="554"/>
        <v>-17</v>
      </c>
      <c r="GF2084">
        <f t="shared" si="555"/>
        <v>0.93969262078590832</v>
      </c>
      <c r="GG2084">
        <f t="shared" si="516"/>
        <v>0.98101112546008662</v>
      </c>
      <c r="GI2084">
        <f t="shared" si="517"/>
        <v>19.840028985185313</v>
      </c>
      <c r="GK2084" s="8">
        <f t="shared" si="556"/>
        <v>-20</v>
      </c>
      <c r="GM2084">
        <f t="shared" si="557"/>
        <v>0.98480775301220802</v>
      </c>
      <c r="GN2084">
        <f t="shared" si="518"/>
        <v>0.96149438007669685</v>
      </c>
      <c r="GP2084">
        <f t="shared" si="519"/>
        <v>18.023394859135646</v>
      </c>
      <c r="GR2084" s="8">
        <f t="shared" si="558"/>
        <v>-20</v>
      </c>
      <c r="GT2084">
        <f t="shared" si="559"/>
        <v>0.98480775301220802</v>
      </c>
      <c r="GU2084">
        <f t="shared" si="520"/>
        <v>0.96149438007669685</v>
      </c>
      <c r="GW2084">
        <f t="shared" si="521"/>
        <v>18.023394859135646</v>
      </c>
      <c r="GY2084" s="8">
        <f t="shared" si="560"/>
        <v>-25</v>
      </c>
      <c r="HA2084">
        <f t="shared" si="561"/>
        <v>1</v>
      </c>
      <c r="HB2084">
        <f t="shared" si="522"/>
        <v>1</v>
      </c>
      <c r="HD2084">
        <f t="shared" si="523"/>
        <v>25</v>
      </c>
    </row>
    <row r="2085" spans="1:212" x14ac:dyDescent="0.2">
      <c r="A2085">
        <v>-68</v>
      </c>
      <c r="B2085">
        <f t="shared" si="478"/>
        <v>-68</v>
      </c>
      <c r="C2085">
        <f t="shared" si="479"/>
        <v>-0.17364817766693033</v>
      </c>
      <c r="D2085">
        <f t="shared" si="480"/>
        <v>0.96396997169217635</v>
      </c>
      <c r="E2085">
        <f t="shared" si="524"/>
        <v>-3</v>
      </c>
      <c r="G2085">
        <f t="shared" si="481"/>
        <v>-13.297418619832047</v>
      </c>
      <c r="M2085">
        <f t="shared" si="482"/>
        <v>-0.34202014332566871</v>
      </c>
      <c r="N2085">
        <f t="shared" si="483"/>
        <v>0.8712885921207747</v>
      </c>
      <c r="O2085">
        <f t="shared" si="525"/>
        <v>5</v>
      </c>
      <c r="P2085">
        <f t="shared" si="484"/>
        <v>-10.872961333902383</v>
      </c>
      <c r="Q2085">
        <f t="shared" si="485"/>
        <v>-10.872961333902385</v>
      </c>
      <c r="R2085">
        <f t="shared" si="486"/>
        <v>-0.49999999999999994</v>
      </c>
      <c r="S2085">
        <f t="shared" si="487"/>
        <v>-0.49397459621556117</v>
      </c>
      <c r="U2085">
        <f t="shared" si="526"/>
        <v>7</v>
      </c>
      <c r="X2085">
        <f t="shared" si="488"/>
        <v>-9.3833939954901346</v>
      </c>
      <c r="Z2085">
        <f t="shared" si="527"/>
        <v>-0.64278760968653925</v>
      </c>
      <c r="AA2085">
        <f t="shared" si="489"/>
        <v>-0.98233785522840866</v>
      </c>
      <c r="AB2085">
        <f t="shared" si="528"/>
        <v>-68</v>
      </c>
      <c r="AC2085">
        <f t="shared" si="529"/>
        <v>10</v>
      </c>
      <c r="AE2085">
        <f t="shared" si="490"/>
        <v>-8.4794981488239323</v>
      </c>
      <c r="AG2085">
        <f t="shared" si="530"/>
        <v>-0.76604444311897801</v>
      </c>
      <c r="AH2085">
        <f t="shared" si="491"/>
        <v>-1.4408532755970809</v>
      </c>
      <c r="AJ2085">
        <f t="shared" si="531"/>
        <v>12</v>
      </c>
      <c r="AL2085">
        <f t="shared" si="492"/>
        <v>-6.3761020317433292</v>
      </c>
      <c r="AN2085">
        <f t="shared" si="532"/>
        <v>-0.8660254037844386</v>
      </c>
      <c r="AO2085">
        <f t="shared" si="493"/>
        <v>-1.8555890982936725</v>
      </c>
      <c r="AP2085">
        <f t="shared" si="494"/>
        <v>-68</v>
      </c>
      <c r="AQ2085">
        <f t="shared" si="533"/>
        <v>15</v>
      </c>
      <c r="AS2085">
        <f t="shared" si="495"/>
        <v>-3.8619594257254026</v>
      </c>
      <c r="AU2085">
        <f t="shared" si="534"/>
        <v>-0.93969262078590832</v>
      </c>
      <c r="AV2085">
        <f t="shared" si="496"/>
        <v>-2.2139437852120021</v>
      </c>
      <c r="AX2085">
        <f t="shared" si="535"/>
        <v>18</v>
      </c>
      <c r="AZ2085">
        <f t="shared" si="497"/>
        <v>-7.136236504873715E-2</v>
      </c>
      <c r="BB2085">
        <f t="shared" si="536"/>
        <v>-0.98480775301220802</v>
      </c>
      <c r="BC2085">
        <f t="shared" si="498"/>
        <v>-2.5050289105262751</v>
      </c>
      <c r="BE2085">
        <f t="shared" si="537"/>
        <v>21</v>
      </c>
      <c r="BG2085">
        <f t="shared" si="499"/>
        <v>5.7868969256944878</v>
      </c>
      <c r="BI2085">
        <f t="shared" si="538"/>
        <v>0</v>
      </c>
      <c r="BJ2085">
        <f t="shared" si="500"/>
        <v>1</v>
      </c>
      <c r="BL2085" t="e">
        <f t="shared" si="539"/>
        <v>#DIV/0!</v>
      </c>
      <c r="BN2085" t="e">
        <f t="shared" si="501"/>
        <v>#DIV/0!</v>
      </c>
      <c r="EL2085">
        <v>-68</v>
      </c>
      <c r="EM2085">
        <f t="shared" si="502"/>
        <v>-285.7513075690336</v>
      </c>
      <c r="EN2085">
        <f t="shared" si="540"/>
        <v>1.320000000000001</v>
      </c>
      <c r="EO2085" s="8">
        <f t="shared" si="541"/>
        <v>-2</v>
      </c>
      <c r="EQ2085">
        <f t="shared" si="542"/>
        <v>0.17364817766693033</v>
      </c>
      <c r="ER2085">
        <f t="shared" si="503"/>
        <v>0.9986996072255625</v>
      </c>
      <c r="ES2085">
        <f t="shared" si="504"/>
        <v>17.660257631345079</v>
      </c>
      <c r="ET2085">
        <f t="shared" si="505"/>
        <v>17.660257631345079</v>
      </c>
      <c r="EU2085" s="8">
        <f t="shared" si="543"/>
        <v>-4</v>
      </c>
      <c r="EW2085">
        <f t="shared" si="544"/>
        <v>0.34202014332566871</v>
      </c>
      <c r="EX2085">
        <f t="shared" si="506"/>
        <v>0.99441584371801539</v>
      </c>
      <c r="EZ2085">
        <f t="shared" si="507"/>
        <v>17.286082959411889</v>
      </c>
      <c r="FB2085" s="8">
        <f t="shared" si="562"/>
        <v>-6</v>
      </c>
      <c r="FD2085">
        <f t="shared" si="545"/>
        <v>0.49999999999999994</v>
      </c>
      <c r="FE2085">
        <f t="shared" si="508"/>
        <v>0.9860254037844387</v>
      </c>
      <c r="FG2085">
        <f t="shared" si="509"/>
        <v>16.670248639404857</v>
      </c>
      <c r="FI2085" s="8">
        <f t="shared" si="546"/>
        <v>-9</v>
      </c>
      <c r="FK2085">
        <f t="shared" si="547"/>
        <v>0.64278760968653925</v>
      </c>
      <c r="FL2085">
        <f t="shared" si="510"/>
        <v>0.9974479826061321</v>
      </c>
      <c r="FN2085">
        <f t="shared" si="511"/>
        <v>22.223152266939049</v>
      </c>
      <c r="FP2085" s="8">
        <f t="shared" si="548"/>
        <v>-11</v>
      </c>
      <c r="FQ2085" s="8">
        <f t="shared" si="549"/>
        <v>-53</v>
      </c>
      <c r="FR2085">
        <f t="shared" si="550"/>
        <v>0.76604444311897801</v>
      </c>
      <c r="FS2085">
        <f t="shared" si="512"/>
        <v>0.97984716465888966</v>
      </c>
      <c r="FT2085" t="e">
        <f t="shared" si="513"/>
        <v>#NUM!</v>
      </c>
      <c r="FU2085" t="e">
        <f t="shared" si="551"/>
        <v>#NUM!</v>
      </c>
      <c r="FW2085" s="8">
        <f t="shared" si="552"/>
        <v>-14</v>
      </c>
      <c r="FY2085">
        <f t="shared" si="553"/>
        <v>0.8660254037844386</v>
      </c>
      <c r="FZ2085">
        <f t="shared" si="514"/>
        <v>0.98497422611928565</v>
      </c>
      <c r="GB2085">
        <f t="shared" si="515"/>
        <v>20.014539984388406</v>
      </c>
      <c r="GD2085" s="8">
        <f t="shared" si="554"/>
        <v>-17</v>
      </c>
      <c r="GF2085">
        <f t="shared" si="555"/>
        <v>0.93969262078590832</v>
      </c>
      <c r="GG2085">
        <f t="shared" si="516"/>
        <v>0.98101112546008662</v>
      </c>
      <c r="GI2085">
        <f t="shared" si="517"/>
        <v>19.840028985185313</v>
      </c>
      <c r="GK2085" s="8">
        <f t="shared" si="556"/>
        <v>-20</v>
      </c>
      <c r="GM2085">
        <f t="shared" si="557"/>
        <v>0.98480775301220802</v>
      </c>
      <c r="GN2085">
        <f t="shared" si="518"/>
        <v>0.96149438007669685</v>
      </c>
      <c r="GP2085">
        <f t="shared" si="519"/>
        <v>18.023394859135646</v>
      </c>
      <c r="GR2085" s="8">
        <f t="shared" si="558"/>
        <v>-20</v>
      </c>
      <c r="GT2085">
        <f t="shared" si="559"/>
        <v>0.98480775301220802</v>
      </c>
      <c r="GU2085">
        <f t="shared" si="520"/>
        <v>0.96149438007669685</v>
      </c>
      <c r="GW2085">
        <f t="shared" si="521"/>
        <v>18.023394859135646</v>
      </c>
      <c r="GY2085" s="8">
        <f t="shared" si="560"/>
        <v>-25</v>
      </c>
      <c r="HA2085">
        <f t="shared" si="561"/>
        <v>1</v>
      </c>
      <c r="HB2085">
        <f t="shared" si="522"/>
        <v>1</v>
      </c>
      <c r="HD2085">
        <f t="shared" si="523"/>
        <v>25</v>
      </c>
    </row>
    <row r="2086" spans="1:212" x14ac:dyDescent="0.2">
      <c r="A2086">
        <v>-67</v>
      </c>
      <c r="B2086">
        <f t="shared" si="478"/>
        <v>-67</v>
      </c>
      <c r="C2086">
        <f t="shared" si="479"/>
        <v>-0.17364817766693033</v>
      </c>
      <c r="D2086">
        <f t="shared" si="480"/>
        <v>0.96396997169217635</v>
      </c>
      <c r="E2086">
        <f t="shared" si="524"/>
        <v>-3</v>
      </c>
      <c r="G2086">
        <f t="shared" si="481"/>
        <v>-13.297418619832047</v>
      </c>
      <c r="M2086">
        <f t="shared" si="482"/>
        <v>-0.34202014332566871</v>
      </c>
      <c r="N2086">
        <f t="shared" si="483"/>
        <v>0.8712885921207747</v>
      </c>
      <c r="O2086">
        <f t="shared" si="525"/>
        <v>5</v>
      </c>
      <c r="P2086">
        <f t="shared" si="484"/>
        <v>-10.872961333902383</v>
      </c>
      <c r="Q2086">
        <f t="shared" si="485"/>
        <v>-10.872961333902385</v>
      </c>
      <c r="R2086">
        <f t="shared" si="486"/>
        <v>-0.49999999999999994</v>
      </c>
      <c r="S2086">
        <f t="shared" si="487"/>
        <v>-0.47397459621556115</v>
      </c>
      <c r="U2086">
        <f t="shared" si="526"/>
        <v>7</v>
      </c>
      <c r="X2086">
        <f t="shared" si="488"/>
        <v>-9.3833939954901346</v>
      </c>
      <c r="Z2086">
        <f t="shared" si="527"/>
        <v>-0.64278760968653925</v>
      </c>
      <c r="AA2086">
        <f t="shared" si="489"/>
        <v>-0.95662635084094705</v>
      </c>
      <c r="AB2086">
        <f t="shared" si="528"/>
        <v>-67</v>
      </c>
      <c r="AC2086">
        <f t="shared" si="529"/>
        <v>10</v>
      </c>
      <c r="AE2086">
        <f t="shared" si="490"/>
        <v>-8.4794981488239323</v>
      </c>
      <c r="AG2086">
        <f t="shared" si="530"/>
        <v>-0.76604444311897801</v>
      </c>
      <c r="AH2086">
        <f t="shared" si="491"/>
        <v>-1.4102114978723219</v>
      </c>
      <c r="AJ2086">
        <f t="shared" si="531"/>
        <v>12</v>
      </c>
      <c r="AL2086">
        <f t="shared" si="492"/>
        <v>-6.3761020317433292</v>
      </c>
      <c r="AN2086">
        <f t="shared" si="532"/>
        <v>-0.8660254037844386</v>
      </c>
      <c r="AO2086">
        <f t="shared" si="493"/>
        <v>-1.8209480821422952</v>
      </c>
      <c r="AP2086">
        <f t="shared" si="494"/>
        <v>-67</v>
      </c>
      <c r="AQ2086">
        <f t="shared" si="533"/>
        <v>15</v>
      </c>
      <c r="AS2086">
        <f t="shared" si="495"/>
        <v>-3.8619594257254026</v>
      </c>
      <c r="AU2086">
        <f t="shared" si="534"/>
        <v>-0.93969262078590832</v>
      </c>
      <c r="AV2086">
        <f t="shared" si="496"/>
        <v>-2.1763560803805655</v>
      </c>
      <c r="AX2086">
        <f t="shared" si="535"/>
        <v>18</v>
      </c>
      <c r="AZ2086">
        <f t="shared" si="497"/>
        <v>-7.136236504873715E-2</v>
      </c>
      <c r="BB2086">
        <f t="shared" si="536"/>
        <v>-0.98480775301220802</v>
      </c>
      <c r="BC2086">
        <f t="shared" si="498"/>
        <v>-2.4656366004057868</v>
      </c>
      <c r="BE2086">
        <f t="shared" si="537"/>
        <v>21</v>
      </c>
      <c r="BG2086">
        <f t="shared" si="499"/>
        <v>5.7868969256944878</v>
      </c>
      <c r="BI2086">
        <f t="shared" si="538"/>
        <v>0</v>
      </c>
      <c r="BJ2086">
        <f t="shared" si="500"/>
        <v>1</v>
      </c>
      <c r="BL2086" t="e">
        <f t="shared" si="539"/>
        <v>#DIV/0!</v>
      </c>
      <c r="BN2086" t="e">
        <f t="shared" si="501"/>
        <v>#DIV/0!</v>
      </c>
      <c r="EL2086">
        <v>-67</v>
      </c>
      <c r="EM2086">
        <f t="shared" si="502"/>
        <v>-285.7513075690336</v>
      </c>
      <c r="EN2086">
        <f t="shared" si="540"/>
        <v>1.330000000000001</v>
      </c>
      <c r="EO2086" s="8">
        <f t="shared" si="541"/>
        <v>-2</v>
      </c>
      <c r="EQ2086">
        <f t="shared" si="542"/>
        <v>0.17364817766693033</v>
      </c>
      <c r="ER2086">
        <f t="shared" si="503"/>
        <v>0.9986996072255625</v>
      </c>
      <c r="ES2086">
        <f t="shared" si="504"/>
        <v>17.660257631345079</v>
      </c>
      <c r="ET2086">
        <f t="shared" si="505"/>
        <v>17.660257631345079</v>
      </c>
      <c r="EU2086" s="8">
        <f t="shared" si="543"/>
        <v>-4</v>
      </c>
      <c r="EW2086">
        <f t="shared" si="544"/>
        <v>0.34202014332566871</v>
      </c>
      <c r="EX2086">
        <f t="shared" si="506"/>
        <v>0.99441584371801539</v>
      </c>
      <c r="EZ2086">
        <f t="shared" si="507"/>
        <v>17.286082959411889</v>
      </c>
      <c r="FB2086" s="8">
        <f t="shared" si="562"/>
        <v>-6</v>
      </c>
      <c r="FD2086">
        <f t="shared" si="545"/>
        <v>0.49999999999999994</v>
      </c>
      <c r="FE2086">
        <f t="shared" si="508"/>
        <v>0.9860254037844387</v>
      </c>
      <c r="FG2086">
        <f t="shared" si="509"/>
        <v>16.670248639404857</v>
      </c>
      <c r="FI2086" s="8">
        <f t="shared" si="546"/>
        <v>-9</v>
      </c>
      <c r="FK2086">
        <f t="shared" si="547"/>
        <v>0.64278760968653925</v>
      </c>
      <c r="FL2086">
        <f t="shared" si="510"/>
        <v>0.9974479826061321</v>
      </c>
      <c r="FN2086">
        <f t="shared" si="511"/>
        <v>22.223152266939049</v>
      </c>
      <c r="FP2086" s="8">
        <f t="shared" si="548"/>
        <v>-11</v>
      </c>
      <c r="FQ2086" s="8">
        <f t="shared" si="549"/>
        <v>-53</v>
      </c>
      <c r="FR2086">
        <f t="shared" si="550"/>
        <v>0.76604444311897801</v>
      </c>
      <c r="FS2086">
        <f t="shared" si="512"/>
        <v>0.97984716465888966</v>
      </c>
      <c r="FT2086" t="e">
        <f t="shared" si="513"/>
        <v>#NUM!</v>
      </c>
      <c r="FU2086" t="e">
        <f t="shared" si="551"/>
        <v>#NUM!</v>
      </c>
      <c r="FW2086" s="8">
        <f t="shared" si="552"/>
        <v>-14</v>
      </c>
      <c r="FY2086">
        <f t="shared" si="553"/>
        <v>0.8660254037844386</v>
      </c>
      <c r="FZ2086">
        <f t="shared" si="514"/>
        <v>0.98497422611928565</v>
      </c>
      <c r="GB2086">
        <f t="shared" si="515"/>
        <v>20.014539984388406</v>
      </c>
      <c r="GD2086" s="8">
        <f t="shared" si="554"/>
        <v>-17</v>
      </c>
      <c r="GF2086">
        <f t="shared" si="555"/>
        <v>0.93969262078590832</v>
      </c>
      <c r="GG2086">
        <f t="shared" si="516"/>
        <v>0.98101112546008662</v>
      </c>
      <c r="GI2086">
        <f t="shared" si="517"/>
        <v>19.840028985185313</v>
      </c>
      <c r="GK2086" s="8">
        <f t="shared" si="556"/>
        <v>-20</v>
      </c>
      <c r="GM2086">
        <f t="shared" si="557"/>
        <v>0.98480775301220802</v>
      </c>
      <c r="GN2086">
        <f t="shared" si="518"/>
        <v>0.96149438007669685</v>
      </c>
      <c r="GP2086">
        <f t="shared" si="519"/>
        <v>18.023394859135646</v>
      </c>
      <c r="GR2086" s="8">
        <f t="shared" si="558"/>
        <v>-20</v>
      </c>
      <c r="GT2086">
        <f t="shared" si="559"/>
        <v>0.98480775301220802</v>
      </c>
      <c r="GU2086">
        <f t="shared" si="520"/>
        <v>0.96149438007669685</v>
      </c>
      <c r="GW2086">
        <f t="shared" si="521"/>
        <v>18.023394859135646</v>
      </c>
      <c r="GY2086" s="8">
        <f t="shared" si="560"/>
        <v>-25</v>
      </c>
      <c r="HA2086">
        <f t="shared" si="561"/>
        <v>1</v>
      </c>
      <c r="HB2086">
        <f t="shared" si="522"/>
        <v>1</v>
      </c>
      <c r="HD2086">
        <f t="shared" si="523"/>
        <v>25</v>
      </c>
    </row>
    <row r="2087" spans="1:212" x14ac:dyDescent="0.2">
      <c r="A2087">
        <v>-66</v>
      </c>
      <c r="B2087">
        <f t="shared" si="478"/>
        <v>-66</v>
      </c>
      <c r="C2087">
        <f t="shared" si="479"/>
        <v>-0.17364817766693033</v>
      </c>
      <c r="D2087">
        <f t="shared" si="480"/>
        <v>0.96396997169217635</v>
      </c>
      <c r="E2087">
        <f t="shared" si="524"/>
        <v>-3</v>
      </c>
      <c r="G2087">
        <f t="shared" si="481"/>
        <v>-13.297418619832047</v>
      </c>
      <c r="M2087">
        <f t="shared" si="482"/>
        <v>-0.34202014332566871</v>
      </c>
      <c r="N2087">
        <f t="shared" si="483"/>
        <v>0.8712885921207747</v>
      </c>
      <c r="O2087">
        <f t="shared" si="525"/>
        <v>5</v>
      </c>
      <c r="P2087">
        <f t="shared" si="484"/>
        <v>-10.872961333902383</v>
      </c>
      <c r="Q2087">
        <f t="shared" si="485"/>
        <v>-10.872961333902385</v>
      </c>
      <c r="R2087">
        <f t="shared" si="486"/>
        <v>-0.49999999999999994</v>
      </c>
      <c r="S2087">
        <f t="shared" si="487"/>
        <v>-0.45397459621556113</v>
      </c>
      <c r="U2087">
        <f t="shared" si="526"/>
        <v>7</v>
      </c>
      <c r="X2087">
        <f t="shared" si="488"/>
        <v>-9.3833939954901346</v>
      </c>
      <c r="Z2087">
        <f t="shared" si="527"/>
        <v>-0.64278760968653925</v>
      </c>
      <c r="AA2087">
        <f t="shared" si="489"/>
        <v>-0.93091484645348566</v>
      </c>
      <c r="AB2087">
        <f t="shared" si="528"/>
        <v>-66</v>
      </c>
      <c r="AC2087">
        <f t="shared" si="529"/>
        <v>10</v>
      </c>
      <c r="AE2087">
        <f t="shared" si="490"/>
        <v>-8.4794981488239323</v>
      </c>
      <c r="AG2087">
        <f t="shared" si="530"/>
        <v>-0.76604444311897801</v>
      </c>
      <c r="AH2087">
        <f t="shared" si="491"/>
        <v>-1.3795697201475625</v>
      </c>
      <c r="AJ2087">
        <f t="shared" si="531"/>
        <v>12</v>
      </c>
      <c r="AL2087">
        <f t="shared" si="492"/>
        <v>-6.3761020317433292</v>
      </c>
      <c r="AN2087">
        <f t="shared" si="532"/>
        <v>-0.8660254037844386</v>
      </c>
      <c r="AO2087">
        <f t="shared" si="493"/>
        <v>-1.7863070659909175</v>
      </c>
      <c r="AP2087">
        <f t="shared" si="494"/>
        <v>-66</v>
      </c>
      <c r="AQ2087">
        <f t="shared" si="533"/>
        <v>15</v>
      </c>
      <c r="AS2087">
        <f t="shared" si="495"/>
        <v>-3.8619594257254026</v>
      </c>
      <c r="AU2087">
        <f t="shared" si="534"/>
        <v>-0.93969262078590832</v>
      </c>
      <c r="AV2087">
        <f t="shared" si="496"/>
        <v>-2.1387683755491294</v>
      </c>
      <c r="AX2087">
        <f t="shared" si="535"/>
        <v>18</v>
      </c>
      <c r="AZ2087">
        <f t="shared" si="497"/>
        <v>-7.136236504873715E-2</v>
      </c>
      <c r="BB2087">
        <f t="shared" si="536"/>
        <v>-0.98480775301220802</v>
      </c>
      <c r="BC2087">
        <f t="shared" si="498"/>
        <v>-2.4262442902852985</v>
      </c>
      <c r="BE2087">
        <f t="shared" si="537"/>
        <v>21</v>
      </c>
      <c r="BG2087">
        <f t="shared" si="499"/>
        <v>5.7868969256944878</v>
      </c>
      <c r="BI2087">
        <f t="shared" si="538"/>
        <v>0</v>
      </c>
      <c r="BJ2087">
        <f t="shared" si="500"/>
        <v>1</v>
      </c>
      <c r="BL2087" t="e">
        <f t="shared" si="539"/>
        <v>#DIV/0!</v>
      </c>
      <c r="BN2087" t="e">
        <f t="shared" si="501"/>
        <v>#DIV/0!</v>
      </c>
      <c r="EL2087">
        <v>-66</v>
      </c>
      <c r="EM2087">
        <f t="shared" si="502"/>
        <v>-285.7513075690336</v>
      </c>
      <c r="EN2087">
        <f t="shared" si="540"/>
        <v>1.340000000000001</v>
      </c>
      <c r="EO2087" s="8">
        <f t="shared" si="541"/>
        <v>-2</v>
      </c>
      <c r="EQ2087">
        <f t="shared" si="542"/>
        <v>0.17364817766693033</v>
      </c>
      <c r="ER2087">
        <f t="shared" si="503"/>
        <v>0.9986996072255625</v>
      </c>
      <c r="ES2087">
        <f t="shared" si="504"/>
        <v>17.660257631345079</v>
      </c>
      <c r="ET2087">
        <f t="shared" si="505"/>
        <v>17.660257631345079</v>
      </c>
      <c r="EU2087" s="8">
        <f t="shared" si="543"/>
        <v>-4</v>
      </c>
      <c r="EW2087">
        <f t="shared" si="544"/>
        <v>0.34202014332566871</v>
      </c>
      <c r="EX2087">
        <f t="shared" si="506"/>
        <v>0.99441584371801539</v>
      </c>
      <c r="EZ2087">
        <f t="shared" si="507"/>
        <v>17.286082959411889</v>
      </c>
      <c r="FB2087" s="8">
        <f t="shared" si="562"/>
        <v>-6</v>
      </c>
      <c r="FD2087">
        <f t="shared" si="545"/>
        <v>0.49999999999999994</v>
      </c>
      <c r="FE2087">
        <f t="shared" si="508"/>
        <v>0.9860254037844387</v>
      </c>
      <c r="FG2087">
        <f t="shared" si="509"/>
        <v>16.670248639404857</v>
      </c>
      <c r="FI2087" s="8">
        <f t="shared" si="546"/>
        <v>-9</v>
      </c>
      <c r="FK2087">
        <f t="shared" si="547"/>
        <v>0.64278760968653925</v>
      </c>
      <c r="FL2087">
        <f t="shared" si="510"/>
        <v>0.9974479826061321</v>
      </c>
      <c r="FN2087">
        <f t="shared" si="511"/>
        <v>22.223152266939049</v>
      </c>
      <c r="FP2087" s="8">
        <f t="shared" si="548"/>
        <v>-11</v>
      </c>
      <c r="FQ2087" s="8">
        <f t="shared" si="549"/>
        <v>-53</v>
      </c>
      <c r="FR2087">
        <f t="shared" si="550"/>
        <v>0.76604444311897801</v>
      </c>
      <c r="FS2087">
        <f t="shared" si="512"/>
        <v>0.97984716465888966</v>
      </c>
      <c r="FT2087" t="e">
        <f t="shared" si="513"/>
        <v>#NUM!</v>
      </c>
      <c r="FU2087" t="e">
        <f t="shared" si="551"/>
        <v>#NUM!</v>
      </c>
      <c r="FW2087" s="8">
        <f t="shared" si="552"/>
        <v>-14</v>
      </c>
      <c r="FY2087">
        <f t="shared" si="553"/>
        <v>0.8660254037844386</v>
      </c>
      <c r="FZ2087">
        <f t="shared" si="514"/>
        <v>0.98497422611928565</v>
      </c>
      <c r="GB2087">
        <f t="shared" si="515"/>
        <v>20.014539984388406</v>
      </c>
      <c r="GD2087" s="8">
        <f t="shared" si="554"/>
        <v>-17</v>
      </c>
      <c r="GF2087">
        <f t="shared" si="555"/>
        <v>0.93969262078590832</v>
      </c>
      <c r="GG2087">
        <f t="shared" si="516"/>
        <v>0.98101112546008662</v>
      </c>
      <c r="GI2087">
        <f t="shared" si="517"/>
        <v>19.840028985185313</v>
      </c>
      <c r="GK2087" s="8">
        <f t="shared" si="556"/>
        <v>-20</v>
      </c>
      <c r="GM2087">
        <f t="shared" si="557"/>
        <v>0.98480775301220802</v>
      </c>
      <c r="GN2087">
        <f t="shared" si="518"/>
        <v>0.96149438007669685</v>
      </c>
      <c r="GP2087">
        <f t="shared" si="519"/>
        <v>18.023394859135646</v>
      </c>
      <c r="GR2087" s="8">
        <f t="shared" si="558"/>
        <v>-20</v>
      </c>
      <c r="GT2087">
        <f t="shared" si="559"/>
        <v>0.98480775301220802</v>
      </c>
      <c r="GU2087">
        <f t="shared" si="520"/>
        <v>0.96149438007669685</v>
      </c>
      <c r="GW2087">
        <f t="shared" si="521"/>
        <v>18.023394859135646</v>
      </c>
      <c r="GY2087" s="8">
        <f t="shared" si="560"/>
        <v>-25</v>
      </c>
      <c r="HA2087">
        <f t="shared" si="561"/>
        <v>1</v>
      </c>
      <c r="HB2087">
        <f t="shared" si="522"/>
        <v>1</v>
      </c>
      <c r="HD2087">
        <f t="shared" si="523"/>
        <v>25</v>
      </c>
    </row>
    <row r="2088" spans="1:212" x14ac:dyDescent="0.2">
      <c r="A2088">
        <v>-65</v>
      </c>
      <c r="B2088">
        <f t="shared" si="478"/>
        <v>-65</v>
      </c>
      <c r="C2088">
        <f t="shared" si="479"/>
        <v>-0.17364817766693033</v>
      </c>
      <c r="D2088">
        <f t="shared" si="480"/>
        <v>0.96396997169217635</v>
      </c>
      <c r="E2088">
        <f t="shared" si="524"/>
        <v>-3</v>
      </c>
      <c r="G2088">
        <f t="shared" si="481"/>
        <v>-13.297418619832047</v>
      </c>
      <c r="M2088">
        <f t="shared" si="482"/>
        <v>-0.34202014332566871</v>
      </c>
      <c r="N2088">
        <f t="shared" si="483"/>
        <v>0.8712885921207747</v>
      </c>
      <c r="O2088">
        <f t="shared" si="525"/>
        <v>5</v>
      </c>
      <c r="P2088">
        <f t="shared" si="484"/>
        <v>-10.872961333902383</v>
      </c>
      <c r="Q2088">
        <f t="shared" si="485"/>
        <v>-10.872961333902385</v>
      </c>
      <c r="R2088">
        <f t="shared" si="486"/>
        <v>-0.49999999999999994</v>
      </c>
      <c r="S2088">
        <f t="shared" si="487"/>
        <v>-0.43397459621556111</v>
      </c>
      <c r="U2088">
        <f t="shared" si="526"/>
        <v>7</v>
      </c>
      <c r="X2088">
        <f t="shared" si="488"/>
        <v>-9.3833939954901346</v>
      </c>
      <c r="Z2088">
        <f t="shared" si="527"/>
        <v>-0.64278760968653925</v>
      </c>
      <c r="AA2088">
        <f t="shared" si="489"/>
        <v>-0.90520334206602404</v>
      </c>
      <c r="AB2088">
        <f t="shared" si="528"/>
        <v>-65</v>
      </c>
      <c r="AC2088">
        <f t="shared" si="529"/>
        <v>10</v>
      </c>
      <c r="AE2088">
        <f t="shared" si="490"/>
        <v>-8.4794981488239323</v>
      </c>
      <c r="AG2088">
        <f t="shared" si="530"/>
        <v>-0.76604444311897801</v>
      </c>
      <c r="AH2088">
        <f t="shared" si="491"/>
        <v>-1.3489279424228036</v>
      </c>
      <c r="AJ2088">
        <f t="shared" si="531"/>
        <v>12</v>
      </c>
      <c r="AL2088">
        <f t="shared" si="492"/>
        <v>-6.3761020317433292</v>
      </c>
      <c r="AN2088">
        <f t="shared" si="532"/>
        <v>-0.8660254037844386</v>
      </c>
      <c r="AO2088">
        <f t="shared" si="493"/>
        <v>-1.7516660498395402</v>
      </c>
      <c r="AP2088">
        <f t="shared" si="494"/>
        <v>-65</v>
      </c>
      <c r="AQ2088">
        <f t="shared" si="533"/>
        <v>15</v>
      </c>
      <c r="AS2088">
        <f t="shared" si="495"/>
        <v>-3.8619594257254026</v>
      </c>
      <c r="AU2088">
        <f t="shared" si="534"/>
        <v>-0.93969262078590832</v>
      </c>
      <c r="AV2088">
        <f t="shared" si="496"/>
        <v>-2.1011806707176928</v>
      </c>
      <c r="AX2088">
        <f t="shared" si="535"/>
        <v>18</v>
      </c>
      <c r="AZ2088">
        <f t="shared" si="497"/>
        <v>-7.136236504873715E-2</v>
      </c>
      <c r="BB2088">
        <f t="shared" si="536"/>
        <v>-0.98480775301220802</v>
      </c>
      <c r="BC2088">
        <f t="shared" si="498"/>
        <v>-2.3868519801648103</v>
      </c>
      <c r="BE2088">
        <f t="shared" si="537"/>
        <v>21</v>
      </c>
      <c r="BG2088">
        <f t="shared" si="499"/>
        <v>5.7868969256944878</v>
      </c>
      <c r="BI2088">
        <f t="shared" si="538"/>
        <v>0</v>
      </c>
      <c r="BJ2088">
        <f t="shared" si="500"/>
        <v>1</v>
      </c>
      <c r="BL2088" t="e">
        <f t="shared" si="539"/>
        <v>#DIV/0!</v>
      </c>
      <c r="BN2088" t="e">
        <f t="shared" si="501"/>
        <v>#DIV/0!</v>
      </c>
      <c r="EL2088">
        <v>-65</v>
      </c>
      <c r="EM2088">
        <f t="shared" si="502"/>
        <v>-285.7513075690336</v>
      </c>
      <c r="EN2088">
        <f t="shared" si="540"/>
        <v>1.350000000000001</v>
      </c>
      <c r="EO2088" s="8">
        <f t="shared" si="541"/>
        <v>-2</v>
      </c>
      <c r="EQ2088">
        <f t="shared" si="542"/>
        <v>0.17364817766693033</v>
      </c>
      <c r="ER2088">
        <f t="shared" si="503"/>
        <v>0.9986996072255625</v>
      </c>
      <c r="ES2088">
        <f t="shared" si="504"/>
        <v>17.660257631345079</v>
      </c>
      <c r="ET2088">
        <f t="shared" si="505"/>
        <v>17.660257631345079</v>
      </c>
      <c r="EU2088" s="8">
        <f t="shared" si="543"/>
        <v>-4</v>
      </c>
      <c r="EW2088">
        <f t="shared" si="544"/>
        <v>0.34202014332566871</v>
      </c>
      <c r="EX2088">
        <f t="shared" si="506"/>
        <v>0.99441584371801539</v>
      </c>
      <c r="EZ2088">
        <f t="shared" si="507"/>
        <v>17.286082959411889</v>
      </c>
      <c r="FB2088" s="8">
        <f t="shared" si="562"/>
        <v>-6</v>
      </c>
      <c r="FD2088">
        <f t="shared" si="545"/>
        <v>0.49999999999999994</v>
      </c>
      <c r="FE2088">
        <f t="shared" si="508"/>
        <v>0.9860254037844387</v>
      </c>
      <c r="FG2088">
        <f t="shared" si="509"/>
        <v>16.670248639404857</v>
      </c>
      <c r="FI2088" s="8">
        <f t="shared" si="546"/>
        <v>-9</v>
      </c>
      <c r="FK2088">
        <f t="shared" si="547"/>
        <v>0.64278760968653925</v>
      </c>
      <c r="FL2088">
        <f t="shared" si="510"/>
        <v>0.9974479826061321</v>
      </c>
      <c r="FN2088">
        <f t="shared" si="511"/>
        <v>22.223152266939049</v>
      </c>
      <c r="FP2088" s="8">
        <f t="shared" si="548"/>
        <v>-11</v>
      </c>
      <c r="FQ2088" s="8">
        <f t="shared" si="549"/>
        <v>-53</v>
      </c>
      <c r="FR2088">
        <f t="shared" si="550"/>
        <v>0.76604444311897801</v>
      </c>
      <c r="FS2088">
        <f t="shared" si="512"/>
        <v>0.97984716465888966</v>
      </c>
      <c r="FT2088" t="e">
        <f t="shared" si="513"/>
        <v>#NUM!</v>
      </c>
      <c r="FU2088" t="e">
        <f t="shared" si="551"/>
        <v>#NUM!</v>
      </c>
      <c r="FW2088" s="8">
        <f t="shared" si="552"/>
        <v>-14</v>
      </c>
      <c r="FY2088">
        <f t="shared" si="553"/>
        <v>0.8660254037844386</v>
      </c>
      <c r="FZ2088">
        <f t="shared" si="514"/>
        <v>0.98497422611928565</v>
      </c>
      <c r="GB2088">
        <f t="shared" si="515"/>
        <v>20.014539984388406</v>
      </c>
      <c r="GD2088" s="8">
        <f t="shared" si="554"/>
        <v>-17</v>
      </c>
      <c r="GF2088">
        <f t="shared" si="555"/>
        <v>0.93969262078590832</v>
      </c>
      <c r="GG2088">
        <f t="shared" si="516"/>
        <v>0.98101112546008662</v>
      </c>
      <c r="GI2088">
        <f t="shared" si="517"/>
        <v>19.840028985185313</v>
      </c>
      <c r="GK2088" s="8">
        <f t="shared" si="556"/>
        <v>-20</v>
      </c>
      <c r="GM2088">
        <f t="shared" si="557"/>
        <v>0.98480775301220802</v>
      </c>
      <c r="GN2088">
        <f t="shared" si="518"/>
        <v>0.96149438007669685</v>
      </c>
      <c r="GP2088">
        <f t="shared" si="519"/>
        <v>18.023394859135646</v>
      </c>
      <c r="GR2088" s="8">
        <f t="shared" si="558"/>
        <v>-20</v>
      </c>
      <c r="GT2088">
        <f t="shared" si="559"/>
        <v>0.98480775301220802</v>
      </c>
      <c r="GU2088">
        <f t="shared" si="520"/>
        <v>0.96149438007669685</v>
      </c>
      <c r="GW2088">
        <f t="shared" si="521"/>
        <v>18.023394859135646</v>
      </c>
      <c r="GY2088" s="8">
        <f t="shared" si="560"/>
        <v>-25</v>
      </c>
      <c r="HA2088">
        <f t="shared" si="561"/>
        <v>1</v>
      </c>
      <c r="HB2088">
        <f t="shared" si="522"/>
        <v>1</v>
      </c>
      <c r="HD2088">
        <f t="shared" si="523"/>
        <v>25</v>
      </c>
    </row>
    <row r="2089" spans="1:212" x14ac:dyDescent="0.2">
      <c r="A2089">
        <v>-64</v>
      </c>
      <c r="B2089">
        <f t="shared" si="478"/>
        <v>-64</v>
      </c>
      <c r="C2089">
        <f t="shared" si="479"/>
        <v>-0.17364817766693033</v>
      </c>
      <c r="D2089">
        <f t="shared" si="480"/>
        <v>0.96396997169217635</v>
      </c>
      <c r="E2089">
        <f t="shared" si="524"/>
        <v>-3</v>
      </c>
      <c r="G2089">
        <f t="shared" si="481"/>
        <v>-13.297418619832047</v>
      </c>
      <c r="M2089">
        <f t="shared" si="482"/>
        <v>-0.34202014332566871</v>
      </c>
      <c r="N2089">
        <f t="shared" si="483"/>
        <v>0.8712885921207747</v>
      </c>
      <c r="O2089">
        <f t="shared" si="525"/>
        <v>5</v>
      </c>
      <c r="P2089">
        <f t="shared" si="484"/>
        <v>-10.872961333902383</v>
      </c>
      <c r="Q2089">
        <f t="shared" si="485"/>
        <v>-10.872961333902385</v>
      </c>
      <c r="R2089">
        <f t="shared" si="486"/>
        <v>-0.49999999999999994</v>
      </c>
      <c r="S2089">
        <f t="shared" si="487"/>
        <v>-0.4139745962155611</v>
      </c>
      <c r="U2089">
        <f t="shared" si="526"/>
        <v>7</v>
      </c>
      <c r="X2089">
        <f t="shared" si="488"/>
        <v>-9.3833939954901346</v>
      </c>
      <c r="Z2089">
        <f t="shared" si="527"/>
        <v>-0.64278760968653925</v>
      </c>
      <c r="AA2089">
        <f t="shared" si="489"/>
        <v>-0.87949183767856243</v>
      </c>
      <c r="AB2089">
        <f t="shared" si="528"/>
        <v>-64</v>
      </c>
      <c r="AC2089">
        <f t="shared" si="529"/>
        <v>10</v>
      </c>
      <c r="AE2089">
        <f t="shared" si="490"/>
        <v>-8.4794981488239323</v>
      </c>
      <c r="AG2089">
        <f t="shared" si="530"/>
        <v>-0.76604444311897801</v>
      </c>
      <c r="AH2089">
        <f t="shared" si="491"/>
        <v>-1.3182861646980442</v>
      </c>
      <c r="AJ2089">
        <f t="shared" si="531"/>
        <v>12</v>
      </c>
      <c r="AL2089">
        <f t="shared" si="492"/>
        <v>-6.3761020317433292</v>
      </c>
      <c r="AN2089">
        <f t="shared" si="532"/>
        <v>-0.8660254037844386</v>
      </c>
      <c r="AO2089">
        <f t="shared" si="493"/>
        <v>-1.7170250336881625</v>
      </c>
      <c r="AP2089">
        <f t="shared" si="494"/>
        <v>-64</v>
      </c>
      <c r="AQ2089">
        <f t="shared" si="533"/>
        <v>15</v>
      </c>
      <c r="AS2089">
        <f t="shared" si="495"/>
        <v>-3.8619594257254026</v>
      </c>
      <c r="AU2089">
        <f t="shared" si="534"/>
        <v>-0.93969262078590832</v>
      </c>
      <c r="AV2089">
        <f t="shared" si="496"/>
        <v>-2.0635929658862566</v>
      </c>
      <c r="AX2089">
        <f t="shared" si="535"/>
        <v>18</v>
      </c>
      <c r="AZ2089">
        <f t="shared" si="497"/>
        <v>-7.136236504873715E-2</v>
      </c>
      <c r="BB2089">
        <f t="shared" si="536"/>
        <v>-0.98480775301220802</v>
      </c>
      <c r="BC2089">
        <f t="shared" si="498"/>
        <v>-2.347459670044322</v>
      </c>
      <c r="BE2089">
        <f t="shared" si="537"/>
        <v>21</v>
      </c>
      <c r="BG2089">
        <f t="shared" si="499"/>
        <v>5.7868969256944878</v>
      </c>
      <c r="BI2089">
        <f t="shared" si="538"/>
        <v>0</v>
      </c>
      <c r="BJ2089">
        <f t="shared" si="500"/>
        <v>1</v>
      </c>
      <c r="BL2089" t="e">
        <f t="shared" si="539"/>
        <v>#DIV/0!</v>
      </c>
      <c r="BN2089" t="e">
        <f t="shared" si="501"/>
        <v>#DIV/0!</v>
      </c>
      <c r="EL2089">
        <v>-64</v>
      </c>
      <c r="EM2089">
        <f t="shared" si="502"/>
        <v>-285.7513075690336</v>
      </c>
      <c r="EN2089">
        <f t="shared" si="540"/>
        <v>1.360000000000001</v>
      </c>
      <c r="EO2089" s="8">
        <f t="shared" si="541"/>
        <v>-2</v>
      </c>
      <c r="EQ2089">
        <f t="shared" si="542"/>
        <v>0.17364817766693033</v>
      </c>
      <c r="ER2089">
        <f t="shared" si="503"/>
        <v>0.9986996072255625</v>
      </c>
      <c r="ES2089">
        <f t="shared" si="504"/>
        <v>17.660257631345079</v>
      </c>
      <c r="ET2089">
        <f t="shared" si="505"/>
        <v>17.660257631345079</v>
      </c>
      <c r="EU2089" s="8">
        <f t="shared" si="543"/>
        <v>-4</v>
      </c>
      <c r="EW2089">
        <f t="shared" si="544"/>
        <v>0.34202014332566871</v>
      </c>
      <c r="EX2089">
        <f t="shared" si="506"/>
        <v>0.99441584371801539</v>
      </c>
      <c r="EZ2089">
        <f t="shared" si="507"/>
        <v>17.286082959411889</v>
      </c>
      <c r="FB2089" s="8">
        <f t="shared" si="562"/>
        <v>-6</v>
      </c>
      <c r="FD2089">
        <f t="shared" si="545"/>
        <v>0.49999999999999994</v>
      </c>
      <c r="FE2089">
        <f t="shared" si="508"/>
        <v>0.9860254037844387</v>
      </c>
      <c r="FG2089">
        <f t="shared" si="509"/>
        <v>16.670248639404857</v>
      </c>
      <c r="FI2089" s="8">
        <f t="shared" si="546"/>
        <v>-9</v>
      </c>
      <c r="FK2089">
        <f t="shared" si="547"/>
        <v>0.64278760968653925</v>
      </c>
      <c r="FL2089">
        <f t="shared" si="510"/>
        <v>0.9974479826061321</v>
      </c>
      <c r="FN2089">
        <f t="shared" si="511"/>
        <v>22.223152266939049</v>
      </c>
      <c r="FP2089" s="8">
        <f t="shared" si="548"/>
        <v>-11</v>
      </c>
      <c r="FQ2089" s="8">
        <f t="shared" si="549"/>
        <v>-53</v>
      </c>
      <c r="FR2089">
        <f t="shared" si="550"/>
        <v>0.76604444311897801</v>
      </c>
      <c r="FS2089">
        <f t="shared" si="512"/>
        <v>0.97984716465888966</v>
      </c>
      <c r="FT2089" t="e">
        <f t="shared" si="513"/>
        <v>#NUM!</v>
      </c>
      <c r="FU2089" t="e">
        <f t="shared" si="551"/>
        <v>#NUM!</v>
      </c>
      <c r="FW2089" s="8">
        <f t="shared" si="552"/>
        <v>-14</v>
      </c>
      <c r="FY2089">
        <f t="shared" si="553"/>
        <v>0.8660254037844386</v>
      </c>
      <c r="FZ2089">
        <f t="shared" si="514"/>
        <v>0.98497422611928565</v>
      </c>
      <c r="GB2089">
        <f t="shared" si="515"/>
        <v>20.014539984388406</v>
      </c>
      <c r="GD2089" s="8">
        <f t="shared" si="554"/>
        <v>-17</v>
      </c>
      <c r="GF2089">
        <f t="shared" si="555"/>
        <v>0.93969262078590832</v>
      </c>
      <c r="GG2089">
        <f t="shared" si="516"/>
        <v>0.98101112546008662</v>
      </c>
      <c r="GI2089">
        <f t="shared" si="517"/>
        <v>19.840028985185313</v>
      </c>
      <c r="GK2089" s="8">
        <f t="shared" si="556"/>
        <v>-20</v>
      </c>
      <c r="GM2089">
        <f t="shared" si="557"/>
        <v>0.98480775301220802</v>
      </c>
      <c r="GN2089">
        <f t="shared" si="518"/>
        <v>0.96149438007669685</v>
      </c>
      <c r="GP2089">
        <f t="shared" si="519"/>
        <v>18.023394859135646</v>
      </c>
      <c r="GR2089" s="8">
        <f t="shared" si="558"/>
        <v>-20</v>
      </c>
      <c r="GT2089">
        <f t="shared" si="559"/>
        <v>0.98480775301220802</v>
      </c>
      <c r="GU2089">
        <f t="shared" si="520"/>
        <v>0.96149438007669685</v>
      </c>
      <c r="GW2089">
        <f t="shared" si="521"/>
        <v>18.023394859135646</v>
      </c>
      <c r="GY2089" s="8">
        <f t="shared" si="560"/>
        <v>-25</v>
      </c>
      <c r="HA2089">
        <f t="shared" si="561"/>
        <v>1</v>
      </c>
      <c r="HB2089">
        <f t="shared" si="522"/>
        <v>1</v>
      </c>
      <c r="HD2089">
        <f t="shared" si="523"/>
        <v>25</v>
      </c>
    </row>
    <row r="2090" spans="1:212" x14ac:dyDescent="0.2">
      <c r="A2090">
        <v>-63</v>
      </c>
      <c r="B2090">
        <f t="shared" si="478"/>
        <v>-63</v>
      </c>
      <c r="C2090">
        <f t="shared" si="479"/>
        <v>-0.17364817766693033</v>
      </c>
      <c r="D2090">
        <f t="shared" si="480"/>
        <v>0.96396997169217635</v>
      </c>
      <c r="E2090">
        <f t="shared" si="524"/>
        <v>-3</v>
      </c>
      <c r="G2090">
        <f t="shared" si="481"/>
        <v>-13.297418619832047</v>
      </c>
      <c r="M2090">
        <f t="shared" si="482"/>
        <v>-0.34202014332566871</v>
      </c>
      <c r="N2090">
        <f t="shared" si="483"/>
        <v>0.8712885921207747</v>
      </c>
      <c r="O2090">
        <f t="shared" si="525"/>
        <v>5</v>
      </c>
      <c r="P2090">
        <f t="shared" si="484"/>
        <v>-10.872961333902383</v>
      </c>
      <c r="Q2090">
        <f t="shared" si="485"/>
        <v>-10.872961333902385</v>
      </c>
      <c r="R2090">
        <f t="shared" si="486"/>
        <v>-0.49999999999999994</v>
      </c>
      <c r="S2090">
        <f t="shared" si="487"/>
        <v>-0.39397459621556108</v>
      </c>
      <c r="U2090">
        <f t="shared" si="526"/>
        <v>7</v>
      </c>
      <c r="X2090">
        <f t="shared" si="488"/>
        <v>-9.3833939954901346</v>
      </c>
      <c r="Z2090">
        <f t="shared" si="527"/>
        <v>-0.64278760968653925</v>
      </c>
      <c r="AA2090">
        <f t="shared" si="489"/>
        <v>-0.85378033329110081</v>
      </c>
      <c r="AB2090">
        <f t="shared" si="528"/>
        <v>-63</v>
      </c>
      <c r="AC2090">
        <f t="shared" si="529"/>
        <v>10</v>
      </c>
      <c r="AE2090">
        <f t="shared" si="490"/>
        <v>-8.4794981488239323</v>
      </c>
      <c r="AG2090">
        <f t="shared" si="530"/>
        <v>-0.76604444311897801</v>
      </c>
      <c r="AH2090">
        <f t="shared" si="491"/>
        <v>-1.2876443869732852</v>
      </c>
      <c r="AJ2090">
        <f t="shared" si="531"/>
        <v>12</v>
      </c>
      <c r="AL2090">
        <f t="shared" si="492"/>
        <v>-6.3761020317433292</v>
      </c>
      <c r="AN2090">
        <f t="shared" si="532"/>
        <v>-0.8660254037844386</v>
      </c>
      <c r="AO2090">
        <f t="shared" si="493"/>
        <v>-1.6823840175367848</v>
      </c>
      <c r="AP2090">
        <f t="shared" si="494"/>
        <v>-63</v>
      </c>
      <c r="AQ2090">
        <f t="shared" si="533"/>
        <v>15</v>
      </c>
      <c r="AS2090">
        <f t="shared" si="495"/>
        <v>-3.8619594257254026</v>
      </c>
      <c r="AU2090">
        <f t="shared" si="534"/>
        <v>-0.93969262078590832</v>
      </c>
      <c r="AV2090">
        <f t="shared" si="496"/>
        <v>-2.0260052610548205</v>
      </c>
      <c r="AX2090">
        <f t="shared" si="535"/>
        <v>18</v>
      </c>
      <c r="AZ2090">
        <f t="shared" si="497"/>
        <v>-7.136236504873715E-2</v>
      </c>
      <c r="BB2090">
        <f t="shared" si="536"/>
        <v>-0.98480775301220802</v>
      </c>
      <c r="BC2090">
        <f t="shared" si="498"/>
        <v>-2.3080673599238337</v>
      </c>
      <c r="BE2090">
        <f t="shared" si="537"/>
        <v>21</v>
      </c>
      <c r="BG2090">
        <f t="shared" si="499"/>
        <v>5.7868969256944878</v>
      </c>
      <c r="BI2090">
        <f t="shared" si="538"/>
        <v>0</v>
      </c>
      <c r="BJ2090">
        <f t="shared" si="500"/>
        <v>1</v>
      </c>
      <c r="BL2090" t="e">
        <f t="shared" si="539"/>
        <v>#DIV/0!</v>
      </c>
      <c r="BN2090" t="e">
        <f t="shared" si="501"/>
        <v>#DIV/0!</v>
      </c>
      <c r="EL2090">
        <v>-63</v>
      </c>
      <c r="EM2090">
        <f t="shared" si="502"/>
        <v>-285.7513075690336</v>
      </c>
      <c r="EN2090">
        <f t="shared" si="540"/>
        <v>1.370000000000001</v>
      </c>
      <c r="EO2090" s="8">
        <f t="shared" si="541"/>
        <v>-2</v>
      </c>
      <c r="EQ2090">
        <f t="shared" si="542"/>
        <v>0.17364817766693033</v>
      </c>
      <c r="ER2090">
        <f t="shared" si="503"/>
        <v>0.9986996072255625</v>
      </c>
      <c r="ES2090">
        <f t="shared" si="504"/>
        <v>17.660257631345079</v>
      </c>
      <c r="ET2090">
        <f t="shared" si="505"/>
        <v>17.660257631345079</v>
      </c>
      <c r="EU2090" s="8">
        <f t="shared" si="543"/>
        <v>-4</v>
      </c>
      <c r="EW2090">
        <f t="shared" si="544"/>
        <v>0.34202014332566871</v>
      </c>
      <c r="EX2090">
        <f t="shared" si="506"/>
        <v>0.99441584371801539</v>
      </c>
      <c r="EZ2090">
        <f t="shared" si="507"/>
        <v>17.286082959411889</v>
      </c>
      <c r="FB2090" s="8">
        <f t="shared" si="562"/>
        <v>-6</v>
      </c>
      <c r="FD2090">
        <f t="shared" si="545"/>
        <v>0.49999999999999994</v>
      </c>
      <c r="FE2090">
        <f t="shared" si="508"/>
        <v>0.9860254037844387</v>
      </c>
      <c r="FG2090">
        <f t="shared" si="509"/>
        <v>16.670248639404857</v>
      </c>
      <c r="FI2090" s="8">
        <f t="shared" si="546"/>
        <v>-9</v>
      </c>
      <c r="FK2090">
        <f t="shared" si="547"/>
        <v>0.64278760968653925</v>
      </c>
      <c r="FL2090">
        <f t="shared" si="510"/>
        <v>0.9974479826061321</v>
      </c>
      <c r="FN2090">
        <f t="shared" si="511"/>
        <v>22.223152266939049</v>
      </c>
      <c r="FP2090" s="8">
        <f t="shared" si="548"/>
        <v>-11</v>
      </c>
      <c r="FQ2090" s="8">
        <f t="shared" si="549"/>
        <v>-53</v>
      </c>
      <c r="FR2090">
        <f t="shared" si="550"/>
        <v>0.76604444311897801</v>
      </c>
      <c r="FS2090">
        <f t="shared" si="512"/>
        <v>0.97984716465888966</v>
      </c>
      <c r="FT2090" t="e">
        <f t="shared" si="513"/>
        <v>#NUM!</v>
      </c>
      <c r="FU2090" t="e">
        <f t="shared" si="551"/>
        <v>#NUM!</v>
      </c>
      <c r="FW2090" s="8">
        <f t="shared" si="552"/>
        <v>-14</v>
      </c>
      <c r="FY2090">
        <f t="shared" si="553"/>
        <v>0.8660254037844386</v>
      </c>
      <c r="FZ2090">
        <f t="shared" si="514"/>
        <v>0.98497422611928565</v>
      </c>
      <c r="GB2090">
        <f t="shared" si="515"/>
        <v>20.014539984388406</v>
      </c>
      <c r="GD2090" s="8">
        <f t="shared" si="554"/>
        <v>-17</v>
      </c>
      <c r="GF2090">
        <f t="shared" si="555"/>
        <v>0.93969262078590832</v>
      </c>
      <c r="GG2090">
        <f t="shared" si="516"/>
        <v>0.98101112546008662</v>
      </c>
      <c r="GI2090">
        <f t="shared" si="517"/>
        <v>19.840028985185313</v>
      </c>
      <c r="GK2090" s="8">
        <f t="shared" si="556"/>
        <v>-20</v>
      </c>
      <c r="GM2090">
        <f t="shared" si="557"/>
        <v>0.98480775301220802</v>
      </c>
      <c r="GN2090">
        <f t="shared" si="518"/>
        <v>0.96149438007669685</v>
      </c>
      <c r="GP2090">
        <f t="shared" si="519"/>
        <v>18.023394859135646</v>
      </c>
      <c r="GR2090" s="8">
        <f t="shared" si="558"/>
        <v>-20</v>
      </c>
      <c r="GT2090">
        <f t="shared" si="559"/>
        <v>0.98480775301220802</v>
      </c>
      <c r="GU2090">
        <f t="shared" si="520"/>
        <v>0.96149438007669685</v>
      </c>
      <c r="GW2090">
        <f t="shared" si="521"/>
        <v>18.023394859135646</v>
      </c>
      <c r="GY2090" s="8">
        <f t="shared" si="560"/>
        <v>-25</v>
      </c>
      <c r="HA2090">
        <f t="shared" si="561"/>
        <v>1</v>
      </c>
      <c r="HB2090">
        <f t="shared" si="522"/>
        <v>1</v>
      </c>
      <c r="HD2090">
        <f t="shared" si="523"/>
        <v>25</v>
      </c>
    </row>
    <row r="2091" spans="1:212" x14ac:dyDescent="0.2">
      <c r="A2091">
        <v>-62</v>
      </c>
      <c r="B2091">
        <f t="shared" si="478"/>
        <v>-62</v>
      </c>
      <c r="C2091">
        <f t="shared" si="479"/>
        <v>-0.17364817766693033</v>
      </c>
      <c r="D2091">
        <f t="shared" si="480"/>
        <v>0.96396997169217635</v>
      </c>
      <c r="E2091">
        <f t="shared" si="524"/>
        <v>-3</v>
      </c>
      <c r="G2091">
        <f t="shared" si="481"/>
        <v>-13.297418619832047</v>
      </c>
      <c r="M2091">
        <f t="shared" si="482"/>
        <v>-0.34202014332566871</v>
      </c>
      <c r="N2091">
        <f t="shared" si="483"/>
        <v>0.8712885921207747</v>
      </c>
      <c r="O2091">
        <f t="shared" si="525"/>
        <v>5</v>
      </c>
      <c r="P2091">
        <f t="shared" si="484"/>
        <v>-10.872961333902383</v>
      </c>
      <c r="Q2091">
        <f t="shared" si="485"/>
        <v>-10.872961333902385</v>
      </c>
      <c r="R2091">
        <f t="shared" si="486"/>
        <v>-0.49999999999999994</v>
      </c>
      <c r="S2091">
        <f t="shared" si="487"/>
        <v>-0.37397459621556106</v>
      </c>
      <c r="U2091">
        <f t="shared" si="526"/>
        <v>7</v>
      </c>
      <c r="X2091">
        <f t="shared" si="488"/>
        <v>-9.3833939954901346</v>
      </c>
      <c r="Z2091">
        <f t="shared" si="527"/>
        <v>-0.64278760968653925</v>
      </c>
      <c r="AA2091">
        <f t="shared" si="489"/>
        <v>-0.8280688289036392</v>
      </c>
      <c r="AB2091">
        <f t="shared" si="528"/>
        <v>-62</v>
      </c>
      <c r="AC2091">
        <f t="shared" si="529"/>
        <v>10</v>
      </c>
      <c r="AE2091">
        <f t="shared" si="490"/>
        <v>-8.4794981488239323</v>
      </c>
      <c r="AG2091">
        <f t="shared" si="530"/>
        <v>-0.76604444311897801</v>
      </c>
      <c r="AH2091">
        <f t="shared" si="491"/>
        <v>-1.2570026092485262</v>
      </c>
      <c r="AJ2091">
        <f t="shared" si="531"/>
        <v>12</v>
      </c>
      <c r="AL2091">
        <f t="shared" si="492"/>
        <v>-6.3761020317433292</v>
      </c>
      <c r="AN2091">
        <f t="shared" si="532"/>
        <v>-0.8660254037844386</v>
      </c>
      <c r="AO2091">
        <f t="shared" si="493"/>
        <v>-1.6477430013854075</v>
      </c>
      <c r="AP2091">
        <f t="shared" si="494"/>
        <v>-62</v>
      </c>
      <c r="AQ2091">
        <f t="shared" si="533"/>
        <v>15</v>
      </c>
      <c r="AS2091">
        <f t="shared" si="495"/>
        <v>-3.8619594257254026</v>
      </c>
      <c r="AU2091">
        <f t="shared" si="534"/>
        <v>-0.93969262078590832</v>
      </c>
      <c r="AV2091">
        <f t="shared" si="496"/>
        <v>-1.9884175562233839</v>
      </c>
      <c r="AX2091">
        <f t="shared" si="535"/>
        <v>18</v>
      </c>
      <c r="AZ2091">
        <f t="shared" si="497"/>
        <v>-7.136236504873715E-2</v>
      </c>
      <c r="BB2091">
        <f t="shared" si="536"/>
        <v>-0.98480775301220802</v>
      </c>
      <c r="BC2091">
        <f t="shared" si="498"/>
        <v>-2.2686750498033454</v>
      </c>
      <c r="BE2091">
        <f t="shared" si="537"/>
        <v>21</v>
      </c>
      <c r="BG2091">
        <f t="shared" si="499"/>
        <v>5.7868969256944878</v>
      </c>
      <c r="BI2091">
        <f t="shared" si="538"/>
        <v>0</v>
      </c>
      <c r="BJ2091">
        <f t="shared" si="500"/>
        <v>1</v>
      </c>
      <c r="BL2091" t="e">
        <f t="shared" si="539"/>
        <v>#DIV/0!</v>
      </c>
      <c r="BN2091" t="e">
        <f t="shared" si="501"/>
        <v>#DIV/0!</v>
      </c>
      <c r="EL2091">
        <v>-62</v>
      </c>
      <c r="EM2091">
        <f t="shared" si="502"/>
        <v>-285.7513075690336</v>
      </c>
      <c r="EN2091">
        <f t="shared" si="540"/>
        <v>1.380000000000001</v>
      </c>
      <c r="EO2091" s="8">
        <f t="shared" si="541"/>
        <v>-2</v>
      </c>
      <c r="EQ2091">
        <f t="shared" si="542"/>
        <v>0.17364817766693033</v>
      </c>
      <c r="ER2091">
        <f t="shared" si="503"/>
        <v>0.9986996072255625</v>
      </c>
      <c r="ES2091">
        <f t="shared" si="504"/>
        <v>17.660257631345079</v>
      </c>
      <c r="ET2091">
        <f t="shared" si="505"/>
        <v>17.660257631345079</v>
      </c>
      <c r="EU2091" s="8">
        <f t="shared" si="543"/>
        <v>-4</v>
      </c>
      <c r="EW2091">
        <f t="shared" si="544"/>
        <v>0.34202014332566871</v>
      </c>
      <c r="EX2091">
        <f t="shared" si="506"/>
        <v>0.99441584371801539</v>
      </c>
      <c r="EZ2091">
        <f t="shared" si="507"/>
        <v>17.286082959411889</v>
      </c>
      <c r="FB2091" s="8">
        <f t="shared" si="562"/>
        <v>-6</v>
      </c>
      <c r="FD2091">
        <f t="shared" si="545"/>
        <v>0.49999999999999994</v>
      </c>
      <c r="FE2091">
        <f t="shared" si="508"/>
        <v>0.9860254037844387</v>
      </c>
      <c r="FG2091">
        <f t="shared" si="509"/>
        <v>16.670248639404857</v>
      </c>
      <c r="FI2091" s="8">
        <f t="shared" si="546"/>
        <v>-9</v>
      </c>
      <c r="FK2091">
        <f t="shared" si="547"/>
        <v>0.64278760968653925</v>
      </c>
      <c r="FL2091">
        <f t="shared" si="510"/>
        <v>0.9974479826061321</v>
      </c>
      <c r="FN2091">
        <f t="shared" si="511"/>
        <v>22.223152266939049</v>
      </c>
      <c r="FP2091" s="8">
        <f t="shared" si="548"/>
        <v>-11</v>
      </c>
      <c r="FQ2091" s="8">
        <f t="shared" si="549"/>
        <v>-53</v>
      </c>
      <c r="FR2091">
        <f t="shared" si="550"/>
        <v>0.76604444311897801</v>
      </c>
      <c r="FS2091">
        <f t="shared" si="512"/>
        <v>0.97984716465888966</v>
      </c>
      <c r="FT2091" t="e">
        <f t="shared" si="513"/>
        <v>#NUM!</v>
      </c>
      <c r="FU2091" t="e">
        <f t="shared" si="551"/>
        <v>#NUM!</v>
      </c>
      <c r="FW2091" s="8">
        <f t="shared" si="552"/>
        <v>-14</v>
      </c>
      <c r="FY2091">
        <f t="shared" si="553"/>
        <v>0.8660254037844386</v>
      </c>
      <c r="FZ2091">
        <f t="shared" si="514"/>
        <v>0.98497422611928565</v>
      </c>
      <c r="GB2091">
        <f t="shared" si="515"/>
        <v>20.014539984388406</v>
      </c>
      <c r="GD2091" s="8">
        <f t="shared" si="554"/>
        <v>-17</v>
      </c>
      <c r="GF2091">
        <f t="shared" si="555"/>
        <v>0.93969262078590832</v>
      </c>
      <c r="GG2091">
        <f t="shared" si="516"/>
        <v>0.98101112546008662</v>
      </c>
      <c r="GI2091">
        <f t="shared" si="517"/>
        <v>19.840028985185313</v>
      </c>
      <c r="GK2091" s="8">
        <f t="shared" si="556"/>
        <v>-20</v>
      </c>
      <c r="GM2091">
        <f t="shared" si="557"/>
        <v>0.98480775301220802</v>
      </c>
      <c r="GN2091">
        <f t="shared" si="518"/>
        <v>0.96149438007669685</v>
      </c>
      <c r="GP2091">
        <f t="shared" si="519"/>
        <v>18.023394859135646</v>
      </c>
      <c r="GR2091" s="8">
        <f t="shared" si="558"/>
        <v>-20</v>
      </c>
      <c r="GT2091">
        <f t="shared" si="559"/>
        <v>0.98480775301220802</v>
      </c>
      <c r="GU2091">
        <f t="shared" si="520"/>
        <v>0.96149438007669685</v>
      </c>
      <c r="GW2091">
        <f t="shared" si="521"/>
        <v>18.023394859135646</v>
      </c>
      <c r="GY2091" s="8">
        <f t="shared" si="560"/>
        <v>-25</v>
      </c>
      <c r="HA2091">
        <f t="shared" si="561"/>
        <v>1</v>
      </c>
      <c r="HB2091">
        <f t="shared" si="522"/>
        <v>1</v>
      </c>
      <c r="HD2091">
        <f t="shared" si="523"/>
        <v>25</v>
      </c>
    </row>
    <row r="2092" spans="1:212" x14ac:dyDescent="0.2">
      <c r="A2092">
        <v>-61</v>
      </c>
      <c r="B2092">
        <f t="shared" si="478"/>
        <v>-61</v>
      </c>
      <c r="C2092">
        <f t="shared" si="479"/>
        <v>-0.17364817766693033</v>
      </c>
      <c r="D2092">
        <f t="shared" si="480"/>
        <v>0.96396997169217635</v>
      </c>
      <c r="E2092">
        <f t="shared" si="524"/>
        <v>-3</v>
      </c>
      <c r="G2092">
        <f t="shared" si="481"/>
        <v>-13.297418619832047</v>
      </c>
      <c r="M2092">
        <f t="shared" si="482"/>
        <v>-0.34202014332566871</v>
      </c>
      <c r="N2092">
        <f t="shared" si="483"/>
        <v>0.8712885921207747</v>
      </c>
      <c r="O2092">
        <f t="shared" si="525"/>
        <v>5</v>
      </c>
      <c r="P2092">
        <f t="shared" si="484"/>
        <v>-10.872961333902383</v>
      </c>
      <c r="Q2092">
        <f t="shared" si="485"/>
        <v>-10.872961333902385</v>
      </c>
      <c r="R2092">
        <f t="shared" si="486"/>
        <v>-0.49999999999999994</v>
      </c>
      <c r="S2092">
        <f t="shared" si="487"/>
        <v>-0.35397459621556104</v>
      </c>
      <c r="U2092">
        <f t="shared" si="526"/>
        <v>7</v>
      </c>
      <c r="X2092">
        <f t="shared" si="488"/>
        <v>-9.3833939954901346</v>
      </c>
      <c r="Z2092">
        <f t="shared" si="527"/>
        <v>-0.64278760968653925</v>
      </c>
      <c r="AA2092">
        <f t="shared" si="489"/>
        <v>-0.80235732451617781</v>
      </c>
      <c r="AB2092">
        <f t="shared" si="528"/>
        <v>-61</v>
      </c>
      <c r="AC2092">
        <f t="shared" si="529"/>
        <v>10</v>
      </c>
      <c r="AE2092">
        <f t="shared" si="490"/>
        <v>-8.4794981488239323</v>
      </c>
      <c r="AG2092">
        <f t="shared" si="530"/>
        <v>-0.76604444311897801</v>
      </c>
      <c r="AH2092">
        <f t="shared" si="491"/>
        <v>-1.2263608315237668</v>
      </c>
      <c r="AJ2092">
        <f t="shared" si="531"/>
        <v>12</v>
      </c>
      <c r="AL2092">
        <f t="shared" si="492"/>
        <v>-6.3761020317433292</v>
      </c>
      <c r="AN2092">
        <f t="shared" si="532"/>
        <v>-0.8660254037844386</v>
      </c>
      <c r="AO2092">
        <f t="shared" si="493"/>
        <v>-1.6131019852340298</v>
      </c>
      <c r="AP2092">
        <f t="shared" si="494"/>
        <v>-61</v>
      </c>
      <c r="AQ2092">
        <f t="shared" si="533"/>
        <v>15</v>
      </c>
      <c r="AS2092">
        <f t="shared" si="495"/>
        <v>-3.8619594257254026</v>
      </c>
      <c r="AU2092">
        <f t="shared" si="534"/>
        <v>-0.93969262078590832</v>
      </c>
      <c r="AV2092">
        <f t="shared" si="496"/>
        <v>-1.9508298513919478</v>
      </c>
      <c r="AX2092">
        <f t="shared" si="535"/>
        <v>18</v>
      </c>
      <c r="AZ2092">
        <f t="shared" si="497"/>
        <v>-7.136236504873715E-2</v>
      </c>
      <c r="BB2092">
        <f t="shared" si="536"/>
        <v>-0.98480775301220802</v>
      </c>
      <c r="BC2092">
        <f t="shared" si="498"/>
        <v>-2.2292827396828572</v>
      </c>
      <c r="BE2092">
        <f t="shared" si="537"/>
        <v>21</v>
      </c>
      <c r="BG2092">
        <f t="shared" si="499"/>
        <v>5.7868969256944878</v>
      </c>
      <c r="BI2092">
        <f t="shared" si="538"/>
        <v>0</v>
      </c>
      <c r="BJ2092">
        <f t="shared" si="500"/>
        <v>1</v>
      </c>
      <c r="BL2092" t="e">
        <f t="shared" si="539"/>
        <v>#DIV/0!</v>
      </c>
      <c r="BN2092" t="e">
        <f t="shared" si="501"/>
        <v>#DIV/0!</v>
      </c>
      <c r="EL2092">
        <v>-61</v>
      </c>
      <c r="EM2092">
        <f t="shared" si="502"/>
        <v>-285.7513075690336</v>
      </c>
      <c r="EN2092">
        <f t="shared" si="540"/>
        <v>1.390000000000001</v>
      </c>
      <c r="EO2092" s="8">
        <f t="shared" si="541"/>
        <v>-2</v>
      </c>
      <c r="EQ2092">
        <f t="shared" si="542"/>
        <v>0.17364817766693033</v>
      </c>
      <c r="ER2092">
        <f t="shared" si="503"/>
        <v>0.9986996072255625</v>
      </c>
      <c r="ES2092">
        <f t="shared" si="504"/>
        <v>17.660257631345079</v>
      </c>
      <c r="ET2092">
        <f t="shared" si="505"/>
        <v>17.660257631345079</v>
      </c>
      <c r="EU2092" s="8">
        <f t="shared" si="543"/>
        <v>-4</v>
      </c>
      <c r="EW2092">
        <f t="shared" si="544"/>
        <v>0.34202014332566871</v>
      </c>
      <c r="EX2092">
        <f t="shared" si="506"/>
        <v>0.99441584371801539</v>
      </c>
      <c r="EZ2092">
        <f t="shared" si="507"/>
        <v>17.286082959411889</v>
      </c>
      <c r="FB2092" s="8">
        <f t="shared" si="562"/>
        <v>-6</v>
      </c>
      <c r="FD2092">
        <f t="shared" si="545"/>
        <v>0.49999999999999994</v>
      </c>
      <c r="FE2092">
        <f t="shared" si="508"/>
        <v>0.9860254037844387</v>
      </c>
      <c r="FG2092">
        <f t="shared" si="509"/>
        <v>16.670248639404857</v>
      </c>
      <c r="FI2092" s="8">
        <f t="shared" si="546"/>
        <v>-9</v>
      </c>
      <c r="FK2092">
        <f t="shared" si="547"/>
        <v>0.64278760968653925</v>
      </c>
      <c r="FL2092">
        <f t="shared" si="510"/>
        <v>0.9974479826061321</v>
      </c>
      <c r="FN2092">
        <f t="shared" si="511"/>
        <v>22.223152266939049</v>
      </c>
      <c r="FP2092" s="8">
        <f t="shared" si="548"/>
        <v>-11</v>
      </c>
      <c r="FQ2092" s="8">
        <f t="shared" si="549"/>
        <v>-53</v>
      </c>
      <c r="FR2092">
        <f t="shared" si="550"/>
        <v>0.76604444311897801</v>
      </c>
      <c r="FS2092">
        <f t="shared" si="512"/>
        <v>0.97984716465888966</v>
      </c>
      <c r="FT2092" t="e">
        <f t="shared" si="513"/>
        <v>#NUM!</v>
      </c>
      <c r="FU2092" t="e">
        <f t="shared" si="551"/>
        <v>#NUM!</v>
      </c>
      <c r="FW2092" s="8">
        <f t="shared" si="552"/>
        <v>-14</v>
      </c>
      <c r="FY2092">
        <f t="shared" si="553"/>
        <v>0.8660254037844386</v>
      </c>
      <c r="FZ2092">
        <f t="shared" si="514"/>
        <v>0.98497422611928565</v>
      </c>
      <c r="GB2092">
        <f t="shared" si="515"/>
        <v>20.014539984388406</v>
      </c>
      <c r="GD2092" s="8">
        <f t="shared" si="554"/>
        <v>-17</v>
      </c>
      <c r="GF2092">
        <f t="shared" si="555"/>
        <v>0.93969262078590832</v>
      </c>
      <c r="GG2092">
        <f t="shared" si="516"/>
        <v>0.98101112546008662</v>
      </c>
      <c r="GI2092">
        <f t="shared" si="517"/>
        <v>19.840028985185313</v>
      </c>
      <c r="GK2092" s="8">
        <f t="shared" si="556"/>
        <v>-20</v>
      </c>
      <c r="GM2092">
        <f t="shared" si="557"/>
        <v>0.98480775301220802</v>
      </c>
      <c r="GN2092">
        <f t="shared" si="518"/>
        <v>0.96149438007669685</v>
      </c>
      <c r="GP2092">
        <f t="shared" si="519"/>
        <v>18.023394859135646</v>
      </c>
      <c r="GR2092" s="8">
        <f t="shared" si="558"/>
        <v>-20</v>
      </c>
      <c r="GT2092">
        <f t="shared" si="559"/>
        <v>0.98480775301220802</v>
      </c>
      <c r="GU2092">
        <f t="shared" si="520"/>
        <v>0.96149438007669685</v>
      </c>
      <c r="GW2092">
        <f t="shared" si="521"/>
        <v>18.023394859135646</v>
      </c>
      <c r="GY2092" s="8">
        <f t="shared" si="560"/>
        <v>-25</v>
      </c>
      <c r="HA2092">
        <f t="shared" si="561"/>
        <v>1</v>
      </c>
      <c r="HB2092">
        <f t="shared" si="522"/>
        <v>1</v>
      </c>
      <c r="HD2092">
        <f t="shared" si="523"/>
        <v>25</v>
      </c>
    </row>
    <row r="2093" spans="1:212" x14ac:dyDescent="0.2">
      <c r="A2093">
        <v>-60</v>
      </c>
      <c r="B2093">
        <f t="shared" si="478"/>
        <v>-60</v>
      </c>
      <c r="C2093">
        <f t="shared" si="479"/>
        <v>-0.17364817766693033</v>
      </c>
      <c r="D2093">
        <f t="shared" si="480"/>
        <v>0.96396997169217635</v>
      </c>
      <c r="E2093">
        <f t="shared" si="524"/>
        <v>-3</v>
      </c>
      <c r="G2093">
        <f t="shared" si="481"/>
        <v>-13.297418619832047</v>
      </c>
      <c r="M2093">
        <f t="shared" si="482"/>
        <v>-0.34202014332566871</v>
      </c>
      <c r="N2093">
        <f t="shared" si="483"/>
        <v>0.8712885921207747</v>
      </c>
      <c r="O2093">
        <f t="shared" si="525"/>
        <v>5</v>
      </c>
      <c r="P2093">
        <f t="shared" si="484"/>
        <v>-10.872961333902383</v>
      </c>
      <c r="Q2093">
        <f t="shared" si="485"/>
        <v>-10.872961333902385</v>
      </c>
      <c r="R2093">
        <f t="shared" si="486"/>
        <v>-0.49999999999999994</v>
      </c>
      <c r="S2093">
        <f t="shared" si="487"/>
        <v>-0.33397459621556103</v>
      </c>
      <c r="U2093">
        <f t="shared" si="526"/>
        <v>7</v>
      </c>
      <c r="X2093">
        <f t="shared" si="488"/>
        <v>-9.3833939954901346</v>
      </c>
      <c r="Z2093">
        <f t="shared" si="527"/>
        <v>-0.64278760968653925</v>
      </c>
      <c r="AA2093">
        <f t="shared" si="489"/>
        <v>-0.77664582012871619</v>
      </c>
      <c r="AB2093">
        <f t="shared" si="528"/>
        <v>-60</v>
      </c>
      <c r="AC2093">
        <f t="shared" si="529"/>
        <v>10</v>
      </c>
      <c r="AE2093">
        <f t="shared" si="490"/>
        <v>-8.4794981488239323</v>
      </c>
      <c r="AG2093">
        <f t="shared" si="530"/>
        <v>-0.76604444311897801</v>
      </c>
      <c r="AH2093">
        <f t="shared" si="491"/>
        <v>-1.1957190537990079</v>
      </c>
      <c r="AJ2093">
        <f t="shared" si="531"/>
        <v>12</v>
      </c>
      <c r="AL2093">
        <f t="shared" si="492"/>
        <v>-6.3761020317433292</v>
      </c>
      <c r="AN2093">
        <f t="shared" si="532"/>
        <v>-0.8660254037844386</v>
      </c>
      <c r="AO2093">
        <f t="shared" si="493"/>
        <v>-1.5784609690826525</v>
      </c>
      <c r="AP2093">
        <f t="shared" si="494"/>
        <v>-60</v>
      </c>
      <c r="AQ2093">
        <f t="shared" si="533"/>
        <v>15</v>
      </c>
      <c r="AS2093">
        <f t="shared" si="495"/>
        <v>-3.8619594257254026</v>
      </c>
      <c r="AU2093">
        <f t="shared" si="534"/>
        <v>-0.93969262078590832</v>
      </c>
      <c r="AV2093">
        <f t="shared" si="496"/>
        <v>-1.9132421465605112</v>
      </c>
      <c r="AX2093">
        <f t="shared" si="535"/>
        <v>18</v>
      </c>
      <c r="AZ2093">
        <f t="shared" si="497"/>
        <v>-7.136236504873715E-2</v>
      </c>
      <c r="BB2093">
        <f t="shared" si="536"/>
        <v>-0.98480775301220802</v>
      </c>
      <c r="BC2093">
        <f t="shared" si="498"/>
        <v>-2.1898904295623689</v>
      </c>
      <c r="BE2093">
        <f t="shared" si="537"/>
        <v>21</v>
      </c>
      <c r="BG2093">
        <f t="shared" si="499"/>
        <v>5.7868969256944878</v>
      </c>
      <c r="BI2093">
        <f t="shared" si="538"/>
        <v>0</v>
      </c>
      <c r="BJ2093">
        <f t="shared" si="500"/>
        <v>1</v>
      </c>
      <c r="BL2093" t="e">
        <f t="shared" si="539"/>
        <v>#DIV/0!</v>
      </c>
      <c r="BN2093" t="e">
        <f t="shared" si="501"/>
        <v>#DIV/0!</v>
      </c>
      <c r="EL2093">
        <v>-60</v>
      </c>
      <c r="EM2093">
        <f t="shared" si="502"/>
        <v>-285.7513075690336</v>
      </c>
      <c r="EN2093">
        <f t="shared" si="540"/>
        <v>1.400000000000001</v>
      </c>
      <c r="EO2093" s="8">
        <f t="shared" si="541"/>
        <v>-2</v>
      </c>
      <c r="EQ2093">
        <f t="shared" si="542"/>
        <v>0.17364817766693033</v>
      </c>
      <c r="ER2093">
        <f t="shared" si="503"/>
        <v>0.9986996072255625</v>
      </c>
      <c r="ES2093">
        <f t="shared" si="504"/>
        <v>17.660257631345079</v>
      </c>
      <c r="ET2093">
        <f t="shared" si="505"/>
        <v>17.660257631345079</v>
      </c>
      <c r="EU2093" s="8">
        <f t="shared" si="543"/>
        <v>-4</v>
      </c>
      <c r="EW2093">
        <f t="shared" si="544"/>
        <v>0.34202014332566871</v>
      </c>
      <c r="EX2093">
        <f t="shared" si="506"/>
        <v>0.99441584371801539</v>
      </c>
      <c r="EZ2093">
        <f t="shared" si="507"/>
        <v>17.286082959411889</v>
      </c>
      <c r="FB2093" s="8">
        <f t="shared" si="562"/>
        <v>-6</v>
      </c>
      <c r="FD2093">
        <f t="shared" si="545"/>
        <v>0.49999999999999994</v>
      </c>
      <c r="FE2093">
        <f t="shared" si="508"/>
        <v>0.9860254037844387</v>
      </c>
      <c r="FG2093">
        <f t="shared" si="509"/>
        <v>16.670248639404857</v>
      </c>
      <c r="FI2093" s="8">
        <f t="shared" si="546"/>
        <v>-9</v>
      </c>
      <c r="FK2093">
        <f t="shared" si="547"/>
        <v>0.64278760968653925</v>
      </c>
      <c r="FL2093">
        <f t="shared" si="510"/>
        <v>0.9974479826061321</v>
      </c>
      <c r="FN2093">
        <f t="shared" si="511"/>
        <v>22.223152266939049</v>
      </c>
      <c r="FP2093" s="8">
        <f t="shared" si="548"/>
        <v>-11</v>
      </c>
      <c r="FQ2093" s="8">
        <f t="shared" si="549"/>
        <v>-53</v>
      </c>
      <c r="FR2093">
        <f t="shared" si="550"/>
        <v>0.76604444311897801</v>
      </c>
      <c r="FS2093">
        <f t="shared" si="512"/>
        <v>0.97984716465888966</v>
      </c>
      <c r="FT2093" t="e">
        <f t="shared" si="513"/>
        <v>#NUM!</v>
      </c>
      <c r="FU2093" t="e">
        <f t="shared" si="551"/>
        <v>#NUM!</v>
      </c>
      <c r="FW2093" s="8">
        <f t="shared" si="552"/>
        <v>-14</v>
      </c>
      <c r="FY2093">
        <f t="shared" si="553"/>
        <v>0.8660254037844386</v>
      </c>
      <c r="FZ2093">
        <f t="shared" si="514"/>
        <v>0.98497422611928565</v>
      </c>
      <c r="GB2093">
        <f t="shared" si="515"/>
        <v>20.014539984388406</v>
      </c>
      <c r="GD2093" s="8">
        <f t="shared" si="554"/>
        <v>-17</v>
      </c>
      <c r="GF2093">
        <f t="shared" si="555"/>
        <v>0.93969262078590832</v>
      </c>
      <c r="GG2093">
        <f t="shared" si="516"/>
        <v>0.98101112546008662</v>
      </c>
      <c r="GI2093">
        <f t="shared" si="517"/>
        <v>19.840028985185313</v>
      </c>
      <c r="GK2093" s="8">
        <f t="shared" si="556"/>
        <v>-20</v>
      </c>
      <c r="GM2093">
        <f t="shared" si="557"/>
        <v>0.98480775301220802</v>
      </c>
      <c r="GN2093">
        <f t="shared" si="518"/>
        <v>0.96149438007669685</v>
      </c>
      <c r="GP2093">
        <f t="shared" si="519"/>
        <v>18.023394859135646</v>
      </c>
      <c r="GR2093" s="8">
        <f t="shared" si="558"/>
        <v>-20</v>
      </c>
      <c r="GT2093">
        <f t="shared" si="559"/>
        <v>0.98480775301220802</v>
      </c>
      <c r="GU2093">
        <f t="shared" si="520"/>
        <v>0.96149438007669685</v>
      </c>
      <c r="GW2093">
        <f t="shared" si="521"/>
        <v>18.023394859135646</v>
      </c>
      <c r="GY2093" s="8">
        <f t="shared" si="560"/>
        <v>-25</v>
      </c>
      <c r="HA2093">
        <f t="shared" si="561"/>
        <v>1</v>
      </c>
      <c r="HB2093">
        <f t="shared" si="522"/>
        <v>1</v>
      </c>
      <c r="HD2093">
        <f t="shared" si="523"/>
        <v>25</v>
      </c>
    </row>
    <row r="2094" spans="1:212" x14ac:dyDescent="0.2">
      <c r="A2094">
        <v>-59</v>
      </c>
      <c r="B2094">
        <f t="shared" si="478"/>
        <v>-59</v>
      </c>
      <c r="C2094">
        <f t="shared" si="479"/>
        <v>-0.17364817766693033</v>
      </c>
      <c r="D2094">
        <f t="shared" si="480"/>
        <v>0.96396997169217635</v>
      </c>
      <c r="E2094">
        <f t="shared" si="524"/>
        <v>-3</v>
      </c>
      <c r="G2094">
        <f t="shared" si="481"/>
        <v>-13.297418619832047</v>
      </c>
      <c r="M2094">
        <f t="shared" si="482"/>
        <v>-0.34202014332566871</v>
      </c>
      <c r="N2094">
        <f t="shared" si="483"/>
        <v>0.8712885921207747</v>
      </c>
      <c r="O2094">
        <f t="shared" si="525"/>
        <v>5</v>
      </c>
      <c r="P2094">
        <f t="shared" si="484"/>
        <v>-10.872961333902383</v>
      </c>
      <c r="Q2094">
        <f t="shared" si="485"/>
        <v>-10.872961333902385</v>
      </c>
      <c r="R2094">
        <f t="shared" si="486"/>
        <v>-0.49999999999999994</v>
      </c>
      <c r="S2094">
        <f t="shared" si="487"/>
        <v>-0.31397459621556101</v>
      </c>
      <c r="U2094">
        <f t="shared" si="526"/>
        <v>7</v>
      </c>
      <c r="X2094">
        <f t="shared" si="488"/>
        <v>-9.3833939954901346</v>
      </c>
      <c r="Z2094">
        <f t="shared" si="527"/>
        <v>-0.64278760968653925</v>
      </c>
      <c r="AA2094">
        <f t="shared" si="489"/>
        <v>-0.75093431574125458</v>
      </c>
      <c r="AB2094">
        <f t="shared" si="528"/>
        <v>-59</v>
      </c>
      <c r="AC2094">
        <f t="shared" si="529"/>
        <v>10</v>
      </c>
      <c r="AE2094">
        <f t="shared" si="490"/>
        <v>-8.4794981488239323</v>
      </c>
      <c r="AG2094">
        <f t="shared" si="530"/>
        <v>-0.76604444311897801</v>
      </c>
      <c r="AH2094">
        <f t="shared" si="491"/>
        <v>-1.1650772760742485</v>
      </c>
      <c r="AJ2094">
        <f t="shared" si="531"/>
        <v>12</v>
      </c>
      <c r="AL2094">
        <f t="shared" si="492"/>
        <v>-6.3761020317433292</v>
      </c>
      <c r="AN2094">
        <f t="shared" si="532"/>
        <v>-0.8660254037844386</v>
      </c>
      <c r="AO2094">
        <f t="shared" si="493"/>
        <v>-1.5438199529312748</v>
      </c>
      <c r="AP2094">
        <f t="shared" si="494"/>
        <v>-59</v>
      </c>
      <c r="AQ2094">
        <f t="shared" si="533"/>
        <v>15</v>
      </c>
      <c r="AS2094">
        <f t="shared" si="495"/>
        <v>-3.8619594257254026</v>
      </c>
      <c r="AU2094">
        <f t="shared" si="534"/>
        <v>-0.93969262078590832</v>
      </c>
      <c r="AV2094">
        <f t="shared" si="496"/>
        <v>-1.875654441729075</v>
      </c>
      <c r="AX2094">
        <f t="shared" si="535"/>
        <v>18</v>
      </c>
      <c r="AZ2094">
        <f t="shared" si="497"/>
        <v>-7.136236504873715E-2</v>
      </c>
      <c r="BB2094">
        <f t="shared" si="536"/>
        <v>-0.98480775301220802</v>
      </c>
      <c r="BC2094">
        <f t="shared" si="498"/>
        <v>-2.1504981194418802</v>
      </c>
      <c r="BE2094">
        <f t="shared" si="537"/>
        <v>21</v>
      </c>
      <c r="BG2094">
        <f t="shared" si="499"/>
        <v>5.7868969256944878</v>
      </c>
      <c r="BI2094">
        <f t="shared" si="538"/>
        <v>0</v>
      </c>
      <c r="BJ2094">
        <f t="shared" si="500"/>
        <v>1</v>
      </c>
      <c r="BL2094" t="e">
        <f t="shared" si="539"/>
        <v>#DIV/0!</v>
      </c>
      <c r="BN2094" t="e">
        <f t="shared" si="501"/>
        <v>#DIV/0!</v>
      </c>
      <c r="EL2094">
        <v>-59</v>
      </c>
      <c r="EM2094">
        <f t="shared" si="502"/>
        <v>-285.7513075690336</v>
      </c>
      <c r="EN2094">
        <f t="shared" si="540"/>
        <v>1.410000000000001</v>
      </c>
      <c r="EO2094" s="8">
        <f t="shared" si="541"/>
        <v>-2</v>
      </c>
      <c r="EQ2094">
        <f t="shared" si="542"/>
        <v>0.17364817766693033</v>
      </c>
      <c r="ER2094">
        <f t="shared" si="503"/>
        <v>0.9986996072255625</v>
      </c>
      <c r="ES2094">
        <f t="shared" si="504"/>
        <v>17.660257631345079</v>
      </c>
      <c r="ET2094">
        <f t="shared" si="505"/>
        <v>17.660257631345079</v>
      </c>
      <c r="EU2094" s="8">
        <f t="shared" si="543"/>
        <v>-4</v>
      </c>
      <c r="EW2094">
        <f t="shared" si="544"/>
        <v>0.34202014332566871</v>
      </c>
      <c r="EX2094">
        <f t="shared" si="506"/>
        <v>0.99441584371801539</v>
      </c>
      <c r="EZ2094">
        <f t="shared" si="507"/>
        <v>17.286082959411889</v>
      </c>
      <c r="FB2094" s="8">
        <f t="shared" si="562"/>
        <v>-6</v>
      </c>
      <c r="FD2094">
        <f t="shared" si="545"/>
        <v>0.49999999999999994</v>
      </c>
      <c r="FE2094">
        <f t="shared" si="508"/>
        <v>0.9860254037844387</v>
      </c>
      <c r="FG2094">
        <f t="shared" si="509"/>
        <v>16.670248639404857</v>
      </c>
      <c r="FI2094" s="8">
        <f t="shared" si="546"/>
        <v>-9</v>
      </c>
      <c r="FK2094">
        <f t="shared" si="547"/>
        <v>0.64278760968653925</v>
      </c>
      <c r="FL2094">
        <f t="shared" si="510"/>
        <v>0.9974479826061321</v>
      </c>
      <c r="FN2094">
        <f t="shared" si="511"/>
        <v>22.223152266939049</v>
      </c>
      <c r="FP2094" s="8">
        <f t="shared" si="548"/>
        <v>-11</v>
      </c>
      <c r="FQ2094" s="8">
        <f t="shared" si="549"/>
        <v>-53</v>
      </c>
      <c r="FR2094">
        <f t="shared" si="550"/>
        <v>0.76604444311897801</v>
      </c>
      <c r="FS2094">
        <f t="shared" si="512"/>
        <v>0.97984716465888966</v>
      </c>
      <c r="FT2094" t="e">
        <f t="shared" si="513"/>
        <v>#NUM!</v>
      </c>
      <c r="FU2094" t="e">
        <f t="shared" si="551"/>
        <v>#NUM!</v>
      </c>
      <c r="FW2094" s="8">
        <f t="shared" si="552"/>
        <v>-14</v>
      </c>
      <c r="FY2094">
        <f t="shared" si="553"/>
        <v>0.8660254037844386</v>
      </c>
      <c r="FZ2094">
        <f t="shared" si="514"/>
        <v>0.98497422611928565</v>
      </c>
      <c r="GB2094">
        <f t="shared" si="515"/>
        <v>20.014539984388406</v>
      </c>
      <c r="GD2094" s="8">
        <f t="shared" si="554"/>
        <v>-17</v>
      </c>
      <c r="GF2094">
        <f t="shared" si="555"/>
        <v>0.93969262078590832</v>
      </c>
      <c r="GG2094">
        <f t="shared" si="516"/>
        <v>0.98101112546008662</v>
      </c>
      <c r="GI2094">
        <f t="shared" si="517"/>
        <v>19.840028985185313</v>
      </c>
      <c r="GK2094" s="8">
        <f t="shared" si="556"/>
        <v>-20</v>
      </c>
      <c r="GM2094">
        <f t="shared" si="557"/>
        <v>0.98480775301220802</v>
      </c>
      <c r="GN2094">
        <f t="shared" si="518"/>
        <v>0.96149438007669685</v>
      </c>
      <c r="GP2094">
        <f t="shared" si="519"/>
        <v>18.023394859135646</v>
      </c>
      <c r="GR2094" s="8">
        <f t="shared" si="558"/>
        <v>-20</v>
      </c>
      <c r="GT2094">
        <f t="shared" si="559"/>
        <v>0.98480775301220802</v>
      </c>
      <c r="GU2094">
        <f t="shared" si="520"/>
        <v>0.96149438007669685</v>
      </c>
      <c r="GW2094">
        <f t="shared" si="521"/>
        <v>18.023394859135646</v>
      </c>
      <c r="GY2094" s="8">
        <f t="shared" si="560"/>
        <v>-25</v>
      </c>
      <c r="HA2094">
        <f t="shared" si="561"/>
        <v>1</v>
      </c>
      <c r="HB2094">
        <f t="shared" si="522"/>
        <v>1</v>
      </c>
      <c r="HD2094">
        <f t="shared" si="523"/>
        <v>25</v>
      </c>
    </row>
    <row r="2095" spans="1:212" x14ac:dyDescent="0.2">
      <c r="A2095">
        <v>-58</v>
      </c>
      <c r="B2095">
        <f t="shared" si="478"/>
        <v>-58</v>
      </c>
      <c r="C2095">
        <f t="shared" si="479"/>
        <v>-0.17364817766693033</v>
      </c>
      <c r="D2095">
        <f t="shared" si="480"/>
        <v>0.96396997169217635</v>
      </c>
      <c r="E2095">
        <f t="shared" si="524"/>
        <v>-3</v>
      </c>
      <c r="G2095">
        <f t="shared" si="481"/>
        <v>-13.297418619832047</v>
      </c>
      <c r="M2095">
        <f t="shared" si="482"/>
        <v>-0.34202014332566871</v>
      </c>
      <c r="N2095">
        <f t="shared" si="483"/>
        <v>0.8712885921207747</v>
      </c>
      <c r="O2095">
        <f t="shared" si="525"/>
        <v>5</v>
      </c>
      <c r="P2095">
        <f t="shared" si="484"/>
        <v>-10.872961333902383</v>
      </c>
      <c r="Q2095">
        <f t="shared" si="485"/>
        <v>-10.872961333902385</v>
      </c>
      <c r="R2095">
        <f t="shared" si="486"/>
        <v>-0.49999999999999994</v>
      </c>
      <c r="S2095">
        <f t="shared" si="487"/>
        <v>-0.29397459621556121</v>
      </c>
      <c r="U2095">
        <f t="shared" si="526"/>
        <v>7</v>
      </c>
      <c r="X2095">
        <f t="shared" si="488"/>
        <v>-9.3833939954901346</v>
      </c>
      <c r="Z2095">
        <f t="shared" si="527"/>
        <v>-0.64278760968653925</v>
      </c>
      <c r="AA2095">
        <f t="shared" si="489"/>
        <v>-0.72522281135379296</v>
      </c>
      <c r="AB2095">
        <f t="shared" si="528"/>
        <v>-58</v>
      </c>
      <c r="AC2095">
        <f t="shared" si="529"/>
        <v>10</v>
      </c>
      <c r="AE2095">
        <f t="shared" si="490"/>
        <v>-8.4794981488239323</v>
      </c>
      <c r="AG2095">
        <f t="shared" si="530"/>
        <v>-0.76604444311897801</v>
      </c>
      <c r="AH2095">
        <f t="shared" si="491"/>
        <v>-1.1344354983494895</v>
      </c>
      <c r="AJ2095">
        <f t="shared" si="531"/>
        <v>12</v>
      </c>
      <c r="AL2095">
        <f t="shared" si="492"/>
        <v>-6.3761020317433292</v>
      </c>
      <c r="AN2095">
        <f t="shared" si="532"/>
        <v>-0.8660254037844386</v>
      </c>
      <c r="AO2095">
        <f t="shared" si="493"/>
        <v>-1.5091789367798971</v>
      </c>
      <c r="AP2095">
        <f t="shared" si="494"/>
        <v>-58</v>
      </c>
      <c r="AQ2095">
        <f t="shared" si="533"/>
        <v>15</v>
      </c>
      <c r="AS2095">
        <f t="shared" si="495"/>
        <v>-3.8619594257254026</v>
      </c>
      <c r="AU2095">
        <f t="shared" si="534"/>
        <v>-0.93969262078590832</v>
      </c>
      <c r="AV2095">
        <f t="shared" si="496"/>
        <v>-1.8380667368976384</v>
      </c>
      <c r="AX2095">
        <f t="shared" si="535"/>
        <v>18</v>
      </c>
      <c r="AZ2095">
        <f t="shared" si="497"/>
        <v>-7.136236504873715E-2</v>
      </c>
      <c r="BB2095">
        <f t="shared" si="536"/>
        <v>-0.98480775301220802</v>
      </c>
      <c r="BC2095">
        <f t="shared" si="498"/>
        <v>-2.1111058093213919</v>
      </c>
      <c r="BE2095">
        <f t="shared" si="537"/>
        <v>21</v>
      </c>
      <c r="BG2095">
        <f t="shared" si="499"/>
        <v>5.7868969256944878</v>
      </c>
      <c r="BI2095">
        <f t="shared" si="538"/>
        <v>0</v>
      </c>
      <c r="BJ2095">
        <f t="shared" si="500"/>
        <v>1</v>
      </c>
      <c r="BL2095" t="e">
        <f t="shared" si="539"/>
        <v>#DIV/0!</v>
      </c>
      <c r="BN2095" t="e">
        <f t="shared" si="501"/>
        <v>#DIV/0!</v>
      </c>
      <c r="EL2095">
        <v>-58</v>
      </c>
      <c r="EM2095">
        <f t="shared" si="502"/>
        <v>-285.7513075690336</v>
      </c>
      <c r="EN2095">
        <f t="shared" si="540"/>
        <v>1.420000000000001</v>
      </c>
      <c r="EO2095" s="8">
        <f t="shared" si="541"/>
        <v>-2</v>
      </c>
      <c r="EQ2095">
        <f t="shared" si="542"/>
        <v>0.17364817766693033</v>
      </c>
      <c r="ER2095">
        <f t="shared" si="503"/>
        <v>0.9986996072255625</v>
      </c>
      <c r="ES2095">
        <f t="shared" si="504"/>
        <v>17.660257631345079</v>
      </c>
      <c r="ET2095">
        <f t="shared" si="505"/>
        <v>17.660257631345079</v>
      </c>
      <c r="EU2095" s="8">
        <f t="shared" si="543"/>
        <v>-4</v>
      </c>
      <c r="EW2095">
        <f t="shared" si="544"/>
        <v>0.34202014332566871</v>
      </c>
      <c r="EX2095">
        <f t="shared" si="506"/>
        <v>0.99441584371801539</v>
      </c>
      <c r="EZ2095">
        <f t="shared" si="507"/>
        <v>17.286082959411889</v>
      </c>
      <c r="FB2095" s="8">
        <f t="shared" si="562"/>
        <v>-6</v>
      </c>
      <c r="FD2095">
        <f t="shared" si="545"/>
        <v>0.49999999999999994</v>
      </c>
      <c r="FE2095">
        <f t="shared" si="508"/>
        <v>0.9860254037844387</v>
      </c>
      <c r="FG2095">
        <f t="shared" si="509"/>
        <v>16.670248639404857</v>
      </c>
      <c r="FI2095" s="8">
        <f t="shared" si="546"/>
        <v>-9</v>
      </c>
      <c r="FK2095">
        <f t="shared" si="547"/>
        <v>0.64278760968653925</v>
      </c>
      <c r="FL2095">
        <f t="shared" si="510"/>
        <v>0.9974479826061321</v>
      </c>
      <c r="FN2095">
        <f t="shared" si="511"/>
        <v>22.223152266939049</v>
      </c>
      <c r="FP2095" s="8">
        <f t="shared" si="548"/>
        <v>-11</v>
      </c>
      <c r="FQ2095" s="8">
        <f t="shared" si="549"/>
        <v>-53</v>
      </c>
      <c r="FR2095">
        <f t="shared" si="550"/>
        <v>0.76604444311897801</v>
      </c>
      <c r="FS2095">
        <f t="shared" si="512"/>
        <v>0.97984716465888966</v>
      </c>
      <c r="FT2095" t="e">
        <f t="shared" si="513"/>
        <v>#NUM!</v>
      </c>
      <c r="FU2095" t="e">
        <f t="shared" si="551"/>
        <v>#NUM!</v>
      </c>
      <c r="FW2095" s="8">
        <f t="shared" si="552"/>
        <v>-14</v>
      </c>
      <c r="FY2095">
        <f t="shared" si="553"/>
        <v>0.8660254037844386</v>
      </c>
      <c r="FZ2095">
        <f t="shared" si="514"/>
        <v>0.98497422611928565</v>
      </c>
      <c r="GB2095">
        <f t="shared" si="515"/>
        <v>20.014539984388406</v>
      </c>
      <c r="GD2095" s="8">
        <f t="shared" si="554"/>
        <v>-17</v>
      </c>
      <c r="GF2095">
        <f t="shared" si="555"/>
        <v>0.93969262078590832</v>
      </c>
      <c r="GG2095">
        <f t="shared" si="516"/>
        <v>0.98101112546008662</v>
      </c>
      <c r="GI2095">
        <f t="shared" si="517"/>
        <v>19.840028985185313</v>
      </c>
      <c r="GK2095" s="8">
        <f t="shared" si="556"/>
        <v>-20</v>
      </c>
      <c r="GM2095">
        <f t="shared" si="557"/>
        <v>0.98480775301220802</v>
      </c>
      <c r="GN2095">
        <f t="shared" si="518"/>
        <v>0.96149438007669685</v>
      </c>
      <c r="GP2095">
        <f t="shared" si="519"/>
        <v>18.023394859135646</v>
      </c>
      <c r="GR2095" s="8">
        <f t="shared" si="558"/>
        <v>-20</v>
      </c>
      <c r="GT2095">
        <f t="shared" si="559"/>
        <v>0.98480775301220802</v>
      </c>
      <c r="GU2095">
        <f t="shared" si="520"/>
        <v>0.96149438007669685</v>
      </c>
      <c r="GW2095">
        <f t="shared" si="521"/>
        <v>18.023394859135646</v>
      </c>
      <c r="GY2095" s="8">
        <f t="shared" si="560"/>
        <v>-25</v>
      </c>
      <c r="HA2095">
        <f t="shared" si="561"/>
        <v>1</v>
      </c>
      <c r="HB2095">
        <f t="shared" si="522"/>
        <v>1</v>
      </c>
      <c r="HD2095">
        <f t="shared" si="523"/>
        <v>25</v>
      </c>
    </row>
    <row r="2096" spans="1:212" x14ac:dyDescent="0.2">
      <c r="A2096">
        <v>-57</v>
      </c>
      <c r="B2096">
        <f t="shared" si="478"/>
        <v>-57</v>
      </c>
      <c r="C2096">
        <f t="shared" si="479"/>
        <v>-0.17364817766693033</v>
      </c>
      <c r="D2096">
        <f t="shared" si="480"/>
        <v>0.96396997169217635</v>
      </c>
      <c r="E2096">
        <f t="shared" si="524"/>
        <v>-3</v>
      </c>
      <c r="G2096">
        <f t="shared" si="481"/>
        <v>-13.297418619832047</v>
      </c>
      <c r="M2096">
        <f t="shared" si="482"/>
        <v>-0.34202014332566871</v>
      </c>
      <c r="N2096">
        <f t="shared" si="483"/>
        <v>0.8712885921207747</v>
      </c>
      <c r="O2096">
        <f t="shared" si="525"/>
        <v>5</v>
      </c>
      <c r="P2096">
        <f t="shared" si="484"/>
        <v>-10.872961333902383</v>
      </c>
      <c r="Q2096">
        <f t="shared" si="485"/>
        <v>-10.872961333902385</v>
      </c>
      <c r="R2096">
        <f t="shared" si="486"/>
        <v>-0.49999999999999994</v>
      </c>
      <c r="S2096">
        <f t="shared" si="487"/>
        <v>-0.27397459621556119</v>
      </c>
      <c r="U2096">
        <f t="shared" si="526"/>
        <v>7</v>
      </c>
      <c r="X2096">
        <f t="shared" si="488"/>
        <v>-9.3833939954901346</v>
      </c>
      <c r="Z2096">
        <f t="shared" si="527"/>
        <v>-0.64278760968653925</v>
      </c>
      <c r="AA2096">
        <f t="shared" si="489"/>
        <v>-0.69951130696633135</v>
      </c>
      <c r="AB2096">
        <f t="shared" si="528"/>
        <v>-57</v>
      </c>
      <c r="AC2096">
        <f t="shared" si="529"/>
        <v>10</v>
      </c>
      <c r="AE2096">
        <f t="shared" si="490"/>
        <v>-8.4794981488239323</v>
      </c>
      <c r="AG2096">
        <f t="shared" si="530"/>
        <v>-0.76604444311897801</v>
      </c>
      <c r="AH2096">
        <f t="shared" si="491"/>
        <v>-1.1037937206247306</v>
      </c>
      <c r="AJ2096">
        <f t="shared" si="531"/>
        <v>12</v>
      </c>
      <c r="AL2096">
        <f t="shared" si="492"/>
        <v>-6.3761020317433292</v>
      </c>
      <c r="AN2096">
        <f t="shared" si="532"/>
        <v>-0.8660254037844386</v>
      </c>
      <c r="AO2096">
        <f t="shared" si="493"/>
        <v>-1.4745379206285194</v>
      </c>
      <c r="AP2096">
        <f t="shared" si="494"/>
        <v>-57</v>
      </c>
      <c r="AQ2096">
        <f t="shared" si="533"/>
        <v>15</v>
      </c>
      <c r="AS2096">
        <f t="shared" si="495"/>
        <v>-3.8619594257254026</v>
      </c>
      <c r="AU2096">
        <f t="shared" si="534"/>
        <v>-0.93969262078590832</v>
      </c>
      <c r="AV2096">
        <f t="shared" si="496"/>
        <v>-1.8004790320662023</v>
      </c>
      <c r="AX2096">
        <f t="shared" si="535"/>
        <v>18</v>
      </c>
      <c r="AZ2096">
        <f t="shared" si="497"/>
        <v>-7.136236504873715E-2</v>
      </c>
      <c r="BB2096">
        <f t="shared" si="536"/>
        <v>-0.98480775301220802</v>
      </c>
      <c r="BC2096">
        <f t="shared" si="498"/>
        <v>-2.0717134992009036</v>
      </c>
      <c r="BE2096">
        <f t="shared" si="537"/>
        <v>21</v>
      </c>
      <c r="BG2096">
        <f t="shared" si="499"/>
        <v>5.7868969256944878</v>
      </c>
      <c r="BI2096">
        <f t="shared" si="538"/>
        <v>0</v>
      </c>
      <c r="BJ2096">
        <f t="shared" si="500"/>
        <v>1</v>
      </c>
      <c r="BL2096" t="e">
        <f t="shared" si="539"/>
        <v>#DIV/0!</v>
      </c>
      <c r="BN2096" t="e">
        <f t="shared" si="501"/>
        <v>#DIV/0!</v>
      </c>
      <c r="EL2096">
        <v>-57</v>
      </c>
      <c r="EM2096">
        <f t="shared" si="502"/>
        <v>-285.7513075690336</v>
      </c>
      <c r="EN2096">
        <f t="shared" si="540"/>
        <v>1.430000000000001</v>
      </c>
      <c r="EO2096" s="8">
        <f t="shared" si="541"/>
        <v>-2</v>
      </c>
      <c r="EQ2096">
        <f t="shared" si="542"/>
        <v>0.17364817766693033</v>
      </c>
      <c r="ER2096">
        <f t="shared" si="503"/>
        <v>0.9986996072255625</v>
      </c>
      <c r="ES2096">
        <f t="shared" si="504"/>
        <v>17.660257631345079</v>
      </c>
      <c r="ET2096">
        <f t="shared" si="505"/>
        <v>17.660257631345079</v>
      </c>
      <c r="EU2096" s="8">
        <f t="shared" si="543"/>
        <v>-4</v>
      </c>
      <c r="EW2096">
        <f t="shared" si="544"/>
        <v>0.34202014332566871</v>
      </c>
      <c r="EX2096">
        <f t="shared" si="506"/>
        <v>0.99441584371801539</v>
      </c>
      <c r="EZ2096">
        <f t="shared" si="507"/>
        <v>17.286082959411889</v>
      </c>
      <c r="FB2096" s="8">
        <f t="shared" si="562"/>
        <v>-6</v>
      </c>
      <c r="FD2096">
        <f t="shared" si="545"/>
        <v>0.49999999999999994</v>
      </c>
      <c r="FE2096">
        <f t="shared" si="508"/>
        <v>0.9860254037844387</v>
      </c>
      <c r="FG2096">
        <f t="shared" si="509"/>
        <v>16.670248639404857</v>
      </c>
      <c r="FI2096" s="8">
        <f t="shared" si="546"/>
        <v>-9</v>
      </c>
      <c r="FK2096">
        <f t="shared" si="547"/>
        <v>0.64278760968653925</v>
      </c>
      <c r="FL2096">
        <f t="shared" si="510"/>
        <v>0.9974479826061321</v>
      </c>
      <c r="FN2096">
        <f t="shared" si="511"/>
        <v>22.223152266939049</v>
      </c>
      <c r="FP2096" s="8">
        <f t="shared" si="548"/>
        <v>-11</v>
      </c>
      <c r="FQ2096" s="8">
        <f t="shared" si="549"/>
        <v>-53</v>
      </c>
      <c r="FR2096">
        <f t="shared" si="550"/>
        <v>0.76604444311897801</v>
      </c>
      <c r="FS2096">
        <f t="shared" si="512"/>
        <v>0.97984716465888966</v>
      </c>
      <c r="FT2096" t="e">
        <f t="shared" si="513"/>
        <v>#NUM!</v>
      </c>
      <c r="FU2096" t="e">
        <f t="shared" si="551"/>
        <v>#NUM!</v>
      </c>
      <c r="FW2096" s="8">
        <f t="shared" si="552"/>
        <v>-14</v>
      </c>
      <c r="FY2096">
        <f t="shared" si="553"/>
        <v>0.8660254037844386</v>
      </c>
      <c r="FZ2096">
        <f t="shared" si="514"/>
        <v>0.98497422611928565</v>
      </c>
      <c r="GB2096">
        <f t="shared" si="515"/>
        <v>20.014539984388406</v>
      </c>
      <c r="GD2096" s="8">
        <f t="shared" si="554"/>
        <v>-17</v>
      </c>
      <c r="GF2096">
        <f t="shared" si="555"/>
        <v>0.93969262078590832</v>
      </c>
      <c r="GG2096">
        <f t="shared" si="516"/>
        <v>0.98101112546008662</v>
      </c>
      <c r="GI2096">
        <f t="shared" si="517"/>
        <v>19.840028985185313</v>
      </c>
      <c r="GK2096" s="8">
        <f t="shared" si="556"/>
        <v>-20</v>
      </c>
      <c r="GM2096">
        <f t="shared" si="557"/>
        <v>0.98480775301220802</v>
      </c>
      <c r="GN2096">
        <f t="shared" si="518"/>
        <v>0.96149438007669685</v>
      </c>
      <c r="GP2096">
        <f t="shared" si="519"/>
        <v>18.023394859135646</v>
      </c>
      <c r="GR2096" s="8">
        <f t="shared" si="558"/>
        <v>-20</v>
      </c>
      <c r="GT2096">
        <f t="shared" si="559"/>
        <v>0.98480775301220802</v>
      </c>
      <c r="GU2096">
        <f t="shared" si="520"/>
        <v>0.96149438007669685</v>
      </c>
      <c r="GW2096">
        <f t="shared" si="521"/>
        <v>18.023394859135646</v>
      </c>
      <c r="GY2096" s="8">
        <f t="shared" si="560"/>
        <v>-25</v>
      </c>
      <c r="HA2096">
        <f t="shared" si="561"/>
        <v>1</v>
      </c>
      <c r="HB2096">
        <f t="shared" si="522"/>
        <v>1</v>
      </c>
      <c r="HD2096">
        <f t="shared" si="523"/>
        <v>25</v>
      </c>
    </row>
    <row r="2097" spans="1:212" x14ac:dyDescent="0.2">
      <c r="A2097">
        <v>-56</v>
      </c>
      <c r="B2097">
        <f t="shared" si="478"/>
        <v>-56</v>
      </c>
      <c r="C2097">
        <f t="shared" si="479"/>
        <v>-0.17364817766693033</v>
      </c>
      <c r="D2097">
        <f t="shared" si="480"/>
        <v>0.96396997169217635</v>
      </c>
      <c r="E2097">
        <f t="shared" si="524"/>
        <v>-3</v>
      </c>
      <c r="G2097">
        <f t="shared" si="481"/>
        <v>-13.297418619832047</v>
      </c>
      <c r="M2097">
        <f t="shared" si="482"/>
        <v>-0.34202014332566871</v>
      </c>
      <c r="N2097">
        <f t="shared" si="483"/>
        <v>0.8712885921207747</v>
      </c>
      <c r="O2097">
        <f t="shared" si="525"/>
        <v>5</v>
      </c>
      <c r="P2097">
        <f t="shared" si="484"/>
        <v>-10.872961333902383</v>
      </c>
      <c r="Q2097">
        <f t="shared" si="485"/>
        <v>-10.872961333902385</v>
      </c>
      <c r="R2097">
        <f t="shared" si="486"/>
        <v>-0.49999999999999994</v>
      </c>
      <c r="S2097">
        <f t="shared" si="487"/>
        <v>-0.25397459621556118</v>
      </c>
      <c r="U2097">
        <f t="shared" si="526"/>
        <v>7</v>
      </c>
      <c r="X2097">
        <f t="shared" si="488"/>
        <v>-9.3833939954901346</v>
      </c>
      <c r="Z2097">
        <f t="shared" si="527"/>
        <v>-0.64278760968653925</v>
      </c>
      <c r="AA2097">
        <f t="shared" si="489"/>
        <v>-0.67379980257886996</v>
      </c>
      <c r="AB2097">
        <f t="shared" si="528"/>
        <v>-56</v>
      </c>
      <c r="AC2097">
        <f t="shared" si="529"/>
        <v>10</v>
      </c>
      <c r="AE2097">
        <f t="shared" si="490"/>
        <v>-8.4794981488239323</v>
      </c>
      <c r="AG2097">
        <f t="shared" si="530"/>
        <v>-0.76604444311897801</v>
      </c>
      <c r="AH2097">
        <f t="shared" si="491"/>
        <v>-1.0731519428999712</v>
      </c>
      <c r="AJ2097">
        <f t="shared" si="531"/>
        <v>12</v>
      </c>
      <c r="AL2097">
        <f t="shared" si="492"/>
        <v>-6.3761020317433292</v>
      </c>
      <c r="AN2097">
        <f t="shared" si="532"/>
        <v>-0.8660254037844386</v>
      </c>
      <c r="AO2097">
        <f t="shared" si="493"/>
        <v>-1.4398969044771421</v>
      </c>
      <c r="AP2097">
        <f t="shared" si="494"/>
        <v>-56</v>
      </c>
      <c r="AQ2097">
        <f t="shared" si="533"/>
        <v>15</v>
      </c>
      <c r="AS2097">
        <f t="shared" si="495"/>
        <v>-3.8619594257254026</v>
      </c>
      <c r="AU2097">
        <f t="shared" si="534"/>
        <v>-0.93969262078590832</v>
      </c>
      <c r="AV2097">
        <f t="shared" si="496"/>
        <v>-1.7628913272347657</v>
      </c>
      <c r="AX2097">
        <f t="shared" si="535"/>
        <v>18</v>
      </c>
      <c r="AZ2097">
        <f t="shared" si="497"/>
        <v>-7.136236504873715E-2</v>
      </c>
      <c r="BB2097">
        <f t="shared" si="536"/>
        <v>-0.98480775301220802</v>
      </c>
      <c r="BC2097">
        <f t="shared" si="498"/>
        <v>-2.0323211890804154</v>
      </c>
      <c r="BE2097">
        <f t="shared" si="537"/>
        <v>21</v>
      </c>
      <c r="BG2097">
        <f t="shared" si="499"/>
        <v>5.7868969256944878</v>
      </c>
      <c r="BI2097">
        <f t="shared" si="538"/>
        <v>0</v>
      </c>
      <c r="BJ2097">
        <f t="shared" si="500"/>
        <v>1</v>
      </c>
      <c r="BL2097" t="e">
        <f t="shared" si="539"/>
        <v>#DIV/0!</v>
      </c>
      <c r="BN2097" t="e">
        <f t="shared" si="501"/>
        <v>#DIV/0!</v>
      </c>
      <c r="EL2097">
        <v>-56</v>
      </c>
      <c r="EM2097">
        <f t="shared" si="502"/>
        <v>-285.7513075690336</v>
      </c>
      <c r="EN2097">
        <f t="shared" si="540"/>
        <v>1.4400000000000011</v>
      </c>
      <c r="EO2097" s="8">
        <f t="shared" si="541"/>
        <v>-2</v>
      </c>
      <c r="EQ2097">
        <f t="shared" si="542"/>
        <v>0.17364817766693033</v>
      </c>
      <c r="ER2097">
        <f t="shared" si="503"/>
        <v>0.9986996072255625</v>
      </c>
      <c r="ES2097">
        <f t="shared" si="504"/>
        <v>17.660257631345079</v>
      </c>
      <c r="ET2097">
        <f t="shared" si="505"/>
        <v>17.660257631345079</v>
      </c>
      <c r="EU2097" s="8">
        <f t="shared" si="543"/>
        <v>-4</v>
      </c>
      <c r="EW2097">
        <f t="shared" si="544"/>
        <v>0.34202014332566871</v>
      </c>
      <c r="EX2097">
        <f t="shared" si="506"/>
        <v>0.99441584371801539</v>
      </c>
      <c r="EZ2097">
        <f t="shared" si="507"/>
        <v>17.286082959411889</v>
      </c>
      <c r="FB2097" s="8">
        <f t="shared" si="562"/>
        <v>-6</v>
      </c>
      <c r="FD2097">
        <f t="shared" si="545"/>
        <v>0.49999999999999994</v>
      </c>
      <c r="FE2097">
        <f t="shared" si="508"/>
        <v>0.9860254037844387</v>
      </c>
      <c r="FG2097">
        <f t="shared" si="509"/>
        <v>16.670248639404857</v>
      </c>
      <c r="FI2097" s="8">
        <f t="shared" si="546"/>
        <v>-9</v>
      </c>
      <c r="FK2097">
        <f t="shared" si="547"/>
        <v>0.64278760968653925</v>
      </c>
      <c r="FL2097">
        <f t="shared" si="510"/>
        <v>0.9974479826061321</v>
      </c>
      <c r="FN2097">
        <f t="shared" si="511"/>
        <v>22.223152266939049</v>
      </c>
      <c r="FP2097" s="8">
        <f t="shared" si="548"/>
        <v>-11</v>
      </c>
      <c r="FQ2097" s="8">
        <f t="shared" si="549"/>
        <v>-53</v>
      </c>
      <c r="FR2097">
        <f t="shared" si="550"/>
        <v>0.76604444311897801</v>
      </c>
      <c r="FS2097">
        <f t="shared" si="512"/>
        <v>0.97984716465888966</v>
      </c>
      <c r="FT2097" t="e">
        <f t="shared" si="513"/>
        <v>#NUM!</v>
      </c>
      <c r="FU2097" t="e">
        <f t="shared" si="551"/>
        <v>#NUM!</v>
      </c>
      <c r="FW2097" s="8">
        <f t="shared" si="552"/>
        <v>-14</v>
      </c>
      <c r="FY2097">
        <f t="shared" si="553"/>
        <v>0.8660254037844386</v>
      </c>
      <c r="FZ2097">
        <f t="shared" si="514"/>
        <v>0.98497422611928565</v>
      </c>
      <c r="GB2097">
        <f t="shared" si="515"/>
        <v>20.014539984388406</v>
      </c>
      <c r="GD2097" s="8">
        <f t="shared" si="554"/>
        <v>-17</v>
      </c>
      <c r="GF2097">
        <f t="shared" si="555"/>
        <v>0.93969262078590832</v>
      </c>
      <c r="GG2097">
        <f t="shared" si="516"/>
        <v>0.98101112546008662</v>
      </c>
      <c r="GI2097">
        <f t="shared" si="517"/>
        <v>19.840028985185313</v>
      </c>
      <c r="GK2097" s="8">
        <f t="shared" si="556"/>
        <v>-20</v>
      </c>
      <c r="GM2097">
        <f t="shared" si="557"/>
        <v>0.98480775301220802</v>
      </c>
      <c r="GN2097">
        <f t="shared" si="518"/>
        <v>0.96149438007669685</v>
      </c>
      <c r="GP2097">
        <f t="shared" si="519"/>
        <v>18.023394859135646</v>
      </c>
      <c r="GR2097" s="8">
        <f t="shared" si="558"/>
        <v>-20</v>
      </c>
      <c r="GT2097">
        <f t="shared" si="559"/>
        <v>0.98480775301220802</v>
      </c>
      <c r="GU2097">
        <f t="shared" si="520"/>
        <v>0.96149438007669685</v>
      </c>
      <c r="GW2097">
        <f t="shared" si="521"/>
        <v>18.023394859135646</v>
      </c>
      <c r="GY2097" s="8">
        <f t="shared" si="560"/>
        <v>-25</v>
      </c>
      <c r="HA2097">
        <f t="shared" si="561"/>
        <v>1</v>
      </c>
      <c r="HB2097">
        <f t="shared" si="522"/>
        <v>1</v>
      </c>
      <c r="HD2097">
        <f t="shared" si="523"/>
        <v>25</v>
      </c>
    </row>
    <row r="2098" spans="1:212" x14ac:dyDescent="0.2">
      <c r="A2098">
        <v>-55</v>
      </c>
      <c r="B2098">
        <f t="shared" si="478"/>
        <v>-55</v>
      </c>
      <c r="C2098">
        <f t="shared" si="479"/>
        <v>-0.17364817766693033</v>
      </c>
      <c r="D2098">
        <f t="shared" si="480"/>
        <v>0.96396997169217635</v>
      </c>
      <c r="E2098">
        <f t="shared" si="524"/>
        <v>-3</v>
      </c>
      <c r="G2098">
        <f t="shared" si="481"/>
        <v>-13.297418619832047</v>
      </c>
      <c r="M2098">
        <f t="shared" si="482"/>
        <v>-0.34202014332566871</v>
      </c>
      <c r="N2098">
        <f t="shared" si="483"/>
        <v>0.8712885921207747</v>
      </c>
      <c r="O2098">
        <f t="shared" si="525"/>
        <v>5</v>
      </c>
      <c r="P2098">
        <f t="shared" si="484"/>
        <v>-10.872961333902383</v>
      </c>
      <c r="Q2098">
        <f t="shared" si="485"/>
        <v>-10.872961333902385</v>
      </c>
      <c r="R2098">
        <f t="shared" si="486"/>
        <v>-0.49999999999999994</v>
      </c>
      <c r="S2098">
        <f t="shared" si="487"/>
        <v>-0.23397459621556116</v>
      </c>
      <c r="U2098">
        <f t="shared" si="526"/>
        <v>7</v>
      </c>
      <c r="X2098">
        <f t="shared" si="488"/>
        <v>-9.3833939954901346</v>
      </c>
      <c r="Z2098">
        <f t="shared" si="527"/>
        <v>-0.64278760968653925</v>
      </c>
      <c r="AA2098">
        <f t="shared" si="489"/>
        <v>-0.64808829819140834</v>
      </c>
      <c r="AB2098">
        <f t="shared" si="528"/>
        <v>-55</v>
      </c>
      <c r="AC2098">
        <f t="shared" si="529"/>
        <v>10</v>
      </c>
      <c r="AE2098">
        <f t="shared" si="490"/>
        <v>-8.4794981488239323</v>
      </c>
      <c r="AG2098">
        <f t="shared" si="530"/>
        <v>-0.76604444311897801</v>
      </c>
      <c r="AH2098">
        <f t="shared" si="491"/>
        <v>-1.0425101651752122</v>
      </c>
      <c r="AJ2098">
        <f t="shared" si="531"/>
        <v>12</v>
      </c>
      <c r="AL2098">
        <f t="shared" si="492"/>
        <v>-6.3761020317433292</v>
      </c>
      <c r="AN2098">
        <f t="shared" si="532"/>
        <v>-0.8660254037844386</v>
      </c>
      <c r="AO2098">
        <f t="shared" si="493"/>
        <v>-1.4052558883257644</v>
      </c>
      <c r="AP2098">
        <f t="shared" si="494"/>
        <v>-55</v>
      </c>
      <c r="AQ2098">
        <f t="shared" si="533"/>
        <v>15</v>
      </c>
      <c r="AS2098">
        <f t="shared" si="495"/>
        <v>-3.8619594257254026</v>
      </c>
      <c r="AU2098">
        <f t="shared" si="534"/>
        <v>-0.93969262078590832</v>
      </c>
      <c r="AV2098">
        <f t="shared" si="496"/>
        <v>-1.7253036224033296</v>
      </c>
      <c r="AX2098">
        <f t="shared" si="535"/>
        <v>18</v>
      </c>
      <c r="AZ2098">
        <f t="shared" si="497"/>
        <v>-7.136236504873715E-2</v>
      </c>
      <c r="BB2098">
        <f t="shared" si="536"/>
        <v>-0.98480775301220802</v>
      </c>
      <c r="BC2098">
        <f t="shared" si="498"/>
        <v>-1.9929288789599271</v>
      </c>
      <c r="BE2098">
        <f t="shared" si="537"/>
        <v>21</v>
      </c>
      <c r="BG2098">
        <f t="shared" si="499"/>
        <v>5.7868969256944878</v>
      </c>
      <c r="BI2098">
        <f t="shared" si="538"/>
        <v>0</v>
      </c>
      <c r="BJ2098">
        <f t="shared" si="500"/>
        <v>1</v>
      </c>
      <c r="BL2098" t="e">
        <f t="shared" si="539"/>
        <v>#DIV/0!</v>
      </c>
      <c r="BN2098" t="e">
        <f t="shared" si="501"/>
        <v>#DIV/0!</v>
      </c>
      <c r="EL2098">
        <v>-55</v>
      </c>
      <c r="EM2098">
        <f t="shared" si="502"/>
        <v>-285.7513075690336</v>
      </c>
      <c r="EN2098">
        <f t="shared" si="540"/>
        <v>1.4500000000000011</v>
      </c>
      <c r="EO2098" s="8">
        <f t="shared" si="541"/>
        <v>-2</v>
      </c>
      <c r="EQ2098">
        <f t="shared" si="542"/>
        <v>0.17364817766693033</v>
      </c>
      <c r="ER2098">
        <f t="shared" si="503"/>
        <v>0.9986996072255625</v>
      </c>
      <c r="ES2098">
        <f t="shared" si="504"/>
        <v>17.660257631345079</v>
      </c>
      <c r="ET2098">
        <f t="shared" si="505"/>
        <v>17.660257631345079</v>
      </c>
      <c r="EU2098" s="8">
        <f t="shared" si="543"/>
        <v>-4</v>
      </c>
      <c r="EW2098">
        <f t="shared" si="544"/>
        <v>0.34202014332566871</v>
      </c>
      <c r="EX2098">
        <f t="shared" si="506"/>
        <v>0.99441584371801539</v>
      </c>
      <c r="EZ2098">
        <f t="shared" si="507"/>
        <v>17.286082959411889</v>
      </c>
      <c r="FB2098" s="8">
        <f t="shared" si="562"/>
        <v>-6</v>
      </c>
      <c r="FD2098">
        <f t="shared" si="545"/>
        <v>0.49999999999999994</v>
      </c>
      <c r="FE2098">
        <f t="shared" si="508"/>
        <v>0.9860254037844387</v>
      </c>
      <c r="FG2098">
        <f t="shared" si="509"/>
        <v>16.670248639404857</v>
      </c>
      <c r="FI2098" s="8">
        <f t="shared" si="546"/>
        <v>-9</v>
      </c>
      <c r="FK2098">
        <f t="shared" si="547"/>
        <v>0.64278760968653925</v>
      </c>
      <c r="FL2098">
        <f t="shared" si="510"/>
        <v>0.9974479826061321</v>
      </c>
      <c r="FN2098">
        <f t="shared" si="511"/>
        <v>22.223152266939049</v>
      </c>
      <c r="FP2098" s="8">
        <f t="shared" si="548"/>
        <v>-11</v>
      </c>
      <c r="FQ2098" s="8">
        <f t="shared" si="549"/>
        <v>-53</v>
      </c>
      <c r="FR2098">
        <f t="shared" si="550"/>
        <v>0.76604444311897801</v>
      </c>
      <c r="FS2098">
        <f t="shared" si="512"/>
        <v>0.97984716465888966</v>
      </c>
      <c r="FT2098" t="e">
        <f t="shared" si="513"/>
        <v>#NUM!</v>
      </c>
      <c r="FU2098" t="e">
        <f t="shared" si="551"/>
        <v>#NUM!</v>
      </c>
      <c r="FW2098" s="8">
        <f t="shared" si="552"/>
        <v>-14</v>
      </c>
      <c r="FY2098">
        <f t="shared" si="553"/>
        <v>0.8660254037844386</v>
      </c>
      <c r="FZ2098">
        <f t="shared" si="514"/>
        <v>0.98497422611928565</v>
      </c>
      <c r="GB2098">
        <f t="shared" si="515"/>
        <v>20.014539984388406</v>
      </c>
      <c r="GD2098" s="8">
        <f t="shared" si="554"/>
        <v>-17</v>
      </c>
      <c r="GF2098">
        <f t="shared" si="555"/>
        <v>0.93969262078590832</v>
      </c>
      <c r="GG2098">
        <f t="shared" si="516"/>
        <v>0.98101112546008662</v>
      </c>
      <c r="GI2098">
        <f t="shared" si="517"/>
        <v>19.840028985185313</v>
      </c>
      <c r="GK2098" s="8">
        <f t="shared" si="556"/>
        <v>-20</v>
      </c>
      <c r="GM2098">
        <f t="shared" si="557"/>
        <v>0.98480775301220802</v>
      </c>
      <c r="GN2098">
        <f t="shared" si="518"/>
        <v>0.96149438007669685</v>
      </c>
      <c r="GP2098">
        <f t="shared" si="519"/>
        <v>18.023394859135646</v>
      </c>
      <c r="GR2098" s="8">
        <f t="shared" si="558"/>
        <v>-20</v>
      </c>
      <c r="GT2098">
        <f t="shared" si="559"/>
        <v>0.98480775301220802</v>
      </c>
      <c r="GU2098">
        <f t="shared" si="520"/>
        <v>0.96149438007669685</v>
      </c>
      <c r="GW2098">
        <f t="shared" si="521"/>
        <v>18.023394859135646</v>
      </c>
      <c r="GY2098" s="8">
        <f t="shared" si="560"/>
        <v>-25</v>
      </c>
      <c r="HA2098">
        <f t="shared" si="561"/>
        <v>1</v>
      </c>
      <c r="HB2098">
        <f t="shared" si="522"/>
        <v>1</v>
      </c>
      <c r="HD2098">
        <f t="shared" si="523"/>
        <v>25</v>
      </c>
    </row>
    <row r="2099" spans="1:212" x14ac:dyDescent="0.2">
      <c r="A2099">
        <v>-54</v>
      </c>
      <c r="B2099">
        <f t="shared" si="478"/>
        <v>-54</v>
      </c>
      <c r="C2099">
        <f t="shared" si="479"/>
        <v>-0.17364817766693033</v>
      </c>
      <c r="D2099">
        <f t="shared" si="480"/>
        <v>0.96396997169217635</v>
      </c>
      <c r="E2099">
        <f t="shared" si="524"/>
        <v>-3</v>
      </c>
      <c r="G2099">
        <f t="shared" si="481"/>
        <v>-13.297418619832047</v>
      </c>
      <c r="M2099">
        <f t="shared" si="482"/>
        <v>-0.34202014332566871</v>
      </c>
      <c r="N2099">
        <f t="shared" si="483"/>
        <v>0.8712885921207747</v>
      </c>
      <c r="O2099">
        <f t="shared" si="525"/>
        <v>5</v>
      </c>
      <c r="P2099">
        <f t="shared" si="484"/>
        <v>-10.872961333902383</v>
      </c>
      <c r="Q2099">
        <f t="shared" si="485"/>
        <v>-10.872961333902385</v>
      </c>
      <c r="R2099">
        <f t="shared" si="486"/>
        <v>-0.49999999999999994</v>
      </c>
      <c r="S2099">
        <f t="shared" si="487"/>
        <v>-0.21397459621556114</v>
      </c>
      <c r="U2099">
        <f t="shared" si="526"/>
        <v>7</v>
      </c>
      <c r="X2099">
        <f t="shared" si="488"/>
        <v>-9.3833939954901346</v>
      </c>
      <c r="Z2099">
        <f t="shared" si="527"/>
        <v>-0.64278760968653925</v>
      </c>
      <c r="AA2099">
        <f t="shared" si="489"/>
        <v>-0.62237679380394673</v>
      </c>
      <c r="AB2099">
        <f t="shared" si="528"/>
        <v>-54</v>
      </c>
      <c r="AC2099">
        <f t="shared" si="529"/>
        <v>10</v>
      </c>
      <c r="AE2099">
        <f t="shared" si="490"/>
        <v>-8.4794981488239323</v>
      </c>
      <c r="AG2099">
        <f t="shared" si="530"/>
        <v>-0.76604444311897801</v>
      </c>
      <c r="AH2099">
        <f t="shared" si="491"/>
        <v>-1.0118683874504533</v>
      </c>
      <c r="AJ2099">
        <f t="shared" si="531"/>
        <v>12</v>
      </c>
      <c r="AL2099">
        <f t="shared" si="492"/>
        <v>-6.3761020317433292</v>
      </c>
      <c r="AN2099">
        <f t="shared" si="532"/>
        <v>-0.8660254037844386</v>
      </c>
      <c r="AO2099">
        <f t="shared" si="493"/>
        <v>-1.3706148721743872</v>
      </c>
      <c r="AP2099">
        <f t="shared" si="494"/>
        <v>-54</v>
      </c>
      <c r="AQ2099">
        <f t="shared" si="533"/>
        <v>15</v>
      </c>
      <c r="AS2099">
        <f t="shared" si="495"/>
        <v>-3.8619594257254026</v>
      </c>
      <c r="AU2099">
        <f t="shared" si="534"/>
        <v>-0.93969262078590832</v>
      </c>
      <c r="AV2099">
        <f t="shared" si="496"/>
        <v>-1.6877159175718934</v>
      </c>
      <c r="AX2099">
        <f t="shared" si="535"/>
        <v>18</v>
      </c>
      <c r="AZ2099">
        <f t="shared" si="497"/>
        <v>-7.136236504873715E-2</v>
      </c>
      <c r="BB2099">
        <f t="shared" si="536"/>
        <v>-0.98480775301220802</v>
      </c>
      <c r="BC2099">
        <f t="shared" si="498"/>
        <v>-1.9535365688394388</v>
      </c>
      <c r="BE2099">
        <f t="shared" si="537"/>
        <v>21</v>
      </c>
      <c r="BG2099">
        <f t="shared" si="499"/>
        <v>5.7868969256944878</v>
      </c>
      <c r="BI2099">
        <f t="shared" si="538"/>
        <v>0</v>
      </c>
      <c r="BJ2099">
        <f t="shared" si="500"/>
        <v>1</v>
      </c>
      <c r="BL2099" t="e">
        <f t="shared" si="539"/>
        <v>#DIV/0!</v>
      </c>
      <c r="BN2099" t="e">
        <f t="shared" si="501"/>
        <v>#DIV/0!</v>
      </c>
      <c r="EL2099">
        <v>-54</v>
      </c>
      <c r="EM2099">
        <f t="shared" si="502"/>
        <v>-285.7513075690336</v>
      </c>
      <c r="EN2099">
        <f t="shared" si="540"/>
        <v>1.4600000000000011</v>
      </c>
      <c r="EO2099" s="8">
        <f t="shared" si="541"/>
        <v>-2</v>
      </c>
      <c r="EQ2099">
        <f t="shared" si="542"/>
        <v>0.17364817766693033</v>
      </c>
      <c r="ER2099">
        <f t="shared" si="503"/>
        <v>0.9986996072255625</v>
      </c>
      <c r="ES2099">
        <f t="shared" si="504"/>
        <v>17.660257631345079</v>
      </c>
      <c r="ET2099">
        <f t="shared" si="505"/>
        <v>17.660257631345079</v>
      </c>
      <c r="EU2099" s="8">
        <f t="shared" si="543"/>
        <v>-4</v>
      </c>
      <c r="EW2099">
        <f t="shared" si="544"/>
        <v>0.34202014332566871</v>
      </c>
      <c r="EX2099">
        <f t="shared" si="506"/>
        <v>0.99441584371801539</v>
      </c>
      <c r="EZ2099">
        <f t="shared" si="507"/>
        <v>17.286082959411889</v>
      </c>
      <c r="FB2099" s="8">
        <f t="shared" si="562"/>
        <v>-6</v>
      </c>
      <c r="FD2099">
        <f t="shared" si="545"/>
        <v>0.49999999999999994</v>
      </c>
      <c r="FE2099">
        <f t="shared" si="508"/>
        <v>0.9860254037844387</v>
      </c>
      <c r="FG2099">
        <f t="shared" si="509"/>
        <v>16.670248639404857</v>
      </c>
      <c r="FI2099" s="8">
        <f t="shared" si="546"/>
        <v>-9</v>
      </c>
      <c r="FK2099">
        <f t="shared" si="547"/>
        <v>0.64278760968653925</v>
      </c>
      <c r="FL2099">
        <f t="shared" si="510"/>
        <v>0.9974479826061321</v>
      </c>
      <c r="FN2099">
        <f t="shared" si="511"/>
        <v>22.223152266939049</v>
      </c>
      <c r="FP2099" s="8">
        <f t="shared" si="548"/>
        <v>-11</v>
      </c>
      <c r="FQ2099" s="8">
        <f t="shared" si="549"/>
        <v>-53</v>
      </c>
      <c r="FR2099">
        <f t="shared" si="550"/>
        <v>0.76604444311897801</v>
      </c>
      <c r="FS2099">
        <f t="shared" si="512"/>
        <v>0.97984716465888966</v>
      </c>
      <c r="FT2099" t="e">
        <f t="shared" si="513"/>
        <v>#NUM!</v>
      </c>
      <c r="FU2099" t="e">
        <f t="shared" si="551"/>
        <v>#NUM!</v>
      </c>
      <c r="FW2099" s="8">
        <f t="shared" si="552"/>
        <v>-14</v>
      </c>
      <c r="FY2099">
        <f t="shared" si="553"/>
        <v>0.8660254037844386</v>
      </c>
      <c r="FZ2099">
        <f t="shared" si="514"/>
        <v>0.98497422611928565</v>
      </c>
      <c r="GB2099">
        <f t="shared" si="515"/>
        <v>20.014539984388406</v>
      </c>
      <c r="GD2099" s="8">
        <f t="shared" si="554"/>
        <v>-17</v>
      </c>
      <c r="GF2099">
        <f t="shared" si="555"/>
        <v>0.93969262078590832</v>
      </c>
      <c r="GG2099">
        <f t="shared" si="516"/>
        <v>0.98101112546008662</v>
      </c>
      <c r="GI2099">
        <f t="shared" si="517"/>
        <v>19.840028985185313</v>
      </c>
      <c r="GK2099" s="8">
        <f t="shared" si="556"/>
        <v>-20</v>
      </c>
      <c r="GM2099">
        <f t="shared" si="557"/>
        <v>0.98480775301220802</v>
      </c>
      <c r="GN2099">
        <f t="shared" si="518"/>
        <v>0.96149438007669685</v>
      </c>
      <c r="GP2099">
        <f t="shared" si="519"/>
        <v>18.023394859135646</v>
      </c>
      <c r="GR2099" s="8">
        <f t="shared" si="558"/>
        <v>-20</v>
      </c>
      <c r="GT2099">
        <f t="shared" si="559"/>
        <v>0.98480775301220802</v>
      </c>
      <c r="GU2099">
        <f t="shared" si="520"/>
        <v>0.96149438007669685</v>
      </c>
      <c r="GW2099">
        <f t="shared" si="521"/>
        <v>18.023394859135646</v>
      </c>
      <c r="GY2099" s="8">
        <f t="shared" si="560"/>
        <v>-25</v>
      </c>
      <c r="HA2099">
        <f t="shared" si="561"/>
        <v>1</v>
      </c>
      <c r="HB2099">
        <f t="shared" si="522"/>
        <v>1</v>
      </c>
      <c r="HD2099">
        <f t="shared" si="523"/>
        <v>25</v>
      </c>
    </row>
    <row r="2100" spans="1:212" x14ac:dyDescent="0.2">
      <c r="A2100">
        <v>-53</v>
      </c>
      <c r="B2100">
        <f t="shared" si="478"/>
        <v>-53</v>
      </c>
      <c r="C2100">
        <f t="shared" si="479"/>
        <v>-0.17364817766693033</v>
      </c>
      <c r="D2100">
        <f t="shared" si="480"/>
        <v>0.96396997169217635</v>
      </c>
      <c r="E2100">
        <f t="shared" si="524"/>
        <v>-3</v>
      </c>
      <c r="G2100">
        <f t="shared" si="481"/>
        <v>-13.297418619832047</v>
      </c>
      <c r="M2100">
        <f t="shared" si="482"/>
        <v>-0.34202014332566871</v>
      </c>
      <c r="N2100">
        <f t="shared" si="483"/>
        <v>0.8712885921207747</v>
      </c>
      <c r="O2100">
        <f t="shared" si="525"/>
        <v>5</v>
      </c>
      <c r="P2100">
        <f t="shared" si="484"/>
        <v>-10.872961333902383</v>
      </c>
      <c r="Q2100">
        <f t="shared" si="485"/>
        <v>-10.872961333902385</v>
      </c>
      <c r="R2100">
        <f t="shared" si="486"/>
        <v>-0.49999999999999994</v>
      </c>
      <c r="S2100">
        <f t="shared" si="487"/>
        <v>-0.19397459621556112</v>
      </c>
      <c r="U2100">
        <f t="shared" si="526"/>
        <v>7</v>
      </c>
      <c r="X2100">
        <f t="shared" si="488"/>
        <v>-9.3833939954901346</v>
      </c>
      <c r="Z2100">
        <f t="shared" si="527"/>
        <v>-0.64278760968653925</v>
      </c>
      <c r="AA2100">
        <f t="shared" si="489"/>
        <v>-0.59666528941648511</v>
      </c>
      <c r="AB2100">
        <f t="shared" si="528"/>
        <v>-53</v>
      </c>
      <c r="AC2100">
        <f t="shared" si="529"/>
        <v>10</v>
      </c>
      <c r="AE2100">
        <f t="shared" si="490"/>
        <v>-8.4794981488239323</v>
      </c>
      <c r="AG2100">
        <f t="shared" si="530"/>
        <v>-0.76604444311897801</v>
      </c>
      <c r="AH2100">
        <f t="shared" si="491"/>
        <v>-0.98122660972569398</v>
      </c>
      <c r="AJ2100">
        <f t="shared" si="531"/>
        <v>12</v>
      </c>
      <c r="AL2100">
        <f t="shared" si="492"/>
        <v>-6.3761020317433292</v>
      </c>
      <c r="AN2100">
        <f t="shared" si="532"/>
        <v>-0.8660254037844386</v>
      </c>
      <c r="AO2100">
        <f t="shared" si="493"/>
        <v>-1.3359738560230094</v>
      </c>
      <c r="AP2100">
        <f t="shared" si="494"/>
        <v>-53</v>
      </c>
      <c r="AQ2100">
        <f t="shared" si="533"/>
        <v>15</v>
      </c>
      <c r="AS2100">
        <f t="shared" si="495"/>
        <v>-3.8619594257254026</v>
      </c>
      <c r="AU2100">
        <f t="shared" si="534"/>
        <v>-0.93969262078590832</v>
      </c>
      <c r="AV2100">
        <f t="shared" si="496"/>
        <v>-1.6501282127404568</v>
      </c>
      <c r="AX2100">
        <f t="shared" si="535"/>
        <v>18</v>
      </c>
      <c r="AZ2100">
        <f t="shared" si="497"/>
        <v>-7.136236504873715E-2</v>
      </c>
      <c r="BB2100">
        <f t="shared" si="536"/>
        <v>-0.98480775301220802</v>
      </c>
      <c r="BC2100">
        <f t="shared" si="498"/>
        <v>-1.9141442587189506</v>
      </c>
      <c r="BE2100">
        <f t="shared" si="537"/>
        <v>21</v>
      </c>
      <c r="BG2100">
        <f t="shared" si="499"/>
        <v>5.7868969256944878</v>
      </c>
      <c r="BI2100">
        <f t="shared" si="538"/>
        <v>0</v>
      </c>
      <c r="BJ2100">
        <f t="shared" si="500"/>
        <v>1</v>
      </c>
      <c r="BL2100" t="e">
        <f t="shared" si="539"/>
        <v>#DIV/0!</v>
      </c>
      <c r="BN2100" t="e">
        <f t="shared" si="501"/>
        <v>#DIV/0!</v>
      </c>
      <c r="EL2100">
        <v>-53</v>
      </c>
      <c r="EM2100">
        <f t="shared" si="502"/>
        <v>-285.7513075690336</v>
      </c>
      <c r="EN2100">
        <f t="shared" si="540"/>
        <v>1.4700000000000011</v>
      </c>
      <c r="EO2100" s="8">
        <f t="shared" si="541"/>
        <v>-2</v>
      </c>
      <c r="EQ2100">
        <f t="shared" si="542"/>
        <v>0.17364817766693033</v>
      </c>
      <c r="ER2100">
        <f t="shared" si="503"/>
        <v>0.9986996072255625</v>
      </c>
      <c r="ES2100">
        <f t="shared" si="504"/>
        <v>17.660257631345079</v>
      </c>
      <c r="ET2100">
        <f t="shared" si="505"/>
        <v>17.660257631345079</v>
      </c>
      <c r="EU2100" s="8">
        <f t="shared" si="543"/>
        <v>-4</v>
      </c>
      <c r="EW2100">
        <f t="shared" si="544"/>
        <v>0.34202014332566871</v>
      </c>
      <c r="EX2100">
        <f t="shared" si="506"/>
        <v>0.99441584371801539</v>
      </c>
      <c r="EZ2100">
        <f t="shared" si="507"/>
        <v>17.286082959411889</v>
      </c>
      <c r="FB2100" s="8">
        <f t="shared" si="562"/>
        <v>-6</v>
      </c>
      <c r="FD2100">
        <f t="shared" si="545"/>
        <v>0.49999999999999994</v>
      </c>
      <c r="FE2100">
        <f t="shared" si="508"/>
        <v>0.9860254037844387</v>
      </c>
      <c r="FG2100">
        <f t="shared" si="509"/>
        <v>16.670248639404857</v>
      </c>
      <c r="FI2100" s="8">
        <f t="shared" si="546"/>
        <v>-9</v>
      </c>
      <c r="FK2100">
        <f t="shared" si="547"/>
        <v>0.64278760968653925</v>
      </c>
      <c r="FL2100">
        <f t="shared" si="510"/>
        <v>0.9974479826061321</v>
      </c>
      <c r="FN2100">
        <f t="shared" si="511"/>
        <v>22.223152266939049</v>
      </c>
      <c r="FP2100" s="8">
        <f t="shared" si="548"/>
        <v>-11</v>
      </c>
      <c r="FQ2100" s="8">
        <f t="shared" si="549"/>
        <v>-53</v>
      </c>
      <c r="FR2100">
        <f t="shared" si="550"/>
        <v>0.76604444311897801</v>
      </c>
      <c r="FS2100">
        <f t="shared" si="512"/>
        <v>0.97984716465888966</v>
      </c>
      <c r="FT2100" t="e">
        <f t="shared" si="513"/>
        <v>#NUM!</v>
      </c>
      <c r="FU2100" t="e">
        <f t="shared" si="551"/>
        <v>#NUM!</v>
      </c>
      <c r="FW2100" s="8">
        <f t="shared" si="552"/>
        <v>-14</v>
      </c>
      <c r="FY2100">
        <f t="shared" si="553"/>
        <v>0.8660254037844386</v>
      </c>
      <c r="FZ2100">
        <f t="shared" si="514"/>
        <v>0.98497422611928565</v>
      </c>
      <c r="GB2100">
        <f t="shared" si="515"/>
        <v>20.014539984388406</v>
      </c>
      <c r="GD2100" s="8">
        <f t="shared" si="554"/>
        <v>-17</v>
      </c>
      <c r="GF2100">
        <f t="shared" si="555"/>
        <v>0.93969262078590832</v>
      </c>
      <c r="GG2100">
        <f t="shared" si="516"/>
        <v>0.98101112546008662</v>
      </c>
      <c r="GI2100">
        <f t="shared" si="517"/>
        <v>19.840028985185313</v>
      </c>
      <c r="GK2100" s="8">
        <f t="shared" si="556"/>
        <v>-20</v>
      </c>
      <c r="GM2100">
        <f t="shared" si="557"/>
        <v>0.98480775301220802</v>
      </c>
      <c r="GN2100">
        <f t="shared" si="518"/>
        <v>0.96149438007669685</v>
      </c>
      <c r="GP2100">
        <f t="shared" si="519"/>
        <v>18.023394859135646</v>
      </c>
      <c r="GR2100" s="8">
        <f t="shared" si="558"/>
        <v>-20</v>
      </c>
      <c r="GT2100">
        <f t="shared" si="559"/>
        <v>0.98480775301220802</v>
      </c>
      <c r="GU2100">
        <f t="shared" si="520"/>
        <v>0.96149438007669685</v>
      </c>
      <c r="GW2100">
        <f t="shared" si="521"/>
        <v>18.023394859135646</v>
      </c>
      <c r="GY2100" s="8">
        <f t="shared" si="560"/>
        <v>-25</v>
      </c>
      <c r="HA2100">
        <f t="shared" si="561"/>
        <v>1</v>
      </c>
      <c r="HB2100">
        <f t="shared" si="522"/>
        <v>1</v>
      </c>
      <c r="HD2100">
        <f t="shared" si="523"/>
        <v>25</v>
      </c>
    </row>
    <row r="2101" spans="1:212" x14ac:dyDescent="0.2">
      <c r="A2101">
        <v>-52</v>
      </c>
      <c r="B2101">
        <f t="shared" si="478"/>
        <v>-52</v>
      </c>
      <c r="C2101">
        <f t="shared" si="479"/>
        <v>-0.17364817766693033</v>
      </c>
      <c r="D2101">
        <f t="shared" si="480"/>
        <v>0.96396997169217635</v>
      </c>
      <c r="E2101">
        <f t="shared" si="524"/>
        <v>-3</v>
      </c>
      <c r="G2101">
        <f t="shared" si="481"/>
        <v>-13.297418619832047</v>
      </c>
      <c r="M2101">
        <f t="shared" si="482"/>
        <v>-0.34202014332566871</v>
      </c>
      <c r="N2101">
        <f t="shared" si="483"/>
        <v>0.8712885921207747</v>
      </c>
      <c r="O2101">
        <f t="shared" si="525"/>
        <v>5</v>
      </c>
      <c r="P2101">
        <f t="shared" si="484"/>
        <v>-10.872961333902383</v>
      </c>
      <c r="Q2101">
        <f t="shared" si="485"/>
        <v>-10.872961333902385</v>
      </c>
      <c r="R2101">
        <f t="shared" si="486"/>
        <v>-0.49999999999999994</v>
      </c>
      <c r="S2101">
        <f t="shared" si="487"/>
        <v>-0.17397459621556111</v>
      </c>
      <c r="U2101">
        <f t="shared" si="526"/>
        <v>7</v>
      </c>
      <c r="X2101">
        <f t="shared" si="488"/>
        <v>-9.3833939954901346</v>
      </c>
      <c r="Z2101">
        <f t="shared" si="527"/>
        <v>-0.64278760968653925</v>
      </c>
      <c r="AA2101">
        <f t="shared" si="489"/>
        <v>-0.5709537850290235</v>
      </c>
      <c r="AB2101">
        <f t="shared" si="528"/>
        <v>-52</v>
      </c>
      <c r="AC2101">
        <f t="shared" si="529"/>
        <v>10</v>
      </c>
      <c r="AE2101">
        <f t="shared" si="490"/>
        <v>-8.4794981488239323</v>
      </c>
      <c r="AG2101">
        <f t="shared" si="530"/>
        <v>-0.76604444311897801</v>
      </c>
      <c r="AH2101">
        <f t="shared" si="491"/>
        <v>-0.9505848320009348</v>
      </c>
      <c r="AJ2101">
        <f t="shared" si="531"/>
        <v>12</v>
      </c>
      <c r="AL2101">
        <f t="shared" si="492"/>
        <v>-6.3761020317433292</v>
      </c>
      <c r="AN2101">
        <f t="shared" si="532"/>
        <v>-0.8660254037844386</v>
      </c>
      <c r="AO2101">
        <f t="shared" si="493"/>
        <v>-1.3013328398716317</v>
      </c>
      <c r="AP2101">
        <f t="shared" si="494"/>
        <v>-52</v>
      </c>
      <c r="AQ2101">
        <f t="shared" si="533"/>
        <v>15</v>
      </c>
      <c r="AS2101">
        <f t="shared" si="495"/>
        <v>-3.8619594257254026</v>
      </c>
      <c r="AU2101">
        <f t="shared" si="534"/>
        <v>-0.93969262078590832</v>
      </c>
      <c r="AV2101">
        <f t="shared" si="496"/>
        <v>-1.6125405079090207</v>
      </c>
      <c r="AX2101">
        <f t="shared" si="535"/>
        <v>18</v>
      </c>
      <c r="AZ2101">
        <f t="shared" si="497"/>
        <v>-7.136236504873715E-2</v>
      </c>
      <c r="BB2101">
        <f t="shared" si="536"/>
        <v>-0.98480775301220802</v>
      </c>
      <c r="BC2101">
        <f t="shared" si="498"/>
        <v>-1.8747519485984623</v>
      </c>
      <c r="BE2101">
        <f t="shared" si="537"/>
        <v>21</v>
      </c>
      <c r="BG2101">
        <f t="shared" si="499"/>
        <v>5.7868969256944878</v>
      </c>
      <c r="BI2101">
        <f t="shared" si="538"/>
        <v>0</v>
      </c>
      <c r="BJ2101">
        <f t="shared" si="500"/>
        <v>1</v>
      </c>
      <c r="BL2101" t="e">
        <f t="shared" si="539"/>
        <v>#DIV/0!</v>
      </c>
      <c r="BN2101" t="e">
        <f t="shared" si="501"/>
        <v>#DIV/0!</v>
      </c>
      <c r="EL2101">
        <v>-52</v>
      </c>
      <c r="EM2101">
        <f t="shared" si="502"/>
        <v>-285.7513075690336</v>
      </c>
      <c r="EN2101">
        <f t="shared" si="540"/>
        <v>1.4800000000000011</v>
      </c>
      <c r="EO2101" s="8">
        <f t="shared" si="541"/>
        <v>-2</v>
      </c>
      <c r="EQ2101">
        <f t="shared" si="542"/>
        <v>0.17364817766693033</v>
      </c>
      <c r="ER2101">
        <f t="shared" si="503"/>
        <v>0.9986996072255625</v>
      </c>
      <c r="ES2101">
        <f t="shared" si="504"/>
        <v>17.660257631345079</v>
      </c>
      <c r="ET2101">
        <f t="shared" si="505"/>
        <v>17.660257631345079</v>
      </c>
      <c r="EU2101" s="8">
        <f t="shared" si="543"/>
        <v>-4</v>
      </c>
      <c r="EW2101">
        <f t="shared" si="544"/>
        <v>0.34202014332566871</v>
      </c>
      <c r="EX2101">
        <f t="shared" si="506"/>
        <v>0.99441584371801539</v>
      </c>
      <c r="EZ2101">
        <f t="shared" si="507"/>
        <v>17.286082959411889</v>
      </c>
      <c r="FB2101" s="8">
        <f t="shared" si="562"/>
        <v>-6</v>
      </c>
      <c r="FD2101">
        <f t="shared" si="545"/>
        <v>0.49999999999999994</v>
      </c>
      <c r="FE2101">
        <f t="shared" si="508"/>
        <v>0.9860254037844387</v>
      </c>
      <c r="FG2101">
        <f t="shared" si="509"/>
        <v>16.670248639404857</v>
      </c>
      <c r="FI2101" s="8">
        <f t="shared" si="546"/>
        <v>-9</v>
      </c>
      <c r="FK2101">
        <f t="shared" si="547"/>
        <v>0.64278760968653925</v>
      </c>
      <c r="FL2101">
        <f t="shared" si="510"/>
        <v>0.9974479826061321</v>
      </c>
      <c r="FN2101">
        <f t="shared" si="511"/>
        <v>22.223152266939049</v>
      </c>
      <c r="FP2101" s="8">
        <f t="shared" si="548"/>
        <v>-11</v>
      </c>
      <c r="FQ2101" s="8">
        <f t="shared" si="549"/>
        <v>-52</v>
      </c>
      <c r="FR2101">
        <f t="shared" si="550"/>
        <v>0.76604444311897801</v>
      </c>
      <c r="FS2101">
        <f t="shared" si="512"/>
        <v>0.97984716465888966</v>
      </c>
      <c r="FT2101" t="e">
        <f t="shared" si="513"/>
        <v>#NUM!</v>
      </c>
      <c r="FU2101" t="e">
        <f t="shared" si="551"/>
        <v>#NUM!</v>
      </c>
      <c r="FW2101" s="8">
        <f t="shared" si="552"/>
        <v>-14</v>
      </c>
      <c r="FY2101">
        <f t="shared" si="553"/>
        <v>0.8660254037844386</v>
      </c>
      <c r="FZ2101">
        <f t="shared" si="514"/>
        <v>0.98497422611928565</v>
      </c>
      <c r="GB2101">
        <f t="shared" si="515"/>
        <v>20.014539984388406</v>
      </c>
      <c r="GD2101" s="8">
        <f t="shared" si="554"/>
        <v>-17</v>
      </c>
      <c r="GF2101">
        <f t="shared" si="555"/>
        <v>0.93969262078590832</v>
      </c>
      <c r="GG2101">
        <f t="shared" si="516"/>
        <v>0.98101112546008662</v>
      </c>
      <c r="GI2101">
        <f t="shared" si="517"/>
        <v>19.840028985185313</v>
      </c>
      <c r="GK2101" s="8">
        <f t="shared" si="556"/>
        <v>-20</v>
      </c>
      <c r="GM2101">
        <f t="shared" si="557"/>
        <v>0.98480775301220802</v>
      </c>
      <c r="GN2101">
        <f t="shared" si="518"/>
        <v>0.96149438007669685</v>
      </c>
      <c r="GP2101">
        <f t="shared" si="519"/>
        <v>18.023394859135646</v>
      </c>
      <c r="GR2101" s="8">
        <f t="shared" si="558"/>
        <v>-20</v>
      </c>
      <c r="GT2101">
        <f t="shared" si="559"/>
        <v>0.98480775301220802</v>
      </c>
      <c r="GU2101">
        <f t="shared" si="520"/>
        <v>0.96149438007669685</v>
      </c>
      <c r="GW2101">
        <f t="shared" si="521"/>
        <v>18.023394859135646</v>
      </c>
      <c r="GY2101" s="8">
        <f t="shared" si="560"/>
        <v>-25</v>
      </c>
      <c r="HA2101">
        <f t="shared" si="561"/>
        <v>1</v>
      </c>
      <c r="HB2101">
        <f t="shared" si="522"/>
        <v>1</v>
      </c>
      <c r="HD2101">
        <f t="shared" si="523"/>
        <v>25</v>
      </c>
    </row>
    <row r="2102" spans="1:212" x14ac:dyDescent="0.2">
      <c r="A2102">
        <v>-51</v>
      </c>
      <c r="B2102">
        <f t="shared" si="478"/>
        <v>-51</v>
      </c>
      <c r="C2102">
        <f t="shared" si="479"/>
        <v>-0.17364817766693033</v>
      </c>
      <c r="D2102">
        <f t="shared" si="480"/>
        <v>0.96396997169217635</v>
      </c>
      <c r="E2102">
        <f t="shared" si="524"/>
        <v>-3</v>
      </c>
      <c r="G2102">
        <f t="shared" si="481"/>
        <v>-13.297418619832047</v>
      </c>
      <c r="M2102">
        <f t="shared" si="482"/>
        <v>-0.34202014332566871</v>
      </c>
      <c r="N2102">
        <f t="shared" si="483"/>
        <v>0.8712885921207747</v>
      </c>
      <c r="O2102">
        <f t="shared" si="525"/>
        <v>5</v>
      </c>
      <c r="P2102">
        <f t="shared" si="484"/>
        <v>-10.872961333902383</v>
      </c>
      <c r="Q2102">
        <f t="shared" si="485"/>
        <v>-10.872961333902385</v>
      </c>
      <c r="R2102">
        <f t="shared" si="486"/>
        <v>-0.49999999999999994</v>
      </c>
      <c r="S2102">
        <f t="shared" si="487"/>
        <v>-0.15397459621556109</v>
      </c>
      <c r="U2102">
        <f t="shared" si="526"/>
        <v>7</v>
      </c>
      <c r="X2102">
        <f t="shared" si="488"/>
        <v>-9.3833939954901346</v>
      </c>
      <c r="Z2102">
        <f t="shared" si="527"/>
        <v>-0.64278760968653925</v>
      </c>
      <c r="AA2102">
        <f t="shared" si="489"/>
        <v>-0.5452422806415621</v>
      </c>
      <c r="AB2102">
        <f t="shared" si="528"/>
        <v>-51</v>
      </c>
      <c r="AC2102">
        <f t="shared" si="529"/>
        <v>10</v>
      </c>
      <c r="AE2102">
        <f t="shared" si="490"/>
        <v>-8.4794981488239323</v>
      </c>
      <c r="AG2102">
        <f t="shared" si="530"/>
        <v>-0.76604444311897801</v>
      </c>
      <c r="AH2102">
        <f t="shared" si="491"/>
        <v>-0.91994305427617562</v>
      </c>
      <c r="AJ2102">
        <f t="shared" si="531"/>
        <v>12</v>
      </c>
      <c r="AL2102">
        <f t="shared" si="492"/>
        <v>-6.3761020317433292</v>
      </c>
      <c r="AN2102">
        <f t="shared" si="532"/>
        <v>-0.8660254037844386</v>
      </c>
      <c r="AO2102">
        <f t="shared" si="493"/>
        <v>-1.2666918237202545</v>
      </c>
      <c r="AP2102">
        <f t="shared" si="494"/>
        <v>-51</v>
      </c>
      <c r="AQ2102">
        <f t="shared" si="533"/>
        <v>15</v>
      </c>
      <c r="AS2102">
        <f t="shared" si="495"/>
        <v>-3.8619594257254026</v>
      </c>
      <c r="AU2102">
        <f t="shared" si="534"/>
        <v>-0.93969262078590832</v>
      </c>
      <c r="AV2102">
        <f t="shared" si="496"/>
        <v>-1.5749528030775843</v>
      </c>
      <c r="AX2102">
        <f t="shared" si="535"/>
        <v>18</v>
      </c>
      <c r="AZ2102">
        <f t="shared" si="497"/>
        <v>-7.136236504873715E-2</v>
      </c>
      <c r="BB2102">
        <f t="shared" si="536"/>
        <v>-0.98480775301220802</v>
      </c>
      <c r="BC2102">
        <f t="shared" si="498"/>
        <v>-1.835359638477974</v>
      </c>
      <c r="BE2102">
        <f t="shared" si="537"/>
        <v>21</v>
      </c>
      <c r="BG2102">
        <f t="shared" si="499"/>
        <v>5.7868969256944878</v>
      </c>
      <c r="BI2102">
        <f t="shared" si="538"/>
        <v>0</v>
      </c>
      <c r="BJ2102">
        <f t="shared" si="500"/>
        <v>1</v>
      </c>
      <c r="BL2102" t="e">
        <f t="shared" si="539"/>
        <v>#DIV/0!</v>
      </c>
      <c r="BN2102" t="e">
        <f t="shared" si="501"/>
        <v>#DIV/0!</v>
      </c>
      <c r="EL2102">
        <v>-51</v>
      </c>
      <c r="EM2102">
        <f t="shared" si="502"/>
        <v>-285.7513075690336</v>
      </c>
      <c r="EN2102">
        <f t="shared" si="540"/>
        <v>1.4900000000000011</v>
      </c>
      <c r="EO2102" s="8">
        <f t="shared" si="541"/>
        <v>-2</v>
      </c>
      <c r="EQ2102">
        <f t="shared" si="542"/>
        <v>0.17364817766693033</v>
      </c>
      <c r="ER2102">
        <f t="shared" si="503"/>
        <v>0.9986996072255625</v>
      </c>
      <c r="ES2102">
        <f t="shared" si="504"/>
        <v>17.660257631345079</v>
      </c>
      <c r="ET2102">
        <f t="shared" si="505"/>
        <v>17.660257631345079</v>
      </c>
      <c r="EU2102" s="8">
        <f t="shared" si="543"/>
        <v>-4</v>
      </c>
      <c r="EW2102">
        <f t="shared" si="544"/>
        <v>0.34202014332566871</v>
      </c>
      <c r="EX2102">
        <f t="shared" si="506"/>
        <v>0.99441584371801539</v>
      </c>
      <c r="EZ2102">
        <f t="shared" si="507"/>
        <v>17.286082959411889</v>
      </c>
      <c r="FB2102" s="8">
        <f t="shared" si="562"/>
        <v>-6</v>
      </c>
      <c r="FD2102">
        <f t="shared" si="545"/>
        <v>0.49999999999999994</v>
      </c>
      <c r="FE2102">
        <f t="shared" si="508"/>
        <v>0.9860254037844387</v>
      </c>
      <c r="FG2102">
        <f t="shared" si="509"/>
        <v>16.670248639404857</v>
      </c>
      <c r="FI2102" s="8">
        <f t="shared" si="546"/>
        <v>-9</v>
      </c>
      <c r="FK2102">
        <f t="shared" si="547"/>
        <v>0.64278760968653925</v>
      </c>
      <c r="FL2102">
        <f t="shared" si="510"/>
        <v>0.9974479826061321</v>
      </c>
      <c r="FN2102">
        <f t="shared" si="511"/>
        <v>22.223152266939049</v>
      </c>
      <c r="FP2102" s="8">
        <f t="shared" si="548"/>
        <v>-11</v>
      </c>
      <c r="FQ2102" s="8">
        <f t="shared" si="549"/>
        <v>-51</v>
      </c>
      <c r="FR2102">
        <f t="shared" si="550"/>
        <v>0.76604444311897801</v>
      </c>
      <c r="FS2102">
        <f t="shared" si="512"/>
        <v>0.97984716465888966</v>
      </c>
      <c r="FT2102" t="e">
        <f t="shared" si="513"/>
        <v>#NUM!</v>
      </c>
      <c r="FU2102" t="e">
        <f t="shared" si="551"/>
        <v>#NUM!</v>
      </c>
      <c r="FW2102" s="8">
        <f t="shared" si="552"/>
        <v>-14</v>
      </c>
      <c r="FY2102">
        <f t="shared" si="553"/>
        <v>0.8660254037844386</v>
      </c>
      <c r="FZ2102">
        <f t="shared" si="514"/>
        <v>0.98497422611928565</v>
      </c>
      <c r="GB2102">
        <f t="shared" si="515"/>
        <v>20.014539984388406</v>
      </c>
      <c r="GD2102" s="8">
        <f t="shared" si="554"/>
        <v>-17</v>
      </c>
      <c r="GF2102">
        <f t="shared" si="555"/>
        <v>0.93969262078590832</v>
      </c>
      <c r="GG2102">
        <f t="shared" si="516"/>
        <v>0.98101112546008662</v>
      </c>
      <c r="GI2102">
        <f t="shared" si="517"/>
        <v>19.840028985185313</v>
      </c>
      <c r="GK2102" s="8">
        <f t="shared" si="556"/>
        <v>-20</v>
      </c>
      <c r="GM2102">
        <f t="shared" si="557"/>
        <v>0.98480775301220802</v>
      </c>
      <c r="GN2102">
        <f t="shared" si="518"/>
        <v>0.96149438007669685</v>
      </c>
      <c r="GP2102">
        <f t="shared" si="519"/>
        <v>18.023394859135646</v>
      </c>
      <c r="GR2102" s="8">
        <f t="shared" si="558"/>
        <v>-20</v>
      </c>
      <c r="GT2102">
        <f t="shared" si="559"/>
        <v>0.98480775301220802</v>
      </c>
      <c r="GU2102">
        <f t="shared" si="520"/>
        <v>0.96149438007669685</v>
      </c>
      <c r="GW2102">
        <f t="shared" si="521"/>
        <v>18.023394859135646</v>
      </c>
      <c r="GY2102" s="8">
        <f t="shared" si="560"/>
        <v>-25</v>
      </c>
      <c r="HA2102">
        <f t="shared" si="561"/>
        <v>1</v>
      </c>
      <c r="HB2102">
        <f t="shared" si="522"/>
        <v>1</v>
      </c>
      <c r="HD2102">
        <f t="shared" si="523"/>
        <v>25</v>
      </c>
    </row>
    <row r="2103" spans="1:212" x14ac:dyDescent="0.2">
      <c r="A2103">
        <v>-50</v>
      </c>
      <c r="B2103">
        <f t="shared" si="478"/>
        <v>-50</v>
      </c>
      <c r="C2103">
        <f t="shared" si="479"/>
        <v>-0.17364817766693033</v>
      </c>
      <c r="D2103">
        <f t="shared" si="480"/>
        <v>0.96396997169217635</v>
      </c>
      <c r="E2103">
        <f t="shared" si="524"/>
        <v>-3</v>
      </c>
      <c r="G2103">
        <f t="shared" si="481"/>
        <v>-13.297418619832047</v>
      </c>
      <c r="M2103">
        <f t="shared" si="482"/>
        <v>-0.34202014332566871</v>
      </c>
      <c r="N2103">
        <f t="shared" si="483"/>
        <v>0.8712885921207747</v>
      </c>
      <c r="O2103">
        <f t="shared" si="525"/>
        <v>5</v>
      </c>
      <c r="P2103">
        <f t="shared" si="484"/>
        <v>-10.872961333902383</v>
      </c>
      <c r="Q2103">
        <f t="shared" si="485"/>
        <v>-10.872961333902385</v>
      </c>
      <c r="R2103">
        <f t="shared" si="486"/>
        <v>-0.49999999999999994</v>
      </c>
      <c r="S2103">
        <f t="shared" si="487"/>
        <v>-0.13397459621556118</v>
      </c>
      <c r="U2103">
        <f t="shared" si="526"/>
        <v>7</v>
      </c>
      <c r="X2103">
        <f t="shared" si="488"/>
        <v>-9.3833939954901346</v>
      </c>
      <c r="Z2103">
        <f t="shared" si="527"/>
        <v>-0.64278760968653925</v>
      </c>
      <c r="AA2103">
        <f t="shared" si="489"/>
        <v>-0.51953077625410049</v>
      </c>
      <c r="AB2103">
        <f t="shared" si="528"/>
        <v>-50</v>
      </c>
      <c r="AC2103">
        <f t="shared" si="529"/>
        <v>10</v>
      </c>
      <c r="AE2103">
        <f t="shared" si="490"/>
        <v>-8.4794981488239323</v>
      </c>
      <c r="AG2103">
        <f t="shared" si="530"/>
        <v>-0.76604444311897801</v>
      </c>
      <c r="AH2103">
        <f t="shared" si="491"/>
        <v>-0.88930127655141666</v>
      </c>
      <c r="AJ2103">
        <f t="shared" si="531"/>
        <v>12</v>
      </c>
      <c r="AL2103">
        <f t="shared" si="492"/>
        <v>-6.3761020317433292</v>
      </c>
      <c r="AN2103">
        <f t="shared" si="532"/>
        <v>-0.8660254037844386</v>
      </c>
      <c r="AO2103">
        <f t="shared" si="493"/>
        <v>-1.2320508075688767</v>
      </c>
      <c r="AP2103">
        <f t="shared" si="494"/>
        <v>-50</v>
      </c>
      <c r="AQ2103">
        <f t="shared" si="533"/>
        <v>15</v>
      </c>
      <c r="AS2103">
        <f t="shared" si="495"/>
        <v>-3.8619594257254026</v>
      </c>
      <c r="AU2103">
        <f t="shared" si="534"/>
        <v>-0.93969262078590832</v>
      </c>
      <c r="AV2103">
        <f t="shared" si="496"/>
        <v>-1.537365098246148</v>
      </c>
      <c r="AX2103">
        <f t="shared" si="535"/>
        <v>18</v>
      </c>
      <c r="AZ2103">
        <f t="shared" si="497"/>
        <v>-7.136236504873715E-2</v>
      </c>
      <c r="BB2103">
        <f t="shared" si="536"/>
        <v>-0.98480775301220802</v>
      </c>
      <c r="BC2103">
        <f t="shared" si="498"/>
        <v>-1.7959673283574857</v>
      </c>
      <c r="BE2103">
        <f t="shared" si="537"/>
        <v>21</v>
      </c>
      <c r="BG2103">
        <f t="shared" si="499"/>
        <v>5.7868969256944878</v>
      </c>
      <c r="BI2103">
        <f t="shared" si="538"/>
        <v>0</v>
      </c>
      <c r="BJ2103">
        <f t="shared" si="500"/>
        <v>1</v>
      </c>
      <c r="BL2103" t="e">
        <f t="shared" si="539"/>
        <v>#DIV/0!</v>
      </c>
      <c r="BN2103" t="e">
        <f t="shared" si="501"/>
        <v>#DIV/0!</v>
      </c>
      <c r="EL2103">
        <v>-50</v>
      </c>
      <c r="EM2103">
        <f t="shared" si="502"/>
        <v>-285.7513075690336</v>
      </c>
      <c r="EN2103">
        <f t="shared" si="540"/>
        <v>1.5000000000000011</v>
      </c>
      <c r="EO2103" s="8">
        <f t="shared" si="541"/>
        <v>-2</v>
      </c>
      <c r="EQ2103">
        <f t="shared" si="542"/>
        <v>0.17364817766693033</v>
      </c>
      <c r="ER2103">
        <f t="shared" si="503"/>
        <v>0.9986996072255625</v>
      </c>
      <c r="ES2103">
        <f t="shared" si="504"/>
        <v>17.660257631345079</v>
      </c>
      <c r="ET2103">
        <f t="shared" si="505"/>
        <v>17.660257631345079</v>
      </c>
      <c r="EU2103" s="8">
        <f t="shared" si="543"/>
        <v>-4</v>
      </c>
      <c r="EW2103">
        <f t="shared" si="544"/>
        <v>0.34202014332566871</v>
      </c>
      <c r="EX2103">
        <f t="shared" si="506"/>
        <v>0.99441584371801539</v>
      </c>
      <c r="EZ2103">
        <f t="shared" si="507"/>
        <v>17.286082959411889</v>
      </c>
      <c r="FB2103" s="8">
        <f t="shared" si="562"/>
        <v>-6</v>
      </c>
      <c r="FD2103">
        <f t="shared" si="545"/>
        <v>0.49999999999999994</v>
      </c>
      <c r="FE2103">
        <f t="shared" si="508"/>
        <v>0.9860254037844387</v>
      </c>
      <c r="FG2103">
        <f t="shared" si="509"/>
        <v>16.670248639404857</v>
      </c>
      <c r="FI2103" s="8">
        <f t="shared" si="546"/>
        <v>-9</v>
      </c>
      <c r="FK2103">
        <f t="shared" si="547"/>
        <v>0.64278760968653925</v>
      </c>
      <c r="FL2103">
        <f t="shared" si="510"/>
        <v>0.9974479826061321</v>
      </c>
      <c r="FN2103">
        <f t="shared" si="511"/>
        <v>22.223152266939049</v>
      </c>
      <c r="FP2103" s="8">
        <f t="shared" si="548"/>
        <v>-11</v>
      </c>
      <c r="FQ2103" s="8">
        <f t="shared" si="549"/>
        <v>-50</v>
      </c>
      <c r="FR2103">
        <f t="shared" si="550"/>
        <v>0.76604444311897801</v>
      </c>
      <c r="FS2103">
        <f t="shared" si="512"/>
        <v>0.97984716465888966</v>
      </c>
      <c r="FT2103" t="e">
        <f t="shared" si="513"/>
        <v>#NUM!</v>
      </c>
      <c r="FU2103" t="e">
        <f t="shared" si="551"/>
        <v>#NUM!</v>
      </c>
      <c r="FW2103" s="8">
        <f t="shared" si="552"/>
        <v>-14</v>
      </c>
      <c r="FY2103">
        <f t="shared" si="553"/>
        <v>0.8660254037844386</v>
      </c>
      <c r="FZ2103">
        <f t="shared" si="514"/>
        <v>0.98497422611928565</v>
      </c>
      <c r="GB2103">
        <f t="shared" si="515"/>
        <v>20.014539984388406</v>
      </c>
      <c r="GD2103" s="8">
        <f t="shared" si="554"/>
        <v>-17</v>
      </c>
      <c r="GF2103">
        <f t="shared" si="555"/>
        <v>0.93969262078590832</v>
      </c>
      <c r="GG2103">
        <f t="shared" si="516"/>
        <v>0.98101112546008662</v>
      </c>
      <c r="GI2103">
        <f t="shared" si="517"/>
        <v>19.840028985185313</v>
      </c>
      <c r="GK2103" s="8">
        <f t="shared" si="556"/>
        <v>-20</v>
      </c>
      <c r="GM2103">
        <f t="shared" si="557"/>
        <v>0.98480775301220802</v>
      </c>
      <c r="GN2103">
        <f t="shared" si="518"/>
        <v>0.96149438007669685</v>
      </c>
      <c r="GP2103">
        <f t="shared" si="519"/>
        <v>18.023394859135646</v>
      </c>
      <c r="GR2103" s="8">
        <f t="shared" si="558"/>
        <v>-20</v>
      </c>
      <c r="GT2103">
        <f t="shared" si="559"/>
        <v>0.98480775301220802</v>
      </c>
      <c r="GU2103">
        <f t="shared" si="520"/>
        <v>0.96149438007669685</v>
      </c>
      <c r="GW2103">
        <f t="shared" si="521"/>
        <v>18.023394859135646</v>
      </c>
      <c r="GY2103" s="8">
        <f t="shared" si="560"/>
        <v>-25</v>
      </c>
      <c r="HA2103">
        <f t="shared" si="561"/>
        <v>1</v>
      </c>
      <c r="HB2103">
        <f t="shared" si="522"/>
        <v>1</v>
      </c>
      <c r="HD2103">
        <f t="shared" si="523"/>
        <v>25</v>
      </c>
    </row>
    <row r="2104" spans="1:212" x14ac:dyDescent="0.2">
      <c r="A2104">
        <v>-49</v>
      </c>
      <c r="B2104">
        <f t="shared" si="478"/>
        <v>-49</v>
      </c>
      <c r="C2104">
        <f t="shared" si="479"/>
        <v>-0.17364817766693033</v>
      </c>
      <c r="D2104">
        <f t="shared" si="480"/>
        <v>0.96396997169217635</v>
      </c>
      <c r="E2104">
        <f t="shared" si="524"/>
        <v>-3</v>
      </c>
      <c r="G2104">
        <f t="shared" si="481"/>
        <v>-13.297418619832047</v>
      </c>
      <c r="M2104">
        <f t="shared" si="482"/>
        <v>-0.34202014332566871</v>
      </c>
      <c r="N2104">
        <f t="shared" si="483"/>
        <v>0.8712885921207747</v>
      </c>
      <c r="O2104">
        <f t="shared" si="525"/>
        <v>5</v>
      </c>
      <c r="P2104">
        <f t="shared" si="484"/>
        <v>-10.872961333902383</v>
      </c>
      <c r="Q2104">
        <f t="shared" si="485"/>
        <v>-10.872961333902385</v>
      </c>
      <c r="R2104">
        <f t="shared" si="486"/>
        <v>-0.49999999999999994</v>
      </c>
      <c r="S2104">
        <f t="shared" si="487"/>
        <v>-0.11397459621556116</v>
      </c>
      <c r="U2104">
        <f t="shared" si="526"/>
        <v>7</v>
      </c>
      <c r="X2104">
        <f t="shared" si="488"/>
        <v>-9.3833939954901346</v>
      </c>
      <c r="Z2104">
        <f t="shared" si="527"/>
        <v>-0.64278760968653925</v>
      </c>
      <c r="AA2104">
        <f t="shared" si="489"/>
        <v>-0.49381927186663888</v>
      </c>
      <c r="AB2104">
        <f t="shared" si="528"/>
        <v>-49</v>
      </c>
      <c r="AC2104">
        <f t="shared" si="529"/>
        <v>10</v>
      </c>
      <c r="AE2104">
        <f t="shared" si="490"/>
        <v>-8.4794981488239323</v>
      </c>
      <c r="AG2104">
        <f t="shared" si="530"/>
        <v>-0.76604444311897801</v>
      </c>
      <c r="AH2104">
        <f t="shared" si="491"/>
        <v>-0.85865949882665749</v>
      </c>
      <c r="AJ2104">
        <f t="shared" si="531"/>
        <v>12</v>
      </c>
      <c r="AL2104">
        <f t="shared" si="492"/>
        <v>-6.3761020317433292</v>
      </c>
      <c r="AN2104">
        <f t="shared" si="532"/>
        <v>-0.8660254037844386</v>
      </c>
      <c r="AO2104">
        <f t="shared" si="493"/>
        <v>-1.1974097914174995</v>
      </c>
      <c r="AP2104">
        <f t="shared" si="494"/>
        <v>-49</v>
      </c>
      <c r="AQ2104">
        <f t="shared" si="533"/>
        <v>15</v>
      </c>
      <c r="AS2104">
        <f t="shared" si="495"/>
        <v>-3.8619594257254026</v>
      </c>
      <c r="AU2104">
        <f t="shared" si="534"/>
        <v>-0.93969262078590832</v>
      </c>
      <c r="AV2104">
        <f t="shared" si="496"/>
        <v>-1.4997773934147116</v>
      </c>
      <c r="AX2104">
        <f t="shared" si="535"/>
        <v>18</v>
      </c>
      <c r="AZ2104">
        <f t="shared" si="497"/>
        <v>-7.136236504873715E-2</v>
      </c>
      <c r="BB2104">
        <f t="shared" si="536"/>
        <v>-0.98480775301220802</v>
      </c>
      <c r="BC2104">
        <f t="shared" si="498"/>
        <v>-1.7565750182369975</v>
      </c>
      <c r="BE2104">
        <f t="shared" si="537"/>
        <v>21</v>
      </c>
      <c r="BG2104">
        <f t="shared" si="499"/>
        <v>5.7868969256944878</v>
      </c>
      <c r="BI2104">
        <f t="shared" si="538"/>
        <v>0</v>
      </c>
      <c r="BJ2104">
        <f t="shared" si="500"/>
        <v>1</v>
      </c>
      <c r="BL2104" t="e">
        <f t="shared" si="539"/>
        <v>#DIV/0!</v>
      </c>
      <c r="BN2104" t="e">
        <f t="shared" si="501"/>
        <v>#DIV/0!</v>
      </c>
      <c r="EL2104">
        <v>-49</v>
      </c>
      <c r="EM2104">
        <f t="shared" si="502"/>
        <v>-285.7513075690336</v>
      </c>
      <c r="EN2104">
        <f t="shared" si="540"/>
        <v>1.5100000000000011</v>
      </c>
      <c r="EO2104" s="8">
        <f t="shared" si="541"/>
        <v>-2</v>
      </c>
      <c r="EQ2104">
        <f t="shared" si="542"/>
        <v>0.17364817766693033</v>
      </c>
      <c r="ER2104">
        <f t="shared" si="503"/>
        <v>0.9986996072255625</v>
      </c>
      <c r="ES2104">
        <f t="shared" si="504"/>
        <v>17.660257631345079</v>
      </c>
      <c r="ET2104">
        <f t="shared" si="505"/>
        <v>17.660257631345079</v>
      </c>
      <c r="EU2104" s="8">
        <f t="shared" si="543"/>
        <v>-4</v>
      </c>
      <c r="EW2104">
        <f t="shared" si="544"/>
        <v>0.34202014332566871</v>
      </c>
      <c r="EX2104">
        <f t="shared" si="506"/>
        <v>0.99441584371801539</v>
      </c>
      <c r="EZ2104">
        <f t="shared" si="507"/>
        <v>17.286082959411889</v>
      </c>
      <c r="FB2104" s="8">
        <f t="shared" si="562"/>
        <v>-6</v>
      </c>
      <c r="FD2104">
        <f t="shared" si="545"/>
        <v>0.49999999999999994</v>
      </c>
      <c r="FE2104">
        <f t="shared" si="508"/>
        <v>0.9860254037844387</v>
      </c>
      <c r="FG2104">
        <f t="shared" si="509"/>
        <v>16.670248639404857</v>
      </c>
      <c r="FI2104" s="8">
        <f t="shared" si="546"/>
        <v>-9</v>
      </c>
      <c r="FK2104">
        <f t="shared" si="547"/>
        <v>0.64278760968653925</v>
      </c>
      <c r="FL2104">
        <f t="shared" si="510"/>
        <v>0.9974479826061321</v>
      </c>
      <c r="FN2104">
        <f t="shared" si="511"/>
        <v>22.223152266939049</v>
      </c>
      <c r="FP2104" s="8">
        <f t="shared" si="548"/>
        <v>-11</v>
      </c>
      <c r="FQ2104" s="8">
        <f t="shared" si="549"/>
        <v>-49</v>
      </c>
      <c r="FR2104">
        <f t="shared" si="550"/>
        <v>0.76604444311897801</v>
      </c>
      <c r="FS2104">
        <f t="shared" si="512"/>
        <v>0.97984716465888966</v>
      </c>
      <c r="FT2104" t="e">
        <f t="shared" si="513"/>
        <v>#NUM!</v>
      </c>
      <c r="FU2104" t="e">
        <f t="shared" si="551"/>
        <v>#NUM!</v>
      </c>
      <c r="FW2104" s="8">
        <f t="shared" si="552"/>
        <v>-14</v>
      </c>
      <c r="FY2104">
        <f t="shared" si="553"/>
        <v>0.8660254037844386</v>
      </c>
      <c r="FZ2104">
        <f t="shared" si="514"/>
        <v>0.98497422611928565</v>
      </c>
      <c r="GB2104">
        <f t="shared" si="515"/>
        <v>20.014539984388406</v>
      </c>
      <c r="GD2104" s="8">
        <f t="shared" si="554"/>
        <v>-17</v>
      </c>
      <c r="GF2104">
        <f t="shared" si="555"/>
        <v>0.93969262078590832</v>
      </c>
      <c r="GG2104">
        <f t="shared" si="516"/>
        <v>0.98101112546008662</v>
      </c>
      <c r="GI2104">
        <f t="shared" si="517"/>
        <v>19.840028985185313</v>
      </c>
      <c r="GK2104" s="8">
        <f t="shared" si="556"/>
        <v>-20</v>
      </c>
      <c r="GM2104">
        <f t="shared" si="557"/>
        <v>0.98480775301220802</v>
      </c>
      <c r="GN2104">
        <f t="shared" si="518"/>
        <v>0.96149438007669685</v>
      </c>
      <c r="GP2104">
        <f t="shared" si="519"/>
        <v>18.023394859135646</v>
      </c>
      <c r="GR2104" s="8">
        <f t="shared" si="558"/>
        <v>-20</v>
      </c>
      <c r="GT2104">
        <f t="shared" si="559"/>
        <v>0.98480775301220802</v>
      </c>
      <c r="GU2104">
        <f t="shared" si="520"/>
        <v>0.96149438007669685</v>
      </c>
      <c r="GW2104">
        <f t="shared" si="521"/>
        <v>18.023394859135646</v>
      </c>
      <c r="GY2104" s="8">
        <f t="shared" si="560"/>
        <v>-25</v>
      </c>
      <c r="HA2104">
        <f t="shared" si="561"/>
        <v>1</v>
      </c>
      <c r="HB2104">
        <f t="shared" si="522"/>
        <v>1</v>
      </c>
      <c r="HD2104">
        <f t="shared" si="523"/>
        <v>25</v>
      </c>
    </row>
    <row r="2105" spans="1:212" x14ac:dyDescent="0.2">
      <c r="A2105">
        <v>-48</v>
      </c>
      <c r="B2105">
        <f t="shared" si="478"/>
        <v>-48</v>
      </c>
      <c r="C2105">
        <f t="shared" si="479"/>
        <v>-0.17364817766693033</v>
      </c>
      <c r="D2105">
        <f t="shared" si="480"/>
        <v>0.96396997169217635</v>
      </c>
      <c r="E2105">
        <f t="shared" si="524"/>
        <v>-3</v>
      </c>
      <c r="G2105">
        <f t="shared" si="481"/>
        <v>-13.297418619832047</v>
      </c>
      <c r="M2105">
        <f t="shared" si="482"/>
        <v>-0.34202014332566871</v>
      </c>
      <c r="N2105">
        <f t="shared" si="483"/>
        <v>0.8712885921207747</v>
      </c>
      <c r="O2105">
        <f t="shared" si="525"/>
        <v>5</v>
      </c>
      <c r="P2105">
        <f t="shared" si="484"/>
        <v>-10.872961333902383</v>
      </c>
      <c r="Q2105">
        <f t="shared" si="485"/>
        <v>-10.872961333902385</v>
      </c>
      <c r="R2105">
        <f t="shared" si="486"/>
        <v>-0.49999999999999994</v>
      </c>
      <c r="S2105">
        <f t="shared" si="487"/>
        <v>-9.3974596215561146E-2</v>
      </c>
      <c r="U2105">
        <f t="shared" si="526"/>
        <v>7</v>
      </c>
      <c r="X2105">
        <f t="shared" si="488"/>
        <v>-9.3833939954901346</v>
      </c>
      <c r="Z2105">
        <f t="shared" si="527"/>
        <v>-0.64278760968653925</v>
      </c>
      <c r="AA2105">
        <f t="shared" si="489"/>
        <v>-0.46810776747917726</v>
      </c>
      <c r="AB2105">
        <f t="shared" si="528"/>
        <v>-48</v>
      </c>
      <c r="AC2105">
        <f t="shared" si="529"/>
        <v>10</v>
      </c>
      <c r="AE2105">
        <f t="shared" si="490"/>
        <v>-8.4794981488239323</v>
      </c>
      <c r="AG2105">
        <f t="shared" si="530"/>
        <v>-0.76604444311897801</v>
      </c>
      <c r="AH2105">
        <f t="shared" si="491"/>
        <v>-0.82801772110189831</v>
      </c>
      <c r="AJ2105">
        <f t="shared" si="531"/>
        <v>12</v>
      </c>
      <c r="AL2105">
        <f t="shared" si="492"/>
        <v>-6.3761020317433292</v>
      </c>
      <c r="AN2105">
        <f t="shared" si="532"/>
        <v>-0.8660254037844386</v>
      </c>
      <c r="AO2105">
        <f t="shared" si="493"/>
        <v>-1.1627687752661218</v>
      </c>
      <c r="AP2105">
        <f t="shared" si="494"/>
        <v>-48</v>
      </c>
      <c r="AQ2105">
        <f t="shared" si="533"/>
        <v>15</v>
      </c>
      <c r="AS2105">
        <f t="shared" si="495"/>
        <v>-3.8619594257254026</v>
      </c>
      <c r="AU2105">
        <f t="shared" si="534"/>
        <v>-0.93969262078590832</v>
      </c>
      <c r="AV2105">
        <f t="shared" si="496"/>
        <v>-1.4621896885832752</v>
      </c>
      <c r="AX2105">
        <f t="shared" si="535"/>
        <v>18</v>
      </c>
      <c r="AZ2105">
        <f t="shared" si="497"/>
        <v>-7.136236504873715E-2</v>
      </c>
      <c r="BB2105">
        <f t="shared" si="536"/>
        <v>-0.98480775301220802</v>
      </c>
      <c r="BC2105">
        <f t="shared" si="498"/>
        <v>-1.7171827081165087</v>
      </c>
      <c r="BE2105">
        <f t="shared" si="537"/>
        <v>21</v>
      </c>
      <c r="BG2105">
        <f t="shared" si="499"/>
        <v>5.7868969256944878</v>
      </c>
      <c r="BI2105">
        <f t="shared" si="538"/>
        <v>0</v>
      </c>
      <c r="BJ2105">
        <f t="shared" si="500"/>
        <v>1</v>
      </c>
      <c r="BL2105" t="e">
        <f t="shared" si="539"/>
        <v>#DIV/0!</v>
      </c>
      <c r="BN2105" t="e">
        <f t="shared" si="501"/>
        <v>#DIV/0!</v>
      </c>
      <c r="EL2105">
        <v>-48</v>
      </c>
      <c r="EM2105">
        <f t="shared" si="502"/>
        <v>-285.7513075690336</v>
      </c>
      <c r="EN2105">
        <f t="shared" si="540"/>
        <v>1.5200000000000011</v>
      </c>
      <c r="EO2105" s="8">
        <f t="shared" si="541"/>
        <v>-2</v>
      </c>
      <c r="EQ2105">
        <f t="shared" si="542"/>
        <v>0.17364817766693033</v>
      </c>
      <c r="ER2105">
        <f t="shared" si="503"/>
        <v>0.9986996072255625</v>
      </c>
      <c r="ES2105">
        <f t="shared" si="504"/>
        <v>17.660257631345079</v>
      </c>
      <c r="ET2105">
        <f t="shared" si="505"/>
        <v>17.660257631345079</v>
      </c>
      <c r="EU2105" s="8">
        <f t="shared" si="543"/>
        <v>-4</v>
      </c>
      <c r="EW2105">
        <f t="shared" si="544"/>
        <v>0.34202014332566871</v>
      </c>
      <c r="EX2105">
        <f t="shared" si="506"/>
        <v>0.99441584371801539</v>
      </c>
      <c r="EZ2105">
        <f t="shared" si="507"/>
        <v>17.286082959411889</v>
      </c>
      <c r="FB2105" s="8">
        <f t="shared" si="562"/>
        <v>-6</v>
      </c>
      <c r="FD2105">
        <f t="shared" si="545"/>
        <v>0.49999999999999994</v>
      </c>
      <c r="FE2105">
        <f t="shared" si="508"/>
        <v>0.9860254037844387</v>
      </c>
      <c r="FG2105">
        <f t="shared" si="509"/>
        <v>16.670248639404857</v>
      </c>
      <c r="FI2105" s="8">
        <f t="shared" si="546"/>
        <v>-9</v>
      </c>
      <c r="FK2105">
        <f t="shared" si="547"/>
        <v>0.64278760968653925</v>
      </c>
      <c r="FL2105">
        <f t="shared" si="510"/>
        <v>0.9974479826061321</v>
      </c>
      <c r="FN2105">
        <f t="shared" si="511"/>
        <v>22.223152266939049</v>
      </c>
      <c r="FP2105" s="8">
        <f t="shared" si="548"/>
        <v>-11</v>
      </c>
      <c r="FQ2105" s="8">
        <f t="shared" si="549"/>
        <v>-48</v>
      </c>
      <c r="FR2105">
        <f t="shared" si="550"/>
        <v>0.76604444311897801</v>
      </c>
      <c r="FS2105">
        <f t="shared" si="512"/>
        <v>0.97984716465888966</v>
      </c>
      <c r="FT2105" t="e">
        <f t="shared" si="513"/>
        <v>#NUM!</v>
      </c>
      <c r="FU2105" t="e">
        <f t="shared" si="551"/>
        <v>#NUM!</v>
      </c>
      <c r="FW2105" s="8">
        <f t="shared" si="552"/>
        <v>-14</v>
      </c>
      <c r="FY2105">
        <f t="shared" si="553"/>
        <v>0.8660254037844386</v>
      </c>
      <c r="FZ2105">
        <f t="shared" si="514"/>
        <v>0.98497422611928565</v>
      </c>
      <c r="GB2105">
        <f t="shared" si="515"/>
        <v>20.014539984388406</v>
      </c>
      <c r="GD2105" s="8">
        <f t="shared" si="554"/>
        <v>-17</v>
      </c>
      <c r="GF2105">
        <f t="shared" si="555"/>
        <v>0.93969262078590832</v>
      </c>
      <c r="GG2105">
        <f t="shared" si="516"/>
        <v>0.98101112546008662</v>
      </c>
      <c r="GI2105">
        <f t="shared" si="517"/>
        <v>19.840028985185313</v>
      </c>
      <c r="GK2105" s="8">
        <f t="shared" si="556"/>
        <v>-20</v>
      </c>
      <c r="GM2105">
        <f t="shared" si="557"/>
        <v>0.98480775301220802</v>
      </c>
      <c r="GN2105">
        <f t="shared" si="518"/>
        <v>0.96149438007669685</v>
      </c>
      <c r="GP2105">
        <f t="shared" si="519"/>
        <v>18.023394859135646</v>
      </c>
      <c r="GR2105" s="8">
        <f t="shared" si="558"/>
        <v>-20</v>
      </c>
      <c r="GT2105">
        <f t="shared" si="559"/>
        <v>0.98480775301220802</v>
      </c>
      <c r="GU2105">
        <f t="shared" si="520"/>
        <v>0.96149438007669685</v>
      </c>
      <c r="GW2105">
        <f t="shared" si="521"/>
        <v>18.023394859135646</v>
      </c>
      <c r="GY2105" s="8">
        <f t="shared" si="560"/>
        <v>-25</v>
      </c>
      <c r="HA2105">
        <f t="shared" si="561"/>
        <v>1</v>
      </c>
      <c r="HB2105">
        <f t="shared" si="522"/>
        <v>1</v>
      </c>
      <c r="HD2105">
        <f t="shared" si="523"/>
        <v>25</v>
      </c>
    </row>
    <row r="2106" spans="1:212" x14ac:dyDescent="0.2">
      <c r="A2106">
        <v>-47</v>
      </c>
      <c r="B2106">
        <f t="shared" si="478"/>
        <v>-47</v>
      </c>
      <c r="C2106">
        <f t="shared" si="479"/>
        <v>-0.17364817766693033</v>
      </c>
      <c r="D2106">
        <f t="shared" si="480"/>
        <v>0.96396997169217635</v>
      </c>
      <c r="E2106">
        <f t="shared" si="524"/>
        <v>-3</v>
      </c>
      <c r="G2106">
        <f t="shared" si="481"/>
        <v>-13.297418619832047</v>
      </c>
      <c r="M2106">
        <f t="shared" si="482"/>
        <v>-0.34202014332566871</v>
      </c>
      <c r="N2106">
        <f t="shared" si="483"/>
        <v>0.8712885921207747</v>
      </c>
      <c r="O2106">
        <f t="shared" si="525"/>
        <v>5</v>
      </c>
      <c r="P2106">
        <f t="shared" si="484"/>
        <v>-10.872961333902383</v>
      </c>
      <c r="Q2106">
        <f t="shared" si="485"/>
        <v>-10.872961333902385</v>
      </c>
      <c r="R2106">
        <f t="shared" si="486"/>
        <v>-0.49999999999999994</v>
      </c>
      <c r="S2106">
        <f t="shared" si="487"/>
        <v>-7.3974596215561128E-2</v>
      </c>
      <c r="U2106">
        <f t="shared" si="526"/>
        <v>7</v>
      </c>
      <c r="X2106">
        <f t="shared" si="488"/>
        <v>-9.3833939954901346</v>
      </c>
      <c r="Z2106">
        <f t="shared" si="527"/>
        <v>-0.64278760968653925</v>
      </c>
      <c r="AA2106">
        <f t="shared" si="489"/>
        <v>-0.44239626309171565</v>
      </c>
      <c r="AB2106">
        <f t="shared" si="528"/>
        <v>-47</v>
      </c>
      <c r="AC2106">
        <f t="shared" si="529"/>
        <v>10</v>
      </c>
      <c r="AE2106">
        <f t="shared" si="490"/>
        <v>-8.4794981488239323</v>
      </c>
      <c r="AG2106">
        <f t="shared" si="530"/>
        <v>-0.76604444311897801</v>
      </c>
      <c r="AH2106">
        <f t="shared" si="491"/>
        <v>-0.79737594337713935</v>
      </c>
      <c r="AJ2106">
        <f t="shared" si="531"/>
        <v>12</v>
      </c>
      <c r="AL2106">
        <f t="shared" si="492"/>
        <v>-6.3761020317433292</v>
      </c>
      <c r="AN2106">
        <f t="shared" si="532"/>
        <v>-0.8660254037844386</v>
      </c>
      <c r="AO2106">
        <f t="shared" si="493"/>
        <v>-1.1281277591147441</v>
      </c>
      <c r="AP2106">
        <f t="shared" si="494"/>
        <v>-47</v>
      </c>
      <c r="AQ2106">
        <f t="shared" si="533"/>
        <v>15</v>
      </c>
      <c r="AS2106">
        <f t="shared" si="495"/>
        <v>-3.8619594257254026</v>
      </c>
      <c r="AU2106">
        <f t="shared" si="534"/>
        <v>-0.93969262078590832</v>
      </c>
      <c r="AV2106">
        <f t="shared" si="496"/>
        <v>-1.4246019837518389</v>
      </c>
      <c r="AX2106">
        <f t="shared" si="535"/>
        <v>18</v>
      </c>
      <c r="AZ2106">
        <f t="shared" si="497"/>
        <v>-7.136236504873715E-2</v>
      </c>
      <c r="BB2106">
        <f t="shared" si="536"/>
        <v>-0.98480775301220802</v>
      </c>
      <c r="BC2106">
        <f t="shared" si="498"/>
        <v>-1.6777903979960205</v>
      </c>
      <c r="BE2106">
        <f t="shared" si="537"/>
        <v>21</v>
      </c>
      <c r="BG2106">
        <f t="shared" si="499"/>
        <v>5.7868969256944878</v>
      </c>
      <c r="BI2106">
        <f t="shared" si="538"/>
        <v>0</v>
      </c>
      <c r="BJ2106">
        <f t="shared" si="500"/>
        <v>1</v>
      </c>
      <c r="BL2106" t="e">
        <f t="shared" si="539"/>
        <v>#DIV/0!</v>
      </c>
      <c r="BN2106" t="e">
        <f t="shared" si="501"/>
        <v>#DIV/0!</v>
      </c>
      <c r="EL2106">
        <v>-47</v>
      </c>
      <c r="EM2106">
        <f t="shared" si="502"/>
        <v>-285.7513075690336</v>
      </c>
      <c r="EN2106">
        <f t="shared" si="540"/>
        <v>1.5300000000000011</v>
      </c>
      <c r="EO2106" s="8">
        <f t="shared" si="541"/>
        <v>-2</v>
      </c>
      <c r="EQ2106">
        <f t="shared" si="542"/>
        <v>0.17364817766693033</v>
      </c>
      <c r="ER2106">
        <f t="shared" si="503"/>
        <v>0.9986996072255625</v>
      </c>
      <c r="ES2106">
        <f t="shared" si="504"/>
        <v>17.660257631345079</v>
      </c>
      <c r="ET2106">
        <f t="shared" si="505"/>
        <v>17.660257631345079</v>
      </c>
      <c r="EU2106" s="8">
        <f t="shared" si="543"/>
        <v>-4</v>
      </c>
      <c r="EW2106">
        <f t="shared" si="544"/>
        <v>0.34202014332566871</v>
      </c>
      <c r="EX2106">
        <f t="shared" si="506"/>
        <v>0.99441584371801539</v>
      </c>
      <c r="EZ2106">
        <f t="shared" si="507"/>
        <v>17.286082959411889</v>
      </c>
      <c r="FB2106" s="8">
        <f t="shared" si="562"/>
        <v>-6</v>
      </c>
      <c r="FD2106">
        <f t="shared" si="545"/>
        <v>0.49999999999999994</v>
      </c>
      <c r="FE2106">
        <f t="shared" si="508"/>
        <v>0.9860254037844387</v>
      </c>
      <c r="FG2106">
        <f t="shared" si="509"/>
        <v>16.670248639404857</v>
      </c>
      <c r="FI2106" s="8">
        <f t="shared" si="546"/>
        <v>-9</v>
      </c>
      <c r="FK2106">
        <f t="shared" si="547"/>
        <v>0.64278760968653925</v>
      </c>
      <c r="FL2106">
        <f t="shared" si="510"/>
        <v>0.9974479826061321</v>
      </c>
      <c r="FN2106">
        <f t="shared" si="511"/>
        <v>22.223152266939049</v>
      </c>
      <c r="FP2106" s="8">
        <f t="shared" si="548"/>
        <v>-11</v>
      </c>
      <c r="FQ2106" s="8">
        <f t="shared" si="549"/>
        <v>-47</v>
      </c>
      <c r="FR2106">
        <f t="shared" si="550"/>
        <v>0.76604444311897801</v>
      </c>
      <c r="FS2106">
        <f t="shared" si="512"/>
        <v>0.97984716465888966</v>
      </c>
      <c r="FT2106" t="e">
        <f t="shared" si="513"/>
        <v>#NUM!</v>
      </c>
      <c r="FU2106" t="e">
        <f t="shared" si="551"/>
        <v>#NUM!</v>
      </c>
      <c r="FW2106" s="8">
        <f t="shared" si="552"/>
        <v>-14</v>
      </c>
      <c r="FY2106">
        <f t="shared" si="553"/>
        <v>0.8660254037844386</v>
      </c>
      <c r="FZ2106">
        <f t="shared" si="514"/>
        <v>0.98497422611928565</v>
      </c>
      <c r="GB2106">
        <f t="shared" si="515"/>
        <v>20.014539984388406</v>
      </c>
      <c r="GD2106" s="8">
        <f t="shared" si="554"/>
        <v>-17</v>
      </c>
      <c r="GF2106">
        <f t="shared" si="555"/>
        <v>0.93969262078590832</v>
      </c>
      <c r="GG2106">
        <f t="shared" si="516"/>
        <v>0.98101112546008662</v>
      </c>
      <c r="GI2106">
        <f t="shared" si="517"/>
        <v>19.840028985185313</v>
      </c>
      <c r="GK2106" s="8">
        <f t="shared" si="556"/>
        <v>-20</v>
      </c>
      <c r="GM2106">
        <f t="shared" si="557"/>
        <v>0.98480775301220802</v>
      </c>
      <c r="GN2106">
        <f t="shared" si="518"/>
        <v>0.96149438007669685</v>
      </c>
      <c r="GP2106">
        <f t="shared" si="519"/>
        <v>18.023394859135646</v>
      </c>
      <c r="GR2106" s="8">
        <f t="shared" si="558"/>
        <v>-20</v>
      </c>
      <c r="GT2106">
        <f t="shared" si="559"/>
        <v>0.98480775301220802</v>
      </c>
      <c r="GU2106">
        <f t="shared" si="520"/>
        <v>0.96149438007669685</v>
      </c>
      <c r="GW2106">
        <f t="shared" si="521"/>
        <v>18.023394859135646</v>
      </c>
      <c r="GY2106" s="8">
        <f t="shared" si="560"/>
        <v>-25</v>
      </c>
      <c r="HA2106">
        <f t="shared" si="561"/>
        <v>1</v>
      </c>
      <c r="HB2106">
        <f t="shared" si="522"/>
        <v>1</v>
      </c>
      <c r="HD2106">
        <f t="shared" si="523"/>
        <v>25</v>
      </c>
    </row>
    <row r="2107" spans="1:212" x14ac:dyDescent="0.2">
      <c r="A2107">
        <v>-46</v>
      </c>
      <c r="B2107">
        <f t="shared" si="478"/>
        <v>-46</v>
      </c>
      <c r="C2107">
        <f t="shared" si="479"/>
        <v>-0.17364817766693033</v>
      </c>
      <c r="D2107">
        <f t="shared" si="480"/>
        <v>0.96396997169217635</v>
      </c>
      <c r="E2107">
        <f t="shared" si="524"/>
        <v>-3</v>
      </c>
      <c r="G2107">
        <f t="shared" si="481"/>
        <v>-13.297418619832047</v>
      </c>
      <c r="M2107">
        <f t="shared" si="482"/>
        <v>-0.34202014332566871</v>
      </c>
      <c r="N2107">
        <f t="shared" si="483"/>
        <v>0.8712885921207747</v>
      </c>
      <c r="O2107">
        <f t="shared" si="525"/>
        <v>5</v>
      </c>
      <c r="P2107">
        <f t="shared" si="484"/>
        <v>-10.872961333902383</v>
      </c>
      <c r="Q2107">
        <f t="shared" si="485"/>
        <v>-10.872961333902385</v>
      </c>
      <c r="R2107">
        <f t="shared" si="486"/>
        <v>-0.49999999999999994</v>
      </c>
      <c r="S2107">
        <f t="shared" si="487"/>
        <v>-5.397459621556111E-2</v>
      </c>
      <c r="U2107">
        <f t="shared" si="526"/>
        <v>7</v>
      </c>
      <c r="X2107">
        <f t="shared" si="488"/>
        <v>-9.3833939954901346</v>
      </c>
      <c r="Z2107">
        <f t="shared" si="527"/>
        <v>-0.64278760968653925</v>
      </c>
      <c r="AA2107">
        <f t="shared" si="489"/>
        <v>-0.41668475870425425</v>
      </c>
      <c r="AB2107">
        <f t="shared" si="528"/>
        <v>-46</v>
      </c>
      <c r="AC2107">
        <f t="shared" si="529"/>
        <v>10</v>
      </c>
      <c r="AE2107">
        <f t="shared" si="490"/>
        <v>-8.4794981488239323</v>
      </c>
      <c r="AG2107">
        <f t="shared" si="530"/>
        <v>-0.76604444311897801</v>
      </c>
      <c r="AH2107">
        <f t="shared" si="491"/>
        <v>-0.76673416565238017</v>
      </c>
      <c r="AJ2107">
        <f t="shared" si="531"/>
        <v>12</v>
      </c>
      <c r="AL2107">
        <f t="shared" si="492"/>
        <v>-6.3761020317433292</v>
      </c>
      <c r="AN2107">
        <f t="shared" si="532"/>
        <v>-0.8660254037844386</v>
      </c>
      <c r="AO2107">
        <f t="shared" si="493"/>
        <v>-1.0934867429633668</v>
      </c>
      <c r="AP2107">
        <f t="shared" si="494"/>
        <v>-46</v>
      </c>
      <c r="AQ2107">
        <f t="shared" si="533"/>
        <v>15</v>
      </c>
      <c r="AS2107">
        <f t="shared" si="495"/>
        <v>-3.8619594257254026</v>
      </c>
      <c r="AU2107">
        <f t="shared" si="534"/>
        <v>-0.93969262078590832</v>
      </c>
      <c r="AV2107">
        <f t="shared" si="496"/>
        <v>-1.3870142789204025</v>
      </c>
      <c r="AX2107">
        <f t="shared" si="535"/>
        <v>18</v>
      </c>
      <c r="AZ2107">
        <f t="shared" si="497"/>
        <v>-7.136236504873715E-2</v>
      </c>
      <c r="BB2107">
        <f t="shared" si="536"/>
        <v>-0.98480775301220802</v>
      </c>
      <c r="BC2107">
        <f t="shared" si="498"/>
        <v>-1.6383980878755322</v>
      </c>
      <c r="BE2107">
        <f t="shared" si="537"/>
        <v>21</v>
      </c>
      <c r="BG2107">
        <f t="shared" si="499"/>
        <v>5.7868969256944878</v>
      </c>
      <c r="BI2107">
        <f t="shared" si="538"/>
        <v>0</v>
      </c>
      <c r="BJ2107">
        <f t="shared" si="500"/>
        <v>1</v>
      </c>
      <c r="BL2107" t="e">
        <f t="shared" si="539"/>
        <v>#DIV/0!</v>
      </c>
      <c r="BN2107" t="e">
        <f t="shared" si="501"/>
        <v>#DIV/0!</v>
      </c>
      <c r="EL2107">
        <v>-46</v>
      </c>
      <c r="EM2107">
        <f t="shared" si="502"/>
        <v>-285.7513075690336</v>
      </c>
      <c r="EN2107">
        <f t="shared" si="540"/>
        <v>1.5400000000000011</v>
      </c>
      <c r="EO2107" s="8">
        <f t="shared" si="541"/>
        <v>-2</v>
      </c>
      <c r="EQ2107">
        <f t="shared" si="542"/>
        <v>0.17364817766693033</v>
      </c>
      <c r="ER2107">
        <f t="shared" si="503"/>
        <v>0.9986996072255625</v>
      </c>
      <c r="ES2107">
        <f t="shared" si="504"/>
        <v>17.660257631345079</v>
      </c>
      <c r="ET2107">
        <f t="shared" si="505"/>
        <v>17.660257631345079</v>
      </c>
      <c r="EU2107" s="8">
        <f t="shared" si="543"/>
        <v>-4</v>
      </c>
      <c r="EW2107">
        <f t="shared" si="544"/>
        <v>0.34202014332566871</v>
      </c>
      <c r="EX2107">
        <f t="shared" si="506"/>
        <v>0.99441584371801539</v>
      </c>
      <c r="EZ2107">
        <f t="shared" si="507"/>
        <v>17.286082959411889</v>
      </c>
      <c r="FB2107" s="8">
        <f t="shared" si="562"/>
        <v>-6</v>
      </c>
      <c r="FD2107">
        <f t="shared" si="545"/>
        <v>0.49999999999999994</v>
      </c>
      <c r="FE2107">
        <f t="shared" si="508"/>
        <v>0.9860254037844387</v>
      </c>
      <c r="FG2107">
        <f t="shared" si="509"/>
        <v>16.670248639404857</v>
      </c>
      <c r="FI2107" s="8">
        <f t="shared" si="546"/>
        <v>-9</v>
      </c>
      <c r="FK2107">
        <f t="shared" si="547"/>
        <v>0.64278760968653925</v>
      </c>
      <c r="FL2107">
        <f t="shared" si="510"/>
        <v>0.9974479826061321</v>
      </c>
      <c r="FN2107">
        <f t="shared" si="511"/>
        <v>22.223152266939049</v>
      </c>
      <c r="FP2107" s="8">
        <f t="shared" si="548"/>
        <v>-11</v>
      </c>
      <c r="FQ2107" s="8">
        <f t="shared" si="549"/>
        <v>-46</v>
      </c>
      <c r="FR2107">
        <f t="shared" si="550"/>
        <v>0.76604444311897801</v>
      </c>
      <c r="FS2107">
        <f t="shared" si="512"/>
        <v>0.97984716465888966</v>
      </c>
      <c r="FT2107" t="e">
        <f t="shared" si="513"/>
        <v>#NUM!</v>
      </c>
      <c r="FU2107" t="e">
        <f t="shared" si="551"/>
        <v>#NUM!</v>
      </c>
      <c r="FW2107" s="8">
        <f t="shared" si="552"/>
        <v>-14</v>
      </c>
      <c r="FY2107">
        <f t="shared" si="553"/>
        <v>0.8660254037844386</v>
      </c>
      <c r="FZ2107">
        <f t="shared" si="514"/>
        <v>0.98497422611928565</v>
      </c>
      <c r="GB2107">
        <f t="shared" si="515"/>
        <v>20.014539984388406</v>
      </c>
      <c r="GD2107" s="8">
        <f t="shared" si="554"/>
        <v>-17</v>
      </c>
      <c r="GF2107">
        <f t="shared" si="555"/>
        <v>0.93969262078590832</v>
      </c>
      <c r="GG2107">
        <f t="shared" si="516"/>
        <v>0.98101112546008662</v>
      </c>
      <c r="GI2107">
        <f t="shared" si="517"/>
        <v>19.840028985185313</v>
      </c>
      <c r="GK2107" s="8">
        <f t="shared" si="556"/>
        <v>-20</v>
      </c>
      <c r="GM2107">
        <f t="shared" si="557"/>
        <v>0.98480775301220802</v>
      </c>
      <c r="GN2107">
        <f t="shared" si="518"/>
        <v>0.96149438007669685</v>
      </c>
      <c r="GP2107">
        <f t="shared" si="519"/>
        <v>18.023394859135646</v>
      </c>
      <c r="GR2107" s="8">
        <f t="shared" si="558"/>
        <v>-20</v>
      </c>
      <c r="GT2107">
        <f t="shared" si="559"/>
        <v>0.98480775301220802</v>
      </c>
      <c r="GU2107">
        <f t="shared" si="520"/>
        <v>0.96149438007669685</v>
      </c>
      <c r="GW2107">
        <f t="shared" si="521"/>
        <v>18.023394859135646</v>
      </c>
      <c r="GY2107" s="8">
        <f t="shared" si="560"/>
        <v>-25</v>
      </c>
      <c r="HA2107">
        <f t="shared" si="561"/>
        <v>1</v>
      </c>
      <c r="HB2107">
        <f t="shared" si="522"/>
        <v>1</v>
      </c>
      <c r="HD2107">
        <f t="shared" si="523"/>
        <v>25</v>
      </c>
    </row>
    <row r="2108" spans="1:212" x14ac:dyDescent="0.2">
      <c r="A2108">
        <v>-45</v>
      </c>
      <c r="B2108">
        <f t="shared" si="478"/>
        <v>-45</v>
      </c>
      <c r="C2108">
        <f t="shared" si="479"/>
        <v>-0.17364817766693033</v>
      </c>
      <c r="D2108">
        <f t="shared" si="480"/>
        <v>0.96396997169217635</v>
      </c>
      <c r="E2108">
        <f t="shared" si="524"/>
        <v>-3</v>
      </c>
      <c r="G2108">
        <f t="shared" si="481"/>
        <v>-13.297418619832047</v>
      </c>
      <c r="M2108">
        <f t="shared" si="482"/>
        <v>-0.34202014332566871</v>
      </c>
      <c r="N2108">
        <f t="shared" si="483"/>
        <v>0.8712885921207747</v>
      </c>
      <c r="O2108">
        <f t="shared" si="525"/>
        <v>5</v>
      </c>
      <c r="P2108">
        <f t="shared" si="484"/>
        <v>-10.872961333902383</v>
      </c>
      <c r="Q2108">
        <f t="shared" si="485"/>
        <v>-10.872961333902385</v>
      </c>
      <c r="R2108">
        <f t="shared" si="486"/>
        <v>-0.49999999999999994</v>
      </c>
      <c r="S2108">
        <f t="shared" si="487"/>
        <v>-3.3974596215561204E-2</v>
      </c>
      <c r="U2108">
        <f t="shared" si="526"/>
        <v>7</v>
      </c>
      <c r="X2108">
        <f t="shared" si="488"/>
        <v>-9.3833939954901346</v>
      </c>
      <c r="Z2108">
        <f t="shared" si="527"/>
        <v>-0.64278760968653925</v>
      </c>
      <c r="AA2108">
        <f t="shared" si="489"/>
        <v>-0.39097325431679264</v>
      </c>
      <c r="AB2108">
        <f t="shared" si="528"/>
        <v>-45</v>
      </c>
      <c r="AC2108">
        <f t="shared" si="529"/>
        <v>10</v>
      </c>
      <c r="AE2108">
        <f t="shared" si="490"/>
        <v>-8.4794981488239323</v>
      </c>
      <c r="AG2108">
        <f t="shared" si="530"/>
        <v>-0.76604444311897801</v>
      </c>
      <c r="AH2108">
        <f t="shared" si="491"/>
        <v>-0.73609238792762099</v>
      </c>
      <c r="AJ2108">
        <f t="shared" si="531"/>
        <v>12</v>
      </c>
      <c r="AL2108">
        <f t="shared" si="492"/>
        <v>-6.3761020317433292</v>
      </c>
      <c r="AN2108">
        <f t="shared" si="532"/>
        <v>-0.8660254037844386</v>
      </c>
      <c r="AO2108">
        <f t="shared" si="493"/>
        <v>-1.0588457268119891</v>
      </c>
      <c r="AP2108">
        <f t="shared" si="494"/>
        <v>-45</v>
      </c>
      <c r="AQ2108">
        <f t="shared" si="533"/>
        <v>15</v>
      </c>
      <c r="AS2108">
        <f t="shared" si="495"/>
        <v>-3.8619594257254026</v>
      </c>
      <c r="AU2108">
        <f t="shared" si="534"/>
        <v>-0.93969262078590832</v>
      </c>
      <c r="AV2108">
        <f t="shared" si="496"/>
        <v>-1.3494265740889662</v>
      </c>
      <c r="AX2108">
        <f t="shared" si="535"/>
        <v>18</v>
      </c>
      <c r="AZ2108">
        <f t="shared" si="497"/>
        <v>-7.136236504873715E-2</v>
      </c>
      <c r="BB2108">
        <f t="shared" si="536"/>
        <v>-0.98480775301220802</v>
      </c>
      <c r="BC2108">
        <f t="shared" si="498"/>
        <v>-1.5990057777550439</v>
      </c>
      <c r="BE2108">
        <f t="shared" si="537"/>
        <v>21</v>
      </c>
      <c r="BG2108">
        <f t="shared" si="499"/>
        <v>5.7868969256944878</v>
      </c>
      <c r="BI2108">
        <f t="shared" si="538"/>
        <v>0</v>
      </c>
      <c r="BJ2108">
        <f t="shared" si="500"/>
        <v>1</v>
      </c>
      <c r="BL2108" t="e">
        <f t="shared" si="539"/>
        <v>#DIV/0!</v>
      </c>
      <c r="BN2108" t="e">
        <f t="shared" si="501"/>
        <v>#DIV/0!</v>
      </c>
      <c r="EL2108">
        <v>-45</v>
      </c>
      <c r="EM2108">
        <f t="shared" si="502"/>
        <v>-285.7513075690336</v>
      </c>
      <c r="EN2108">
        <f t="shared" si="540"/>
        <v>1.5500000000000012</v>
      </c>
      <c r="EO2108" s="8">
        <f t="shared" si="541"/>
        <v>-2</v>
      </c>
      <c r="EQ2108">
        <f t="shared" si="542"/>
        <v>0.17364817766693033</v>
      </c>
      <c r="ER2108">
        <f t="shared" si="503"/>
        <v>0.9986996072255625</v>
      </c>
      <c r="ES2108">
        <f t="shared" si="504"/>
        <v>17.660257631345079</v>
      </c>
      <c r="ET2108">
        <f t="shared" si="505"/>
        <v>17.660257631345079</v>
      </c>
      <c r="EU2108" s="8">
        <f t="shared" si="543"/>
        <v>-4</v>
      </c>
      <c r="EW2108">
        <f t="shared" si="544"/>
        <v>0.34202014332566871</v>
      </c>
      <c r="EX2108">
        <f t="shared" si="506"/>
        <v>0.99441584371801539</v>
      </c>
      <c r="EZ2108">
        <f t="shared" si="507"/>
        <v>17.286082959411889</v>
      </c>
      <c r="FB2108" s="8">
        <f t="shared" si="562"/>
        <v>-6</v>
      </c>
      <c r="FD2108">
        <f t="shared" si="545"/>
        <v>0.49999999999999994</v>
      </c>
      <c r="FE2108">
        <f t="shared" si="508"/>
        <v>0.9860254037844387</v>
      </c>
      <c r="FG2108">
        <f t="shared" si="509"/>
        <v>16.670248639404857</v>
      </c>
      <c r="FI2108" s="8">
        <f t="shared" si="546"/>
        <v>-9</v>
      </c>
      <c r="FK2108">
        <f t="shared" si="547"/>
        <v>0.64278760968653925</v>
      </c>
      <c r="FL2108">
        <f t="shared" si="510"/>
        <v>0.9974479826061321</v>
      </c>
      <c r="FN2108">
        <f t="shared" si="511"/>
        <v>22.223152266939049</v>
      </c>
      <c r="FP2108" s="8">
        <f t="shared" si="548"/>
        <v>-11</v>
      </c>
      <c r="FQ2108" s="8">
        <f t="shared" si="549"/>
        <v>-45</v>
      </c>
      <c r="FR2108">
        <f t="shared" si="550"/>
        <v>0.76604444311897801</v>
      </c>
      <c r="FS2108">
        <f t="shared" si="512"/>
        <v>0.97984716465888966</v>
      </c>
      <c r="FT2108" t="e">
        <f t="shared" si="513"/>
        <v>#NUM!</v>
      </c>
      <c r="FU2108" t="e">
        <f t="shared" si="551"/>
        <v>#NUM!</v>
      </c>
      <c r="FW2108" s="8">
        <f t="shared" si="552"/>
        <v>-14</v>
      </c>
      <c r="FY2108">
        <f t="shared" si="553"/>
        <v>0.8660254037844386</v>
      </c>
      <c r="FZ2108">
        <f t="shared" si="514"/>
        <v>0.98497422611928565</v>
      </c>
      <c r="GB2108">
        <f t="shared" si="515"/>
        <v>20.014539984388406</v>
      </c>
      <c r="GD2108" s="8">
        <f t="shared" si="554"/>
        <v>-17</v>
      </c>
      <c r="GF2108">
        <f t="shared" si="555"/>
        <v>0.93969262078590832</v>
      </c>
      <c r="GG2108">
        <f t="shared" si="516"/>
        <v>0.98101112546008662</v>
      </c>
      <c r="GI2108">
        <f t="shared" si="517"/>
        <v>19.840028985185313</v>
      </c>
      <c r="GK2108" s="8">
        <f t="shared" si="556"/>
        <v>-20</v>
      </c>
      <c r="GM2108">
        <f t="shared" si="557"/>
        <v>0.98480775301220802</v>
      </c>
      <c r="GN2108">
        <f t="shared" si="518"/>
        <v>0.96149438007669685</v>
      </c>
      <c r="GP2108">
        <f t="shared" si="519"/>
        <v>18.023394859135646</v>
      </c>
      <c r="GR2108" s="8">
        <f t="shared" si="558"/>
        <v>-20</v>
      </c>
      <c r="GT2108">
        <f t="shared" si="559"/>
        <v>0.98480775301220802</v>
      </c>
      <c r="GU2108">
        <f t="shared" si="520"/>
        <v>0.96149438007669685</v>
      </c>
      <c r="GW2108">
        <f t="shared" si="521"/>
        <v>18.023394859135646</v>
      </c>
      <c r="GY2108" s="8">
        <f t="shared" si="560"/>
        <v>-25</v>
      </c>
      <c r="HA2108">
        <f t="shared" si="561"/>
        <v>1</v>
      </c>
      <c r="HB2108">
        <f t="shared" si="522"/>
        <v>1</v>
      </c>
      <c r="HD2108">
        <f t="shared" si="523"/>
        <v>25</v>
      </c>
    </row>
    <row r="2109" spans="1:212" x14ac:dyDescent="0.2">
      <c r="A2109">
        <v>-44</v>
      </c>
      <c r="B2109">
        <f t="shared" si="478"/>
        <v>-44</v>
      </c>
      <c r="C2109">
        <f t="shared" si="479"/>
        <v>-0.17364817766693033</v>
      </c>
      <c r="D2109">
        <f t="shared" si="480"/>
        <v>0.96396997169217635</v>
      </c>
      <c r="E2109">
        <f t="shared" si="524"/>
        <v>-3</v>
      </c>
      <c r="G2109">
        <f t="shared" si="481"/>
        <v>-13.297418619832047</v>
      </c>
      <c r="M2109">
        <f t="shared" si="482"/>
        <v>-0.34202014332566871</v>
      </c>
      <c r="N2109">
        <f t="shared" si="483"/>
        <v>0.8712885921207747</v>
      </c>
      <c r="O2109">
        <f t="shared" si="525"/>
        <v>5</v>
      </c>
      <c r="P2109">
        <f t="shared" si="484"/>
        <v>-10.872961333902383</v>
      </c>
      <c r="Q2109">
        <f t="shared" si="485"/>
        <v>-10.872961333902385</v>
      </c>
      <c r="R2109">
        <f t="shared" si="486"/>
        <v>-0.49999999999999994</v>
      </c>
      <c r="S2109">
        <f t="shared" si="487"/>
        <v>-1.3974596215561186E-2</v>
      </c>
      <c r="U2109">
        <f t="shared" si="526"/>
        <v>7</v>
      </c>
      <c r="X2109">
        <f t="shared" si="488"/>
        <v>-9.3833939954901346</v>
      </c>
      <c r="Z2109">
        <f t="shared" si="527"/>
        <v>-0.64278760968653925</v>
      </c>
      <c r="AA2109">
        <f t="shared" si="489"/>
        <v>-0.36526174992933103</v>
      </c>
      <c r="AB2109">
        <f t="shared" si="528"/>
        <v>-44</v>
      </c>
      <c r="AC2109">
        <f t="shared" si="529"/>
        <v>10</v>
      </c>
      <c r="AE2109">
        <f t="shared" si="490"/>
        <v>-8.4794981488239323</v>
      </c>
      <c r="AG2109">
        <f t="shared" si="530"/>
        <v>-0.76604444311897801</v>
      </c>
      <c r="AH2109">
        <f t="shared" si="491"/>
        <v>-0.70545061020286182</v>
      </c>
      <c r="AJ2109">
        <f t="shared" si="531"/>
        <v>12</v>
      </c>
      <c r="AL2109">
        <f t="shared" si="492"/>
        <v>-6.3761020317433292</v>
      </c>
      <c r="AN2109">
        <f t="shared" si="532"/>
        <v>-0.8660254037844386</v>
      </c>
      <c r="AO2109">
        <f t="shared" si="493"/>
        <v>-1.0242047106606118</v>
      </c>
      <c r="AP2109">
        <f t="shared" si="494"/>
        <v>-44</v>
      </c>
      <c r="AQ2109">
        <f t="shared" si="533"/>
        <v>15</v>
      </c>
      <c r="AS2109">
        <f t="shared" si="495"/>
        <v>-3.8619594257254026</v>
      </c>
      <c r="AU2109">
        <f t="shared" si="534"/>
        <v>-0.93969262078590832</v>
      </c>
      <c r="AV2109">
        <f t="shared" si="496"/>
        <v>-1.3118388692575298</v>
      </c>
      <c r="AX2109">
        <f t="shared" si="535"/>
        <v>18</v>
      </c>
      <c r="AZ2109">
        <f t="shared" si="497"/>
        <v>-7.136236504873715E-2</v>
      </c>
      <c r="BB2109">
        <f t="shared" si="536"/>
        <v>-0.98480775301220802</v>
      </c>
      <c r="BC2109">
        <f t="shared" si="498"/>
        <v>-1.5596134676345557</v>
      </c>
      <c r="BE2109">
        <f t="shared" si="537"/>
        <v>21</v>
      </c>
      <c r="BG2109">
        <f t="shared" si="499"/>
        <v>5.7868969256944878</v>
      </c>
      <c r="BI2109">
        <f t="shared" si="538"/>
        <v>0</v>
      </c>
      <c r="BJ2109">
        <f t="shared" si="500"/>
        <v>1</v>
      </c>
      <c r="BL2109" t="e">
        <f t="shared" si="539"/>
        <v>#DIV/0!</v>
      </c>
      <c r="BN2109" t="e">
        <f t="shared" si="501"/>
        <v>#DIV/0!</v>
      </c>
      <c r="EL2109">
        <v>-44</v>
      </c>
      <c r="EM2109">
        <f t="shared" si="502"/>
        <v>-285.7513075690336</v>
      </c>
      <c r="EN2109">
        <f t="shared" si="540"/>
        <v>1.5600000000000012</v>
      </c>
      <c r="EO2109" s="8">
        <f t="shared" si="541"/>
        <v>-2</v>
      </c>
      <c r="EQ2109">
        <f t="shared" si="542"/>
        <v>0.17364817766693033</v>
      </c>
      <c r="ER2109">
        <f t="shared" si="503"/>
        <v>0.9986996072255625</v>
      </c>
      <c r="ES2109">
        <f t="shared" si="504"/>
        <v>17.660257631345079</v>
      </c>
      <c r="ET2109">
        <f t="shared" si="505"/>
        <v>17.660257631345079</v>
      </c>
      <c r="EU2109" s="8">
        <f t="shared" si="543"/>
        <v>-4</v>
      </c>
      <c r="EW2109">
        <f t="shared" si="544"/>
        <v>0.34202014332566871</v>
      </c>
      <c r="EX2109">
        <f t="shared" si="506"/>
        <v>0.99441584371801539</v>
      </c>
      <c r="EZ2109">
        <f t="shared" si="507"/>
        <v>17.286082959411889</v>
      </c>
      <c r="FB2109" s="8">
        <f t="shared" si="562"/>
        <v>-6</v>
      </c>
      <c r="FD2109">
        <f t="shared" si="545"/>
        <v>0.49999999999999994</v>
      </c>
      <c r="FE2109">
        <f t="shared" si="508"/>
        <v>0.9860254037844387</v>
      </c>
      <c r="FG2109">
        <f t="shared" si="509"/>
        <v>16.670248639404857</v>
      </c>
      <c r="FI2109" s="8">
        <f t="shared" si="546"/>
        <v>-9</v>
      </c>
      <c r="FK2109">
        <f t="shared" si="547"/>
        <v>0.64278760968653925</v>
      </c>
      <c r="FL2109">
        <f t="shared" si="510"/>
        <v>0.9974479826061321</v>
      </c>
      <c r="FN2109">
        <f t="shared" si="511"/>
        <v>22.223152266939049</v>
      </c>
      <c r="FP2109" s="8">
        <f t="shared" si="548"/>
        <v>-11</v>
      </c>
      <c r="FQ2109" s="8">
        <f t="shared" si="549"/>
        <v>-44</v>
      </c>
      <c r="FR2109">
        <f t="shared" si="550"/>
        <v>0.76604444311897801</v>
      </c>
      <c r="FS2109">
        <f t="shared" si="512"/>
        <v>0.97984716465888966</v>
      </c>
      <c r="FT2109" t="e">
        <f t="shared" si="513"/>
        <v>#NUM!</v>
      </c>
      <c r="FU2109" t="e">
        <f t="shared" si="551"/>
        <v>#NUM!</v>
      </c>
      <c r="FW2109" s="8">
        <f t="shared" si="552"/>
        <v>-14</v>
      </c>
      <c r="FY2109">
        <f t="shared" si="553"/>
        <v>0.8660254037844386</v>
      </c>
      <c r="FZ2109">
        <f t="shared" si="514"/>
        <v>0.98497422611928565</v>
      </c>
      <c r="GB2109">
        <f t="shared" si="515"/>
        <v>20.014539984388406</v>
      </c>
      <c r="GD2109" s="8">
        <f t="shared" si="554"/>
        <v>-17</v>
      </c>
      <c r="GF2109">
        <f t="shared" si="555"/>
        <v>0.93969262078590832</v>
      </c>
      <c r="GG2109">
        <f t="shared" si="516"/>
        <v>0.98101112546008662</v>
      </c>
      <c r="GI2109">
        <f t="shared" si="517"/>
        <v>19.840028985185313</v>
      </c>
      <c r="GK2109" s="8">
        <f t="shared" si="556"/>
        <v>-20</v>
      </c>
      <c r="GM2109">
        <f t="shared" si="557"/>
        <v>0.98480775301220802</v>
      </c>
      <c r="GN2109">
        <f t="shared" si="518"/>
        <v>0.96149438007669685</v>
      </c>
      <c r="GP2109">
        <f t="shared" si="519"/>
        <v>18.023394859135646</v>
      </c>
      <c r="GR2109" s="8">
        <f t="shared" si="558"/>
        <v>-20</v>
      </c>
      <c r="GT2109">
        <f t="shared" si="559"/>
        <v>0.98480775301220802</v>
      </c>
      <c r="GU2109">
        <f t="shared" si="520"/>
        <v>0.96149438007669685</v>
      </c>
      <c r="GW2109">
        <f t="shared" si="521"/>
        <v>18.023394859135646</v>
      </c>
      <c r="GY2109" s="8">
        <f t="shared" si="560"/>
        <v>-25</v>
      </c>
      <c r="HA2109">
        <f t="shared" si="561"/>
        <v>1</v>
      </c>
      <c r="HB2109">
        <f t="shared" si="522"/>
        <v>1</v>
      </c>
      <c r="HD2109">
        <f t="shared" si="523"/>
        <v>25</v>
      </c>
    </row>
    <row r="2110" spans="1:212" x14ac:dyDescent="0.2">
      <c r="A2110">
        <v>-43</v>
      </c>
      <c r="B2110">
        <f t="shared" si="478"/>
        <v>-43</v>
      </c>
      <c r="C2110">
        <f t="shared" si="479"/>
        <v>-0.17364817766693033</v>
      </c>
      <c r="D2110">
        <f t="shared" si="480"/>
        <v>0.96396997169217635</v>
      </c>
      <c r="E2110">
        <f t="shared" si="524"/>
        <v>-3</v>
      </c>
      <c r="G2110">
        <f t="shared" si="481"/>
        <v>-13.297418619832047</v>
      </c>
      <c r="M2110">
        <f t="shared" si="482"/>
        <v>-0.34202014332566871</v>
      </c>
      <c r="N2110">
        <f t="shared" si="483"/>
        <v>0.8712885921207747</v>
      </c>
      <c r="O2110">
        <f t="shared" si="525"/>
        <v>5</v>
      </c>
      <c r="P2110">
        <f t="shared" si="484"/>
        <v>-10.872961333902383</v>
      </c>
      <c r="Q2110">
        <f t="shared" si="485"/>
        <v>-10.872961333902385</v>
      </c>
      <c r="R2110">
        <f t="shared" si="486"/>
        <v>-0.49999999999999994</v>
      </c>
      <c r="S2110">
        <f t="shared" si="487"/>
        <v>6.025403784438832E-3</v>
      </c>
      <c r="U2110">
        <f t="shared" si="526"/>
        <v>7</v>
      </c>
      <c r="X2110">
        <f t="shared" si="488"/>
        <v>-9.3833939954901346</v>
      </c>
      <c r="Z2110">
        <f t="shared" si="527"/>
        <v>-0.64278760968653925</v>
      </c>
      <c r="AA2110">
        <f t="shared" si="489"/>
        <v>-0.33955024554186941</v>
      </c>
      <c r="AB2110">
        <f t="shared" si="528"/>
        <v>-43</v>
      </c>
      <c r="AC2110">
        <f t="shared" si="529"/>
        <v>10</v>
      </c>
      <c r="AE2110">
        <f t="shared" si="490"/>
        <v>-8.4794981488239323</v>
      </c>
      <c r="AG2110">
        <f t="shared" si="530"/>
        <v>-0.76604444311897801</v>
      </c>
      <c r="AH2110">
        <f t="shared" si="491"/>
        <v>-0.67480883247810286</v>
      </c>
      <c r="AJ2110">
        <f t="shared" si="531"/>
        <v>12</v>
      </c>
      <c r="AL2110">
        <f t="shared" si="492"/>
        <v>-6.3761020317433292</v>
      </c>
      <c r="AN2110">
        <f t="shared" si="532"/>
        <v>-0.8660254037844386</v>
      </c>
      <c r="AO2110">
        <f t="shared" si="493"/>
        <v>-0.98956369450923398</v>
      </c>
      <c r="AP2110">
        <f t="shared" si="494"/>
        <v>-43</v>
      </c>
      <c r="AQ2110">
        <f t="shared" si="533"/>
        <v>15</v>
      </c>
      <c r="AS2110">
        <f t="shared" si="495"/>
        <v>-3.8619594257254026</v>
      </c>
      <c r="AU2110">
        <f t="shared" si="534"/>
        <v>-0.93969262078590832</v>
      </c>
      <c r="AV2110">
        <f t="shared" si="496"/>
        <v>-1.2742511644260937</v>
      </c>
      <c r="AX2110">
        <f t="shared" si="535"/>
        <v>18</v>
      </c>
      <c r="AZ2110">
        <f t="shared" si="497"/>
        <v>-7.136236504873715E-2</v>
      </c>
      <c r="BB2110">
        <f t="shared" si="536"/>
        <v>-0.98480775301220802</v>
      </c>
      <c r="BC2110">
        <f t="shared" si="498"/>
        <v>-1.5202211575140674</v>
      </c>
      <c r="BE2110">
        <f t="shared" si="537"/>
        <v>21</v>
      </c>
      <c r="BG2110">
        <f t="shared" si="499"/>
        <v>5.7868969256944878</v>
      </c>
      <c r="BI2110">
        <f t="shared" si="538"/>
        <v>0</v>
      </c>
      <c r="BJ2110">
        <f t="shared" si="500"/>
        <v>1</v>
      </c>
      <c r="BL2110" t="e">
        <f t="shared" si="539"/>
        <v>#DIV/0!</v>
      </c>
      <c r="BN2110" t="e">
        <f t="shared" si="501"/>
        <v>#DIV/0!</v>
      </c>
      <c r="EL2110">
        <v>-43</v>
      </c>
      <c r="EM2110">
        <f t="shared" si="502"/>
        <v>-285.7513075690336</v>
      </c>
      <c r="EN2110">
        <f t="shared" si="540"/>
        <v>1.5700000000000012</v>
      </c>
      <c r="EO2110" s="8">
        <f t="shared" si="541"/>
        <v>-2</v>
      </c>
      <c r="EQ2110">
        <f t="shared" si="542"/>
        <v>0.17364817766693033</v>
      </c>
      <c r="ER2110">
        <f t="shared" si="503"/>
        <v>0.9986996072255625</v>
      </c>
      <c r="ES2110">
        <f t="shared" si="504"/>
        <v>17.660257631345079</v>
      </c>
      <c r="ET2110">
        <f t="shared" si="505"/>
        <v>17.660257631345079</v>
      </c>
      <c r="EU2110" s="8">
        <f t="shared" si="543"/>
        <v>-4</v>
      </c>
      <c r="EW2110">
        <f t="shared" si="544"/>
        <v>0.34202014332566871</v>
      </c>
      <c r="EX2110">
        <f t="shared" si="506"/>
        <v>0.99441584371801539</v>
      </c>
      <c r="EZ2110">
        <f t="shared" si="507"/>
        <v>17.286082959411889</v>
      </c>
      <c r="FB2110" s="8">
        <f t="shared" si="562"/>
        <v>-6</v>
      </c>
      <c r="FD2110">
        <f t="shared" si="545"/>
        <v>0.49999999999999994</v>
      </c>
      <c r="FE2110">
        <f t="shared" si="508"/>
        <v>0.9860254037844387</v>
      </c>
      <c r="FG2110">
        <f t="shared" si="509"/>
        <v>16.670248639404857</v>
      </c>
      <c r="FI2110" s="8">
        <f t="shared" si="546"/>
        <v>-9</v>
      </c>
      <c r="FK2110">
        <f t="shared" si="547"/>
        <v>0.64278760968653925</v>
      </c>
      <c r="FL2110">
        <f t="shared" si="510"/>
        <v>0.9974479826061321</v>
      </c>
      <c r="FN2110">
        <f t="shared" si="511"/>
        <v>22.223152266939049</v>
      </c>
      <c r="FP2110" s="8">
        <f t="shared" si="548"/>
        <v>-11</v>
      </c>
      <c r="FQ2110" s="8">
        <f t="shared" si="549"/>
        <v>-43</v>
      </c>
      <c r="FR2110">
        <f t="shared" si="550"/>
        <v>0.76604444311897801</v>
      </c>
      <c r="FS2110">
        <f t="shared" si="512"/>
        <v>0.97984716465888966</v>
      </c>
      <c r="FT2110" t="e">
        <f t="shared" si="513"/>
        <v>#NUM!</v>
      </c>
      <c r="FU2110" t="e">
        <f t="shared" si="551"/>
        <v>#NUM!</v>
      </c>
      <c r="FW2110" s="8">
        <f t="shared" si="552"/>
        <v>-14</v>
      </c>
      <c r="FY2110">
        <f t="shared" si="553"/>
        <v>0.8660254037844386</v>
      </c>
      <c r="FZ2110">
        <f t="shared" si="514"/>
        <v>0.98497422611928565</v>
      </c>
      <c r="GB2110">
        <f t="shared" si="515"/>
        <v>20.014539984388406</v>
      </c>
      <c r="GD2110" s="8">
        <f t="shared" si="554"/>
        <v>-17</v>
      </c>
      <c r="GF2110">
        <f t="shared" si="555"/>
        <v>0.93969262078590832</v>
      </c>
      <c r="GG2110">
        <f t="shared" si="516"/>
        <v>0.98101112546008662</v>
      </c>
      <c r="GI2110">
        <f t="shared" si="517"/>
        <v>19.840028985185313</v>
      </c>
      <c r="GK2110" s="8">
        <f t="shared" si="556"/>
        <v>-20</v>
      </c>
      <c r="GM2110">
        <f t="shared" si="557"/>
        <v>0.98480775301220802</v>
      </c>
      <c r="GN2110">
        <f t="shared" si="518"/>
        <v>0.96149438007669685</v>
      </c>
      <c r="GP2110">
        <f t="shared" si="519"/>
        <v>18.023394859135646</v>
      </c>
      <c r="GR2110" s="8">
        <f t="shared" si="558"/>
        <v>-20</v>
      </c>
      <c r="GT2110">
        <f t="shared" si="559"/>
        <v>0.98480775301220802</v>
      </c>
      <c r="GU2110">
        <f t="shared" si="520"/>
        <v>0.96149438007669685</v>
      </c>
      <c r="GW2110">
        <f t="shared" si="521"/>
        <v>18.023394859135646</v>
      </c>
      <c r="GY2110" s="8">
        <f t="shared" si="560"/>
        <v>-25</v>
      </c>
      <c r="HA2110">
        <f t="shared" si="561"/>
        <v>1</v>
      </c>
      <c r="HB2110">
        <f t="shared" si="522"/>
        <v>1</v>
      </c>
      <c r="HD2110">
        <f t="shared" si="523"/>
        <v>25</v>
      </c>
    </row>
    <row r="2111" spans="1:212" x14ac:dyDescent="0.2">
      <c r="A2111">
        <v>-42</v>
      </c>
      <c r="B2111">
        <f t="shared" si="478"/>
        <v>-42</v>
      </c>
      <c r="C2111">
        <f t="shared" si="479"/>
        <v>-0.17364817766693033</v>
      </c>
      <c r="D2111">
        <f t="shared" si="480"/>
        <v>0.96396997169217635</v>
      </c>
      <c r="E2111">
        <f t="shared" si="524"/>
        <v>-3</v>
      </c>
      <c r="G2111">
        <f t="shared" si="481"/>
        <v>-13.297418619832047</v>
      </c>
      <c r="M2111">
        <f t="shared" si="482"/>
        <v>-0.34202014332566871</v>
      </c>
      <c r="N2111">
        <f t="shared" si="483"/>
        <v>0.8712885921207747</v>
      </c>
      <c r="O2111">
        <f t="shared" si="525"/>
        <v>5</v>
      </c>
      <c r="P2111">
        <f t="shared" si="484"/>
        <v>-10.872961333902383</v>
      </c>
      <c r="Q2111">
        <f t="shared" si="485"/>
        <v>-10.872961333902385</v>
      </c>
      <c r="R2111">
        <f t="shared" si="486"/>
        <v>-0.49999999999999994</v>
      </c>
      <c r="S2111">
        <f t="shared" si="487"/>
        <v>2.602540378443885E-2</v>
      </c>
      <c r="U2111">
        <f t="shared" si="526"/>
        <v>7</v>
      </c>
      <c r="X2111">
        <f t="shared" si="488"/>
        <v>-9.3833939954901346</v>
      </c>
      <c r="Z2111">
        <f t="shared" si="527"/>
        <v>-0.64278760968653925</v>
      </c>
      <c r="AA2111">
        <f t="shared" si="489"/>
        <v>-0.3138387411544078</v>
      </c>
      <c r="AB2111">
        <f t="shared" si="528"/>
        <v>-42</v>
      </c>
      <c r="AC2111">
        <f t="shared" si="529"/>
        <v>10</v>
      </c>
      <c r="AE2111">
        <f t="shared" si="490"/>
        <v>-8.4794981488239323</v>
      </c>
      <c r="AG2111">
        <f t="shared" si="530"/>
        <v>-0.76604444311897801</v>
      </c>
      <c r="AH2111">
        <f t="shared" si="491"/>
        <v>-0.64416705475334368</v>
      </c>
      <c r="AJ2111">
        <f t="shared" si="531"/>
        <v>12</v>
      </c>
      <c r="AL2111">
        <f t="shared" si="492"/>
        <v>-6.3761020317433292</v>
      </c>
      <c r="AN2111">
        <f t="shared" si="532"/>
        <v>-0.8660254037844386</v>
      </c>
      <c r="AO2111">
        <f t="shared" si="493"/>
        <v>-0.95492267835785649</v>
      </c>
      <c r="AP2111">
        <f t="shared" si="494"/>
        <v>-42</v>
      </c>
      <c r="AQ2111">
        <f t="shared" si="533"/>
        <v>15</v>
      </c>
      <c r="AS2111">
        <f t="shared" si="495"/>
        <v>-3.8619594257254026</v>
      </c>
      <c r="AU2111">
        <f t="shared" si="534"/>
        <v>-0.93969262078590832</v>
      </c>
      <c r="AV2111">
        <f t="shared" si="496"/>
        <v>-1.2366634595946573</v>
      </c>
      <c r="AX2111">
        <f t="shared" si="535"/>
        <v>18</v>
      </c>
      <c r="AZ2111">
        <f t="shared" si="497"/>
        <v>-7.136236504873715E-2</v>
      </c>
      <c r="BB2111">
        <f t="shared" si="536"/>
        <v>-0.98480775301220802</v>
      </c>
      <c r="BC2111">
        <f t="shared" si="498"/>
        <v>-1.4808288473935791</v>
      </c>
      <c r="BE2111">
        <f t="shared" si="537"/>
        <v>21</v>
      </c>
      <c r="BG2111">
        <f t="shared" si="499"/>
        <v>5.7868969256944878</v>
      </c>
      <c r="BI2111">
        <f t="shared" si="538"/>
        <v>0</v>
      </c>
      <c r="BJ2111">
        <f t="shared" si="500"/>
        <v>1</v>
      </c>
      <c r="BL2111" t="e">
        <f t="shared" si="539"/>
        <v>#DIV/0!</v>
      </c>
      <c r="BN2111" t="e">
        <f t="shared" si="501"/>
        <v>#DIV/0!</v>
      </c>
      <c r="EL2111">
        <v>-42</v>
      </c>
      <c r="EM2111">
        <f t="shared" si="502"/>
        <v>-285.7513075690336</v>
      </c>
      <c r="EN2111">
        <f t="shared" si="540"/>
        <v>1.5800000000000012</v>
      </c>
      <c r="EO2111" s="8">
        <f t="shared" si="541"/>
        <v>-2</v>
      </c>
      <c r="EQ2111">
        <f t="shared" si="542"/>
        <v>0.17364817766693033</v>
      </c>
      <c r="ER2111">
        <f t="shared" si="503"/>
        <v>0.9986996072255625</v>
      </c>
      <c r="ES2111">
        <f t="shared" si="504"/>
        <v>17.660257631345079</v>
      </c>
      <c r="ET2111">
        <f t="shared" si="505"/>
        <v>17.660257631345079</v>
      </c>
      <c r="EU2111" s="8">
        <f t="shared" si="543"/>
        <v>-4</v>
      </c>
      <c r="EW2111">
        <f t="shared" si="544"/>
        <v>0.34202014332566871</v>
      </c>
      <c r="EX2111">
        <f t="shared" si="506"/>
        <v>0.99441584371801539</v>
      </c>
      <c r="EZ2111">
        <f t="shared" si="507"/>
        <v>17.286082959411889</v>
      </c>
      <c r="FB2111" s="8">
        <f t="shared" si="562"/>
        <v>-6</v>
      </c>
      <c r="FD2111">
        <f t="shared" si="545"/>
        <v>0.49999999999999994</v>
      </c>
      <c r="FE2111">
        <f t="shared" si="508"/>
        <v>0.9860254037844387</v>
      </c>
      <c r="FG2111">
        <f t="shared" si="509"/>
        <v>16.670248639404857</v>
      </c>
      <c r="FI2111" s="8">
        <f t="shared" si="546"/>
        <v>-9</v>
      </c>
      <c r="FK2111">
        <f t="shared" si="547"/>
        <v>0.64278760968653925</v>
      </c>
      <c r="FL2111">
        <f t="shared" si="510"/>
        <v>0.9974479826061321</v>
      </c>
      <c r="FN2111">
        <f t="shared" si="511"/>
        <v>22.223152266939049</v>
      </c>
      <c r="FP2111" s="8">
        <f t="shared" si="548"/>
        <v>-11</v>
      </c>
      <c r="FQ2111" s="8">
        <f t="shared" si="549"/>
        <v>-42</v>
      </c>
      <c r="FR2111">
        <f t="shared" si="550"/>
        <v>0.76604444311897801</v>
      </c>
      <c r="FS2111">
        <f t="shared" si="512"/>
        <v>0.97984716465888966</v>
      </c>
      <c r="FT2111" t="e">
        <f t="shared" si="513"/>
        <v>#NUM!</v>
      </c>
      <c r="FU2111" t="e">
        <f t="shared" si="551"/>
        <v>#NUM!</v>
      </c>
      <c r="FW2111" s="8">
        <f t="shared" si="552"/>
        <v>-14</v>
      </c>
      <c r="FY2111">
        <f t="shared" si="553"/>
        <v>0.8660254037844386</v>
      </c>
      <c r="FZ2111">
        <f t="shared" si="514"/>
        <v>0.98497422611928565</v>
      </c>
      <c r="GB2111">
        <f t="shared" si="515"/>
        <v>20.014539984388406</v>
      </c>
      <c r="GD2111" s="8">
        <f t="shared" si="554"/>
        <v>-17</v>
      </c>
      <c r="GF2111">
        <f t="shared" si="555"/>
        <v>0.93969262078590832</v>
      </c>
      <c r="GG2111">
        <f t="shared" si="516"/>
        <v>0.98101112546008662</v>
      </c>
      <c r="GI2111">
        <f t="shared" si="517"/>
        <v>19.840028985185313</v>
      </c>
      <c r="GK2111" s="8">
        <f t="shared" si="556"/>
        <v>-20</v>
      </c>
      <c r="GM2111">
        <f t="shared" si="557"/>
        <v>0.98480775301220802</v>
      </c>
      <c r="GN2111">
        <f t="shared" si="518"/>
        <v>0.96149438007669685</v>
      </c>
      <c r="GP2111">
        <f t="shared" si="519"/>
        <v>18.023394859135646</v>
      </c>
      <c r="GR2111" s="8">
        <f t="shared" si="558"/>
        <v>-20</v>
      </c>
      <c r="GT2111">
        <f t="shared" si="559"/>
        <v>0.98480775301220802</v>
      </c>
      <c r="GU2111">
        <f t="shared" si="520"/>
        <v>0.96149438007669685</v>
      </c>
      <c r="GW2111">
        <f t="shared" si="521"/>
        <v>18.023394859135646</v>
      </c>
      <c r="GY2111" s="8">
        <f t="shared" si="560"/>
        <v>-25</v>
      </c>
      <c r="HA2111">
        <f t="shared" si="561"/>
        <v>1</v>
      </c>
      <c r="HB2111">
        <f t="shared" si="522"/>
        <v>1</v>
      </c>
      <c r="HD2111">
        <f t="shared" si="523"/>
        <v>25</v>
      </c>
    </row>
    <row r="2112" spans="1:212" x14ac:dyDescent="0.2">
      <c r="A2112">
        <v>-41</v>
      </c>
      <c r="B2112">
        <f t="shared" si="478"/>
        <v>-41</v>
      </c>
      <c r="C2112">
        <f t="shared" si="479"/>
        <v>-0.17364817766693033</v>
      </c>
      <c r="D2112">
        <f t="shared" si="480"/>
        <v>0.96396997169217635</v>
      </c>
      <c r="E2112">
        <f t="shared" si="524"/>
        <v>-3</v>
      </c>
      <c r="G2112">
        <f t="shared" si="481"/>
        <v>-13.297418619832047</v>
      </c>
      <c r="M2112">
        <f t="shared" si="482"/>
        <v>-0.34202014332566871</v>
      </c>
      <c r="N2112">
        <f t="shared" si="483"/>
        <v>0.8712885921207747</v>
      </c>
      <c r="O2112">
        <f t="shared" si="525"/>
        <v>5</v>
      </c>
      <c r="P2112">
        <f t="shared" si="484"/>
        <v>-10.872961333902383</v>
      </c>
      <c r="Q2112">
        <f t="shared" si="485"/>
        <v>-10.872961333902385</v>
      </c>
      <c r="R2112">
        <f t="shared" si="486"/>
        <v>-0.49999999999999994</v>
      </c>
      <c r="S2112">
        <f t="shared" si="487"/>
        <v>4.6025403784438867E-2</v>
      </c>
      <c r="U2112">
        <f t="shared" si="526"/>
        <v>7</v>
      </c>
      <c r="X2112">
        <f t="shared" si="488"/>
        <v>-9.3833939954901346</v>
      </c>
      <c r="Z2112">
        <f t="shared" si="527"/>
        <v>-0.64278760968653925</v>
      </c>
      <c r="AA2112">
        <f t="shared" si="489"/>
        <v>-0.2881272367669464</v>
      </c>
      <c r="AB2112">
        <f t="shared" si="528"/>
        <v>-41</v>
      </c>
      <c r="AC2112">
        <f t="shared" si="529"/>
        <v>10</v>
      </c>
      <c r="AE2112">
        <f t="shared" si="490"/>
        <v>-8.4794981488239323</v>
      </c>
      <c r="AG2112">
        <f t="shared" si="530"/>
        <v>-0.76604444311897801</v>
      </c>
      <c r="AH2112">
        <f t="shared" si="491"/>
        <v>-0.6135252770285845</v>
      </c>
      <c r="AJ2112">
        <f t="shared" si="531"/>
        <v>12</v>
      </c>
      <c r="AL2112">
        <f t="shared" si="492"/>
        <v>-6.3761020317433292</v>
      </c>
      <c r="AN2112">
        <f t="shared" si="532"/>
        <v>-0.8660254037844386</v>
      </c>
      <c r="AO2112">
        <f t="shared" si="493"/>
        <v>-0.920281662206479</v>
      </c>
      <c r="AP2112">
        <f t="shared" si="494"/>
        <v>-41</v>
      </c>
      <c r="AQ2112">
        <f t="shared" si="533"/>
        <v>15</v>
      </c>
      <c r="AS2112">
        <f t="shared" si="495"/>
        <v>-3.8619594257254026</v>
      </c>
      <c r="AU2112">
        <f t="shared" si="534"/>
        <v>-0.93969262078590832</v>
      </c>
      <c r="AV2112">
        <f t="shared" si="496"/>
        <v>-1.1990757547632209</v>
      </c>
      <c r="AX2112">
        <f t="shared" si="535"/>
        <v>18</v>
      </c>
      <c r="AZ2112">
        <f t="shared" si="497"/>
        <v>-7.136236504873715E-2</v>
      </c>
      <c r="BB2112">
        <f t="shared" si="536"/>
        <v>-0.98480775301220802</v>
      </c>
      <c r="BC2112">
        <f t="shared" si="498"/>
        <v>-1.4414365372730908</v>
      </c>
      <c r="BE2112">
        <f t="shared" si="537"/>
        <v>21</v>
      </c>
      <c r="BG2112">
        <f t="shared" si="499"/>
        <v>5.7868969256944878</v>
      </c>
      <c r="BI2112">
        <f t="shared" si="538"/>
        <v>0</v>
      </c>
      <c r="BJ2112">
        <f t="shared" si="500"/>
        <v>1</v>
      </c>
      <c r="BL2112" t="e">
        <f t="shared" si="539"/>
        <v>#DIV/0!</v>
      </c>
      <c r="BN2112" t="e">
        <f t="shared" si="501"/>
        <v>#DIV/0!</v>
      </c>
      <c r="EL2112">
        <v>-41</v>
      </c>
      <c r="EM2112">
        <f t="shared" si="502"/>
        <v>-285.7513075690336</v>
      </c>
      <c r="EN2112">
        <f t="shared" si="540"/>
        <v>1.5900000000000012</v>
      </c>
      <c r="EO2112" s="8">
        <f t="shared" si="541"/>
        <v>-2</v>
      </c>
      <c r="EQ2112">
        <f t="shared" si="542"/>
        <v>0.17364817766693033</v>
      </c>
      <c r="ER2112">
        <f t="shared" si="503"/>
        <v>0.9986996072255625</v>
      </c>
      <c r="ES2112">
        <f t="shared" si="504"/>
        <v>17.660257631345079</v>
      </c>
      <c r="ET2112">
        <f t="shared" si="505"/>
        <v>17.660257631345079</v>
      </c>
      <c r="EU2112" s="8">
        <f t="shared" si="543"/>
        <v>-4</v>
      </c>
      <c r="EW2112">
        <f t="shared" si="544"/>
        <v>0.34202014332566871</v>
      </c>
      <c r="EX2112">
        <f t="shared" si="506"/>
        <v>0.99441584371801539</v>
      </c>
      <c r="EZ2112">
        <f t="shared" si="507"/>
        <v>17.286082959411889</v>
      </c>
      <c r="FB2112" s="8">
        <f t="shared" si="562"/>
        <v>-6</v>
      </c>
      <c r="FD2112">
        <f t="shared" si="545"/>
        <v>0.49999999999999994</v>
      </c>
      <c r="FE2112">
        <f t="shared" si="508"/>
        <v>0.9860254037844387</v>
      </c>
      <c r="FG2112">
        <f t="shared" si="509"/>
        <v>16.670248639404857</v>
      </c>
      <c r="FI2112" s="8">
        <f t="shared" si="546"/>
        <v>-9</v>
      </c>
      <c r="FK2112">
        <f t="shared" si="547"/>
        <v>0.64278760968653925</v>
      </c>
      <c r="FL2112">
        <f t="shared" si="510"/>
        <v>0.9974479826061321</v>
      </c>
      <c r="FN2112">
        <f t="shared" si="511"/>
        <v>22.223152266939049</v>
      </c>
      <c r="FP2112" s="8">
        <f t="shared" si="548"/>
        <v>-11</v>
      </c>
      <c r="FQ2112" s="8">
        <f t="shared" si="549"/>
        <v>-41</v>
      </c>
      <c r="FR2112">
        <f t="shared" si="550"/>
        <v>0.76604444311897801</v>
      </c>
      <c r="FS2112">
        <f t="shared" si="512"/>
        <v>0.97984716465888966</v>
      </c>
      <c r="FT2112" t="e">
        <f t="shared" si="513"/>
        <v>#NUM!</v>
      </c>
      <c r="FU2112" t="e">
        <f t="shared" si="551"/>
        <v>#NUM!</v>
      </c>
      <c r="FW2112" s="8">
        <f t="shared" si="552"/>
        <v>-14</v>
      </c>
      <c r="FY2112">
        <f t="shared" si="553"/>
        <v>0.8660254037844386</v>
      </c>
      <c r="FZ2112">
        <f t="shared" si="514"/>
        <v>0.98497422611928565</v>
      </c>
      <c r="GB2112">
        <f t="shared" si="515"/>
        <v>20.014539984388406</v>
      </c>
      <c r="GD2112" s="8">
        <f t="shared" si="554"/>
        <v>-17</v>
      </c>
      <c r="GF2112">
        <f t="shared" si="555"/>
        <v>0.93969262078590832</v>
      </c>
      <c r="GG2112">
        <f t="shared" si="516"/>
        <v>0.98101112546008662</v>
      </c>
      <c r="GI2112">
        <f t="shared" si="517"/>
        <v>19.840028985185313</v>
      </c>
      <c r="GK2112" s="8">
        <f t="shared" si="556"/>
        <v>-20</v>
      </c>
      <c r="GM2112">
        <f t="shared" si="557"/>
        <v>0.98480775301220802</v>
      </c>
      <c r="GN2112">
        <f t="shared" si="518"/>
        <v>0.96149438007669685</v>
      </c>
      <c r="GP2112">
        <f t="shared" si="519"/>
        <v>18.023394859135646</v>
      </c>
      <c r="GR2112" s="8">
        <f t="shared" si="558"/>
        <v>-20</v>
      </c>
      <c r="GT2112">
        <f t="shared" si="559"/>
        <v>0.98480775301220802</v>
      </c>
      <c r="GU2112">
        <f t="shared" si="520"/>
        <v>0.96149438007669685</v>
      </c>
      <c r="GW2112">
        <f t="shared" si="521"/>
        <v>18.023394859135646</v>
      </c>
      <c r="GY2112" s="8">
        <f t="shared" si="560"/>
        <v>-25</v>
      </c>
      <c r="HA2112">
        <f t="shared" si="561"/>
        <v>1</v>
      </c>
      <c r="HB2112">
        <f t="shared" si="522"/>
        <v>1</v>
      </c>
      <c r="HD2112">
        <f t="shared" si="523"/>
        <v>25</v>
      </c>
    </row>
    <row r="2113" spans="1:212" x14ac:dyDescent="0.2">
      <c r="A2113">
        <v>-40</v>
      </c>
      <c r="B2113">
        <f t="shared" si="478"/>
        <v>-40</v>
      </c>
      <c r="C2113">
        <f t="shared" si="479"/>
        <v>-0.17364817766693033</v>
      </c>
      <c r="D2113">
        <f t="shared" ref="D2113:D2137" si="563">vita*SIN($B$101)/alfa*ABS(E2113)+ABS(COS($B$101))</f>
        <v>0.96396997169217635</v>
      </c>
      <c r="E2113">
        <f t="shared" si="524"/>
        <v>-3</v>
      </c>
      <c r="G2113">
        <f t="shared" si="481"/>
        <v>-13.297418619832047</v>
      </c>
      <c r="M2113">
        <f t="shared" si="482"/>
        <v>-0.34202014332566871</v>
      </c>
      <c r="N2113">
        <f t="shared" si="483"/>
        <v>0.8712885921207747</v>
      </c>
      <c r="O2113">
        <f t="shared" si="525"/>
        <v>5</v>
      </c>
      <c r="P2113">
        <f t="shared" si="484"/>
        <v>-10.872961333902383</v>
      </c>
      <c r="Q2113">
        <f t="shared" si="485"/>
        <v>-10.872961333902385</v>
      </c>
      <c r="R2113">
        <f t="shared" si="486"/>
        <v>-0.49999999999999994</v>
      </c>
      <c r="S2113">
        <f t="shared" si="487"/>
        <v>6.6025403784438885E-2</v>
      </c>
      <c r="U2113">
        <f t="shared" si="526"/>
        <v>7</v>
      </c>
      <c r="X2113">
        <f t="shared" si="488"/>
        <v>-9.3833939954901346</v>
      </c>
      <c r="Z2113">
        <f t="shared" si="527"/>
        <v>-0.64278760968653925</v>
      </c>
      <c r="AA2113">
        <f t="shared" si="489"/>
        <v>-0.26241573237948479</v>
      </c>
      <c r="AB2113">
        <f t="shared" si="528"/>
        <v>-40</v>
      </c>
      <c r="AC2113">
        <f t="shared" si="529"/>
        <v>10</v>
      </c>
      <c r="AE2113">
        <f t="shared" si="490"/>
        <v>-8.4794981488239323</v>
      </c>
      <c r="AG2113">
        <f t="shared" si="530"/>
        <v>-0.76604444311897801</v>
      </c>
      <c r="AH2113">
        <f t="shared" si="491"/>
        <v>-0.58288349930382533</v>
      </c>
      <c r="AJ2113">
        <f t="shared" si="531"/>
        <v>12</v>
      </c>
      <c r="AL2113">
        <f t="shared" si="492"/>
        <v>-6.3761020317433292</v>
      </c>
      <c r="AN2113">
        <f t="shared" si="532"/>
        <v>-0.8660254037844386</v>
      </c>
      <c r="AO2113">
        <f t="shared" si="493"/>
        <v>-0.88564064605510151</v>
      </c>
      <c r="AP2113">
        <f t="shared" si="494"/>
        <v>-40</v>
      </c>
      <c r="AQ2113">
        <f t="shared" si="533"/>
        <v>15</v>
      </c>
      <c r="AS2113">
        <f t="shared" si="495"/>
        <v>-3.8619594257254026</v>
      </c>
      <c r="AU2113">
        <f t="shared" si="534"/>
        <v>-0.93969262078590832</v>
      </c>
      <c r="AV2113">
        <f t="shared" si="496"/>
        <v>-1.1614880499317846</v>
      </c>
      <c r="AX2113">
        <f t="shared" si="535"/>
        <v>18</v>
      </c>
      <c r="AZ2113">
        <f t="shared" si="497"/>
        <v>-7.136236504873715E-2</v>
      </c>
      <c r="BB2113">
        <f t="shared" si="536"/>
        <v>-0.98480775301220802</v>
      </c>
      <c r="BC2113">
        <f t="shared" si="498"/>
        <v>-1.4020442271526026</v>
      </c>
      <c r="BE2113">
        <f t="shared" si="537"/>
        <v>21</v>
      </c>
      <c r="BG2113">
        <f t="shared" si="499"/>
        <v>5.7868969256944878</v>
      </c>
      <c r="BI2113">
        <f t="shared" si="538"/>
        <v>0</v>
      </c>
      <c r="BJ2113">
        <f t="shared" si="500"/>
        <v>1</v>
      </c>
      <c r="BL2113" t="e">
        <f t="shared" si="539"/>
        <v>#DIV/0!</v>
      </c>
      <c r="BN2113" t="e">
        <f t="shared" si="501"/>
        <v>#DIV/0!</v>
      </c>
      <c r="EL2113">
        <v>-40</v>
      </c>
      <c r="EM2113">
        <f t="shared" si="502"/>
        <v>-285.7513075690336</v>
      </c>
      <c r="EN2113">
        <f t="shared" si="540"/>
        <v>1.6000000000000012</v>
      </c>
      <c r="EO2113" s="8">
        <f t="shared" si="541"/>
        <v>-2</v>
      </c>
      <c r="EQ2113">
        <f t="shared" si="542"/>
        <v>0.17364817766693033</v>
      </c>
      <c r="ER2113">
        <f t="shared" si="503"/>
        <v>0.9986996072255625</v>
      </c>
      <c r="ES2113">
        <f t="shared" si="504"/>
        <v>17.660257631345079</v>
      </c>
      <c r="ET2113">
        <f t="shared" si="505"/>
        <v>17.660257631345079</v>
      </c>
      <c r="EU2113" s="8">
        <f t="shared" si="543"/>
        <v>-4</v>
      </c>
      <c r="EW2113">
        <f t="shared" si="544"/>
        <v>0.34202014332566871</v>
      </c>
      <c r="EX2113">
        <f t="shared" si="506"/>
        <v>0.99441584371801539</v>
      </c>
      <c r="EZ2113">
        <f t="shared" si="507"/>
        <v>17.286082959411889</v>
      </c>
      <c r="FB2113" s="8">
        <f t="shared" si="562"/>
        <v>-6</v>
      </c>
      <c r="FD2113">
        <f t="shared" si="545"/>
        <v>0.49999999999999994</v>
      </c>
      <c r="FE2113">
        <f t="shared" si="508"/>
        <v>0.9860254037844387</v>
      </c>
      <c r="FG2113">
        <f t="shared" si="509"/>
        <v>16.670248639404857</v>
      </c>
      <c r="FI2113" s="8">
        <f t="shared" si="546"/>
        <v>-9</v>
      </c>
      <c r="FK2113">
        <f t="shared" si="547"/>
        <v>0.64278760968653925</v>
      </c>
      <c r="FL2113">
        <f t="shared" si="510"/>
        <v>0.9974479826061321</v>
      </c>
      <c r="FN2113">
        <f t="shared" si="511"/>
        <v>22.223152266939049</v>
      </c>
      <c r="FP2113" s="8">
        <f t="shared" si="548"/>
        <v>-11</v>
      </c>
      <c r="FQ2113" s="8">
        <f t="shared" si="549"/>
        <v>-40</v>
      </c>
      <c r="FR2113">
        <f t="shared" si="550"/>
        <v>0.76604444311897801</v>
      </c>
      <c r="FS2113">
        <f t="shared" si="512"/>
        <v>0.97984716465888966</v>
      </c>
      <c r="FT2113" t="e">
        <f t="shared" si="513"/>
        <v>#NUM!</v>
      </c>
      <c r="FU2113" t="e">
        <f t="shared" si="551"/>
        <v>#NUM!</v>
      </c>
      <c r="FW2113" s="8">
        <f t="shared" si="552"/>
        <v>-14</v>
      </c>
      <c r="FY2113">
        <f t="shared" si="553"/>
        <v>0.8660254037844386</v>
      </c>
      <c r="FZ2113">
        <f t="shared" si="514"/>
        <v>0.98497422611928565</v>
      </c>
      <c r="GB2113">
        <f t="shared" si="515"/>
        <v>20.014539984388406</v>
      </c>
      <c r="GD2113" s="8">
        <f t="shared" si="554"/>
        <v>-17</v>
      </c>
      <c r="GF2113">
        <f t="shared" si="555"/>
        <v>0.93969262078590832</v>
      </c>
      <c r="GG2113">
        <f t="shared" si="516"/>
        <v>0.98101112546008662</v>
      </c>
      <c r="GI2113">
        <f t="shared" si="517"/>
        <v>19.840028985185313</v>
      </c>
      <c r="GK2113" s="8">
        <f t="shared" si="556"/>
        <v>-20</v>
      </c>
      <c r="GM2113">
        <f t="shared" si="557"/>
        <v>0.98480775301220802</v>
      </c>
      <c r="GN2113">
        <f t="shared" si="518"/>
        <v>0.96149438007669685</v>
      </c>
      <c r="GP2113">
        <f t="shared" si="519"/>
        <v>18.023394859135646</v>
      </c>
      <c r="GR2113" s="8">
        <f t="shared" si="558"/>
        <v>-20</v>
      </c>
      <c r="GT2113">
        <f t="shared" si="559"/>
        <v>0.98480775301220802</v>
      </c>
      <c r="GU2113">
        <f t="shared" si="520"/>
        <v>0.96149438007669685</v>
      </c>
      <c r="GW2113">
        <f t="shared" si="521"/>
        <v>18.023394859135646</v>
      </c>
      <c r="GY2113" s="8">
        <f t="shared" si="560"/>
        <v>-25</v>
      </c>
      <c r="HA2113">
        <f t="shared" si="561"/>
        <v>1</v>
      </c>
      <c r="HB2113">
        <f t="shared" si="522"/>
        <v>1</v>
      </c>
      <c r="HD2113">
        <f t="shared" si="523"/>
        <v>25</v>
      </c>
    </row>
    <row r="2114" spans="1:212" x14ac:dyDescent="0.2">
      <c r="A2114">
        <v>-39</v>
      </c>
      <c r="B2114">
        <f t="shared" si="478"/>
        <v>-39</v>
      </c>
      <c r="C2114">
        <f t="shared" si="479"/>
        <v>-0.17364817766693033</v>
      </c>
      <c r="D2114">
        <f t="shared" si="563"/>
        <v>0.96396997169217635</v>
      </c>
      <c r="E2114">
        <f t="shared" si="524"/>
        <v>-3</v>
      </c>
      <c r="G2114">
        <f t="shared" si="481"/>
        <v>-13.297418619832047</v>
      </c>
      <c r="M2114">
        <f t="shared" si="482"/>
        <v>-0.34202014332566871</v>
      </c>
      <c r="N2114">
        <f t="shared" si="483"/>
        <v>0.8712885921207747</v>
      </c>
      <c r="O2114">
        <f t="shared" si="525"/>
        <v>5</v>
      </c>
      <c r="P2114">
        <f t="shared" si="484"/>
        <v>-10.872961333902383</v>
      </c>
      <c r="Q2114">
        <f t="shared" si="485"/>
        <v>-10.872961333902385</v>
      </c>
      <c r="R2114">
        <f t="shared" si="486"/>
        <v>-0.49999999999999994</v>
      </c>
      <c r="S2114">
        <f t="shared" si="487"/>
        <v>8.6025403784438792E-2</v>
      </c>
      <c r="U2114">
        <f t="shared" si="526"/>
        <v>7</v>
      </c>
      <c r="X2114">
        <f t="shared" si="488"/>
        <v>-9.3833939954901346</v>
      </c>
      <c r="Z2114">
        <f t="shared" si="527"/>
        <v>-0.64278760968653925</v>
      </c>
      <c r="AA2114">
        <f t="shared" si="489"/>
        <v>-0.23670422799202318</v>
      </c>
      <c r="AB2114">
        <f t="shared" si="528"/>
        <v>-39</v>
      </c>
      <c r="AC2114">
        <f t="shared" si="529"/>
        <v>10</v>
      </c>
      <c r="AE2114">
        <f t="shared" si="490"/>
        <v>-8.4794981488239323</v>
      </c>
      <c r="AG2114">
        <f t="shared" si="530"/>
        <v>-0.76604444311897801</v>
      </c>
      <c r="AH2114">
        <f t="shared" si="491"/>
        <v>-0.55224172157906637</v>
      </c>
      <c r="AJ2114">
        <f t="shared" si="531"/>
        <v>12</v>
      </c>
      <c r="AL2114">
        <f t="shared" si="492"/>
        <v>-6.3761020317433292</v>
      </c>
      <c r="AN2114">
        <f t="shared" si="532"/>
        <v>-0.8660254037844386</v>
      </c>
      <c r="AO2114">
        <f t="shared" si="493"/>
        <v>-0.85099962990372402</v>
      </c>
      <c r="AP2114">
        <f t="shared" si="494"/>
        <v>-39</v>
      </c>
      <c r="AQ2114">
        <f t="shared" si="533"/>
        <v>15</v>
      </c>
      <c r="AS2114">
        <f t="shared" si="495"/>
        <v>-3.8619594257254026</v>
      </c>
      <c r="AU2114">
        <f t="shared" si="534"/>
        <v>-0.93969262078590832</v>
      </c>
      <c r="AV2114">
        <f t="shared" si="496"/>
        <v>-1.1239003451003482</v>
      </c>
      <c r="AX2114">
        <f t="shared" si="535"/>
        <v>18</v>
      </c>
      <c r="AZ2114">
        <f t="shared" si="497"/>
        <v>-7.136236504873715E-2</v>
      </c>
      <c r="BB2114">
        <f t="shared" si="536"/>
        <v>-0.98480775301220802</v>
      </c>
      <c r="BC2114">
        <f t="shared" si="498"/>
        <v>-1.3626519170321143</v>
      </c>
      <c r="BE2114">
        <f t="shared" si="537"/>
        <v>21</v>
      </c>
      <c r="BG2114">
        <f t="shared" si="499"/>
        <v>5.7868969256944878</v>
      </c>
      <c r="BI2114">
        <f t="shared" si="538"/>
        <v>0</v>
      </c>
      <c r="BJ2114">
        <f t="shared" si="500"/>
        <v>1</v>
      </c>
      <c r="BL2114" t="e">
        <f t="shared" si="539"/>
        <v>#DIV/0!</v>
      </c>
      <c r="BN2114" t="e">
        <f t="shared" si="501"/>
        <v>#DIV/0!</v>
      </c>
      <c r="EL2114">
        <v>-39</v>
      </c>
      <c r="EM2114">
        <f t="shared" si="502"/>
        <v>-285.7513075690336</v>
      </c>
      <c r="EN2114">
        <f t="shared" si="540"/>
        <v>1.6100000000000012</v>
      </c>
      <c r="EO2114" s="8">
        <f t="shared" si="541"/>
        <v>-2</v>
      </c>
      <c r="EQ2114">
        <f t="shared" si="542"/>
        <v>0.17364817766693033</v>
      </c>
      <c r="ER2114">
        <f t="shared" si="503"/>
        <v>0.9986996072255625</v>
      </c>
      <c r="ES2114">
        <f t="shared" si="504"/>
        <v>17.660257631345079</v>
      </c>
      <c r="ET2114">
        <f t="shared" si="505"/>
        <v>17.660257631345079</v>
      </c>
      <c r="EU2114" s="8">
        <f t="shared" si="543"/>
        <v>-4</v>
      </c>
      <c r="EW2114">
        <f t="shared" si="544"/>
        <v>0.34202014332566871</v>
      </c>
      <c r="EX2114">
        <f t="shared" si="506"/>
        <v>0.99441584371801539</v>
      </c>
      <c r="EZ2114">
        <f t="shared" si="507"/>
        <v>17.286082959411889</v>
      </c>
      <c r="FB2114" s="8">
        <f t="shared" si="562"/>
        <v>-6</v>
      </c>
      <c r="FD2114">
        <f t="shared" si="545"/>
        <v>0.49999999999999994</v>
      </c>
      <c r="FE2114">
        <f t="shared" si="508"/>
        <v>0.9860254037844387</v>
      </c>
      <c r="FG2114">
        <f t="shared" si="509"/>
        <v>16.670248639404857</v>
      </c>
      <c r="FI2114" s="8">
        <f t="shared" si="546"/>
        <v>-9</v>
      </c>
      <c r="FK2114">
        <f t="shared" si="547"/>
        <v>0.64278760968653925</v>
      </c>
      <c r="FL2114">
        <f t="shared" si="510"/>
        <v>0.9974479826061321</v>
      </c>
      <c r="FN2114">
        <f t="shared" si="511"/>
        <v>22.223152266939049</v>
      </c>
      <c r="FP2114" s="8">
        <f t="shared" si="548"/>
        <v>-11</v>
      </c>
      <c r="FQ2114" s="8">
        <f t="shared" si="549"/>
        <v>-39</v>
      </c>
      <c r="FR2114">
        <f t="shared" si="550"/>
        <v>0.76604444311897801</v>
      </c>
      <c r="FS2114">
        <f t="shared" si="512"/>
        <v>0.97984716465888966</v>
      </c>
      <c r="FT2114" t="e">
        <f t="shared" si="513"/>
        <v>#NUM!</v>
      </c>
      <c r="FU2114" t="e">
        <f t="shared" si="551"/>
        <v>#NUM!</v>
      </c>
      <c r="FW2114" s="8">
        <f t="shared" si="552"/>
        <v>-14</v>
      </c>
      <c r="FY2114">
        <f t="shared" si="553"/>
        <v>0.8660254037844386</v>
      </c>
      <c r="FZ2114">
        <f t="shared" si="514"/>
        <v>0.98497422611928565</v>
      </c>
      <c r="GB2114">
        <f t="shared" si="515"/>
        <v>20.014539984388406</v>
      </c>
      <c r="GD2114" s="8">
        <f t="shared" si="554"/>
        <v>-17</v>
      </c>
      <c r="GF2114">
        <f t="shared" si="555"/>
        <v>0.93969262078590832</v>
      </c>
      <c r="GG2114">
        <f t="shared" si="516"/>
        <v>0.98101112546008662</v>
      </c>
      <c r="GI2114">
        <f t="shared" si="517"/>
        <v>19.840028985185313</v>
      </c>
      <c r="GK2114" s="8">
        <f t="shared" si="556"/>
        <v>-20</v>
      </c>
      <c r="GM2114">
        <f t="shared" si="557"/>
        <v>0.98480775301220802</v>
      </c>
      <c r="GN2114">
        <f t="shared" si="518"/>
        <v>0.96149438007669685</v>
      </c>
      <c r="GP2114">
        <f t="shared" si="519"/>
        <v>18.023394859135646</v>
      </c>
      <c r="GR2114" s="8">
        <f t="shared" si="558"/>
        <v>-20</v>
      </c>
      <c r="GT2114">
        <f t="shared" si="559"/>
        <v>0.98480775301220802</v>
      </c>
      <c r="GU2114">
        <f t="shared" si="520"/>
        <v>0.96149438007669685</v>
      </c>
      <c r="GW2114">
        <f t="shared" si="521"/>
        <v>18.023394859135646</v>
      </c>
      <c r="GY2114" s="8">
        <f t="shared" si="560"/>
        <v>-25</v>
      </c>
      <c r="HA2114">
        <f t="shared" si="561"/>
        <v>1</v>
      </c>
      <c r="HB2114">
        <f t="shared" si="522"/>
        <v>1</v>
      </c>
      <c r="HD2114">
        <f t="shared" si="523"/>
        <v>25</v>
      </c>
    </row>
    <row r="2115" spans="1:212" x14ac:dyDescent="0.2">
      <c r="A2115">
        <v>-38</v>
      </c>
      <c r="B2115">
        <f t="shared" si="478"/>
        <v>-38</v>
      </c>
      <c r="C2115">
        <f t="shared" si="479"/>
        <v>-0.17364817766693033</v>
      </c>
      <c r="D2115">
        <f t="shared" si="563"/>
        <v>0.96396997169217635</v>
      </c>
      <c r="E2115">
        <f t="shared" si="524"/>
        <v>-3</v>
      </c>
      <c r="G2115">
        <f t="shared" si="481"/>
        <v>-13.297418619832047</v>
      </c>
      <c r="M2115">
        <f t="shared" si="482"/>
        <v>-0.34202014332566871</v>
      </c>
      <c r="N2115">
        <f t="shared" si="483"/>
        <v>0.8712885921207747</v>
      </c>
      <c r="O2115">
        <f t="shared" si="525"/>
        <v>5</v>
      </c>
      <c r="P2115">
        <f t="shared" si="484"/>
        <v>-10.872961333902383</v>
      </c>
      <c r="Q2115">
        <f t="shared" si="485"/>
        <v>-10.872961333902385</v>
      </c>
      <c r="R2115">
        <f t="shared" si="486"/>
        <v>-0.49999999999999994</v>
      </c>
      <c r="S2115">
        <f t="shared" si="487"/>
        <v>0.10602540378443881</v>
      </c>
      <c r="U2115">
        <f t="shared" si="526"/>
        <v>7</v>
      </c>
      <c r="X2115">
        <f t="shared" si="488"/>
        <v>-9.3833939954901346</v>
      </c>
      <c r="Z2115">
        <f t="shared" si="527"/>
        <v>-0.64278760968653925</v>
      </c>
      <c r="AA2115">
        <f t="shared" si="489"/>
        <v>-0.21099272360456167</v>
      </c>
      <c r="AB2115">
        <f t="shared" si="528"/>
        <v>-38</v>
      </c>
      <c r="AC2115">
        <f t="shared" si="529"/>
        <v>10</v>
      </c>
      <c r="AE2115">
        <f t="shared" si="490"/>
        <v>-8.4794981488239323</v>
      </c>
      <c r="AG2115">
        <f t="shared" si="530"/>
        <v>-0.76604444311897801</v>
      </c>
      <c r="AH2115">
        <f t="shared" si="491"/>
        <v>-0.52159994385430719</v>
      </c>
      <c r="AJ2115">
        <f t="shared" si="531"/>
        <v>12</v>
      </c>
      <c r="AL2115">
        <f t="shared" si="492"/>
        <v>-6.3761020317433292</v>
      </c>
      <c r="AN2115">
        <f t="shared" si="532"/>
        <v>-0.8660254037844386</v>
      </c>
      <c r="AO2115">
        <f t="shared" si="493"/>
        <v>-0.81635861375234631</v>
      </c>
      <c r="AP2115">
        <f t="shared" si="494"/>
        <v>-38</v>
      </c>
      <c r="AQ2115">
        <f t="shared" si="533"/>
        <v>15</v>
      </c>
      <c r="AS2115">
        <f t="shared" si="495"/>
        <v>-3.8619594257254026</v>
      </c>
      <c r="AU2115">
        <f t="shared" si="534"/>
        <v>-0.93969262078590832</v>
      </c>
      <c r="AV2115">
        <f t="shared" si="496"/>
        <v>-1.0863126402689118</v>
      </c>
      <c r="AX2115">
        <f t="shared" si="535"/>
        <v>18</v>
      </c>
      <c r="AZ2115">
        <f t="shared" si="497"/>
        <v>-7.136236504873715E-2</v>
      </c>
      <c r="BB2115">
        <f t="shared" si="536"/>
        <v>-0.98480775301220802</v>
      </c>
      <c r="BC2115">
        <f t="shared" si="498"/>
        <v>-1.3232596069116256</v>
      </c>
      <c r="BE2115">
        <f t="shared" si="537"/>
        <v>21</v>
      </c>
      <c r="BG2115">
        <f t="shared" si="499"/>
        <v>5.7868969256944878</v>
      </c>
      <c r="BI2115">
        <f t="shared" si="538"/>
        <v>0</v>
      </c>
      <c r="BJ2115">
        <f t="shared" si="500"/>
        <v>1</v>
      </c>
      <c r="BL2115" t="e">
        <f t="shared" si="539"/>
        <v>#DIV/0!</v>
      </c>
      <c r="BN2115" t="e">
        <f t="shared" si="501"/>
        <v>#DIV/0!</v>
      </c>
      <c r="EL2115">
        <v>-38</v>
      </c>
      <c r="EM2115">
        <f t="shared" si="502"/>
        <v>-285.7513075690336</v>
      </c>
      <c r="EN2115">
        <f t="shared" si="540"/>
        <v>1.6200000000000012</v>
      </c>
      <c r="EO2115" s="8">
        <f t="shared" si="541"/>
        <v>-2</v>
      </c>
      <c r="EQ2115">
        <f t="shared" si="542"/>
        <v>0.17364817766693033</v>
      </c>
      <c r="ER2115">
        <f t="shared" si="503"/>
        <v>0.9986996072255625</v>
      </c>
      <c r="ES2115">
        <f t="shared" si="504"/>
        <v>17.660257631345079</v>
      </c>
      <c r="ET2115">
        <f t="shared" si="505"/>
        <v>17.660257631345079</v>
      </c>
      <c r="EU2115" s="8">
        <f t="shared" si="543"/>
        <v>-4</v>
      </c>
      <c r="EW2115">
        <f t="shared" si="544"/>
        <v>0.34202014332566871</v>
      </c>
      <c r="EX2115">
        <f t="shared" si="506"/>
        <v>0.99441584371801539</v>
      </c>
      <c r="EZ2115">
        <f t="shared" si="507"/>
        <v>17.286082959411889</v>
      </c>
      <c r="FB2115" s="8">
        <f t="shared" si="562"/>
        <v>-6</v>
      </c>
      <c r="FD2115">
        <f t="shared" si="545"/>
        <v>0.49999999999999994</v>
      </c>
      <c r="FE2115">
        <f t="shared" si="508"/>
        <v>0.9860254037844387</v>
      </c>
      <c r="FG2115">
        <f t="shared" si="509"/>
        <v>16.670248639404857</v>
      </c>
      <c r="FI2115" s="8">
        <f t="shared" si="546"/>
        <v>-9</v>
      </c>
      <c r="FK2115">
        <f t="shared" si="547"/>
        <v>0.64278760968653925</v>
      </c>
      <c r="FL2115">
        <f t="shared" si="510"/>
        <v>0.9974479826061321</v>
      </c>
      <c r="FN2115">
        <f t="shared" si="511"/>
        <v>22.223152266939049</v>
      </c>
      <c r="FP2115" s="8">
        <f t="shared" si="548"/>
        <v>-11</v>
      </c>
      <c r="FQ2115" s="8">
        <f t="shared" si="549"/>
        <v>-38</v>
      </c>
      <c r="FR2115">
        <f t="shared" si="550"/>
        <v>0.76604444311897801</v>
      </c>
      <c r="FS2115">
        <f t="shared" si="512"/>
        <v>0.97984716465888966</v>
      </c>
      <c r="FT2115" t="e">
        <f t="shared" si="513"/>
        <v>#NUM!</v>
      </c>
      <c r="FU2115" t="e">
        <f t="shared" si="551"/>
        <v>#NUM!</v>
      </c>
      <c r="FW2115" s="8">
        <f t="shared" si="552"/>
        <v>-14</v>
      </c>
      <c r="FY2115">
        <f t="shared" si="553"/>
        <v>0.8660254037844386</v>
      </c>
      <c r="FZ2115">
        <f t="shared" si="514"/>
        <v>0.98497422611928565</v>
      </c>
      <c r="GB2115">
        <f t="shared" si="515"/>
        <v>20.014539984388406</v>
      </c>
      <c r="GD2115" s="8">
        <f t="shared" si="554"/>
        <v>-17</v>
      </c>
      <c r="GF2115">
        <f t="shared" si="555"/>
        <v>0.93969262078590832</v>
      </c>
      <c r="GG2115">
        <f t="shared" si="516"/>
        <v>0.98101112546008662</v>
      </c>
      <c r="GI2115">
        <f t="shared" si="517"/>
        <v>19.840028985185313</v>
      </c>
      <c r="GK2115" s="8">
        <f t="shared" si="556"/>
        <v>-20</v>
      </c>
      <c r="GM2115">
        <f t="shared" si="557"/>
        <v>0.98480775301220802</v>
      </c>
      <c r="GN2115">
        <f t="shared" si="518"/>
        <v>0.96149438007669685</v>
      </c>
      <c r="GP2115">
        <f t="shared" si="519"/>
        <v>18.023394859135646</v>
      </c>
      <c r="GR2115" s="8">
        <f t="shared" si="558"/>
        <v>-20</v>
      </c>
      <c r="GT2115">
        <f t="shared" si="559"/>
        <v>0.98480775301220802</v>
      </c>
      <c r="GU2115">
        <f t="shared" si="520"/>
        <v>0.96149438007669685</v>
      </c>
      <c r="GW2115">
        <f t="shared" si="521"/>
        <v>18.023394859135646</v>
      </c>
      <c r="GY2115" s="8">
        <f t="shared" si="560"/>
        <v>-25</v>
      </c>
      <c r="HA2115">
        <f t="shared" si="561"/>
        <v>1</v>
      </c>
      <c r="HB2115">
        <f t="shared" si="522"/>
        <v>1</v>
      </c>
      <c r="HD2115">
        <f t="shared" si="523"/>
        <v>25</v>
      </c>
    </row>
    <row r="2116" spans="1:212" x14ac:dyDescent="0.2">
      <c r="A2116">
        <v>-37</v>
      </c>
      <c r="B2116">
        <f t="shared" si="478"/>
        <v>-37</v>
      </c>
      <c r="C2116">
        <f t="shared" si="479"/>
        <v>-0.17364817766693033</v>
      </c>
      <c r="D2116">
        <f t="shared" si="563"/>
        <v>0.96396997169217635</v>
      </c>
      <c r="E2116">
        <f t="shared" si="524"/>
        <v>-3</v>
      </c>
      <c r="G2116">
        <f t="shared" si="481"/>
        <v>-13.297418619832047</v>
      </c>
      <c r="M2116">
        <f t="shared" si="482"/>
        <v>-0.34202014332566871</v>
      </c>
      <c r="N2116">
        <f t="shared" si="483"/>
        <v>0.8712885921207747</v>
      </c>
      <c r="O2116">
        <f t="shared" si="525"/>
        <v>5</v>
      </c>
      <c r="P2116">
        <f t="shared" si="484"/>
        <v>-10.872961333902383</v>
      </c>
      <c r="Q2116">
        <f t="shared" si="485"/>
        <v>-10.872961333902385</v>
      </c>
      <c r="R2116">
        <f t="shared" si="486"/>
        <v>-0.49999999999999994</v>
      </c>
      <c r="S2116">
        <f t="shared" si="487"/>
        <v>0.12602540378443883</v>
      </c>
      <c r="U2116">
        <f t="shared" si="526"/>
        <v>7</v>
      </c>
      <c r="X2116">
        <f t="shared" si="488"/>
        <v>-9.3833939954901346</v>
      </c>
      <c r="Z2116">
        <f t="shared" si="527"/>
        <v>-0.64278760968653925</v>
      </c>
      <c r="AA2116">
        <f t="shared" si="489"/>
        <v>-0.18528121921710006</v>
      </c>
      <c r="AB2116">
        <f t="shared" si="528"/>
        <v>-37</v>
      </c>
      <c r="AC2116">
        <f t="shared" si="529"/>
        <v>10</v>
      </c>
      <c r="AE2116">
        <f t="shared" si="490"/>
        <v>-8.4794981488239323</v>
      </c>
      <c r="AG2116">
        <f t="shared" si="530"/>
        <v>-0.76604444311897801</v>
      </c>
      <c r="AH2116">
        <f t="shared" si="491"/>
        <v>-0.49095816612954801</v>
      </c>
      <c r="AJ2116">
        <f t="shared" si="531"/>
        <v>12</v>
      </c>
      <c r="AL2116">
        <f t="shared" si="492"/>
        <v>-6.3761020317433292</v>
      </c>
      <c r="AN2116">
        <f t="shared" si="532"/>
        <v>-0.8660254037844386</v>
      </c>
      <c r="AO2116">
        <f t="shared" si="493"/>
        <v>-0.78171759760096882</v>
      </c>
      <c r="AP2116">
        <f t="shared" si="494"/>
        <v>-37</v>
      </c>
      <c r="AQ2116">
        <f t="shared" si="533"/>
        <v>15</v>
      </c>
      <c r="AS2116">
        <f t="shared" si="495"/>
        <v>-3.8619594257254026</v>
      </c>
      <c r="AU2116">
        <f t="shared" si="534"/>
        <v>-0.93969262078590832</v>
      </c>
      <c r="AV2116">
        <f t="shared" si="496"/>
        <v>-1.0487249354374755</v>
      </c>
      <c r="AX2116">
        <f t="shared" si="535"/>
        <v>18</v>
      </c>
      <c r="AZ2116">
        <f t="shared" si="497"/>
        <v>-7.136236504873715E-2</v>
      </c>
      <c r="BB2116">
        <f t="shared" si="536"/>
        <v>-0.98480775301220802</v>
      </c>
      <c r="BC2116">
        <f t="shared" si="498"/>
        <v>-1.2838672967911373</v>
      </c>
      <c r="BE2116">
        <f t="shared" si="537"/>
        <v>21</v>
      </c>
      <c r="BG2116">
        <f t="shared" si="499"/>
        <v>5.7868969256944878</v>
      </c>
      <c r="BI2116">
        <f t="shared" si="538"/>
        <v>0</v>
      </c>
      <c r="BJ2116">
        <f t="shared" si="500"/>
        <v>1</v>
      </c>
      <c r="BL2116" t="e">
        <f t="shared" si="539"/>
        <v>#DIV/0!</v>
      </c>
      <c r="BN2116" t="e">
        <f t="shared" si="501"/>
        <v>#DIV/0!</v>
      </c>
      <c r="EL2116">
        <v>-37</v>
      </c>
      <c r="EM2116">
        <f t="shared" si="502"/>
        <v>-285.7513075690336</v>
      </c>
      <c r="EN2116">
        <f t="shared" si="540"/>
        <v>1.6300000000000012</v>
      </c>
      <c r="EO2116" s="8">
        <f t="shared" si="541"/>
        <v>-2</v>
      </c>
      <c r="EQ2116">
        <f t="shared" si="542"/>
        <v>0.17364817766693033</v>
      </c>
      <c r="ER2116">
        <f t="shared" si="503"/>
        <v>0.9986996072255625</v>
      </c>
      <c r="ES2116">
        <f t="shared" si="504"/>
        <v>17.660257631345079</v>
      </c>
      <c r="ET2116">
        <f t="shared" si="505"/>
        <v>17.660257631345079</v>
      </c>
      <c r="EU2116" s="8">
        <f t="shared" si="543"/>
        <v>-4</v>
      </c>
      <c r="EW2116">
        <f t="shared" si="544"/>
        <v>0.34202014332566871</v>
      </c>
      <c r="EX2116">
        <f t="shared" si="506"/>
        <v>0.99441584371801539</v>
      </c>
      <c r="EZ2116">
        <f t="shared" si="507"/>
        <v>17.286082959411889</v>
      </c>
      <c r="FB2116" s="8">
        <f t="shared" si="562"/>
        <v>-6</v>
      </c>
      <c r="FD2116">
        <f t="shared" si="545"/>
        <v>0.49999999999999994</v>
      </c>
      <c r="FE2116">
        <f t="shared" si="508"/>
        <v>0.9860254037844387</v>
      </c>
      <c r="FG2116">
        <f t="shared" si="509"/>
        <v>16.670248639404857</v>
      </c>
      <c r="FI2116" s="8">
        <f t="shared" si="546"/>
        <v>-9</v>
      </c>
      <c r="FK2116">
        <f t="shared" si="547"/>
        <v>0.64278760968653925</v>
      </c>
      <c r="FL2116">
        <f t="shared" si="510"/>
        <v>0.9974479826061321</v>
      </c>
      <c r="FN2116">
        <f t="shared" si="511"/>
        <v>22.223152266939049</v>
      </c>
      <c r="FP2116" s="8">
        <f t="shared" si="548"/>
        <v>-11</v>
      </c>
      <c r="FQ2116" s="8">
        <f t="shared" si="549"/>
        <v>-37</v>
      </c>
      <c r="FR2116">
        <f t="shared" si="550"/>
        <v>0.76604444311897801</v>
      </c>
      <c r="FS2116">
        <f t="shared" si="512"/>
        <v>0.97984716465888966</v>
      </c>
      <c r="FT2116" t="e">
        <f t="shared" si="513"/>
        <v>#NUM!</v>
      </c>
      <c r="FU2116" t="e">
        <f t="shared" si="551"/>
        <v>#NUM!</v>
      </c>
      <c r="FW2116" s="8">
        <f t="shared" si="552"/>
        <v>-14</v>
      </c>
      <c r="FY2116">
        <f t="shared" si="553"/>
        <v>0.8660254037844386</v>
      </c>
      <c r="FZ2116">
        <f t="shared" si="514"/>
        <v>0.98497422611928565</v>
      </c>
      <c r="GB2116">
        <f t="shared" si="515"/>
        <v>20.014539984388406</v>
      </c>
      <c r="GD2116" s="8">
        <f t="shared" si="554"/>
        <v>-17</v>
      </c>
      <c r="GF2116">
        <f t="shared" si="555"/>
        <v>0.93969262078590832</v>
      </c>
      <c r="GG2116">
        <f t="shared" si="516"/>
        <v>0.98101112546008662</v>
      </c>
      <c r="GI2116">
        <f t="shared" si="517"/>
        <v>19.840028985185313</v>
      </c>
      <c r="GK2116" s="8">
        <f t="shared" si="556"/>
        <v>-20</v>
      </c>
      <c r="GM2116">
        <f t="shared" si="557"/>
        <v>0.98480775301220802</v>
      </c>
      <c r="GN2116">
        <f t="shared" si="518"/>
        <v>0.96149438007669685</v>
      </c>
      <c r="GP2116">
        <f t="shared" si="519"/>
        <v>18.023394859135646</v>
      </c>
      <c r="GR2116" s="8">
        <f t="shared" si="558"/>
        <v>-20</v>
      </c>
      <c r="GT2116">
        <f t="shared" si="559"/>
        <v>0.98480775301220802</v>
      </c>
      <c r="GU2116">
        <f t="shared" si="520"/>
        <v>0.96149438007669685</v>
      </c>
      <c r="GW2116">
        <f t="shared" si="521"/>
        <v>18.023394859135646</v>
      </c>
      <c r="GY2116" s="8">
        <f t="shared" si="560"/>
        <v>-25</v>
      </c>
      <c r="HA2116">
        <f t="shared" si="561"/>
        <v>1</v>
      </c>
      <c r="HB2116">
        <f t="shared" si="522"/>
        <v>1</v>
      </c>
      <c r="HD2116">
        <f t="shared" si="523"/>
        <v>25</v>
      </c>
    </row>
    <row r="2117" spans="1:212" x14ac:dyDescent="0.2">
      <c r="A2117">
        <v>-36</v>
      </c>
      <c r="B2117">
        <f t="shared" si="478"/>
        <v>-36</v>
      </c>
      <c r="C2117">
        <f t="shared" si="479"/>
        <v>-0.17364817766693033</v>
      </c>
      <c r="D2117">
        <f t="shared" si="563"/>
        <v>0.96396997169217635</v>
      </c>
      <c r="E2117">
        <f t="shared" si="524"/>
        <v>-3</v>
      </c>
      <c r="G2117">
        <f t="shared" si="481"/>
        <v>-13.297418619832047</v>
      </c>
      <c r="M2117">
        <f t="shared" si="482"/>
        <v>-0.34202014332566871</v>
      </c>
      <c r="N2117">
        <f t="shared" si="483"/>
        <v>0.8712885921207747</v>
      </c>
      <c r="O2117">
        <f t="shared" si="525"/>
        <v>5</v>
      </c>
      <c r="P2117">
        <f t="shared" si="484"/>
        <v>-10.872961333902383</v>
      </c>
      <c r="Q2117">
        <f t="shared" si="485"/>
        <v>-10.872961333902385</v>
      </c>
      <c r="R2117">
        <f t="shared" si="486"/>
        <v>-0.49999999999999994</v>
      </c>
      <c r="S2117">
        <f t="shared" si="487"/>
        <v>0.14602540378443885</v>
      </c>
      <c r="U2117">
        <f t="shared" si="526"/>
        <v>7</v>
      </c>
      <c r="X2117">
        <f t="shared" si="488"/>
        <v>-9.3833939954901346</v>
      </c>
      <c r="Z2117">
        <f t="shared" si="527"/>
        <v>-0.64278760968653925</v>
      </c>
      <c r="AA2117">
        <f t="shared" si="489"/>
        <v>-0.15956971482963844</v>
      </c>
      <c r="AB2117">
        <f t="shared" si="528"/>
        <v>-36</v>
      </c>
      <c r="AC2117">
        <f t="shared" si="529"/>
        <v>10</v>
      </c>
      <c r="AE2117">
        <f t="shared" si="490"/>
        <v>-8.4794981488239323</v>
      </c>
      <c r="AG2117">
        <f t="shared" si="530"/>
        <v>-0.76604444311897801</v>
      </c>
      <c r="AH2117">
        <f t="shared" si="491"/>
        <v>-0.46031638840478883</v>
      </c>
      <c r="AJ2117">
        <f t="shared" si="531"/>
        <v>12</v>
      </c>
      <c r="AL2117">
        <f t="shared" si="492"/>
        <v>-6.3761020317433292</v>
      </c>
      <c r="AN2117">
        <f t="shared" si="532"/>
        <v>-0.8660254037844386</v>
      </c>
      <c r="AO2117">
        <f t="shared" si="493"/>
        <v>-0.74707658144959133</v>
      </c>
      <c r="AP2117">
        <f t="shared" si="494"/>
        <v>-36</v>
      </c>
      <c r="AQ2117">
        <f t="shared" si="533"/>
        <v>15</v>
      </c>
      <c r="AS2117">
        <f t="shared" si="495"/>
        <v>-3.8619594257254026</v>
      </c>
      <c r="AU2117">
        <f t="shared" si="534"/>
        <v>-0.93969262078590832</v>
      </c>
      <c r="AV2117">
        <f t="shared" si="496"/>
        <v>-1.0111372306060393</v>
      </c>
      <c r="AX2117">
        <f t="shared" si="535"/>
        <v>18</v>
      </c>
      <c r="AZ2117">
        <f t="shared" si="497"/>
        <v>-7.136236504873715E-2</v>
      </c>
      <c r="BB2117">
        <f t="shared" si="536"/>
        <v>-0.98480775301220802</v>
      </c>
      <c r="BC2117">
        <f t="shared" si="498"/>
        <v>-1.244474986670649</v>
      </c>
      <c r="BE2117">
        <f t="shared" si="537"/>
        <v>21</v>
      </c>
      <c r="BG2117">
        <f t="shared" si="499"/>
        <v>5.7868969256944878</v>
      </c>
      <c r="BI2117">
        <f t="shared" si="538"/>
        <v>0</v>
      </c>
      <c r="BJ2117">
        <f t="shared" si="500"/>
        <v>1</v>
      </c>
      <c r="BL2117" t="e">
        <f t="shared" si="539"/>
        <v>#DIV/0!</v>
      </c>
      <c r="BN2117" t="e">
        <f t="shared" si="501"/>
        <v>#DIV/0!</v>
      </c>
      <c r="EL2117">
        <v>-36</v>
      </c>
      <c r="EM2117">
        <f t="shared" si="502"/>
        <v>-285.7513075690336</v>
      </c>
      <c r="EN2117">
        <f t="shared" si="540"/>
        <v>1.6400000000000012</v>
      </c>
      <c r="EO2117" s="8">
        <f t="shared" si="541"/>
        <v>-2</v>
      </c>
      <c r="EQ2117">
        <f t="shared" si="542"/>
        <v>0.17364817766693033</v>
      </c>
      <c r="ER2117">
        <f t="shared" si="503"/>
        <v>0.9986996072255625</v>
      </c>
      <c r="ES2117">
        <f t="shared" si="504"/>
        <v>17.660257631345079</v>
      </c>
      <c r="ET2117">
        <f t="shared" si="505"/>
        <v>17.660257631345079</v>
      </c>
      <c r="EU2117" s="8">
        <f t="shared" si="543"/>
        <v>-4</v>
      </c>
      <c r="EW2117">
        <f t="shared" si="544"/>
        <v>0.34202014332566871</v>
      </c>
      <c r="EX2117">
        <f t="shared" si="506"/>
        <v>0.99441584371801539</v>
      </c>
      <c r="EZ2117">
        <f t="shared" si="507"/>
        <v>17.286082959411889</v>
      </c>
      <c r="FB2117" s="8">
        <f t="shared" si="562"/>
        <v>-6</v>
      </c>
      <c r="FD2117">
        <f t="shared" si="545"/>
        <v>0.49999999999999994</v>
      </c>
      <c r="FE2117">
        <f t="shared" si="508"/>
        <v>0.9860254037844387</v>
      </c>
      <c r="FG2117">
        <f t="shared" si="509"/>
        <v>16.670248639404857</v>
      </c>
      <c r="FI2117" s="8">
        <f t="shared" si="546"/>
        <v>-9</v>
      </c>
      <c r="FK2117">
        <f t="shared" si="547"/>
        <v>0.64278760968653925</v>
      </c>
      <c r="FL2117">
        <f t="shared" si="510"/>
        <v>0.9974479826061321</v>
      </c>
      <c r="FN2117">
        <f t="shared" si="511"/>
        <v>22.223152266939049</v>
      </c>
      <c r="FP2117" s="8">
        <f t="shared" si="548"/>
        <v>-11</v>
      </c>
      <c r="FQ2117" s="8">
        <f t="shared" si="549"/>
        <v>-36</v>
      </c>
      <c r="FR2117">
        <f t="shared" si="550"/>
        <v>0.76604444311897801</v>
      </c>
      <c r="FS2117">
        <f t="shared" si="512"/>
        <v>0.97984716465888966</v>
      </c>
      <c r="FT2117" t="e">
        <f t="shared" si="513"/>
        <v>#NUM!</v>
      </c>
      <c r="FU2117" t="e">
        <f t="shared" si="551"/>
        <v>#NUM!</v>
      </c>
      <c r="FW2117" s="8">
        <f t="shared" si="552"/>
        <v>-14</v>
      </c>
      <c r="FY2117">
        <f t="shared" si="553"/>
        <v>0.8660254037844386</v>
      </c>
      <c r="FZ2117">
        <f t="shared" si="514"/>
        <v>0.98497422611928565</v>
      </c>
      <c r="GB2117">
        <f t="shared" si="515"/>
        <v>20.014539984388406</v>
      </c>
      <c r="GD2117" s="8">
        <f t="shared" si="554"/>
        <v>-17</v>
      </c>
      <c r="GF2117">
        <f t="shared" si="555"/>
        <v>0.93969262078590832</v>
      </c>
      <c r="GG2117">
        <f t="shared" si="516"/>
        <v>0.98101112546008662</v>
      </c>
      <c r="GI2117">
        <f t="shared" si="517"/>
        <v>19.840028985185313</v>
      </c>
      <c r="GK2117" s="8">
        <f t="shared" si="556"/>
        <v>-20</v>
      </c>
      <c r="GM2117">
        <f t="shared" si="557"/>
        <v>0.98480775301220802</v>
      </c>
      <c r="GN2117">
        <f t="shared" si="518"/>
        <v>0.96149438007669685</v>
      </c>
      <c r="GP2117">
        <f t="shared" si="519"/>
        <v>18.023394859135646</v>
      </c>
      <c r="GR2117" s="8">
        <f t="shared" si="558"/>
        <v>-20</v>
      </c>
      <c r="GT2117">
        <f t="shared" si="559"/>
        <v>0.98480775301220802</v>
      </c>
      <c r="GU2117">
        <f t="shared" si="520"/>
        <v>0.96149438007669685</v>
      </c>
      <c r="GW2117">
        <f t="shared" si="521"/>
        <v>18.023394859135646</v>
      </c>
      <c r="GY2117" s="8">
        <f t="shared" si="560"/>
        <v>-25</v>
      </c>
      <c r="HA2117">
        <f t="shared" si="561"/>
        <v>1</v>
      </c>
      <c r="HB2117">
        <f t="shared" si="522"/>
        <v>1</v>
      </c>
      <c r="HD2117">
        <f t="shared" si="523"/>
        <v>25</v>
      </c>
    </row>
    <row r="2118" spans="1:212" x14ac:dyDescent="0.2">
      <c r="A2118">
        <v>-35</v>
      </c>
      <c r="B2118">
        <f t="shared" si="478"/>
        <v>-35</v>
      </c>
      <c r="C2118">
        <f t="shared" si="479"/>
        <v>-0.17364817766693033</v>
      </c>
      <c r="D2118">
        <f t="shared" si="563"/>
        <v>0.96396997169217635</v>
      </c>
      <c r="E2118">
        <f t="shared" si="524"/>
        <v>-3</v>
      </c>
      <c r="G2118">
        <f t="shared" si="481"/>
        <v>-13.297418619832047</v>
      </c>
      <c r="M2118">
        <f t="shared" si="482"/>
        <v>-0.34202014332566871</v>
      </c>
      <c r="N2118">
        <f t="shared" si="483"/>
        <v>0.8712885921207747</v>
      </c>
      <c r="O2118">
        <f t="shared" si="525"/>
        <v>5</v>
      </c>
      <c r="P2118">
        <f t="shared" si="484"/>
        <v>-10.872961333902383</v>
      </c>
      <c r="Q2118">
        <f t="shared" si="485"/>
        <v>-10.872961333902385</v>
      </c>
      <c r="R2118">
        <f t="shared" si="486"/>
        <v>-0.49999999999999994</v>
      </c>
      <c r="S2118">
        <f t="shared" si="487"/>
        <v>0.16602540378443886</v>
      </c>
      <c r="U2118">
        <f t="shared" si="526"/>
        <v>7</v>
      </c>
      <c r="X2118">
        <f t="shared" si="488"/>
        <v>-9.3833939954901346</v>
      </c>
      <c r="Z2118">
        <f t="shared" si="527"/>
        <v>-0.64278760968653925</v>
      </c>
      <c r="AA2118">
        <f t="shared" si="489"/>
        <v>-0.13385821044217694</v>
      </c>
      <c r="AB2118">
        <f t="shared" si="528"/>
        <v>-35</v>
      </c>
      <c r="AC2118">
        <f t="shared" si="529"/>
        <v>10</v>
      </c>
      <c r="AE2118">
        <f t="shared" si="490"/>
        <v>-8.4794981488239323</v>
      </c>
      <c r="AG2118">
        <f t="shared" si="530"/>
        <v>-0.76604444311897801</v>
      </c>
      <c r="AH2118">
        <f t="shared" si="491"/>
        <v>-0.42967461068002988</v>
      </c>
      <c r="AJ2118">
        <f t="shared" si="531"/>
        <v>12</v>
      </c>
      <c r="AL2118">
        <f t="shared" si="492"/>
        <v>-6.3761020317433292</v>
      </c>
      <c r="AN2118">
        <f t="shared" si="532"/>
        <v>-0.8660254037844386</v>
      </c>
      <c r="AO2118">
        <f t="shared" si="493"/>
        <v>-0.71243556529821384</v>
      </c>
      <c r="AP2118">
        <f t="shared" si="494"/>
        <v>-35</v>
      </c>
      <c r="AQ2118">
        <f t="shared" si="533"/>
        <v>15</v>
      </c>
      <c r="AS2118">
        <f t="shared" si="495"/>
        <v>-3.8619594257254026</v>
      </c>
      <c r="AU2118">
        <f t="shared" si="534"/>
        <v>-0.93969262078590832</v>
      </c>
      <c r="AV2118">
        <f t="shared" si="496"/>
        <v>-0.97354952577460296</v>
      </c>
      <c r="AX2118">
        <f t="shared" si="535"/>
        <v>18</v>
      </c>
      <c r="AZ2118">
        <f t="shared" si="497"/>
        <v>-7.136236504873715E-2</v>
      </c>
      <c r="BB2118">
        <f t="shared" si="536"/>
        <v>-0.98480775301220802</v>
      </c>
      <c r="BC2118">
        <f t="shared" si="498"/>
        <v>-1.2050826765501608</v>
      </c>
      <c r="BE2118">
        <f t="shared" si="537"/>
        <v>21</v>
      </c>
      <c r="BG2118">
        <f t="shared" si="499"/>
        <v>5.7868969256944878</v>
      </c>
      <c r="BI2118">
        <f t="shared" si="538"/>
        <v>0</v>
      </c>
      <c r="BJ2118">
        <f t="shared" si="500"/>
        <v>1</v>
      </c>
      <c r="BL2118" t="e">
        <f t="shared" si="539"/>
        <v>#DIV/0!</v>
      </c>
      <c r="BN2118" t="e">
        <f t="shared" si="501"/>
        <v>#DIV/0!</v>
      </c>
      <c r="EL2118">
        <v>-35</v>
      </c>
      <c r="EM2118">
        <f t="shared" si="502"/>
        <v>-285.7513075690336</v>
      </c>
      <c r="EN2118">
        <f t="shared" si="540"/>
        <v>1.6500000000000012</v>
      </c>
      <c r="EO2118" s="8">
        <f t="shared" si="541"/>
        <v>-2</v>
      </c>
      <c r="EQ2118">
        <f t="shared" si="542"/>
        <v>0.17364817766693033</v>
      </c>
      <c r="ER2118">
        <f t="shared" si="503"/>
        <v>0.9986996072255625</v>
      </c>
      <c r="ES2118">
        <f t="shared" si="504"/>
        <v>17.660257631345079</v>
      </c>
      <c r="ET2118">
        <f t="shared" si="505"/>
        <v>17.660257631345079</v>
      </c>
      <c r="EU2118" s="8">
        <f t="shared" si="543"/>
        <v>-4</v>
      </c>
      <c r="EW2118">
        <f t="shared" si="544"/>
        <v>0.34202014332566871</v>
      </c>
      <c r="EX2118">
        <f t="shared" si="506"/>
        <v>0.99441584371801539</v>
      </c>
      <c r="EZ2118">
        <f t="shared" si="507"/>
        <v>17.286082959411889</v>
      </c>
      <c r="FB2118" s="8">
        <f t="shared" si="562"/>
        <v>-6</v>
      </c>
      <c r="FD2118">
        <f t="shared" si="545"/>
        <v>0.49999999999999994</v>
      </c>
      <c r="FE2118">
        <f t="shared" si="508"/>
        <v>0.9860254037844387</v>
      </c>
      <c r="FG2118">
        <f t="shared" si="509"/>
        <v>16.670248639404857</v>
      </c>
      <c r="FI2118" s="8">
        <f t="shared" si="546"/>
        <v>-9</v>
      </c>
      <c r="FK2118">
        <f t="shared" si="547"/>
        <v>0.64278760968653925</v>
      </c>
      <c r="FL2118">
        <f t="shared" si="510"/>
        <v>0.9974479826061321</v>
      </c>
      <c r="FN2118">
        <f t="shared" si="511"/>
        <v>22.223152266939049</v>
      </c>
      <c r="FP2118" s="8">
        <f t="shared" si="548"/>
        <v>-11</v>
      </c>
      <c r="FQ2118" s="8">
        <f t="shared" si="549"/>
        <v>-35</v>
      </c>
      <c r="FR2118">
        <f t="shared" si="550"/>
        <v>0.76604444311897801</v>
      </c>
      <c r="FS2118">
        <f t="shared" si="512"/>
        <v>0.97984716465888966</v>
      </c>
      <c r="FT2118" t="e">
        <f t="shared" si="513"/>
        <v>#NUM!</v>
      </c>
      <c r="FU2118" t="e">
        <f t="shared" si="551"/>
        <v>#NUM!</v>
      </c>
      <c r="FW2118" s="8">
        <f t="shared" si="552"/>
        <v>-14</v>
      </c>
      <c r="FY2118">
        <f t="shared" si="553"/>
        <v>0.8660254037844386</v>
      </c>
      <c r="FZ2118">
        <f t="shared" si="514"/>
        <v>0.98497422611928565</v>
      </c>
      <c r="GB2118">
        <f t="shared" si="515"/>
        <v>20.014539984388406</v>
      </c>
      <c r="GD2118" s="8">
        <f t="shared" si="554"/>
        <v>-17</v>
      </c>
      <c r="GF2118">
        <f t="shared" si="555"/>
        <v>0.93969262078590832</v>
      </c>
      <c r="GG2118">
        <f t="shared" si="516"/>
        <v>0.98101112546008662</v>
      </c>
      <c r="GI2118">
        <f t="shared" si="517"/>
        <v>19.840028985185313</v>
      </c>
      <c r="GK2118" s="8">
        <f t="shared" si="556"/>
        <v>-20</v>
      </c>
      <c r="GM2118">
        <f t="shared" si="557"/>
        <v>0.98480775301220802</v>
      </c>
      <c r="GN2118">
        <f t="shared" si="518"/>
        <v>0.96149438007669685</v>
      </c>
      <c r="GP2118">
        <f t="shared" si="519"/>
        <v>18.023394859135646</v>
      </c>
      <c r="GR2118" s="8">
        <f t="shared" si="558"/>
        <v>-20</v>
      </c>
      <c r="GT2118">
        <f t="shared" si="559"/>
        <v>0.98480775301220802</v>
      </c>
      <c r="GU2118">
        <f t="shared" si="520"/>
        <v>0.96149438007669685</v>
      </c>
      <c r="GW2118">
        <f t="shared" si="521"/>
        <v>18.023394859135646</v>
      </c>
      <c r="GY2118" s="8">
        <f t="shared" si="560"/>
        <v>-25</v>
      </c>
      <c r="HA2118">
        <f t="shared" si="561"/>
        <v>1</v>
      </c>
      <c r="HB2118">
        <f t="shared" si="522"/>
        <v>1</v>
      </c>
      <c r="HD2118">
        <f t="shared" si="523"/>
        <v>25</v>
      </c>
    </row>
    <row r="2119" spans="1:212" x14ac:dyDescent="0.2">
      <c r="A2119">
        <v>-34</v>
      </c>
      <c r="B2119">
        <f t="shared" si="478"/>
        <v>-34</v>
      </c>
      <c r="C2119">
        <f t="shared" si="479"/>
        <v>-0.17364817766693033</v>
      </c>
      <c r="D2119">
        <f t="shared" si="563"/>
        <v>0.96396997169217635</v>
      </c>
      <c r="E2119">
        <f t="shared" si="524"/>
        <v>-3</v>
      </c>
      <c r="G2119">
        <f t="shared" si="481"/>
        <v>-13.297418619832047</v>
      </c>
      <c r="M2119">
        <f t="shared" si="482"/>
        <v>-0.34202014332566871</v>
      </c>
      <c r="N2119">
        <f t="shared" si="483"/>
        <v>0.8712885921207747</v>
      </c>
      <c r="O2119">
        <f t="shared" si="525"/>
        <v>5</v>
      </c>
      <c r="P2119">
        <f t="shared" si="484"/>
        <v>-10.872961333902383</v>
      </c>
      <c r="Q2119">
        <f t="shared" si="485"/>
        <v>-10.872961333902385</v>
      </c>
      <c r="R2119">
        <f t="shared" si="486"/>
        <v>-0.49999999999999994</v>
      </c>
      <c r="S2119">
        <f t="shared" si="487"/>
        <v>0.18602540378443877</v>
      </c>
      <c r="U2119">
        <f t="shared" si="526"/>
        <v>7</v>
      </c>
      <c r="X2119">
        <f t="shared" si="488"/>
        <v>-9.3833939954901346</v>
      </c>
      <c r="Z2119">
        <f t="shared" si="527"/>
        <v>-0.64278760968653925</v>
      </c>
      <c r="AA2119">
        <f t="shared" si="489"/>
        <v>-0.10814670605471532</v>
      </c>
      <c r="AB2119">
        <f t="shared" si="528"/>
        <v>-34</v>
      </c>
      <c r="AC2119">
        <f t="shared" si="529"/>
        <v>10</v>
      </c>
      <c r="AE2119">
        <f t="shared" si="490"/>
        <v>-8.4794981488239323</v>
      </c>
      <c r="AG2119">
        <f t="shared" si="530"/>
        <v>-0.76604444311897801</v>
      </c>
      <c r="AH2119">
        <f t="shared" si="491"/>
        <v>-0.3990328329552707</v>
      </c>
      <c r="AJ2119">
        <f t="shared" si="531"/>
        <v>12</v>
      </c>
      <c r="AL2119">
        <f t="shared" si="492"/>
        <v>-6.3761020317433292</v>
      </c>
      <c r="AN2119">
        <f t="shared" si="532"/>
        <v>-0.8660254037844386</v>
      </c>
      <c r="AO2119">
        <f t="shared" si="493"/>
        <v>-0.67779454914683612</v>
      </c>
      <c r="AP2119">
        <f t="shared" si="494"/>
        <v>-34</v>
      </c>
      <c r="AQ2119">
        <f t="shared" si="533"/>
        <v>15</v>
      </c>
      <c r="AS2119">
        <f t="shared" si="495"/>
        <v>-3.8619594257254026</v>
      </c>
      <c r="AU2119">
        <f t="shared" si="534"/>
        <v>-0.93969262078590832</v>
      </c>
      <c r="AV2119">
        <f t="shared" si="496"/>
        <v>-0.9359618209431666</v>
      </c>
      <c r="AX2119">
        <f t="shared" si="535"/>
        <v>18</v>
      </c>
      <c r="AZ2119">
        <f t="shared" si="497"/>
        <v>-7.136236504873715E-2</v>
      </c>
      <c r="BB2119">
        <f t="shared" si="536"/>
        <v>-0.98480775301220802</v>
      </c>
      <c r="BC2119">
        <f t="shared" si="498"/>
        <v>-1.1656903664296725</v>
      </c>
      <c r="BE2119">
        <f t="shared" si="537"/>
        <v>21</v>
      </c>
      <c r="BG2119">
        <f t="shared" si="499"/>
        <v>5.7868969256944878</v>
      </c>
      <c r="BI2119">
        <f t="shared" si="538"/>
        <v>0</v>
      </c>
      <c r="BJ2119">
        <f t="shared" si="500"/>
        <v>1</v>
      </c>
      <c r="BL2119" t="e">
        <f t="shared" si="539"/>
        <v>#DIV/0!</v>
      </c>
      <c r="BN2119" t="e">
        <f t="shared" si="501"/>
        <v>#DIV/0!</v>
      </c>
      <c r="EL2119">
        <v>-34</v>
      </c>
      <c r="EM2119">
        <f t="shared" si="502"/>
        <v>-285.7513075690336</v>
      </c>
      <c r="EN2119">
        <f t="shared" si="540"/>
        <v>1.6600000000000013</v>
      </c>
      <c r="EO2119" s="8">
        <f t="shared" si="541"/>
        <v>-2</v>
      </c>
      <c r="EQ2119">
        <f t="shared" si="542"/>
        <v>0.17364817766693033</v>
      </c>
      <c r="ER2119">
        <f t="shared" si="503"/>
        <v>0.9986996072255625</v>
      </c>
      <c r="ES2119">
        <f t="shared" si="504"/>
        <v>17.660257631345079</v>
      </c>
      <c r="ET2119">
        <f t="shared" si="505"/>
        <v>17.660257631345079</v>
      </c>
      <c r="EU2119" s="8">
        <f t="shared" si="543"/>
        <v>-4</v>
      </c>
      <c r="EW2119">
        <f t="shared" si="544"/>
        <v>0.34202014332566871</v>
      </c>
      <c r="EX2119">
        <f t="shared" si="506"/>
        <v>0.99441584371801539</v>
      </c>
      <c r="EZ2119">
        <f t="shared" si="507"/>
        <v>17.286082959411889</v>
      </c>
      <c r="FB2119" s="8">
        <f t="shared" si="562"/>
        <v>-6</v>
      </c>
      <c r="FD2119">
        <f t="shared" si="545"/>
        <v>0.49999999999999994</v>
      </c>
      <c r="FE2119">
        <f t="shared" si="508"/>
        <v>0.9860254037844387</v>
      </c>
      <c r="FG2119">
        <f t="shared" si="509"/>
        <v>16.670248639404857</v>
      </c>
      <c r="FI2119" s="8">
        <f t="shared" si="546"/>
        <v>-9</v>
      </c>
      <c r="FK2119">
        <f t="shared" si="547"/>
        <v>0.64278760968653925</v>
      </c>
      <c r="FL2119">
        <f t="shared" si="510"/>
        <v>0.9974479826061321</v>
      </c>
      <c r="FN2119">
        <f t="shared" si="511"/>
        <v>22.223152266939049</v>
      </c>
      <c r="FP2119" s="8">
        <f t="shared" si="548"/>
        <v>-11</v>
      </c>
      <c r="FQ2119" s="8">
        <f t="shared" si="549"/>
        <v>-34</v>
      </c>
      <c r="FR2119">
        <f t="shared" si="550"/>
        <v>0.76604444311897801</v>
      </c>
      <c r="FS2119">
        <f t="shared" si="512"/>
        <v>0.97984716465888966</v>
      </c>
      <c r="FT2119" t="e">
        <f t="shared" si="513"/>
        <v>#NUM!</v>
      </c>
      <c r="FU2119" t="e">
        <f t="shared" si="551"/>
        <v>#NUM!</v>
      </c>
      <c r="FW2119" s="8">
        <f t="shared" si="552"/>
        <v>-14</v>
      </c>
      <c r="FY2119">
        <f t="shared" si="553"/>
        <v>0.8660254037844386</v>
      </c>
      <c r="FZ2119">
        <f t="shared" si="514"/>
        <v>0.98497422611928565</v>
      </c>
      <c r="GB2119">
        <f t="shared" si="515"/>
        <v>20.014539984388406</v>
      </c>
      <c r="GD2119" s="8">
        <f t="shared" si="554"/>
        <v>-17</v>
      </c>
      <c r="GF2119">
        <f t="shared" si="555"/>
        <v>0.93969262078590832</v>
      </c>
      <c r="GG2119">
        <f t="shared" si="516"/>
        <v>0.98101112546008662</v>
      </c>
      <c r="GI2119">
        <f t="shared" si="517"/>
        <v>19.840028985185313</v>
      </c>
      <c r="GK2119" s="8">
        <f t="shared" si="556"/>
        <v>-20</v>
      </c>
      <c r="GM2119">
        <f t="shared" si="557"/>
        <v>0.98480775301220802</v>
      </c>
      <c r="GN2119">
        <f t="shared" si="518"/>
        <v>0.96149438007669685</v>
      </c>
      <c r="GP2119">
        <f t="shared" si="519"/>
        <v>18.023394859135646</v>
      </c>
      <c r="GR2119" s="8">
        <f t="shared" si="558"/>
        <v>-20</v>
      </c>
      <c r="GT2119">
        <f t="shared" si="559"/>
        <v>0.98480775301220802</v>
      </c>
      <c r="GU2119">
        <f t="shared" si="520"/>
        <v>0.96149438007669685</v>
      </c>
      <c r="GW2119">
        <f t="shared" si="521"/>
        <v>18.023394859135646</v>
      </c>
      <c r="GY2119" s="8">
        <f t="shared" si="560"/>
        <v>-25</v>
      </c>
      <c r="HA2119">
        <f t="shared" si="561"/>
        <v>1</v>
      </c>
      <c r="HB2119">
        <f t="shared" si="522"/>
        <v>1</v>
      </c>
      <c r="HD2119">
        <f t="shared" si="523"/>
        <v>25</v>
      </c>
    </row>
    <row r="2120" spans="1:212" x14ac:dyDescent="0.2">
      <c r="A2120">
        <v>-33</v>
      </c>
      <c r="B2120">
        <f t="shared" si="478"/>
        <v>-33</v>
      </c>
      <c r="C2120">
        <f t="shared" si="479"/>
        <v>-0.17364817766693033</v>
      </c>
      <c r="D2120">
        <f t="shared" si="563"/>
        <v>0.96396997169217635</v>
      </c>
      <c r="E2120">
        <f t="shared" si="524"/>
        <v>-3</v>
      </c>
      <c r="G2120">
        <f t="shared" si="481"/>
        <v>-13.297418619832047</v>
      </c>
      <c r="M2120">
        <f t="shared" si="482"/>
        <v>-0.34202014332566871</v>
      </c>
      <c r="N2120">
        <f t="shared" si="483"/>
        <v>0.8712885921207747</v>
      </c>
      <c r="O2120">
        <f t="shared" si="525"/>
        <v>5</v>
      </c>
      <c r="P2120">
        <f t="shared" si="484"/>
        <v>-10.872961333902383</v>
      </c>
      <c r="Q2120">
        <f t="shared" si="485"/>
        <v>-10.872961333902385</v>
      </c>
      <c r="R2120">
        <f t="shared" si="486"/>
        <v>-0.49999999999999994</v>
      </c>
      <c r="S2120">
        <f t="shared" si="487"/>
        <v>0.20602540378443879</v>
      </c>
      <c r="U2120">
        <f t="shared" si="526"/>
        <v>7</v>
      </c>
      <c r="X2120">
        <f t="shared" si="488"/>
        <v>-9.3833939954901346</v>
      </c>
      <c r="Z2120">
        <f t="shared" si="527"/>
        <v>-0.64278760968653925</v>
      </c>
      <c r="AA2120">
        <f t="shared" si="489"/>
        <v>-8.2435201667253821E-2</v>
      </c>
      <c r="AB2120">
        <f t="shared" si="528"/>
        <v>-33</v>
      </c>
      <c r="AC2120">
        <f t="shared" si="529"/>
        <v>10</v>
      </c>
      <c r="AE2120">
        <f t="shared" si="490"/>
        <v>-8.4794981488239323</v>
      </c>
      <c r="AG2120">
        <f t="shared" si="530"/>
        <v>-0.76604444311897801</v>
      </c>
      <c r="AH2120">
        <f t="shared" si="491"/>
        <v>-0.36839105523051152</v>
      </c>
      <c r="AJ2120">
        <f t="shared" si="531"/>
        <v>12</v>
      </c>
      <c r="AL2120">
        <f t="shared" si="492"/>
        <v>-6.3761020317433292</v>
      </c>
      <c r="AN2120">
        <f t="shared" si="532"/>
        <v>-0.8660254037844386</v>
      </c>
      <c r="AO2120">
        <f t="shared" si="493"/>
        <v>-0.64315353299545863</v>
      </c>
      <c r="AP2120">
        <f t="shared" si="494"/>
        <v>-33</v>
      </c>
      <c r="AQ2120">
        <f t="shared" si="533"/>
        <v>15</v>
      </c>
      <c r="AS2120">
        <f t="shared" si="495"/>
        <v>-3.8619594257254026</v>
      </c>
      <c r="AU2120">
        <f t="shared" si="534"/>
        <v>-0.93969262078590832</v>
      </c>
      <c r="AV2120">
        <f t="shared" si="496"/>
        <v>-0.89837411611173024</v>
      </c>
      <c r="AX2120">
        <f t="shared" si="535"/>
        <v>18</v>
      </c>
      <c r="AZ2120">
        <f t="shared" si="497"/>
        <v>-7.136236504873715E-2</v>
      </c>
      <c r="BB2120">
        <f t="shared" si="536"/>
        <v>-0.98480775301220802</v>
      </c>
      <c r="BC2120">
        <f t="shared" si="498"/>
        <v>-1.1262980563091842</v>
      </c>
      <c r="BE2120">
        <f t="shared" si="537"/>
        <v>21</v>
      </c>
      <c r="BG2120">
        <f t="shared" si="499"/>
        <v>5.7868969256944878</v>
      </c>
      <c r="BI2120">
        <f t="shared" si="538"/>
        <v>0</v>
      </c>
      <c r="BJ2120">
        <f t="shared" si="500"/>
        <v>1</v>
      </c>
      <c r="BL2120" t="e">
        <f t="shared" si="539"/>
        <v>#DIV/0!</v>
      </c>
      <c r="BN2120" t="e">
        <f t="shared" si="501"/>
        <v>#DIV/0!</v>
      </c>
      <c r="EL2120">
        <v>-33</v>
      </c>
      <c r="EM2120">
        <f t="shared" si="502"/>
        <v>-285.7513075690336</v>
      </c>
      <c r="EN2120">
        <f t="shared" si="540"/>
        <v>1.6700000000000013</v>
      </c>
      <c r="EO2120" s="8">
        <f t="shared" si="541"/>
        <v>-2</v>
      </c>
      <c r="EQ2120">
        <f t="shared" si="542"/>
        <v>0.17364817766693033</v>
      </c>
      <c r="ER2120">
        <f t="shared" si="503"/>
        <v>0.9986996072255625</v>
      </c>
      <c r="ES2120">
        <f t="shared" si="504"/>
        <v>17.660257631345079</v>
      </c>
      <c r="ET2120">
        <f t="shared" si="505"/>
        <v>17.660257631345079</v>
      </c>
      <c r="EU2120" s="8">
        <f t="shared" si="543"/>
        <v>-4</v>
      </c>
      <c r="EW2120">
        <f t="shared" si="544"/>
        <v>0.34202014332566871</v>
      </c>
      <c r="EX2120">
        <f t="shared" si="506"/>
        <v>0.99441584371801539</v>
      </c>
      <c r="EZ2120">
        <f t="shared" si="507"/>
        <v>17.286082959411889</v>
      </c>
      <c r="FB2120" s="8">
        <f t="shared" si="562"/>
        <v>-6</v>
      </c>
      <c r="FD2120">
        <f t="shared" si="545"/>
        <v>0.49999999999999994</v>
      </c>
      <c r="FE2120">
        <f t="shared" si="508"/>
        <v>0.9860254037844387</v>
      </c>
      <c r="FG2120">
        <f t="shared" si="509"/>
        <v>16.670248639404857</v>
      </c>
      <c r="FI2120" s="8">
        <f t="shared" si="546"/>
        <v>-9</v>
      </c>
      <c r="FK2120">
        <f t="shared" si="547"/>
        <v>0.64278760968653925</v>
      </c>
      <c r="FL2120">
        <f t="shared" si="510"/>
        <v>0.9974479826061321</v>
      </c>
      <c r="FN2120">
        <f t="shared" si="511"/>
        <v>22.223152266939049</v>
      </c>
      <c r="FP2120" s="8">
        <f t="shared" si="548"/>
        <v>-11</v>
      </c>
      <c r="FQ2120" s="8">
        <f t="shared" si="549"/>
        <v>-33</v>
      </c>
      <c r="FR2120">
        <f t="shared" si="550"/>
        <v>0.76604444311897801</v>
      </c>
      <c r="FS2120">
        <f t="shared" si="512"/>
        <v>0.97984716465888966</v>
      </c>
      <c r="FT2120" t="e">
        <f t="shared" si="513"/>
        <v>#NUM!</v>
      </c>
      <c r="FU2120" t="e">
        <f t="shared" si="551"/>
        <v>#NUM!</v>
      </c>
      <c r="FW2120" s="8">
        <f t="shared" si="552"/>
        <v>-14</v>
      </c>
      <c r="FY2120">
        <f t="shared" si="553"/>
        <v>0.8660254037844386</v>
      </c>
      <c r="FZ2120">
        <f t="shared" si="514"/>
        <v>0.98497422611928565</v>
      </c>
      <c r="GB2120">
        <f t="shared" si="515"/>
        <v>20.014539984388406</v>
      </c>
      <c r="GD2120" s="8">
        <f t="shared" si="554"/>
        <v>-17</v>
      </c>
      <c r="GF2120">
        <f t="shared" si="555"/>
        <v>0.93969262078590832</v>
      </c>
      <c r="GG2120">
        <f t="shared" si="516"/>
        <v>0.98101112546008662</v>
      </c>
      <c r="GI2120">
        <f t="shared" si="517"/>
        <v>19.840028985185313</v>
      </c>
      <c r="GK2120" s="8">
        <f t="shared" si="556"/>
        <v>-20</v>
      </c>
      <c r="GM2120">
        <f t="shared" si="557"/>
        <v>0.98480775301220802</v>
      </c>
      <c r="GN2120">
        <f t="shared" si="518"/>
        <v>0.96149438007669685</v>
      </c>
      <c r="GP2120">
        <f t="shared" si="519"/>
        <v>18.023394859135646</v>
      </c>
      <c r="GR2120" s="8">
        <f t="shared" si="558"/>
        <v>-20</v>
      </c>
      <c r="GT2120">
        <f t="shared" si="559"/>
        <v>0.98480775301220802</v>
      </c>
      <c r="GU2120">
        <f t="shared" si="520"/>
        <v>0.96149438007669685</v>
      </c>
      <c r="GW2120">
        <f t="shared" si="521"/>
        <v>18.023394859135646</v>
      </c>
      <c r="GY2120" s="8">
        <f t="shared" si="560"/>
        <v>-25</v>
      </c>
      <c r="HA2120">
        <f t="shared" si="561"/>
        <v>1</v>
      </c>
      <c r="HB2120">
        <f t="shared" si="522"/>
        <v>1</v>
      </c>
      <c r="HD2120">
        <f t="shared" si="523"/>
        <v>25</v>
      </c>
    </row>
    <row r="2121" spans="1:212" x14ac:dyDescent="0.2">
      <c r="A2121">
        <v>-32</v>
      </c>
      <c r="B2121">
        <f t="shared" si="478"/>
        <v>-32</v>
      </c>
      <c r="C2121">
        <f t="shared" si="479"/>
        <v>-0.17364817766693033</v>
      </c>
      <c r="D2121">
        <f t="shared" si="563"/>
        <v>0.96396997169217635</v>
      </c>
      <c r="E2121">
        <f t="shared" si="524"/>
        <v>-3</v>
      </c>
      <c r="G2121">
        <f t="shared" si="481"/>
        <v>-13.297418619832047</v>
      </c>
      <c r="M2121">
        <f t="shared" si="482"/>
        <v>-0.34202014332566871</v>
      </c>
      <c r="N2121">
        <f t="shared" si="483"/>
        <v>0.8712885921207747</v>
      </c>
      <c r="O2121">
        <f t="shared" si="525"/>
        <v>5</v>
      </c>
      <c r="P2121">
        <f t="shared" si="484"/>
        <v>-10.872961333902383</v>
      </c>
      <c r="Q2121">
        <f t="shared" si="485"/>
        <v>-10.872961333902385</v>
      </c>
      <c r="R2121">
        <f t="shared" si="486"/>
        <v>-0.49999999999999994</v>
      </c>
      <c r="S2121">
        <f t="shared" si="487"/>
        <v>0.22602540378443881</v>
      </c>
      <c r="U2121">
        <f t="shared" si="526"/>
        <v>7</v>
      </c>
      <c r="X2121">
        <f t="shared" si="488"/>
        <v>-9.3833939954901346</v>
      </c>
      <c r="Z2121">
        <f t="shared" si="527"/>
        <v>-0.64278760968653925</v>
      </c>
      <c r="AA2121">
        <f t="shared" si="489"/>
        <v>-5.6723697279792207E-2</v>
      </c>
      <c r="AB2121">
        <f t="shared" si="528"/>
        <v>-32</v>
      </c>
      <c r="AC2121">
        <f t="shared" si="529"/>
        <v>10</v>
      </c>
      <c r="AE2121">
        <f t="shared" si="490"/>
        <v>-8.4794981488239323</v>
      </c>
      <c r="AG2121">
        <f t="shared" si="530"/>
        <v>-0.76604444311897801</v>
      </c>
      <c r="AH2121">
        <f t="shared" si="491"/>
        <v>-0.33774927750575245</v>
      </c>
      <c r="AJ2121">
        <f t="shared" si="531"/>
        <v>12</v>
      </c>
      <c r="AL2121">
        <f t="shared" si="492"/>
        <v>-6.3761020317433292</v>
      </c>
      <c r="AN2121">
        <f t="shared" si="532"/>
        <v>-0.8660254037844386</v>
      </c>
      <c r="AO2121">
        <f t="shared" si="493"/>
        <v>-0.60851251684408114</v>
      </c>
      <c r="AP2121">
        <f t="shared" si="494"/>
        <v>-32</v>
      </c>
      <c r="AQ2121">
        <f t="shared" si="533"/>
        <v>15</v>
      </c>
      <c r="AS2121">
        <f t="shared" si="495"/>
        <v>-3.8619594257254026</v>
      </c>
      <c r="AU2121">
        <f t="shared" si="534"/>
        <v>-0.93969262078590832</v>
      </c>
      <c r="AV2121">
        <f t="shared" si="496"/>
        <v>-0.86078641128029387</v>
      </c>
      <c r="AX2121">
        <f t="shared" si="535"/>
        <v>18</v>
      </c>
      <c r="AZ2121">
        <f t="shared" si="497"/>
        <v>-7.136236504873715E-2</v>
      </c>
      <c r="BB2121">
        <f t="shared" si="536"/>
        <v>-0.98480775301220802</v>
      </c>
      <c r="BC2121">
        <f t="shared" si="498"/>
        <v>-1.086905746188696</v>
      </c>
      <c r="BE2121">
        <f t="shared" si="537"/>
        <v>21</v>
      </c>
      <c r="BG2121">
        <f t="shared" si="499"/>
        <v>5.7868969256944878</v>
      </c>
      <c r="BI2121">
        <f t="shared" si="538"/>
        <v>0</v>
      </c>
      <c r="BJ2121">
        <f t="shared" si="500"/>
        <v>1</v>
      </c>
      <c r="BL2121" t="e">
        <f t="shared" si="539"/>
        <v>#DIV/0!</v>
      </c>
      <c r="BN2121" t="e">
        <f t="shared" si="501"/>
        <v>#DIV/0!</v>
      </c>
      <c r="EL2121">
        <v>-32</v>
      </c>
      <c r="EM2121">
        <f t="shared" si="502"/>
        <v>-285.7513075690336</v>
      </c>
      <c r="EN2121">
        <f t="shared" si="540"/>
        <v>1.6800000000000013</v>
      </c>
      <c r="EO2121" s="8">
        <f t="shared" si="541"/>
        <v>-2</v>
      </c>
      <c r="EQ2121">
        <f t="shared" si="542"/>
        <v>0.17364817766693033</v>
      </c>
      <c r="ER2121">
        <f t="shared" si="503"/>
        <v>0.9986996072255625</v>
      </c>
      <c r="ES2121">
        <f t="shared" si="504"/>
        <v>17.660257631345079</v>
      </c>
      <c r="ET2121">
        <f t="shared" si="505"/>
        <v>17.660257631345079</v>
      </c>
      <c r="EU2121" s="8">
        <f t="shared" si="543"/>
        <v>-4</v>
      </c>
      <c r="EW2121">
        <f t="shared" si="544"/>
        <v>0.34202014332566871</v>
      </c>
      <c r="EX2121">
        <f t="shared" si="506"/>
        <v>0.99441584371801539</v>
      </c>
      <c r="EZ2121">
        <f t="shared" si="507"/>
        <v>17.286082959411889</v>
      </c>
      <c r="FB2121" s="8">
        <f t="shared" si="562"/>
        <v>-6</v>
      </c>
      <c r="FD2121">
        <f t="shared" si="545"/>
        <v>0.49999999999999994</v>
      </c>
      <c r="FE2121">
        <f t="shared" si="508"/>
        <v>0.9860254037844387</v>
      </c>
      <c r="FG2121">
        <f t="shared" si="509"/>
        <v>16.670248639404857</v>
      </c>
      <c r="FI2121" s="8">
        <f t="shared" si="546"/>
        <v>-9</v>
      </c>
      <c r="FK2121">
        <f t="shared" si="547"/>
        <v>0.64278760968653925</v>
      </c>
      <c r="FL2121">
        <f t="shared" si="510"/>
        <v>0.9974479826061321</v>
      </c>
      <c r="FN2121">
        <f t="shared" si="511"/>
        <v>22.223152266939049</v>
      </c>
      <c r="FP2121" s="8">
        <f t="shared" si="548"/>
        <v>-11</v>
      </c>
      <c r="FQ2121" s="8">
        <f t="shared" si="549"/>
        <v>-32</v>
      </c>
      <c r="FR2121">
        <f t="shared" si="550"/>
        <v>0.76604444311897801</v>
      </c>
      <c r="FS2121">
        <f t="shared" si="512"/>
        <v>0.97984716465888966</v>
      </c>
      <c r="FT2121" t="e">
        <f t="shared" si="513"/>
        <v>#NUM!</v>
      </c>
      <c r="FU2121" t="e">
        <f t="shared" si="551"/>
        <v>#NUM!</v>
      </c>
      <c r="FW2121" s="8">
        <f t="shared" si="552"/>
        <v>-14</v>
      </c>
      <c r="FY2121">
        <f t="shared" si="553"/>
        <v>0.8660254037844386</v>
      </c>
      <c r="FZ2121">
        <f t="shared" si="514"/>
        <v>0.98497422611928565</v>
      </c>
      <c r="GB2121">
        <f t="shared" si="515"/>
        <v>20.014539984388406</v>
      </c>
      <c r="GD2121" s="8">
        <f t="shared" si="554"/>
        <v>-17</v>
      </c>
      <c r="GF2121">
        <f t="shared" si="555"/>
        <v>0.93969262078590832</v>
      </c>
      <c r="GG2121">
        <f t="shared" si="516"/>
        <v>0.98101112546008662</v>
      </c>
      <c r="GI2121">
        <f t="shared" si="517"/>
        <v>19.840028985185313</v>
      </c>
      <c r="GK2121" s="8">
        <f t="shared" si="556"/>
        <v>-20</v>
      </c>
      <c r="GM2121">
        <f t="shared" si="557"/>
        <v>0.98480775301220802</v>
      </c>
      <c r="GN2121">
        <f t="shared" si="518"/>
        <v>0.96149438007669685</v>
      </c>
      <c r="GP2121">
        <f t="shared" si="519"/>
        <v>18.023394859135646</v>
      </c>
      <c r="GR2121" s="8">
        <f t="shared" si="558"/>
        <v>-20</v>
      </c>
      <c r="GT2121">
        <f t="shared" si="559"/>
        <v>0.98480775301220802</v>
      </c>
      <c r="GU2121">
        <f t="shared" si="520"/>
        <v>0.96149438007669685</v>
      </c>
      <c r="GW2121">
        <f t="shared" si="521"/>
        <v>18.023394859135646</v>
      </c>
      <c r="GY2121" s="8">
        <f t="shared" si="560"/>
        <v>-25</v>
      </c>
      <c r="HA2121">
        <f t="shared" si="561"/>
        <v>1</v>
      </c>
      <c r="HB2121">
        <f t="shared" si="522"/>
        <v>1</v>
      </c>
      <c r="HD2121">
        <f t="shared" si="523"/>
        <v>25</v>
      </c>
    </row>
    <row r="2122" spans="1:212" x14ac:dyDescent="0.2">
      <c r="A2122">
        <v>-31</v>
      </c>
      <c r="B2122">
        <f t="shared" si="478"/>
        <v>-31</v>
      </c>
      <c r="C2122">
        <f t="shared" si="479"/>
        <v>-0.17364817766693033</v>
      </c>
      <c r="D2122">
        <f t="shared" si="563"/>
        <v>0.96396997169217635</v>
      </c>
      <c r="E2122">
        <f t="shared" si="524"/>
        <v>-3</v>
      </c>
      <c r="G2122">
        <f t="shared" si="481"/>
        <v>-13.297418619832047</v>
      </c>
      <c r="M2122">
        <f t="shared" si="482"/>
        <v>-0.34202014332566871</v>
      </c>
      <c r="N2122">
        <f t="shared" si="483"/>
        <v>0.8712885921207747</v>
      </c>
      <c r="O2122">
        <f t="shared" si="525"/>
        <v>5</v>
      </c>
      <c r="P2122">
        <f t="shared" si="484"/>
        <v>-10.872961333902383</v>
      </c>
      <c r="Q2122">
        <f t="shared" si="485"/>
        <v>-10.872961333902385</v>
      </c>
      <c r="R2122">
        <f t="shared" si="486"/>
        <v>-0.49999999999999994</v>
      </c>
      <c r="S2122">
        <f t="shared" si="487"/>
        <v>0.24602540378443882</v>
      </c>
      <c r="U2122">
        <f t="shared" si="526"/>
        <v>7</v>
      </c>
      <c r="X2122">
        <f t="shared" si="488"/>
        <v>-9.3833939954901346</v>
      </c>
      <c r="Z2122">
        <f t="shared" si="527"/>
        <v>-0.64278760968653925</v>
      </c>
      <c r="AA2122">
        <f t="shared" si="489"/>
        <v>-3.1012192892330592E-2</v>
      </c>
      <c r="AB2122">
        <f t="shared" si="528"/>
        <v>-31</v>
      </c>
      <c r="AC2122">
        <f t="shared" si="529"/>
        <v>10</v>
      </c>
      <c r="AE2122">
        <f t="shared" si="490"/>
        <v>-8.4794981488239323</v>
      </c>
      <c r="AG2122">
        <f t="shared" si="530"/>
        <v>-0.76604444311897801</v>
      </c>
      <c r="AH2122">
        <f t="shared" si="491"/>
        <v>-0.30710749978099339</v>
      </c>
      <c r="AJ2122">
        <f t="shared" si="531"/>
        <v>12</v>
      </c>
      <c r="AL2122">
        <f t="shared" si="492"/>
        <v>-6.3761020317433292</v>
      </c>
      <c r="AN2122">
        <f t="shared" si="532"/>
        <v>-0.8660254037844386</v>
      </c>
      <c r="AO2122">
        <f t="shared" si="493"/>
        <v>-0.57387150069270365</v>
      </c>
      <c r="AP2122">
        <f t="shared" si="494"/>
        <v>-31</v>
      </c>
      <c r="AQ2122">
        <f t="shared" si="533"/>
        <v>15</v>
      </c>
      <c r="AS2122">
        <f t="shared" si="495"/>
        <v>-3.8619594257254026</v>
      </c>
      <c r="AU2122">
        <f t="shared" si="534"/>
        <v>-0.93969262078590832</v>
      </c>
      <c r="AV2122">
        <f t="shared" si="496"/>
        <v>-0.82319870644885751</v>
      </c>
      <c r="AX2122">
        <f t="shared" si="535"/>
        <v>18</v>
      </c>
      <c r="AZ2122">
        <f t="shared" si="497"/>
        <v>-7.136236504873715E-2</v>
      </c>
      <c r="BB2122">
        <f t="shared" si="536"/>
        <v>-0.98480775301220802</v>
      </c>
      <c r="BC2122">
        <f t="shared" si="498"/>
        <v>-1.0475134360682077</v>
      </c>
      <c r="BE2122">
        <f t="shared" si="537"/>
        <v>21</v>
      </c>
      <c r="BG2122">
        <f t="shared" si="499"/>
        <v>5.7868969256944878</v>
      </c>
      <c r="BI2122">
        <f t="shared" si="538"/>
        <v>0</v>
      </c>
      <c r="BJ2122">
        <f t="shared" si="500"/>
        <v>1</v>
      </c>
      <c r="BL2122" t="e">
        <f t="shared" si="539"/>
        <v>#DIV/0!</v>
      </c>
      <c r="BN2122" t="e">
        <f t="shared" si="501"/>
        <v>#DIV/0!</v>
      </c>
      <c r="EL2122">
        <v>-31</v>
      </c>
      <c r="EM2122">
        <f t="shared" si="502"/>
        <v>-285.7513075690336</v>
      </c>
      <c r="EN2122">
        <f t="shared" si="540"/>
        <v>1.6900000000000013</v>
      </c>
      <c r="EO2122" s="8">
        <f t="shared" si="541"/>
        <v>-2</v>
      </c>
      <c r="EQ2122">
        <f t="shared" si="542"/>
        <v>0.17364817766693033</v>
      </c>
      <c r="ER2122">
        <f t="shared" si="503"/>
        <v>0.9986996072255625</v>
      </c>
      <c r="ES2122">
        <f t="shared" si="504"/>
        <v>17.660257631345079</v>
      </c>
      <c r="ET2122">
        <f t="shared" si="505"/>
        <v>17.660257631345079</v>
      </c>
      <c r="EU2122" s="8">
        <f t="shared" si="543"/>
        <v>-4</v>
      </c>
      <c r="EW2122">
        <f t="shared" si="544"/>
        <v>0.34202014332566871</v>
      </c>
      <c r="EX2122">
        <f t="shared" si="506"/>
        <v>0.99441584371801539</v>
      </c>
      <c r="EZ2122">
        <f t="shared" si="507"/>
        <v>17.286082959411889</v>
      </c>
      <c r="FB2122" s="8">
        <f t="shared" si="562"/>
        <v>-6</v>
      </c>
      <c r="FD2122">
        <f t="shared" si="545"/>
        <v>0.49999999999999994</v>
      </c>
      <c r="FE2122">
        <f t="shared" si="508"/>
        <v>0.9860254037844387</v>
      </c>
      <c r="FG2122">
        <f t="shared" si="509"/>
        <v>16.670248639404857</v>
      </c>
      <c r="FI2122" s="8">
        <f t="shared" si="546"/>
        <v>-9</v>
      </c>
      <c r="FK2122">
        <f t="shared" si="547"/>
        <v>0.64278760968653925</v>
      </c>
      <c r="FL2122">
        <f t="shared" si="510"/>
        <v>0.9974479826061321</v>
      </c>
      <c r="FN2122">
        <f t="shared" si="511"/>
        <v>22.223152266939049</v>
      </c>
      <c r="FP2122" s="8">
        <f t="shared" si="548"/>
        <v>-11</v>
      </c>
      <c r="FQ2122" s="8">
        <f t="shared" si="549"/>
        <v>-31</v>
      </c>
      <c r="FR2122">
        <f t="shared" si="550"/>
        <v>0.76604444311897801</v>
      </c>
      <c r="FS2122">
        <f t="shared" si="512"/>
        <v>0.97984716465888966</v>
      </c>
      <c r="FT2122" t="e">
        <f t="shared" si="513"/>
        <v>#NUM!</v>
      </c>
      <c r="FU2122" t="e">
        <f t="shared" si="551"/>
        <v>#NUM!</v>
      </c>
      <c r="FW2122" s="8">
        <f t="shared" si="552"/>
        <v>-14</v>
      </c>
      <c r="FY2122">
        <f t="shared" si="553"/>
        <v>0.8660254037844386</v>
      </c>
      <c r="FZ2122">
        <f t="shared" si="514"/>
        <v>0.98497422611928565</v>
      </c>
      <c r="GB2122">
        <f t="shared" si="515"/>
        <v>20.014539984388406</v>
      </c>
      <c r="GD2122" s="8">
        <f t="shared" si="554"/>
        <v>-17</v>
      </c>
      <c r="GF2122">
        <f t="shared" si="555"/>
        <v>0.93969262078590832</v>
      </c>
      <c r="GG2122">
        <f t="shared" si="516"/>
        <v>0.98101112546008662</v>
      </c>
      <c r="GI2122">
        <f t="shared" si="517"/>
        <v>19.840028985185313</v>
      </c>
      <c r="GK2122" s="8">
        <f t="shared" si="556"/>
        <v>-20</v>
      </c>
      <c r="GM2122">
        <f t="shared" si="557"/>
        <v>0.98480775301220802</v>
      </c>
      <c r="GN2122">
        <f t="shared" si="518"/>
        <v>0.96149438007669685</v>
      </c>
      <c r="GP2122">
        <f t="shared" si="519"/>
        <v>18.023394859135646</v>
      </c>
      <c r="GR2122" s="8">
        <f t="shared" si="558"/>
        <v>-20</v>
      </c>
      <c r="GT2122">
        <f t="shared" si="559"/>
        <v>0.98480775301220802</v>
      </c>
      <c r="GU2122">
        <f t="shared" si="520"/>
        <v>0.96149438007669685</v>
      </c>
      <c r="GW2122">
        <f t="shared" si="521"/>
        <v>18.023394859135646</v>
      </c>
      <c r="GY2122" s="8">
        <f t="shared" si="560"/>
        <v>-25</v>
      </c>
      <c r="HA2122">
        <f t="shared" si="561"/>
        <v>1</v>
      </c>
      <c r="HB2122">
        <f t="shared" si="522"/>
        <v>1</v>
      </c>
      <c r="HD2122">
        <f t="shared" si="523"/>
        <v>25</v>
      </c>
    </row>
    <row r="2123" spans="1:212" x14ac:dyDescent="0.2">
      <c r="A2123">
        <v>-30</v>
      </c>
      <c r="B2123">
        <f t="shared" si="478"/>
        <v>-30</v>
      </c>
      <c r="C2123">
        <f t="shared" si="479"/>
        <v>-0.17364817766693033</v>
      </c>
      <c r="D2123">
        <f t="shared" si="563"/>
        <v>0.96396997169217635</v>
      </c>
      <c r="E2123">
        <f t="shared" si="524"/>
        <v>-3</v>
      </c>
      <c r="G2123">
        <f t="shared" si="481"/>
        <v>-13.297418619832047</v>
      </c>
      <c r="M2123">
        <f t="shared" si="482"/>
        <v>-0.34202014332566871</v>
      </c>
      <c r="N2123">
        <f t="shared" si="483"/>
        <v>0.8712885921207747</v>
      </c>
      <c r="O2123">
        <f t="shared" si="525"/>
        <v>5</v>
      </c>
      <c r="P2123">
        <f t="shared" si="484"/>
        <v>-10.872961333902383</v>
      </c>
      <c r="Q2123">
        <f t="shared" si="485"/>
        <v>-10.872961333902385</v>
      </c>
      <c r="R2123">
        <f t="shared" si="486"/>
        <v>-0.49999999999999994</v>
      </c>
      <c r="S2123">
        <f t="shared" si="487"/>
        <v>0.26602540378443884</v>
      </c>
      <c r="U2123">
        <f t="shared" si="526"/>
        <v>7</v>
      </c>
      <c r="X2123">
        <f t="shared" si="488"/>
        <v>-9.3833939954901346</v>
      </c>
      <c r="Z2123">
        <f t="shared" si="527"/>
        <v>-0.64278760968653925</v>
      </c>
      <c r="AA2123">
        <f t="shared" si="489"/>
        <v>-5.3006885048690888E-3</v>
      </c>
      <c r="AB2123">
        <f t="shared" si="528"/>
        <v>-30</v>
      </c>
      <c r="AC2123">
        <f t="shared" si="529"/>
        <v>10</v>
      </c>
      <c r="AE2123">
        <f t="shared" si="490"/>
        <v>-8.4794981488239323</v>
      </c>
      <c r="AG2123">
        <f t="shared" si="530"/>
        <v>-0.76604444311897801</v>
      </c>
      <c r="AH2123">
        <f t="shared" si="491"/>
        <v>-0.27646572205623421</v>
      </c>
      <c r="AJ2123">
        <f t="shared" si="531"/>
        <v>12</v>
      </c>
      <c r="AL2123">
        <f t="shared" si="492"/>
        <v>-6.3761020317433292</v>
      </c>
      <c r="AN2123">
        <f t="shared" si="532"/>
        <v>-0.8660254037844386</v>
      </c>
      <c r="AO2123">
        <f t="shared" si="493"/>
        <v>-0.53923048454132616</v>
      </c>
      <c r="AP2123">
        <f t="shared" si="494"/>
        <v>-30</v>
      </c>
      <c r="AQ2123">
        <f t="shared" si="533"/>
        <v>15</v>
      </c>
      <c r="AS2123">
        <f t="shared" si="495"/>
        <v>-3.8619594257254026</v>
      </c>
      <c r="AU2123">
        <f t="shared" si="534"/>
        <v>-0.93969262078590832</v>
      </c>
      <c r="AV2123">
        <f t="shared" si="496"/>
        <v>-0.78561100161742115</v>
      </c>
      <c r="AX2123">
        <f t="shared" si="535"/>
        <v>18</v>
      </c>
      <c r="AZ2123">
        <f t="shared" si="497"/>
        <v>-7.136236504873715E-2</v>
      </c>
      <c r="BB2123">
        <f t="shared" si="536"/>
        <v>-0.98480775301220802</v>
      </c>
      <c r="BC2123">
        <f t="shared" si="498"/>
        <v>-1.0081211259477194</v>
      </c>
      <c r="BE2123">
        <f t="shared" si="537"/>
        <v>21</v>
      </c>
      <c r="BG2123">
        <f t="shared" si="499"/>
        <v>5.7868969256944878</v>
      </c>
      <c r="BI2123">
        <f t="shared" si="538"/>
        <v>0</v>
      </c>
      <c r="BJ2123">
        <f t="shared" si="500"/>
        <v>1</v>
      </c>
      <c r="BL2123" t="e">
        <f t="shared" si="539"/>
        <v>#DIV/0!</v>
      </c>
      <c r="BN2123" t="e">
        <f t="shared" si="501"/>
        <v>#DIV/0!</v>
      </c>
      <c r="EL2123">
        <v>-30</v>
      </c>
      <c r="EM2123">
        <f t="shared" si="502"/>
        <v>-285.7513075690336</v>
      </c>
      <c r="EN2123">
        <f t="shared" si="540"/>
        <v>1.7000000000000013</v>
      </c>
      <c r="EO2123" s="8">
        <f t="shared" si="541"/>
        <v>-2</v>
      </c>
      <c r="EQ2123">
        <f t="shared" si="542"/>
        <v>0.17364817766693033</v>
      </c>
      <c r="ER2123">
        <f t="shared" si="503"/>
        <v>0.9986996072255625</v>
      </c>
      <c r="ES2123">
        <f t="shared" si="504"/>
        <v>17.660257631345079</v>
      </c>
      <c r="ET2123">
        <f t="shared" si="505"/>
        <v>17.660257631345079</v>
      </c>
      <c r="EU2123" s="8">
        <f t="shared" si="543"/>
        <v>-4</v>
      </c>
      <c r="EW2123">
        <f t="shared" si="544"/>
        <v>0.34202014332566871</v>
      </c>
      <c r="EX2123">
        <f t="shared" si="506"/>
        <v>0.99441584371801539</v>
      </c>
      <c r="EZ2123">
        <f t="shared" si="507"/>
        <v>17.286082959411889</v>
      </c>
      <c r="FB2123" s="8">
        <f t="shared" si="562"/>
        <v>-6</v>
      </c>
      <c r="FD2123">
        <f t="shared" si="545"/>
        <v>0.49999999999999994</v>
      </c>
      <c r="FE2123">
        <f t="shared" si="508"/>
        <v>0.9860254037844387</v>
      </c>
      <c r="FG2123">
        <f t="shared" si="509"/>
        <v>16.670248639404857</v>
      </c>
      <c r="FI2123" s="8">
        <f t="shared" si="546"/>
        <v>-9</v>
      </c>
      <c r="FK2123">
        <f t="shared" si="547"/>
        <v>0.64278760968653925</v>
      </c>
      <c r="FL2123">
        <f t="shared" si="510"/>
        <v>0.9974479826061321</v>
      </c>
      <c r="FN2123">
        <f t="shared" si="511"/>
        <v>22.223152266939049</v>
      </c>
      <c r="FP2123" s="8">
        <f t="shared" si="548"/>
        <v>-11</v>
      </c>
      <c r="FQ2123" s="8">
        <f t="shared" si="549"/>
        <v>-30</v>
      </c>
      <c r="FR2123">
        <f t="shared" si="550"/>
        <v>0.76604444311897801</v>
      </c>
      <c r="FS2123">
        <f t="shared" si="512"/>
        <v>0.97984716465888966</v>
      </c>
      <c r="FT2123" t="e">
        <f t="shared" si="513"/>
        <v>#NUM!</v>
      </c>
      <c r="FU2123" t="e">
        <f t="shared" si="551"/>
        <v>#NUM!</v>
      </c>
      <c r="FW2123" s="8">
        <f t="shared" si="552"/>
        <v>-14</v>
      </c>
      <c r="FY2123">
        <f t="shared" si="553"/>
        <v>0.8660254037844386</v>
      </c>
      <c r="FZ2123">
        <f t="shared" si="514"/>
        <v>0.98497422611928565</v>
      </c>
      <c r="GB2123">
        <f t="shared" si="515"/>
        <v>20.014539984388406</v>
      </c>
      <c r="GD2123" s="8">
        <f t="shared" si="554"/>
        <v>-17</v>
      </c>
      <c r="GF2123">
        <f t="shared" si="555"/>
        <v>0.93969262078590832</v>
      </c>
      <c r="GG2123">
        <f t="shared" si="516"/>
        <v>0.98101112546008662</v>
      </c>
      <c r="GI2123">
        <f t="shared" si="517"/>
        <v>19.840028985185313</v>
      </c>
      <c r="GK2123" s="8">
        <f t="shared" si="556"/>
        <v>-20</v>
      </c>
      <c r="GM2123">
        <f t="shared" si="557"/>
        <v>0.98480775301220802</v>
      </c>
      <c r="GN2123">
        <f t="shared" si="518"/>
        <v>0.96149438007669685</v>
      </c>
      <c r="GP2123">
        <f t="shared" si="519"/>
        <v>18.023394859135646</v>
      </c>
      <c r="GR2123" s="8">
        <f t="shared" si="558"/>
        <v>-20</v>
      </c>
      <c r="GT2123">
        <f t="shared" si="559"/>
        <v>0.98480775301220802</v>
      </c>
      <c r="GU2123">
        <f t="shared" si="520"/>
        <v>0.96149438007669685</v>
      </c>
      <c r="GW2123">
        <f t="shared" si="521"/>
        <v>18.023394859135646</v>
      </c>
      <c r="GY2123" s="8">
        <f t="shared" si="560"/>
        <v>-25</v>
      </c>
      <c r="HA2123">
        <f t="shared" si="561"/>
        <v>1</v>
      </c>
      <c r="HB2123">
        <f t="shared" si="522"/>
        <v>1</v>
      </c>
      <c r="HD2123">
        <f t="shared" si="523"/>
        <v>25</v>
      </c>
    </row>
    <row r="2124" spans="1:212" x14ac:dyDescent="0.2">
      <c r="A2124">
        <v>-29</v>
      </c>
      <c r="B2124">
        <f t="shared" si="478"/>
        <v>-29</v>
      </c>
      <c r="C2124">
        <f t="shared" si="479"/>
        <v>-0.17364817766693033</v>
      </c>
      <c r="D2124">
        <f t="shared" si="563"/>
        <v>0.96396997169217635</v>
      </c>
      <c r="E2124">
        <f t="shared" si="524"/>
        <v>-3</v>
      </c>
      <c r="G2124">
        <f t="shared" si="481"/>
        <v>-13.297418619832047</v>
      </c>
      <c r="M2124">
        <f t="shared" si="482"/>
        <v>-0.34202014332566871</v>
      </c>
      <c r="N2124">
        <f t="shared" si="483"/>
        <v>0.8712885921207747</v>
      </c>
      <c r="O2124">
        <f t="shared" si="525"/>
        <v>5</v>
      </c>
      <c r="P2124">
        <f t="shared" si="484"/>
        <v>-10.872961333902383</v>
      </c>
      <c r="Q2124">
        <f t="shared" si="485"/>
        <v>-10.872961333902385</v>
      </c>
      <c r="R2124">
        <f t="shared" si="486"/>
        <v>-0.49999999999999994</v>
      </c>
      <c r="S2124">
        <f t="shared" si="487"/>
        <v>0.28602540378443875</v>
      </c>
      <c r="U2124">
        <f t="shared" si="526"/>
        <v>7</v>
      </c>
      <c r="X2124">
        <f t="shared" si="488"/>
        <v>-9.3833939954901346</v>
      </c>
      <c r="Z2124">
        <f t="shared" si="527"/>
        <v>-0.64278760968653925</v>
      </c>
      <c r="AA2124">
        <f t="shared" si="489"/>
        <v>2.0410815882592526E-2</v>
      </c>
      <c r="AB2124">
        <f t="shared" si="528"/>
        <v>-29</v>
      </c>
      <c r="AC2124">
        <f t="shared" si="529"/>
        <v>10</v>
      </c>
      <c r="AE2124">
        <f t="shared" si="490"/>
        <v>-8.4794981488239323</v>
      </c>
      <c r="AG2124">
        <f t="shared" si="530"/>
        <v>-0.76604444311897801</v>
      </c>
      <c r="AH2124">
        <f t="shared" si="491"/>
        <v>-0.24582394433147514</v>
      </c>
      <c r="AJ2124">
        <f t="shared" si="531"/>
        <v>12</v>
      </c>
      <c r="AL2124">
        <f t="shared" si="492"/>
        <v>-6.3761020317433292</v>
      </c>
      <c r="AN2124">
        <f t="shared" si="532"/>
        <v>-0.8660254037844386</v>
      </c>
      <c r="AO2124">
        <f t="shared" si="493"/>
        <v>-0.50458946838994845</v>
      </c>
      <c r="AP2124">
        <f t="shared" si="494"/>
        <v>-29</v>
      </c>
      <c r="AQ2124">
        <f t="shared" si="533"/>
        <v>15</v>
      </c>
      <c r="AS2124">
        <f t="shared" si="495"/>
        <v>-3.8619594257254026</v>
      </c>
      <c r="AU2124">
        <f t="shared" si="534"/>
        <v>-0.93969262078590832</v>
      </c>
      <c r="AV2124">
        <f t="shared" si="496"/>
        <v>-0.74802329678598478</v>
      </c>
      <c r="AX2124">
        <f t="shared" si="535"/>
        <v>18</v>
      </c>
      <c r="AZ2124">
        <f t="shared" si="497"/>
        <v>-7.136236504873715E-2</v>
      </c>
      <c r="BB2124">
        <f t="shared" si="536"/>
        <v>-0.98480775301220802</v>
      </c>
      <c r="BC2124">
        <f t="shared" si="498"/>
        <v>-0.9687288158272308</v>
      </c>
      <c r="BE2124">
        <f t="shared" si="537"/>
        <v>21</v>
      </c>
      <c r="BG2124">
        <f t="shared" si="499"/>
        <v>5.7868969256944878</v>
      </c>
      <c r="BI2124">
        <f t="shared" si="538"/>
        <v>0</v>
      </c>
      <c r="BJ2124">
        <f t="shared" si="500"/>
        <v>1</v>
      </c>
      <c r="BL2124" t="e">
        <f t="shared" si="539"/>
        <v>#DIV/0!</v>
      </c>
      <c r="BN2124" t="e">
        <f t="shared" si="501"/>
        <v>#DIV/0!</v>
      </c>
      <c r="EL2124">
        <v>-29</v>
      </c>
      <c r="EM2124">
        <f t="shared" si="502"/>
        <v>-285.7513075690336</v>
      </c>
      <c r="EN2124">
        <f t="shared" si="540"/>
        <v>1.7100000000000013</v>
      </c>
      <c r="EO2124" s="8">
        <f t="shared" si="541"/>
        <v>-2</v>
      </c>
      <c r="EQ2124">
        <f t="shared" si="542"/>
        <v>0.17364817766693033</v>
      </c>
      <c r="ER2124">
        <f t="shared" si="503"/>
        <v>0.9986996072255625</v>
      </c>
      <c r="ES2124">
        <f t="shared" si="504"/>
        <v>17.660257631345079</v>
      </c>
      <c r="ET2124">
        <f t="shared" si="505"/>
        <v>17.660257631345079</v>
      </c>
      <c r="EU2124" s="8">
        <f t="shared" si="543"/>
        <v>-4</v>
      </c>
      <c r="EW2124">
        <f t="shared" si="544"/>
        <v>0.34202014332566871</v>
      </c>
      <c r="EX2124">
        <f t="shared" si="506"/>
        <v>0.99441584371801539</v>
      </c>
      <c r="EZ2124">
        <f t="shared" si="507"/>
        <v>17.286082959411889</v>
      </c>
      <c r="FB2124" s="8">
        <f t="shared" si="562"/>
        <v>-6</v>
      </c>
      <c r="FD2124">
        <f t="shared" si="545"/>
        <v>0.49999999999999994</v>
      </c>
      <c r="FE2124">
        <f t="shared" si="508"/>
        <v>0.9860254037844387</v>
      </c>
      <c r="FG2124">
        <f t="shared" si="509"/>
        <v>16.670248639404857</v>
      </c>
      <c r="FI2124" s="8">
        <f t="shared" si="546"/>
        <v>-9</v>
      </c>
      <c r="FK2124">
        <f t="shared" si="547"/>
        <v>0.64278760968653925</v>
      </c>
      <c r="FL2124">
        <f t="shared" si="510"/>
        <v>0.9974479826061321</v>
      </c>
      <c r="FN2124">
        <f t="shared" si="511"/>
        <v>22.223152266939049</v>
      </c>
      <c r="FP2124" s="8">
        <f t="shared" si="548"/>
        <v>-11</v>
      </c>
      <c r="FQ2124" s="8">
        <f t="shared" si="549"/>
        <v>-29</v>
      </c>
      <c r="FR2124">
        <f t="shared" si="550"/>
        <v>0.76604444311897801</v>
      </c>
      <c r="FS2124">
        <f t="shared" si="512"/>
        <v>0.97984716465888966</v>
      </c>
      <c r="FT2124" t="e">
        <f t="shared" si="513"/>
        <v>#NUM!</v>
      </c>
      <c r="FU2124" t="e">
        <f t="shared" si="551"/>
        <v>#NUM!</v>
      </c>
      <c r="FW2124" s="8">
        <f t="shared" si="552"/>
        <v>-14</v>
      </c>
      <c r="FY2124">
        <f t="shared" si="553"/>
        <v>0.8660254037844386</v>
      </c>
      <c r="FZ2124">
        <f t="shared" si="514"/>
        <v>0.98497422611928565</v>
      </c>
      <c r="GB2124">
        <f t="shared" si="515"/>
        <v>20.014539984388406</v>
      </c>
      <c r="GD2124" s="8">
        <f t="shared" si="554"/>
        <v>-17</v>
      </c>
      <c r="GF2124">
        <f t="shared" si="555"/>
        <v>0.93969262078590832</v>
      </c>
      <c r="GG2124">
        <f t="shared" si="516"/>
        <v>0.98101112546008662</v>
      </c>
      <c r="GI2124">
        <f t="shared" si="517"/>
        <v>19.840028985185313</v>
      </c>
      <c r="GK2124" s="8">
        <f t="shared" si="556"/>
        <v>-20</v>
      </c>
      <c r="GM2124">
        <f t="shared" si="557"/>
        <v>0.98480775301220802</v>
      </c>
      <c r="GN2124">
        <f t="shared" si="518"/>
        <v>0.96149438007669685</v>
      </c>
      <c r="GP2124">
        <f t="shared" si="519"/>
        <v>18.023394859135646</v>
      </c>
      <c r="GR2124" s="8">
        <f t="shared" si="558"/>
        <v>-20</v>
      </c>
      <c r="GT2124">
        <f t="shared" si="559"/>
        <v>0.98480775301220802</v>
      </c>
      <c r="GU2124">
        <f t="shared" si="520"/>
        <v>0.96149438007669685</v>
      </c>
      <c r="GW2124">
        <f t="shared" si="521"/>
        <v>18.023394859135646</v>
      </c>
      <c r="GY2124" s="8">
        <f t="shared" si="560"/>
        <v>-25</v>
      </c>
      <c r="HA2124">
        <f t="shared" si="561"/>
        <v>1</v>
      </c>
      <c r="HB2124">
        <f t="shared" si="522"/>
        <v>1</v>
      </c>
      <c r="HD2124">
        <f t="shared" si="523"/>
        <v>25</v>
      </c>
    </row>
    <row r="2125" spans="1:212" x14ac:dyDescent="0.2">
      <c r="A2125">
        <v>-28</v>
      </c>
      <c r="B2125">
        <f t="shared" si="478"/>
        <v>-28</v>
      </c>
      <c r="C2125">
        <f t="shared" si="479"/>
        <v>-0.17364817766693033</v>
      </c>
      <c r="D2125">
        <f t="shared" si="563"/>
        <v>0.96396997169217635</v>
      </c>
      <c r="E2125">
        <f t="shared" si="524"/>
        <v>-3</v>
      </c>
      <c r="G2125">
        <f t="shared" si="481"/>
        <v>-13.297418619832047</v>
      </c>
      <c r="M2125">
        <f t="shared" si="482"/>
        <v>-0.34202014332566871</v>
      </c>
      <c r="N2125">
        <f t="shared" si="483"/>
        <v>0.8712885921207747</v>
      </c>
      <c r="O2125">
        <f t="shared" si="525"/>
        <v>5</v>
      </c>
      <c r="P2125">
        <f t="shared" si="484"/>
        <v>-10.872961333902383</v>
      </c>
      <c r="Q2125">
        <f t="shared" si="485"/>
        <v>-10.872961333902385</v>
      </c>
      <c r="R2125">
        <f t="shared" si="486"/>
        <v>-0.49999999999999994</v>
      </c>
      <c r="S2125">
        <f t="shared" si="487"/>
        <v>0.30602540378443877</v>
      </c>
      <c r="U2125">
        <f t="shared" si="526"/>
        <v>7</v>
      </c>
      <c r="X2125">
        <f t="shared" si="488"/>
        <v>-9.3833939954901346</v>
      </c>
      <c r="Z2125">
        <f t="shared" si="527"/>
        <v>-0.64278760968653925</v>
      </c>
      <c r="AA2125">
        <f t="shared" si="489"/>
        <v>4.6122320270054029E-2</v>
      </c>
      <c r="AB2125">
        <f t="shared" si="528"/>
        <v>-28</v>
      </c>
      <c r="AC2125">
        <f t="shared" si="529"/>
        <v>10</v>
      </c>
      <c r="AE2125">
        <f t="shared" si="490"/>
        <v>-8.4794981488239323</v>
      </c>
      <c r="AG2125">
        <f t="shared" si="530"/>
        <v>-0.76604444311897801</v>
      </c>
      <c r="AH2125">
        <f t="shared" si="491"/>
        <v>-0.21518216660671596</v>
      </c>
      <c r="AJ2125">
        <f t="shared" si="531"/>
        <v>12</v>
      </c>
      <c r="AL2125">
        <f t="shared" si="492"/>
        <v>-6.3761020317433292</v>
      </c>
      <c r="AN2125">
        <f t="shared" si="532"/>
        <v>-0.8660254037844386</v>
      </c>
      <c r="AO2125">
        <f t="shared" si="493"/>
        <v>-0.46994845223857096</v>
      </c>
      <c r="AP2125">
        <f t="shared" si="494"/>
        <v>-28</v>
      </c>
      <c r="AQ2125">
        <f t="shared" si="533"/>
        <v>15</v>
      </c>
      <c r="AS2125">
        <f t="shared" si="495"/>
        <v>-3.8619594257254026</v>
      </c>
      <c r="AU2125">
        <f t="shared" si="534"/>
        <v>-0.93969262078590832</v>
      </c>
      <c r="AV2125">
        <f t="shared" si="496"/>
        <v>-0.71043559195454842</v>
      </c>
      <c r="AX2125">
        <f t="shared" si="535"/>
        <v>18</v>
      </c>
      <c r="AZ2125">
        <f t="shared" si="497"/>
        <v>-7.136236504873715E-2</v>
      </c>
      <c r="BB2125">
        <f t="shared" si="536"/>
        <v>-0.98480775301220802</v>
      </c>
      <c r="BC2125">
        <f t="shared" si="498"/>
        <v>-0.92933650570674253</v>
      </c>
      <c r="BE2125">
        <f t="shared" si="537"/>
        <v>21</v>
      </c>
      <c r="BG2125">
        <f t="shared" si="499"/>
        <v>5.7868969256944878</v>
      </c>
      <c r="BI2125">
        <f t="shared" si="538"/>
        <v>0</v>
      </c>
      <c r="BJ2125">
        <f t="shared" si="500"/>
        <v>1</v>
      </c>
      <c r="BL2125" t="e">
        <f t="shared" si="539"/>
        <v>#DIV/0!</v>
      </c>
      <c r="BN2125" t="e">
        <f t="shared" si="501"/>
        <v>#DIV/0!</v>
      </c>
      <c r="EL2125">
        <v>-28</v>
      </c>
      <c r="EM2125">
        <f t="shared" si="502"/>
        <v>-285.7513075690336</v>
      </c>
      <c r="EN2125">
        <f t="shared" si="540"/>
        <v>1.7200000000000013</v>
      </c>
      <c r="EO2125" s="8">
        <f t="shared" si="541"/>
        <v>-2</v>
      </c>
      <c r="EQ2125">
        <f t="shared" si="542"/>
        <v>0.17364817766693033</v>
      </c>
      <c r="ER2125">
        <f t="shared" si="503"/>
        <v>0.9986996072255625</v>
      </c>
      <c r="ES2125">
        <f t="shared" si="504"/>
        <v>17.660257631345079</v>
      </c>
      <c r="ET2125">
        <f t="shared" si="505"/>
        <v>17.660257631345079</v>
      </c>
      <c r="EU2125" s="8">
        <f t="shared" si="543"/>
        <v>-4</v>
      </c>
      <c r="EW2125">
        <f t="shared" si="544"/>
        <v>0.34202014332566871</v>
      </c>
      <c r="EX2125">
        <f t="shared" si="506"/>
        <v>0.99441584371801539</v>
      </c>
      <c r="EZ2125">
        <f t="shared" si="507"/>
        <v>17.286082959411889</v>
      </c>
      <c r="FB2125" s="8">
        <f t="shared" si="562"/>
        <v>-6</v>
      </c>
      <c r="FD2125">
        <f t="shared" si="545"/>
        <v>0.49999999999999994</v>
      </c>
      <c r="FE2125">
        <f t="shared" si="508"/>
        <v>0.9860254037844387</v>
      </c>
      <c r="FG2125">
        <f t="shared" si="509"/>
        <v>16.670248639404857</v>
      </c>
      <c r="FI2125" s="8">
        <f t="shared" si="546"/>
        <v>-9</v>
      </c>
      <c r="FK2125">
        <f t="shared" si="547"/>
        <v>0.64278760968653925</v>
      </c>
      <c r="FL2125">
        <f t="shared" si="510"/>
        <v>0.9974479826061321</v>
      </c>
      <c r="FN2125">
        <f t="shared" si="511"/>
        <v>22.223152266939049</v>
      </c>
      <c r="FP2125" s="8">
        <f t="shared" si="548"/>
        <v>-11</v>
      </c>
      <c r="FQ2125" s="8">
        <f t="shared" si="549"/>
        <v>-28</v>
      </c>
      <c r="FR2125">
        <f t="shared" si="550"/>
        <v>0.76604444311897801</v>
      </c>
      <c r="FS2125">
        <f t="shared" si="512"/>
        <v>0.97984716465888966</v>
      </c>
      <c r="FT2125" t="e">
        <f t="shared" si="513"/>
        <v>#NUM!</v>
      </c>
      <c r="FU2125" t="e">
        <f t="shared" si="551"/>
        <v>#NUM!</v>
      </c>
      <c r="FW2125" s="8">
        <f t="shared" si="552"/>
        <v>-14</v>
      </c>
      <c r="FY2125">
        <f t="shared" si="553"/>
        <v>0.8660254037844386</v>
      </c>
      <c r="FZ2125">
        <f t="shared" si="514"/>
        <v>0.98497422611928565</v>
      </c>
      <c r="GB2125">
        <f t="shared" si="515"/>
        <v>20.014539984388406</v>
      </c>
      <c r="GD2125" s="8">
        <f t="shared" si="554"/>
        <v>-17</v>
      </c>
      <c r="GF2125">
        <f t="shared" si="555"/>
        <v>0.93969262078590832</v>
      </c>
      <c r="GG2125">
        <f t="shared" si="516"/>
        <v>0.98101112546008662</v>
      </c>
      <c r="GI2125">
        <f t="shared" si="517"/>
        <v>19.840028985185313</v>
      </c>
      <c r="GK2125" s="8">
        <f t="shared" si="556"/>
        <v>-20</v>
      </c>
      <c r="GM2125">
        <f t="shared" si="557"/>
        <v>0.98480775301220802</v>
      </c>
      <c r="GN2125">
        <f t="shared" si="518"/>
        <v>0.96149438007669685</v>
      </c>
      <c r="GP2125">
        <f t="shared" si="519"/>
        <v>18.023394859135646</v>
      </c>
      <c r="GR2125" s="8">
        <f t="shared" si="558"/>
        <v>-20</v>
      </c>
      <c r="GT2125">
        <f t="shared" si="559"/>
        <v>0.98480775301220802</v>
      </c>
      <c r="GU2125">
        <f t="shared" si="520"/>
        <v>0.96149438007669685</v>
      </c>
      <c r="GW2125">
        <f t="shared" si="521"/>
        <v>18.023394859135646</v>
      </c>
      <c r="GY2125" s="8">
        <f t="shared" si="560"/>
        <v>-25</v>
      </c>
      <c r="HA2125">
        <f t="shared" si="561"/>
        <v>1</v>
      </c>
      <c r="HB2125">
        <f t="shared" si="522"/>
        <v>1</v>
      </c>
      <c r="HD2125">
        <f t="shared" si="523"/>
        <v>25</v>
      </c>
    </row>
    <row r="2126" spans="1:212" x14ac:dyDescent="0.2">
      <c r="A2126">
        <v>-27</v>
      </c>
      <c r="B2126">
        <f t="shared" si="478"/>
        <v>-27</v>
      </c>
      <c r="C2126">
        <f t="shared" si="479"/>
        <v>-0.17364817766693033</v>
      </c>
      <c r="D2126">
        <f t="shared" si="563"/>
        <v>0.96396997169217635</v>
      </c>
      <c r="E2126">
        <f t="shared" si="524"/>
        <v>-3</v>
      </c>
      <c r="G2126">
        <f t="shared" si="481"/>
        <v>-13.297418619832047</v>
      </c>
      <c r="M2126">
        <f t="shared" si="482"/>
        <v>-0.34202014332566871</v>
      </c>
      <c r="N2126">
        <f t="shared" si="483"/>
        <v>0.8712885921207747</v>
      </c>
      <c r="O2126">
        <f t="shared" si="525"/>
        <v>5</v>
      </c>
      <c r="P2126">
        <f t="shared" si="484"/>
        <v>-10.872961333902383</v>
      </c>
      <c r="Q2126">
        <f t="shared" si="485"/>
        <v>-10.872961333902385</v>
      </c>
      <c r="R2126">
        <f t="shared" si="486"/>
        <v>-0.49999999999999994</v>
      </c>
      <c r="S2126">
        <f t="shared" si="487"/>
        <v>0.32602540378443878</v>
      </c>
      <c r="U2126">
        <f t="shared" si="526"/>
        <v>7</v>
      </c>
      <c r="X2126">
        <f t="shared" si="488"/>
        <v>-9.3833939954901346</v>
      </c>
      <c r="Z2126">
        <f t="shared" si="527"/>
        <v>-0.64278760968653925</v>
      </c>
      <c r="AA2126">
        <f t="shared" si="489"/>
        <v>7.1833824657515644E-2</v>
      </c>
      <c r="AB2126">
        <f t="shared" si="528"/>
        <v>-27</v>
      </c>
      <c r="AC2126">
        <f t="shared" si="529"/>
        <v>10</v>
      </c>
      <c r="AE2126">
        <f t="shared" si="490"/>
        <v>-8.4794981488239323</v>
      </c>
      <c r="AG2126">
        <f t="shared" si="530"/>
        <v>-0.76604444311897801</v>
      </c>
      <c r="AH2126">
        <f t="shared" si="491"/>
        <v>-0.1845403888819569</v>
      </c>
      <c r="AJ2126">
        <f t="shared" si="531"/>
        <v>12</v>
      </c>
      <c r="AL2126">
        <f t="shared" si="492"/>
        <v>-6.3761020317433292</v>
      </c>
      <c r="AN2126">
        <f t="shared" si="532"/>
        <v>-0.8660254037844386</v>
      </c>
      <c r="AO2126">
        <f t="shared" si="493"/>
        <v>-0.43530743608719347</v>
      </c>
      <c r="AP2126">
        <f t="shared" si="494"/>
        <v>-27</v>
      </c>
      <c r="AQ2126">
        <f t="shared" si="533"/>
        <v>15</v>
      </c>
      <c r="AS2126">
        <f t="shared" si="495"/>
        <v>-3.8619594257254026</v>
      </c>
      <c r="AU2126">
        <f t="shared" si="534"/>
        <v>-0.93969262078590832</v>
      </c>
      <c r="AV2126">
        <f t="shared" si="496"/>
        <v>-0.67284788712311228</v>
      </c>
      <c r="AX2126">
        <f t="shared" si="535"/>
        <v>18</v>
      </c>
      <c r="AZ2126">
        <f t="shared" si="497"/>
        <v>-7.136236504873715E-2</v>
      </c>
      <c r="BB2126">
        <f t="shared" si="536"/>
        <v>-0.98480775301220802</v>
      </c>
      <c r="BC2126">
        <f t="shared" si="498"/>
        <v>-0.88994419558625426</v>
      </c>
      <c r="BE2126">
        <f t="shared" si="537"/>
        <v>21</v>
      </c>
      <c r="BG2126">
        <f t="shared" si="499"/>
        <v>5.7868969256944878</v>
      </c>
      <c r="BI2126">
        <f t="shared" si="538"/>
        <v>0</v>
      </c>
      <c r="BJ2126">
        <f t="shared" si="500"/>
        <v>1</v>
      </c>
      <c r="BL2126" t="e">
        <f t="shared" si="539"/>
        <v>#DIV/0!</v>
      </c>
      <c r="BN2126" t="e">
        <f t="shared" si="501"/>
        <v>#DIV/0!</v>
      </c>
      <c r="EL2126">
        <v>-27</v>
      </c>
      <c r="EM2126">
        <f t="shared" si="502"/>
        <v>-285.7513075690336</v>
      </c>
      <c r="EN2126">
        <f t="shared" si="540"/>
        <v>1.7300000000000013</v>
      </c>
      <c r="EO2126" s="8">
        <f t="shared" si="541"/>
        <v>-2</v>
      </c>
      <c r="EQ2126">
        <f t="shared" si="542"/>
        <v>0.17364817766693033</v>
      </c>
      <c r="ER2126">
        <f t="shared" si="503"/>
        <v>0.9986996072255625</v>
      </c>
      <c r="ES2126">
        <f t="shared" si="504"/>
        <v>17.660257631345079</v>
      </c>
      <c r="ET2126">
        <f t="shared" si="505"/>
        <v>17.660257631345079</v>
      </c>
      <c r="EU2126" s="8">
        <f t="shared" si="543"/>
        <v>-4</v>
      </c>
      <c r="EW2126">
        <f t="shared" si="544"/>
        <v>0.34202014332566871</v>
      </c>
      <c r="EX2126">
        <f t="shared" si="506"/>
        <v>0.99441584371801539</v>
      </c>
      <c r="EZ2126">
        <f t="shared" si="507"/>
        <v>17.286082959411889</v>
      </c>
      <c r="FB2126" s="8">
        <f t="shared" si="562"/>
        <v>-6</v>
      </c>
      <c r="FD2126">
        <f t="shared" si="545"/>
        <v>0.49999999999999994</v>
      </c>
      <c r="FE2126">
        <f t="shared" si="508"/>
        <v>0.9860254037844387</v>
      </c>
      <c r="FG2126">
        <f t="shared" si="509"/>
        <v>16.670248639404857</v>
      </c>
      <c r="FI2126" s="8">
        <f t="shared" si="546"/>
        <v>-9</v>
      </c>
      <c r="FK2126">
        <f t="shared" si="547"/>
        <v>0.64278760968653925</v>
      </c>
      <c r="FL2126">
        <f t="shared" si="510"/>
        <v>0.9974479826061321</v>
      </c>
      <c r="FN2126">
        <f t="shared" si="511"/>
        <v>22.223152266939049</v>
      </c>
      <c r="FP2126" s="8">
        <f t="shared" si="548"/>
        <v>-11</v>
      </c>
      <c r="FQ2126" s="8">
        <f t="shared" si="549"/>
        <v>-27</v>
      </c>
      <c r="FR2126">
        <f t="shared" si="550"/>
        <v>0.76604444311897801</v>
      </c>
      <c r="FS2126">
        <f t="shared" si="512"/>
        <v>0.97984716465888966</v>
      </c>
      <c r="FT2126" t="e">
        <f t="shared" si="513"/>
        <v>#NUM!</v>
      </c>
      <c r="FU2126" t="e">
        <f t="shared" si="551"/>
        <v>#NUM!</v>
      </c>
      <c r="FW2126" s="8">
        <f t="shared" si="552"/>
        <v>-14</v>
      </c>
      <c r="FY2126">
        <f t="shared" si="553"/>
        <v>0.8660254037844386</v>
      </c>
      <c r="FZ2126">
        <f t="shared" si="514"/>
        <v>0.98497422611928565</v>
      </c>
      <c r="GB2126">
        <f t="shared" si="515"/>
        <v>20.014539984388406</v>
      </c>
      <c r="GD2126" s="8">
        <f t="shared" si="554"/>
        <v>-17</v>
      </c>
      <c r="GF2126">
        <f t="shared" si="555"/>
        <v>0.93969262078590832</v>
      </c>
      <c r="GG2126">
        <f t="shared" si="516"/>
        <v>0.98101112546008662</v>
      </c>
      <c r="GI2126">
        <f t="shared" si="517"/>
        <v>19.840028985185313</v>
      </c>
      <c r="GK2126" s="8">
        <f t="shared" si="556"/>
        <v>-20</v>
      </c>
      <c r="GM2126">
        <f t="shared" si="557"/>
        <v>0.98480775301220802</v>
      </c>
      <c r="GN2126">
        <f t="shared" si="518"/>
        <v>0.96149438007669685</v>
      </c>
      <c r="GP2126">
        <f t="shared" si="519"/>
        <v>18.023394859135646</v>
      </c>
      <c r="GR2126" s="8">
        <f t="shared" si="558"/>
        <v>-20</v>
      </c>
      <c r="GT2126">
        <f t="shared" si="559"/>
        <v>0.98480775301220802</v>
      </c>
      <c r="GU2126">
        <f t="shared" si="520"/>
        <v>0.96149438007669685</v>
      </c>
      <c r="GW2126">
        <f t="shared" si="521"/>
        <v>18.023394859135646</v>
      </c>
      <c r="GY2126" s="8">
        <f t="shared" si="560"/>
        <v>-25</v>
      </c>
      <c r="HA2126">
        <f t="shared" si="561"/>
        <v>1</v>
      </c>
      <c r="HB2126">
        <f t="shared" si="522"/>
        <v>1</v>
      </c>
      <c r="HD2126">
        <f t="shared" si="523"/>
        <v>25</v>
      </c>
    </row>
    <row r="2127" spans="1:212" x14ac:dyDescent="0.2">
      <c r="A2127">
        <v>-26</v>
      </c>
      <c r="B2127">
        <f t="shared" si="478"/>
        <v>-26</v>
      </c>
      <c r="C2127">
        <f t="shared" si="479"/>
        <v>-0.17364817766693033</v>
      </c>
      <c r="D2127">
        <f t="shared" si="563"/>
        <v>0.96396997169217635</v>
      </c>
      <c r="E2127">
        <f t="shared" si="524"/>
        <v>-3</v>
      </c>
      <c r="G2127">
        <f t="shared" si="481"/>
        <v>-13.297418619832047</v>
      </c>
      <c r="M2127">
        <f t="shared" si="482"/>
        <v>-0.34202014332566871</v>
      </c>
      <c r="N2127">
        <f t="shared" si="483"/>
        <v>0.8712885921207747</v>
      </c>
      <c r="O2127">
        <f t="shared" si="525"/>
        <v>5</v>
      </c>
      <c r="P2127">
        <f t="shared" si="484"/>
        <v>-10.872961333902383</v>
      </c>
      <c r="Q2127">
        <f t="shared" si="485"/>
        <v>-10.872961333902385</v>
      </c>
      <c r="R2127">
        <f t="shared" si="486"/>
        <v>-0.49999999999999994</v>
      </c>
      <c r="S2127">
        <f t="shared" si="487"/>
        <v>0.3460254037844388</v>
      </c>
      <c r="U2127">
        <f t="shared" si="526"/>
        <v>7</v>
      </c>
      <c r="X2127">
        <f t="shared" si="488"/>
        <v>-9.3833939954901346</v>
      </c>
      <c r="Z2127">
        <f t="shared" si="527"/>
        <v>-0.64278760968653925</v>
      </c>
      <c r="AA2127">
        <f t="shared" si="489"/>
        <v>9.7545329044977258E-2</v>
      </c>
      <c r="AB2127">
        <f t="shared" si="528"/>
        <v>-26</v>
      </c>
      <c r="AC2127">
        <f t="shared" si="529"/>
        <v>10</v>
      </c>
      <c r="AE2127">
        <f t="shared" si="490"/>
        <v>-8.4794981488239323</v>
      </c>
      <c r="AG2127">
        <f t="shared" si="530"/>
        <v>-0.76604444311897801</v>
      </c>
      <c r="AH2127">
        <f t="shared" si="491"/>
        <v>-0.15389861115719772</v>
      </c>
      <c r="AJ2127">
        <f t="shared" si="531"/>
        <v>12</v>
      </c>
      <c r="AL2127">
        <f t="shared" si="492"/>
        <v>-6.3761020317433292</v>
      </c>
      <c r="AN2127">
        <f t="shared" si="532"/>
        <v>-0.8660254037844386</v>
      </c>
      <c r="AO2127">
        <f t="shared" si="493"/>
        <v>-0.40066641993581587</v>
      </c>
      <c r="AP2127">
        <f t="shared" si="494"/>
        <v>-26</v>
      </c>
      <c r="AQ2127">
        <f t="shared" si="533"/>
        <v>15</v>
      </c>
      <c r="AS2127">
        <f t="shared" si="495"/>
        <v>-3.8619594257254026</v>
      </c>
      <c r="AU2127">
        <f t="shared" si="534"/>
        <v>-0.93969262078590832</v>
      </c>
      <c r="AV2127">
        <f t="shared" si="496"/>
        <v>-0.63526018229167591</v>
      </c>
      <c r="AX2127">
        <f t="shared" si="535"/>
        <v>18</v>
      </c>
      <c r="AZ2127">
        <f t="shared" si="497"/>
        <v>-7.136236504873715E-2</v>
      </c>
      <c r="BB2127">
        <f t="shared" si="536"/>
        <v>-0.98480775301220802</v>
      </c>
      <c r="BC2127">
        <f t="shared" si="498"/>
        <v>-0.85055188546576599</v>
      </c>
      <c r="BE2127">
        <f t="shared" si="537"/>
        <v>21</v>
      </c>
      <c r="BG2127">
        <f t="shared" si="499"/>
        <v>5.7868969256944878</v>
      </c>
      <c r="BI2127">
        <f t="shared" si="538"/>
        <v>0</v>
      </c>
      <c r="BJ2127">
        <f t="shared" si="500"/>
        <v>1</v>
      </c>
      <c r="BL2127" t="e">
        <f t="shared" si="539"/>
        <v>#DIV/0!</v>
      </c>
      <c r="BN2127" t="e">
        <f t="shared" si="501"/>
        <v>#DIV/0!</v>
      </c>
      <c r="EL2127">
        <v>-26</v>
      </c>
      <c r="EM2127">
        <f t="shared" si="502"/>
        <v>-285.7513075690336</v>
      </c>
      <c r="EN2127">
        <f t="shared" si="540"/>
        <v>1.7400000000000013</v>
      </c>
      <c r="EO2127" s="8">
        <f t="shared" si="541"/>
        <v>-2</v>
      </c>
      <c r="EQ2127">
        <f t="shared" si="542"/>
        <v>0.17364817766693033</v>
      </c>
      <c r="ER2127">
        <f t="shared" si="503"/>
        <v>0.9986996072255625</v>
      </c>
      <c r="ES2127">
        <f t="shared" si="504"/>
        <v>17.660257631345079</v>
      </c>
      <c r="ET2127">
        <f t="shared" si="505"/>
        <v>17.660257631345079</v>
      </c>
      <c r="EU2127" s="8">
        <f t="shared" si="543"/>
        <v>-4</v>
      </c>
      <c r="EW2127">
        <f t="shared" si="544"/>
        <v>0.34202014332566871</v>
      </c>
      <c r="EX2127">
        <f t="shared" si="506"/>
        <v>0.99441584371801539</v>
      </c>
      <c r="EZ2127">
        <f t="shared" si="507"/>
        <v>17.286082959411889</v>
      </c>
      <c r="FB2127" s="8">
        <f t="shared" si="562"/>
        <v>-6</v>
      </c>
      <c r="FD2127">
        <f t="shared" si="545"/>
        <v>0.49999999999999994</v>
      </c>
      <c r="FE2127">
        <f t="shared" si="508"/>
        <v>0.9860254037844387</v>
      </c>
      <c r="FG2127">
        <f t="shared" si="509"/>
        <v>16.670248639404857</v>
      </c>
      <c r="FI2127" s="8">
        <f t="shared" si="546"/>
        <v>-9</v>
      </c>
      <c r="FK2127">
        <f t="shared" si="547"/>
        <v>0.64278760968653925</v>
      </c>
      <c r="FL2127">
        <f t="shared" si="510"/>
        <v>0.9974479826061321</v>
      </c>
      <c r="FN2127">
        <f t="shared" si="511"/>
        <v>22.223152266939049</v>
      </c>
      <c r="FP2127" s="8">
        <f t="shared" si="548"/>
        <v>-11</v>
      </c>
      <c r="FQ2127" s="8">
        <f t="shared" si="549"/>
        <v>-26</v>
      </c>
      <c r="FR2127">
        <f t="shared" si="550"/>
        <v>0.76604444311897801</v>
      </c>
      <c r="FS2127">
        <f t="shared" si="512"/>
        <v>0.97984716465888966</v>
      </c>
      <c r="FT2127" t="e">
        <f t="shared" si="513"/>
        <v>#NUM!</v>
      </c>
      <c r="FU2127" t="e">
        <f t="shared" si="551"/>
        <v>#NUM!</v>
      </c>
      <c r="FW2127" s="8">
        <f t="shared" si="552"/>
        <v>-14</v>
      </c>
      <c r="FY2127">
        <f t="shared" si="553"/>
        <v>0.8660254037844386</v>
      </c>
      <c r="FZ2127">
        <f t="shared" si="514"/>
        <v>0.98497422611928565</v>
      </c>
      <c r="GB2127">
        <f t="shared" si="515"/>
        <v>20.014539984388406</v>
      </c>
      <c r="GD2127" s="8">
        <f t="shared" si="554"/>
        <v>-17</v>
      </c>
      <c r="GF2127">
        <f t="shared" si="555"/>
        <v>0.93969262078590832</v>
      </c>
      <c r="GG2127">
        <f t="shared" si="516"/>
        <v>0.98101112546008662</v>
      </c>
      <c r="GI2127">
        <f t="shared" si="517"/>
        <v>19.840028985185313</v>
      </c>
      <c r="GK2127" s="8">
        <f t="shared" si="556"/>
        <v>-20</v>
      </c>
      <c r="GM2127">
        <f t="shared" si="557"/>
        <v>0.98480775301220802</v>
      </c>
      <c r="GN2127">
        <f t="shared" si="518"/>
        <v>0.96149438007669685</v>
      </c>
      <c r="GP2127">
        <f t="shared" si="519"/>
        <v>18.023394859135646</v>
      </c>
      <c r="GR2127" s="8">
        <f t="shared" si="558"/>
        <v>-20</v>
      </c>
      <c r="GT2127">
        <f t="shared" si="559"/>
        <v>0.98480775301220802</v>
      </c>
      <c r="GU2127">
        <f t="shared" si="520"/>
        <v>0.96149438007669685</v>
      </c>
      <c r="GW2127">
        <f t="shared" si="521"/>
        <v>18.023394859135646</v>
      </c>
      <c r="GY2127" s="8">
        <f t="shared" si="560"/>
        <v>-25</v>
      </c>
      <c r="HA2127">
        <f t="shared" si="561"/>
        <v>1</v>
      </c>
      <c r="HB2127">
        <f t="shared" si="522"/>
        <v>1</v>
      </c>
      <c r="HD2127">
        <f t="shared" si="523"/>
        <v>25</v>
      </c>
    </row>
    <row r="2128" spans="1:212" x14ac:dyDescent="0.2">
      <c r="A2128">
        <v>-25</v>
      </c>
      <c r="B2128">
        <f t="shared" si="478"/>
        <v>-25</v>
      </c>
      <c r="C2128">
        <f t="shared" si="479"/>
        <v>-0.17364817766693033</v>
      </c>
      <c r="D2128">
        <f t="shared" si="563"/>
        <v>0.96396997169217635</v>
      </c>
      <c r="E2128">
        <f t="shared" si="524"/>
        <v>-3</v>
      </c>
      <c r="G2128">
        <f t="shared" si="481"/>
        <v>-13.297418619832047</v>
      </c>
      <c r="M2128">
        <f t="shared" si="482"/>
        <v>-0.34202014332566871</v>
      </c>
      <c r="N2128">
        <f t="shared" si="483"/>
        <v>0.8712885921207747</v>
      </c>
      <c r="O2128">
        <f t="shared" si="525"/>
        <v>5</v>
      </c>
      <c r="P2128">
        <f t="shared" si="484"/>
        <v>-10.872961333902383</v>
      </c>
      <c r="Q2128">
        <f t="shared" si="485"/>
        <v>-10.872961333902385</v>
      </c>
      <c r="R2128">
        <f t="shared" si="486"/>
        <v>-0.49999999999999994</v>
      </c>
      <c r="S2128">
        <f t="shared" si="487"/>
        <v>0.36602540378443876</v>
      </c>
      <c r="U2128">
        <f t="shared" si="526"/>
        <v>7</v>
      </c>
      <c r="X2128">
        <f t="shared" si="488"/>
        <v>-9.3833939954901346</v>
      </c>
      <c r="Z2128">
        <f t="shared" si="527"/>
        <v>-0.64278760968653925</v>
      </c>
      <c r="AA2128">
        <f t="shared" si="489"/>
        <v>0.12325683343243876</v>
      </c>
      <c r="AB2128">
        <f t="shared" si="528"/>
        <v>-25</v>
      </c>
      <c r="AC2128">
        <f t="shared" si="529"/>
        <v>10</v>
      </c>
      <c r="AE2128">
        <f t="shared" si="490"/>
        <v>-8.4794981488239323</v>
      </c>
      <c r="AG2128">
        <f t="shared" si="530"/>
        <v>-0.76604444311897801</v>
      </c>
      <c r="AH2128">
        <f t="shared" si="491"/>
        <v>-0.12325683343243865</v>
      </c>
      <c r="AJ2128">
        <f t="shared" si="531"/>
        <v>12</v>
      </c>
      <c r="AL2128">
        <f t="shared" si="492"/>
        <v>-6.3761020317433292</v>
      </c>
      <c r="AN2128">
        <f t="shared" si="532"/>
        <v>-0.8660254037844386</v>
      </c>
      <c r="AO2128">
        <f t="shared" si="493"/>
        <v>-0.36602540378443837</v>
      </c>
      <c r="AP2128">
        <f t="shared" si="494"/>
        <v>-25</v>
      </c>
      <c r="AQ2128">
        <f t="shared" si="533"/>
        <v>15</v>
      </c>
      <c r="AS2128">
        <f t="shared" si="495"/>
        <v>-3.8619594257254026</v>
      </c>
      <c r="AU2128">
        <f t="shared" si="534"/>
        <v>-0.93969262078590832</v>
      </c>
      <c r="AV2128">
        <f t="shared" si="496"/>
        <v>-0.59767247746023955</v>
      </c>
      <c r="AX2128">
        <f t="shared" si="535"/>
        <v>18</v>
      </c>
      <c r="AZ2128">
        <f t="shared" si="497"/>
        <v>-7.136236504873715E-2</v>
      </c>
      <c r="BB2128">
        <f t="shared" si="536"/>
        <v>-0.98480775301220802</v>
      </c>
      <c r="BC2128">
        <f t="shared" si="498"/>
        <v>-0.81115957534527761</v>
      </c>
      <c r="BE2128">
        <f t="shared" si="537"/>
        <v>21</v>
      </c>
      <c r="BG2128">
        <f t="shared" si="499"/>
        <v>5.7868969256944878</v>
      </c>
      <c r="BI2128">
        <f t="shared" si="538"/>
        <v>0</v>
      </c>
      <c r="BJ2128">
        <f t="shared" si="500"/>
        <v>1</v>
      </c>
      <c r="BL2128" t="e">
        <f t="shared" si="539"/>
        <v>#DIV/0!</v>
      </c>
      <c r="BN2128" t="e">
        <f t="shared" si="501"/>
        <v>#DIV/0!</v>
      </c>
      <c r="EL2128">
        <v>-25</v>
      </c>
      <c r="EM2128">
        <f t="shared" si="502"/>
        <v>-285.7513075690336</v>
      </c>
      <c r="EN2128">
        <f t="shared" si="540"/>
        <v>1.7500000000000013</v>
      </c>
      <c r="EO2128" s="8">
        <f t="shared" si="541"/>
        <v>-2</v>
      </c>
      <c r="EQ2128">
        <f t="shared" si="542"/>
        <v>0.17364817766693033</v>
      </c>
      <c r="ER2128">
        <f t="shared" si="503"/>
        <v>0.9986996072255625</v>
      </c>
      <c r="ES2128">
        <f t="shared" si="504"/>
        <v>17.660257631345079</v>
      </c>
      <c r="ET2128">
        <f t="shared" si="505"/>
        <v>17.660257631345079</v>
      </c>
      <c r="EU2128" s="8">
        <f t="shared" si="543"/>
        <v>-4</v>
      </c>
      <c r="EW2128">
        <f t="shared" si="544"/>
        <v>0.34202014332566871</v>
      </c>
      <c r="EX2128">
        <f t="shared" si="506"/>
        <v>0.99441584371801539</v>
      </c>
      <c r="EZ2128">
        <f t="shared" si="507"/>
        <v>17.286082959411889</v>
      </c>
      <c r="FB2128" s="8">
        <f t="shared" si="562"/>
        <v>-6</v>
      </c>
      <c r="FD2128">
        <f t="shared" si="545"/>
        <v>0.49999999999999994</v>
      </c>
      <c r="FE2128">
        <f t="shared" si="508"/>
        <v>0.9860254037844387</v>
      </c>
      <c r="FG2128">
        <f t="shared" si="509"/>
        <v>16.670248639404857</v>
      </c>
      <c r="FI2128" s="8">
        <f t="shared" si="546"/>
        <v>-9</v>
      </c>
      <c r="FK2128">
        <f t="shared" si="547"/>
        <v>0.64278760968653925</v>
      </c>
      <c r="FL2128">
        <f t="shared" si="510"/>
        <v>0.9974479826061321</v>
      </c>
      <c r="FN2128">
        <f t="shared" si="511"/>
        <v>22.223152266939049</v>
      </c>
      <c r="FP2128" s="8">
        <f t="shared" si="548"/>
        <v>-11</v>
      </c>
      <c r="FQ2128" s="8">
        <f t="shared" si="549"/>
        <v>-25</v>
      </c>
      <c r="FR2128">
        <f t="shared" si="550"/>
        <v>0.76604444311897801</v>
      </c>
      <c r="FS2128">
        <f t="shared" si="512"/>
        <v>0.97984716465888966</v>
      </c>
      <c r="FT2128" t="e">
        <f t="shared" si="513"/>
        <v>#NUM!</v>
      </c>
      <c r="FU2128" t="e">
        <f t="shared" si="551"/>
        <v>#NUM!</v>
      </c>
      <c r="FW2128" s="8">
        <f t="shared" si="552"/>
        <v>-14</v>
      </c>
      <c r="FY2128">
        <f t="shared" si="553"/>
        <v>0.8660254037844386</v>
      </c>
      <c r="FZ2128">
        <f t="shared" si="514"/>
        <v>0.98497422611928565</v>
      </c>
      <c r="GB2128">
        <f t="shared" si="515"/>
        <v>20.014539984388406</v>
      </c>
      <c r="GD2128" s="8">
        <f t="shared" si="554"/>
        <v>-17</v>
      </c>
      <c r="GF2128">
        <f t="shared" si="555"/>
        <v>0.93969262078590832</v>
      </c>
      <c r="GG2128">
        <f t="shared" si="516"/>
        <v>0.98101112546008662</v>
      </c>
      <c r="GI2128">
        <f t="shared" si="517"/>
        <v>19.840028985185313</v>
      </c>
      <c r="GK2128" s="8">
        <f t="shared" si="556"/>
        <v>-20</v>
      </c>
      <c r="GM2128">
        <f t="shared" si="557"/>
        <v>0.98480775301220802</v>
      </c>
      <c r="GN2128">
        <f t="shared" si="518"/>
        <v>0.96149438007669685</v>
      </c>
      <c r="GP2128">
        <f t="shared" si="519"/>
        <v>18.023394859135646</v>
      </c>
      <c r="GR2128" s="8">
        <f t="shared" si="558"/>
        <v>-20</v>
      </c>
      <c r="GT2128">
        <f t="shared" si="559"/>
        <v>0.98480775301220802</v>
      </c>
      <c r="GU2128">
        <f t="shared" si="520"/>
        <v>0.96149438007669685</v>
      </c>
      <c r="GW2128">
        <f t="shared" si="521"/>
        <v>18.023394859135646</v>
      </c>
      <c r="GY2128" s="8">
        <f t="shared" si="560"/>
        <v>-25</v>
      </c>
      <c r="HA2128">
        <f t="shared" si="561"/>
        <v>1</v>
      </c>
      <c r="HB2128">
        <f t="shared" si="522"/>
        <v>1</v>
      </c>
      <c r="HD2128">
        <f t="shared" si="523"/>
        <v>25</v>
      </c>
    </row>
    <row r="2129" spans="1:212" x14ac:dyDescent="0.2">
      <c r="A2129">
        <v>-24</v>
      </c>
      <c r="B2129">
        <f t="shared" si="478"/>
        <v>-24</v>
      </c>
      <c r="C2129">
        <f t="shared" si="479"/>
        <v>-0.17364817766693033</v>
      </c>
      <c r="D2129">
        <f t="shared" si="563"/>
        <v>0.96396997169217635</v>
      </c>
      <c r="E2129">
        <f t="shared" si="524"/>
        <v>-3</v>
      </c>
      <c r="G2129">
        <f t="shared" si="481"/>
        <v>-13.297418619832047</v>
      </c>
      <c r="M2129">
        <f t="shared" si="482"/>
        <v>-0.34202014332566871</v>
      </c>
      <c r="N2129">
        <f t="shared" si="483"/>
        <v>0.8712885921207747</v>
      </c>
      <c r="O2129">
        <f t="shared" si="525"/>
        <v>5</v>
      </c>
      <c r="P2129">
        <f t="shared" si="484"/>
        <v>-10.872961333902383</v>
      </c>
      <c r="Q2129">
        <f t="shared" si="485"/>
        <v>-10.872961333902385</v>
      </c>
      <c r="R2129">
        <f t="shared" si="486"/>
        <v>-0.49999999999999994</v>
      </c>
      <c r="S2129">
        <f t="shared" si="487"/>
        <v>0.38602540378443878</v>
      </c>
      <c r="U2129">
        <f t="shared" si="526"/>
        <v>7</v>
      </c>
      <c r="X2129">
        <f t="shared" si="488"/>
        <v>-9.3833939954901346</v>
      </c>
      <c r="Z2129">
        <f t="shared" si="527"/>
        <v>-0.64278760968653925</v>
      </c>
      <c r="AA2129">
        <f t="shared" si="489"/>
        <v>0.14896833781990038</v>
      </c>
      <c r="AB2129">
        <f t="shared" si="528"/>
        <v>-24</v>
      </c>
      <c r="AC2129">
        <f t="shared" si="529"/>
        <v>10</v>
      </c>
      <c r="AE2129">
        <f t="shared" si="490"/>
        <v>-8.4794981488239323</v>
      </c>
      <c r="AG2129">
        <f t="shared" si="530"/>
        <v>-0.76604444311897801</v>
      </c>
      <c r="AH2129">
        <f t="shared" si="491"/>
        <v>-9.2615055707679472E-2</v>
      </c>
      <c r="AJ2129">
        <f t="shared" si="531"/>
        <v>12</v>
      </c>
      <c r="AL2129">
        <f t="shared" si="492"/>
        <v>-6.3761020317433292</v>
      </c>
      <c r="AN2129">
        <f t="shared" si="532"/>
        <v>-0.8660254037844386</v>
      </c>
      <c r="AO2129">
        <f t="shared" si="493"/>
        <v>-0.33138438763306077</v>
      </c>
      <c r="AP2129">
        <f t="shared" si="494"/>
        <v>-24</v>
      </c>
      <c r="AQ2129">
        <f t="shared" si="533"/>
        <v>15</v>
      </c>
      <c r="AS2129">
        <f t="shared" si="495"/>
        <v>-3.8619594257254026</v>
      </c>
      <c r="AU2129">
        <f t="shared" si="534"/>
        <v>-0.93969262078590832</v>
      </c>
      <c r="AV2129">
        <f t="shared" si="496"/>
        <v>-0.56008477262880318</v>
      </c>
      <c r="AX2129">
        <f t="shared" si="535"/>
        <v>18</v>
      </c>
      <c r="AZ2129">
        <f t="shared" si="497"/>
        <v>-7.136236504873715E-2</v>
      </c>
      <c r="BB2129">
        <f t="shared" si="536"/>
        <v>-0.98480775301220802</v>
      </c>
      <c r="BC2129">
        <f t="shared" si="498"/>
        <v>-0.77176726522478922</v>
      </c>
      <c r="BE2129">
        <f t="shared" si="537"/>
        <v>21</v>
      </c>
      <c r="BG2129">
        <f t="shared" si="499"/>
        <v>5.7868969256944878</v>
      </c>
      <c r="BI2129">
        <f t="shared" si="538"/>
        <v>0</v>
      </c>
      <c r="BJ2129">
        <f t="shared" si="500"/>
        <v>1</v>
      </c>
      <c r="BL2129" t="e">
        <f t="shared" si="539"/>
        <v>#DIV/0!</v>
      </c>
      <c r="BN2129" t="e">
        <f t="shared" si="501"/>
        <v>#DIV/0!</v>
      </c>
      <c r="EL2129">
        <v>-24</v>
      </c>
      <c r="EM2129">
        <f t="shared" si="502"/>
        <v>-285.7513075690336</v>
      </c>
      <c r="EN2129">
        <f t="shared" si="540"/>
        <v>1.7600000000000013</v>
      </c>
      <c r="EO2129" s="8">
        <f t="shared" si="541"/>
        <v>-2</v>
      </c>
      <c r="EQ2129">
        <f t="shared" si="542"/>
        <v>0.17364817766693033</v>
      </c>
      <c r="ER2129">
        <f t="shared" si="503"/>
        <v>0.9986996072255625</v>
      </c>
      <c r="ES2129">
        <f t="shared" si="504"/>
        <v>17.660257631345079</v>
      </c>
      <c r="ET2129">
        <f t="shared" si="505"/>
        <v>17.660257631345079</v>
      </c>
      <c r="EU2129" s="8">
        <f t="shared" si="543"/>
        <v>-4</v>
      </c>
      <c r="EW2129">
        <f t="shared" si="544"/>
        <v>0.34202014332566871</v>
      </c>
      <c r="EX2129">
        <f t="shared" si="506"/>
        <v>0.99441584371801539</v>
      </c>
      <c r="EZ2129">
        <f t="shared" si="507"/>
        <v>17.286082959411889</v>
      </c>
      <c r="FB2129" s="8">
        <f t="shared" si="562"/>
        <v>-6</v>
      </c>
      <c r="FD2129">
        <f t="shared" si="545"/>
        <v>0.49999999999999994</v>
      </c>
      <c r="FE2129">
        <f t="shared" si="508"/>
        <v>0.9860254037844387</v>
      </c>
      <c r="FG2129">
        <f t="shared" si="509"/>
        <v>16.670248639404857</v>
      </c>
      <c r="FI2129" s="8">
        <f t="shared" si="546"/>
        <v>-9</v>
      </c>
      <c r="FK2129">
        <f t="shared" si="547"/>
        <v>0.64278760968653925</v>
      </c>
      <c r="FL2129">
        <f t="shared" si="510"/>
        <v>0.9974479826061321</v>
      </c>
      <c r="FN2129">
        <f t="shared" si="511"/>
        <v>22.223152266939049</v>
      </c>
      <c r="FP2129" s="8">
        <f t="shared" si="548"/>
        <v>-11</v>
      </c>
      <c r="FQ2129" s="8">
        <f t="shared" si="549"/>
        <v>-24</v>
      </c>
      <c r="FR2129">
        <f t="shared" si="550"/>
        <v>0.76604444311897801</v>
      </c>
      <c r="FS2129">
        <f t="shared" si="512"/>
        <v>0.97984716465888966</v>
      </c>
      <c r="FT2129" t="e">
        <f t="shared" si="513"/>
        <v>#NUM!</v>
      </c>
      <c r="FU2129" t="e">
        <f t="shared" si="551"/>
        <v>#NUM!</v>
      </c>
      <c r="FW2129" s="8">
        <f t="shared" si="552"/>
        <v>-14</v>
      </c>
      <c r="FY2129">
        <f t="shared" si="553"/>
        <v>0.8660254037844386</v>
      </c>
      <c r="FZ2129">
        <f t="shared" si="514"/>
        <v>0.98497422611928565</v>
      </c>
      <c r="GB2129">
        <f t="shared" si="515"/>
        <v>20.014539984388406</v>
      </c>
      <c r="GD2129" s="8">
        <f t="shared" si="554"/>
        <v>-17</v>
      </c>
      <c r="GF2129">
        <f t="shared" si="555"/>
        <v>0.93969262078590832</v>
      </c>
      <c r="GG2129">
        <f t="shared" si="516"/>
        <v>0.98101112546008662</v>
      </c>
      <c r="GI2129">
        <f t="shared" si="517"/>
        <v>19.840028985185313</v>
      </c>
      <c r="GK2129" s="8">
        <f t="shared" si="556"/>
        <v>-20</v>
      </c>
      <c r="GM2129">
        <f t="shared" si="557"/>
        <v>0.98480775301220802</v>
      </c>
      <c r="GN2129">
        <f t="shared" si="518"/>
        <v>0.96149438007669685</v>
      </c>
      <c r="GP2129">
        <f t="shared" si="519"/>
        <v>18.023394859135646</v>
      </c>
      <c r="GR2129" s="8">
        <f t="shared" si="558"/>
        <v>-20</v>
      </c>
      <c r="GT2129">
        <f t="shared" si="559"/>
        <v>0.98480775301220802</v>
      </c>
      <c r="GU2129">
        <f t="shared" si="520"/>
        <v>0.96149438007669685</v>
      </c>
      <c r="GW2129">
        <f t="shared" si="521"/>
        <v>18.023394859135646</v>
      </c>
      <c r="GY2129" s="8">
        <f t="shared" si="560"/>
        <v>-24</v>
      </c>
      <c r="HA2129">
        <f t="shared" si="561"/>
        <v>1</v>
      </c>
      <c r="HB2129">
        <f t="shared" si="522"/>
        <v>0.96000000000000008</v>
      </c>
      <c r="HD2129">
        <f t="shared" si="523"/>
        <v>18.000000000000011</v>
      </c>
    </row>
    <row r="2130" spans="1:212" x14ac:dyDescent="0.2">
      <c r="A2130">
        <v>-23</v>
      </c>
      <c r="B2130">
        <f t="shared" si="478"/>
        <v>-23</v>
      </c>
      <c r="C2130">
        <f t="shared" si="479"/>
        <v>-0.17364817766693033</v>
      </c>
      <c r="D2130">
        <f t="shared" si="563"/>
        <v>0.96396997169217635</v>
      </c>
      <c r="E2130">
        <f t="shared" si="524"/>
        <v>-3</v>
      </c>
      <c r="G2130">
        <f t="shared" si="481"/>
        <v>-13.297418619832047</v>
      </c>
      <c r="M2130">
        <f t="shared" si="482"/>
        <v>-0.34202014332566871</v>
      </c>
      <c r="N2130">
        <f t="shared" si="483"/>
        <v>0.8712885921207747</v>
      </c>
      <c r="O2130">
        <f t="shared" si="525"/>
        <v>5</v>
      </c>
      <c r="P2130">
        <f t="shared" si="484"/>
        <v>-10.872961333902383</v>
      </c>
      <c r="Q2130">
        <f t="shared" si="485"/>
        <v>-10.872961333902385</v>
      </c>
      <c r="R2130">
        <f t="shared" si="486"/>
        <v>-0.49999999999999994</v>
      </c>
      <c r="S2130">
        <f t="shared" si="487"/>
        <v>0.4060254037844388</v>
      </c>
      <c r="U2130">
        <f t="shared" si="526"/>
        <v>7</v>
      </c>
      <c r="X2130">
        <f t="shared" si="488"/>
        <v>-9.3833939954901346</v>
      </c>
      <c r="Z2130">
        <f t="shared" si="527"/>
        <v>-0.64278760968653925</v>
      </c>
      <c r="AA2130">
        <f t="shared" si="489"/>
        <v>0.17467984220736188</v>
      </c>
      <c r="AB2130">
        <f t="shared" si="528"/>
        <v>-23</v>
      </c>
      <c r="AC2130">
        <f t="shared" si="529"/>
        <v>10</v>
      </c>
      <c r="AE2130">
        <f t="shared" si="490"/>
        <v>-8.4794981488239323</v>
      </c>
      <c r="AG2130">
        <f t="shared" si="530"/>
        <v>-0.76604444311897801</v>
      </c>
      <c r="AH2130">
        <f t="shared" si="491"/>
        <v>-6.1973277982920405E-2</v>
      </c>
      <c r="AJ2130">
        <f t="shared" si="531"/>
        <v>12</v>
      </c>
      <c r="AL2130">
        <f t="shared" si="492"/>
        <v>-6.3761020317433292</v>
      </c>
      <c r="AN2130">
        <f t="shared" si="532"/>
        <v>-0.8660254037844386</v>
      </c>
      <c r="AO2130">
        <f t="shared" si="493"/>
        <v>-0.29674337148168328</v>
      </c>
      <c r="AP2130">
        <f t="shared" si="494"/>
        <v>-23</v>
      </c>
      <c r="AQ2130">
        <f t="shared" si="533"/>
        <v>15</v>
      </c>
      <c r="AS2130">
        <f t="shared" si="495"/>
        <v>-3.8619594257254026</v>
      </c>
      <c r="AU2130">
        <f t="shared" si="534"/>
        <v>-0.93969262078590832</v>
      </c>
      <c r="AV2130">
        <f t="shared" si="496"/>
        <v>-0.52249706779736682</v>
      </c>
      <c r="AX2130">
        <f t="shared" si="535"/>
        <v>18</v>
      </c>
      <c r="AZ2130">
        <f t="shared" si="497"/>
        <v>-7.136236504873715E-2</v>
      </c>
      <c r="BB2130">
        <f t="shared" si="536"/>
        <v>-0.98480775301220802</v>
      </c>
      <c r="BC2130">
        <f t="shared" si="498"/>
        <v>-0.73237495510430095</v>
      </c>
      <c r="BE2130">
        <f t="shared" si="537"/>
        <v>21</v>
      </c>
      <c r="BG2130">
        <f t="shared" si="499"/>
        <v>5.7868969256944878</v>
      </c>
      <c r="BI2130">
        <f t="shared" si="538"/>
        <v>0</v>
      </c>
      <c r="BJ2130">
        <f t="shared" si="500"/>
        <v>1</v>
      </c>
      <c r="BL2130" t="e">
        <f t="shared" si="539"/>
        <v>#DIV/0!</v>
      </c>
      <c r="BN2130" t="e">
        <f t="shared" si="501"/>
        <v>#DIV/0!</v>
      </c>
      <c r="EL2130">
        <v>-23</v>
      </c>
      <c r="EM2130">
        <f t="shared" si="502"/>
        <v>-285.7513075690336</v>
      </c>
      <c r="EN2130">
        <f t="shared" si="540"/>
        <v>1.7700000000000014</v>
      </c>
      <c r="EO2130" s="8">
        <f t="shared" si="541"/>
        <v>-2</v>
      </c>
      <c r="EQ2130">
        <f t="shared" si="542"/>
        <v>0.17364817766693033</v>
      </c>
      <c r="ER2130">
        <f t="shared" si="503"/>
        <v>0.9986996072255625</v>
      </c>
      <c r="ES2130">
        <f t="shared" si="504"/>
        <v>17.660257631345079</v>
      </c>
      <c r="ET2130">
        <f t="shared" si="505"/>
        <v>17.660257631345079</v>
      </c>
      <c r="EU2130" s="8">
        <f t="shared" si="543"/>
        <v>-4</v>
      </c>
      <c r="EW2130">
        <f t="shared" si="544"/>
        <v>0.34202014332566871</v>
      </c>
      <c r="EX2130">
        <f t="shared" si="506"/>
        <v>0.99441584371801539</v>
      </c>
      <c r="EZ2130">
        <f t="shared" si="507"/>
        <v>17.286082959411889</v>
      </c>
      <c r="FB2130" s="8">
        <f t="shared" si="562"/>
        <v>-6</v>
      </c>
      <c r="FD2130">
        <f t="shared" si="545"/>
        <v>0.49999999999999994</v>
      </c>
      <c r="FE2130">
        <f t="shared" si="508"/>
        <v>0.9860254037844387</v>
      </c>
      <c r="FG2130">
        <f t="shared" si="509"/>
        <v>16.670248639404857</v>
      </c>
      <c r="FI2130" s="8">
        <f t="shared" si="546"/>
        <v>-9</v>
      </c>
      <c r="FK2130">
        <f t="shared" si="547"/>
        <v>0.64278760968653925</v>
      </c>
      <c r="FL2130">
        <f t="shared" si="510"/>
        <v>0.9974479826061321</v>
      </c>
      <c r="FN2130">
        <f t="shared" si="511"/>
        <v>22.223152266939049</v>
      </c>
      <c r="FP2130" s="8">
        <f t="shared" si="548"/>
        <v>-11</v>
      </c>
      <c r="FQ2130" s="8">
        <f t="shared" si="549"/>
        <v>-23</v>
      </c>
      <c r="FR2130">
        <f t="shared" si="550"/>
        <v>0.76604444311897801</v>
      </c>
      <c r="FS2130">
        <f t="shared" si="512"/>
        <v>0.97984716465888966</v>
      </c>
      <c r="FT2130" t="e">
        <f t="shared" si="513"/>
        <v>#NUM!</v>
      </c>
      <c r="FU2130" t="e">
        <f t="shared" si="551"/>
        <v>#NUM!</v>
      </c>
      <c r="FW2130" s="8">
        <f t="shared" si="552"/>
        <v>-14</v>
      </c>
      <c r="FY2130">
        <f t="shared" si="553"/>
        <v>0.8660254037844386</v>
      </c>
      <c r="FZ2130">
        <f t="shared" si="514"/>
        <v>0.98497422611928565</v>
      </c>
      <c r="GB2130">
        <f t="shared" si="515"/>
        <v>20.014539984388406</v>
      </c>
      <c r="GD2130" s="8">
        <f t="shared" si="554"/>
        <v>-17</v>
      </c>
      <c r="GF2130">
        <f t="shared" si="555"/>
        <v>0.93969262078590832</v>
      </c>
      <c r="GG2130">
        <f t="shared" si="516"/>
        <v>0.98101112546008662</v>
      </c>
      <c r="GI2130">
        <f t="shared" si="517"/>
        <v>19.840028985185313</v>
      </c>
      <c r="GK2130" s="8">
        <f t="shared" si="556"/>
        <v>-20</v>
      </c>
      <c r="GM2130">
        <f t="shared" si="557"/>
        <v>0.98480775301220802</v>
      </c>
      <c r="GN2130">
        <f t="shared" si="518"/>
        <v>0.96149438007669685</v>
      </c>
      <c r="GP2130">
        <f t="shared" si="519"/>
        <v>18.023394859135646</v>
      </c>
      <c r="GR2130" s="8">
        <f t="shared" si="558"/>
        <v>-20</v>
      </c>
      <c r="GT2130">
        <f t="shared" si="559"/>
        <v>0.98480775301220802</v>
      </c>
      <c r="GU2130">
        <f t="shared" si="520"/>
        <v>0.96149438007669685</v>
      </c>
      <c r="GW2130">
        <f t="shared" si="521"/>
        <v>18.023394859135646</v>
      </c>
      <c r="GY2130" s="8">
        <f t="shared" si="560"/>
        <v>-23</v>
      </c>
      <c r="HA2130">
        <f t="shared" si="561"/>
        <v>1</v>
      </c>
      <c r="HB2130">
        <f t="shared" si="522"/>
        <v>0.92000000000000015</v>
      </c>
      <c r="HD2130">
        <f t="shared" si="523"/>
        <v>15.202041028867297</v>
      </c>
    </row>
    <row r="2131" spans="1:212" x14ac:dyDescent="0.2">
      <c r="A2131">
        <v>-22</v>
      </c>
      <c r="B2131">
        <f t="shared" si="478"/>
        <v>-22</v>
      </c>
      <c r="C2131">
        <f t="shared" si="479"/>
        <v>-0.17364817766693033</v>
      </c>
      <c r="D2131">
        <f t="shared" si="563"/>
        <v>0.96396997169217635</v>
      </c>
      <c r="E2131">
        <f t="shared" si="524"/>
        <v>-3</v>
      </c>
      <c r="G2131">
        <f t="shared" si="481"/>
        <v>-13.297418619832047</v>
      </c>
      <c r="M2131">
        <f t="shared" si="482"/>
        <v>-0.34202014332566871</v>
      </c>
      <c r="N2131">
        <f t="shared" si="483"/>
        <v>0.8712885921207747</v>
      </c>
      <c r="O2131">
        <f t="shared" si="525"/>
        <v>5</v>
      </c>
      <c r="P2131">
        <f t="shared" si="484"/>
        <v>-10.872961333902383</v>
      </c>
      <c r="Q2131">
        <f t="shared" si="485"/>
        <v>-10.872961333902385</v>
      </c>
      <c r="R2131">
        <f t="shared" si="486"/>
        <v>-0.49999999999999994</v>
      </c>
      <c r="S2131">
        <f t="shared" si="487"/>
        <v>0.42602540378443876</v>
      </c>
      <c r="U2131">
        <f t="shared" si="526"/>
        <v>7</v>
      </c>
      <c r="X2131">
        <f t="shared" si="488"/>
        <v>-9.3833939954901346</v>
      </c>
      <c r="Z2131">
        <f t="shared" si="527"/>
        <v>-0.64278760968653925</v>
      </c>
      <c r="AA2131">
        <f t="shared" si="489"/>
        <v>0.20039134659482349</v>
      </c>
      <c r="AB2131">
        <f t="shared" si="528"/>
        <v>-22</v>
      </c>
      <c r="AC2131">
        <f t="shared" si="529"/>
        <v>10</v>
      </c>
      <c r="AE2131">
        <f t="shared" si="490"/>
        <v>-8.4794981488239323</v>
      </c>
      <c r="AG2131">
        <f t="shared" si="530"/>
        <v>-0.76604444311897801</v>
      </c>
      <c r="AH2131">
        <f t="shared" si="491"/>
        <v>-3.1331500258161227E-2</v>
      </c>
      <c r="AJ2131">
        <f t="shared" si="531"/>
        <v>12</v>
      </c>
      <c r="AL2131">
        <f t="shared" si="492"/>
        <v>-6.3761020317433292</v>
      </c>
      <c r="AN2131">
        <f t="shared" si="532"/>
        <v>-0.8660254037844386</v>
      </c>
      <c r="AO2131">
        <f t="shared" si="493"/>
        <v>-0.26210235533030579</v>
      </c>
      <c r="AP2131">
        <f t="shared" si="494"/>
        <v>-22</v>
      </c>
      <c r="AQ2131">
        <f t="shared" si="533"/>
        <v>15</v>
      </c>
      <c r="AS2131">
        <f t="shared" si="495"/>
        <v>-3.8619594257254026</v>
      </c>
      <c r="AU2131">
        <f t="shared" si="534"/>
        <v>-0.93969262078590832</v>
      </c>
      <c r="AV2131">
        <f t="shared" si="496"/>
        <v>-0.48490936296593051</v>
      </c>
      <c r="AX2131">
        <f t="shared" si="535"/>
        <v>18</v>
      </c>
      <c r="AZ2131">
        <f t="shared" si="497"/>
        <v>-7.136236504873715E-2</v>
      </c>
      <c r="BB2131">
        <f t="shared" si="536"/>
        <v>-0.98480775301220802</v>
      </c>
      <c r="BC2131">
        <f t="shared" si="498"/>
        <v>-0.69298264498381268</v>
      </c>
      <c r="BE2131">
        <f t="shared" si="537"/>
        <v>21</v>
      </c>
      <c r="BG2131">
        <f t="shared" si="499"/>
        <v>5.7868969256944878</v>
      </c>
      <c r="BI2131">
        <f t="shared" si="538"/>
        <v>0</v>
      </c>
      <c r="BJ2131">
        <f t="shared" si="500"/>
        <v>1</v>
      </c>
      <c r="BL2131" t="e">
        <f t="shared" si="539"/>
        <v>#DIV/0!</v>
      </c>
      <c r="BN2131" t="e">
        <f t="shared" si="501"/>
        <v>#DIV/0!</v>
      </c>
      <c r="EL2131">
        <v>-22</v>
      </c>
      <c r="EM2131">
        <f t="shared" si="502"/>
        <v>-285.7513075690336</v>
      </c>
      <c r="EN2131">
        <f t="shared" si="540"/>
        <v>1.7800000000000014</v>
      </c>
      <c r="EO2131" s="8">
        <f t="shared" si="541"/>
        <v>-2</v>
      </c>
      <c r="EQ2131">
        <f t="shared" si="542"/>
        <v>0.17364817766693033</v>
      </c>
      <c r="ER2131">
        <f t="shared" si="503"/>
        <v>0.9986996072255625</v>
      </c>
      <c r="ES2131">
        <f t="shared" si="504"/>
        <v>17.660257631345079</v>
      </c>
      <c r="ET2131">
        <f t="shared" si="505"/>
        <v>17.660257631345079</v>
      </c>
      <c r="EU2131" s="8">
        <f t="shared" si="543"/>
        <v>-4</v>
      </c>
      <c r="EW2131">
        <f t="shared" si="544"/>
        <v>0.34202014332566871</v>
      </c>
      <c r="EX2131">
        <f t="shared" si="506"/>
        <v>0.99441584371801539</v>
      </c>
      <c r="EZ2131">
        <f t="shared" si="507"/>
        <v>17.286082959411889</v>
      </c>
      <c r="FB2131" s="8">
        <f t="shared" si="562"/>
        <v>-6</v>
      </c>
      <c r="FD2131">
        <f t="shared" si="545"/>
        <v>0.49999999999999994</v>
      </c>
      <c r="FE2131">
        <f t="shared" si="508"/>
        <v>0.9860254037844387</v>
      </c>
      <c r="FG2131">
        <f t="shared" si="509"/>
        <v>16.670248639404857</v>
      </c>
      <c r="FI2131" s="8">
        <f t="shared" si="546"/>
        <v>-9</v>
      </c>
      <c r="FK2131">
        <f t="shared" si="547"/>
        <v>0.64278760968653925</v>
      </c>
      <c r="FL2131">
        <f t="shared" si="510"/>
        <v>0.9974479826061321</v>
      </c>
      <c r="FN2131">
        <f t="shared" si="511"/>
        <v>22.223152266939049</v>
      </c>
      <c r="FP2131" s="8">
        <f t="shared" si="548"/>
        <v>-11</v>
      </c>
      <c r="FQ2131" s="8">
        <f t="shared" si="549"/>
        <v>-22</v>
      </c>
      <c r="FR2131">
        <f t="shared" si="550"/>
        <v>0.76604444311897801</v>
      </c>
      <c r="FS2131">
        <f t="shared" si="512"/>
        <v>0.97984716465888966</v>
      </c>
      <c r="FT2131" t="e">
        <f t="shared" si="513"/>
        <v>#NUM!</v>
      </c>
      <c r="FU2131" t="e">
        <f t="shared" si="551"/>
        <v>#NUM!</v>
      </c>
      <c r="FW2131" s="8">
        <f t="shared" si="552"/>
        <v>-14</v>
      </c>
      <c r="FY2131">
        <f t="shared" si="553"/>
        <v>0.8660254037844386</v>
      </c>
      <c r="FZ2131">
        <f t="shared" si="514"/>
        <v>0.98497422611928565</v>
      </c>
      <c r="GB2131">
        <f t="shared" si="515"/>
        <v>20.014539984388406</v>
      </c>
      <c r="GD2131" s="8">
        <f t="shared" si="554"/>
        <v>-17</v>
      </c>
      <c r="GF2131">
        <f t="shared" si="555"/>
        <v>0.93969262078590832</v>
      </c>
      <c r="GG2131">
        <f t="shared" si="516"/>
        <v>0.98101112546008662</v>
      </c>
      <c r="GI2131">
        <f t="shared" si="517"/>
        <v>19.840028985185313</v>
      </c>
      <c r="GK2131" s="8">
        <f t="shared" si="556"/>
        <v>-20</v>
      </c>
      <c r="GM2131">
        <f t="shared" si="557"/>
        <v>0.98480775301220802</v>
      </c>
      <c r="GN2131">
        <f t="shared" si="518"/>
        <v>0.96149438007669685</v>
      </c>
      <c r="GP2131">
        <f t="shared" si="519"/>
        <v>18.023394859135646</v>
      </c>
      <c r="GR2131" s="8">
        <f t="shared" si="558"/>
        <v>-20</v>
      </c>
      <c r="GT2131">
        <f t="shared" si="559"/>
        <v>0.98480775301220802</v>
      </c>
      <c r="GU2131">
        <f t="shared" si="520"/>
        <v>0.96149438007669685</v>
      </c>
      <c r="GW2131">
        <f t="shared" si="521"/>
        <v>18.023394859135646</v>
      </c>
      <c r="GY2131" s="8">
        <f t="shared" si="560"/>
        <v>-22</v>
      </c>
      <c r="HA2131">
        <f t="shared" si="561"/>
        <v>1</v>
      </c>
      <c r="HB2131">
        <f t="shared" si="522"/>
        <v>0.88000000000000012</v>
      </c>
      <c r="HD2131">
        <f t="shared" si="523"/>
        <v>13.12565791296209</v>
      </c>
    </row>
    <row r="2132" spans="1:212" x14ac:dyDescent="0.2">
      <c r="A2132">
        <v>-21</v>
      </c>
      <c r="B2132">
        <f t="shared" si="478"/>
        <v>-21</v>
      </c>
      <c r="C2132">
        <f t="shared" si="479"/>
        <v>-0.17364817766693033</v>
      </c>
      <c r="D2132">
        <f t="shared" si="563"/>
        <v>0.96396997169217635</v>
      </c>
      <c r="E2132">
        <f t="shared" si="524"/>
        <v>-3</v>
      </c>
      <c r="G2132">
        <f t="shared" si="481"/>
        <v>-13.297418619832047</v>
      </c>
      <c r="M2132">
        <f t="shared" si="482"/>
        <v>-0.34202014332566871</v>
      </c>
      <c r="N2132">
        <f t="shared" si="483"/>
        <v>0.8712885921207747</v>
      </c>
      <c r="O2132">
        <f t="shared" si="525"/>
        <v>5</v>
      </c>
      <c r="P2132">
        <f t="shared" si="484"/>
        <v>-10.872961333902383</v>
      </c>
      <c r="Q2132">
        <f t="shared" si="485"/>
        <v>-10.872961333902385</v>
      </c>
      <c r="R2132">
        <f t="shared" si="486"/>
        <v>-0.49999999999999994</v>
      </c>
      <c r="S2132">
        <f t="shared" si="487"/>
        <v>0.44602540378443878</v>
      </c>
      <c r="U2132">
        <f t="shared" si="526"/>
        <v>7</v>
      </c>
      <c r="X2132">
        <f t="shared" si="488"/>
        <v>-9.3833939954901346</v>
      </c>
      <c r="Z2132">
        <f t="shared" si="527"/>
        <v>-0.64278760968653925</v>
      </c>
      <c r="AA2132">
        <f t="shared" si="489"/>
        <v>0.22610285098228511</v>
      </c>
      <c r="AB2132">
        <f t="shared" si="528"/>
        <v>-21</v>
      </c>
      <c r="AC2132">
        <f t="shared" si="529"/>
        <v>10</v>
      </c>
      <c r="AE2132">
        <f t="shared" si="490"/>
        <v>-8.4794981488239323</v>
      </c>
      <c r="AG2132">
        <f t="shared" si="530"/>
        <v>-0.76604444311897801</v>
      </c>
      <c r="AH2132">
        <f t="shared" si="491"/>
        <v>-6.897225334021595E-4</v>
      </c>
      <c r="AJ2132">
        <f t="shared" si="531"/>
        <v>12</v>
      </c>
      <c r="AL2132">
        <f t="shared" si="492"/>
        <v>-6.3761020317433292</v>
      </c>
      <c r="AN2132">
        <f t="shared" si="532"/>
        <v>-0.8660254037844386</v>
      </c>
      <c r="AO2132">
        <f t="shared" si="493"/>
        <v>-0.22746133917892819</v>
      </c>
      <c r="AP2132">
        <f t="shared" si="494"/>
        <v>-21</v>
      </c>
      <c r="AQ2132">
        <f t="shared" si="533"/>
        <v>15</v>
      </c>
      <c r="AS2132">
        <f t="shared" si="495"/>
        <v>-3.8619594257254026</v>
      </c>
      <c r="AU2132">
        <f t="shared" si="534"/>
        <v>-0.93969262078590832</v>
      </c>
      <c r="AV2132">
        <f t="shared" si="496"/>
        <v>-0.44732165813449426</v>
      </c>
      <c r="AX2132">
        <f t="shared" si="535"/>
        <v>18</v>
      </c>
      <c r="AZ2132">
        <f t="shared" si="497"/>
        <v>-7.136236504873715E-2</v>
      </c>
      <c r="BB2132">
        <f t="shared" si="536"/>
        <v>-0.98480775301220802</v>
      </c>
      <c r="BC2132">
        <f t="shared" si="498"/>
        <v>-0.6535903348633243</v>
      </c>
      <c r="BE2132">
        <f t="shared" si="537"/>
        <v>21</v>
      </c>
      <c r="BG2132">
        <f t="shared" si="499"/>
        <v>5.7868969256944878</v>
      </c>
      <c r="BI2132">
        <f t="shared" si="538"/>
        <v>0</v>
      </c>
      <c r="BJ2132">
        <f t="shared" si="500"/>
        <v>1</v>
      </c>
      <c r="BL2132" t="e">
        <f t="shared" si="539"/>
        <v>#DIV/0!</v>
      </c>
      <c r="BN2132" t="e">
        <f t="shared" si="501"/>
        <v>#DIV/0!</v>
      </c>
      <c r="EL2132">
        <v>-21</v>
      </c>
      <c r="EM2132">
        <f t="shared" si="502"/>
        <v>-285.7513075690336</v>
      </c>
      <c r="EN2132">
        <f t="shared" si="540"/>
        <v>1.7900000000000014</v>
      </c>
      <c r="EO2132" s="8">
        <f t="shared" si="541"/>
        <v>-2</v>
      </c>
      <c r="EQ2132">
        <f t="shared" si="542"/>
        <v>0.17364817766693033</v>
      </c>
      <c r="ER2132">
        <f t="shared" si="503"/>
        <v>0.9986996072255625</v>
      </c>
      <c r="ES2132">
        <f t="shared" si="504"/>
        <v>17.660257631345079</v>
      </c>
      <c r="ET2132">
        <f t="shared" si="505"/>
        <v>17.660257631345079</v>
      </c>
      <c r="EU2132" s="8">
        <f t="shared" si="543"/>
        <v>-4</v>
      </c>
      <c r="EW2132">
        <f t="shared" si="544"/>
        <v>0.34202014332566871</v>
      </c>
      <c r="EX2132">
        <f t="shared" si="506"/>
        <v>0.99441584371801539</v>
      </c>
      <c r="EZ2132">
        <f t="shared" si="507"/>
        <v>17.286082959411889</v>
      </c>
      <c r="FB2132" s="8">
        <f t="shared" si="562"/>
        <v>-6</v>
      </c>
      <c r="FD2132">
        <f t="shared" si="545"/>
        <v>0.49999999999999994</v>
      </c>
      <c r="FE2132">
        <f t="shared" si="508"/>
        <v>0.9860254037844387</v>
      </c>
      <c r="FG2132">
        <f t="shared" si="509"/>
        <v>16.670248639404857</v>
      </c>
      <c r="FI2132" s="8">
        <f t="shared" si="546"/>
        <v>-9</v>
      </c>
      <c r="FK2132">
        <f t="shared" si="547"/>
        <v>0.64278760968653925</v>
      </c>
      <c r="FL2132">
        <f t="shared" si="510"/>
        <v>0.9974479826061321</v>
      </c>
      <c r="FN2132">
        <f t="shared" si="511"/>
        <v>22.223152266939049</v>
      </c>
      <c r="FP2132" s="8">
        <f t="shared" si="548"/>
        <v>-11</v>
      </c>
      <c r="FQ2132" s="8">
        <f t="shared" si="549"/>
        <v>-21</v>
      </c>
      <c r="FR2132">
        <f t="shared" si="550"/>
        <v>0.76604444311897801</v>
      </c>
      <c r="FS2132">
        <f t="shared" si="512"/>
        <v>0.97984716465888966</v>
      </c>
      <c r="FT2132" t="e">
        <f t="shared" si="513"/>
        <v>#NUM!</v>
      </c>
      <c r="FU2132" t="e">
        <f t="shared" si="551"/>
        <v>#NUM!</v>
      </c>
      <c r="FW2132" s="8">
        <f t="shared" si="552"/>
        <v>-14</v>
      </c>
      <c r="FY2132">
        <f t="shared" si="553"/>
        <v>0.8660254037844386</v>
      </c>
      <c r="FZ2132">
        <f t="shared" si="514"/>
        <v>0.98497422611928565</v>
      </c>
      <c r="GB2132">
        <f t="shared" si="515"/>
        <v>20.014539984388406</v>
      </c>
      <c r="GD2132" s="8">
        <f t="shared" si="554"/>
        <v>-17</v>
      </c>
      <c r="GF2132">
        <f t="shared" si="555"/>
        <v>0.93969262078590832</v>
      </c>
      <c r="GG2132">
        <f t="shared" si="516"/>
        <v>0.98101112546008662</v>
      </c>
      <c r="GI2132">
        <f t="shared" si="517"/>
        <v>19.840028985185313</v>
      </c>
      <c r="GK2132" s="8">
        <f t="shared" si="556"/>
        <v>-20</v>
      </c>
      <c r="GM2132">
        <f t="shared" si="557"/>
        <v>0.98480775301220802</v>
      </c>
      <c r="GN2132">
        <f t="shared" si="518"/>
        <v>0.96149438007669685</v>
      </c>
      <c r="GP2132">
        <f t="shared" si="519"/>
        <v>18.023394859135646</v>
      </c>
      <c r="GR2132" s="8">
        <f t="shared" si="558"/>
        <v>-20</v>
      </c>
      <c r="GT2132">
        <f t="shared" si="559"/>
        <v>0.98480775301220802</v>
      </c>
      <c r="GU2132">
        <f t="shared" si="520"/>
        <v>0.96149438007669685</v>
      </c>
      <c r="GW2132">
        <f t="shared" si="521"/>
        <v>18.023394859135646</v>
      </c>
      <c r="GY2132" s="8">
        <f t="shared" si="560"/>
        <v>-21</v>
      </c>
      <c r="HA2132">
        <f t="shared" si="561"/>
        <v>1</v>
      </c>
      <c r="HB2132">
        <f t="shared" si="522"/>
        <v>0.84000000000000008</v>
      </c>
      <c r="HD2132">
        <f t="shared" si="523"/>
        <v>11.435340033749467</v>
      </c>
    </row>
    <row r="2133" spans="1:212" x14ac:dyDescent="0.2">
      <c r="A2133">
        <v>-20</v>
      </c>
      <c r="B2133">
        <f t="shared" si="478"/>
        <v>-20</v>
      </c>
      <c r="C2133">
        <f t="shared" si="479"/>
        <v>-0.17364817766693033</v>
      </c>
      <c r="D2133">
        <f t="shared" si="563"/>
        <v>0.96396997169217635</v>
      </c>
      <c r="E2133">
        <f t="shared" si="524"/>
        <v>-3</v>
      </c>
      <c r="G2133">
        <f t="shared" si="481"/>
        <v>-13.297418619832047</v>
      </c>
      <c r="M2133">
        <f t="shared" si="482"/>
        <v>-0.34202014332566871</v>
      </c>
      <c r="N2133">
        <f t="shared" si="483"/>
        <v>0.8712885921207747</v>
      </c>
      <c r="O2133">
        <f t="shared" si="525"/>
        <v>5</v>
      </c>
      <c r="P2133">
        <f t="shared" si="484"/>
        <v>-10.872961333902383</v>
      </c>
      <c r="Q2133">
        <f t="shared" si="485"/>
        <v>-10.872961333902385</v>
      </c>
      <c r="R2133">
        <f t="shared" si="486"/>
        <v>-0.49999999999999994</v>
      </c>
      <c r="S2133">
        <f t="shared" si="487"/>
        <v>0.4660254037844388</v>
      </c>
      <c r="U2133">
        <f t="shared" si="526"/>
        <v>7</v>
      </c>
      <c r="X2133">
        <f t="shared" si="488"/>
        <v>-9.3833939954901346</v>
      </c>
      <c r="Z2133">
        <f t="shared" si="527"/>
        <v>-0.64278760968653925</v>
      </c>
      <c r="AA2133">
        <f t="shared" si="489"/>
        <v>0.25181435536974661</v>
      </c>
      <c r="AB2133">
        <f t="shared" si="528"/>
        <v>-20</v>
      </c>
      <c r="AC2133">
        <f t="shared" si="529"/>
        <v>10</v>
      </c>
      <c r="AE2133">
        <f t="shared" si="490"/>
        <v>-8.4794981488239323</v>
      </c>
      <c r="AG2133">
        <f t="shared" si="530"/>
        <v>-0.76604444311897801</v>
      </c>
      <c r="AH2133">
        <f t="shared" si="491"/>
        <v>2.9952055191357019E-2</v>
      </c>
      <c r="AJ2133">
        <f t="shared" si="531"/>
        <v>12</v>
      </c>
      <c r="AL2133">
        <f t="shared" si="492"/>
        <v>-6.3761020317433292</v>
      </c>
      <c r="AN2133">
        <f t="shared" si="532"/>
        <v>-0.8660254037844386</v>
      </c>
      <c r="AO2133">
        <f t="shared" si="493"/>
        <v>-0.1928203230275507</v>
      </c>
      <c r="AP2133">
        <f t="shared" si="494"/>
        <v>-20</v>
      </c>
      <c r="AQ2133">
        <f t="shared" si="533"/>
        <v>15</v>
      </c>
      <c r="AS2133">
        <f t="shared" si="495"/>
        <v>-3.8619594257254026</v>
      </c>
      <c r="AU2133">
        <f t="shared" si="534"/>
        <v>-0.93969262078590832</v>
      </c>
      <c r="AV2133">
        <f t="shared" si="496"/>
        <v>-0.4097339533030579</v>
      </c>
      <c r="AX2133">
        <f t="shared" si="535"/>
        <v>18</v>
      </c>
      <c r="AZ2133">
        <f t="shared" si="497"/>
        <v>-7.136236504873715E-2</v>
      </c>
      <c r="BB2133">
        <f t="shared" si="536"/>
        <v>-0.98480775301220802</v>
      </c>
      <c r="BC2133">
        <f t="shared" si="498"/>
        <v>-0.61419802474283602</v>
      </c>
      <c r="BE2133">
        <f t="shared" si="537"/>
        <v>21</v>
      </c>
      <c r="BG2133">
        <f t="shared" si="499"/>
        <v>5.7868969256944878</v>
      </c>
      <c r="BI2133">
        <f t="shared" si="538"/>
        <v>0</v>
      </c>
      <c r="BJ2133">
        <f t="shared" si="500"/>
        <v>1</v>
      </c>
      <c r="BL2133" t="e">
        <f t="shared" si="539"/>
        <v>#DIV/0!</v>
      </c>
      <c r="BN2133" t="e">
        <f t="shared" si="501"/>
        <v>#DIV/0!</v>
      </c>
      <c r="EL2133">
        <v>-20</v>
      </c>
      <c r="EM2133">
        <f t="shared" si="502"/>
        <v>-285.7513075690336</v>
      </c>
      <c r="EN2133">
        <f t="shared" si="540"/>
        <v>1.8000000000000014</v>
      </c>
      <c r="EO2133" s="8">
        <f t="shared" si="541"/>
        <v>-2</v>
      </c>
      <c r="EQ2133">
        <f t="shared" si="542"/>
        <v>0.17364817766693033</v>
      </c>
      <c r="ER2133">
        <f t="shared" si="503"/>
        <v>0.9986996072255625</v>
      </c>
      <c r="ES2133">
        <f t="shared" si="504"/>
        <v>17.660257631345079</v>
      </c>
      <c r="ET2133">
        <f t="shared" si="505"/>
        <v>17.660257631345079</v>
      </c>
      <c r="EU2133" s="8">
        <f t="shared" si="543"/>
        <v>-4</v>
      </c>
      <c r="EW2133">
        <f t="shared" si="544"/>
        <v>0.34202014332566871</v>
      </c>
      <c r="EX2133">
        <f t="shared" si="506"/>
        <v>0.99441584371801539</v>
      </c>
      <c r="EZ2133">
        <f t="shared" si="507"/>
        <v>17.286082959411889</v>
      </c>
      <c r="FB2133" s="8">
        <f t="shared" si="562"/>
        <v>-6</v>
      </c>
      <c r="FD2133">
        <f t="shared" si="545"/>
        <v>0.49999999999999994</v>
      </c>
      <c r="FE2133">
        <f t="shared" si="508"/>
        <v>0.9860254037844387</v>
      </c>
      <c r="FG2133">
        <f t="shared" si="509"/>
        <v>16.670248639404857</v>
      </c>
      <c r="FI2133" s="8">
        <f t="shared" si="546"/>
        <v>-9</v>
      </c>
      <c r="FK2133">
        <f t="shared" si="547"/>
        <v>0.64278760968653925</v>
      </c>
      <c r="FL2133">
        <f t="shared" si="510"/>
        <v>0.9974479826061321</v>
      </c>
      <c r="FN2133">
        <f t="shared" si="511"/>
        <v>22.223152266939049</v>
      </c>
      <c r="FP2133" s="8">
        <f t="shared" si="548"/>
        <v>-11</v>
      </c>
      <c r="FQ2133" s="8">
        <f t="shared" si="549"/>
        <v>-20</v>
      </c>
      <c r="FR2133">
        <f t="shared" si="550"/>
        <v>0.76604444311897801</v>
      </c>
      <c r="FS2133">
        <f t="shared" si="512"/>
        <v>0.97984716465888966</v>
      </c>
      <c r="FT2133" t="e">
        <f t="shared" si="513"/>
        <v>#NUM!</v>
      </c>
      <c r="FU2133" t="e">
        <f t="shared" si="551"/>
        <v>#NUM!</v>
      </c>
      <c r="FW2133" s="8">
        <f t="shared" si="552"/>
        <v>-14</v>
      </c>
      <c r="FY2133">
        <f t="shared" si="553"/>
        <v>0.8660254037844386</v>
      </c>
      <c r="FZ2133">
        <f t="shared" si="514"/>
        <v>0.98497422611928565</v>
      </c>
      <c r="GB2133">
        <f t="shared" si="515"/>
        <v>20.014539984388406</v>
      </c>
      <c r="GD2133" s="8">
        <f t="shared" si="554"/>
        <v>-17</v>
      </c>
      <c r="GF2133">
        <f t="shared" si="555"/>
        <v>0.93969262078590832</v>
      </c>
      <c r="GG2133">
        <f t="shared" si="516"/>
        <v>0.98101112546008662</v>
      </c>
      <c r="GI2133">
        <f t="shared" si="517"/>
        <v>19.840028985185313</v>
      </c>
      <c r="GK2133" s="8">
        <f t="shared" si="556"/>
        <v>-20</v>
      </c>
      <c r="GM2133">
        <f t="shared" si="557"/>
        <v>0.98480775301220802</v>
      </c>
      <c r="GN2133">
        <f t="shared" si="518"/>
        <v>0.96149438007669685</v>
      </c>
      <c r="GP2133">
        <f t="shared" si="519"/>
        <v>18.023394859135646</v>
      </c>
      <c r="GR2133" s="8">
        <f t="shared" si="558"/>
        <v>-20</v>
      </c>
      <c r="GT2133">
        <f t="shared" si="559"/>
        <v>0.98480775301220802</v>
      </c>
      <c r="GU2133">
        <f t="shared" si="520"/>
        <v>0.96149438007669685</v>
      </c>
      <c r="GW2133">
        <f t="shared" si="521"/>
        <v>18.023394859135646</v>
      </c>
      <c r="GY2133" s="8">
        <f t="shared" si="560"/>
        <v>-20</v>
      </c>
      <c r="HA2133">
        <f t="shared" si="561"/>
        <v>1</v>
      </c>
      <c r="HB2133">
        <f t="shared" si="522"/>
        <v>0.80000000000000016</v>
      </c>
      <c r="HD2133">
        <f t="shared" si="523"/>
        <v>10.000000000000007</v>
      </c>
    </row>
    <row r="2134" spans="1:212" x14ac:dyDescent="0.2">
      <c r="A2134">
        <v>-19</v>
      </c>
      <c r="B2134">
        <f t="shared" si="478"/>
        <v>-19</v>
      </c>
      <c r="C2134">
        <f t="shared" si="479"/>
        <v>-0.17364817766693033</v>
      </c>
      <c r="D2134">
        <f t="shared" si="563"/>
        <v>0.96396997169217635</v>
      </c>
      <c r="E2134">
        <f t="shared" si="524"/>
        <v>-3</v>
      </c>
      <c r="G2134">
        <f t="shared" si="481"/>
        <v>-13.297418619832047</v>
      </c>
      <c r="M2134">
        <f t="shared" si="482"/>
        <v>-0.34202014332566871</v>
      </c>
      <c r="N2134">
        <f t="shared" si="483"/>
        <v>0.8712885921207747</v>
      </c>
      <c r="O2134">
        <f t="shared" si="525"/>
        <v>5</v>
      </c>
      <c r="P2134">
        <f t="shared" si="484"/>
        <v>-10.872961333902383</v>
      </c>
      <c r="Q2134">
        <f t="shared" si="485"/>
        <v>-10.872961333902385</v>
      </c>
      <c r="R2134">
        <f t="shared" si="486"/>
        <v>-0.49999999999999994</v>
      </c>
      <c r="S2134">
        <f t="shared" si="487"/>
        <v>0.48602540378443876</v>
      </c>
      <c r="U2134">
        <f t="shared" si="526"/>
        <v>7</v>
      </c>
      <c r="X2134">
        <f t="shared" si="488"/>
        <v>-9.3833939954901346</v>
      </c>
      <c r="Z2134">
        <f t="shared" si="527"/>
        <v>-0.64278760968653925</v>
      </c>
      <c r="AA2134">
        <f t="shared" si="489"/>
        <v>0.27752585975720817</v>
      </c>
      <c r="AB2134">
        <f t="shared" si="528"/>
        <v>-19</v>
      </c>
      <c r="AC2134">
        <f t="shared" si="529"/>
        <v>10</v>
      </c>
      <c r="AE2134">
        <f t="shared" si="490"/>
        <v>-8.4794981488239323</v>
      </c>
      <c r="AG2134">
        <f t="shared" si="530"/>
        <v>-0.76604444311897801</v>
      </c>
      <c r="AH2134">
        <f t="shared" si="491"/>
        <v>6.0593832916116086E-2</v>
      </c>
      <c r="AJ2134">
        <f t="shared" si="531"/>
        <v>12</v>
      </c>
      <c r="AL2134">
        <f t="shared" si="492"/>
        <v>-6.3761020317433292</v>
      </c>
      <c r="AN2134">
        <f t="shared" si="532"/>
        <v>-0.8660254037844386</v>
      </c>
      <c r="AO2134">
        <f t="shared" si="493"/>
        <v>-0.1581793068761731</v>
      </c>
      <c r="AP2134">
        <f t="shared" si="494"/>
        <v>-19</v>
      </c>
      <c r="AQ2134">
        <f t="shared" si="533"/>
        <v>15</v>
      </c>
      <c r="AS2134">
        <f t="shared" si="495"/>
        <v>-3.8619594257254026</v>
      </c>
      <c r="AU2134">
        <f t="shared" si="534"/>
        <v>-0.93969262078590832</v>
      </c>
      <c r="AV2134">
        <f t="shared" si="496"/>
        <v>-0.37214624847162153</v>
      </c>
      <c r="AX2134">
        <f t="shared" si="535"/>
        <v>18</v>
      </c>
      <c r="AZ2134">
        <f t="shared" si="497"/>
        <v>-7.136236504873715E-2</v>
      </c>
      <c r="BB2134">
        <f t="shared" si="536"/>
        <v>-0.98480775301220802</v>
      </c>
      <c r="BC2134">
        <f t="shared" si="498"/>
        <v>-0.57480571462234764</v>
      </c>
      <c r="BE2134">
        <f t="shared" si="537"/>
        <v>21</v>
      </c>
      <c r="BG2134">
        <f t="shared" si="499"/>
        <v>5.7868969256944878</v>
      </c>
      <c r="BI2134">
        <f t="shared" si="538"/>
        <v>0</v>
      </c>
      <c r="BJ2134">
        <f t="shared" si="500"/>
        <v>1</v>
      </c>
      <c r="BL2134" t="e">
        <f t="shared" si="539"/>
        <v>#DIV/0!</v>
      </c>
      <c r="BN2134" t="e">
        <f t="shared" si="501"/>
        <v>#DIV/0!</v>
      </c>
      <c r="EL2134">
        <v>-19</v>
      </c>
      <c r="EM2134">
        <f t="shared" si="502"/>
        <v>-285.7513075690336</v>
      </c>
      <c r="EN2134">
        <f t="shared" si="540"/>
        <v>1.8100000000000014</v>
      </c>
      <c r="EO2134" s="8">
        <f t="shared" si="541"/>
        <v>-2</v>
      </c>
      <c r="EQ2134">
        <f t="shared" si="542"/>
        <v>0.17364817766693033</v>
      </c>
      <c r="ER2134">
        <f t="shared" si="503"/>
        <v>0.9986996072255625</v>
      </c>
      <c r="ES2134">
        <f t="shared" si="504"/>
        <v>17.660257631345079</v>
      </c>
      <c r="ET2134">
        <f t="shared" si="505"/>
        <v>17.660257631345079</v>
      </c>
      <c r="EU2134" s="8">
        <f t="shared" si="543"/>
        <v>-4</v>
      </c>
      <c r="EW2134">
        <f t="shared" si="544"/>
        <v>0.34202014332566871</v>
      </c>
      <c r="EX2134">
        <f t="shared" si="506"/>
        <v>0.99441584371801539</v>
      </c>
      <c r="EZ2134">
        <f t="shared" si="507"/>
        <v>17.286082959411889</v>
      </c>
      <c r="FB2134" s="8">
        <f t="shared" si="562"/>
        <v>-6</v>
      </c>
      <c r="FD2134">
        <f t="shared" si="545"/>
        <v>0.49999999999999994</v>
      </c>
      <c r="FE2134">
        <f t="shared" si="508"/>
        <v>0.9860254037844387</v>
      </c>
      <c r="FG2134">
        <f t="shared" si="509"/>
        <v>16.670248639404857</v>
      </c>
      <c r="FI2134" s="8">
        <f t="shared" si="546"/>
        <v>-9</v>
      </c>
      <c r="FK2134">
        <f t="shared" si="547"/>
        <v>0.64278760968653925</v>
      </c>
      <c r="FL2134">
        <f t="shared" si="510"/>
        <v>0.9974479826061321</v>
      </c>
      <c r="FN2134">
        <f t="shared" si="511"/>
        <v>22.223152266939049</v>
      </c>
      <c r="FP2134" s="8">
        <f t="shared" si="548"/>
        <v>-11</v>
      </c>
      <c r="FQ2134" s="8">
        <f t="shared" si="549"/>
        <v>-19</v>
      </c>
      <c r="FR2134">
        <f t="shared" si="550"/>
        <v>0.76604444311897801</v>
      </c>
      <c r="FS2134">
        <f t="shared" si="512"/>
        <v>0.97984716465888966</v>
      </c>
      <c r="FT2134" t="e">
        <f t="shared" si="513"/>
        <v>#NUM!</v>
      </c>
      <c r="FU2134" t="e">
        <f t="shared" si="551"/>
        <v>#NUM!</v>
      </c>
      <c r="FW2134" s="8">
        <f t="shared" si="552"/>
        <v>-14</v>
      </c>
      <c r="FY2134">
        <f t="shared" si="553"/>
        <v>0.8660254037844386</v>
      </c>
      <c r="FZ2134">
        <f t="shared" si="514"/>
        <v>0.98497422611928565</v>
      </c>
      <c r="GB2134">
        <f t="shared" si="515"/>
        <v>20.014539984388406</v>
      </c>
      <c r="GD2134" s="8">
        <f t="shared" si="554"/>
        <v>-17</v>
      </c>
      <c r="GF2134">
        <f t="shared" si="555"/>
        <v>0.93969262078590832</v>
      </c>
      <c r="GG2134">
        <f t="shared" si="516"/>
        <v>0.98101112546008662</v>
      </c>
      <c r="GI2134">
        <f t="shared" si="517"/>
        <v>19.840028985185313</v>
      </c>
      <c r="GK2134" s="8">
        <f t="shared" si="556"/>
        <v>-19</v>
      </c>
      <c r="GM2134">
        <f t="shared" si="557"/>
        <v>0.98480775301220802</v>
      </c>
      <c r="GN2134">
        <f t="shared" si="518"/>
        <v>0.92210206995620847</v>
      </c>
      <c r="GP2134">
        <f t="shared" si="519"/>
        <v>15.177099800621088</v>
      </c>
      <c r="GR2134" s="8">
        <f t="shared" si="558"/>
        <v>-19</v>
      </c>
      <c r="GT2134">
        <f t="shared" si="559"/>
        <v>0.98480775301220802</v>
      </c>
      <c r="GU2134">
        <f t="shared" si="520"/>
        <v>0.92210206995620847</v>
      </c>
      <c r="GW2134">
        <f t="shared" si="521"/>
        <v>15.177099800621088</v>
      </c>
      <c r="GY2134" s="8">
        <f t="shared" si="560"/>
        <v>-19</v>
      </c>
      <c r="HA2134">
        <f t="shared" si="561"/>
        <v>1</v>
      </c>
      <c r="HB2134">
        <f t="shared" si="522"/>
        <v>0.76000000000000012</v>
      </c>
      <c r="HD2134">
        <f t="shared" si="523"/>
        <v>8.7519231907280837</v>
      </c>
    </row>
    <row r="2135" spans="1:212" x14ac:dyDescent="0.2">
      <c r="A2135">
        <v>-18</v>
      </c>
      <c r="B2135">
        <f t="shared" si="478"/>
        <v>-18</v>
      </c>
      <c r="C2135">
        <f t="shared" si="479"/>
        <v>-0.17364817766693033</v>
      </c>
      <c r="D2135">
        <f t="shared" si="563"/>
        <v>0.96396997169217635</v>
      </c>
      <c r="E2135">
        <f t="shared" si="524"/>
        <v>-3</v>
      </c>
      <c r="G2135">
        <f t="shared" si="481"/>
        <v>-13.297418619832047</v>
      </c>
      <c r="M2135">
        <f t="shared" si="482"/>
        <v>-0.34202014332566871</v>
      </c>
      <c r="N2135">
        <f t="shared" si="483"/>
        <v>0.8712885921207747</v>
      </c>
      <c r="O2135">
        <f t="shared" si="525"/>
        <v>5</v>
      </c>
      <c r="P2135">
        <f t="shared" si="484"/>
        <v>-10.872961333902383</v>
      </c>
      <c r="Q2135">
        <f t="shared" si="485"/>
        <v>-10.872961333902385</v>
      </c>
      <c r="R2135">
        <f t="shared" si="486"/>
        <v>-0.49999999999999994</v>
      </c>
      <c r="S2135">
        <f t="shared" si="487"/>
        <v>0.50602540378443872</v>
      </c>
      <c r="U2135">
        <f t="shared" si="526"/>
        <v>7</v>
      </c>
      <c r="X2135">
        <f t="shared" si="488"/>
        <v>-9.3833939954901346</v>
      </c>
      <c r="Z2135">
        <f t="shared" si="527"/>
        <v>-0.64278760968653925</v>
      </c>
      <c r="AA2135">
        <f t="shared" si="489"/>
        <v>0.30323736414466979</v>
      </c>
      <c r="AB2135">
        <f t="shared" si="528"/>
        <v>-18</v>
      </c>
      <c r="AC2135">
        <f t="shared" si="529"/>
        <v>10</v>
      </c>
      <c r="AE2135">
        <f t="shared" si="490"/>
        <v>-8.4794981488239323</v>
      </c>
      <c r="AG2135">
        <f t="shared" si="530"/>
        <v>-0.76604444311897801</v>
      </c>
      <c r="AH2135">
        <f t="shared" si="491"/>
        <v>9.1235610640875264E-2</v>
      </c>
      <c r="AJ2135">
        <f t="shared" si="531"/>
        <v>12</v>
      </c>
      <c r="AL2135">
        <f t="shared" si="492"/>
        <v>-6.3761020317433292</v>
      </c>
      <c r="AN2135">
        <f t="shared" si="532"/>
        <v>-0.8660254037844386</v>
      </c>
      <c r="AO2135">
        <f t="shared" si="493"/>
        <v>-0.12353829072479561</v>
      </c>
      <c r="AP2135">
        <f t="shared" si="494"/>
        <v>-18</v>
      </c>
      <c r="AQ2135">
        <f t="shared" si="533"/>
        <v>15</v>
      </c>
      <c r="AS2135">
        <f t="shared" si="495"/>
        <v>-3.8619594257254026</v>
      </c>
      <c r="AU2135">
        <f t="shared" si="534"/>
        <v>-0.93969262078590832</v>
      </c>
      <c r="AV2135">
        <f t="shared" si="496"/>
        <v>-0.33455854364018528</v>
      </c>
      <c r="AX2135">
        <f t="shared" si="535"/>
        <v>18</v>
      </c>
      <c r="AZ2135">
        <f t="shared" si="497"/>
        <v>-7.136236504873715E-2</v>
      </c>
      <c r="BB2135">
        <f t="shared" si="536"/>
        <v>-0.98480775301220802</v>
      </c>
      <c r="BC2135">
        <f t="shared" si="498"/>
        <v>-0.53541340450185937</v>
      </c>
      <c r="BE2135">
        <f t="shared" si="537"/>
        <v>21</v>
      </c>
      <c r="BG2135">
        <f t="shared" si="499"/>
        <v>5.7868969256944878</v>
      </c>
      <c r="BI2135">
        <f t="shared" si="538"/>
        <v>0</v>
      </c>
      <c r="BJ2135">
        <f t="shared" si="500"/>
        <v>1</v>
      </c>
      <c r="BL2135" t="e">
        <f t="shared" si="539"/>
        <v>#DIV/0!</v>
      </c>
      <c r="BN2135" t="e">
        <f t="shared" si="501"/>
        <v>#DIV/0!</v>
      </c>
      <c r="EL2135">
        <v>-18</v>
      </c>
      <c r="EM2135">
        <f t="shared" si="502"/>
        <v>-285.7513075690336</v>
      </c>
      <c r="EN2135">
        <f t="shared" si="540"/>
        <v>1.8200000000000014</v>
      </c>
      <c r="EO2135" s="8">
        <f t="shared" si="541"/>
        <v>-2</v>
      </c>
      <c r="EQ2135">
        <f t="shared" si="542"/>
        <v>0.17364817766693033</v>
      </c>
      <c r="ER2135">
        <f t="shared" si="503"/>
        <v>0.9986996072255625</v>
      </c>
      <c r="ES2135">
        <f t="shared" si="504"/>
        <v>17.660257631345079</v>
      </c>
      <c r="ET2135">
        <f t="shared" si="505"/>
        <v>17.660257631345079</v>
      </c>
      <c r="EU2135" s="8">
        <f t="shared" si="543"/>
        <v>-4</v>
      </c>
      <c r="EW2135">
        <f t="shared" si="544"/>
        <v>0.34202014332566871</v>
      </c>
      <c r="EX2135">
        <f t="shared" si="506"/>
        <v>0.99441584371801539</v>
      </c>
      <c r="EZ2135">
        <f t="shared" si="507"/>
        <v>17.286082959411889</v>
      </c>
      <c r="FB2135" s="8">
        <f t="shared" si="562"/>
        <v>-6</v>
      </c>
      <c r="FD2135">
        <f t="shared" si="545"/>
        <v>0.49999999999999994</v>
      </c>
      <c r="FE2135">
        <f t="shared" si="508"/>
        <v>0.9860254037844387</v>
      </c>
      <c r="FG2135">
        <f t="shared" si="509"/>
        <v>16.670248639404857</v>
      </c>
      <c r="FI2135" s="8">
        <f t="shared" si="546"/>
        <v>-9</v>
      </c>
      <c r="FK2135">
        <f t="shared" si="547"/>
        <v>0.64278760968653925</v>
      </c>
      <c r="FL2135">
        <f t="shared" si="510"/>
        <v>0.9974479826061321</v>
      </c>
      <c r="FN2135">
        <f t="shared" si="511"/>
        <v>22.223152266939049</v>
      </c>
      <c r="FP2135" s="8">
        <f t="shared" si="548"/>
        <v>-11</v>
      </c>
      <c r="FQ2135" s="8">
        <f t="shared" si="549"/>
        <v>-18</v>
      </c>
      <c r="FR2135">
        <f t="shared" si="550"/>
        <v>0.76604444311897801</v>
      </c>
      <c r="FS2135">
        <f t="shared" si="512"/>
        <v>0.97984716465888966</v>
      </c>
      <c r="FT2135" t="e">
        <f t="shared" si="513"/>
        <v>#NUM!</v>
      </c>
      <c r="FU2135" t="e">
        <f t="shared" si="551"/>
        <v>#NUM!</v>
      </c>
      <c r="FW2135" s="8">
        <f t="shared" si="552"/>
        <v>-14</v>
      </c>
      <c r="FY2135">
        <f t="shared" si="553"/>
        <v>0.8660254037844386</v>
      </c>
      <c r="FZ2135">
        <f t="shared" si="514"/>
        <v>0.98497422611928565</v>
      </c>
      <c r="GB2135">
        <f t="shared" si="515"/>
        <v>20.014539984388406</v>
      </c>
      <c r="GD2135" s="8">
        <f t="shared" si="554"/>
        <v>-17</v>
      </c>
      <c r="GF2135">
        <f t="shared" si="555"/>
        <v>0.93969262078590832</v>
      </c>
      <c r="GG2135">
        <f t="shared" si="516"/>
        <v>0.98101112546008662</v>
      </c>
      <c r="GI2135">
        <f t="shared" si="517"/>
        <v>19.840028985185313</v>
      </c>
      <c r="GK2135" s="8">
        <f t="shared" si="556"/>
        <v>-18</v>
      </c>
      <c r="GM2135">
        <f t="shared" si="557"/>
        <v>0.98480775301220802</v>
      </c>
      <c r="GN2135">
        <f t="shared" si="518"/>
        <v>0.8827097598357202</v>
      </c>
      <c r="GP2135">
        <f t="shared" si="519"/>
        <v>13.070803993462869</v>
      </c>
      <c r="GR2135" s="8">
        <f t="shared" si="558"/>
        <v>-18</v>
      </c>
      <c r="GT2135">
        <f t="shared" si="559"/>
        <v>0.98480775301220802</v>
      </c>
      <c r="GU2135">
        <f t="shared" si="520"/>
        <v>0.8827097598357202</v>
      </c>
      <c r="GW2135">
        <f t="shared" si="521"/>
        <v>13.070803993462869</v>
      </c>
      <c r="GY2135" s="8">
        <f t="shared" si="560"/>
        <v>-18</v>
      </c>
      <c r="HA2135">
        <f t="shared" si="561"/>
        <v>1</v>
      </c>
      <c r="HB2135">
        <f t="shared" si="522"/>
        <v>0.72000000000000008</v>
      </c>
      <c r="HD2135">
        <f t="shared" si="523"/>
        <v>7.6506484271025306</v>
      </c>
    </row>
    <row r="2136" spans="1:212" x14ac:dyDescent="0.2">
      <c r="A2136">
        <v>-17</v>
      </c>
      <c r="B2136">
        <f t="shared" si="478"/>
        <v>-17</v>
      </c>
      <c r="C2136">
        <f t="shared" si="479"/>
        <v>-0.17364817766693033</v>
      </c>
      <c r="D2136">
        <f t="shared" si="563"/>
        <v>0.96396997169217635</v>
      </c>
      <c r="E2136">
        <f t="shared" si="524"/>
        <v>-3</v>
      </c>
      <c r="G2136">
        <f t="shared" si="481"/>
        <v>-13.297418619832047</v>
      </c>
      <c r="M2136">
        <f t="shared" si="482"/>
        <v>-0.34202014332566871</v>
      </c>
      <c r="N2136">
        <f t="shared" si="483"/>
        <v>0.8712885921207747</v>
      </c>
      <c r="O2136">
        <f t="shared" si="525"/>
        <v>5</v>
      </c>
      <c r="P2136">
        <f t="shared" si="484"/>
        <v>-10.872961333902383</v>
      </c>
      <c r="Q2136">
        <f t="shared" si="485"/>
        <v>-10.872961333902385</v>
      </c>
      <c r="R2136">
        <f t="shared" si="486"/>
        <v>-0.49999999999999994</v>
      </c>
      <c r="S2136">
        <f t="shared" si="487"/>
        <v>0.52602540378443874</v>
      </c>
      <c r="U2136">
        <f t="shared" si="526"/>
        <v>7</v>
      </c>
      <c r="X2136">
        <f t="shared" si="488"/>
        <v>-9.3833939954901346</v>
      </c>
      <c r="Z2136">
        <f t="shared" si="527"/>
        <v>-0.64278760968653925</v>
      </c>
      <c r="AA2136">
        <f t="shared" si="489"/>
        <v>0.32894886853213134</v>
      </c>
      <c r="AB2136">
        <f t="shared" si="528"/>
        <v>-17</v>
      </c>
      <c r="AC2136">
        <f t="shared" si="529"/>
        <v>10</v>
      </c>
      <c r="AE2136">
        <f t="shared" si="490"/>
        <v>-8.4794981488239323</v>
      </c>
      <c r="AG2136">
        <f t="shared" si="530"/>
        <v>-0.76604444311897801</v>
      </c>
      <c r="AH2136">
        <f t="shared" si="491"/>
        <v>0.12187738836563433</v>
      </c>
      <c r="AJ2136">
        <f t="shared" si="531"/>
        <v>12</v>
      </c>
      <c r="AL2136">
        <f t="shared" si="492"/>
        <v>-6.3761020317433292</v>
      </c>
      <c r="AN2136">
        <f t="shared" si="532"/>
        <v>-0.8660254037844386</v>
      </c>
      <c r="AO2136">
        <f t="shared" si="493"/>
        <v>-8.8897274573418006E-2</v>
      </c>
      <c r="AP2136">
        <f t="shared" si="494"/>
        <v>-17</v>
      </c>
      <c r="AQ2136">
        <f t="shared" si="533"/>
        <v>15</v>
      </c>
      <c r="AS2136">
        <f t="shared" si="495"/>
        <v>-3.8619594257254026</v>
      </c>
      <c r="AU2136">
        <f t="shared" si="534"/>
        <v>-0.93969262078590832</v>
      </c>
      <c r="AV2136">
        <f t="shared" si="496"/>
        <v>-0.29697083880874892</v>
      </c>
      <c r="AX2136">
        <f t="shared" si="535"/>
        <v>18</v>
      </c>
      <c r="AZ2136">
        <f t="shared" si="497"/>
        <v>-7.136236504873715E-2</v>
      </c>
      <c r="BB2136">
        <f t="shared" si="536"/>
        <v>-0.98480775301220802</v>
      </c>
      <c r="BC2136">
        <f t="shared" si="498"/>
        <v>-0.49602109438137099</v>
      </c>
      <c r="BE2136">
        <f t="shared" si="537"/>
        <v>21</v>
      </c>
      <c r="BG2136">
        <f t="shared" si="499"/>
        <v>5.7868969256944878</v>
      </c>
      <c r="BI2136">
        <f t="shared" si="538"/>
        <v>0</v>
      </c>
      <c r="BJ2136">
        <f t="shared" si="500"/>
        <v>1</v>
      </c>
      <c r="BL2136" t="e">
        <f t="shared" si="539"/>
        <v>#DIV/0!</v>
      </c>
      <c r="BN2136" t="e">
        <f t="shared" si="501"/>
        <v>#DIV/0!</v>
      </c>
      <c r="EL2136">
        <v>-17</v>
      </c>
      <c r="EM2136">
        <f t="shared" si="502"/>
        <v>-285.7513075690336</v>
      </c>
      <c r="EN2136">
        <f t="shared" si="540"/>
        <v>1.8300000000000014</v>
      </c>
      <c r="EO2136" s="8">
        <f t="shared" si="541"/>
        <v>-2</v>
      </c>
      <c r="EQ2136">
        <f t="shared" si="542"/>
        <v>0.17364817766693033</v>
      </c>
      <c r="ER2136">
        <f t="shared" si="503"/>
        <v>0.9986996072255625</v>
      </c>
      <c r="ES2136">
        <f t="shared" si="504"/>
        <v>17.660257631345079</v>
      </c>
      <c r="ET2136">
        <f t="shared" si="505"/>
        <v>17.660257631345079</v>
      </c>
      <c r="EU2136" s="8">
        <f t="shared" si="543"/>
        <v>-4</v>
      </c>
      <c r="EW2136">
        <f t="shared" si="544"/>
        <v>0.34202014332566871</v>
      </c>
      <c r="EX2136">
        <f t="shared" si="506"/>
        <v>0.99441584371801539</v>
      </c>
      <c r="EZ2136">
        <f t="shared" si="507"/>
        <v>17.286082959411889</v>
      </c>
      <c r="FB2136" s="8">
        <f t="shared" si="562"/>
        <v>-6</v>
      </c>
      <c r="FD2136">
        <f t="shared" si="545"/>
        <v>0.49999999999999994</v>
      </c>
      <c r="FE2136">
        <f t="shared" si="508"/>
        <v>0.9860254037844387</v>
      </c>
      <c r="FG2136">
        <f t="shared" si="509"/>
        <v>16.670248639404857</v>
      </c>
      <c r="FI2136" s="8">
        <f t="shared" si="546"/>
        <v>-9</v>
      </c>
      <c r="FK2136">
        <f t="shared" si="547"/>
        <v>0.64278760968653925</v>
      </c>
      <c r="FL2136">
        <f t="shared" si="510"/>
        <v>0.9974479826061321</v>
      </c>
      <c r="FN2136">
        <f t="shared" si="511"/>
        <v>22.223152266939049</v>
      </c>
      <c r="FP2136" s="8">
        <f t="shared" si="548"/>
        <v>-11</v>
      </c>
      <c r="FQ2136" s="8">
        <f t="shared" si="549"/>
        <v>-17</v>
      </c>
      <c r="FR2136">
        <f t="shared" si="550"/>
        <v>0.76604444311897801</v>
      </c>
      <c r="FS2136">
        <f t="shared" si="512"/>
        <v>0.97984716465888966</v>
      </c>
      <c r="FT2136" t="e">
        <f t="shared" si="513"/>
        <v>#NUM!</v>
      </c>
      <c r="FU2136" t="e">
        <f t="shared" si="551"/>
        <v>#NUM!</v>
      </c>
      <c r="FW2136" s="8">
        <f t="shared" si="552"/>
        <v>-14</v>
      </c>
      <c r="FY2136">
        <f t="shared" si="553"/>
        <v>0.8660254037844386</v>
      </c>
      <c r="FZ2136">
        <f t="shared" si="514"/>
        <v>0.98497422611928565</v>
      </c>
      <c r="GB2136">
        <f t="shared" si="515"/>
        <v>20.014539984388406</v>
      </c>
      <c r="GD2136" s="8">
        <f t="shared" si="554"/>
        <v>-17</v>
      </c>
      <c r="GF2136">
        <f t="shared" si="555"/>
        <v>0.93969262078590832</v>
      </c>
      <c r="GG2136">
        <f t="shared" si="516"/>
        <v>0.98101112546008662</v>
      </c>
      <c r="GI2136">
        <f t="shared" si="517"/>
        <v>19.840028985185313</v>
      </c>
      <c r="GK2136" s="8">
        <f t="shared" si="556"/>
        <v>-17</v>
      </c>
      <c r="GM2136">
        <f t="shared" si="557"/>
        <v>0.98480775301220802</v>
      </c>
      <c r="GN2136">
        <f t="shared" si="518"/>
        <v>0.84331744971523181</v>
      </c>
      <c r="GP2136">
        <f t="shared" si="519"/>
        <v>11.357343865734769</v>
      </c>
      <c r="GR2136" s="8">
        <f t="shared" si="558"/>
        <v>-17</v>
      </c>
      <c r="GT2136">
        <f t="shared" si="559"/>
        <v>0.98480775301220802</v>
      </c>
      <c r="GU2136">
        <f t="shared" si="520"/>
        <v>0.84331744971523181</v>
      </c>
      <c r="GW2136">
        <f t="shared" si="521"/>
        <v>11.357343865734769</v>
      </c>
      <c r="GY2136" s="8">
        <f t="shared" si="560"/>
        <v>-17</v>
      </c>
      <c r="HA2136">
        <f t="shared" si="561"/>
        <v>1</v>
      </c>
      <c r="HB2136">
        <f t="shared" si="522"/>
        <v>0.68000000000000016</v>
      </c>
      <c r="HD2136">
        <f t="shared" si="523"/>
        <v>6.6696972201766442</v>
      </c>
    </row>
    <row r="2137" spans="1:212" x14ac:dyDescent="0.2">
      <c r="A2137">
        <v>-16</v>
      </c>
      <c r="B2137">
        <f t="shared" si="478"/>
        <v>-16</v>
      </c>
      <c r="C2137">
        <f t="shared" si="479"/>
        <v>-0.17364817766693033</v>
      </c>
      <c r="D2137">
        <f t="shared" si="563"/>
        <v>0.96396997169217635</v>
      </c>
      <c r="E2137">
        <f t="shared" si="524"/>
        <v>-3</v>
      </c>
      <c r="G2137">
        <f t="shared" si="481"/>
        <v>-13.297418619832047</v>
      </c>
      <c r="M2137">
        <f t="shared" si="482"/>
        <v>-0.34202014332566871</v>
      </c>
      <c r="N2137">
        <f t="shared" si="483"/>
        <v>0.8712885921207747</v>
      </c>
      <c r="O2137">
        <f t="shared" si="525"/>
        <v>5</v>
      </c>
      <c r="P2137">
        <f t="shared" si="484"/>
        <v>-10.872961333902383</v>
      </c>
      <c r="Q2137">
        <f t="shared" si="485"/>
        <v>-10.872961333902385</v>
      </c>
      <c r="R2137">
        <f t="shared" si="486"/>
        <v>-0.49999999999999994</v>
      </c>
      <c r="S2137">
        <f t="shared" si="487"/>
        <v>0.54602540378443876</v>
      </c>
      <c r="U2137">
        <f t="shared" si="526"/>
        <v>7</v>
      </c>
      <c r="X2137">
        <f t="shared" si="488"/>
        <v>-9.3833939954901346</v>
      </c>
      <c r="Z2137">
        <f t="shared" si="527"/>
        <v>-0.64278760968653925</v>
      </c>
      <c r="AA2137">
        <f t="shared" si="489"/>
        <v>0.3546603729195929</v>
      </c>
      <c r="AB2137">
        <f t="shared" si="528"/>
        <v>-16</v>
      </c>
      <c r="AC2137">
        <f t="shared" si="529"/>
        <v>10</v>
      </c>
      <c r="AE2137">
        <f t="shared" si="490"/>
        <v>-8.4794981488239323</v>
      </c>
      <c r="AG2137">
        <f t="shared" si="530"/>
        <v>-0.76604444311897801</v>
      </c>
      <c r="AH2137">
        <f t="shared" si="491"/>
        <v>0.15251916609039345</v>
      </c>
      <c r="AJ2137">
        <f t="shared" si="531"/>
        <v>12</v>
      </c>
      <c r="AL2137">
        <f t="shared" si="492"/>
        <v>-6.3761020317433292</v>
      </c>
      <c r="AN2137">
        <f t="shared" si="532"/>
        <v>-0.8660254037844386</v>
      </c>
      <c r="AO2137">
        <f t="shared" si="493"/>
        <v>-5.4256258422040515E-2</v>
      </c>
      <c r="AP2137">
        <f t="shared" si="494"/>
        <v>-16</v>
      </c>
      <c r="AQ2137">
        <f t="shared" si="533"/>
        <v>15</v>
      </c>
      <c r="AS2137">
        <f t="shared" si="495"/>
        <v>-3.8619594257254026</v>
      </c>
      <c r="AU2137">
        <f t="shared" si="534"/>
        <v>-0.93969262078590832</v>
      </c>
      <c r="AV2137">
        <f t="shared" si="496"/>
        <v>-0.25938313397731255</v>
      </c>
      <c r="AX2137">
        <f t="shared" si="535"/>
        <v>18</v>
      </c>
      <c r="AZ2137">
        <f t="shared" si="497"/>
        <v>-7.136236504873715E-2</v>
      </c>
      <c r="BB2137">
        <f t="shared" si="536"/>
        <v>-0.98480775301220802</v>
      </c>
      <c r="BC2137">
        <f t="shared" si="498"/>
        <v>-0.45662878426088271</v>
      </c>
      <c r="BE2137">
        <f t="shared" si="537"/>
        <v>21</v>
      </c>
      <c r="BG2137">
        <f t="shared" si="499"/>
        <v>5.7868969256944878</v>
      </c>
      <c r="BI2137">
        <f t="shared" si="538"/>
        <v>0</v>
      </c>
      <c r="BJ2137">
        <f t="shared" si="500"/>
        <v>1</v>
      </c>
      <c r="BL2137" t="e">
        <f t="shared" si="539"/>
        <v>#DIV/0!</v>
      </c>
      <c r="BN2137" t="e">
        <f t="shared" si="501"/>
        <v>#DIV/0!</v>
      </c>
      <c r="EL2137">
        <v>-16</v>
      </c>
      <c r="EM2137">
        <f t="shared" si="502"/>
        <v>-285.7513075690336</v>
      </c>
      <c r="EN2137">
        <f t="shared" si="540"/>
        <v>1.8400000000000014</v>
      </c>
      <c r="EO2137" s="8">
        <f t="shared" si="541"/>
        <v>-2</v>
      </c>
      <c r="EQ2137">
        <f t="shared" si="542"/>
        <v>0.17364817766693033</v>
      </c>
      <c r="ER2137">
        <f t="shared" si="503"/>
        <v>0.9986996072255625</v>
      </c>
      <c r="ES2137">
        <f t="shared" si="504"/>
        <v>17.660257631345079</v>
      </c>
      <c r="ET2137">
        <f t="shared" si="505"/>
        <v>17.660257631345079</v>
      </c>
      <c r="EU2137" s="8">
        <f t="shared" si="543"/>
        <v>-4</v>
      </c>
      <c r="EW2137">
        <f t="shared" si="544"/>
        <v>0.34202014332566871</v>
      </c>
      <c r="EX2137">
        <f t="shared" si="506"/>
        <v>0.99441584371801539</v>
      </c>
      <c r="EZ2137">
        <f t="shared" si="507"/>
        <v>17.286082959411889</v>
      </c>
      <c r="FB2137" s="8">
        <f t="shared" si="562"/>
        <v>-6</v>
      </c>
      <c r="FD2137">
        <f t="shared" si="545"/>
        <v>0.49999999999999994</v>
      </c>
      <c r="FE2137">
        <f t="shared" si="508"/>
        <v>0.9860254037844387</v>
      </c>
      <c r="FG2137">
        <f t="shared" si="509"/>
        <v>16.670248639404857</v>
      </c>
      <c r="FI2137" s="8">
        <f t="shared" si="546"/>
        <v>-9</v>
      </c>
      <c r="FK2137">
        <f t="shared" si="547"/>
        <v>0.64278760968653925</v>
      </c>
      <c r="FL2137">
        <f t="shared" si="510"/>
        <v>0.9974479826061321</v>
      </c>
      <c r="FN2137">
        <f t="shared" si="511"/>
        <v>22.223152266939049</v>
      </c>
      <c r="FP2137" s="8">
        <f t="shared" si="548"/>
        <v>-11</v>
      </c>
      <c r="FQ2137" s="8">
        <f t="shared" si="549"/>
        <v>-16</v>
      </c>
      <c r="FR2137">
        <f t="shared" si="550"/>
        <v>0.76604444311897801</v>
      </c>
      <c r="FS2137">
        <f t="shared" si="512"/>
        <v>0.97984716465888966</v>
      </c>
      <c r="FT2137" t="e">
        <f t="shared" si="513"/>
        <v>#NUM!</v>
      </c>
      <c r="FU2137" t="e">
        <f t="shared" si="551"/>
        <v>#NUM!</v>
      </c>
      <c r="FW2137" s="8">
        <f t="shared" si="552"/>
        <v>-14</v>
      </c>
      <c r="FY2137">
        <f t="shared" si="553"/>
        <v>0.8660254037844386</v>
      </c>
      <c r="FZ2137">
        <f t="shared" si="514"/>
        <v>0.98497422611928565</v>
      </c>
      <c r="GB2137">
        <f t="shared" si="515"/>
        <v>20.014539984388406</v>
      </c>
      <c r="GD2137" s="8">
        <f t="shared" si="554"/>
        <v>-16</v>
      </c>
      <c r="GF2137">
        <f t="shared" si="555"/>
        <v>0.93969262078590832</v>
      </c>
      <c r="GG2137">
        <f t="shared" si="516"/>
        <v>0.94342342062865026</v>
      </c>
      <c r="GI2137">
        <f t="shared" si="517"/>
        <v>16.178219420829038</v>
      </c>
      <c r="GK2137" s="8">
        <f t="shared" si="556"/>
        <v>-16</v>
      </c>
      <c r="GM2137">
        <f t="shared" si="557"/>
        <v>0.98480775301220802</v>
      </c>
      <c r="GN2137">
        <f t="shared" si="518"/>
        <v>0.80392513959474354</v>
      </c>
      <c r="GP2137">
        <f t="shared" si="519"/>
        <v>9.9023705359673073</v>
      </c>
      <c r="GR2137" s="8">
        <f t="shared" si="558"/>
        <v>-16</v>
      </c>
      <c r="GT2137">
        <f t="shared" si="559"/>
        <v>0.98480775301220802</v>
      </c>
      <c r="GU2137">
        <f t="shared" si="520"/>
        <v>0.80392513959474354</v>
      </c>
      <c r="GW2137">
        <f t="shared" si="521"/>
        <v>9.9023705359673073</v>
      </c>
      <c r="GY2137" s="8">
        <f t="shared" si="560"/>
        <v>-16</v>
      </c>
      <c r="HA2137">
        <f t="shared" si="561"/>
        <v>1</v>
      </c>
      <c r="HB2137">
        <f t="shared" si="522"/>
        <v>0.64000000000000012</v>
      </c>
      <c r="HD2137">
        <f t="shared" si="523"/>
        <v>5.790627287701458</v>
      </c>
    </row>
    <row r="2138" spans="1:212" x14ac:dyDescent="0.2">
      <c r="A2138">
        <v>-15</v>
      </c>
      <c r="B2138">
        <f t="shared" si="478"/>
        <v>-15</v>
      </c>
      <c r="C2138">
        <f t="shared" si="479"/>
        <v>-0.17364817766693033</v>
      </c>
      <c r="D2138">
        <f>vita*SIN($B$101)/alfa*ABS(E2138)+(COS($B$101))</f>
        <v>0.96396997169217635</v>
      </c>
      <c r="E2138">
        <f t="shared" si="524"/>
        <v>-3</v>
      </c>
      <c r="F2138">
        <f>(vita*(C2138)*ABS(B2138/alfa)+COS(ASIN(C2138)))</f>
        <v>0.88061884641204979</v>
      </c>
      <c r="G2138">
        <f t="shared" si="481"/>
        <v>-13.297418619832047</v>
      </c>
      <c r="M2138">
        <f t="shared" si="482"/>
        <v>-0.34202014332566871</v>
      </c>
      <c r="N2138">
        <f t="shared" si="483"/>
        <v>0.8712885921207747</v>
      </c>
      <c r="O2138">
        <f t="shared" si="525"/>
        <v>5</v>
      </c>
      <c r="P2138">
        <f t="shared" si="484"/>
        <v>-10.872961333902383</v>
      </c>
      <c r="Q2138">
        <f t="shared" si="485"/>
        <v>-10.872961333902385</v>
      </c>
      <c r="R2138">
        <f t="shared" si="486"/>
        <v>-0.49999999999999994</v>
      </c>
      <c r="S2138">
        <f t="shared" si="487"/>
        <v>0.56602540378443877</v>
      </c>
      <c r="U2138">
        <f t="shared" si="526"/>
        <v>7</v>
      </c>
      <c r="X2138">
        <f t="shared" si="488"/>
        <v>-9.3833939954901346</v>
      </c>
      <c r="Z2138">
        <f t="shared" si="527"/>
        <v>-0.64278760968653925</v>
      </c>
      <c r="AA2138">
        <f t="shared" si="489"/>
        <v>0.38037187730705446</v>
      </c>
      <c r="AB2138">
        <f t="shared" si="528"/>
        <v>-15</v>
      </c>
      <c r="AC2138">
        <f t="shared" si="529"/>
        <v>10</v>
      </c>
      <c r="AE2138">
        <f t="shared" si="490"/>
        <v>-8.4794981488239323</v>
      </c>
      <c r="AG2138">
        <f t="shared" si="530"/>
        <v>-0.76604444311897801</v>
      </c>
      <c r="AH2138">
        <f t="shared" si="491"/>
        <v>0.18316094381515258</v>
      </c>
      <c r="AJ2138">
        <f t="shared" si="531"/>
        <v>12</v>
      </c>
      <c r="AL2138">
        <f t="shared" si="492"/>
        <v>-6.3761020317433292</v>
      </c>
      <c r="AN2138">
        <f t="shared" si="532"/>
        <v>-0.8660254037844386</v>
      </c>
      <c r="AO2138">
        <f t="shared" si="493"/>
        <v>-1.9615242270663025E-2</v>
      </c>
      <c r="AP2138">
        <f t="shared" si="494"/>
        <v>-15</v>
      </c>
      <c r="AQ2138">
        <f t="shared" si="533"/>
        <v>15</v>
      </c>
      <c r="AS2138">
        <f t="shared" si="495"/>
        <v>-3.8619594257254026</v>
      </c>
      <c r="AU2138">
        <f t="shared" si="534"/>
        <v>-0.93969262078590832</v>
      </c>
      <c r="AV2138">
        <f t="shared" si="496"/>
        <v>-0.22179542914587619</v>
      </c>
      <c r="AX2138">
        <f t="shared" si="535"/>
        <v>18</v>
      </c>
      <c r="AZ2138">
        <f t="shared" si="497"/>
        <v>-7.136236504873715E-2</v>
      </c>
      <c r="BB2138">
        <f t="shared" si="536"/>
        <v>-0.98480775301220802</v>
      </c>
      <c r="BC2138">
        <f t="shared" si="498"/>
        <v>-0.41723647414039444</v>
      </c>
      <c r="BE2138">
        <f t="shared" si="537"/>
        <v>21</v>
      </c>
      <c r="BG2138">
        <f t="shared" si="499"/>
        <v>5.7868969256944878</v>
      </c>
      <c r="BI2138">
        <f t="shared" si="538"/>
        <v>0</v>
      </c>
      <c r="BJ2138">
        <f t="shared" si="500"/>
        <v>1</v>
      </c>
      <c r="BL2138" t="e">
        <f t="shared" si="539"/>
        <v>#DIV/0!</v>
      </c>
      <c r="BN2138" t="e">
        <f t="shared" si="501"/>
        <v>#DIV/0!</v>
      </c>
      <c r="EL2138">
        <v>-15</v>
      </c>
      <c r="EM2138">
        <f t="shared" si="502"/>
        <v>-285.7513075690336</v>
      </c>
      <c r="EN2138">
        <f t="shared" si="540"/>
        <v>1.8500000000000014</v>
      </c>
      <c r="EO2138" s="8">
        <f t="shared" si="541"/>
        <v>-2</v>
      </c>
      <c r="EQ2138">
        <f t="shared" si="542"/>
        <v>0.17364817766693033</v>
      </c>
      <c r="ER2138">
        <f t="shared" si="503"/>
        <v>0.9986996072255625</v>
      </c>
      <c r="ES2138">
        <f t="shared" si="504"/>
        <v>17.660257631345079</v>
      </c>
      <c r="ET2138">
        <f t="shared" si="505"/>
        <v>17.660257631345079</v>
      </c>
      <c r="EU2138" s="8">
        <f t="shared" si="543"/>
        <v>-4</v>
      </c>
      <c r="EW2138">
        <f t="shared" si="544"/>
        <v>0.34202014332566871</v>
      </c>
      <c r="EX2138">
        <f t="shared" si="506"/>
        <v>0.99441584371801539</v>
      </c>
      <c r="EZ2138">
        <f t="shared" si="507"/>
        <v>17.286082959411889</v>
      </c>
      <c r="FB2138" s="8">
        <f t="shared" si="562"/>
        <v>-6</v>
      </c>
      <c r="FD2138">
        <f t="shared" si="545"/>
        <v>0.49999999999999994</v>
      </c>
      <c r="FE2138">
        <f t="shared" si="508"/>
        <v>0.9860254037844387</v>
      </c>
      <c r="FG2138">
        <f t="shared" si="509"/>
        <v>16.670248639404857</v>
      </c>
      <c r="FI2138" s="8">
        <f t="shared" si="546"/>
        <v>-9</v>
      </c>
      <c r="FK2138">
        <f t="shared" si="547"/>
        <v>0.64278760968653925</v>
      </c>
      <c r="FL2138">
        <f t="shared" si="510"/>
        <v>0.9974479826061321</v>
      </c>
      <c r="FN2138">
        <f t="shared" si="511"/>
        <v>22.223152266939049</v>
      </c>
      <c r="FP2138" s="8">
        <f t="shared" si="548"/>
        <v>-11</v>
      </c>
      <c r="FQ2138" s="8">
        <f t="shared" si="549"/>
        <v>-15</v>
      </c>
      <c r="FR2138">
        <f t="shared" si="550"/>
        <v>0.76604444311897801</v>
      </c>
      <c r="FS2138">
        <f t="shared" si="512"/>
        <v>0.97984716465888966</v>
      </c>
      <c r="FT2138" t="e">
        <f t="shared" si="513"/>
        <v>#NUM!</v>
      </c>
      <c r="FU2138" t="e">
        <f t="shared" si="551"/>
        <v>#NUM!</v>
      </c>
      <c r="FW2138" s="8">
        <f t="shared" si="552"/>
        <v>-14</v>
      </c>
      <c r="FY2138">
        <f t="shared" si="553"/>
        <v>0.8660254037844386</v>
      </c>
      <c r="FZ2138">
        <f t="shared" si="514"/>
        <v>0.98497422611928565</v>
      </c>
      <c r="GB2138">
        <f t="shared" si="515"/>
        <v>20.014539984388406</v>
      </c>
      <c r="GD2138" s="8">
        <f t="shared" si="554"/>
        <v>-15</v>
      </c>
      <c r="GF2138">
        <f t="shared" si="555"/>
        <v>0.93969262078590832</v>
      </c>
      <c r="GG2138">
        <f t="shared" si="516"/>
        <v>0.90583571579721389</v>
      </c>
      <c r="GI2138">
        <f t="shared" si="517"/>
        <v>13.72958189327707</v>
      </c>
      <c r="GK2138" s="8">
        <f t="shared" si="556"/>
        <v>-15</v>
      </c>
      <c r="GM2138">
        <f t="shared" si="557"/>
        <v>0.98480775301220802</v>
      </c>
      <c r="GN2138">
        <f t="shared" si="518"/>
        <v>0.76453282947425527</v>
      </c>
      <c r="GP2138">
        <f t="shared" si="519"/>
        <v>8.6367862426523541</v>
      </c>
      <c r="GR2138" s="8">
        <f t="shared" si="558"/>
        <v>-15</v>
      </c>
      <c r="GT2138">
        <f t="shared" si="559"/>
        <v>0.98480775301220802</v>
      </c>
      <c r="GU2138">
        <f t="shared" si="520"/>
        <v>0.76453282947425527</v>
      </c>
      <c r="GW2138">
        <f t="shared" si="521"/>
        <v>8.6367862426523541</v>
      </c>
      <c r="GY2138" s="8">
        <f t="shared" si="560"/>
        <v>-15</v>
      </c>
      <c r="HA2138">
        <f t="shared" si="561"/>
        <v>1</v>
      </c>
      <c r="HB2138">
        <f t="shared" si="522"/>
        <v>0.60000000000000009</v>
      </c>
      <c r="HD2138">
        <f t="shared" si="523"/>
        <v>5.0000000000000036</v>
      </c>
    </row>
    <row r="2139" spans="1:212" x14ac:dyDescent="0.2">
      <c r="A2139">
        <v>-14</v>
      </c>
      <c r="B2139">
        <f t="shared" si="478"/>
        <v>-14</v>
      </c>
      <c r="C2139">
        <f t="shared" si="479"/>
        <v>-0.17364817766693033</v>
      </c>
      <c r="D2139">
        <f t="shared" ref="D2139:D2202" si="564">vita*SIN($B$101)/alfa*ABS(E2139)+ABS(COS($B$101))</f>
        <v>0.96396997169217635</v>
      </c>
      <c r="E2139">
        <f t="shared" si="524"/>
        <v>-3</v>
      </c>
      <c r="G2139">
        <f t="shared" si="481"/>
        <v>-13.297418619832047</v>
      </c>
      <c r="M2139">
        <f t="shared" si="482"/>
        <v>-0.34202014332566871</v>
      </c>
      <c r="N2139">
        <f t="shared" si="483"/>
        <v>0.8712885921207747</v>
      </c>
      <c r="O2139">
        <f t="shared" si="525"/>
        <v>5</v>
      </c>
      <c r="P2139">
        <f t="shared" si="484"/>
        <v>-10.872961333902383</v>
      </c>
      <c r="Q2139">
        <f t="shared" si="485"/>
        <v>-10.872961333902385</v>
      </c>
      <c r="R2139">
        <f t="shared" si="486"/>
        <v>-0.49999999999999994</v>
      </c>
      <c r="S2139">
        <f t="shared" si="487"/>
        <v>0.58602540378443879</v>
      </c>
      <c r="U2139">
        <f t="shared" si="526"/>
        <v>7</v>
      </c>
      <c r="X2139">
        <f t="shared" si="488"/>
        <v>-9.3833939954901346</v>
      </c>
      <c r="Z2139">
        <f t="shared" si="527"/>
        <v>-0.64278760968653925</v>
      </c>
      <c r="AA2139">
        <f t="shared" si="489"/>
        <v>0.40608338169451602</v>
      </c>
      <c r="AB2139">
        <f t="shared" si="528"/>
        <v>-14</v>
      </c>
      <c r="AC2139">
        <f t="shared" si="529"/>
        <v>10</v>
      </c>
      <c r="AE2139">
        <f t="shared" si="490"/>
        <v>-8.4794981488239323</v>
      </c>
      <c r="AG2139">
        <f t="shared" si="530"/>
        <v>-0.76604444311897801</v>
      </c>
      <c r="AH2139">
        <f t="shared" si="491"/>
        <v>0.2138027215399117</v>
      </c>
      <c r="AJ2139">
        <f t="shared" si="531"/>
        <v>12</v>
      </c>
      <c r="AL2139">
        <f t="shared" si="492"/>
        <v>-6.3761020317433292</v>
      </c>
      <c r="AN2139">
        <f t="shared" si="532"/>
        <v>-0.8660254037844386</v>
      </c>
      <c r="AO2139">
        <f t="shared" si="493"/>
        <v>1.5025773880714577E-2</v>
      </c>
      <c r="AP2139">
        <f t="shared" si="494"/>
        <v>-14</v>
      </c>
      <c r="AQ2139">
        <f t="shared" si="533"/>
        <v>15</v>
      </c>
      <c r="AS2139">
        <f t="shared" si="495"/>
        <v>-3.8619594257254026</v>
      </c>
      <c r="AU2139">
        <f t="shared" si="534"/>
        <v>-0.93969262078590832</v>
      </c>
      <c r="AV2139">
        <f t="shared" si="496"/>
        <v>-0.18420772431443982</v>
      </c>
      <c r="AX2139">
        <f t="shared" si="535"/>
        <v>18</v>
      </c>
      <c r="AZ2139">
        <f t="shared" si="497"/>
        <v>-7.136236504873715E-2</v>
      </c>
      <c r="BB2139">
        <f t="shared" si="536"/>
        <v>-0.98480775301220802</v>
      </c>
      <c r="BC2139">
        <f t="shared" si="498"/>
        <v>-0.37784416401990606</v>
      </c>
      <c r="BE2139">
        <f t="shared" si="537"/>
        <v>21</v>
      </c>
      <c r="BG2139">
        <f t="shared" si="499"/>
        <v>5.7868969256944878</v>
      </c>
      <c r="BI2139">
        <f t="shared" si="538"/>
        <v>0</v>
      </c>
      <c r="BJ2139">
        <f t="shared" si="500"/>
        <v>1</v>
      </c>
      <c r="BL2139" t="e">
        <f t="shared" si="539"/>
        <v>#DIV/0!</v>
      </c>
      <c r="BN2139" t="e">
        <f t="shared" si="501"/>
        <v>#DIV/0!</v>
      </c>
      <c r="EL2139">
        <v>-14</v>
      </c>
      <c r="EM2139">
        <f t="shared" si="502"/>
        <v>-285.7513075690336</v>
      </c>
      <c r="EN2139">
        <f t="shared" si="540"/>
        <v>1.8600000000000014</v>
      </c>
      <c r="EO2139" s="8">
        <f t="shared" si="541"/>
        <v>-2</v>
      </c>
      <c r="EQ2139">
        <f t="shared" si="542"/>
        <v>0.17364817766693033</v>
      </c>
      <c r="ER2139">
        <f t="shared" si="503"/>
        <v>0.9986996072255625</v>
      </c>
      <c r="ES2139">
        <f t="shared" si="504"/>
        <v>17.660257631345079</v>
      </c>
      <c r="ET2139">
        <f t="shared" si="505"/>
        <v>17.660257631345079</v>
      </c>
      <c r="EU2139" s="8">
        <f t="shared" si="543"/>
        <v>-4</v>
      </c>
      <c r="EW2139">
        <f t="shared" si="544"/>
        <v>0.34202014332566871</v>
      </c>
      <c r="EX2139">
        <f t="shared" si="506"/>
        <v>0.99441584371801539</v>
      </c>
      <c r="EZ2139">
        <f t="shared" si="507"/>
        <v>17.286082959411889</v>
      </c>
      <c r="FB2139" s="8">
        <f t="shared" si="562"/>
        <v>-6</v>
      </c>
      <c r="FD2139">
        <f t="shared" si="545"/>
        <v>0.49999999999999994</v>
      </c>
      <c r="FE2139">
        <f t="shared" si="508"/>
        <v>0.9860254037844387</v>
      </c>
      <c r="FG2139">
        <f t="shared" si="509"/>
        <v>16.670248639404857</v>
      </c>
      <c r="FI2139" s="8">
        <f t="shared" si="546"/>
        <v>-9</v>
      </c>
      <c r="FK2139">
        <f t="shared" si="547"/>
        <v>0.64278760968653925</v>
      </c>
      <c r="FL2139">
        <f t="shared" si="510"/>
        <v>0.9974479826061321</v>
      </c>
      <c r="FN2139">
        <f t="shared" si="511"/>
        <v>22.223152266939049</v>
      </c>
      <c r="FP2139" s="8">
        <f t="shared" si="548"/>
        <v>-11</v>
      </c>
      <c r="FQ2139" s="8">
        <f t="shared" si="549"/>
        <v>-14</v>
      </c>
      <c r="FR2139">
        <f t="shared" si="550"/>
        <v>0.76604444311897801</v>
      </c>
      <c r="FS2139">
        <f t="shared" si="512"/>
        <v>0.97984716465888966</v>
      </c>
      <c r="FT2139" t="e">
        <f t="shared" si="513"/>
        <v>#NUM!</v>
      </c>
      <c r="FU2139" t="e">
        <f t="shared" si="551"/>
        <v>#NUM!</v>
      </c>
      <c r="FW2139" s="8">
        <f t="shared" si="552"/>
        <v>-14</v>
      </c>
      <c r="FY2139">
        <f t="shared" si="553"/>
        <v>0.8660254037844386</v>
      </c>
      <c r="FZ2139">
        <f t="shared" si="514"/>
        <v>0.98497422611928565</v>
      </c>
      <c r="GB2139">
        <f t="shared" si="515"/>
        <v>20.014539984388406</v>
      </c>
      <c r="GD2139" s="8">
        <f t="shared" si="554"/>
        <v>-14</v>
      </c>
      <c r="GF2139">
        <f t="shared" si="555"/>
        <v>0.93969262078590832</v>
      </c>
      <c r="GG2139">
        <f t="shared" si="516"/>
        <v>0.86824801096577753</v>
      </c>
      <c r="GI2139">
        <f t="shared" si="517"/>
        <v>11.800725928534622</v>
      </c>
      <c r="GK2139" s="8">
        <f t="shared" si="556"/>
        <v>-14</v>
      </c>
      <c r="GM2139">
        <f t="shared" si="557"/>
        <v>0.98480775301220802</v>
      </c>
      <c r="GN2139">
        <f t="shared" si="518"/>
        <v>0.72514051935376689</v>
      </c>
      <c r="GP2139">
        <f t="shared" si="519"/>
        <v>7.5194075185057159</v>
      </c>
      <c r="GR2139" s="8">
        <f t="shared" si="558"/>
        <v>-14</v>
      </c>
      <c r="GT2139">
        <f t="shared" si="559"/>
        <v>0.98480775301220802</v>
      </c>
      <c r="GU2139">
        <f t="shared" si="520"/>
        <v>0.72514051935376689</v>
      </c>
      <c r="GW2139">
        <f t="shared" si="521"/>
        <v>7.5194075185057159</v>
      </c>
      <c r="GY2139" s="8">
        <f t="shared" si="560"/>
        <v>-14</v>
      </c>
      <c r="HA2139">
        <f t="shared" si="561"/>
        <v>1</v>
      </c>
      <c r="HB2139">
        <f t="shared" si="522"/>
        <v>0.56000000000000016</v>
      </c>
      <c r="HD2139">
        <f t="shared" si="523"/>
        <v>4.2876848227920226</v>
      </c>
    </row>
    <row r="2140" spans="1:212" x14ac:dyDescent="0.2">
      <c r="A2140">
        <v>-13</v>
      </c>
      <c r="B2140">
        <f t="shared" si="478"/>
        <v>-13</v>
      </c>
      <c r="C2140">
        <f t="shared" si="479"/>
        <v>-0.17364817766693033</v>
      </c>
      <c r="D2140">
        <f t="shared" si="564"/>
        <v>0.96396997169217635</v>
      </c>
      <c r="E2140">
        <f t="shared" si="524"/>
        <v>-3</v>
      </c>
      <c r="G2140">
        <f t="shared" si="481"/>
        <v>-13.297418619832047</v>
      </c>
      <c r="M2140">
        <f t="shared" si="482"/>
        <v>-0.34202014332566871</v>
      </c>
      <c r="N2140">
        <f t="shared" si="483"/>
        <v>0.8712885921207747</v>
      </c>
      <c r="O2140">
        <f t="shared" si="525"/>
        <v>5</v>
      </c>
      <c r="P2140">
        <f t="shared" si="484"/>
        <v>-10.872961333902383</v>
      </c>
      <c r="Q2140">
        <f t="shared" si="485"/>
        <v>-10.872961333902385</v>
      </c>
      <c r="R2140">
        <f t="shared" si="486"/>
        <v>-0.49999999999999994</v>
      </c>
      <c r="S2140">
        <f t="shared" si="487"/>
        <v>0.60602540378443881</v>
      </c>
      <c r="U2140">
        <f t="shared" si="526"/>
        <v>7</v>
      </c>
      <c r="X2140">
        <f t="shared" si="488"/>
        <v>-9.3833939954901346</v>
      </c>
      <c r="Z2140">
        <f t="shared" si="527"/>
        <v>-0.64278760968653925</v>
      </c>
      <c r="AA2140">
        <f t="shared" si="489"/>
        <v>0.43179488608197764</v>
      </c>
      <c r="AB2140">
        <f t="shared" si="528"/>
        <v>-13</v>
      </c>
      <c r="AC2140">
        <f t="shared" si="529"/>
        <v>10</v>
      </c>
      <c r="AE2140">
        <f t="shared" si="490"/>
        <v>-8.4794981488239323</v>
      </c>
      <c r="AG2140">
        <f t="shared" si="530"/>
        <v>-0.76604444311897801</v>
      </c>
      <c r="AH2140">
        <f t="shared" si="491"/>
        <v>0.24444449926467082</v>
      </c>
      <c r="AJ2140">
        <f t="shared" si="531"/>
        <v>12</v>
      </c>
      <c r="AL2140">
        <f t="shared" si="492"/>
        <v>-6.3761020317433292</v>
      </c>
      <c r="AN2140">
        <f t="shared" si="532"/>
        <v>-0.8660254037844386</v>
      </c>
      <c r="AO2140">
        <f t="shared" si="493"/>
        <v>4.9666790032092123E-2</v>
      </c>
      <c r="AP2140">
        <f t="shared" si="494"/>
        <v>-13</v>
      </c>
      <c r="AQ2140">
        <f t="shared" si="533"/>
        <v>15</v>
      </c>
      <c r="AS2140">
        <f t="shared" si="495"/>
        <v>-3.8619594257254026</v>
      </c>
      <c r="AU2140">
        <f t="shared" si="534"/>
        <v>-0.93969262078590832</v>
      </c>
      <c r="AV2140">
        <f t="shared" si="496"/>
        <v>-0.14662001948300357</v>
      </c>
      <c r="AX2140">
        <f t="shared" si="535"/>
        <v>18</v>
      </c>
      <c r="AZ2140">
        <f t="shared" si="497"/>
        <v>-7.136236504873715E-2</v>
      </c>
      <c r="BB2140">
        <f t="shared" si="536"/>
        <v>-0.98480775301220802</v>
      </c>
      <c r="BC2140">
        <f t="shared" si="498"/>
        <v>-0.33845185389941779</v>
      </c>
      <c r="BE2140">
        <f t="shared" si="537"/>
        <v>21</v>
      </c>
      <c r="BG2140">
        <f t="shared" si="499"/>
        <v>5.7868969256944878</v>
      </c>
      <c r="BI2140">
        <f t="shared" si="538"/>
        <v>0</v>
      </c>
      <c r="BJ2140">
        <f t="shared" si="500"/>
        <v>1</v>
      </c>
      <c r="BL2140" t="e">
        <f t="shared" si="539"/>
        <v>#DIV/0!</v>
      </c>
      <c r="BN2140" t="e">
        <f t="shared" si="501"/>
        <v>#DIV/0!</v>
      </c>
      <c r="EL2140">
        <v>-13</v>
      </c>
      <c r="EM2140">
        <f t="shared" si="502"/>
        <v>-285.7513075690336</v>
      </c>
      <c r="EN2140">
        <f t="shared" si="540"/>
        <v>1.8700000000000014</v>
      </c>
      <c r="EO2140" s="8">
        <f t="shared" si="541"/>
        <v>-2</v>
      </c>
      <c r="EQ2140">
        <f t="shared" si="542"/>
        <v>0.17364817766693033</v>
      </c>
      <c r="ER2140">
        <f t="shared" si="503"/>
        <v>0.9986996072255625</v>
      </c>
      <c r="ES2140">
        <f t="shared" si="504"/>
        <v>17.660257631345079</v>
      </c>
      <c r="ET2140">
        <f t="shared" si="505"/>
        <v>17.660257631345079</v>
      </c>
      <c r="EU2140" s="8">
        <f t="shared" si="543"/>
        <v>-4</v>
      </c>
      <c r="EW2140">
        <f t="shared" si="544"/>
        <v>0.34202014332566871</v>
      </c>
      <c r="EX2140">
        <f t="shared" si="506"/>
        <v>0.99441584371801539</v>
      </c>
      <c r="EZ2140">
        <f t="shared" si="507"/>
        <v>17.286082959411889</v>
      </c>
      <c r="FB2140" s="8">
        <f t="shared" si="562"/>
        <v>-6</v>
      </c>
      <c r="FD2140">
        <f t="shared" si="545"/>
        <v>0.49999999999999994</v>
      </c>
      <c r="FE2140">
        <f t="shared" si="508"/>
        <v>0.9860254037844387</v>
      </c>
      <c r="FG2140">
        <f t="shared" si="509"/>
        <v>16.670248639404857</v>
      </c>
      <c r="FI2140" s="8">
        <f t="shared" si="546"/>
        <v>-9</v>
      </c>
      <c r="FK2140">
        <f t="shared" si="547"/>
        <v>0.64278760968653925</v>
      </c>
      <c r="FL2140">
        <f t="shared" si="510"/>
        <v>0.9974479826061321</v>
      </c>
      <c r="FN2140">
        <f t="shared" si="511"/>
        <v>22.223152266939049</v>
      </c>
      <c r="FP2140" s="8">
        <f t="shared" si="548"/>
        <v>-11</v>
      </c>
      <c r="FQ2140" s="8">
        <f t="shared" si="549"/>
        <v>-13</v>
      </c>
      <c r="FR2140">
        <f t="shared" si="550"/>
        <v>0.76604444311897801</v>
      </c>
      <c r="FS2140">
        <f t="shared" si="512"/>
        <v>0.97984716465888966</v>
      </c>
      <c r="FT2140" t="e">
        <f t="shared" si="513"/>
        <v>#NUM!</v>
      </c>
      <c r="FU2140" t="e">
        <f t="shared" si="551"/>
        <v>#NUM!</v>
      </c>
      <c r="FW2140" s="8">
        <f t="shared" si="552"/>
        <v>-13</v>
      </c>
      <c r="FY2140">
        <f t="shared" si="553"/>
        <v>0.8660254037844386</v>
      </c>
      <c r="FZ2140">
        <f t="shared" si="514"/>
        <v>0.95033320996790804</v>
      </c>
      <c r="GB2140">
        <f t="shared" si="515"/>
        <v>16.015439630858765</v>
      </c>
      <c r="GD2140" s="8">
        <f t="shared" si="554"/>
        <v>-13</v>
      </c>
      <c r="GF2140">
        <f t="shared" si="555"/>
        <v>0.93969262078590832</v>
      </c>
      <c r="GG2140">
        <f t="shared" si="516"/>
        <v>0.83066030613434116</v>
      </c>
      <c r="GI2140">
        <f t="shared" si="517"/>
        <v>10.187189742423337</v>
      </c>
      <c r="GK2140" s="8">
        <f t="shared" si="556"/>
        <v>-13</v>
      </c>
      <c r="GM2140">
        <f t="shared" si="557"/>
        <v>0.98480775301220802</v>
      </c>
      <c r="GN2140">
        <f t="shared" si="518"/>
        <v>0.68574820923327862</v>
      </c>
      <c r="GP2140">
        <f t="shared" si="519"/>
        <v>6.5233265293912357</v>
      </c>
      <c r="GR2140" s="8">
        <f t="shared" si="558"/>
        <v>-13</v>
      </c>
      <c r="GT2140">
        <f t="shared" si="559"/>
        <v>0.98480775301220802</v>
      </c>
      <c r="GU2140">
        <f t="shared" si="520"/>
        <v>0.68574820923327862</v>
      </c>
      <c r="GW2140">
        <f t="shared" si="521"/>
        <v>6.5233265293912357</v>
      </c>
      <c r="GY2140" s="8">
        <f t="shared" si="560"/>
        <v>-13</v>
      </c>
      <c r="HA2140">
        <f t="shared" si="561"/>
        <v>1</v>
      </c>
      <c r="HB2140">
        <f t="shared" si="522"/>
        <v>0.52000000000000013</v>
      </c>
      <c r="HD2140">
        <f t="shared" si="523"/>
        <v>3.645843495937382</v>
      </c>
    </row>
    <row r="2141" spans="1:212" x14ac:dyDescent="0.2">
      <c r="A2141">
        <v>-12</v>
      </c>
      <c r="B2141">
        <f t="shared" si="478"/>
        <v>-12</v>
      </c>
      <c r="C2141">
        <f t="shared" si="479"/>
        <v>-0.17364817766693033</v>
      </c>
      <c r="D2141">
        <f t="shared" si="564"/>
        <v>0.96396997169217635</v>
      </c>
      <c r="E2141">
        <f t="shared" si="524"/>
        <v>-3</v>
      </c>
      <c r="G2141">
        <f t="shared" si="481"/>
        <v>-13.297418619832047</v>
      </c>
      <c r="M2141">
        <f t="shared" si="482"/>
        <v>-0.34202014332566871</v>
      </c>
      <c r="N2141">
        <f t="shared" si="483"/>
        <v>0.8712885921207747</v>
      </c>
      <c r="O2141">
        <f t="shared" si="525"/>
        <v>5</v>
      </c>
      <c r="P2141">
        <f t="shared" si="484"/>
        <v>-10.872961333902383</v>
      </c>
      <c r="Q2141">
        <f t="shared" si="485"/>
        <v>-10.872961333902385</v>
      </c>
      <c r="R2141">
        <f t="shared" si="486"/>
        <v>-0.49999999999999994</v>
      </c>
      <c r="S2141">
        <f t="shared" si="487"/>
        <v>0.62602540378443872</v>
      </c>
      <c r="U2141">
        <f t="shared" si="526"/>
        <v>7</v>
      </c>
      <c r="X2141">
        <f t="shared" si="488"/>
        <v>-9.3833939954901346</v>
      </c>
      <c r="Z2141">
        <f t="shared" si="527"/>
        <v>-0.64278760968653925</v>
      </c>
      <c r="AA2141">
        <f t="shared" si="489"/>
        <v>0.45750639046943919</v>
      </c>
      <c r="AB2141">
        <f t="shared" si="528"/>
        <v>-12</v>
      </c>
      <c r="AC2141">
        <f t="shared" si="529"/>
        <v>10</v>
      </c>
      <c r="AE2141">
        <f t="shared" si="490"/>
        <v>-8.4794981488239323</v>
      </c>
      <c r="AG2141">
        <f t="shared" si="530"/>
        <v>-0.76604444311897801</v>
      </c>
      <c r="AH2141">
        <f t="shared" si="491"/>
        <v>0.27508627698942995</v>
      </c>
      <c r="AJ2141">
        <f t="shared" si="531"/>
        <v>12</v>
      </c>
      <c r="AL2141">
        <f t="shared" si="492"/>
        <v>-6.3761020317433292</v>
      </c>
      <c r="AN2141">
        <f t="shared" si="532"/>
        <v>-0.8660254037844386</v>
      </c>
      <c r="AO2141">
        <f t="shared" si="493"/>
        <v>8.4307806183469669E-2</v>
      </c>
      <c r="AP2141">
        <f t="shared" si="494"/>
        <v>-12</v>
      </c>
      <c r="AQ2141">
        <f t="shared" si="533"/>
        <v>15</v>
      </c>
      <c r="AS2141">
        <f t="shared" si="495"/>
        <v>-3.8619594257254026</v>
      </c>
      <c r="AU2141">
        <f t="shared" si="534"/>
        <v>-0.93969262078590832</v>
      </c>
      <c r="AV2141">
        <f t="shared" si="496"/>
        <v>-0.10903231465156721</v>
      </c>
      <c r="AX2141">
        <f t="shared" si="535"/>
        <v>18</v>
      </c>
      <c r="AZ2141">
        <f t="shared" si="497"/>
        <v>-7.136236504873715E-2</v>
      </c>
      <c r="BB2141">
        <f t="shared" si="536"/>
        <v>-0.98480775301220802</v>
      </c>
      <c r="BC2141">
        <f t="shared" si="498"/>
        <v>-0.2990595437789294</v>
      </c>
      <c r="BE2141">
        <f t="shared" si="537"/>
        <v>21</v>
      </c>
      <c r="BG2141">
        <f t="shared" si="499"/>
        <v>5.7868969256944878</v>
      </c>
      <c r="BI2141">
        <f t="shared" si="538"/>
        <v>0</v>
      </c>
      <c r="BJ2141">
        <f t="shared" si="500"/>
        <v>1</v>
      </c>
      <c r="BL2141" t="e">
        <f t="shared" si="539"/>
        <v>#DIV/0!</v>
      </c>
      <c r="BN2141" t="e">
        <f t="shared" si="501"/>
        <v>#DIV/0!</v>
      </c>
      <c r="EL2141">
        <v>-12</v>
      </c>
      <c r="EM2141">
        <f t="shared" si="502"/>
        <v>-285.7513075690336</v>
      </c>
      <c r="EN2141">
        <f t="shared" si="540"/>
        <v>1.8800000000000014</v>
      </c>
      <c r="EO2141" s="8">
        <f t="shared" si="541"/>
        <v>-2</v>
      </c>
      <c r="EQ2141">
        <f t="shared" si="542"/>
        <v>0.17364817766693033</v>
      </c>
      <c r="ER2141">
        <f t="shared" si="503"/>
        <v>0.9986996072255625</v>
      </c>
      <c r="ES2141">
        <f t="shared" si="504"/>
        <v>17.660257631345079</v>
      </c>
      <c r="ET2141">
        <f t="shared" si="505"/>
        <v>17.660257631345079</v>
      </c>
      <c r="EU2141" s="8">
        <f t="shared" si="543"/>
        <v>-4</v>
      </c>
      <c r="EW2141">
        <f t="shared" si="544"/>
        <v>0.34202014332566871</v>
      </c>
      <c r="EX2141">
        <f t="shared" si="506"/>
        <v>0.99441584371801539</v>
      </c>
      <c r="EZ2141">
        <f t="shared" si="507"/>
        <v>17.286082959411889</v>
      </c>
      <c r="FB2141" s="8">
        <f t="shared" si="562"/>
        <v>-6</v>
      </c>
      <c r="FD2141">
        <f t="shared" si="545"/>
        <v>0.49999999999999994</v>
      </c>
      <c r="FE2141">
        <f t="shared" si="508"/>
        <v>0.9860254037844387</v>
      </c>
      <c r="FG2141">
        <f t="shared" si="509"/>
        <v>16.670248639404857</v>
      </c>
      <c r="FI2141" s="8">
        <f t="shared" si="546"/>
        <v>-9</v>
      </c>
      <c r="FK2141">
        <f t="shared" si="547"/>
        <v>0.64278760968653925</v>
      </c>
      <c r="FL2141">
        <f t="shared" si="510"/>
        <v>0.9974479826061321</v>
      </c>
      <c r="FN2141">
        <f t="shared" si="511"/>
        <v>22.223152266939049</v>
      </c>
      <c r="FP2141" s="8">
        <f t="shared" si="548"/>
        <v>-11</v>
      </c>
      <c r="FQ2141" s="8">
        <f t="shared" si="549"/>
        <v>-12</v>
      </c>
      <c r="FR2141">
        <f t="shared" si="550"/>
        <v>0.76604444311897801</v>
      </c>
      <c r="FS2141">
        <f t="shared" si="512"/>
        <v>0.97984716465888966</v>
      </c>
      <c r="FT2141" t="e">
        <f t="shared" si="513"/>
        <v>#NUM!</v>
      </c>
      <c r="FU2141" t="e">
        <f t="shared" si="551"/>
        <v>#NUM!</v>
      </c>
      <c r="FW2141" s="8">
        <f t="shared" si="552"/>
        <v>-12</v>
      </c>
      <c r="FY2141">
        <f t="shared" si="553"/>
        <v>0.8660254037844386</v>
      </c>
      <c r="FZ2141">
        <f t="shared" si="514"/>
        <v>0.91569219381653055</v>
      </c>
      <c r="GB2141">
        <f t="shared" si="515"/>
        <v>13.398713929644499</v>
      </c>
      <c r="GD2141" s="8">
        <f t="shared" si="554"/>
        <v>-12</v>
      </c>
      <c r="GF2141">
        <f t="shared" si="555"/>
        <v>0.93969262078590832</v>
      </c>
      <c r="GG2141">
        <f t="shared" si="516"/>
        <v>0.7930726013029048</v>
      </c>
      <c r="GI2141">
        <f t="shared" si="517"/>
        <v>8.7945114408642837</v>
      </c>
      <c r="GK2141" s="8">
        <f t="shared" si="556"/>
        <v>-12</v>
      </c>
      <c r="GM2141">
        <f t="shared" si="557"/>
        <v>0.98480775301220802</v>
      </c>
      <c r="GN2141">
        <f t="shared" si="518"/>
        <v>0.64635589911279023</v>
      </c>
      <c r="GP2141">
        <f t="shared" si="519"/>
        <v>5.6298215915567544</v>
      </c>
      <c r="GR2141" s="8">
        <f t="shared" si="558"/>
        <v>-12</v>
      </c>
      <c r="GT2141">
        <f t="shared" si="559"/>
        <v>0.98480775301220802</v>
      </c>
      <c r="GU2141">
        <f t="shared" si="520"/>
        <v>0.64635589911279023</v>
      </c>
      <c r="GW2141">
        <f t="shared" si="521"/>
        <v>5.6298215915567544</v>
      </c>
      <c r="GY2141" s="8">
        <f t="shared" si="560"/>
        <v>-12</v>
      </c>
      <c r="HA2141">
        <f t="shared" si="561"/>
        <v>1</v>
      </c>
      <c r="HB2141">
        <f t="shared" si="522"/>
        <v>0.48000000000000004</v>
      </c>
      <c r="HD2141">
        <f t="shared" si="523"/>
        <v>3.0682878005386898</v>
      </c>
    </row>
    <row r="2142" spans="1:212" x14ac:dyDescent="0.2">
      <c r="A2142">
        <v>-11</v>
      </c>
      <c r="B2142">
        <f t="shared" si="478"/>
        <v>-11</v>
      </c>
      <c r="C2142">
        <f t="shared" si="479"/>
        <v>-0.17364817766693033</v>
      </c>
      <c r="D2142">
        <f t="shared" si="564"/>
        <v>0.96396997169217635</v>
      </c>
      <c r="E2142">
        <f t="shared" si="524"/>
        <v>-3</v>
      </c>
      <c r="G2142">
        <f t="shared" si="481"/>
        <v>-13.297418619832047</v>
      </c>
      <c r="I2142">
        <f>1/vita/G2137*H2142+alfa/vita</f>
        <v>25</v>
      </c>
      <c r="M2142">
        <f t="shared" si="482"/>
        <v>-0.34202014332566871</v>
      </c>
      <c r="N2142">
        <f t="shared" si="483"/>
        <v>0.8712885921207747</v>
      </c>
      <c r="O2142">
        <f t="shared" si="525"/>
        <v>5</v>
      </c>
      <c r="P2142">
        <f t="shared" si="484"/>
        <v>-10.872961333902383</v>
      </c>
      <c r="Q2142">
        <f t="shared" si="485"/>
        <v>-10.872961333902385</v>
      </c>
      <c r="R2142">
        <f t="shared" si="486"/>
        <v>-0.49999999999999994</v>
      </c>
      <c r="S2142">
        <f t="shared" si="487"/>
        <v>0.64602540378443873</v>
      </c>
      <c r="U2142">
        <f t="shared" si="526"/>
        <v>7</v>
      </c>
      <c r="X2142">
        <f t="shared" si="488"/>
        <v>-9.3833939954901346</v>
      </c>
      <c r="Z2142">
        <f t="shared" si="527"/>
        <v>-0.64278760968653925</v>
      </c>
      <c r="AA2142">
        <f t="shared" si="489"/>
        <v>0.48321789485690075</v>
      </c>
      <c r="AB2142">
        <f t="shared" si="528"/>
        <v>-11</v>
      </c>
      <c r="AC2142">
        <f t="shared" si="529"/>
        <v>10</v>
      </c>
      <c r="AE2142">
        <f t="shared" si="490"/>
        <v>-8.4794981488239323</v>
      </c>
      <c r="AG2142">
        <f t="shared" si="530"/>
        <v>-0.76604444311897801</v>
      </c>
      <c r="AH2142">
        <f t="shared" si="491"/>
        <v>0.30572805471418907</v>
      </c>
      <c r="AJ2142">
        <f t="shared" si="531"/>
        <v>12</v>
      </c>
      <c r="AL2142">
        <f t="shared" si="492"/>
        <v>-6.3761020317433292</v>
      </c>
      <c r="AN2142">
        <f t="shared" si="532"/>
        <v>-0.8660254037844386</v>
      </c>
      <c r="AO2142">
        <f t="shared" si="493"/>
        <v>0.11894882233484716</v>
      </c>
      <c r="AP2142">
        <f t="shared" si="494"/>
        <v>-11</v>
      </c>
      <c r="AQ2142">
        <f t="shared" si="533"/>
        <v>15</v>
      </c>
      <c r="AS2142">
        <f t="shared" si="495"/>
        <v>-3.8619594257254026</v>
      </c>
      <c r="AU2142">
        <f t="shared" si="534"/>
        <v>-0.93969262078590832</v>
      </c>
      <c r="AV2142">
        <f t="shared" si="496"/>
        <v>-7.1444609820130844E-2</v>
      </c>
      <c r="AX2142">
        <f t="shared" si="535"/>
        <v>18</v>
      </c>
      <c r="AZ2142">
        <f t="shared" si="497"/>
        <v>-7.136236504873715E-2</v>
      </c>
      <c r="BB2142">
        <f t="shared" si="536"/>
        <v>-0.98480775301220802</v>
      </c>
      <c r="BC2142">
        <f t="shared" si="498"/>
        <v>-0.25966723365844113</v>
      </c>
      <c r="BE2142">
        <f t="shared" si="537"/>
        <v>21</v>
      </c>
      <c r="BG2142">
        <f t="shared" si="499"/>
        <v>5.7868969256944878</v>
      </c>
      <c r="BI2142">
        <f t="shared" si="538"/>
        <v>0</v>
      </c>
      <c r="BJ2142">
        <f t="shared" si="500"/>
        <v>1</v>
      </c>
      <c r="BL2142" t="e">
        <f t="shared" si="539"/>
        <v>#DIV/0!</v>
      </c>
      <c r="BN2142" t="e">
        <f t="shared" si="501"/>
        <v>#DIV/0!</v>
      </c>
      <c r="EL2142">
        <v>-11</v>
      </c>
      <c r="EM2142">
        <f t="shared" si="502"/>
        <v>-285.7513075690336</v>
      </c>
      <c r="EN2142">
        <f t="shared" si="540"/>
        <v>1.8900000000000015</v>
      </c>
      <c r="EO2142" s="8">
        <f t="shared" si="541"/>
        <v>-2</v>
      </c>
      <c r="EQ2142">
        <f t="shared" si="542"/>
        <v>0.17364817766693033</v>
      </c>
      <c r="ER2142">
        <f t="shared" si="503"/>
        <v>0.9986996072255625</v>
      </c>
      <c r="ES2142">
        <f t="shared" si="504"/>
        <v>17.660257631345079</v>
      </c>
      <c r="ET2142">
        <f t="shared" si="505"/>
        <v>17.660257631345079</v>
      </c>
      <c r="EU2142" s="8">
        <f t="shared" si="543"/>
        <v>-4</v>
      </c>
      <c r="EW2142">
        <f t="shared" si="544"/>
        <v>0.34202014332566871</v>
      </c>
      <c r="EX2142">
        <f t="shared" si="506"/>
        <v>0.99441584371801539</v>
      </c>
      <c r="EZ2142">
        <f t="shared" si="507"/>
        <v>17.286082959411889</v>
      </c>
      <c r="FB2142" s="8">
        <f t="shared" si="562"/>
        <v>-6</v>
      </c>
      <c r="FD2142">
        <f t="shared" si="545"/>
        <v>0.49999999999999994</v>
      </c>
      <c r="FE2142">
        <f t="shared" si="508"/>
        <v>0.9860254037844387</v>
      </c>
      <c r="FG2142">
        <f t="shared" si="509"/>
        <v>16.670248639404857</v>
      </c>
      <c r="FI2142" s="8">
        <f t="shared" si="546"/>
        <v>-9</v>
      </c>
      <c r="FK2142">
        <f t="shared" si="547"/>
        <v>0.64278760968653925</v>
      </c>
      <c r="FL2142">
        <f t="shared" si="510"/>
        <v>0.9974479826061321</v>
      </c>
      <c r="FN2142">
        <f t="shared" si="511"/>
        <v>22.223152266939049</v>
      </c>
      <c r="FP2142" s="8">
        <f t="shared" si="548"/>
        <v>-11</v>
      </c>
      <c r="FQ2142" s="8">
        <f t="shared" si="549"/>
        <v>-11</v>
      </c>
      <c r="FR2142">
        <f t="shared" si="550"/>
        <v>0.76604444311897801</v>
      </c>
      <c r="FS2142">
        <f t="shared" si="512"/>
        <v>0.97984716465888966</v>
      </c>
      <c r="FT2142">
        <f t="shared" si="513"/>
        <v>18.481165529598421</v>
      </c>
      <c r="FU2142">
        <f t="shared" si="551"/>
        <v>18.481165529598421</v>
      </c>
      <c r="FW2142" s="8">
        <f t="shared" si="552"/>
        <v>-11</v>
      </c>
      <c r="FY2142">
        <f t="shared" si="553"/>
        <v>0.8660254037844386</v>
      </c>
      <c r="FZ2142">
        <f t="shared" si="514"/>
        <v>0.88105117766515306</v>
      </c>
      <c r="GB2142">
        <f t="shared" si="515"/>
        <v>11.345061261737357</v>
      </c>
      <c r="GD2142" s="8">
        <f t="shared" si="554"/>
        <v>-11</v>
      </c>
      <c r="GF2142">
        <f t="shared" si="555"/>
        <v>0.93969262078590832</v>
      </c>
      <c r="GG2142">
        <f t="shared" si="516"/>
        <v>0.75548489647146844</v>
      </c>
      <c r="GI2142">
        <f t="shared" si="517"/>
        <v>7.5696709396067723</v>
      </c>
      <c r="GK2142" s="8">
        <f t="shared" si="556"/>
        <v>-11</v>
      </c>
      <c r="GM2142">
        <f t="shared" si="557"/>
        <v>0.98480775301220802</v>
      </c>
      <c r="GN2142">
        <f t="shared" si="518"/>
        <v>0.60696358899230196</v>
      </c>
      <c r="GP2142">
        <f t="shared" si="519"/>
        <v>4.825259342178791</v>
      </c>
      <c r="GR2142" s="8">
        <f t="shared" si="558"/>
        <v>-11</v>
      </c>
      <c r="GT2142">
        <f t="shared" si="559"/>
        <v>0.98480775301220802</v>
      </c>
      <c r="GU2142">
        <f t="shared" si="520"/>
        <v>0.60696358899230196</v>
      </c>
      <c r="GW2142">
        <f t="shared" si="521"/>
        <v>4.825259342178791</v>
      </c>
      <c r="GY2142" s="8">
        <f t="shared" si="560"/>
        <v>-11</v>
      </c>
      <c r="HA2142">
        <f t="shared" si="561"/>
        <v>1</v>
      </c>
      <c r="HB2142">
        <f t="shared" si="522"/>
        <v>0.44000000000000006</v>
      </c>
      <c r="HD2142">
        <f t="shared" si="523"/>
        <v>2.5500556793563534</v>
      </c>
    </row>
    <row r="2143" spans="1:212" x14ac:dyDescent="0.2">
      <c r="A2143">
        <v>-10</v>
      </c>
      <c r="B2143">
        <f t="shared" si="478"/>
        <v>-10</v>
      </c>
      <c r="C2143">
        <f t="shared" si="479"/>
        <v>-0.17364817766693033</v>
      </c>
      <c r="D2143">
        <f t="shared" si="564"/>
        <v>0.96396997169217635</v>
      </c>
      <c r="E2143">
        <f t="shared" si="524"/>
        <v>-3</v>
      </c>
      <c r="G2143">
        <f t="shared" si="481"/>
        <v>-13.297418619832047</v>
      </c>
      <c r="M2143">
        <f t="shared" si="482"/>
        <v>-0.34202014332566871</v>
      </c>
      <c r="N2143">
        <f t="shared" si="483"/>
        <v>0.8712885921207747</v>
      </c>
      <c r="O2143">
        <f t="shared" si="525"/>
        <v>5</v>
      </c>
      <c r="P2143">
        <f t="shared" si="484"/>
        <v>-10.872961333902383</v>
      </c>
      <c r="Q2143">
        <f t="shared" si="485"/>
        <v>-10.872961333902385</v>
      </c>
      <c r="R2143">
        <f t="shared" si="486"/>
        <v>-0.49999999999999994</v>
      </c>
      <c r="S2143">
        <f t="shared" si="487"/>
        <v>0.66602540378443875</v>
      </c>
      <c r="U2143">
        <f t="shared" si="526"/>
        <v>7</v>
      </c>
      <c r="X2143">
        <f t="shared" si="488"/>
        <v>-9.3833939954901346</v>
      </c>
      <c r="Z2143">
        <f t="shared" si="527"/>
        <v>-0.64278760968653925</v>
      </c>
      <c r="AA2143">
        <f t="shared" si="489"/>
        <v>0.50892939924436231</v>
      </c>
      <c r="AB2143">
        <f t="shared" si="528"/>
        <v>-10</v>
      </c>
      <c r="AC2143">
        <f t="shared" si="529"/>
        <v>10</v>
      </c>
      <c r="AE2143">
        <f t="shared" si="490"/>
        <v>-8.4794981488239323</v>
      </c>
      <c r="AG2143">
        <f t="shared" si="530"/>
        <v>-0.76604444311897801</v>
      </c>
      <c r="AH2143">
        <f t="shared" si="491"/>
        <v>0.33636983243894819</v>
      </c>
      <c r="AJ2143">
        <f t="shared" si="531"/>
        <v>12</v>
      </c>
      <c r="AL2143">
        <f t="shared" si="492"/>
        <v>-6.3761020317433292</v>
      </c>
      <c r="AN2143">
        <f t="shared" si="532"/>
        <v>-0.8660254037844386</v>
      </c>
      <c r="AO2143">
        <f t="shared" si="493"/>
        <v>0.15358983848622471</v>
      </c>
      <c r="AP2143">
        <f t="shared" si="494"/>
        <v>-10</v>
      </c>
      <c r="AQ2143">
        <f t="shared" si="533"/>
        <v>15</v>
      </c>
      <c r="AS2143">
        <f t="shared" si="495"/>
        <v>-3.8619594257254026</v>
      </c>
      <c r="AU2143">
        <f t="shared" si="534"/>
        <v>-0.93969262078590832</v>
      </c>
      <c r="AV2143">
        <f t="shared" si="496"/>
        <v>-3.3856904988694536E-2</v>
      </c>
      <c r="AX2143">
        <f t="shared" si="535"/>
        <v>18</v>
      </c>
      <c r="AZ2143">
        <f t="shared" si="497"/>
        <v>-7.136236504873715E-2</v>
      </c>
      <c r="BB2143">
        <f t="shared" si="536"/>
        <v>-0.98480775301220802</v>
      </c>
      <c r="BC2143">
        <f t="shared" si="498"/>
        <v>-0.2202749235379528</v>
      </c>
      <c r="BE2143">
        <f t="shared" si="537"/>
        <v>21</v>
      </c>
      <c r="BG2143">
        <f t="shared" si="499"/>
        <v>5.7868969256944878</v>
      </c>
      <c r="BI2143">
        <f t="shared" si="538"/>
        <v>0</v>
      </c>
      <c r="BJ2143">
        <f t="shared" si="500"/>
        <v>1</v>
      </c>
      <c r="BL2143" t="e">
        <f t="shared" si="539"/>
        <v>#DIV/0!</v>
      </c>
      <c r="BN2143" t="e">
        <f t="shared" si="501"/>
        <v>#DIV/0!</v>
      </c>
      <c r="EL2143">
        <v>-10</v>
      </c>
      <c r="EM2143">
        <f t="shared" si="502"/>
        <v>-285.7513075690336</v>
      </c>
      <c r="EN2143">
        <f t="shared" si="540"/>
        <v>1.9000000000000015</v>
      </c>
      <c r="EO2143" s="8">
        <f t="shared" si="541"/>
        <v>-2</v>
      </c>
      <c r="EQ2143">
        <f t="shared" si="542"/>
        <v>0.17364817766693033</v>
      </c>
      <c r="ER2143">
        <f t="shared" si="503"/>
        <v>0.9986996072255625</v>
      </c>
      <c r="ES2143">
        <f t="shared" si="504"/>
        <v>17.660257631345079</v>
      </c>
      <c r="ET2143">
        <f t="shared" si="505"/>
        <v>17.660257631345079</v>
      </c>
      <c r="EU2143" s="8">
        <f t="shared" si="543"/>
        <v>-4</v>
      </c>
      <c r="EW2143">
        <f t="shared" si="544"/>
        <v>0.34202014332566871</v>
      </c>
      <c r="EX2143">
        <f t="shared" si="506"/>
        <v>0.99441584371801539</v>
      </c>
      <c r="EZ2143">
        <f t="shared" si="507"/>
        <v>17.286082959411889</v>
      </c>
      <c r="FB2143" s="8">
        <f t="shared" si="562"/>
        <v>-6</v>
      </c>
      <c r="FD2143">
        <f t="shared" si="545"/>
        <v>0.49999999999999994</v>
      </c>
      <c r="FE2143">
        <f t="shared" si="508"/>
        <v>0.9860254037844387</v>
      </c>
      <c r="FG2143">
        <f t="shared" si="509"/>
        <v>16.670248639404857</v>
      </c>
      <c r="FI2143" s="8">
        <f t="shared" si="546"/>
        <v>-9</v>
      </c>
      <c r="FK2143">
        <f t="shared" si="547"/>
        <v>0.64278760968653925</v>
      </c>
      <c r="FL2143">
        <f t="shared" si="510"/>
        <v>0.9974479826061321</v>
      </c>
      <c r="FN2143">
        <f t="shared" si="511"/>
        <v>22.223152266939049</v>
      </c>
      <c r="FP2143" s="8">
        <f t="shared" si="548"/>
        <v>-10</v>
      </c>
      <c r="FQ2143" s="8">
        <f t="shared" si="549"/>
        <v>-10</v>
      </c>
      <c r="FR2143">
        <f t="shared" si="550"/>
        <v>0.76604444311897801</v>
      </c>
      <c r="FS2143">
        <f t="shared" si="512"/>
        <v>0.94920538693413059</v>
      </c>
      <c r="FT2143">
        <f t="shared" si="513"/>
        <v>14.731105979154343</v>
      </c>
      <c r="FU2143">
        <f t="shared" si="551"/>
        <v>14.731105979154343</v>
      </c>
      <c r="FW2143" s="8">
        <f t="shared" si="552"/>
        <v>-10</v>
      </c>
      <c r="FY2143">
        <f t="shared" si="553"/>
        <v>0.8660254037844386</v>
      </c>
      <c r="FZ2143">
        <f t="shared" si="514"/>
        <v>0.84641016151377557</v>
      </c>
      <c r="GB2143">
        <f t="shared" si="515"/>
        <v>9.6271386721538761</v>
      </c>
      <c r="GD2143" s="8">
        <f t="shared" si="554"/>
        <v>-10</v>
      </c>
      <c r="GF2143">
        <f t="shared" si="555"/>
        <v>0.93969262078590832</v>
      </c>
      <c r="GG2143">
        <f t="shared" si="516"/>
        <v>0.71789719164003218</v>
      </c>
      <c r="GI2143">
        <f t="shared" si="517"/>
        <v>6.4793390272674429</v>
      </c>
      <c r="GK2143" s="8">
        <f t="shared" si="556"/>
        <v>-10</v>
      </c>
      <c r="GM2143">
        <f t="shared" si="557"/>
        <v>0.98480775301220802</v>
      </c>
      <c r="GN2143">
        <f t="shared" si="518"/>
        <v>0.56757127887181369</v>
      </c>
      <c r="GP2143">
        <f t="shared" si="519"/>
        <v>4.099365807570158</v>
      </c>
      <c r="GR2143" s="8">
        <f t="shared" si="558"/>
        <v>-10</v>
      </c>
      <c r="GT2143">
        <f t="shared" si="559"/>
        <v>0.98480775301220802</v>
      </c>
      <c r="GU2143">
        <f t="shared" si="520"/>
        <v>0.56757127887181369</v>
      </c>
      <c r="GW2143">
        <f t="shared" si="521"/>
        <v>4.099365807570158</v>
      </c>
      <c r="GY2143" s="8">
        <f t="shared" si="560"/>
        <v>-10</v>
      </c>
      <c r="HA2143">
        <f t="shared" si="561"/>
        <v>1</v>
      </c>
      <c r="HB2143">
        <f t="shared" si="522"/>
        <v>0.40000000000000008</v>
      </c>
      <c r="HD2143">
        <f t="shared" si="523"/>
        <v>2.0871215252208004</v>
      </c>
    </row>
    <row r="2144" spans="1:212" x14ac:dyDescent="0.2">
      <c r="A2144">
        <v>-9</v>
      </c>
      <c r="B2144">
        <f t="shared" si="478"/>
        <v>-9</v>
      </c>
      <c r="C2144">
        <f t="shared" si="479"/>
        <v>-0.17364817766693033</v>
      </c>
      <c r="D2144">
        <f t="shared" si="564"/>
        <v>0.96396997169217635</v>
      </c>
      <c r="E2144">
        <f t="shared" si="524"/>
        <v>-3</v>
      </c>
      <c r="G2144">
        <f t="shared" si="481"/>
        <v>-13.297418619832047</v>
      </c>
      <c r="M2144">
        <f t="shared" si="482"/>
        <v>-0.34202014332566871</v>
      </c>
      <c r="N2144">
        <f t="shared" si="483"/>
        <v>0.8712885921207747</v>
      </c>
      <c r="O2144">
        <f t="shared" si="525"/>
        <v>5</v>
      </c>
      <c r="P2144">
        <f t="shared" si="484"/>
        <v>-10.872961333902383</v>
      </c>
      <c r="Q2144">
        <f t="shared" si="485"/>
        <v>-10.872961333902385</v>
      </c>
      <c r="R2144">
        <f t="shared" si="486"/>
        <v>-0.49999999999999994</v>
      </c>
      <c r="S2144">
        <f t="shared" si="487"/>
        <v>0.68602540378443877</v>
      </c>
      <c r="U2144">
        <f t="shared" si="526"/>
        <v>7</v>
      </c>
      <c r="X2144">
        <f t="shared" si="488"/>
        <v>-9.3833939954901346</v>
      </c>
      <c r="Z2144">
        <f t="shared" si="527"/>
        <v>-0.64278760968653925</v>
      </c>
      <c r="AA2144">
        <f t="shared" si="489"/>
        <v>0.53464090363182393</v>
      </c>
      <c r="AB2144">
        <f t="shared" si="528"/>
        <v>-9</v>
      </c>
      <c r="AC2144">
        <f t="shared" si="529"/>
        <v>10</v>
      </c>
      <c r="AE2144">
        <f t="shared" si="490"/>
        <v>-8.4794981488239323</v>
      </c>
      <c r="AG2144">
        <f t="shared" si="530"/>
        <v>-0.76604444311897801</v>
      </c>
      <c r="AH2144">
        <f t="shared" si="491"/>
        <v>0.36701161016370731</v>
      </c>
      <c r="AJ2144">
        <f t="shared" si="531"/>
        <v>12</v>
      </c>
      <c r="AL2144">
        <f t="shared" si="492"/>
        <v>-6.3761020317433292</v>
      </c>
      <c r="AN2144">
        <f t="shared" si="532"/>
        <v>-0.8660254037844386</v>
      </c>
      <c r="AO2144">
        <f t="shared" si="493"/>
        <v>0.18823085463760225</v>
      </c>
      <c r="AP2144">
        <f t="shared" si="494"/>
        <v>-9</v>
      </c>
      <c r="AQ2144">
        <f t="shared" si="533"/>
        <v>15</v>
      </c>
      <c r="AS2144">
        <f t="shared" si="495"/>
        <v>-3.8619594257254026</v>
      </c>
      <c r="AU2144">
        <f t="shared" si="534"/>
        <v>-0.93969262078590832</v>
      </c>
      <c r="AV2144">
        <f t="shared" si="496"/>
        <v>3.7307998427417721E-3</v>
      </c>
      <c r="AX2144">
        <f t="shared" si="535"/>
        <v>18</v>
      </c>
      <c r="AZ2144">
        <f t="shared" si="497"/>
        <v>-7.136236504873715E-2</v>
      </c>
      <c r="BB2144">
        <f t="shared" si="536"/>
        <v>-0.98480775301220802</v>
      </c>
      <c r="BC2144">
        <f t="shared" si="498"/>
        <v>-0.18088261341746448</v>
      </c>
      <c r="BE2144">
        <f t="shared" si="537"/>
        <v>21</v>
      </c>
      <c r="BG2144">
        <f t="shared" si="499"/>
        <v>5.7868969256944878</v>
      </c>
      <c r="BI2144">
        <f t="shared" si="538"/>
        <v>0</v>
      </c>
      <c r="BJ2144">
        <f t="shared" si="500"/>
        <v>1</v>
      </c>
      <c r="BL2144" t="e">
        <f t="shared" si="539"/>
        <v>#DIV/0!</v>
      </c>
      <c r="BN2144" t="e">
        <f t="shared" si="501"/>
        <v>#DIV/0!</v>
      </c>
      <c r="EL2144">
        <v>-9</v>
      </c>
      <c r="EM2144">
        <f t="shared" si="502"/>
        <v>-285.7513075690336</v>
      </c>
      <c r="EN2144">
        <f t="shared" si="540"/>
        <v>1.9100000000000015</v>
      </c>
      <c r="EO2144" s="8">
        <f t="shared" si="541"/>
        <v>-2</v>
      </c>
      <c r="EQ2144">
        <f t="shared" si="542"/>
        <v>0.17364817766693033</v>
      </c>
      <c r="ER2144">
        <f t="shared" si="503"/>
        <v>0.9986996072255625</v>
      </c>
      <c r="ES2144">
        <f t="shared" si="504"/>
        <v>17.660257631345079</v>
      </c>
      <c r="ET2144">
        <f t="shared" si="505"/>
        <v>17.660257631345079</v>
      </c>
      <c r="EU2144" s="8">
        <f t="shared" si="543"/>
        <v>-4</v>
      </c>
      <c r="EW2144">
        <f t="shared" si="544"/>
        <v>0.34202014332566871</v>
      </c>
      <c r="EX2144">
        <f t="shared" si="506"/>
        <v>0.99441584371801539</v>
      </c>
      <c r="EZ2144">
        <f t="shared" si="507"/>
        <v>17.286082959411889</v>
      </c>
      <c r="FB2144" s="8">
        <f t="shared" si="562"/>
        <v>-6</v>
      </c>
      <c r="FD2144">
        <f t="shared" si="545"/>
        <v>0.49999999999999994</v>
      </c>
      <c r="FE2144">
        <f t="shared" si="508"/>
        <v>0.9860254037844387</v>
      </c>
      <c r="FG2144">
        <f t="shared" si="509"/>
        <v>16.670248639404857</v>
      </c>
      <c r="FI2144" s="8">
        <f t="shared" si="546"/>
        <v>-9</v>
      </c>
      <c r="FK2144">
        <f t="shared" si="547"/>
        <v>0.64278760968653925</v>
      </c>
      <c r="FL2144">
        <f t="shared" si="510"/>
        <v>0.9974479826061321</v>
      </c>
      <c r="FN2144">
        <f t="shared" si="511"/>
        <v>22.223152266939049</v>
      </c>
      <c r="FP2144" s="8">
        <f t="shared" si="548"/>
        <v>-9</v>
      </c>
      <c r="FQ2144" s="8">
        <f t="shared" si="549"/>
        <v>-9</v>
      </c>
      <c r="FR2144">
        <f t="shared" si="550"/>
        <v>0.76604444311897801</v>
      </c>
      <c r="FS2144">
        <f t="shared" si="512"/>
        <v>0.91856360920937141</v>
      </c>
      <c r="FT2144">
        <f t="shared" si="513"/>
        <v>12.100187366855911</v>
      </c>
      <c r="FU2144">
        <f t="shared" si="551"/>
        <v>12.100187366855911</v>
      </c>
      <c r="FW2144" s="8">
        <f t="shared" si="552"/>
        <v>-9</v>
      </c>
      <c r="FY2144">
        <f t="shared" si="553"/>
        <v>0.8660254037844386</v>
      </c>
      <c r="FZ2144">
        <f t="shared" si="514"/>
        <v>0.81176914536239797</v>
      </c>
      <c r="GB2144">
        <f t="shared" si="515"/>
        <v>8.1419936272206748</v>
      </c>
      <c r="GD2144" s="8">
        <f t="shared" si="554"/>
        <v>-9</v>
      </c>
      <c r="GF2144">
        <f t="shared" si="555"/>
        <v>0.93969262078590832</v>
      </c>
      <c r="GG2144">
        <f t="shared" si="516"/>
        <v>0.68030948680859593</v>
      </c>
      <c r="GI2144">
        <f t="shared" si="517"/>
        <v>5.500938623097551</v>
      </c>
      <c r="GK2144" s="8">
        <f t="shared" si="556"/>
        <v>-9</v>
      </c>
      <c r="GM2144">
        <f t="shared" si="557"/>
        <v>0.98480775301220802</v>
      </c>
      <c r="GN2144">
        <f t="shared" si="518"/>
        <v>0.52817896875132531</v>
      </c>
      <c r="GP2144">
        <f t="shared" si="519"/>
        <v>3.4441919965594736</v>
      </c>
      <c r="GR2144" s="8">
        <f t="shared" si="558"/>
        <v>-9</v>
      </c>
      <c r="GT2144">
        <f t="shared" si="559"/>
        <v>0.98480775301220802</v>
      </c>
      <c r="GU2144">
        <f t="shared" si="520"/>
        <v>0.52817896875132531</v>
      </c>
      <c r="GW2144">
        <f t="shared" si="521"/>
        <v>3.4441919965594736</v>
      </c>
      <c r="GY2144" s="8">
        <f t="shared" si="560"/>
        <v>-9</v>
      </c>
      <c r="HA2144">
        <f t="shared" si="561"/>
        <v>1</v>
      </c>
      <c r="HB2144">
        <f t="shared" si="522"/>
        <v>0.36000000000000004</v>
      </c>
      <c r="HD2144">
        <f t="shared" si="523"/>
        <v>1.6761924206187986</v>
      </c>
    </row>
    <row r="2145" spans="1:212" x14ac:dyDescent="0.2">
      <c r="A2145">
        <v>-8</v>
      </c>
      <c r="B2145">
        <f t="shared" ref="B2145:B2208" si="565">A2145* dex</f>
        <v>-8</v>
      </c>
      <c r="C2145">
        <f t="shared" ref="C2145:C2154" si="566">(SIN($B$101))</f>
        <v>-0.17364817766693033</v>
      </c>
      <c r="D2145">
        <f t="shared" si="564"/>
        <v>0.96396997169217635</v>
      </c>
      <c r="E2145">
        <f t="shared" si="524"/>
        <v>-3</v>
      </c>
      <c r="G2145">
        <f t="shared" ref="G2145:G2208" si="567">alfa/C2145/(vita)*(C2145+SQRT(1-(vita*(C2145)*ABS(E2145/alfa)+COS(ASIN(C2145)))^2))</f>
        <v>-13.297418619832047</v>
      </c>
      <c r="M2145">
        <f t="shared" ref="M2145:M2153" si="568">(SIN($C$101))</f>
        <v>-0.34202014332566871</v>
      </c>
      <c r="N2145">
        <f t="shared" ref="N2145:N2208" si="569">vita*M2145/alfa*ABS(O2145)+ABS(COS(ASIN(M2145)))</f>
        <v>0.8712885921207747</v>
      </c>
      <c r="O2145">
        <f t="shared" si="525"/>
        <v>5</v>
      </c>
      <c r="P2145">
        <f t="shared" ref="P2145:P2208" si="570">alfa/M2145/(vita)*(M2145+SQRT(1-(vita*(M2145)*ABS(O2145/alfa)+COS(ASIN(M2145)))^2))</f>
        <v>-10.872961333902383</v>
      </c>
      <c r="Q2145">
        <f t="shared" ref="Q2145:Q2208" si="571">IF(N2145&lt;1,1/vita*(alfa+alfa/M2145*SQRT(1-N2145^2)),"")</f>
        <v>-10.872961333902385</v>
      </c>
      <c r="R2145">
        <f t="shared" ref="R2145:R2153" si="572">(SIN($D$101))</f>
        <v>-0.49999999999999994</v>
      </c>
      <c r="S2145">
        <f t="shared" ref="S2145:S2208" si="573">vita*SIN($D$101)/alfa*(ABS($B2145))+ABS(COS($D$101))</f>
        <v>0.70602540378443868</v>
      </c>
      <c r="U2145">
        <f t="shared" si="526"/>
        <v>7</v>
      </c>
      <c r="X2145">
        <f t="shared" ref="X2145:X2208" si="574">alfa/R2145/(vita)*(R2145+SQRT(1-(vita*(R2145)*ABS(U2145/alfa)+COS(ASIN(R2145)))^2))</f>
        <v>-9.3833939954901346</v>
      </c>
      <c r="Z2145">
        <f t="shared" si="527"/>
        <v>-0.64278760968653925</v>
      </c>
      <c r="AA2145">
        <f t="shared" ref="AA2145:AA2208" si="575">vita*SIN($E$101)/alfa*(ABS($B2145))+ABS(COS($E$101))</f>
        <v>0.56035240801928543</v>
      </c>
      <c r="AB2145">
        <f t="shared" si="528"/>
        <v>-8</v>
      </c>
      <c r="AC2145">
        <f t="shared" si="529"/>
        <v>10</v>
      </c>
      <c r="AE2145">
        <f t="shared" ref="AE2145:AE2208" si="576">alfa/Z2145/(vita)*(Z2145+SQRT(1-(vita*(Z2145)*ABS(AC2145/alfa)+COS(ASIN(Z2145)))^2))</f>
        <v>-8.4794981488239323</v>
      </c>
      <c r="AG2145">
        <f t="shared" si="530"/>
        <v>-0.76604444311897801</v>
      </c>
      <c r="AH2145">
        <f t="shared" ref="AH2145:AH2208" si="577">vita*SIN($F$101)/alfa*(ABS($B2145))+ABS(COS($F$101))</f>
        <v>0.39765338788846638</v>
      </c>
      <c r="AJ2145">
        <f t="shared" si="531"/>
        <v>12</v>
      </c>
      <c r="AL2145">
        <f t="shared" ref="AL2145:AL2208" si="578">alfa/AG2145/(vita)*(AG2145+SQRT(1-(vita*(AG2145)*ABS(AJ2145/alfa)+COS(ASIN(AG2145)))^2))</f>
        <v>-6.3761020317433292</v>
      </c>
      <c r="AN2145">
        <f t="shared" si="532"/>
        <v>-0.8660254037844386</v>
      </c>
      <c r="AO2145">
        <f t="shared" ref="AO2145:AO2208" si="579">vita*SIN($G$101)/alfa*(ABS($B2145))+ABS(COS($G$101))</f>
        <v>0.2228718707889798</v>
      </c>
      <c r="AP2145">
        <f t="shared" ref="AP2145:AP2208" si="580">B2145</f>
        <v>-8</v>
      </c>
      <c r="AQ2145">
        <f t="shared" si="533"/>
        <v>15</v>
      </c>
      <c r="AS2145">
        <f t="shared" ref="AS2145:AS2208" si="581">alfa/AN2145/(vita)*(AN2145+SQRT(1-(vita*(AN2145)*ABS(AQ2145/alfa)+COS(ASIN(AN2145)))^2))</f>
        <v>-3.8619594257254026</v>
      </c>
      <c r="AU2145">
        <f t="shared" si="534"/>
        <v>-0.93969262078590832</v>
      </c>
      <c r="AV2145">
        <f t="shared" ref="AV2145:AV2208" si="582">vita*SIN($H$101)/alfa*(ABS($B2145))+ABS(COS($H$101))</f>
        <v>4.1318504674178136E-2</v>
      </c>
      <c r="AX2145">
        <f t="shared" si="535"/>
        <v>18</v>
      </c>
      <c r="AZ2145">
        <f t="shared" ref="AZ2145:AZ2208" si="583">alfa/AU2145/(vita)*(AU2145+SQRT(1-(vita*(AU2145)*ABS(AX2145/alfa)+COS(ASIN(AU2145)))^2))</f>
        <v>-7.136236504873715E-2</v>
      </c>
      <c r="BB2145">
        <f t="shared" si="536"/>
        <v>-0.98480775301220802</v>
      </c>
      <c r="BC2145">
        <f t="shared" ref="BC2145:BC2208" si="584">vita*SIN($I$101)/alfa*(ABS($B2145))+ABS(COS($I$101))</f>
        <v>-0.14149030329697615</v>
      </c>
      <c r="BE2145">
        <f t="shared" si="537"/>
        <v>21</v>
      </c>
      <c r="BG2145">
        <f t="shared" ref="BG2145:BG2208" si="585">alfa/BB2145/(vita)*(BB2145+SQRT(1-(vita*(BB2145)*ABS(BE2145/alfa)+COS(ASIN(BB2145)))^2))</f>
        <v>5.7868969256944878</v>
      </c>
      <c r="BI2145">
        <f t="shared" si="538"/>
        <v>0</v>
      </c>
      <c r="BJ2145">
        <f t="shared" ref="BJ2145:BJ2208" si="586">vita*SIN($J$101)/alfa*(ABS($B2145))+ABS(COS($J$101))</f>
        <v>1</v>
      </c>
      <c r="BL2145" t="e">
        <f t="shared" si="539"/>
        <v>#DIV/0!</v>
      </c>
      <c r="BN2145" t="e">
        <f t="shared" ref="BN2145:BN2208" si="587">alfa/BI2145/(vita)*(BI2145+SQRT(1-(vita*(BI2145)*ABS(BL2145/alfa)+COS(ASIN(BI2145)))^2))</f>
        <v>#DIV/0!</v>
      </c>
      <c r="EL2145">
        <v>-8</v>
      </c>
      <c r="EM2145">
        <f t="shared" ref="EM2145:EM2208" si="588">alfa/vita/EQ2145*((EP$1952*EXP(-2*vita*EN2145)-1)/(EP$1952*EXP(-2*vita*EN2145)+1)-COS(RADIANS(EQ$1951*10)))</f>
        <v>-285.7513075690336</v>
      </c>
      <c r="EN2145">
        <f t="shared" si="540"/>
        <v>1.9200000000000015</v>
      </c>
      <c r="EO2145" s="8">
        <f t="shared" si="541"/>
        <v>-2</v>
      </c>
      <c r="EQ2145">
        <f t="shared" si="542"/>
        <v>0.17364817766693033</v>
      </c>
      <c r="ER2145">
        <f t="shared" ref="ER2145:ER2208" si="589">vita*SIN(RADIANS(EQ$1951*10))/alfa*(ABS($EO2145))+ABS(COS(RADIANS(EQ$1951*10)))</f>
        <v>0.9986996072255625</v>
      </c>
      <c r="ES2145">
        <f t="shared" ref="ES2145:ES2208" si="590">-1/EQ2145*alfa/vita*SQRT(1-(vita*EO2145/alfa*EQ2145-COS(RADIANS(EQ$1951*10)))^2)+alfa/vita</f>
        <v>17.660257631345079</v>
      </c>
      <c r="ET2145">
        <f t="shared" ref="ET2145:ET2208" si="591">1/vita*(alfa-alfa/EQ2145*SQRT(1-ER2145^2))</f>
        <v>17.660257631345079</v>
      </c>
      <c r="EU2145" s="8">
        <f t="shared" si="543"/>
        <v>-4</v>
      </c>
      <c r="EW2145">
        <f t="shared" si="544"/>
        <v>0.34202014332566871</v>
      </c>
      <c r="EX2145">
        <f t="shared" ref="EX2145:EX2208" si="592">vita*EW2145/alfa*ABS(EU2145)+ABS(COS(RADIANS(EW$1951*10)))</f>
        <v>0.99441584371801539</v>
      </c>
      <c r="EZ2145">
        <f t="shared" ref="EZ2145:EZ2208" si="593">IF(EX2145&lt;=1,1/vita*(alfa-alfa/EW2145*SQRT(1-EX2145^2)),"")</f>
        <v>17.286082959411889</v>
      </c>
      <c r="FB2145" s="8">
        <f t="shared" si="562"/>
        <v>-6</v>
      </c>
      <c r="FD2145">
        <f t="shared" si="545"/>
        <v>0.49999999999999994</v>
      </c>
      <c r="FE2145">
        <f t="shared" ref="FE2145:FE2208" si="594">vita*FD2145/alfa*ABS(FB2145)+ABS(COS(RADIANS(FD$1951*10)))</f>
        <v>0.9860254037844387</v>
      </c>
      <c r="FG2145">
        <f t="shared" ref="FG2145:FG2208" si="595">IF(FE2145&lt;=1,1/vita*(alfa-alfa/FD2145*SQRT(1-FE2145^2)),"")</f>
        <v>16.670248639404857</v>
      </c>
      <c r="FI2145" s="8">
        <f t="shared" si="546"/>
        <v>-8</v>
      </c>
      <c r="FK2145">
        <f t="shared" si="547"/>
        <v>0.64278760968653925</v>
      </c>
      <c r="FL2145">
        <f t="shared" ref="FL2145:FL2208" si="596">vita*FK2145/alfa*ABS(FI2145)+ABS(COS(RADIANS(FK$1951*10)))</f>
        <v>0.9717364782186706</v>
      </c>
      <c r="FN2145">
        <f t="shared" ref="FN2145:FN2208" si="597">IF(FL2145&lt;=1,1/vita*(alfa-alfa/FK2145*SQRT(1-FL2145^2)),"")</f>
        <v>15.8185751126355</v>
      </c>
      <c r="FP2145" s="8">
        <f t="shared" si="548"/>
        <v>-8</v>
      </c>
      <c r="FQ2145" s="8">
        <f t="shared" si="549"/>
        <v>-8</v>
      </c>
      <c r="FR2145">
        <f t="shared" si="550"/>
        <v>0.76604444311897801</v>
      </c>
      <c r="FS2145">
        <f t="shared" ref="FS2145:FS2208" si="598">vita*FR2145/alfa*ABS(FP2145)+ABS(COS(RADIANS(FR$1951*10)))</f>
        <v>0.88792183148461234</v>
      </c>
      <c r="FT2145">
        <f t="shared" ref="FT2145:FT2208" si="599">alfa/FR2145/(vita)*(FR2145-SQRT(1-(vita*(FR2145)*ABS(FQ2145/alfa)+COS(ASIN(FR2145)))^2))</f>
        <v>9.9879998824577783</v>
      </c>
      <c r="FU2145">
        <f t="shared" si="551"/>
        <v>9.9879998824577783</v>
      </c>
      <c r="FW2145" s="8">
        <f t="shared" si="552"/>
        <v>-8</v>
      </c>
      <c r="FY2145">
        <f t="shared" si="553"/>
        <v>0.8660254037844386</v>
      </c>
      <c r="FZ2145">
        <f t="shared" ref="FZ2145:FZ2208" si="600">vita*FY2145/alfa*ABS(FW2145)+ABS(COS(RADIANS(FY$1951*10)))</f>
        <v>0.77712812921102037</v>
      </c>
      <c r="GB2145">
        <f t="shared" ref="GB2145:GB2208" si="601">IF(FZ2145&lt;=1,1/vita*(alfa-alfa/FY2145*SQRT(1-FZ2145^2)),"")</f>
        <v>6.8324494682373373</v>
      </c>
      <c r="GD2145" s="8">
        <f t="shared" si="554"/>
        <v>-8</v>
      </c>
      <c r="GF2145">
        <f t="shared" si="555"/>
        <v>0.93969262078590832</v>
      </c>
      <c r="GG2145">
        <f t="shared" ref="GG2145:GG2208" si="602">vita*GF2145/alfa*ABS(GD2145)+ABS(COS(RADIANS(GF$1951*10)))</f>
        <v>0.64272178197715957</v>
      </c>
      <c r="GI2145">
        <f t="shared" ref="GI2145:GI2208" si="603">IF(GG2145&lt;=1,1/vita*(alfa-alfa/GF2145*SQRT(1-GG2145^2)),"")</f>
        <v>4.6183438775569838</v>
      </c>
      <c r="GK2145" s="8">
        <f t="shared" si="556"/>
        <v>-8</v>
      </c>
      <c r="GM2145">
        <f t="shared" si="557"/>
        <v>0.98480775301220802</v>
      </c>
      <c r="GN2145">
        <f t="shared" ref="GN2145:GN2208" si="604">vita*GM2145/alfa*ABS(GK2145)+ABS(COS(RADIANS(GM$1951*10)))</f>
        <v>0.48878665863083698</v>
      </c>
      <c r="GP2145">
        <f t="shared" ref="GP2145:GP2208" si="605">IF(GN2145&lt;=1,1/vita*(alfa-alfa/GM2145*SQRT(1-GN2145^2)),"")</f>
        <v>2.85346059275594</v>
      </c>
      <c r="GR2145" s="8">
        <f t="shared" si="558"/>
        <v>-8</v>
      </c>
      <c r="GT2145">
        <f t="shared" si="559"/>
        <v>0.98480775301220802</v>
      </c>
      <c r="GU2145">
        <f t="shared" ref="GU2145:GU2208" si="606">vita*GT2145/alfa*ABS(GR2145)+ABS(COS(RADIANS(GT$1951*10)))</f>
        <v>0.48878665863083698</v>
      </c>
      <c r="GW2145">
        <f t="shared" ref="GW2145:GW2208" si="607">IF(GU2145&lt;=1,1/vita*(alfa-alfa/GT2145*SQRT(1-GU2145^2)),"")</f>
        <v>2.85346059275594</v>
      </c>
      <c r="GY2145" s="8">
        <f t="shared" si="560"/>
        <v>-8</v>
      </c>
      <c r="HA2145">
        <f t="shared" si="561"/>
        <v>1</v>
      </c>
      <c r="HB2145">
        <f t="shared" ref="HB2145:HB2208" si="608">vita*HA2145/alfa*ABS(GY2145)+ABS(COS(RADIANS(HA$1951*10)))</f>
        <v>0.32000000000000006</v>
      </c>
      <c r="HD2145">
        <f t="shared" ref="HD2145:HD2208" si="609">IF(HB2145&lt;=1,1/vita*(alfa-alfa/HA2145*SQRT(1-HB2145^2)),"")</f>
        <v>1.3145614353459791</v>
      </c>
    </row>
    <row r="2146" spans="1:212" x14ac:dyDescent="0.2">
      <c r="A2146">
        <v>-7</v>
      </c>
      <c r="B2146">
        <f t="shared" si="565"/>
        <v>-7</v>
      </c>
      <c r="C2146">
        <f t="shared" si="566"/>
        <v>-0.17364817766693033</v>
      </c>
      <c r="D2146">
        <f t="shared" si="564"/>
        <v>0.96396997169217635</v>
      </c>
      <c r="E2146">
        <f t="shared" ref="E2146:E2209" si="610">IF($B2146&lt;-ABS(E$1948),-ABS(E$1948),IF($B2146&gt;ABS(E$1948),ABS(E$1948),$B2146))</f>
        <v>-3</v>
      </c>
      <c r="G2146">
        <f t="shared" si="567"/>
        <v>-13.297418619832047</v>
      </c>
      <c r="M2146">
        <f t="shared" si="568"/>
        <v>-0.34202014332566871</v>
      </c>
      <c r="N2146">
        <f t="shared" si="569"/>
        <v>0.8712885921207747</v>
      </c>
      <c r="O2146">
        <f t="shared" ref="O2146:O2209" si="611">IF(ABS($B2146)&gt;$O$1948,SIGN($B2146)*$O$1948,$B2146)</f>
        <v>5</v>
      </c>
      <c r="P2146">
        <f t="shared" si="570"/>
        <v>-10.872961333902383</v>
      </c>
      <c r="Q2146">
        <f t="shared" si="571"/>
        <v>-10.872961333902385</v>
      </c>
      <c r="R2146">
        <f t="shared" si="572"/>
        <v>-0.49999999999999994</v>
      </c>
      <c r="S2146">
        <f t="shared" si="573"/>
        <v>0.72602540378443869</v>
      </c>
      <c r="U2146">
        <f t="shared" ref="U2146:U2209" si="612">IF(ABS($B2146)&gt;T$1948,SIGN($B2146)*$T$1948,$B2146)</f>
        <v>7</v>
      </c>
      <c r="X2146">
        <f t="shared" si="574"/>
        <v>-9.3833939954901346</v>
      </c>
      <c r="Z2146">
        <f t="shared" ref="Z2146:Z2209" si="613">(SIN($E$101))</f>
        <v>-0.64278760968653925</v>
      </c>
      <c r="AA2146">
        <f t="shared" si="575"/>
        <v>0.58606391240674705</v>
      </c>
      <c r="AB2146">
        <f t="shared" ref="AB2146:AB2209" si="614">B2146</f>
        <v>-7</v>
      </c>
      <c r="AC2146">
        <f t="shared" ref="AC2146:AC2209" si="615">IF(ABS($B2146)&gt;$AB$1948,SIGN($B2146)*$AB$1948,$B2146)</f>
        <v>10</v>
      </c>
      <c r="AE2146">
        <f t="shared" si="576"/>
        <v>-8.4794981488239323</v>
      </c>
      <c r="AG2146">
        <f t="shared" ref="AG2146:AG2209" si="616">(SIN($F$101))</f>
        <v>-0.76604444311897801</v>
      </c>
      <c r="AH2146">
        <f t="shared" si="577"/>
        <v>0.42829516561322556</v>
      </c>
      <c r="AJ2146">
        <f t="shared" ref="AJ2146:AJ2209" si="617">IF(ABS($B2146)&gt;$AI$1948,SIGN($B2146)*$AI$1948,$B2146)</f>
        <v>12</v>
      </c>
      <c r="AL2146">
        <f t="shared" si="578"/>
        <v>-6.3761020317433292</v>
      </c>
      <c r="AN2146">
        <f t="shared" ref="AN2146:AN2209" si="618">(SIN($G$101))</f>
        <v>-0.8660254037844386</v>
      </c>
      <c r="AO2146">
        <f t="shared" si="579"/>
        <v>0.25751288694035734</v>
      </c>
      <c r="AP2146">
        <f t="shared" si="580"/>
        <v>-7</v>
      </c>
      <c r="AQ2146">
        <f t="shared" ref="AQ2146:AQ2209" si="619">IF(ABS($B2146)&gt;$AP$1948,SIGN($B2146)*$AP$1948,$B2146)</f>
        <v>15</v>
      </c>
      <c r="AS2146">
        <f t="shared" si="581"/>
        <v>-3.8619594257254026</v>
      </c>
      <c r="AU2146">
        <f t="shared" ref="AU2146:AU2209" si="620">(SIN($H$101))</f>
        <v>-0.93969262078590832</v>
      </c>
      <c r="AV2146">
        <f t="shared" si="582"/>
        <v>7.89062095056145E-2</v>
      </c>
      <c r="AX2146">
        <f t="shared" ref="AX2146:AX2209" si="621">IF(ABS($B2146)&gt;$AW$1948,SIGN($B2146)*$AW$1948,$B2146)</f>
        <v>18</v>
      </c>
      <c r="AZ2146">
        <f t="shared" si="583"/>
        <v>-7.136236504873715E-2</v>
      </c>
      <c r="BB2146">
        <f t="shared" ref="BB2146:BB2209" si="622">(SIN($I$101))</f>
        <v>-0.98480775301220802</v>
      </c>
      <c r="BC2146">
        <f t="shared" si="584"/>
        <v>-0.10209799317648782</v>
      </c>
      <c r="BE2146">
        <f t="shared" ref="BE2146:BE2209" si="623">IF(ABS($B2146)&gt;$BD$1948,SIGN($B2146)*$BD$1948,$B2146)</f>
        <v>21</v>
      </c>
      <c r="BG2146">
        <f t="shared" si="585"/>
        <v>5.7868969256944878</v>
      </c>
      <c r="BI2146">
        <f t="shared" ref="BI2146:BI2209" si="624">(SIN($J$101))</f>
        <v>0</v>
      </c>
      <c r="BJ2146">
        <f t="shared" si="586"/>
        <v>1</v>
      </c>
      <c r="BL2146" t="e">
        <f t="shared" ref="BL2146:BL2209" si="625">IF(ABS($B2146)&gt;$BK$1948,SIGN($B2146)*$BK$1948,$B2146)</f>
        <v>#DIV/0!</v>
      </c>
      <c r="BN2146" t="e">
        <f t="shared" si="587"/>
        <v>#DIV/0!</v>
      </c>
      <c r="EL2146">
        <v>-7</v>
      </c>
      <c r="EM2146">
        <f t="shared" si="588"/>
        <v>-285.7513075690336</v>
      </c>
      <c r="EN2146">
        <f t="shared" ref="EN2146:EN2209" si="626">EN2145+dt</f>
        <v>1.9300000000000015</v>
      </c>
      <c r="EO2146" s="8">
        <f t="shared" ref="EO2146:EO2209" si="627">IF($B2146&lt;-ABS(EO$1948),-ABS(EO$1948),IF($B2146&gt;ABS(EO$1948),ABS(EO$1948),$B2146))</f>
        <v>-2</v>
      </c>
      <c r="EQ2146">
        <f t="shared" ref="EQ2146:EQ2209" si="628">(SIN(RADIANS(EQ$1951*10)))</f>
        <v>0.17364817766693033</v>
      </c>
      <c r="ER2146">
        <f t="shared" si="589"/>
        <v>0.9986996072255625</v>
      </c>
      <c r="ES2146">
        <f t="shared" si="590"/>
        <v>17.660257631345079</v>
      </c>
      <c r="ET2146">
        <f t="shared" si="591"/>
        <v>17.660257631345079</v>
      </c>
      <c r="EU2146" s="8">
        <f t="shared" ref="EU2146:EU2209" si="629">IF($B2146&lt;-ABS(EU$1948),-ABS(EU$1948),IF($B2146&gt;ABS(EU$1948),ABS(EU$1948),$B2146))</f>
        <v>-4</v>
      </c>
      <c r="EW2146">
        <f t="shared" ref="EW2146:EW2209" si="630">(SIN(RADIANS(EW$1951*10)))</f>
        <v>0.34202014332566871</v>
      </c>
      <c r="EX2146">
        <f t="shared" si="592"/>
        <v>0.99441584371801539</v>
      </c>
      <c r="EZ2146">
        <f t="shared" si="593"/>
        <v>17.286082959411889</v>
      </c>
      <c r="FB2146" s="8">
        <f t="shared" si="562"/>
        <v>-6</v>
      </c>
      <c r="FD2146">
        <f t="shared" ref="FD2146:FD2209" si="631">(SIN(RADIANS(FD$1951*10)))</f>
        <v>0.49999999999999994</v>
      </c>
      <c r="FE2146">
        <f t="shared" si="594"/>
        <v>0.9860254037844387</v>
      </c>
      <c r="FG2146">
        <f t="shared" si="595"/>
        <v>16.670248639404857</v>
      </c>
      <c r="FI2146" s="8">
        <f t="shared" ref="FI2146:FI2209" si="632">IF($B2146&lt;-ABS(FI$1948),-ABS(FI$1948),IF($B2146&gt;ABS(FI$1948),ABS(FI$1948),$B2146))</f>
        <v>-7</v>
      </c>
      <c r="FK2146">
        <f t="shared" ref="FK2146:FK2209" si="633">(SIN(RADIANS(FK$1951*10)))</f>
        <v>0.64278760968653925</v>
      </c>
      <c r="FL2146">
        <f t="shared" si="596"/>
        <v>0.94602497383120898</v>
      </c>
      <c r="FN2146">
        <f t="shared" si="597"/>
        <v>12.39499136882379</v>
      </c>
      <c r="FP2146" s="8">
        <f t="shared" ref="FP2146:FP2209" si="634">IF($B2146&lt;-ABS(FP$1948),-ABS(FP$1948),IF($B2146&gt;ABS(FP$1948),ABS(FP$1948),$B2146))</f>
        <v>-7</v>
      </c>
      <c r="FQ2146" s="8">
        <f t="shared" ref="FQ2146:FQ2209" si="635">IF($B2146&lt;-ABS($FS$1944),-ABS($FS$1944),IF($B2146&gt;ABS($FS$1944),ABS($FS$1944),$B2146))</f>
        <v>-7</v>
      </c>
      <c r="FR2146">
        <f t="shared" ref="FR2146:FR2209" si="636">(SIN(RADIANS(FR$1951*10)))</f>
        <v>0.76604444311897801</v>
      </c>
      <c r="FS2146">
        <f t="shared" si="598"/>
        <v>0.85728005375985317</v>
      </c>
      <c r="FT2146">
        <f t="shared" si="599"/>
        <v>8.1977641640181762</v>
      </c>
      <c r="FU2146">
        <f t="shared" ref="FU2146:FU2209" si="637">FT2146</f>
        <v>8.1977641640181762</v>
      </c>
      <c r="FW2146" s="8">
        <f t="shared" ref="FW2146:FW2209" si="638">IF($B2146&lt;-ABS(FW$1948),-ABS(FW$1948),IF($B2146&gt;ABS(FW$1948),ABS(FW$1948),$B2146))</f>
        <v>-7</v>
      </c>
      <c r="FY2146">
        <f t="shared" ref="FY2146:FY2209" si="639">(SIN(RADIANS(FY$1951*10)))</f>
        <v>0.8660254037844386</v>
      </c>
      <c r="FZ2146">
        <f t="shared" si="600"/>
        <v>0.74248711305964288</v>
      </c>
      <c r="GB2146">
        <f t="shared" si="601"/>
        <v>5.6627973640541569</v>
      </c>
      <c r="GD2146" s="8">
        <f t="shared" ref="GD2146:GD2209" si="640">IF($B2146&lt;-ABS(GD$1948),-ABS(GD$1948),IF($B2146&gt;ABS(GD$1948),ABS(GD$1948),$B2146))</f>
        <v>-7</v>
      </c>
      <c r="GF2146">
        <f t="shared" ref="GF2146:GF2209" si="641">(SIN(RADIANS(GF$1951*10)))</f>
        <v>0.93969262078590832</v>
      </c>
      <c r="GG2146">
        <f t="shared" si="602"/>
        <v>0.6051340771457232</v>
      </c>
      <c r="GI2146">
        <f t="shared" si="603"/>
        <v>3.819574650002207</v>
      </c>
      <c r="GK2146" s="8">
        <f t="shared" ref="GK2146:GK2209" si="642">IF($B2146&lt;-ABS(GK$1948),-ABS(GK$1948),IF($B2146&gt;ABS(GK$1948),ABS(GK$1948),$B2146))</f>
        <v>-7</v>
      </c>
      <c r="GM2146">
        <f t="shared" ref="GM2146:GM2209" si="643">(SIN(RADIANS(GM$1951*10)))</f>
        <v>0.98480775301220802</v>
      </c>
      <c r="GN2146">
        <f t="shared" si="604"/>
        <v>0.44939434851034865</v>
      </c>
      <c r="GP2146">
        <f t="shared" si="605"/>
        <v>2.322135092737736</v>
      </c>
      <c r="GR2146" s="8">
        <f t="shared" ref="GR2146:GR2209" si="644">IF($B2146&lt;-ABS(GR$1948),-ABS(GR$1948),IF($B2146&gt;ABS(GR$1948),ABS(GR$1948),$B2146))</f>
        <v>-7</v>
      </c>
      <c r="GT2146">
        <f t="shared" ref="GT2146:GT2209" si="645">(SIN(RADIANS(GT$1951*10)))</f>
        <v>0.98480775301220802</v>
      </c>
      <c r="GU2146">
        <f t="shared" si="606"/>
        <v>0.44939434851034865</v>
      </c>
      <c r="GW2146">
        <f t="shared" si="607"/>
        <v>2.322135092737736</v>
      </c>
      <c r="GY2146" s="8">
        <f t="shared" ref="GY2146:GY2209" si="646">IF($B2146&lt;-ABS(GY$1948),-ABS(GY$1948),IF($B2146&gt;ABS(GY$1948),ABS(GY$1948),$B2146))</f>
        <v>-7</v>
      </c>
      <c r="HA2146">
        <f t="shared" ref="HA2146:HA2209" si="647">(SIN(RADIANS(HA$1951*10)))</f>
        <v>1</v>
      </c>
      <c r="HB2146">
        <f t="shared" si="608"/>
        <v>0.28000000000000008</v>
      </c>
      <c r="HD2146">
        <f t="shared" si="609"/>
        <v>1</v>
      </c>
    </row>
    <row r="2147" spans="1:212" x14ac:dyDescent="0.2">
      <c r="A2147">
        <v>-6</v>
      </c>
      <c r="B2147">
        <f t="shared" si="565"/>
        <v>-6</v>
      </c>
      <c r="C2147">
        <f t="shared" si="566"/>
        <v>-0.17364817766693033</v>
      </c>
      <c r="D2147">
        <f t="shared" si="564"/>
        <v>0.96396997169217635</v>
      </c>
      <c r="E2147">
        <f t="shared" si="610"/>
        <v>-3</v>
      </c>
      <c r="G2147">
        <f t="shared" si="567"/>
        <v>-13.297418619832047</v>
      </c>
      <c r="M2147">
        <f t="shared" si="568"/>
        <v>-0.34202014332566871</v>
      </c>
      <c r="N2147">
        <f t="shared" si="569"/>
        <v>0.8712885921207747</v>
      </c>
      <c r="O2147">
        <f t="shared" si="611"/>
        <v>5</v>
      </c>
      <c r="P2147">
        <f t="shared" si="570"/>
        <v>-10.872961333902383</v>
      </c>
      <c r="Q2147">
        <f t="shared" si="571"/>
        <v>-10.872961333902385</v>
      </c>
      <c r="R2147">
        <f t="shared" si="572"/>
        <v>-0.49999999999999994</v>
      </c>
      <c r="S2147">
        <f t="shared" si="573"/>
        <v>0.74602540378443871</v>
      </c>
      <c r="U2147">
        <f t="shared" si="612"/>
        <v>7</v>
      </c>
      <c r="X2147">
        <f t="shared" si="574"/>
        <v>-9.3833939954901346</v>
      </c>
      <c r="Z2147">
        <f t="shared" si="613"/>
        <v>-0.64278760968653925</v>
      </c>
      <c r="AA2147">
        <f t="shared" si="575"/>
        <v>0.61177541679420866</v>
      </c>
      <c r="AB2147">
        <f t="shared" si="614"/>
        <v>-6</v>
      </c>
      <c r="AC2147">
        <f t="shared" si="615"/>
        <v>10</v>
      </c>
      <c r="AE2147">
        <f t="shared" si="576"/>
        <v>-8.4794981488239323</v>
      </c>
      <c r="AG2147">
        <f t="shared" si="616"/>
        <v>-0.76604444311897801</v>
      </c>
      <c r="AH2147">
        <f t="shared" si="577"/>
        <v>0.45893694333798463</v>
      </c>
      <c r="AJ2147">
        <f t="shared" si="617"/>
        <v>12</v>
      </c>
      <c r="AL2147">
        <f t="shared" si="578"/>
        <v>-6.3761020317433292</v>
      </c>
      <c r="AN2147">
        <f t="shared" si="618"/>
        <v>-0.8660254037844386</v>
      </c>
      <c r="AO2147">
        <f t="shared" si="579"/>
        <v>0.29215390309173489</v>
      </c>
      <c r="AP2147">
        <f t="shared" si="580"/>
        <v>-6</v>
      </c>
      <c r="AQ2147">
        <f t="shared" si="619"/>
        <v>15</v>
      </c>
      <c r="AS2147">
        <f t="shared" si="581"/>
        <v>-3.8619594257254026</v>
      </c>
      <c r="AU2147">
        <f t="shared" si="620"/>
        <v>-0.93969262078590832</v>
      </c>
      <c r="AV2147">
        <f t="shared" si="582"/>
        <v>0.11649391433705081</v>
      </c>
      <c r="AX2147">
        <f t="shared" si="621"/>
        <v>18</v>
      </c>
      <c r="AZ2147">
        <f t="shared" si="583"/>
        <v>-7.136236504873715E-2</v>
      </c>
      <c r="BB2147">
        <f t="shared" si="622"/>
        <v>-0.98480775301220802</v>
      </c>
      <c r="BC2147">
        <f t="shared" si="584"/>
        <v>-6.2705683055999495E-2</v>
      </c>
      <c r="BE2147">
        <f t="shared" si="623"/>
        <v>21</v>
      </c>
      <c r="BG2147">
        <f t="shared" si="585"/>
        <v>5.7868969256944878</v>
      </c>
      <c r="BI2147">
        <f t="shared" si="624"/>
        <v>0</v>
      </c>
      <c r="BJ2147">
        <f t="shared" si="586"/>
        <v>1</v>
      </c>
      <c r="BL2147" t="e">
        <f t="shared" si="625"/>
        <v>#DIV/0!</v>
      </c>
      <c r="BN2147" t="e">
        <f t="shared" si="587"/>
        <v>#DIV/0!</v>
      </c>
      <c r="EL2147">
        <v>-6</v>
      </c>
      <c r="EM2147">
        <f t="shared" si="588"/>
        <v>-285.7513075690336</v>
      </c>
      <c r="EN2147">
        <f t="shared" si="626"/>
        <v>1.9400000000000015</v>
      </c>
      <c r="EO2147" s="8">
        <f t="shared" si="627"/>
        <v>-2</v>
      </c>
      <c r="EQ2147">
        <f t="shared" si="628"/>
        <v>0.17364817766693033</v>
      </c>
      <c r="ER2147">
        <f t="shared" si="589"/>
        <v>0.9986996072255625</v>
      </c>
      <c r="ES2147">
        <f t="shared" si="590"/>
        <v>17.660257631345079</v>
      </c>
      <c r="ET2147">
        <f t="shared" si="591"/>
        <v>17.660257631345079</v>
      </c>
      <c r="EU2147" s="8">
        <f t="shared" si="629"/>
        <v>-4</v>
      </c>
      <c r="EW2147">
        <f t="shared" si="630"/>
        <v>0.34202014332566871</v>
      </c>
      <c r="EX2147">
        <f t="shared" si="592"/>
        <v>0.99441584371801539</v>
      </c>
      <c r="EZ2147">
        <f t="shared" si="593"/>
        <v>17.286082959411889</v>
      </c>
      <c r="FB2147" s="8">
        <f t="shared" ref="FB2147:FB2210" si="648">IF($B2147&lt;-ABS(FB$1948),-ABS(FB$1948),IF($B2147&gt;ABS(FB$1948),ABS(FB$1948),$B2147))</f>
        <v>-6</v>
      </c>
      <c r="FD2147">
        <f t="shared" si="631"/>
        <v>0.49999999999999994</v>
      </c>
      <c r="FE2147">
        <f t="shared" si="594"/>
        <v>0.9860254037844387</v>
      </c>
      <c r="FG2147">
        <f t="shared" si="595"/>
        <v>16.670248639404857</v>
      </c>
      <c r="FI2147" s="8">
        <f t="shared" si="632"/>
        <v>-6</v>
      </c>
      <c r="FK2147">
        <f t="shared" si="633"/>
        <v>0.64278760968653925</v>
      </c>
      <c r="FL2147">
        <f t="shared" si="596"/>
        <v>0.92031346944374737</v>
      </c>
      <c r="FN2147">
        <f t="shared" si="597"/>
        <v>9.7857329383983345</v>
      </c>
      <c r="FP2147" s="8">
        <f t="shared" si="634"/>
        <v>-6</v>
      </c>
      <c r="FQ2147" s="8">
        <f t="shared" si="635"/>
        <v>-6</v>
      </c>
      <c r="FR2147">
        <f t="shared" si="636"/>
        <v>0.76604444311897801</v>
      </c>
      <c r="FS2147">
        <f t="shared" si="598"/>
        <v>0.8266382760350941</v>
      </c>
      <c r="FT2147">
        <f t="shared" si="599"/>
        <v>6.6350847906445329</v>
      </c>
      <c r="FU2147">
        <f t="shared" si="637"/>
        <v>6.6350847906445329</v>
      </c>
      <c r="FW2147" s="8">
        <f t="shared" si="638"/>
        <v>-6</v>
      </c>
      <c r="FY2147">
        <f t="shared" si="639"/>
        <v>0.8660254037844386</v>
      </c>
      <c r="FZ2147">
        <f t="shared" si="600"/>
        <v>0.70784609690826539</v>
      </c>
      <c r="GB2147">
        <f t="shared" si="601"/>
        <v>4.6089500210726699</v>
      </c>
      <c r="GD2147" s="8">
        <f t="shared" si="640"/>
        <v>-6</v>
      </c>
      <c r="GF2147">
        <f t="shared" si="641"/>
        <v>0.93969262078590832</v>
      </c>
      <c r="GG2147">
        <f t="shared" si="602"/>
        <v>0.56754637231428684</v>
      </c>
      <c r="GI2147">
        <f t="shared" si="603"/>
        <v>3.0954586964223498</v>
      </c>
      <c r="GK2147" s="8">
        <f t="shared" si="642"/>
        <v>-6</v>
      </c>
      <c r="GM2147">
        <f t="shared" si="643"/>
        <v>0.98480775301220802</v>
      </c>
      <c r="GN2147">
        <f t="shared" si="604"/>
        <v>0.41000203838986032</v>
      </c>
      <c r="GP2147">
        <f t="shared" si="605"/>
        <v>1.8461254692122708</v>
      </c>
      <c r="GR2147" s="8">
        <f t="shared" si="644"/>
        <v>-6</v>
      </c>
      <c r="GT2147">
        <f t="shared" si="645"/>
        <v>0.98480775301220802</v>
      </c>
      <c r="GU2147">
        <f t="shared" si="606"/>
        <v>0.41000203838986032</v>
      </c>
      <c r="GW2147">
        <f t="shared" si="607"/>
        <v>1.8461254692122708</v>
      </c>
      <c r="GY2147" s="8">
        <f t="shared" si="646"/>
        <v>-6</v>
      </c>
      <c r="HA2147">
        <f t="shared" si="647"/>
        <v>1</v>
      </c>
      <c r="HB2147">
        <f t="shared" si="608"/>
        <v>0.24000000000000005</v>
      </c>
      <c r="HD2147">
        <f t="shared" si="609"/>
        <v>0.73067780097680668</v>
      </c>
    </row>
    <row r="2148" spans="1:212" x14ac:dyDescent="0.2">
      <c r="A2148">
        <v>-5</v>
      </c>
      <c r="B2148">
        <f t="shared" si="565"/>
        <v>-5</v>
      </c>
      <c r="C2148">
        <f t="shared" si="566"/>
        <v>-0.17364817766693033</v>
      </c>
      <c r="D2148">
        <f t="shared" si="564"/>
        <v>0.96396997169217635</v>
      </c>
      <c r="E2148">
        <f t="shared" si="610"/>
        <v>-3</v>
      </c>
      <c r="G2148">
        <f t="shared" si="567"/>
        <v>-13.297418619832047</v>
      </c>
      <c r="M2148">
        <f t="shared" si="568"/>
        <v>-0.34202014332566871</v>
      </c>
      <c r="N2148">
        <f t="shared" si="569"/>
        <v>0.8712885921207747</v>
      </c>
      <c r="O2148">
        <f t="shared" si="611"/>
        <v>5</v>
      </c>
      <c r="P2148">
        <f t="shared" si="570"/>
        <v>-10.872961333902383</v>
      </c>
      <c r="Q2148">
        <f t="shared" si="571"/>
        <v>-10.872961333902385</v>
      </c>
      <c r="R2148">
        <f t="shared" si="572"/>
        <v>-0.49999999999999994</v>
      </c>
      <c r="S2148">
        <f t="shared" si="573"/>
        <v>0.76602540378443873</v>
      </c>
      <c r="U2148">
        <f t="shared" si="612"/>
        <v>7</v>
      </c>
      <c r="X2148">
        <f t="shared" si="574"/>
        <v>-9.3833939954901346</v>
      </c>
      <c r="Z2148">
        <f t="shared" si="613"/>
        <v>-0.64278760968653925</v>
      </c>
      <c r="AA2148">
        <f t="shared" si="575"/>
        <v>0.63748692118167016</v>
      </c>
      <c r="AB2148">
        <f t="shared" si="614"/>
        <v>-5</v>
      </c>
      <c r="AC2148">
        <f t="shared" si="615"/>
        <v>10</v>
      </c>
      <c r="AE2148">
        <f t="shared" si="576"/>
        <v>-8.4794981488239323</v>
      </c>
      <c r="AG2148">
        <f t="shared" si="616"/>
        <v>-0.76604444311897801</v>
      </c>
      <c r="AH2148">
        <f t="shared" si="577"/>
        <v>0.4895787210627438</v>
      </c>
      <c r="AJ2148">
        <f t="shared" si="617"/>
        <v>12</v>
      </c>
      <c r="AL2148">
        <f t="shared" si="578"/>
        <v>-6.3761020317433292</v>
      </c>
      <c r="AN2148">
        <f t="shared" si="618"/>
        <v>-0.8660254037844386</v>
      </c>
      <c r="AO2148">
        <f t="shared" si="579"/>
        <v>0.32679491924311244</v>
      </c>
      <c r="AP2148">
        <f t="shared" si="580"/>
        <v>-5</v>
      </c>
      <c r="AQ2148">
        <f t="shared" si="619"/>
        <v>15</v>
      </c>
      <c r="AS2148">
        <f t="shared" si="581"/>
        <v>-3.8619594257254026</v>
      </c>
      <c r="AU2148">
        <f t="shared" si="620"/>
        <v>-0.93969262078590832</v>
      </c>
      <c r="AV2148">
        <f t="shared" si="582"/>
        <v>0.15408161916848714</v>
      </c>
      <c r="AX2148">
        <f t="shared" si="621"/>
        <v>18</v>
      </c>
      <c r="AZ2148">
        <f t="shared" si="583"/>
        <v>-7.136236504873715E-2</v>
      </c>
      <c r="BB2148">
        <f t="shared" si="622"/>
        <v>-0.98480775301220802</v>
      </c>
      <c r="BC2148">
        <f t="shared" si="584"/>
        <v>-2.3313372935511195E-2</v>
      </c>
      <c r="BE2148">
        <f t="shared" si="623"/>
        <v>21</v>
      </c>
      <c r="BG2148">
        <f t="shared" si="585"/>
        <v>5.7868969256944878</v>
      </c>
      <c r="BI2148">
        <f t="shared" si="624"/>
        <v>0</v>
      </c>
      <c r="BJ2148">
        <f t="shared" si="586"/>
        <v>1</v>
      </c>
      <c r="BL2148" t="e">
        <f t="shared" si="625"/>
        <v>#DIV/0!</v>
      </c>
      <c r="BN2148" t="e">
        <f t="shared" si="587"/>
        <v>#DIV/0!</v>
      </c>
      <c r="EL2148">
        <v>-5</v>
      </c>
      <c r="EM2148">
        <f t="shared" si="588"/>
        <v>-285.7513075690336</v>
      </c>
      <c r="EN2148">
        <f t="shared" si="626"/>
        <v>1.9500000000000015</v>
      </c>
      <c r="EO2148" s="8">
        <f t="shared" si="627"/>
        <v>-2</v>
      </c>
      <c r="EQ2148">
        <f t="shared" si="628"/>
        <v>0.17364817766693033</v>
      </c>
      <c r="ER2148">
        <f t="shared" si="589"/>
        <v>0.9986996072255625</v>
      </c>
      <c r="ES2148">
        <f t="shared" si="590"/>
        <v>17.660257631345079</v>
      </c>
      <c r="ET2148">
        <f t="shared" si="591"/>
        <v>17.660257631345079</v>
      </c>
      <c r="EU2148" s="8">
        <f t="shared" si="629"/>
        <v>-4</v>
      </c>
      <c r="EW2148">
        <f t="shared" si="630"/>
        <v>0.34202014332566871</v>
      </c>
      <c r="EX2148">
        <f t="shared" si="592"/>
        <v>0.99441584371801539</v>
      </c>
      <c r="EZ2148">
        <f t="shared" si="593"/>
        <v>17.286082959411889</v>
      </c>
      <c r="FB2148" s="8">
        <f t="shared" si="648"/>
        <v>-5</v>
      </c>
      <c r="FD2148">
        <f t="shared" si="631"/>
        <v>0.49999999999999994</v>
      </c>
      <c r="FE2148">
        <f t="shared" si="594"/>
        <v>0.96602540378443869</v>
      </c>
      <c r="FG2148">
        <f t="shared" si="595"/>
        <v>12.077643476989946</v>
      </c>
      <c r="FI2148" s="8">
        <f t="shared" si="632"/>
        <v>-5</v>
      </c>
      <c r="FK2148">
        <f t="shared" si="633"/>
        <v>0.64278760968653925</v>
      </c>
      <c r="FL2148">
        <f t="shared" si="596"/>
        <v>0.89460196505628586</v>
      </c>
      <c r="FN2148">
        <f t="shared" si="597"/>
        <v>7.6200804992817188</v>
      </c>
      <c r="FP2148" s="8">
        <f t="shared" si="634"/>
        <v>-5</v>
      </c>
      <c r="FQ2148" s="8">
        <f t="shared" si="635"/>
        <v>-5</v>
      </c>
      <c r="FR2148">
        <f t="shared" si="636"/>
        <v>0.76604444311897801</v>
      </c>
      <c r="FS2148">
        <f t="shared" si="598"/>
        <v>0.79599649831033492</v>
      </c>
      <c r="FT2148">
        <f t="shared" si="599"/>
        <v>5.245884170490454</v>
      </c>
      <c r="FU2148">
        <f t="shared" si="637"/>
        <v>5.245884170490454</v>
      </c>
      <c r="FW2148" s="8">
        <f t="shared" si="638"/>
        <v>-5</v>
      </c>
      <c r="FY2148">
        <f t="shared" si="639"/>
        <v>0.8660254037844386</v>
      </c>
      <c r="FZ2148">
        <f t="shared" si="600"/>
        <v>0.67320508075688779</v>
      </c>
      <c r="GB2148">
        <f t="shared" si="601"/>
        <v>3.6537489778042387</v>
      </c>
      <c r="GD2148" s="8">
        <f t="shared" si="640"/>
        <v>-5</v>
      </c>
      <c r="GF2148">
        <f t="shared" si="641"/>
        <v>0.93969262078590832</v>
      </c>
      <c r="GG2148">
        <f t="shared" si="602"/>
        <v>0.52995866748285048</v>
      </c>
      <c r="GI2148">
        <f t="shared" si="603"/>
        <v>2.4388067373764701</v>
      </c>
      <c r="GK2148" s="8">
        <f t="shared" si="642"/>
        <v>-5</v>
      </c>
      <c r="GM2148">
        <f t="shared" si="643"/>
        <v>0.98480775301220802</v>
      </c>
      <c r="GN2148">
        <f t="shared" si="604"/>
        <v>0.370609728269372</v>
      </c>
      <c r="GP2148">
        <f t="shared" si="605"/>
        <v>1.4220812024707357</v>
      </c>
      <c r="GR2148" s="8">
        <f t="shared" si="644"/>
        <v>-5</v>
      </c>
      <c r="GT2148">
        <f t="shared" si="645"/>
        <v>0.98480775301220802</v>
      </c>
      <c r="GU2148">
        <f t="shared" si="606"/>
        <v>0.370609728269372</v>
      </c>
      <c r="GW2148">
        <f t="shared" si="607"/>
        <v>1.4220812024707357</v>
      </c>
      <c r="GY2148" s="8">
        <f t="shared" si="646"/>
        <v>-5</v>
      </c>
      <c r="HA2148">
        <f t="shared" si="647"/>
        <v>1</v>
      </c>
      <c r="HB2148">
        <f t="shared" si="608"/>
        <v>0.20000000000000007</v>
      </c>
      <c r="HD2148">
        <f t="shared" si="609"/>
        <v>0.50510257216822085</v>
      </c>
    </row>
    <row r="2149" spans="1:212" x14ac:dyDescent="0.2">
      <c r="A2149">
        <v>-4</v>
      </c>
      <c r="B2149">
        <f t="shared" si="565"/>
        <v>-4</v>
      </c>
      <c r="C2149">
        <f t="shared" si="566"/>
        <v>-0.17364817766693033</v>
      </c>
      <c r="D2149">
        <f t="shared" si="564"/>
        <v>0.96396997169217635</v>
      </c>
      <c r="E2149">
        <f t="shared" si="610"/>
        <v>-3</v>
      </c>
      <c r="G2149">
        <f t="shared" si="567"/>
        <v>-13.297418619832047</v>
      </c>
      <c r="M2149">
        <f t="shared" si="568"/>
        <v>-0.34202014332566871</v>
      </c>
      <c r="N2149">
        <f t="shared" si="569"/>
        <v>0.8712885921207747</v>
      </c>
      <c r="O2149">
        <f t="shared" si="611"/>
        <v>5</v>
      </c>
      <c r="P2149">
        <f t="shared" si="570"/>
        <v>-10.872961333902383</v>
      </c>
      <c r="Q2149">
        <f t="shared" si="571"/>
        <v>-10.872961333902385</v>
      </c>
      <c r="R2149">
        <f t="shared" si="572"/>
        <v>-0.49999999999999994</v>
      </c>
      <c r="S2149">
        <f t="shared" si="573"/>
        <v>0.78602540378443875</v>
      </c>
      <c r="U2149">
        <f t="shared" si="612"/>
        <v>7</v>
      </c>
      <c r="X2149">
        <f t="shared" si="574"/>
        <v>-9.3833939954901346</v>
      </c>
      <c r="Z2149">
        <f t="shared" si="613"/>
        <v>-0.64278760968653925</v>
      </c>
      <c r="AA2149">
        <f t="shared" si="575"/>
        <v>0.66319842556913178</v>
      </c>
      <c r="AB2149">
        <f t="shared" si="614"/>
        <v>-4</v>
      </c>
      <c r="AC2149">
        <f t="shared" si="615"/>
        <v>10</v>
      </c>
      <c r="AE2149">
        <f t="shared" si="576"/>
        <v>-8.4794981488239323</v>
      </c>
      <c r="AG2149">
        <f t="shared" si="616"/>
        <v>-0.76604444311897801</v>
      </c>
      <c r="AH2149">
        <f t="shared" si="577"/>
        <v>0.52022049878750287</v>
      </c>
      <c r="AJ2149">
        <f t="shared" si="617"/>
        <v>12</v>
      </c>
      <c r="AL2149">
        <f t="shared" si="578"/>
        <v>-6.3761020317433292</v>
      </c>
      <c r="AN2149">
        <f t="shared" si="618"/>
        <v>-0.8660254037844386</v>
      </c>
      <c r="AO2149">
        <f t="shared" si="579"/>
        <v>0.36143593539448993</v>
      </c>
      <c r="AP2149">
        <f t="shared" si="580"/>
        <v>-4</v>
      </c>
      <c r="AQ2149">
        <f t="shared" si="619"/>
        <v>15</v>
      </c>
      <c r="AS2149">
        <f t="shared" si="581"/>
        <v>-3.8619594257254026</v>
      </c>
      <c r="AU2149">
        <f t="shared" si="620"/>
        <v>-0.93969262078590832</v>
      </c>
      <c r="AV2149">
        <f t="shared" si="582"/>
        <v>0.19166932399992348</v>
      </c>
      <c r="AX2149">
        <f t="shared" si="621"/>
        <v>18</v>
      </c>
      <c r="AZ2149">
        <f t="shared" si="583"/>
        <v>-7.136236504873715E-2</v>
      </c>
      <c r="BB2149">
        <f t="shared" si="622"/>
        <v>-0.98480775301220802</v>
      </c>
      <c r="BC2149">
        <f t="shared" si="584"/>
        <v>1.6078937184977132E-2</v>
      </c>
      <c r="BE2149">
        <f t="shared" si="623"/>
        <v>21</v>
      </c>
      <c r="BG2149">
        <f t="shared" si="585"/>
        <v>5.7868969256944878</v>
      </c>
      <c r="BI2149">
        <f t="shared" si="624"/>
        <v>0</v>
      </c>
      <c r="BJ2149">
        <f t="shared" si="586"/>
        <v>1</v>
      </c>
      <c r="BL2149" t="e">
        <f t="shared" si="625"/>
        <v>#DIV/0!</v>
      </c>
      <c r="BN2149" t="e">
        <f t="shared" si="587"/>
        <v>#DIV/0!</v>
      </c>
      <c r="EL2149">
        <v>-4</v>
      </c>
      <c r="EM2149">
        <f t="shared" si="588"/>
        <v>-285.7513075690336</v>
      </c>
      <c r="EN2149">
        <f t="shared" si="626"/>
        <v>1.9600000000000015</v>
      </c>
      <c r="EO2149" s="8">
        <f t="shared" si="627"/>
        <v>-2</v>
      </c>
      <c r="EQ2149">
        <f t="shared" si="628"/>
        <v>0.17364817766693033</v>
      </c>
      <c r="ER2149">
        <f t="shared" si="589"/>
        <v>0.9986996072255625</v>
      </c>
      <c r="ES2149">
        <f t="shared" si="590"/>
        <v>17.660257631345079</v>
      </c>
      <c r="ET2149">
        <f t="shared" si="591"/>
        <v>17.660257631345079</v>
      </c>
      <c r="EU2149" s="8">
        <f t="shared" si="629"/>
        <v>-4</v>
      </c>
      <c r="EW2149">
        <f t="shared" si="630"/>
        <v>0.34202014332566871</v>
      </c>
      <c r="EX2149">
        <f t="shared" si="592"/>
        <v>0.99441584371801539</v>
      </c>
      <c r="EZ2149">
        <f t="shared" si="593"/>
        <v>17.286082959411889</v>
      </c>
      <c r="FB2149" s="8">
        <f t="shared" si="648"/>
        <v>-4</v>
      </c>
      <c r="FD2149">
        <f t="shared" si="631"/>
        <v>0.49999999999999994</v>
      </c>
      <c r="FE2149">
        <f t="shared" si="594"/>
        <v>0.94602540378443867</v>
      </c>
      <c r="FG2149">
        <f t="shared" si="595"/>
        <v>8.7953760152780944</v>
      </c>
      <c r="FI2149" s="8">
        <f t="shared" si="632"/>
        <v>-4</v>
      </c>
      <c r="FK2149">
        <f t="shared" si="633"/>
        <v>0.64278760968653925</v>
      </c>
      <c r="FL2149">
        <f t="shared" si="596"/>
        <v>0.86889046066882425</v>
      </c>
      <c r="FN2149">
        <f t="shared" si="597"/>
        <v>5.7477460675078795</v>
      </c>
      <c r="FP2149" s="8">
        <f t="shared" si="634"/>
        <v>-4</v>
      </c>
      <c r="FQ2149" s="8">
        <f t="shared" si="635"/>
        <v>-4</v>
      </c>
      <c r="FR2149">
        <f t="shared" si="636"/>
        <v>0.76604444311897801</v>
      </c>
      <c r="FS2149">
        <f t="shared" si="598"/>
        <v>0.76535472058557585</v>
      </c>
      <c r="FT2149">
        <f t="shared" si="599"/>
        <v>3.9957129670025755</v>
      </c>
      <c r="FU2149">
        <f t="shared" si="637"/>
        <v>3.9957129670025755</v>
      </c>
      <c r="FW2149" s="8">
        <f t="shared" si="638"/>
        <v>-4</v>
      </c>
      <c r="FY2149">
        <f t="shared" si="639"/>
        <v>0.8660254037844386</v>
      </c>
      <c r="FZ2149">
        <f t="shared" si="600"/>
        <v>0.6385640646055103</v>
      </c>
      <c r="GB2149">
        <f t="shared" si="601"/>
        <v>2.7844661067514553</v>
      </c>
      <c r="GD2149" s="8">
        <f t="shared" si="640"/>
        <v>-4</v>
      </c>
      <c r="GF2149">
        <f t="shared" si="641"/>
        <v>0.93969262078590832</v>
      </c>
      <c r="GG2149">
        <f t="shared" si="602"/>
        <v>0.49237096265141417</v>
      </c>
      <c r="GI2149">
        <f t="shared" si="603"/>
        <v>1.8438787110889507</v>
      </c>
      <c r="GK2149" s="8">
        <f t="shared" si="642"/>
        <v>-4</v>
      </c>
      <c r="GM2149">
        <f t="shared" si="643"/>
        <v>0.98480775301220802</v>
      </c>
      <c r="GN2149">
        <f t="shared" si="604"/>
        <v>0.33121741814888372</v>
      </c>
      <c r="GP2149">
        <f t="shared" si="605"/>
        <v>1.0472422494129716</v>
      </c>
      <c r="GR2149" s="8">
        <f t="shared" si="644"/>
        <v>-4</v>
      </c>
      <c r="GT2149">
        <f t="shared" si="645"/>
        <v>0.98480775301220802</v>
      </c>
      <c r="GU2149">
        <f t="shared" si="606"/>
        <v>0.33121741814888372</v>
      </c>
      <c r="GW2149">
        <f t="shared" si="607"/>
        <v>1.0472422494129716</v>
      </c>
      <c r="GY2149" s="8">
        <f t="shared" si="646"/>
        <v>-4</v>
      </c>
      <c r="HA2149">
        <f t="shared" si="647"/>
        <v>1</v>
      </c>
      <c r="HB2149">
        <f t="shared" si="608"/>
        <v>0.16000000000000006</v>
      </c>
      <c r="HD2149">
        <f t="shared" si="609"/>
        <v>0.32207464149387022</v>
      </c>
    </row>
    <row r="2150" spans="1:212" x14ac:dyDescent="0.2">
      <c r="A2150">
        <v>-3</v>
      </c>
      <c r="B2150">
        <f t="shared" si="565"/>
        <v>-3</v>
      </c>
      <c r="C2150">
        <f t="shared" si="566"/>
        <v>-0.17364817766693033</v>
      </c>
      <c r="D2150">
        <f t="shared" si="564"/>
        <v>0.96396997169217635</v>
      </c>
      <c r="E2150">
        <f t="shared" si="610"/>
        <v>-3</v>
      </c>
      <c r="G2150">
        <f t="shared" si="567"/>
        <v>-13.297418619832047</v>
      </c>
      <c r="M2150">
        <f t="shared" si="568"/>
        <v>-0.34202014332566871</v>
      </c>
      <c r="N2150">
        <f t="shared" si="569"/>
        <v>0.8712885921207747</v>
      </c>
      <c r="O2150">
        <f t="shared" si="611"/>
        <v>5</v>
      </c>
      <c r="P2150">
        <f t="shared" si="570"/>
        <v>-10.872961333902383</v>
      </c>
      <c r="Q2150">
        <f t="shared" si="571"/>
        <v>-10.872961333902385</v>
      </c>
      <c r="R2150">
        <f t="shared" si="572"/>
        <v>-0.49999999999999994</v>
      </c>
      <c r="S2150">
        <f t="shared" si="573"/>
        <v>0.80602540378443877</v>
      </c>
      <c r="U2150">
        <f t="shared" si="612"/>
        <v>7</v>
      </c>
      <c r="X2150">
        <f t="shared" si="574"/>
        <v>-9.3833939954901346</v>
      </c>
      <c r="Z2150">
        <f t="shared" si="613"/>
        <v>-0.64278760968653925</v>
      </c>
      <c r="AA2150">
        <f t="shared" si="575"/>
        <v>0.68890992995659328</v>
      </c>
      <c r="AB2150">
        <f t="shared" si="614"/>
        <v>-3</v>
      </c>
      <c r="AC2150">
        <f t="shared" si="615"/>
        <v>10</v>
      </c>
      <c r="AE2150">
        <f t="shared" si="576"/>
        <v>-8.4794981488239323</v>
      </c>
      <c r="AG2150">
        <f t="shared" si="616"/>
        <v>-0.76604444311897801</v>
      </c>
      <c r="AH2150">
        <f t="shared" si="577"/>
        <v>0.55086227651226205</v>
      </c>
      <c r="AJ2150">
        <f t="shared" si="617"/>
        <v>12</v>
      </c>
      <c r="AL2150">
        <f t="shared" si="578"/>
        <v>-6.3761020317433292</v>
      </c>
      <c r="AN2150">
        <f t="shared" si="618"/>
        <v>-0.8660254037844386</v>
      </c>
      <c r="AO2150">
        <f t="shared" si="579"/>
        <v>0.39607695154586753</v>
      </c>
      <c r="AP2150">
        <f t="shared" si="580"/>
        <v>-3</v>
      </c>
      <c r="AQ2150">
        <f t="shared" si="619"/>
        <v>15</v>
      </c>
      <c r="AS2150">
        <f t="shared" si="581"/>
        <v>-3.8619594257254026</v>
      </c>
      <c r="AU2150">
        <f t="shared" si="620"/>
        <v>-0.93969262078590832</v>
      </c>
      <c r="AV2150">
        <f t="shared" si="582"/>
        <v>0.22925702883135982</v>
      </c>
      <c r="AX2150">
        <f t="shared" si="621"/>
        <v>18</v>
      </c>
      <c r="AZ2150">
        <f t="shared" si="583"/>
        <v>-7.136236504873715E-2</v>
      </c>
      <c r="BB2150">
        <f t="shared" si="622"/>
        <v>-0.98480775301220802</v>
      </c>
      <c r="BC2150">
        <f t="shared" si="584"/>
        <v>5.547124730546546E-2</v>
      </c>
      <c r="BE2150">
        <f t="shared" si="623"/>
        <v>21</v>
      </c>
      <c r="BG2150">
        <f t="shared" si="585"/>
        <v>5.7868969256944878</v>
      </c>
      <c r="BI2150">
        <f t="shared" si="624"/>
        <v>0</v>
      </c>
      <c r="BJ2150">
        <f t="shared" si="586"/>
        <v>1</v>
      </c>
      <c r="BL2150" t="e">
        <f t="shared" si="625"/>
        <v>#DIV/0!</v>
      </c>
      <c r="BN2150" t="e">
        <f t="shared" si="587"/>
        <v>#DIV/0!</v>
      </c>
      <c r="EL2150">
        <v>-3</v>
      </c>
      <c r="EM2150">
        <f t="shared" si="588"/>
        <v>-285.7513075690336</v>
      </c>
      <c r="EN2150">
        <f t="shared" si="626"/>
        <v>1.9700000000000015</v>
      </c>
      <c r="EO2150" s="8">
        <f t="shared" si="627"/>
        <v>-2</v>
      </c>
      <c r="EQ2150">
        <f t="shared" si="628"/>
        <v>0.17364817766693033</v>
      </c>
      <c r="ER2150">
        <f t="shared" si="589"/>
        <v>0.9986996072255625</v>
      </c>
      <c r="ES2150">
        <f t="shared" si="590"/>
        <v>17.660257631345079</v>
      </c>
      <c r="ET2150">
        <f t="shared" si="591"/>
        <v>17.660257631345079</v>
      </c>
      <c r="EU2150" s="8">
        <f t="shared" si="629"/>
        <v>-3</v>
      </c>
      <c r="EW2150">
        <f t="shared" si="630"/>
        <v>0.34202014332566871</v>
      </c>
      <c r="EX2150">
        <f t="shared" si="592"/>
        <v>0.98073503798498862</v>
      </c>
      <c r="EZ2150">
        <f t="shared" si="593"/>
        <v>10.721401081275273</v>
      </c>
      <c r="FB2150" s="8">
        <f t="shared" si="648"/>
        <v>-3</v>
      </c>
      <c r="FD2150">
        <f t="shared" si="631"/>
        <v>0.49999999999999994</v>
      </c>
      <c r="FE2150">
        <f t="shared" si="594"/>
        <v>0.92602540378443865</v>
      </c>
      <c r="FG2150">
        <f t="shared" si="595"/>
        <v>6.1269403947142571</v>
      </c>
      <c r="FI2150" s="8">
        <f t="shared" si="632"/>
        <v>-3</v>
      </c>
      <c r="FK2150">
        <f t="shared" si="633"/>
        <v>0.64278760968653925</v>
      </c>
      <c r="FL2150">
        <f t="shared" si="596"/>
        <v>0.84317895628136275</v>
      </c>
      <c r="FN2150">
        <f t="shared" si="597"/>
        <v>4.0897881141565504</v>
      </c>
      <c r="FP2150" s="8">
        <f t="shared" si="634"/>
        <v>-3</v>
      </c>
      <c r="FQ2150" s="8">
        <f t="shared" si="635"/>
        <v>-3</v>
      </c>
      <c r="FR2150">
        <f t="shared" si="636"/>
        <v>0.76604444311897801</v>
      </c>
      <c r="FS2150">
        <f t="shared" si="598"/>
        <v>0.73471294286081668</v>
      </c>
      <c r="FT2150">
        <f t="shared" si="599"/>
        <v>2.8610060001948603</v>
      </c>
      <c r="FU2150">
        <f t="shared" si="637"/>
        <v>2.8610060001948603</v>
      </c>
      <c r="FW2150" s="8">
        <f t="shared" si="638"/>
        <v>-3</v>
      </c>
      <c r="FY2150">
        <f t="shared" si="639"/>
        <v>0.8660254037844386</v>
      </c>
      <c r="FZ2150">
        <f t="shared" si="600"/>
        <v>0.60392304845413269</v>
      </c>
      <c r="GB2150">
        <f t="shared" si="601"/>
        <v>1.9913611958126438</v>
      </c>
      <c r="GD2150" s="8">
        <f t="shared" si="640"/>
        <v>-3</v>
      </c>
      <c r="GF2150">
        <f t="shared" si="641"/>
        <v>0.93969262078590832</v>
      </c>
      <c r="GG2150">
        <f t="shared" si="602"/>
        <v>0.45478325781997786</v>
      </c>
      <c r="GI2150">
        <f t="shared" si="603"/>
        <v>1.3060247138630274</v>
      </c>
      <c r="GK2150" s="8">
        <f t="shared" si="642"/>
        <v>-3</v>
      </c>
      <c r="GM2150">
        <f t="shared" si="643"/>
        <v>0.98480775301220802</v>
      </c>
      <c r="GN2150">
        <f t="shared" si="604"/>
        <v>0.29182510802839534</v>
      </c>
      <c r="GP2150">
        <f t="shared" si="605"/>
        <v>0.71932964488561879</v>
      </c>
      <c r="GR2150" s="8">
        <f t="shared" si="644"/>
        <v>-3</v>
      </c>
      <c r="GT2150">
        <f t="shared" si="645"/>
        <v>0.98480775301220802</v>
      </c>
      <c r="GU2150">
        <f t="shared" si="606"/>
        <v>0.29182510802839534</v>
      </c>
      <c r="GW2150">
        <f t="shared" si="607"/>
        <v>0.71932964488561879</v>
      </c>
      <c r="GY2150" s="8">
        <f t="shared" si="646"/>
        <v>-3</v>
      </c>
      <c r="HA2150">
        <f t="shared" si="647"/>
        <v>1</v>
      </c>
      <c r="HB2150">
        <f t="shared" si="608"/>
        <v>0.12000000000000005</v>
      </c>
      <c r="HD2150">
        <f t="shared" si="609"/>
        <v>0.18065270801828603</v>
      </c>
    </row>
    <row r="2151" spans="1:212" x14ac:dyDescent="0.2">
      <c r="A2151">
        <v>-2</v>
      </c>
      <c r="B2151">
        <f t="shared" si="565"/>
        <v>-2</v>
      </c>
      <c r="C2151">
        <f t="shared" si="566"/>
        <v>-0.17364817766693033</v>
      </c>
      <c r="D2151">
        <f t="shared" si="564"/>
        <v>0.97091589879885354</v>
      </c>
      <c r="E2151">
        <f t="shared" si="610"/>
        <v>-2</v>
      </c>
      <c r="G2151">
        <f t="shared" si="567"/>
        <v>-9.4692352970264526</v>
      </c>
      <c r="M2151">
        <f t="shared" si="568"/>
        <v>-0.34202014332566871</v>
      </c>
      <c r="N2151">
        <f t="shared" si="569"/>
        <v>0.8712885921207747</v>
      </c>
      <c r="O2151">
        <f t="shared" si="611"/>
        <v>5</v>
      </c>
      <c r="P2151">
        <f t="shared" si="570"/>
        <v>-10.872961333902383</v>
      </c>
      <c r="Q2151">
        <f t="shared" si="571"/>
        <v>-10.872961333902385</v>
      </c>
      <c r="R2151">
        <f t="shared" si="572"/>
        <v>-0.49999999999999994</v>
      </c>
      <c r="S2151">
        <f t="shared" si="573"/>
        <v>0.82602540378443867</v>
      </c>
      <c r="U2151">
        <f t="shared" si="612"/>
        <v>7</v>
      </c>
      <c r="X2151">
        <f t="shared" si="574"/>
        <v>-9.3833939954901346</v>
      </c>
      <c r="Z2151">
        <f t="shared" si="613"/>
        <v>-0.64278760968653925</v>
      </c>
      <c r="AA2151">
        <f t="shared" si="575"/>
        <v>0.7146214343440549</v>
      </c>
      <c r="AB2151">
        <f t="shared" si="614"/>
        <v>-2</v>
      </c>
      <c r="AC2151">
        <f t="shared" si="615"/>
        <v>10</v>
      </c>
      <c r="AE2151">
        <f t="shared" si="576"/>
        <v>-8.4794981488239323</v>
      </c>
      <c r="AG2151">
        <f t="shared" si="616"/>
        <v>-0.76604444311897801</v>
      </c>
      <c r="AH2151">
        <f t="shared" si="577"/>
        <v>0.58150405423702112</v>
      </c>
      <c r="AJ2151">
        <f t="shared" si="617"/>
        <v>12</v>
      </c>
      <c r="AL2151">
        <f t="shared" si="578"/>
        <v>-6.3761020317433292</v>
      </c>
      <c r="AN2151">
        <f t="shared" si="618"/>
        <v>-0.8660254037844386</v>
      </c>
      <c r="AO2151">
        <f t="shared" si="579"/>
        <v>0.43071796769724502</v>
      </c>
      <c r="AP2151">
        <f t="shared" si="580"/>
        <v>-2</v>
      </c>
      <c r="AQ2151">
        <f t="shared" si="619"/>
        <v>15</v>
      </c>
      <c r="AS2151">
        <f t="shared" si="581"/>
        <v>-3.8619594257254026</v>
      </c>
      <c r="AU2151">
        <f t="shared" si="620"/>
        <v>-0.93969262078590832</v>
      </c>
      <c r="AV2151">
        <f t="shared" si="582"/>
        <v>0.26684473366279615</v>
      </c>
      <c r="AX2151">
        <f t="shared" si="621"/>
        <v>18</v>
      </c>
      <c r="AZ2151">
        <f t="shared" si="583"/>
        <v>-7.136236504873715E-2</v>
      </c>
      <c r="BB2151">
        <f t="shared" si="622"/>
        <v>-0.98480775301220802</v>
      </c>
      <c r="BC2151">
        <f t="shared" si="584"/>
        <v>9.4863557425953773E-2</v>
      </c>
      <c r="BE2151">
        <f t="shared" si="623"/>
        <v>21</v>
      </c>
      <c r="BG2151">
        <f t="shared" si="585"/>
        <v>5.7868969256944878</v>
      </c>
      <c r="BI2151">
        <f t="shared" si="624"/>
        <v>0</v>
      </c>
      <c r="BJ2151">
        <f t="shared" si="586"/>
        <v>1</v>
      </c>
      <c r="BL2151" t="e">
        <f t="shared" si="625"/>
        <v>#DIV/0!</v>
      </c>
      <c r="BN2151" t="e">
        <f t="shared" si="587"/>
        <v>#DIV/0!</v>
      </c>
      <c r="EL2151">
        <v>-2</v>
      </c>
      <c r="EM2151">
        <f t="shared" si="588"/>
        <v>-285.7513075690336</v>
      </c>
      <c r="EN2151">
        <f t="shared" si="626"/>
        <v>1.9800000000000015</v>
      </c>
      <c r="EO2151" s="8">
        <f t="shared" si="627"/>
        <v>-2</v>
      </c>
      <c r="EQ2151">
        <f t="shared" si="628"/>
        <v>0.17364817766693033</v>
      </c>
      <c r="ER2151">
        <f t="shared" si="589"/>
        <v>0.9986996072255625</v>
      </c>
      <c r="ES2151">
        <f t="shared" si="590"/>
        <v>17.660257631345079</v>
      </c>
      <c r="ET2151">
        <f t="shared" si="591"/>
        <v>17.660257631345079</v>
      </c>
      <c r="EU2151" s="8">
        <f t="shared" si="629"/>
        <v>-2</v>
      </c>
      <c r="EW2151">
        <f t="shared" si="630"/>
        <v>0.34202014332566871</v>
      </c>
      <c r="EX2151">
        <f t="shared" si="592"/>
        <v>0.96705423225196196</v>
      </c>
      <c r="EZ2151">
        <f t="shared" si="593"/>
        <v>6.3921452592047245</v>
      </c>
      <c r="FB2151" s="8">
        <f t="shared" si="648"/>
        <v>-2</v>
      </c>
      <c r="FD2151">
        <f t="shared" si="631"/>
        <v>0.49999999999999994</v>
      </c>
      <c r="FE2151">
        <f t="shared" si="594"/>
        <v>0.90602540378443874</v>
      </c>
      <c r="FG2151">
        <f t="shared" si="595"/>
        <v>3.8388346435478184</v>
      </c>
      <c r="FI2151" s="8">
        <f t="shared" si="632"/>
        <v>-2</v>
      </c>
      <c r="FK2151">
        <f t="shared" si="633"/>
        <v>0.64278760968653925</v>
      </c>
      <c r="FL2151">
        <f t="shared" si="596"/>
        <v>0.81746745189390113</v>
      </c>
      <c r="FN2151">
        <f t="shared" si="597"/>
        <v>2.598557172794</v>
      </c>
      <c r="FP2151" s="8">
        <f t="shared" si="634"/>
        <v>-2</v>
      </c>
      <c r="FQ2151" s="8">
        <f t="shared" si="635"/>
        <v>-2</v>
      </c>
      <c r="FR2151">
        <f t="shared" si="636"/>
        <v>0.76604444311897801</v>
      </c>
      <c r="FS2151">
        <f t="shared" si="598"/>
        <v>0.70407116513605761</v>
      </c>
      <c r="FT2151">
        <f t="shared" si="599"/>
        <v>1.8247969397834203</v>
      </c>
      <c r="FU2151">
        <f t="shared" si="637"/>
        <v>1.8247969397834203</v>
      </c>
      <c r="FW2151" s="8">
        <f t="shared" si="638"/>
        <v>-2</v>
      </c>
      <c r="FY2151">
        <f t="shared" si="639"/>
        <v>0.8660254037844386</v>
      </c>
      <c r="FZ2151">
        <f t="shared" si="600"/>
        <v>0.5692820323027552</v>
      </c>
      <c r="GB2151">
        <f t="shared" si="601"/>
        <v>1.2667959794502821</v>
      </c>
      <c r="GD2151" s="8">
        <f t="shared" si="640"/>
        <v>-2</v>
      </c>
      <c r="GF2151">
        <f t="shared" si="641"/>
        <v>0.93969262078590832</v>
      </c>
      <c r="GG2151">
        <f t="shared" si="602"/>
        <v>0.4171955529885415</v>
      </c>
      <c r="GI2151">
        <f t="shared" si="603"/>
        <v>0.821435597344086</v>
      </c>
      <c r="GK2151" s="8">
        <f t="shared" si="642"/>
        <v>-2</v>
      </c>
      <c r="GM2151">
        <f t="shared" si="643"/>
        <v>0.98480775301220802</v>
      </c>
      <c r="GN2151">
        <f t="shared" si="604"/>
        <v>0.25243279790790707</v>
      </c>
      <c r="GP2151">
        <f t="shared" si="605"/>
        <v>0.43646397748985355</v>
      </c>
      <c r="GR2151" s="8">
        <f t="shared" si="644"/>
        <v>-2</v>
      </c>
      <c r="GT2151">
        <f t="shared" si="645"/>
        <v>0.98480775301220802</v>
      </c>
      <c r="GU2151">
        <f t="shared" si="606"/>
        <v>0.25243279790790707</v>
      </c>
      <c r="GW2151">
        <f t="shared" si="607"/>
        <v>0.43646397748985355</v>
      </c>
      <c r="GY2151" s="8">
        <f t="shared" si="646"/>
        <v>-2</v>
      </c>
      <c r="HA2151">
        <f t="shared" si="647"/>
        <v>1</v>
      </c>
      <c r="HB2151">
        <f t="shared" si="608"/>
        <v>8.0000000000000057E-2</v>
      </c>
      <c r="HD2151">
        <f t="shared" si="609"/>
        <v>8.0128411245775064E-2</v>
      </c>
    </row>
    <row r="2152" spans="1:212" x14ac:dyDescent="0.2">
      <c r="A2152">
        <v>-1</v>
      </c>
      <c r="B2152">
        <f t="shared" si="565"/>
        <v>-1</v>
      </c>
      <c r="C2152">
        <f t="shared" si="566"/>
        <v>-0.17364817766693033</v>
      </c>
      <c r="D2152">
        <f t="shared" si="564"/>
        <v>0.97786182590553083</v>
      </c>
      <c r="E2152">
        <f t="shared" si="610"/>
        <v>-1</v>
      </c>
      <c r="G2152">
        <f t="shared" si="567"/>
        <v>-5.1258044038808315</v>
      </c>
      <c r="M2152">
        <f t="shared" si="568"/>
        <v>-0.34202014332566871</v>
      </c>
      <c r="N2152">
        <f t="shared" si="569"/>
        <v>0.8712885921207747</v>
      </c>
      <c r="O2152">
        <f t="shared" si="611"/>
        <v>5</v>
      </c>
      <c r="P2152">
        <f t="shared" si="570"/>
        <v>-10.872961333902383</v>
      </c>
      <c r="Q2152">
        <f t="shared" si="571"/>
        <v>-10.872961333902385</v>
      </c>
      <c r="R2152">
        <f t="shared" si="572"/>
        <v>-0.49999999999999994</v>
      </c>
      <c r="S2152">
        <f t="shared" si="573"/>
        <v>0.84602540378443869</v>
      </c>
      <c r="U2152">
        <f t="shared" si="612"/>
        <v>7</v>
      </c>
      <c r="X2152">
        <f t="shared" si="574"/>
        <v>-9.3833939954901346</v>
      </c>
      <c r="Z2152">
        <f t="shared" si="613"/>
        <v>-0.64278760968653925</v>
      </c>
      <c r="AA2152">
        <f t="shared" si="575"/>
        <v>0.7403329387315164</v>
      </c>
      <c r="AB2152">
        <f t="shared" si="614"/>
        <v>-1</v>
      </c>
      <c r="AC2152">
        <f t="shared" si="615"/>
        <v>10</v>
      </c>
      <c r="AE2152">
        <f t="shared" si="576"/>
        <v>-8.4794981488239323</v>
      </c>
      <c r="AG2152">
        <f t="shared" si="616"/>
        <v>-0.76604444311897801</v>
      </c>
      <c r="AH2152">
        <f t="shared" si="577"/>
        <v>0.6121458319617803</v>
      </c>
      <c r="AJ2152">
        <f t="shared" si="617"/>
        <v>12</v>
      </c>
      <c r="AL2152">
        <f t="shared" si="578"/>
        <v>-6.3761020317433292</v>
      </c>
      <c r="AN2152">
        <f t="shared" si="618"/>
        <v>-0.8660254037844386</v>
      </c>
      <c r="AO2152">
        <f t="shared" si="579"/>
        <v>0.46535898384862256</v>
      </c>
      <c r="AP2152">
        <f t="shared" si="580"/>
        <v>-1</v>
      </c>
      <c r="AQ2152">
        <f t="shared" si="619"/>
        <v>15</v>
      </c>
      <c r="AS2152">
        <f t="shared" si="581"/>
        <v>-3.8619594257254026</v>
      </c>
      <c r="AU2152">
        <f t="shared" si="620"/>
        <v>-0.93969262078590832</v>
      </c>
      <c r="AV2152">
        <f t="shared" si="582"/>
        <v>0.30443243849423252</v>
      </c>
      <c r="AX2152">
        <f t="shared" si="621"/>
        <v>18</v>
      </c>
      <c r="AZ2152">
        <f t="shared" si="583"/>
        <v>-7.136236504873715E-2</v>
      </c>
      <c r="BB2152">
        <f t="shared" si="622"/>
        <v>-0.98480775301220802</v>
      </c>
      <c r="BC2152">
        <f t="shared" si="584"/>
        <v>0.13425586754644209</v>
      </c>
      <c r="BE2152">
        <f t="shared" si="623"/>
        <v>21</v>
      </c>
      <c r="BG2152">
        <f t="shared" si="585"/>
        <v>5.7868969256944878</v>
      </c>
      <c r="BI2152">
        <f t="shared" si="624"/>
        <v>0</v>
      </c>
      <c r="BJ2152">
        <f t="shared" si="586"/>
        <v>1</v>
      </c>
      <c r="BL2152" t="e">
        <f t="shared" si="625"/>
        <v>#DIV/0!</v>
      </c>
      <c r="BN2152" t="e">
        <f t="shared" si="587"/>
        <v>#DIV/0!</v>
      </c>
      <c r="EL2152">
        <v>-1</v>
      </c>
      <c r="EM2152">
        <f t="shared" si="588"/>
        <v>-285.7513075690336</v>
      </c>
      <c r="EN2152">
        <f t="shared" si="626"/>
        <v>1.9900000000000015</v>
      </c>
      <c r="EO2152" s="8">
        <f t="shared" si="627"/>
        <v>-1</v>
      </c>
      <c r="EQ2152">
        <f t="shared" si="628"/>
        <v>0.17364817766693033</v>
      </c>
      <c r="ER2152">
        <f t="shared" si="589"/>
        <v>0.99175368011888521</v>
      </c>
      <c r="ES2152">
        <f t="shared" si="590"/>
        <v>6.5490946287419725</v>
      </c>
      <c r="ET2152">
        <f t="shared" si="591"/>
        <v>6.5490946287419725</v>
      </c>
      <c r="EU2152" s="8">
        <f t="shared" si="629"/>
        <v>-1</v>
      </c>
      <c r="EW2152">
        <f t="shared" si="630"/>
        <v>0.34202014332566871</v>
      </c>
      <c r="EX2152">
        <f t="shared" si="592"/>
        <v>0.9533734265189352</v>
      </c>
      <c r="EZ2152">
        <f t="shared" si="593"/>
        <v>2.9403959911500581</v>
      </c>
      <c r="FB2152" s="8">
        <f t="shared" si="648"/>
        <v>-1</v>
      </c>
      <c r="FD2152">
        <f t="shared" si="631"/>
        <v>0.49999999999999994</v>
      </c>
      <c r="FE2152">
        <f t="shared" si="594"/>
        <v>0.88602540378443873</v>
      </c>
      <c r="FG2152">
        <f t="shared" si="595"/>
        <v>1.8181653094161705</v>
      </c>
      <c r="FI2152" s="8">
        <f t="shared" si="632"/>
        <v>-1</v>
      </c>
      <c r="FK2152">
        <f t="shared" si="633"/>
        <v>0.64278760968653925</v>
      </c>
      <c r="FL2152">
        <f t="shared" si="596"/>
        <v>0.79175594750643963</v>
      </c>
      <c r="FN2152">
        <f t="shared" si="597"/>
        <v>1.2426365021223462</v>
      </c>
      <c r="FP2152" s="8">
        <f t="shared" si="634"/>
        <v>-1</v>
      </c>
      <c r="FQ2152" s="8">
        <f t="shared" si="635"/>
        <v>-1</v>
      </c>
      <c r="FR2152">
        <f t="shared" si="636"/>
        <v>0.76604444311897801</v>
      </c>
      <c r="FS2152">
        <f t="shared" si="598"/>
        <v>0.67342938741129843</v>
      </c>
      <c r="FT2152">
        <f t="shared" si="599"/>
        <v>0.87439081720140366</v>
      </c>
      <c r="FU2152">
        <f t="shared" si="637"/>
        <v>0.87439081720140366</v>
      </c>
      <c r="FW2152" s="8">
        <f t="shared" si="638"/>
        <v>-1</v>
      </c>
      <c r="FY2152">
        <f t="shared" si="639"/>
        <v>0.8660254037844386</v>
      </c>
      <c r="FZ2152">
        <f t="shared" si="600"/>
        <v>0.5346410161513776</v>
      </c>
      <c r="GB2152">
        <f t="shared" si="601"/>
        <v>0.60466260654469295</v>
      </c>
      <c r="GD2152" s="8">
        <f t="shared" si="640"/>
        <v>-1</v>
      </c>
      <c r="GF2152">
        <f t="shared" si="641"/>
        <v>0.93969262078590832</v>
      </c>
      <c r="GG2152">
        <f t="shared" si="602"/>
        <v>0.37960784815710513</v>
      </c>
      <c r="GI2152">
        <f t="shared" si="603"/>
        <v>0.38696507363039534</v>
      </c>
      <c r="GK2152" s="8">
        <f t="shared" si="642"/>
        <v>-1</v>
      </c>
      <c r="GM2152">
        <f t="shared" si="643"/>
        <v>0.98480775301220802</v>
      </c>
      <c r="GN2152">
        <f t="shared" si="604"/>
        <v>0.21304048778741874</v>
      </c>
      <c r="GP2152">
        <f t="shared" si="605"/>
        <v>0.19710398028938131</v>
      </c>
      <c r="GR2152" s="8">
        <f t="shared" si="644"/>
        <v>-1</v>
      </c>
      <c r="GT2152">
        <f t="shared" si="645"/>
        <v>0.98480775301220802</v>
      </c>
      <c r="GU2152">
        <f t="shared" si="606"/>
        <v>0.21304048778741874</v>
      </c>
      <c r="GW2152">
        <f t="shared" si="607"/>
        <v>0.19710398028938131</v>
      </c>
      <c r="GY2152" s="8">
        <f t="shared" si="646"/>
        <v>-1</v>
      </c>
      <c r="HA2152">
        <f t="shared" si="647"/>
        <v>1</v>
      </c>
      <c r="HB2152">
        <f t="shared" si="608"/>
        <v>4.0000000000000063E-2</v>
      </c>
      <c r="HD2152">
        <f t="shared" si="609"/>
        <v>2.0008006406408187E-2</v>
      </c>
    </row>
    <row r="2153" spans="1:212" x14ac:dyDescent="0.2">
      <c r="A2153">
        <v>0</v>
      </c>
      <c r="B2153">
        <f t="shared" si="565"/>
        <v>0</v>
      </c>
      <c r="C2153">
        <f t="shared" si="566"/>
        <v>-0.17364817766693033</v>
      </c>
      <c r="D2153">
        <f t="shared" si="564"/>
        <v>0.98480775301220802</v>
      </c>
      <c r="E2153">
        <f t="shared" si="610"/>
        <v>0</v>
      </c>
      <c r="G2153">
        <f t="shared" si="567"/>
        <v>-3.9959497399486246E-14</v>
      </c>
      <c r="M2153">
        <f t="shared" si="568"/>
        <v>-0.34202014332566871</v>
      </c>
      <c r="N2153">
        <f t="shared" si="569"/>
        <v>0.93969262078590843</v>
      </c>
      <c r="O2153">
        <f t="shared" si="611"/>
        <v>0</v>
      </c>
      <c r="P2153">
        <f t="shared" si="570"/>
        <v>4.0575937057017555E-15</v>
      </c>
      <c r="Q2153">
        <f t="shared" si="571"/>
        <v>5.6843418860808018E-15</v>
      </c>
      <c r="R2153">
        <f t="shared" si="572"/>
        <v>-0.49999999999999994</v>
      </c>
      <c r="S2153">
        <f t="shared" si="573"/>
        <v>0.86602540378443871</v>
      </c>
      <c r="U2153">
        <f t="shared" si="612"/>
        <v>0</v>
      </c>
      <c r="X2153">
        <f t="shared" si="574"/>
        <v>2.7755575615628917E-15</v>
      </c>
      <c r="Z2153">
        <f t="shared" si="613"/>
        <v>-0.64278760968653925</v>
      </c>
      <c r="AA2153">
        <f t="shared" si="575"/>
        <v>0.76604444311897801</v>
      </c>
      <c r="AB2153">
        <f t="shared" si="614"/>
        <v>0</v>
      </c>
      <c r="AC2153">
        <f t="shared" si="615"/>
        <v>0</v>
      </c>
      <c r="AE2153">
        <f t="shared" si="576"/>
        <v>0</v>
      </c>
      <c r="AG2153">
        <f t="shared" si="616"/>
        <v>-0.76604444311897801</v>
      </c>
      <c r="AH2153">
        <f t="shared" si="577"/>
        <v>0.64278760968653936</v>
      </c>
      <c r="AJ2153">
        <f t="shared" si="617"/>
        <v>0</v>
      </c>
      <c r="AL2153">
        <f t="shared" si="578"/>
        <v>3.6232330728255228E-15</v>
      </c>
      <c r="AN2153">
        <f t="shared" si="618"/>
        <v>-0.8660254037844386</v>
      </c>
      <c r="AO2153">
        <f t="shared" si="579"/>
        <v>0.50000000000000011</v>
      </c>
      <c r="AP2153">
        <f t="shared" si="580"/>
        <v>0</v>
      </c>
      <c r="AQ2153">
        <f t="shared" si="619"/>
        <v>0</v>
      </c>
      <c r="AS2153">
        <f t="shared" si="581"/>
        <v>0</v>
      </c>
      <c r="AU2153">
        <f t="shared" si="620"/>
        <v>-0.93969262078590832</v>
      </c>
      <c r="AV2153">
        <f t="shared" si="582"/>
        <v>0.34202014332566882</v>
      </c>
      <c r="AX2153">
        <f t="shared" si="621"/>
        <v>0</v>
      </c>
      <c r="AZ2153">
        <f t="shared" si="583"/>
        <v>-2.9536866632426722E-15</v>
      </c>
      <c r="BB2153">
        <f t="shared" si="622"/>
        <v>-0.98480775301220802</v>
      </c>
      <c r="BC2153">
        <f t="shared" si="584"/>
        <v>0.17364817766693041</v>
      </c>
      <c r="BE2153">
        <f t="shared" si="623"/>
        <v>0</v>
      </c>
      <c r="BG2153">
        <f t="shared" si="585"/>
        <v>-2.8183750108316668E-15</v>
      </c>
      <c r="BI2153">
        <f t="shared" si="624"/>
        <v>0</v>
      </c>
      <c r="BJ2153">
        <f t="shared" si="586"/>
        <v>1</v>
      </c>
      <c r="BL2153" t="e">
        <f t="shared" si="625"/>
        <v>#DIV/0!</v>
      </c>
      <c r="BN2153" t="e">
        <f t="shared" si="587"/>
        <v>#DIV/0!</v>
      </c>
      <c r="EL2153">
        <v>0</v>
      </c>
      <c r="EM2153">
        <f t="shared" si="588"/>
        <v>-285.7513075690336</v>
      </c>
      <c r="EN2153">
        <f t="shared" si="626"/>
        <v>2.0000000000000013</v>
      </c>
      <c r="EO2153" s="8">
        <f t="shared" si="627"/>
        <v>0</v>
      </c>
      <c r="EQ2153">
        <f t="shared" si="628"/>
        <v>0.17364817766693033</v>
      </c>
      <c r="ER2153">
        <f t="shared" si="589"/>
        <v>0.98480775301220802</v>
      </c>
      <c r="ES2153">
        <f t="shared" si="590"/>
        <v>-3.907985046680551E-14</v>
      </c>
      <c r="ET2153">
        <f t="shared" si="591"/>
        <v>-3.9790393202565614E-14</v>
      </c>
      <c r="EU2153" s="8">
        <f t="shared" si="629"/>
        <v>0</v>
      </c>
      <c r="EW2153">
        <f t="shared" si="630"/>
        <v>0.34202014332566871</v>
      </c>
      <c r="EX2153">
        <f t="shared" si="592"/>
        <v>0.93969262078590843</v>
      </c>
      <c r="EZ2153">
        <f t="shared" si="593"/>
        <v>5.6843418860808018E-15</v>
      </c>
      <c r="FB2153" s="8">
        <f t="shared" si="648"/>
        <v>0</v>
      </c>
      <c r="FD2153">
        <f t="shared" si="631"/>
        <v>0.49999999999999994</v>
      </c>
      <c r="FE2153">
        <f t="shared" si="594"/>
        <v>0.86602540378443871</v>
      </c>
      <c r="FG2153">
        <f t="shared" si="595"/>
        <v>2.8421709430404009E-15</v>
      </c>
      <c r="FI2153" s="8">
        <f t="shared" si="632"/>
        <v>0</v>
      </c>
      <c r="FK2153">
        <f t="shared" si="633"/>
        <v>0.64278760968653925</v>
      </c>
      <c r="FL2153">
        <f t="shared" si="596"/>
        <v>0.76604444311897801</v>
      </c>
      <c r="FN2153">
        <f t="shared" si="597"/>
        <v>-5.6843418860808018E-15</v>
      </c>
      <c r="FP2153" s="8">
        <f t="shared" si="634"/>
        <v>0</v>
      </c>
      <c r="FQ2153" s="8">
        <f t="shared" si="635"/>
        <v>0</v>
      </c>
      <c r="FR2153">
        <f t="shared" si="636"/>
        <v>0.76604444311897801</v>
      </c>
      <c r="FS2153">
        <f t="shared" si="598"/>
        <v>0.64278760968653936</v>
      </c>
      <c r="FT2153">
        <f t="shared" si="599"/>
        <v>3.6232330728255228E-15</v>
      </c>
      <c r="FU2153">
        <f t="shared" si="637"/>
        <v>3.6232330728255228E-15</v>
      </c>
      <c r="FW2153" s="8">
        <f t="shared" si="638"/>
        <v>0</v>
      </c>
      <c r="FY2153">
        <f t="shared" si="639"/>
        <v>0.8660254037844386</v>
      </c>
      <c r="FZ2153">
        <f t="shared" si="600"/>
        <v>0.50000000000000011</v>
      </c>
      <c r="GB2153">
        <f t="shared" si="601"/>
        <v>0</v>
      </c>
      <c r="GD2153" s="8">
        <f t="shared" si="640"/>
        <v>0</v>
      </c>
      <c r="GF2153">
        <f t="shared" si="641"/>
        <v>0.93969262078590832</v>
      </c>
      <c r="GG2153">
        <f t="shared" si="602"/>
        <v>0.34202014332566882</v>
      </c>
      <c r="GI2153">
        <f t="shared" si="603"/>
        <v>0</v>
      </c>
      <c r="GK2153" s="8">
        <f t="shared" si="642"/>
        <v>0</v>
      </c>
      <c r="GM2153">
        <f t="shared" si="643"/>
        <v>0.98480775301220802</v>
      </c>
      <c r="GN2153">
        <f t="shared" si="604"/>
        <v>0.17364817766693041</v>
      </c>
      <c r="GP2153">
        <f t="shared" si="605"/>
        <v>0</v>
      </c>
      <c r="GR2153" s="8">
        <f t="shared" si="644"/>
        <v>0</v>
      </c>
      <c r="GT2153">
        <f t="shared" si="645"/>
        <v>0.98480775301220802</v>
      </c>
      <c r="GU2153">
        <f t="shared" si="606"/>
        <v>0.17364817766693041</v>
      </c>
      <c r="GW2153">
        <f t="shared" si="607"/>
        <v>0</v>
      </c>
      <c r="GY2153" s="8">
        <f t="shared" si="646"/>
        <v>0</v>
      </c>
      <c r="HA2153">
        <f t="shared" si="647"/>
        <v>1</v>
      </c>
      <c r="HB2153">
        <f t="shared" si="608"/>
        <v>6.1257422745431001E-17</v>
      </c>
      <c r="HD2153">
        <f t="shared" si="609"/>
        <v>0</v>
      </c>
    </row>
    <row r="2154" spans="1:212" x14ac:dyDescent="0.2">
      <c r="A2154">
        <v>1</v>
      </c>
      <c r="B2154">
        <f t="shared" si="565"/>
        <v>1</v>
      </c>
      <c r="C2154">
        <f t="shared" si="566"/>
        <v>-0.17364817766693033</v>
      </c>
      <c r="D2154">
        <f t="shared" si="564"/>
        <v>0.97786182590553083</v>
      </c>
      <c r="E2154">
        <f t="shared" si="610"/>
        <v>1</v>
      </c>
      <c r="G2154">
        <f t="shared" si="567"/>
        <v>-5.1258044038808315</v>
      </c>
      <c r="M2154">
        <f t="shared" ref="M2154:M2217" si="649">(SIN($C$101))</f>
        <v>-0.34202014332566871</v>
      </c>
      <c r="N2154">
        <f t="shared" si="569"/>
        <v>0.8712885921207747</v>
      </c>
      <c r="O2154">
        <f t="shared" si="611"/>
        <v>-5</v>
      </c>
      <c r="P2154">
        <f t="shared" si="570"/>
        <v>-10.872961333902383</v>
      </c>
      <c r="Q2154">
        <f t="shared" si="571"/>
        <v>-10.872961333902385</v>
      </c>
      <c r="R2154">
        <f t="shared" ref="R2154:R2217" si="650">(SIN($D$101))</f>
        <v>-0.49999999999999994</v>
      </c>
      <c r="S2154">
        <f t="shared" si="573"/>
        <v>0.84602540378443869</v>
      </c>
      <c r="U2154">
        <f t="shared" si="612"/>
        <v>-7</v>
      </c>
      <c r="X2154">
        <f t="shared" si="574"/>
        <v>-9.3833939954901346</v>
      </c>
      <c r="Z2154">
        <f t="shared" si="613"/>
        <v>-0.64278760968653925</v>
      </c>
      <c r="AA2154">
        <f t="shared" si="575"/>
        <v>0.7403329387315164</v>
      </c>
      <c r="AB2154">
        <f t="shared" si="614"/>
        <v>1</v>
      </c>
      <c r="AC2154">
        <f t="shared" si="615"/>
        <v>-10</v>
      </c>
      <c r="AE2154">
        <f t="shared" si="576"/>
        <v>-8.4794981488239323</v>
      </c>
      <c r="AG2154">
        <f t="shared" si="616"/>
        <v>-0.76604444311897801</v>
      </c>
      <c r="AH2154">
        <f t="shared" si="577"/>
        <v>0.6121458319617803</v>
      </c>
      <c r="AJ2154">
        <f t="shared" si="617"/>
        <v>-12</v>
      </c>
      <c r="AL2154">
        <f t="shared" si="578"/>
        <v>-6.3761020317433292</v>
      </c>
      <c r="AN2154">
        <f t="shared" si="618"/>
        <v>-0.8660254037844386</v>
      </c>
      <c r="AO2154">
        <f t="shared" si="579"/>
        <v>0.46535898384862256</v>
      </c>
      <c r="AP2154">
        <f t="shared" si="580"/>
        <v>1</v>
      </c>
      <c r="AQ2154">
        <f t="shared" si="619"/>
        <v>-15</v>
      </c>
      <c r="AS2154">
        <f t="shared" si="581"/>
        <v>-3.8619594257254026</v>
      </c>
      <c r="AU2154">
        <f t="shared" si="620"/>
        <v>-0.93969262078590832</v>
      </c>
      <c r="AV2154">
        <f t="shared" si="582"/>
        <v>0.30443243849423252</v>
      </c>
      <c r="AX2154">
        <f t="shared" si="621"/>
        <v>-18</v>
      </c>
      <c r="AZ2154">
        <f t="shared" si="583"/>
        <v>-7.136236504873715E-2</v>
      </c>
      <c r="BB2154">
        <f t="shared" si="622"/>
        <v>-0.98480775301220802</v>
      </c>
      <c r="BC2154">
        <f t="shared" si="584"/>
        <v>0.13425586754644209</v>
      </c>
      <c r="BE2154">
        <f t="shared" si="623"/>
        <v>-21</v>
      </c>
      <c r="BG2154">
        <f t="shared" si="585"/>
        <v>5.7868969256944878</v>
      </c>
      <c r="BI2154">
        <f t="shared" si="624"/>
        <v>0</v>
      </c>
      <c r="BJ2154">
        <f t="shared" si="586"/>
        <v>1</v>
      </c>
      <c r="BL2154" t="e">
        <f t="shared" si="625"/>
        <v>#DIV/0!</v>
      </c>
      <c r="BN2154" t="e">
        <f t="shared" si="587"/>
        <v>#DIV/0!</v>
      </c>
      <c r="EK2154">
        <v>1.0021725707789011</v>
      </c>
      <c r="EL2154">
        <v>1</v>
      </c>
      <c r="EM2154">
        <f t="shared" si="588"/>
        <v>-285.7513075690336</v>
      </c>
      <c r="EN2154">
        <f t="shared" si="626"/>
        <v>2.0100000000000011</v>
      </c>
      <c r="EO2154" s="8">
        <f t="shared" si="627"/>
        <v>1</v>
      </c>
      <c r="EQ2154">
        <f t="shared" si="628"/>
        <v>0.17364817766693033</v>
      </c>
      <c r="ER2154">
        <f t="shared" si="589"/>
        <v>0.99175368011888521</v>
      </c>
      <c r="ES2154">
        <f t="shared" si="590"/>
        <v>-5.1258044038808315</v>
      </c>
      <c r="ET2154">
        <f t="shared" si="591"/>
        <v>6.5490946287419725</v>
      </c>
      <c r="EU2154" s="8">
        <f t="shared" si="629"/>
        <v>1</v>
      </c>
      <c r="EW2154">
        <f t="shared" si="630"/>
        <v>0.34202014332566871</v>
      </c>
      <c r="EX2154">
        <f t="shared" si="592"/>
        <v>0.9533734265189352</v>
      </c>
      <c r="EZ2154">
        <f t="shared" si="593"/>
        <v>2.9403959911500581</v>
      </c>
      <c r="FB2154" s="8">
        <f t="shared" si="648"/>
        <v>1</v>
      </c>
      <c r="FD2154">
        <f t="shared" si="631"/>
        <v>0.49999999999999994</v>
      </c>
      <c r="FE2154">
        <f t="shared" si="594"/>
        <v>0.88602540378443873</v>
      </c>
      <c r="FG2154">
        <f t="shared" si="595"/>
        <v>1.8181653094161705</v>
      </c>
      <c r="FI2154" s="8">
        <f t="shared" si="632"/>
        <v>1</v>
      </c>
      <c r="FK2154">
        <f t="shared" si="633"/>
        <v>0.64278760968653925</v>
      </c>
      <c r="FL2154">
        <f t="shared" si="596"/>
        <v>0.79175594750643963</v>
      </c>
      <c r="FN2154">
        <f t="shared" si="597"/>
        <v>1.2426365021223462</v>
      </c>
      <c r="FP2154" s="8">
        <f t="shared" si="634"/>
        <v>1</v>
      </c>
      <c r="FQ2154" s="8">
        <f t="shared" si="635"/>
        <v>1</v>
      </c>
      <c r="FR2154">
        <f t="shared" si="636"/>
        <v>0.76604444311897801</v>
      </c>
      <c r="FS2154">
        <f t="shared" si="598"/>
        <v>0.67342938741129843</v>
      </c>
      <c r="FT2154">
        <f t="shared" si="599"/>
        <v>0.87439081720140366</v>
      </c>
      <c r="FU2154">
        <f t="shared" si="637"/>
        <v>0.87439081720140366</v>
      </c>
      <c r="FW2154" s="8">
        <f t="shared" si="638"/>
        <v>1</v>
      </c>
      <c r="FY2154">
        <f t="shared" si="639"/>
        <v>0.8660254037844386</v>
      </c>
      <c r="FZ2154">
        <f t="shared" si="600"/>
        <v>0.5346410161513776</v>
      </c>
      <c r="GB2154">
        <f t="shared" si="601"/>
        <v>0.60466260654469295</v>
      </c>
      <c r="GD2154" s="8">
        <f t="shared" si="640"/>
        <v>1</v>
      </c>
      <c r="GF2154">
        <f t="shared" si="641"/>
        <v>0.93969262078590832</v>
      </c>
      <c r="GG2154">
        <f t="shared" si="602"/>
        <v>0.37960784815710513</v>
      </c>
      <c r="GI2154">
        <f t="shared" si="603"/>
        <v>0.38696507363039534</v>
      </c>
      <c r="GK2154" s="8">
        <f t="shared" si="642"/>
        <v>1</v>
      </c>
      <c r="GM2154">
        <f t="shared" si="643"/>
        <v>0.98480775301220802</v>
      </c>
      <c r="GN2154">
        <f t="shared" si="604"/>
        <v>0.21304048778741874</v>
      </c>
      <c r="GP2154">
        <f t="shared" si="605"/>
        <v>0.19710398028938131</v>
      </c>
      <c r="GR2154" s="8">
        <f t="shared" si="644"/>
        <v>1</v>
      </c>
      <c r="GT2154">
        <f t="shared" si="645"/>
        <v>0.98480775301220802</v>
      </c>
      <c r="GU2154">
        <f t="shared" si="606"/>
        <v>0.21304048778741874</v>
      </c>
      <c r="GW2154">
        <f t="shared" si="607"/>
        <v>0.19710398028938131</v>
      </c>
      <c r="GY2154" s="8">
        <f t="shared" si="646"/>
        <v>1</v>
      </c>
      <c r="HA2154">
        <f t="shared" si="647"/>
        <v>1</v>
      </c>
      <c r="HB2154">
        <f t="shared" si="608"/>
        <v>4.0000000000000063E-2</v>
      </c>
      <c r="HD2154">
        <f t="shared" si="609"/>
        <v>2.0008006406408187E-2</v>
      </c>
    </row>
    <row r="2155" spans="1:212" x14ac:dyDescent="0.2">
      <c r="A2155">
        <v>2</v>
      </c>
      <c r="B2155">
        <f t="shared" si="565"/>
        <v>2</v>
      </c>
      <c r="C2155">
        <f t="shared" ref="C2155:C2218" si="651">(SIN($B$101))</f>
        <v>-0.17364817766693033</v>
      </c>
      <c r="D2155">
        <f t="shared" si="564"/>
        <v>0.97091589879885354</v>
      </c>
      <c r="E2155">
        <f t="shared" si="610"/>
        <v>2</v>
      </c>
      <c r="G2155">
        <f t="shared" si="567"/>
        <v>-9.4692352970264526</v>
      </c>
      <c r="M2155">
        <f t="shared" si="649"/>
        <v>-0.34202014332566871</v>
      </c>
      <c r="N2155">
        <f t="shared" si="569"/>
        <v>0.8712885921207747</v>
      </c>
      <c r="O2155">
        <f t="shared" si="611"/>
        <v>-5</v>
      </c>
      <c r="P2155">
        <f t="shared" si="570"/>
        <v>-10.872961333902383</v>
      </c>
      <c r="Q2155">
        <f t="shared" si="571"/>
        <v>-10.872961333902385</v>
      </c>
      <c r="R2155">
        <f t="shared" si="650"/>
        <v>-0.49999999999999994</v>
      </c>
      <c r="S2155">
        <f t="shared" si="573"/>
        <v>0.82602540378443867</v>
      </c>
      <c r="U2155">
        <f t="shared" si="612"/>
        <v>-7</v>
      </c>
      <c r="X2155">
        <f t="shared" si="574"/>
        <v>-9.3833939954901346</v>
      </c>
      <c r="Z2155">
        <f t="shared" si="613"/>
        <v>-0.64278760968653925</v>
      </c>
      <c r="AA2155">
        <f t="shared" si="575"/>
        <v>0.7146214343440549</v>
      </c>
      <c r="AB2155">
        <f t="shared" si="614"/>
        <v>2</v>
      </c>
      <c r="AC2155">
        <f t="shared" si="615"/>
        <v>-10</v>
      </c>
      <c r="AE2155">
        <f t="shared" si="576"/>
        <v>-8.4794981488239323</v>
      </c>
      <c r="AG2155">
        <f t="shared" si="616"/>
        <v>-0.76604444311897801</v>
      </c>
      <c r="AH2155">
        <f t="shared" si="577"/>
        <v>0.58150405423702112</v>
      </c>
      <c r="AJ2155">
        <f t="shared" si="617"/>
        <v>-12</v>
      </c>
      <c r="AL2155">
        <f t="shared" si="578"/>
        <v>-6.3761020317433292</v>
      </c>
      <c r="AN2155">
        <f t="shared" si="618"/>
        <v>-0.8660254037844386</v>
      </c>
      <c r="AO2155">
        <f t="shared" si="579"/>
        <v>0.43071796769724502</v>
      </c>
      <c r="AP2155">
        <f t="shared" si="580"/>
        <v>2</v>
      </c>
      <c r="AQ2155">
        <f t="shared" si="619"/>
        <v>-15</v>
      </c>
      <c r="AS2155">
        <f t="shared" si="581"/>
        <v>-3.8619594257254026</v>
      </c>
      <c r="AU2155">
        <f t="shared" si="620"/>
        <v>-0.93969262078590832</v>
      </c>
      <c r="AV2155">
        <f t="shared" si="582"/>
        <v>0.26684473366279615</v>
      </c>
      <c r="AX2155">
        <f t="shared" si="621"/>
        <v>-18</v>
      </c>
      <c r="AZ2155">
        <f t="shared" si="583"/>
        <v>-7.136236504873715E-2</v>
      </c>
      <c r="BB2155">
        <f t="shared" si="622"/>
        <v>-0.98480775301220802</v>
      </c>
      <c r="BC2155">
        <f t="shared" si="584"/>
        <v>9.4863557425953773E-2</v>
      </c>
      <c r="BE2155">
        <f t="shared" si="623"/>
        <v>-21</v>
      </c>
      <c r="BG2155">
        <f t="shared" si="585"/>
        <v>5.7868969256944878</v>
      </c>
      <c r="BI2155">
        <f t="shared" si="624"/>
        <v>0</v>
      </c>
      <c r="BJ2155">
        <f t="shared" si="586"/>
        <v>1</v>
      </c>
      <c r="BL2155" t="e">
        <f t="shared" si="625"/>
        <v>#DIV/0!</v>
      </c>
      <c r="BN2155" t="e">
        <f t="shared" si="587"/>
        <v>#DIV/0!</v>
      </c>
      <c r="EK2155">
        <v>1.0080966494510422</v>
      </c>
      <c r="EL2155">
        <v>2</v>
      </c>
      <c r="EM2155">
        <f t="shared" si="588"/>
        <v>-285.7513075690336</v>
      </c>
      <c r="EN2155">
        <f t="shared" si="626"/>
        <v>2.0200000000000009</v>
      </c>
      <c r="EO2155" s="8">
        <f t="shared" si="627"/>
        <v>2</v>
      </c>
      <c r="EQ2155">
        <f t="shared" si="628"/>
        <v>0.17364817766693033</v>
      </c>
      <c r="ER2155">
        <f t="shared" si="589"/>
        <v>0.9986996072255625</v>
      </c>
      <c r="ES2155">
        <f t="shared" si="590"/>
        <v>-9.4692352970264508</v>
      </c>
      <c r="ET2155">
        <f t="shared" si="591"/>
        <v>17.660257631345079</v>
      </c>
      <c r="EU2155" s="8">
        <f t="shared" si="629"/>
        <v>2</v>
      </c>
      <c r="EW2155">
        <f t="shared" si="630"/>
        <v>0.34202014332566871</v>
      </c>
      <c r="EX2155">
        <f t="shared" si="592"/>
        <v>0.96705423225196196</v>
      </c>
      <c r="EZ2155">
        <f t="shared" si="593"/>
        <v>6.3921452592047245</v>
      </c>
      <c r="FB2155" s="8">
        <f t="shared" si="648"/>
        <v>2</v>
      </c>
      <c r="FD2155">
        <f t="shared" si="631"/>
        <v>0.49999999999999994</v>
      </c>
      <c r="FE2155">
        <f t="shared" si="594"/>
        <v>0.90602540378443874</v>
      </c>
      <c r="FG2155">
        <f t="shared" si="595"/>
        <v>3.8388346435478184</v>
      </c>
      <c r="FI2155" s="8">
        <f t="shared" si="632"/>
        <v>2</v>
      </c>
      <c r="FK2155">
        <f t="shared" si="633"/>
        <v>0.64278760968653925</v>
      </c>
      <c r="FL2155">
        <f t="shared" si="596"/>
        <v>0.81746745189390113</v>
      </c>
      <c r="FN2155">
        <f t="shared" si="597"/>
        <v>2.598557172794</v>
      </c>
      <c r="FP2155" s="8">
        <f t="shared" si="634"/>
        <v>2</v>
      </c>
      <c r="FQ2155" s="8">
        <f t="shared" si="635"/>
        <v>2</v>
      </c>
      <c r="FR2155">
        <f t="shared" si="636"/>
        <v>0.76604444311897801</v>
      </c>
      <c r="FS2155">
        <f t="shared" si="598"/>
        <v>0.70407116513605761</v>
      </c>
      <c r="FT2155">
        <f t="shared" si="599"/>
        <v>1.8247969397834203</v>
      </c>
      <c r="FU2155">
        <f t="shared" si="637"/>
        <v>1.8247969397834203</v>
      </c>
      <c r="FW2155" s="8">
        <f t="shared" si="638"/>
        <v>2</v>
      </c>
      <c r="FY2155">
        <f t="shared" si="639"/>
        <v>0.8660254037844386</v>
      </c>
      <c r="FZ2155">
        <f t="shared" si="600"/>
        <v>0.5692820323027552</v>
      </c>
      <c r="GB2155">
        <f t="shared" si="601"/>
        <v>1.2667959794502821</v>
      </c>
      <c r="GD2155" s="8">
        <f t="shared" si="640"/>
        <v>2</v>
      </c>
      <c r="GF2155">
        <f t="shared" si="641"/>
        <v>0.93969262078590832</v>
      </c>
      <c r="GG2155">
        <f t="shared" si="602"/>
        <v>0.4171955529885415</v>
      </c>
      <c r="GI2155">
        <f t="shared" si="603"/>
        <v>0.821435597344086</v>
      </c>
      <c r="GK2155" s="8">
        <f t="shared" si="642"/>
        <v>2</v>
      </c>
      <c r="GM2155">
        <f t="shared" si="643"/>
        <v>0.98480775301220802</v>
      </c>
      <c r="GN2155">
        <f t="shared" si="604"/>
        <v>0.25243279790790707</v>
      </c>
      <c r="GP2155">
        <f t="shared" si="605"/>
        <v>0.43646397748985355</v>
      </c>
      <c r="GR2155" s="8">
        <f t="shared" si="644"/>
        <v>2</v>
      </c>
      <c r="GT2155">
        <f t="shared" si="645"/>
        <v>0.98480775301220802</v>
      </c>
      <c r="GU2155">
        <f t="shared" si="606"/>
        <v>0.25243279790790707</v>
      </c>
      <c r="GW2155">
        <f t="shared" si="607"/>
        <v>0.43646397748985355</v>
      </c>
      <c r="GY2155" s="8">
        <f t="shared" si="646"/>
        <v>2</v>
      </c>
      <c r="HA2155">
        <f t="shared" si="647"/>
        <v>1</v>
      </c>
      <c r="HB2155">
        <f t="shared" si="608"/>
        <v>8.0000000000000057E-2</v>
      </c>
      <c r="HD2155">
        <f t="shared" si="609"/>
        <v>8.0128411245775064E-2</v>
      </c>
    </row>
    <row r="2156" spans="1:212" x14ac:dyDescent="0.2">
      <c r="A2156">
        <v>3</v>
      </c>
      <c r="B2156">
        <f t="shared" si="565"/>
        <v>3</v>
      </c>
      <c r="C2156">
        <f t="shared" si="651"/>
        <v>-0.17364817766693033</v>
      </c>
      <c r="D2156">
        <f t="shared" si="564"/>
        <v>0.96396997169217635</v>
      </c>
      <c r="E2156">
        <f t="shared" si="610"/>
        <v>3</v>
      </c>
      <c r="G2156">
        <f t="shared" si="567"/>
        <v>-13.297418619832047</v>
      </c>
      <c r="M2156">
        <f t="shared" si="649"/>
        <v>-0.34202014332566871</v>
      </c>
      <c r="N2156">
        <f t="shared" si="569"/>
        <v>0.8712885921207747</v>
      </c>
      <c r="O2156">
        <f t="shared" si="611"/>
        <v>-5</v>
      </c>
      <c r="P2156">
        <f t="shared" si="570"/>
        <v>-10.872961333902383</v>
      </c>
      <c r="Q2156">
        <f t="shared" si="571"/>
        <v>-10.872961333902385</v>
      </c>
      <c r="R2156">
        <f t="shared" si="650"/>
        <v>-0.49999999999999994</v>
      </c>
      <c r="S2156">
        <f t="shared" si="573"/>
        <v>0.80602540378443877</v>
      </c>
      <c r="U2156">
        <f t="shared" si="612"/>
        <v>-7</v>
      </c>
      <c r="X2156">
        <f t="shared" si="574"/>
        <v>-9.3833939954901346</v>
      </c>
      <c r="Z2156">
        <f t="shared" si="613"/>
        <v>-0.64278760968653925</v>
      </c>
      <c r="AA2156">
        <f t="shared" si="575"/>
        <v>0.68890992995659328</v>
      </c>
      <c r="AB2156">
        <f t="shared" si="614"/>
        <v>3</v>
      </c>
      <c r="AC2156">
        <f t="shared" si="615"/>
        <v>-10</v>
      </c>
      <c r="AE2156">
        <f t="shared" si="576"/>
        <v>-8.4794981488239323</v>
      </c>
      <c r="AG2156">
        <f t="shared" si="616"/>
        <v>-0.76604444311897801</v>
      </c>
      <c r="AH2156">
        <f t="shared" si="577"/>
        <v>0.55086227651226205</v>
      </c>
      <c r="AJ2156">
        <f t="shared" si="617"/>
        <v>-12</v>
      </c>
      <c r="AL2156">
        <f t="shared" si="578"/>
        <v>-6.3761020317433292</v>
      </c>
      <c r="AN2156">
        <f t="shared" si="618"/>
        <v>-0.8660254037844386</v>
      </c>
      <c r="AO2156">
        <f t="shared" si="579"/>
        <v>0.39607695154586753</v>
      </c>
      <c r="AP2156">
        <f t="shared" si="580"/>
        <v>3</v>
      </c>
      <c r="AQ2156">
        <f t="shared" si="619"/>
        <v>-15</v>
      </c>
      <c r="AS2156">
        <f t="shared" si="581"/>
        <v>-3.8619594257254026</v>
      </c>
      <c r="AU2156">
        <f t="shared" si="620"/>
        <v>-0.93969262078590832</v>
      </c>
      <c r="AV2156">
        <f t="shared" si="582"/>
        <v>0.22925702883135982</v>
      </c>
      <c r="AX2156">
        <f t="shared" si="621"/>
        <v>-18</v>
      </c>
      <c r="AZ2156">
        <f t="shared" si="583"/>
        <v>-7.136236504873715E-2</v>
      </c>
      <c r="BB2156">
        <f t="shared" si="622"/>
        <v>-0.98480775301220802</v>
      </c>
      <c r="BC2156">
        <f t="shared" si="584"/>
        <v>5.547124730546546E-2</v>
      </c>
      <c r="BE2156">
        <f t="shared" si="623"/>
        <v>-21</v>
      </c>
      <c r="BG2156">
        <f t="shared" si="585"/>
        <v>5.7868969256944878</v>
      </c>
      <c r="BI2156">
        <f t="shared" si="624"/>
        <v>0</v>
      </c>
      <c r="BJ2156">
        <f t="shared" si="586"/>
        <v>1</v>
      </c>
      <c r="BL2156" t="e">
        <f t="shared" si="625"/>
        <v>#DIV/0!</v>
      </c>
      <c r="BN2156" t="e">
        <f t="shared" si="587"/>
        <v>#DIV/0!</v>
      </c>
      <c r="EK2156">
        <v>1.0160254037844385</v>
      </c>
      <c r="EL2156">
        <v>3</v>
      </c>
      <c r="EM2156">
        <f t="shared" si="588"/>
        <v>-285.7513075690336</v>
      </c>
      <c r="EN2156">
        <f t="shared" si="626"/>
        <v>2.0300000000000007</v>
      </c>
      <c r="EO2156" s="8">
        <f t="shared" si="627"/>
        <v>2</v>
      </c>
      <c r="EQ2156">
        <f t="shared" si="628"/>
        <v>0.17364817766693033</v>
      </c>
      <c r="ER2156">
        <f t="shared" si="589"/>
        <v>0.9986996072255625</v>
      </c>
      <c r="ES2156">
        <f t="shared" si="590"/>
        <v>-9.4692352970264508</v>
      </c>
      <c r="ET2156">
        <f t="shared" si="591"/>
        <v>17.660257631345079</v>
      </c>
      <c r="EU2156" s="8">
        <f t="shared" si="629"/>
        <v>3</v>
      </c>
      <c r="EW2156">
        <f t="shared" si="630"/>
        <v>0.34202014332566871</v>
      </c>
      <c r="EX2156">
        <f t="shared" si="592"/>
        <v>0.98073503798498862</v>
      </c>
      <c r="EZ2156">
        <f t="shared" si="593"/>
        <v>10.721401081275273</v>
      </c>
      <c r="FB2156" s="8">
        <f t="shared" si="648"/>
        <v>3</v>
      </c>
      <c r="FD2156">
        <f t="shared" si="631"/>
        <v>0.49999999999999994</v>
      </c>
      <c r="FE2156">
        <f t="shared" si="594"/>
        <v>0.92602540378443865</v>
      </c>
      <c r="FG2156">
        <f t="shared" si="595"/>
        <v>6.1269403947142571</v>
      </c>
      <c r="FI2156" s="8">
        <f t="shared" si="632"/>
        <v>3</v>
      </c>
      <c r="FK2156">
        <f t="shared" si="633"/>
        <v>0.64278760968653925</v>
      </c>
      <c r="FL2156">
        <f t="shared" si="596"/>
        <v>0.84317895628136275</v>
      </c>
      <c r="FN2156">
        <f t="shared" si="597"/>
        <v>4.0897881141565504</v>
      </c>
      <c r="FP2156" s="8">
        <f t="shared" si="634"/>
        <v>3</v>
      </c>
      <c r="FQ2156" s="8">
        <f t="shared" si="635"/>
        <v>3</v>
      </c>
      <c r="FR2156">
        <f t="shared" si="636"/>
        <v>0.76604444311897801</v>
      </c>
      <c r="FS2156">
        <f t="shared" si="598"/>
        <v>0.73471294286081668</v>
      </c>
      <c r="FT2156">
        <f t="shared" si="599"/>
        <v>2.8610060001948603</v>
      </c>
      <c r="FU2156">
        <f t="shared" si="637"/>
        <v>2.8610060001948603</v>
      </c>
      <c r="FW2156" s="8">
        <f t="shared" si="638"/>
        <v>3</v>
      </c>
      <c r="FY2156">
        <f t="shared" si="639"/>
        <v>0.8660254037844386</v>
      </c>
      <c r="FZ2156">
        <f t="shared" si="600"/>
        <v>0.60392304845413269</v>
      </c>
      <c r="GB2156">
        <f t="shared" si="601"/>
        <v>1.9913611958126438</v>
      </c>
      <c r="GD2156" s="8">
        <f t="shared" si="640"/>
        <v>3</v>
      </c>
      <c r="GF2156">
        <f t="shared" si="641"/>
        <v>0.93969262078590832</v>
      </c>
      <c r="GG2156">
        <f t="shared" si="602"/>
        <v>0.45478325781997786</v>
      </c>
      <c r="GI2156">
        <f t="shared" si="603"/>
        <v>1.3060247138630274</v>
      </c>
      <c r="GK2156" s="8">
        <f t="shared" si="642"/>
        <v>3</v>
      </c>
      <c r="GM2156">
        <f t="shared" si="643"/>
        <v>0.98480775301220802</v>
      </c>
      <c r="GN2156">
        <f t="shared" si="604"/>
        <v>0.29182510802839534</v>
      </c>
      <c r="GP2156">
        <f t="shared" si="605"/>
        <v>0.71932964488561879</v>
      </c>
      <c r="GR2156" s="8">
        <f t="shared" si="644"/>
        <v>3</v>
      </c>
      <c r="GT2156">
        <f t="shared" si="645"/>
        <v>0.98480775301220802</v>
      </c>
      <c r="GU2156">
        <f t="shared" si="606"/>
        <v>0.29182510802839534</v>
      </c>
      <c r="GW2156">
        <f t="shared" si="607"/>
        <v>0.71932964488561879</v>
      </c>
      <c r="GY2156" s="8">
        <f t="shared" si="646"/>
        <v>3</v>
      </c>
      <c r="HA2156">
        <f t="shared" si="647"/>
        <v>1</v>
      </c>
      <c r="HB2156">
        <f t="shared" si="608"/>
        <v>0.12000000000000005</v>
      </c>
      <c r="HD2156">
        <f t="shared" si="609"/>
        <v>0.18065270801828603</v>
      </c>
    </row>
    <row r="2157" spans="1:212" x14ac:dyDescent="0.2">
      <c r="A2157">
        <v>4</v>
      </c>
      <c r="B2157">
        <f t="shared" si="565"/>
        <v>4</v>
      </c>
      <c r="C2157">
        <f t="shared" si="651"/>
        <v>-0.17364817766693033</v>
      </c>
      <c r="D2157">
        <f t="shared" si="564"/>
        <v>0.96396997169217635</v>
      </c>
      <c r="E2157">
        <f t="shared" si="610"/>
        <v>3</v>
      </c>
      <c r="G2157">
        <f t="shared" si="567"/>
        <v>-13.297418619832047</v>
      </c>
      <c r="M2157">
        <f t="shared" si="649"/>
        <v>-0.34202014332566871</v>
      </c>
      <c r="N2157">
        <f t="shared" si="569"/>
        <v>0.8712885921207747</v>
      </c>
      <c r="O2157">
        <f t="shared" si="611"/>
        <v>-5</v>
      </c>
      <c r="P2157">
        <f t="shared" si="570"/>
        <v>-10.872961333902383</v>
      </c>
      <c r="Q2157">
        <f t="shared" si="571"/>
        <v>-10.872961333902385</v>
      </c>
      <c r="R2157">
        <f t="shared" si="650"/>
        <v>-0.49999999999999994</v>
      </c>
      <c r="S2157">
        <f t="shared" si="573"/>
        <v>0.78602540378443875</v>
      </c>
      <c r="U2157">
        <f t="shared" si="612"/>
        <v>-7</v>
      </c>
      <c r="X2157">
        <f t="shared" si="574"/>
        <v>-9.3833939954901346</v>
      </c>
      <c r="Z2157">
        <f t="shared" si="613"/>
        <v>-0.64278760968653925</v>
      </c>
      <c r="AA2157">
        <f t="shared" si="575"/>
        <v>0.66319842556913178</v>
      </c>
      <c r="AB2157">
        <f t="shared" si="614"/>
        <v>4</v>
      </c>
      <c r="AC2157">
        <f t="shared" si="615"/>
        <v>-10</v>
      </c>
      <c r="AE2157">
        <f t="shared" si="576"/>
        <v>-8.4794981488239323</v>
      </c>
      <c r="AG2157">
        <f t="shared" si="616"/>
        <v>-0.76604444311897801</v>
      </c>
      <c r="AH2157">
        <f t="shared" si="577"/>
        <v>0.52022049878750287</v>
      </c>
      <c r="AJ2157">
        <f t="shared" si="617"/>
        <v>-12</v>
      </c>
      <c r="AL2157">
        <f t="shared" si="578"/>
        <v>-6.3761020317433292</v>
      </c>
      <c r="AN2157">
        <f t="shared" si="618"/>
        <v>-0.8660254037844386</v>
      </c>
      <c r="AO2157">
        <f t="shared" si="579"/>
        <v>0.36143593539448993</v>
      </c>
      <c r="AP2157">
        <f t="shared" si="580"/>
        <v>4</v>
      </c>
      <c r="AQ2157">
        <f t="shared" si="619"/>
        <v>-15</v>
      </c>
      <c r="AS2157">
        <f t="shared" si="581"/>
        <v>-3.8619594257254026</v>
      </c>
      <c r="AU2157">
        <f t="shared" si="620"/>
        <v>-0.93969262078590832</v>
      </c>
      <c r="AV2157">
        <f t="shared" si="582"/>
        <v>0.19166932399992348</v>
      </c>
      <c r="AX2157">
        <f t="shared" si="621"/>
        <v>-18</v>
      </c>
      <c r="AZ2157">
        <f t="shared" si="583"/>
        <v>-7.136236504873715E-2</v>
      </c>
      <c r="BB2157">
        <f t="shared" si="622"/>
        <v>-0.98480775301220802</v>
      </c>
      <c r="BC2157">
        <f t="shared" si="584"/>
        <v>1.6078937184977132E-2</v>
      </c>
      <c r="BE2157">
        <f t="shared" si="623"/>
        <v>-21</v>
      </c>
      <c r="BG2157">
        <f t="shared" si="585"/>
        <v>5.7868969256944878</v>
      </c>
      <c r="BI2157">
        <f t="shared" si="624"/>
        <v>0</v>
      </c>
      <c r="BJ2157">
        <f t="shared" si="586"/>
        <v>1</v>
      </c>
      <c r="BL2157" t="e">
        <f t="shared" si="625"/>
        <v>#DIV/0!</v>
      </c>
      <c r="BN2157" t="e">
        <f t="shared" si="587"/>
        <v>#DIV/0!</v>
      </c>
      <c r="EK2157">
        <v>1.0231594869935938</v>
      </c>
      <c r="EL2157">
        <v>4</v>
      </c>
      <c r="EM2157">
        <f t="shared" si="588"/>
        <v>-285.7513075690336</v>
      </c>
      <c r="EN2157">
        <f t="shared" si="626"/>
        <v>2.0400000000000005</v>
      </c>
      <c r="EO2157" s="8">
        <f t="shared" si="627"/>
        <v>2</v>
      </c>
      <c r="EQ2157">
        <f t="shared" si="628"/>
        <v>0.17364817766693033</v>
      </c>
      <c r="ER2157">
        <f t="shared" si="589"/>
        <v>0.9986996072255625</v>
      </c>
      <c r="ES2157">
        <f t="shared" si="590"/>
        <v>-9.4692352970264508</v>
      </c>
      <c r="ET2157">
        <f t="shared" si="591"/>
        <v>17.660257631345079</v>
      </c>
      <c r="EU2157" s="8">
        <f t="shared" si="629"/>
        <v>4</v>
      </c>
      <c r="EW2157">
        <f t="shared" si="630"/>
        <v>0.34202014332566871</v>
      </c>
      <c r="EX2157">
        <f t="shared" si="592"/>
        <v>0.99441584371801539</v>
      </c>
      <c r="EZ2157">
        <f t="shared" si="593"/>
        <v>17.286082959411889</v>
      </c>
      <c r="FB2157" s="8">
        <f t="shared" si="648"/>
        <v>4</v>
      </c>
      <c r="FD2157">
        <f t="shared" si="631"/>
        <v>0.49999999999999994</v>
      </c>
      <c r="FE2157">
        <f t="shared" si="594"/>
        <v>0.94602540378443867</v>
      </c>
      <c r="FG2157">
        <f t="shared" si="595"/>
        <v>8.7953760152780944</v>
      </c>
      <c r="FI2157" s="8">
        <f t="shared" si="632"/>
        <v>4</v>
      </c>
      <c r="FK2157">
        <f t="shared" si="633"/>
        <v>0.64278760968653925</v>
      </c>
      <c r="FL2157">
        <f t="shared" si="596"/>
        <v>0.86889046066882425</v>
      </c>
      <c r="FN2157">
        <f t="shared" si="597"/>
        <v>5.7477460675078795</v>
      </c>
      <c r="FP2157" s="8">
        <f t="shared" si="634"/>
        <v>4</v>
      </c>
      <c r="FQ2157" s="8">
        <f t="shared" si="635"/>
        <v>4</v>
      </c>
      <c r="FR2157">
        <f t="shared" si="636"/>
        <v>0.76604444311897801</v>
      </c>
      <c r="FS2157">
        <f t="shared" si="598"/>
        <v>0.76535472058557585</v>
      </c>
      <c r="FT2157">
        <f t="shared" si="599"/>
        <v>3.9957129670025755</v>
      </c>
      <c r="FU2157">
        <f t="shared" si="637"/>
        <v>3.9957129670025755</v>
      </c>
      <c r="FW2157" s="8">
        <f t="shared" si="638"/>
        <v>4</v>
      </c>
      <c r="FY2157">
        <f t="shared" si="639"/>
        <v>0.8660254037844386</v>
      </c>
      <c r="FZ2157">
        <f t="shared" si="600"/>
        <v>0.6385640646055103</v>
      </c>
      <c r="GB2157">
        <f t="shared" si="601"/>
        <v>2.7844661067514553</v>
      </c>
      <c r="GD2157" s="8">
        <f t="shared" si="640"/>
        <v>4</v>
      </c>
      <c r="GF2157">
        <f t="shared" si="641"/>
        <v>0.93969262078590832</v>
      </c>
      <c r="GG2157">
        <f t="shared" si="602"/>
        <v>0.49237096265141417</v>
      </c>
      <c r="GI2157">
        <f t="shared" si="603"/>
        <v>1.8438787110889507</v>
      </c>
      <c r="GK2157" s="8">
        <f t="shared" si="642"/>
        <v>4</v>
      </c>
      <c r="GM2157">
        <f t="shared" si="643"/>
        <v>0.98480775301220802</v>
      </c>
      <c r="GN2157">
        <f t="shared" si="604"/>
        <v>0.33121741814888372</v>
      </c>
      <c r="GP2157">
        <f t="shared" si="605"/>
        <v>1.0472422494129716</v>
      </c>
      <c r="GR2157" s="8">
        <f t="shared" si="644"/>
        <v>4</v>
      </c>
      <c r="GT2157">
        <f t="shared" si="645"/>
        <v>0.98480775301220802</v>
      </c>
      <c r="GU2157">
        <f t="shared" si="606"/>
        <v>0.33121741814888372</v>
      </c>
      <c r="GW2157">
        <f t="shared" si="607"/>
        <v>1.0472422494129716</v>
      </c>
      <c r="GY2157" s="8">
        <f t="shared" si="646"/>
        <v>4</v>
      </c>
      <c r="HA2157">
        <f t="shared" si="647"/>
        <v>1</v>
      </c>
      <c r="HB2157">
        <f t="shared" si="608"/>
        <v>0.16000000000000006</v>
      </c>
      <c r="HD2157">
        <f t="shared" si="609"/>
        <v>0.32207464149387022</v>
      </c>
    </row>
    <row r="2158" spans="1:212" x14ac:dyDescent="0.2">
      <c r="A2158">
        <v>5</v>
      </c>
      <c r="B2158">
        <f t="shared" si="565"/>
        <v>5</v>
      </c>
      <c r="C2158">
        <f t="shared" si="651"/>
        <v>-0.17364817766693033</v>
      </c>
      <c r="D2158">
        <f t="shared" si="564"/>
        <v>0.96396997169217635</v>
      </c>
      <c r="E2158">
        <f t="shared" si="610"/>
        <v>3</v>
      </c>
      <c r="G2158">
        <f t="shared" si="567"/>
        <v>-13.297418619832047</v>
      </c>
      <c r="M2158">
        <f t="shared" si="649"/>
        <v>-0.34202014332566871</v>
      </c>
      <c r="N2158">
        <f t="shared" si="569"/>
        <v>0.8712885921207747</v>
      </c>
      <c r="O2158">
        <f t="shared" si="611"/>
        <v>-5</v>
      </c>
      <c r="P2158">
        <f t="shared" si="570"/>
        <v>-10.872961333902383</v>
      </c>
      <c r="Q2158">
        <f t="shared" si="571"/>
        <v>-10.872961333902385</v>
      </c>
      <c r="R2158">
        <f t="shared" si="650"/>
        <v>-0.49999999999999994</v>
      </c>
      <c r="S2158">
        <f t="shared" si="573"/>
        <v>0.76602540378443873</v>
      </c>
      <c r="U2158">
        <f t="shared" si="612"/>
        <v>-7</v>
      </c>
      <c r="X2158">
        <f t="shared" si="574"/>
        <v>-9.3833939954901346</v>
      </c>
      <c r="Z2158">
        <f t="shared" si="613"/>
        <v>-0.64278760968653925</v>
      </c>
      <c r="AA2158">
        <f t="shared" si="575"/>
        <v>0.63748692118167016</v>
      </c>
      <c r="AB2158">
        <f t="shared" si="614"/>
        <v>5</v>
      </c>
      <c r="AC2158">
        <f t="shared" si="615"/>
        <v>-10</v>
      </c>
      <c r="AE2158">
        <f t="shared" si="576"/>
        <v>-8.4794981488239323</v>
      </c>
      <c r="AG2158">
        <f t="shared" si="616"/>
        <v>-0.76604444311897801</v>
      </c>
      <c r="AH2158">
        <f t="shared" si="577"/>
        <v>0.4895787210627438</v>
      </c>
      <c r="AJ2158">
        <f t="shared" si="617"/>
        <v>-12</v>
      </c>
      <c r="AL2158">
        <f t="shared" si="578"/>
        <v>-6.3761020317433292</v>
      </c>
      <c r="AN2158">
        <f t="shared" si="618"/>
        <v>-0.8660254037844386</v>
      </c>
      <c r="AO2158">
        <f t="shared" si="579"/>
        <v>0.32679491924311244</v>
      </c>
      <c r="AP2158">
        <f t="shared" si="580"/>
        <v>5</v>
      </c>
      <c r="AQ2158">
        <f t="shared" si="619"/>
        <v>-15</v>
      </c>
      <c r="AS2158">
        <f t="shared" si="581"/>
        <v>-3.8619594257254026</v>
      </c>
      <c r="AU2158">
        <f t="shared" si="620"/>
        <v>-0.93969262078590832</v>
      </c>
      <c r="AV2158">
        <f t="shared" si="582"/>
        <v>0.15408161916848714</v>
      </c>
      <c r="AX2158">
        <f t="shared" si="621"/>
        <v>-18</v>
      </c>
      <c r="AZ2158">
        <f t="shared" si="583"/>
        <v>-7.136236504873715E-2</v>
      </c>
      <c r="BB2158">
        <f t="shared" si="622"/>
        <v>-0.98480775301220802</v>
      </c>
      <c r="BC2158">
        <f t="shared" si="584"/>
        <v>-2.3313372935511195E-2</v>
      </c>
      <c r="BE2158">
        <f t="shared" si="623"/>
        <v>-21</v>
      </c>
      <c r="BG2158">
        <f t="shared" si="585"/>
        <v>5.7868969256944878</v>
      </c>
      <c r="BI2158">
        <f t="shared" si="624"/>
        <v>0</v>
      </c>
      <c r="BJ2158">
        <f t="shared" si="586"/>
        <v>1</v>
      </c>
      <c r="BL2158" t="e">
        <f t="shared" si="625"/>
        <v>#DIV/0!</v>
      </c>
      <c r="BN2158" t="e">
        <f t="shared" si="587"/>
        <v>#DIV/0!</v>
      </c>
      <c r="EK2158">
        <v>1.0258098312460284</v>
      </c>
      <c r="EL2158">
        <v>5</v>
      </c>
      <c r="EM2158">
        <f t="shared" si="588"/>
        <v>-285.7513075690336</v>
      </c>
      <c r="EN2158">
        <f t="shared" si="626"/>
        <v>2.0500000000000003</v>
      </c>
      <c r="EO2158" s="8">
        <f t="shared" si="627"/>
        <v>2</v>
      </c>
      <c r="EQ2158">
        <f t="shared" si="628"/>
        <v>0.17364817766693033</v>
      </c>
      <c r="ER2158">
        <f t="shared" si="589"/>
        <v>0.9986996072255625</v>
      </c>
      <c r="ES2158">
        <f t="shared" si="590"/>
        <v>-9.4692352970264508</v>
      </c>
      <c r="ET2158">
        <f t="shared" si="591"/>
        <v>17.660257631345079</v>
      </c>
      <c r="EU2158" s="8">
        <f t="shared" si="629"/>
        <v>4</v>
      </c>
      <c r="EW2158">
        <f t="shared" si="630"/>
        <v>0.34202014332566871</v>
      </c>
      <c r="EX2158">
        <f t="shared" si="592"/>
        <v>0.99441584371801539</v>
      </c>
      <c r="EZ2158">
        <f t="shared" si="593"/>
        <v>17.286082959411889</v>
      </c>
      <c r="FB2158" s="8">
        <f t="shared" si="648"/>
        <v>5</v>
      </c>
      <c r="FD2158">
        <f t="shared" si="631"/>
        <v>0.49999999999999994</v>
      </c>
      <c r="FE2158">
        <f t="shared" si="594"/>
        <v>0.96602540378443869</v>
      </c>
      <c r="FG2158">
        <f t="shared" si="595"/>
        <v>12.077643476989946</v>
      </c>
      <c r="FI2158" s="8">
        <f t="shared" si="632"/>
        <v>5</v>
      </c>
      <c r="FK2158">
        <f t="shared" si="633"/>
        <v>0.64278760968653925</v>
      </c>
      <c r="FL2158">
        <f t="shared" si="596"/>
        <v>0.89460196505628586</v>
      </c>
      <c r="FN2158">
        <f t="shared" si="597"/>
        <v>7.6200804992817188</v>
      </c>
      <c r="FP2158" s="8">
        <f t="shared" si="634"/>
        <v>5</v>
      </c>
      <c r="FQ2158" s="8">
        <f t="shared" si="635"/>
        <v>5</v>
      </c>
      <c r="FR2158">
        <f t="shared" si="636"/>
        <v>0.76604444311897801</v>
      </c>
      <c r="FS2158">
        <f t="shared" si="598"/>
        <v>0.79599649831033492</v>
      </c>
      <c r="FT2158">
        <f t="shared" si="599"/>
        <v>5.245884170490454</v>
      </c>
      <c r="FU2158">
        <f t="shared" si="637"/>
        <v>5.245884170490454</v>
      </c>
      <c r="FW2158" s="8">
        <f t="shared" si="638"/>
        <v>5</v>
      </c>
      <c r="FY2158">
        <f t="shared" si="639"/>
        <v>0.8660254037844386</v>
      </c>
      <c r="FZ2158">
        <f t="shared" si="600"/>
        <v>0.67320508075688779</v>
      </c>
      <c r="GB2158">
        <f t="shared" si="601"/>
        <v>3.6537489778042387</v>
      </c>
      <c r="GD2158" s="8">
        <f t="shared" si="640"/>
        <v>5</v>
      </c>
      <c r="GF2158">
        <f t="shared" si="641"/>
        <v>0.93969262078590832</v>
      </c>
      <c r="GG2158">
        <f t="shared" si="602"/>
        <v>0.52995866748285048</v>
      </c>
      <c r="GI2158">
        <f t="shared" si="603"/>
        <v>2.4388067373764701</v>
      </c>
      <c r="GK2158" s="8">
        <f t="shared" si="642"/>
        <v>5</v>
      </c>
      <c r="GM2158">
        <f t="shared" si="643"/>
        <v>0.98480775301220802</v>
      </c>
      <c r="GN2158">
        <f t="shared" si="604"/>
        <v>0.370609728269372</v>
      </c>
      <c r="GP2158">
        <f t="shared" si="605"/>
        <v>1.4220812024707357</v>
      </c>
      <c r="GR2158" s="8">
        <f t="shared" si="644"/>
        <v>5</v>
      </c>
      <c r="GT2158">
        <f t="shared" si="645"/>
        <v>0.98480775301220802</v>
      </c>
      <c r="GU2158">
        <f t="shared" si="606"/>
        <v>0.370609728269372</v>
      </c>
      <c r="GW2158">
        <f t="shared" si="607"/>
        <v>1.4220812024707357</v>
      </c>
      <c r="GY2158" s="8">
        <f t="shared" si="646"/>
        <v>5</v>
      </c>
      <c r="HA2158">
        <f t="shared" si="647"/>
        <v>1</v>
      </c>
      <c r="HB2158">
        <f t="shared" si="608"/>
        <v>0.20000000000000007</v>
      </c>
      <c r="HD2158">
        <f t="shared" si="609"/>
        <v>0.50510257216822085</v>
      </c>
    </row>
    <row r="2159" spans="1:212" x14ac:dyDescent="0.2">
      <c r="A2159">
        <v>6</v>
      </c>
      <c r="B2159">
        <f t="shared" si="565"/>
        <v>6</v>
      </c>
      <c r="C2159">
        <f t="shared" si="651"/>
        <v>-0.17364817766693033</v>
      </c>
      <c r="D2159">
        <f t="shared" si="564"/>
        <v>0.96396997169217635</v>
      </c>
      <c r="E2159">
        <f t="shared" si="610"/>
        <v>3</v>
      </c>
      <c r="G2159">
        <f t="shared" si="567"/>
        <v>-13.297418619832047</v>
      </c>
      <c r="M2159">
        <f t="shared" si="649"/>
        <v>-0.34202014332566871</v>
      </c>
      <c r="N2159">
        <f t="shared" si="569"/>
        <v>0.8712885921207747</v>
      </c>
      <c r="O2159">
        <f t="shared" si="611"/>
        <v>-5</v>
      </c>
      <c r="P2159">
        <f t="shared" si="570"/>
        <v>-10.872961333902383</v>
      </c>
      <c r="Q2159">
        <f t="shared" si="571"/>
        <v>-10.872961333902385</v>
      </c>
      <c r="R2159">
        <f t="shared" si="650"/>
        <v>-0.49999999999999994</v>
      </c>
      <c r="S2159">
        <f t="shared" si="573"/>
        <v>0.74602540378443871</v>
      </c>
      <c r="U2159">
        <f t="shared" si="612"/>
        <v>-7</v>
      </c>
      <c r="X2159">
        <f t="shared" si="574"/>
        <v>-9.3833939954901346</v>
      </c>
      <c r="Z2159">
        <f t="shared" si="613"/>
        <v>-0.64278760968653925</v>
      </c>
      <c r="AA2159">
        <f t="shared" si="575"/>
        <v>0.61177541679420866</v>
      </c>
      <c r="AB2159">
        <f t="shared" si="614"/>
        <v>6</v>
      </c>
      <c r="AC2159">
        <f t="shared" si="615"/>
        <v>-10</v>
      </c>
      <c r="AE2159">
        <f t="shared" si="576"/>
        <v>-8.4794981488239323</v>
      </c>
      <c r="AG2159">
        <f t="shared" si="616"/>
        <v>-0.76604444311897801</v>
      </c>
      <c r="AH2159">
        <f t="shared" si="577"/>
        <v>0.45893694333798463</v>
      </c>
      <c r="AJ2159">
        <f t="shared" si="617"/>
        <v>-12</v>
      </c>
      <c r="AL2159">
        <f t="shared" si="578"/>
        <v>-6.3761020317433292</v>
      </c>
      <c r="AN2159">
        <f t="shared" si="618"/>
        <v>-0.8660254037844386</v>
      </c>
      <c r="AO2159">
        <f t="shared" si="579"/>
        <v>0.29215390309173489</v>
      </c>
      <c r="AP2159">
        <f t="shared" si="580"/>
        <v>6</v>
      </c>
      <c r="AQ2159">
        <f t="shared" si="619"/>
        <v>-15</v>
      </c>
      <c r="AS2159">
        <f t="shared" si="581"/>
        <v>-3.8619594257254026</v>
      </c>
      <c r="AU2159">
        <f t="shared" si="620"/>
        <v>-0.93969262078590832</v>
      </c>
      <c r="AV2159">
        <f t="shared" si="582"/>
        <v>0.11649391433705081</v>
      </c>
      <c r="AX2159">
        <f t="shared" si="621"/>
        <v>-18</v>
      </c>
      <c r="AZ2159">
        <f t="shared" si="583"/>
        <v>-7.136236504873715E-2</v>
      </c>
      <c r="BB2159">
        <f t="shared" si="622"/>
        <v>-0.98480775301220802</v>
      </c>
      <c r="BC2159">
        <f t="shared" si="584"/>
        <v>-6.2705683055999495E-2</v>
      </c>
      <c r="BE2159">
        <f t="shared" si="623"/>
        <v>-21</v>
      </c>
      <c r="BG2159">
        <f t="shared" si="585"/>
        <v>5.7868969256944878</v>
      </c>
      <c r="BI2159">
        <f t="shared" si="624"/>
        <v>0</v>
      </c>
      <c r="BJ2159">
        <f t="shared" si="586"/>
        <v>1</v>
      </c>
      <c r="BL2159" t="e">
        <f t="shared" si="625"/>
        <v>#DIV/0!</v>
      </c>
      <c r="BN2159" t="e">
        <f t="shared" si="587"/>
        <v>#DIV/0!</v>
      </c>
      <c r="EK2159">
        <v>1.0196152422706635</v>
      </c>
      <c r="EL2159">
        <v>6</v>
      </c>
      <c r="EM2159">
        <f t="shared" si="588"/>
        <v>-285.7513075690336</v>
      </c>
      <c r="EN2159">
        <f t="shared" si="626"/>
        <v>2.06</v>
      </c>
      <c r="EO2159" s="8">
        <f t="shared" si="627"/>
        <v>2</v>
      </c>
      <c r="EQ2159">
        <f t="shared" si="628"/>
        <v>0.17364817766693033</v>
      </c>
      <c r="ER2159">
        <f t="shared" si="589"/>
        <v>0.9986996072255625</v>
      </c>
      <c r="ES2159">
        <f t="shared" si="590"/>
        <v>-9.4692352970264508</v>
      </c>
      <c r="ET2159">
        <f t="shared" si="591"/>
        <v>17.660257631345079</v>
      </c>
      <c r="EU2159" s="8">
        <f t="shared" si="629"/>
        <v>4</v>
      </c>
      <c r="EW2159">
        <f t="shared" si="630"/>
        <v>0.34202014332566871</v>
      </c>
      <c r="EX2159">
        <f t="shared" si="592"/>
        <v>0.99441584371801539</v>
      </c>
      <c r="EZ2159">
        <f t="shared" si="593"/>
        <v>17.286082959411889</v>
      </c>
      <c r="FB2159" s="8">
        <f t="shared" si="648"/>
        <v>6</v>
      </c>
      <c r="FD2159">
        <f t="shared" si="631"/>
        <v>0.49999999999999994</v>
      </c>
      <c r="FE2159">
        <f t="shared" si="594"/>
        <v>0.9860254037844387</v>
      </c>
      <c r="FG2159">
        <f t="shared" si="595"/>
        <v>16.670248639404857</v>
      </c>
      <c r="FI2159" s="8">
        <f t="shared" si="632"/>
        <v>6</v>
      </c>
      <c r="FK2159">
        <f t="shared" si="633"/>
        <v>0.64278760968653925</v>
      </c>
      <c r="FL2159">
        <f t="shared" si="596"/>
        <v>0.92031346944374737</v>
      </c>
      <c r="FN2159">
        <f t="shared" si="597"/>
        <v>9.7857329383983345</v>
      </c>
      <c r="FP2159" s="8">
        <f t="shared" si="634"/>
        <v>6</v>
      </c>
      <c r="FQ2159" s="8">
        <f t="shared" si="635"/>
        <v>6</v>
      </c>
      <c r="FR2159">
        <f t="shared" si="636"/>
        <v>0.76604444311897801</v>
      </c>
      <c r="FS2159">
        <f t="shared" si="598"/>
        <v>0.8266382760350941</v>
      </c>
      <c r="FT2159">
        <f t="shared" si="599"/>
        <v>6.6350847906445329</v>
      </c>
      <c r="FU2159">
        <f t="shared" si="637"/>
        <v>6.6350847906445329</v>
      </c>
      <c r="FW2159" s="8">
        <f t="shared" si="638"/>
        <v>6</v>
      </c>
      <c r="FY2159">
        <f t="shared" si="639"/>
        <v>0.8660254037844386</v>
      </c>
      <c r="FZ2159">
        <f t="shared" si="600"/>
        <v>0.70784609690826539</v>
      </c>
      <c r="GB2159">
        <f t="shared" si="601"/>
        <v>4.6089500210726699</v>
      </c>
      <c r="GD2159" s="8">
        <f t="shared" si="640"/>
        <v>6</v>
      </c>
      <c r="GF2159">
        <f t="shared" si="641"/>
        <v>0.93969262078590832</v>
      </c>
      <c r="GG2159">
        <f t="shared" si="602"/>
        <v>0.56754637231428684</v>
      </c>
      <c r="GI2159">
        <f t="shared" si="603"/>
        <v>3.0954586964223498</v>
      </c>
      <c r="GK2159" s="8">
        <f t="shared" si="642"/>
        <v>6</v>
      </c>
      <c r="GM2159">
        <f t="shared" si="643"/>
        <v>0.98480775301220802</v>
      </c>
      <c r="GN2159">
        <f t="shared" si="604"/>
        <v>0.41000203838986032</v>
      </c>
      <c r="GP2159">
        <f t="shared" si="605"/>
        <v>1.8461254692122708</v>
      </c>
      <c r="GR2159" s="8">
        <f t="shared" si="644"/>
        <v>6</v>
      </c>
      <c r="GT2159">
        <f t="shared" si="645"/>
        <v>0.98480775301220802</v>
      </c>
      <c r="GU2159">
        <f t="shared" si="606"/>
        <v>0.41000203838986032</v>
      </c>
      <c r="GW2159">
        <f t="shared" si="607"/>
        <v>1.8461254692122708</v>
      </c>
      <c r="GY2159" s="8">
        <f t="shared" si="646"/>
        <v>6</v>
      </c>
      <c r="HA2159">
        <f t="shared" si="647"/>
        <v>1</v>
      </c>
      <c r="HB2159">
        <f t="shared" si="608"/>
        <v>0.24000000000000005</v>
      </c>
      <c r="HD2159">
        <f t="shared" si="609"/>
        <v>0.73067780097680668</v>
      </c>
    </row>
    <row r="2160" spans="1:212" x14ac:dyDescent="0.2">
      <c r="A2160">
        <v>7</v>
      </c>
      <c r="B2160">
        <f t="shared" si="565"/>
        <v>7</v>
      </c>
      <c r="C2160">
        <f t="shared" si="651"/>
        <v>-0.17364817766693033</v>
      </c>
      <c r="D2160">
        <f t="shared" si="564"/>
        <v>0.96396997169217635</v>
      </c>
      <c r="E2160">
        <f t="shared" si="610"/>
        <v>3</v>
      </c>
      <c r="G2160">
        <f t="shared" si="567"/>
        <v>-13.297418619832047</v>
      </c>
      <c r="M2160">
        <f t="shared" si="649"/>
        <v>-0.34202014332566871</v>
      </c>
      <c r="N2160">
        <f t="shared" si="569"/>
        <v>0.8712885921207747</v>
      </c>
      <c r="O2160">
        <f t="shared" si="611"/>
        <v>-5</v>
      </c>
      <c r="P2160">
        <f t="shared" si="570"/>
        <v>-10.872961333902383</v>
      </c>
      <c r="Q2160">
        <f t="shared" si="571"/>
        <v>-10.872961333902385</v>
      </c>
      <c r="R2160">
        <f t="shared" si="650"/>
        <v>-0.49999999999999994</v>
      </c>
      <c r="S2160">
        <f t="shared" si="573"/>
        <v>0.72602540378443869</v>
      </c>
      <c r="U2160">
        <f t="shared" si="612"/>
        <v>-7</v>
      </c>
      <c r="X2160">
        <f t="shared" si="574"/>
        <v>-9.3833939954901346</v>
      </c>
      <c r="Z2160">
        <f t="shared" si="613"/>
        <v>-0.64278760968653925</v>
      </c>
      <c r="AA2160">
        <f t="shared" si="575"/>
        <v>0.58606391240674705</v>
      </c>
      <c r="AB2160">
        <f t="shared" si="614"/>
        <v>7</v>
      </c>
      <c r="AC2160">
        <f t="shared" si="615"/>
        <v>-10</v>
      </c>
      <c r="AE2160">
        <f t="shared" si="576"/>
        <v>-8.4794981488239323</v>
      </c>
      <c r="AG2160">
        <f t="shared" si="616"/>
        <v>-0.76604444311897801</v>
      </c>
      <c r="AH2160">
        <f t="shared" si="577"/>
        <v>0.42829516561322556</v>
      </c>
      <c r="AJ2160">
        <f t="shared" si="617"/>
        <v>-12</v>
      </c>
      <c r="AL2160">
        <f t="shared" si="578"/>
        <v>-6.3761020317433292</v>
      </c>
      <c r="AN2160">
        <f t="shared" si="618"/>
        <v>-0.8660254037844386</v>
      </c>
      <c r="AO2160">
        <f t="shared" si="579"/>
        <v>0.25751288694035734</v>
      </c>
      <c r="AP2160">
        <f t="shared" si="580"/>
        <v>7</v>
      </c>
      <c r="AQ2160">
        <f t="shared" si="619"/>
        <v>-15</v>
      </c>
      <c r="AS2160">
        <f t="shared" si="581"/>
        <v>-3.8619594257254026</v>
      </c>
      <c r="AU2160">
        <f t="shared" si="620"/>
        <v>-0.93969262078590832</v>
      </c>
      <c r="AV2160">
        <f t="shared" si="582"/>
        <v>7.89062095056145E-2</v>
      </c>
      <c r="AX2160">
        <f t="shared" si="621"/>
        <v>-18</v>
      </c>
      <c r="AZ2160">
        <f t="shared" si="583"/>
        <v>-7.136236504873715E-2</v>
      </c>
      <c r="BB2160">
        <f t="shared" si="622"/>
        <v>-0.98480775301220802</v>
      </c>
      <c r="BC2160">
        <f t="shared" si="584"/>
        <v>-0.10209799317648782</v>
      </c>
      <c r="BE2160">
        <f t="shared" si="623"/>
        <v>-21</v>
      </c>
      <c r="BG2160">
        <f t="shared" si="585"/>
        <v>5.7868969256944878</v>
      </c>
      <c r="BI2160">
        <f t="shared" si="624"/>
        <v>0</v>
      </c>
      <c r="BJ2160">
        <f t="shared" si="586"/>
        <v>1</v>
      </c>
      <c r="BL2160" t="e">
        <f t="shared" si="625"/>
        <v>#DIV/0!</v>
      </c>
      <c r="BN2160" t="e">
        <f t="shared" si="587"/>
        <v>#DIV/0!</v>
      </c>
      <c r="EL2160">
        <v>7</v>
      </c>
      <c r="EM2160">
        <f t="shared" si="588"/>
        <v>-285.7513075690336</v>
      </c>
      <c r="EN2160">
        <f t="shared" si="626"/>
        <v>2.0699999999999998</v>
      </c>
      <c r="EO2160" s="8">
        <f t="shared" si="627"/>
        <v>2</v>
      </c>
      <c r="EQ2160">
        <f t="shared" si="628"/>
        <v>0.17364817766693033</v>
      </c>
      <c r="ER2160">
        <f t="shared" si="589"/>
        <v>0.9986996072255625</v>
      </c>
      <c r="ES2160">
        <f t="shared" si="590"/>
        <v>-9.4692352970264508</v>
      </c>
      <c r="ET2160">
        <f t="shared" si="591"/>
        <v>17.660257631345079</v>
      </c>
      <c r="EU2160" s="8">
        <f t="shared" si="629"/>
        <v>4</v>
      </c>
      <c r="EW2160">
        <f t="shared" si="630"/>
        <v>0.34202014332566871</v>
      </c>
      <c r="EX2160">
        <f t="shared" si="592"/>
        <v>0.99441584371801539</v>
      </c>
      <c r="EZ2160">
        <f t="shared" si="593"/>
        <v>17.286082959411889</v>
      </c>
      <c r="FB2160" s="8">
        <f t="shared" si="648"/>
        <v>6</v>
      </c>
      <c r="FD2160">
        <f t="shared" si="631"/>
        <v>0.49999999999999994</v>
      </c>
      <c r="FE2160">
        <f t="shared" si="594"/>
        <v>0.9860254037844387</v>
      </c>
      <c r="FG2160">
        <f t="shared" si="595"/>
        <v>16.670248639404857</v>
      </c>
      <c r="FI2160" s="8">
        <f t="shared" si="632"/>
        <v>7</v>
      </c>
      <c r="FK2160">
        <f t="shared" si="633"/>
        <v>0.64278760968653925</v>
      </c>
      <c r="FL2160">
        <f t="shared" si="596"/>
        <v>0.94602497383120898</v>
      </c>
      <c r="FN2160">
        <f t="shared" si="597"/>
        <v>12.39499136882379</v>
      </c>
      <c r="FP2160" s="8">
        <f t="shared" si="634"/>
        <v>7</v>
      </c>
      <c r="FQ2160" s="8">
        <f t="shared" si="635"/>
        <v>7</v>
      </c>
      <c r="FR2160">
        <f t="shared" si="636"/>
        <v>0.76604444311897801</v>
      </c>
      <c r="FS2160">
        <f t="shared" si="598"/>
        <v>0.85728005375985317</v>
      </c>
      <c r="FT2160">
        <f t="shared" si="599"/>
        <v>8.1977641640181762</v>
      </c>
      <c r="FU2160">
        <f t="shared" si="637"/>
        <v>8.1977641640181762</v>
      </c>
      <c r="FW2160" s="8">
        <f t="shared" si="638"/>
        <v>7</v>
      </c>
      <c r="FY2160">
        <f t="shared" si="639"/>
        <v>0.8660254037844386</v>
      </c>
      <c r="FZ2160">
        <f t="shared" si="600"/>
        <v>0.74248711305964288</v>
      </c>
      <c r="GB2160">
        <f t="shared" si="601"/>
        <v>5.6627973640541569</v>
      </c>
      <c r="GD2160" s="8">
        <f t="shared" si="640"/>
        <v>7</v>
      </c>
      <c r="GF2160">
        <f t="shared" si="641"/>
        <v>0.93969262078590832</v>
      </c>
      <c r="GG2160">
        <f t="shared" si="602"/>
        <v>0.6051340771457232</v>
      </c>
      <c r="GI2160">
        <f t="shared" si="603"/>
        <v>3.819574650002207</v>
      </c>
      <c r="GK2160" s="8">
        <f t="shared" si="642"/>
        <v>7</v>
      </c>
      <c r="GM2160">
        <f t="shared" si="643"/>
        <v>0.98480775301220802</v>
      </c>
      <c r="GN2160">
        <f t="shared" si="604"/>
        <v>0.44939434851034865</v>
      </c>
      <c r="GP2160">
        <f t="shared" si="605"/>
        <v>2.322135092737736</v>
      </c>
      <c r="GR2160" s="8">
        <f t="shared" si="644"/>
        <v>7</v>
      </c>
      <c r="GT2160">
        <f t="shared" si="645"/>
        <v>0.98480775301220802</v>
      </c>
      <c r="GU2160">
        <f t="shared" si="606"/>
        <v>0.44939434851034865</v>
      </c>
      <c r="GW2160">
        <f t="shared" si="607"/>
        <v>2.322135092737736</v>
      </c>
      <c r="GY2160" s="8">
        <f t="shared" si="646"/>
        <v>7</v>
      </c>
      <c r="HA2160">
        <f t="shared" si="647"/>
        <v>1</v>
      </c>
      <c r="HB2160">
        <f t="shared" si="608"/>
        <v>0.28000000000000008</v>
      </c>
      <c r="HD2160">
        <f t="shared" si="609"/>
        <v>1</v>
      </c>
    </row>
    <row r="2161" spans="1:212" x14ac:dyDescent="0.2">
      <c r="A2161">
        <v>8</v>
      </c>
      <c r="B2161">
        <f t="shared" si="565"/>
        <v>8</v>
      </c>
      <c r="C2161">
        <f t="shared" si="651"/>
        <v>-0.17364817766693033</v>
      </c>
      <c r="D2161">
        <f t="shared" si="564"/>
        <v>0.96396997169217635</v>
      </c>
      <c r="E2161">
        <f t="shared" si="610"/>
        <v>3</v>
      </c>
      <c r="G2161">
        <f t="shared" si="567"/>
        <v>-13.297418619832047</v>
      </c>
      <c r="M2161">
        <f t="shared" si="649"/>
        <v>-0.34202014332566871</v>
      </c>
      <c r="N2161">
        <f t="shared" si="569"/>
        <v>0.8712885921207747</v>
      </c>
      <c r="O2161">
        <f t="shared" si="611"/>
        <v>-5</v>
      </c>
      <c r="P2161">
        <f t="shared" si="570"/>
        <v>-10.872961333902383</v>
      </c>
      <c r="Q2161">
        <f t="shared" si="571"/>
        <v>-10.872961333902385</v>
      </c>
      <c r="R2161">
        <f t="shared" si="650"/>
        <v>-0.49999999999999994</v>
      </c>
      <c r="S2161">
        <f t="shared" si="573"/>
        <v>0.70602540378443868</v>
      </c>
      <c r="U2161">
        <f t="shared" si="612"/>
        <v>-7</v>
      </c>
      <c r="X2161">
        <f t="shared" si="574"/>
        <v>-9.3833939954901346</v>
      </c>
      <c r="Z2161">
        <f t="shared" si="613"/>
        <v>-0.64278760968653925</v>
      </c>
      <c r="AA2161">
        <f t="shared" si="575"/>
        <v>0.56035240801928543</v>
      </c>
      <c r="AB2161">
        <f t="shared" si="614"/>
        <v>8</v>
      </c>
      <c r="AC2161">
        <f t="shared" si="615"/>
        <v>-10</v>
      </c>
      <c r="AE2161">
        <f t="shared" si="576"/>
        <v>-8.4794981488239323</v>
      </c>
      <c r="AG2161">
        <f t="shared" si="616"/>
        <v>-0.76604444311897801</v>
      </c>
      <c r="AH2161">
        <f t="shared" si="577"/>
        <v>0.39765338788846638</v>
      </c>
      <c r="AJ2161">
        <f t="shared" si="617"/>
        <v>-12</v>
      </c>
      <c r="AL2161">
        <f t="shared" si="578"/>
        <v>-6.3761020317433292</v>
      </c>
      <c r="AN2161">
        <f t="shared" si="618"/>
        <v>-0.8660254037844386</v>
      </c>
      <c r="AO2161">
        <f t="shared" si="579"/>
        <v>0.2228718707889798</v>
      </c>
      <c r="AP2161">
        <f t="shared" si="580"/>
        <v>8</v>
      </c>
      <c r="AQ2161">
        <f t="shared" si="619"/>
        <v>-15</v>
      </c>
      <c r="AS2161">
        <f t="shared" si="581"/>
        <v>-3.8619594257254026</v>
      </c>
      <c r="AU2161">
        <f t="shared" si="620"/>
        <v>-0.93969262078590832</v>
      </c>
      <c r="AV2161">
        <f t="shared" si="582"/>
        <v>4.1318504674178136E-2</v>
      </c>
      <c r="AX2161">
        <f t="shared" si="621"/>
        <v>-18</v>
      </c>
      <c r="AZ2161">
        <f t="shared" si="583"/>
        <v>-7.136236504873715E-2</v>
      </c>
      <c r="BB2161">
        <f t="shared" si="622"/>
        <v>-0.98480775301220802</v>
      </c>
      <c r="BC2161">
        <f t="shared" si="584"/>
        <v>-0.14149030329697615</v>
      </c>
      <c r="BE2161">
        <f t="shared" si="623"/>
        <v>-21</v>
      </c>
      <c r="BG2161">
        <f t="shared" si="585"/>
        <v>5.7868969256944878</v>
      </c>
      <c r="BI2161">
        <f t="shared" si="624"/>
        <v>0</v>
      </c>
      <c r="BJ2161">
        <f t="shared" si="586"/>
        <v>1</v>
      </c>
      <c r="BL2161" t="e">
        <f t="shared" si="625"/>
        <v>#DIV/0!</v>
      </c>
      <c r="BN2161" t="e">
        <f t="shared" si="587"/>
        <v>#DIV/0!</v>
      </c>
      <c r="EK2161">
        <v>1.0937742399543957</v>
      </c>
      <c r="EL2161">
        <v>8</v>
      </c>
      <c r="EM2161">
        <f t="shared" si="588"/>
        <v>-285.7513075690336</v>
      </c>
      <c r="EN2161">
        <f t="shared" si="626"/>
        <v>2.0799999999999996</v>
      </c>
      <c r="EO2161" s="8">
        <f t="shared" si="627"/>
        <v>2</v>
      </c>
      <c r="EQ2161">
        <f t="shared" si="628"/>
        <v>0.17364817766693033</v>
      </c>
      <c r="ER2161">
        <f t="shared" si="589"/>
        <v>0.9986996072255625</v>
      </c>
      <c r="ES2161">
        <f t="shared" si="590"/>
        <v>-9.4692352970264508</v>
      </c>
      <c r="ET2161">
        <f t="shared" si="591"/>
        <v>17.660257631345079</v>
      </c>
      <c r="EU2161" s="8">
        <f t="shared" si="629"/>
        <v>4</v>
      </c>
      <c r="EW2161">
        <f t="shared" si="630"/>
        <v>0.34202014332566871</v>
      </c>
      <c r="EX2161">
        <f t="shared" si="592"/>
        <v>0.99441584371801539</v>
      </c>
      <c r="EZ2161">
        <f t="shared" si="593"/>
        <v>17.286082959411889</v>
      </c>
      <c r="FB2161" s="8">
        <f t="shared" si="648"/>
        <v>6</v>
      </c>
      <c r="FD2161">
        <f t="shared" si="631"/>
        <v>0.49999999999999994</v>
      </c>
      <c r="FE2161">
        <f t="shared" si="594"/>
        <v>0.9860254037844387</v>
      </c>
      <c r="FG2161">
        <f t="shared" si="595"/>
        <v>16.670248639404857</v>
      </c>
      <c r="FI2161" s="8">
        <f t="shared" si="632"/>
        <v>8</v>
      </c>
      <c r="FK2161">
        <f t="shared" si="633"/>
        <v>0.64278760968653925</v>
      </c>
      <c r="FL2161">
        <f t="shared" si="596"/>
        <v>0.9717364782186706</v>
      </c>
      <c r="FN2161">
        <f t="shared" si="597"/>
        <v>15.8185751126355</v>
      </c>
      <c r="FP2161" s="8">
        <f t="shared" si="634"/>
        <v>8</v>
      </c>
      <c r="FQ2161" s="8">
        <f t="shared" si="635"/>
        <v>8</v>
      </c>
      <c r="FR2161">
        <f t="shared" si="636"/>
        <v>0.76604444311897801</v>
      </c>
      <c r="FS2161">
        <f t="shared" si="598"/>
        <v>0.88792183148461234</v>
      </c>
      <c r="FT2161">
        <f t="shared" si="599"/>
        <v>9.9879998824577783</v>
      </c>
      <c r="FU2161">
        <f t="shared" si="637"/>
        <v>9.9879998824577783</v>
      </c>
      <c r="FW2161" s="8">
        <f t="shared" si="638"/>
        <v>8</v>
      </c>
      <c r="FY2161">
        <f t="shared" si="639"/>
        <v>0.8660254037844386</v>
      </c>
      <c r="FZ2161">
        <f t="shared" si="600"/>
        <v>0.77712812921102037</v>
      </c>
      <c r="GB2161">
        <f t="shared" si="601"/>
        <v>6.8324494682373373</v>
      </c>
      <c r="GD2161" s="8">
        <f t="shared" si="640"/>
        <v>8</v>
      </c>
      <c r="GF2161">
        <f t="shared" si="641"/>
        <v>0.93969262078590832</v>
      </c>
      <c r="GG2161">
        <f t="shared" si="602"/>
        <v>0.64272178197715957</v>
      </c>
      <c r="GI2161">
        <f t="shared" si="603"/>
        <v>4.6183438775569838</v>
      </c>
      <c r="GK2161" s="8">
        <f t="shared" si="642"/>
        <v>8</v>
      </c>
      <c r="GM2161">
        <f t="shared" si="643"/>
        <v>0.98480775301220802</v>
      </c>
      <c r="GN2161">
        <f t="shared" si="604"/>
        <v>0.48878665863083698</v>
      </c>
      <c r="GP2161">
        <f t="shared" si="605"/>
        <v>2.85346059275594</v>
      </c>
      <c r="GR2161" s="8">
        <f t="shared" si="644"/>
        <v>8</v>
      </c>
      <c r="GT2161">
        <f t="shared" si="645"/>
        <v>0.98480775301220802</v>
      </c>
      <c r="GU2161">
        <f t="shared" si="606"/>
        <v>0.48878665863083698</v>
      </c>
      <c r="GW2161">
        <f t="shared" si="607"/>
        <v>2.85346059275594</v>
      </c>
      <c r="GY2161" s="8">
        <f t="shared" si="646"/>
        <v>8</v>
      </c>
      <c r="HA2161">
        <f t="shared" si="647"/>
        <v>1</v>
      </c>
      <c r="HB2161">
        <f t="shared" si="608"/>
        <v>0.32000000000000006</v>
      </c>
      <c r="HD2161">
        <f t="shared" si="609"/>
        <v>1.3145614353459791</v>
      </c>
    </row>
    <row r="2162" spans="1:212" x14ac:dyDescent="0.2">
      <c r="A2162">
        <v>9</v>
      </c>
      <c r="B2162">
        <f t="shared" si="565"/>
        <v>9</v>
      </c>
      <c r="C2162">
        <f t="shared" si="651"/>
        <v>-0.17364817766693033</v>
      </c>
      <c r="D2162">
        <f t="shared" si="564"/>
        <v>0.96396997169217635</v>
      </c>
      <c r="E2162">
        <f t="shared" si="610"/>
        <v>3</v>
      </c>
      <c r="G2162">
        <f t="shared" si="567"/>
        <v>-13.297418619832047</v>
      </c>
      <c r="M2162">
        <f t="shared" si="649"/>
        <v>-0.34202014332566871</v>
      </c>
      <c r="N2162">
        <f t="shared" si="569"/>
        <v>0.8712885921207747</v>
      </c>
      <c r="O2162">
        <f t="shared" si="611"/>
        <v>-5</v>
      </c>
      <c r="P2162">
        <f t="shared" si="570"/>
        <v>-10.872961333902383</v>
      </c>
      <c r="Q2162">
        <f t="shared" si="571"/>
        <v>-10.872961333902385</v>
      </c>
      <c r="R2162">
        <f t="shared" si="650"/>
        <v>-0.49999999999999994</v>
      </c>
      <c r="S2162">
        <f t="shared" si="573"/>
        <v>0.68602540378443877</v>
      </c>
      <c r="U2162">
        <f t="shared" si="612"/>
        <v>-7</v>
      </c>
      <c r="X2162">
        <f t="shared" si="574"/>
        <v>-9.3833939954901346</v>
      </c>
      <c r="Z2162">
        <f t="shared" si="613"/>
        <v>-0.64278760968653925</v>
      </c>
      <c r="AA2162">
        <f t="shared" si="575"/>
        <v>0.53464090363182393</v>
      </c>
      <c r="AB2162">
        <f t="shared" si="614"/>
        <v>9</v>
      </c>
      <c r="AC2162">
        <f t="shared" si="615"/>
        <v>-10</v>
      </c>
      <c r="AE2162">
        <f t="shared" si="576"/>
        <v>-8.4794981488239323</v>
      </c>
      <c r="AG2162">
        <f t="shared" si="616"/>
        <v>-0.76604444311897801</v>
      </c>
      <c r="AH2162">
        <f t="shared" si="577"/>
        <v>0.36701161016370731</v>
      </c>
      <c r="AJ2162">
        <f t="shared" si="617"/>
        <v>-12</v>
      </c>
      <c r="AL2162">
        <f t="shared" si="578"/>
        <v>-6.3761020317433292</v>
      </c>
      <c r="AN2162">
        <f t="shared" si="618"/>
        <v>-0.8660254037844386</v>
      </c>
      <c r="AO2162">
        <f t="shared" si="579"/>
        <v>0.18823085463760225</v>
      </c>
      <c r="AP2162">
        <f t="shared" si="580"/>
        <v>9</v>
      </c>
      <c r="AQ2162">
        <f t="shared" si="619"/>
        <v>-15</v>
      </c>
      <c r="AS2162">
        <f t="shared" si="581"/>
        <v>-3.8619594257254026</v>
      </c>
      <c r="AU2162">
        <f t="shared" si="620"/>
        <v>-0.93969262078590832</v>
      </c>
      <c r="AV2162">
        <f t="shared" si="582"/>
        <v>3.7307998427417721E-3</v>
      </c>
      <c r="AX2162">
        <f t="shared" si="621"/>
        <v>-18</v>
      </c>
      <c r="AZ2162">
        <f t="shared" si="583"/>
        <v>-7.136236504873715E-2</v>
      </c>
      <c r="BB2162">
        <f t="shared" si="622"/>
        <v>-0.98480775301220802</v>
      </c>
      <c r="BC2162">
        <f t="shared" si="584"/>
        <v>-0.18088261341746448</v>
      </c>
      <c r="BE2162">
        <f t="shared" si="623"/>
        <v>-21</v>
      </c>
      <c r="BG2162">
        <f t="shared" si="585"/>
        <v>5.7868969256944878</v>
      </c>
      <c r="BI2162">
        <f t="shared" si="624"/>
        <v>0</v>
      </c>
      <c r="BJ2162">
        <f t="shared" si="586"/>
        <v>1</v>
      </c>
      <c r="BL2162" t="e">
        <f t="shared" si="625"/>
        <v>#DIV/0!</v>
      </c>
      <c r="BN2162" t="e">
        <f t="shared" si="587"/>
        <v>#DIV/0!</v>
      </c>
      <c r="EK2162">
        <v>1.0599751553779178</v>
      </c>
      <c r="EL2162">
        <v>9</v>
      </c>
      <c r="EM2162">
        <f t="shared" si="588"/>
        <v>-285.7513075690336</v>
      </c>
      <c r="EN2162">
        <f t="shared" si="626"/>
        <v>2.0899999999999994</v>
      </c>
      <c r="EO2162" s="8">
        <f t="shared" si="627"/>
        <v>2</v>
      </c>
      <c r="EQ2162">
        <f t="shared" si="628"/>
        <v>0.17364817766693033</v>
      </c>
      <c r="ER2162">
        <f t="shared" si="589"/>
        <v>0.9986996072255625</v>
      </c>
      <c r="ES2162">
        <f t="shared" si="590"/>
        <v>-9.4692352970264508</v>
      </c>
      <c r="ET2162">
        <f t="shared" si="591"/>
        <v>17.660257631345079</v>
      </c>
      <c r="EU2162" s="8">
        <f t="shared" si="629"/>
        <v>4</v>
      </c>
      <c r="EW2162">
        <f t="shared" si="630"/>
        <v>0.34202014332566871</v>
      </c>
      <c r="EX2162">
        <f t="shared" si="592"/>
        <v>0.99441584371801539</v>
      </c>
      <c r="EZ2162">
        <f t="shared" si="593"/>
        <v>17.286082959411889</v>
      </c>
      <c r="FB2162" s="8">
        <f t="shared" si="648"/>
        <v>6</v>
      </c>
      <c r="FD2162">
        <f t="shared" si="631"/>
        <v>0.49999999999999994</v>
      </c>
      <c r="FE2162">
        <f t="shared" si="594"/>
        <v>0.9860254037844387</v>
      </c>
      <c r="FG2162">
        <f t="shared" si="595"/>
        <v>16.670248639404857</v>
      </c>
      <c r="FI2162" s="8">
        <f t="shared" si="632"/>
        <v>9</v>
      </c>
      <c r="FK2162">
        <f t="shared" si="633"/>
        <v>0.64278760968653925</v>
      </c>
      <c r="FL2162">
        <f t="shared" si="596"/>
        <v>0.9974479826061321</v>
      </c>
      <c r="FN2162">
        <f t="shared" si="597"/>
        <v>22.223152266939049</v>
      </c>
      <c r="FP2162" s="8">
        <f t="shared" si="634"/>
        <v>9</v>
      </c>
      <c r="FQ2162" s="8">
        <f t="shared" si="635"/>
        <v>9</v>
      </c>
      <c r="FR2162">
        <f t="shared" si="636"/>
        <v>0.76604444311897801</v>
      </c>
      <c r="FS2162">
        <f t="shared" si="598"/>
        <v>0.91856360920937141</v>
      </c>
      <c r="FT2162">
        <f t="shared" si="599"/>
        <v>12.100187366855911</v>
      </c>
      <c r="FU2162">
        <f t="shared" si="637"/>
        <v>12.100187366855911</v>
      </c>
      <c r="FW2162" s="8">
        <f t="shared" si="638"/>
        <v>9</v>
      </c>
      <c r="FY2162">
        <f t="shared" si="639"/>
        <v>0.8660254037844386</v>
      </c>
      <c r="FZ2162">
        <f t="shared" si="600"/>
        <v>0.81176914536239797</v>
      </c>
      <c r="GB2162">
        <f t="shared" si="601"/>
        <v>8.1419936272206748</v>
      </c>
      <c r="GD2162" s="8">
        <f t="shared" si="640"/>
        <v>9</v>
      </c>
      <c r="GF2162">
        <f t="shared" si="641"/>
        <v>0.93969262078590832</v>
      </c>
      <c r="GG2162">
        <f t="shared" si="602"/>
        <v>0.68030948680859593</v>
      </c>
      <c r="GI2162">
        <f t="shared" si="603"/>
        <v>5.500938623097551</v>
      </c>
      <c r="GK2162" s="8">
        <f t="shared" si="642"/>
        <v>9</v>
      </c>
      <c r="GM2162">
        <f t="shared" si="643"/>
        <v>0.98480775301220802</v>
      </c>
      <c r="GN2162">
        <f t="shared" si="604"/>
        <v>0.52817896875132531</v>
      </c>
      <c r="GP2162">
        <f t="shared" si="605"/>
        <v>3.4441919965594736</v>
      </c>
      <c r="GR2162" s="8">
        <f t="shared" si="644"/>
        <v>9</v>
      </c>
      <c r="GT2162">
        <f t="shared" si="645"/>
        <v>0.98480775301220802</v>
      </c>
      <c r="GU2162">
        <f t="shared" si="606"/>
        <v>0.52817896875132531</v>
      </c>
      <c r="GW2162">
        <f t="shared" si="607"/>
        <v>3.4441919965594736</v>
      </c>
      <c r="GY2162" s="8">
        <f t="shared" si="646"/>
        <v>9</v>
      </c>
      <c r="HA2162">
        <f t="shared" si="647"/>
        <v>1</v>
      </c>
      <c r="HB2162">
        <f t="shared" si="608"/>
        <v>0.36000000000000004</v>
      </c>
      <c r="HD2162">
        <f t="shared" si="609"/>
        <v>1.6761924206187986</v>
      </c>
    </row>
    <row r="2163" spans="1:212" x14ac:dyDescent="0.2">
      <c r="A2163">
        <v>10</v>
      </c>
      <c r="B2163">
        <f t="shared" si="565"/>
        <v>10</v>
      </c>
      <c r="C2163">
        <f t="shared" si="651"/>
        <v>-0.17364817766693033</v>
      </c>
      <c r="D2163">
        <f t="shared" si="564"/>
        <v>0.96396997169217635</v>
      </c>
      <c r="E2163">
        <f t="shared" si="610"/>
        <v>3</v>
      </c>
      <c r="G2163">
        <f t="shared" si="567"/>
        <v>-13.297418619832047</v>
      </c>
      <c r="M2163">
        <f t="shared" si="649"/>
        <v>-0.34202014332566871</v>
      </c>
      <c r="N2163">
        <f t="shared" si="569"/>
        <v>0.8712885921207747</v>
      </c>
      <c r="O2163">
        <f t="shared" si="611"/>
        <v>-5</v>
      </c>
      <c r="P2163">
        <f t="shared" si="570"/>
        <v>-10.872961333902383</v>
      </c>
      <c r="Q2163">
        <f t="shared" si="571"/>
        <v>-10.872961333902385</v>
      </c>
      <c r="R2163">
        <f t="shared" si="650"/>
        <v>-0.49999999999999994</v>
      </c>
      <c r="S2163">
        <f t="shared" si="573"/>
        <v>0.66602540378443875</v>
      </c>
      <c r="U2163">
        <f t="shared" si="612"/>
        <v>-7</v>
      </c>
      <c r="X2163">
        <f t="shared" si="574"/>
        <v>-9.3833939954901346</v>
      </c>
      <c r="Z2163">
        <f t="shared" si="613"/>
        <v>-0.64278760968653925</v>
      </c>
      <c r="AA2163">
        <f t="shared" si="575"/>
        <v>0.50892939924436231</v>
      </c>
      <c r="AB2163">
        <f t="shared" si="614"/>
        <v>10</v>
      </c>
      <c r="AC2163">
        <f t="shared" si="615"/>
        <v>-10</v>
      </c>
      <c r="AE2163">
        <f t="shared" si="576"/>
        <v>-8.4794981488239323</v>
      </c>
      <c r="AG2163">
        <f t="shared" si="616"/>
        <v>-0.76604444311897801</v>
      </c>
      <c r="AH2163">
        <f t="shared" si="577"/>
        <v>0.33636983243894819</v>
      </c>
      <c r="AJ2163">
        <f t="shared" si="617"/>
        <v>-12</v>
      </c>
      <c r="AL2163">
        <f t="shared" si="578"/>
        <v>-6.3761020317433292</v>
      </c>
      <c r="AN2163">
        <f t="shared" si="618"/>
        <v>-0.8660254037844386</v>
      </c>
      <c r="AO2163">
        <f t="shared" si="579"/>
        <v>0.15358983848622471</v>
      </c>
      <c r="AP2163">
        <f t="shared" si="580"/>
        <v>10</v>
      </c>
      <c r="AQ2163">
        <f t="shared" si="619"/>
        <v>-15</v>
      </c>
      <c r="AS2163">
        <f t="shared" si="581"/>
        <v>-3.8619594257254026</v>
      </c>
      <c r="AU2163">
        <f t="shared" si="620"/>
        <v>-0.93969262078590832</v>
      </c>
      <c r="AV2163">
        <f t="shared" si="582"/>
        <v>-3.3856904988694536E-2</v>
      </c>
      <c r="AX2163">
        <f t="shared" si="621"/>
        <v>-18</v>
      </c>
      <c r="AZ2163">
        <f t="shared" si="583"/>
        <v>-7.136236504873715E-2</v>
      </c>
      <c r="BB2163">
        <f t="shared" si="622"/>
        <v>-0.98480775301220802</v>
      </c>
      <c r="BC2163">
        <f t="shared" si="584"/>
        <v>-0.2202749235379528</v>
      </c>
      <c r="BE2163">
        <f t="shared" si="623"/>
        <v>-21</v>
      </c>
      <c r="BG2163">
        <f t="shared" si="585"/>
        <v>5.7868969256944878</v>
      </c>
      <c r="BI2163">
        <f t="shared" si="624"/>
        <v>0</v>
      </c>
      <c r="BJ2163">
        <f t="shared" si="586"/>
        <v>1</v>
      </c>
      <c r="BL2163" t="e">
        <f t="shared" si="625"/>
        <v>#DIV/0!</v>
      </c>
      <c r="BN2163" t="e">
        <f t="shared" si="587"/>
        <v>#DIV/0!</v>
      </c>
      <c r="EK2163">
        <v>1</v>
      </c>
      <c r="EL2163">
        <v>10</v>
      </c>
      <c r="EM2163">
        <f t="shared" si="588"/>
        <v>-285.7513075690336</v>
      </c>
      <c r="EN2163">
        <f t="shared" si="626"/>
        <v>2.0999999999999992</v>
      </c>
      <c r="EO2163" s="8">
        <f t="shared" si="627"/>
        <v>2</v>
      </c>
      <c r="EQ2163">
        <f t="shared" si="628"/>
        <v>0.17364817766693033</v>
      </c>
      <c r="ER2163">
        <f t="shared" si="589"/>
        <v>0.9986996072255625</v>
      </c>
      <c r="ES2163">
        <f t="shared" si="590"/>
        <v>-9.4692352970264508</v>
      </c>
      <c r="ET2163">
        <f t="shared" si="591"/>
        <v>17.660257631345079</v>
      </c>
      <c r="EU2163" s="8">
        <f t="shared" si="629"/>
        <v>4</v>
      </c>
      <c r="EW2163">
        <f t="shared" si="630"/>
        <v>0.34202014332566871</v>
      </c>
      <c r="EX2163">
        <f t="shared" si="592"/>
        <v>0.99441584371801539</v>
      </c>
      <c r="EZ2163">
        <f t="shared" si="593"/>
        <v>17.286082959411889</v>
      </c>
      <c r="FB2163" s="8">
        <f t="shared" si="648"/>
        <v>6</v>
      </c>
      <c r="FD2163">
        <f t="shared" si="631"/>
        <v>0.49999999999999994</v>
      </c>
      <c r="FE2163">
        <f t="shared" si="594"/>
        <v>0.9860254037844387</v>
      </c>
      <c r="FG2163">
        <f t="shared" si="595"/>
        <v>16.670248639404857</v>
      </c>
      <c r="FI2163" s="8">
        <f t="shared" si="632"/>
        <v>9</v>
      </c>
      <c r="FK2163">
        <f t="shared" si="633"/>
        <v>0.64278760968653925</v>
      </c>
      <c r="FL2163">
        <f t="shared" si="596"/>
        <v>0.9974479826061321</v>
      </c>
      <c r="FN2163">
        <f t="shared" si="597"/>
        <v>22.223152266939049</v>
      </c>
      <c r="FP2163" s="8">
        <f t="shared" si="634"/>
        <v>10</v>
      </c>
      <c r="FQ2163" s="8">
        <f t="shared" si="635"/>
        <v>10</v>
      </c>
      <c r="FR2163">
        <f t="shared" si="636"/>
        <v>0.76604444311897801</v>
      </c>
      <c r="FS2163">
        <f t="shared" si="598"/>
        <v>0.94920538693413059</v>
      </c>
      <c r="FT2163">
        <f t="shared" si="599"/>
        <v>14.731105979154343</v>
      </c>
      <c r="FU2163">
        <f t="shared" si="637"/>
        <v>14.731105979154343</v>
      </c>
      <c r="FW2163" s="8">
        <f t="shared" si="638"/>
        <v>10</v>
      </c>
      <c r="FY2163">
        <f t="shared" si="639"/>
        <v>0.8660254037844386</v>
      </c>
      <c r="FZ2163">
        <f t="shared" si="600"/>
        <v>0.84641016151377557</v>
      </c>
      <c r="GB2163">
        <f t="shared" si="601"/>
        <v>9.6271386721538761</v>
      </c>
      <c r="GD2163" s="8">
        <f t="shared" si="640"/>
        <v>10</v>
      </c>
      <c r="GF2163">
        <f t="shared" si="641"/>
        <v>0.93969262078590832</v>
      </c>
      <c r="GG2163">
        <f t="shared" si="602"/>
        <v>0.71789719164003218</v>
      </c>
      <c r="GI2163">
        <f t="shared" si="603"/>
        <v>6.4793390272674429</v>
      </c>
      <c r="GK2163" s="8">
        <f t="shared" si="642"/>
        <v>10</v>
      </c>
      <c r="GM2163">
        <f t="shared" si="643"/>
        <v>0.98480775301220802</v>
      </c>
      <c r="GN2163">
        <f t="shared" si="604"/>
        <v>0.56757127887181369</v>
      </c>
      <c r="GP2163">
        <f t="shared" si="605"/>
        <v>4.099365807570158</v>
      </c>
      <c r="GR2163" s="8">
        <f t="shared" si="644"/>
        <v>10</v>
      </c>
      <c r="GT2163">
        <f t="shared" si="645"/>
        <v>0.98480775301220802</v>
      </c>
      <c r="GU2163">
        <f t="shared" si="606"/>
        <v>0.56757127887181369</v>
      </c>
      <c r="GW2163">
        <f t="shared" si="607"/>
        <v>4.099365807570158</v>
      </c>
      <c r="GY2163" s="8">
        <f t="shared" si="646"/>
        <v>10</v>
      </c>
      <c r="HA2163">
        <f t="shared" si="647"/>
        <v>1</v>
      </c>
      <c r="HB2163">
        <f t="shared" si="608"/>
        <v>0.40000000000000008</v>
      </c>
      <c r="HD2163">
        <f t="shared" si="609"/>
        <v>2.0871215252208004</v>
      </c>
    </row>
    <row r="2164" spans="1:212" x14ac:dyDescent="0.2">
      <c r="A2164">
        <v>11</v>
      </c>
      <c r="B2164">
        <f t="shared" si="565"/>
        <v>11</v>
      </c>
      <c r="C2164">
        <f t="shared" si="651"/>
        <v>-0.17364817766693033</v>
      </c>
      <c r="D2164">
        <f t="shared" si="564"/>
        <v>0.96396997169217635</v>
      </c>
      <c r="E2164">
        <f t="shared" si="610"/>
        <v>3</v>
      </c>
      <c r="G2164">
        <f t="shared" si="567"/>
        <v>-13.297418619832047</v>
      </c>
      <c r="M2164">
        <f t="shared" si="649"/>
        <v>-0.34202014332566871</v>
      </c>
      <c r="N2164">
        <f t="shared" si="569"/>
        <v>0.8712885921207747</v>
      </c>
      <c r="O2164">
        <f t="shared" si="611"/>
        <v>-5</v>
      </c>
      <c r="P2164">
        <f t="shared" si="570"/>
        <v>-10.872961333902383</v>
      </c>
      <c r="Q2164">
        <f t="shared" si="571"/>
        <v>-10.872961333902385</v>
      </c>
      <c r="R2164">
        <f t="shared" si="650"/>
        <v>-0.49999999999999994</v>
      </c>
      <c r="S2164">
        <f t="shared" si="573"/>
        <v>0.64602540378443873</v>
      </c>
      <c r="U2164">
        <f t="shared" si="612"/>
        <v>-7</v>
      </c>
      <c r="X2164">
        <f t="shared" si="574"/>
        <v>-9.3833939954901346</v>
      </c>
      <c r="Z2164">
        <f t="shared" si="613"/>
        <v>-0.64278760968653925</v>
      </c>
      <c r="AA2164">
        <f t="shared" si="575"/>
        <v>0.48321789485690075</v>
      </c>
      <c r="AB2164">
        <f t="shared" si="614"/>
        <v>11</v>
      </c>
      <c r="AC2164">
        <f t="shared" si="615"/>
        <v>-10</v>
      </c>
      <c r="AE2164">
        <f t="shared" si="576"/>
        <v>-8.4794981488239323</v>
      </c>
      <c r="AG2164">
        <f t="shared" si="616"/>
        <v>-0.76604444311897801</v>
      </c>
      <c r="AH2164">
        <f t="shared" si="577"/>
        <v>0.30572805471418907</v>
      </c>
      <c r="AJ2164">
        <f t="shared" si="617"/>
        <v>-12</v>
      </c>
      <c r="AL2164">
        <f t="shared" si="578"/>
        <v>-6.3761020317433292</v>
      </c>
      <c r="AN2164">
        <f t="shared" si="618"/>
        <v>-0.8660254037844386</v>
      </c>
      <c r="AO2164">
        <f t="shared" si="579"/>
        <v>0.11894882233484716</v>
      </c>
      <c r="AP2164">
        <f t="shared" si="580"/>
        <v>11</v>
      </c>
      <c r="AQ2164">
        <f t="shared" si="619"/>
        <v>-15</v>
      </c>
      <c r="AS2164">
        <f t="shared" si="581"/>
        <v>-3.8619594257254026</v>
      </c>
      <c r="AU2164">
        <f t="shared" si="620"/>
        <v>-0.93969262078590832</v>
      </c>
      <c r="AV2164">
        <f t="shared" si="582"/>
        <v>-7.1444609820130844E-2</v>
      </c>
      <c r="AX2164">
        <f t="shared" si="621"/>
        <v>-18</v>
      </c>
      <c r="AZ2164">
        <f t="shared" si="583"/>
        <v>-7.136236504873715E-2</v>
      </c>
      <c r="BB2164">
        <f t="shared" si="622"/>
        <v>-0.98480775301220802</v>
      </c>
      <c r="BC2164">
        <f t="shared" si="584"/>
        <v>-0.25966723365844113</v>
      </c>
      <c r="BE2164">
        <f t="shared" si="623"/>
        <v>-21</v>
      </c>
      <c r="BG2164">
        <f t="shared" si="585"/>
        <v>5.7868969256944878</v>
      </c>
      <c r="BI2164">
        <f t="shared" si="624"/>
        <v>0</v>
      </c>
      <c r="BJ2164">
        <f t="shared" si="586"/>
        <v>1</v>
      </c>
      <c r="BL2164" t="e">
        <f t="shared" si="625"/>
        <v>#DIV/0!</v>
      </c>
      <c r="BN2164" t="e">
        <f t="shared" si="587"/>
        <v>#DIV/0!</v>
      </c>
      <c r="EL2164">
        <v>11</v>
      </c>
      <c r="EM2164">
        <f t="shared" si="588"/>
        <v>-285.7513075690336</v>
      </c>
      <c r="EN2164">
        <f t="shared" si="626"/>
        <v>2.109999999999999</v>
      </c>
      <c r="EO2164" s="8">
        <f t="shared" si="627"/>
        <v>2</v>
      </c>
      <c r="EQ2164">
        <f t="shared" si="628"/>
        <v>0.17364817766693033</v>
      </c>
      <c r="ER2164">
        <f t="shared" si="589"/>
        <v>0.9986996072255625</v>
      </c>
      <c r="ES2164">
        <f t="shared" si="590"/>
        <v>-9.4692352970264508</v>
      </c>
      <c r="ET2164">
        <f t="shared" si="591"/>
        <v>17.660257631345079</v>
      </c>
      <c r="EU2164" s="8">
        <f t="shared" si="629"/>
        <v>4</v>
      </c>
      <c r="EW2164">
        <f t="shared" si="630"/>
        <v>0.34202014332566871</v>
      </c>
      <c r="EX2164">
        <f t="shared" si="592"/>
        <v>0.99441584371801539</v>
      </c>
      <c r="EZ2164">
        <f t="shared" si="593"/>
        <v>17.286082959411889</v>
      </c>
      <c r="FB2164" s="8">
        <f t="shared" si="648"/>
        <v>6</v>
      </c>
      <c r="FD2164">
        <f t="shared" si="631"/>
        <v>0.49999999999999994</v>
      </c>
      <c r="FE2164">
        <f t="shared" si="594"/>
        <v>0.9860254037844387</v>
      </c>
      <c r="FG2164">
        <f t="shared" si="595"/>
        <v>16.670248639404857</v>
      </c>
      <c r="FI2164" s="8">
        <f t="shared" si="632"/>
        <v>9</v>
      </c>
      <c r="FK2164">
        <f t="shared" si="633"/>
        <v>0.64278760968653925</v>
      </c>
      <c r="FL2164">
        <f t="shared" si="596"/>
        <v>0.9974479826061321</v>
      </c>
      <c r="FN2164">
        <f t="shared" si="597"/>
        <v>22.223152266939049</v>
      </c>
      <c r="FP2164" s="8">
        <f t="shared" si="634"/>
        <v>11</v>
      </c>
      <c r="FQ2164" s="8">
        <f t="shared" si="635"/>
        <v>11</v>
      </c>
      <c r="FR2164">
        <f t="shared" si="636"/>
        <v>0.76604444311897801</v>
      </c>
      <c r="FS2164">
        <f t="shared" si="598"/>
        <v>0.97984716465888966</v>
      </c>
      <c r="FT2164">
        <f t="shared" si="599"/>
        <v>18.481165529598421</v>
      </c>
      <c r="FU2164">
        <f t="shared" si="637"/>
        <v>18.481165529598421</v>
      </c>
      <c r="FW2164" s="8">
        <f t="shared" si="638"/>
        <v>11</v>
      </c>
      <c r="FY2164">
        <f t="shared" si="639"/>
        <v>0.8660254037844386</v>
      </c>
      <c r="FZ2164">
        <f t="shared" si="600"/>
        <v>0.88105117766515306</v>
      </c>
      <c r="GB2164">
        <f t="shared" si="601"/>
        <v>11.345061261737357</v>
      </c>
      <c r="GD2164" s="8">
        <f t="shared" si="640"/>
        <v>11</v>
      </c>
      <c r="GF2164">
        <f t="shared" si="641"/>
        <v>0.93969262078590832</v>
      </c>
      <c r="GG2164">
        <f t="shared" si="602"/>
        <v>0.75548489647146844</v>
      </c>
      <c r="GI2164">
        <f t="shared" si="603"/>
        <v>7.5696709396067723</v>
      </c>
      <c r="GK2164" s="8">
        <f t="shared" si="642"/>
        <v>11</v>
      </c>
      <c r="GM2164">
        <f t="shared" si="643"/>
        <v>0.98480775301220802</v>
      </c>
      <c r="GN2164">
        <f t="shared" si="604"/>
        <v>0.60696358899230196</v>
      </c>
      <c r="GP2164">
        <f t="shared" si="605"/>
        <v>4.825259342178791</v>
      </c>
      <c r="GR2164" s="8">
        <f t="shared" si="644"/>
        <v>11</v>
      </c>
      <c r="GT2164">
        <f t="shared" si="645"/>
        <v>0.98480775301220802</v>
      </c>
      <c r="GU2164">
        <f t="shared" si="606"/>
        <v>0.60696358899230196</v>
      </c>
      <c r="GW2164">
        <f t="shared" si="607"/>
        <v>4.825259342178791</v>
      </c>
      <c r="GY2164" s="8">
        <f t="shared" si="646"/>
        <v>11</v>
      </c>
      <c r="HA2164">
        <f t="shared" si="647"/>
        <v>1</v>
      </c>
      <c r="HB2164">
        <f t="shared" si="608"/>
        <v>0.44000000000000006</v>
      </c>
      <c r="HD2164">
        <f t="shared" si="609"/>
        <v>2.5500556793563534</v>
      </c>
    </row>
    <row r="2165" spans="1:212" x14ac:dyDescent="0.2">
      <c r="A2165">
        <v>12</v>
      </c>
      <c r="B2165">
        <f t="shared" si="565"/>
        <v>12</v>
      </c>
      <c r="C2165">
        <f t="shared" si="651"/>
        <v>-0.17364817766693033</v>
      </c>
      <c r="D2165">
        <f t="shared" si="564"/>
        <v>0.96396997169217635</v>
      </c>
      <c r="E2165">
        <f t="shared" si="610"/>
        <v>3</v>
      </c>
      <c r="G2165">
        <f t="shared" si="567"/>
        <v>-13.297418619832047</v>
      </c>
      <c r="M2165">
        <f t="shared" si="649"/>
        <v>-0.34202014332566871</v>
      </c>
      <c r="N2165">
        <f t="shared" si="569"/>
        <v>0.8712885921207747</v>
      </c>
      <c r="O2165">
        <f t="shared" si="611"/>
        <v>-5</v>
      </c>
      <c r="P2165">
        <f t="shared" si="570"/>
        <v>-10.872961333902383</v>
      </c>
      <c r="Q2165">
        <f t="shared" si="571"/>
        <v>-10.872961333902385</v>
      </c>
      <c r="R2165">
        <f t="shared" si="650"/>
        <v>-0.49999999999999994</v>
      </c>
      <c r="S2165">
        <f t="shared" si="573"/>
        <v>0.62602540378443872</v>
      </c>
      <c r="U2165">
        <f t="shared" si="612"/>
        <v>-7</v>
      </c>
      <c r="X2165">
        <f t="shared" si="574"/>
        <v>-9.3833939954901346</v>
      </c>
      <c r="Z2165">
        <f t="shared" si="613"/>
        <v>-0.64278760968653925</v>
      </c>
      <c r="AA2165">
        <f t="shared" si="575"/>
        <v>0.45750639046943919</v>
      </c>
      <c r="AB2165">
        <f t="shared" si="614"/>
        <v>12</v>
      </c>
      <c r="AC2165">
        <f t="shared" si="615"/>
        <v>-10</v>
      </c>
      <c r="AE2165">
        <f t="shared" si="576"/>
        <v>-8.4794981488239323</v>
      </c>
      <c r="AG2165">
        <f t="shared" si="616"/>
        <v>-0.76604444311897801</v>
      </c>
      <c r="AH2165">
        <f t="shared" si="577"/>
        <v>0.27508627698942995</v>
      </c>
      <c r="AJ2165">
        <f t="shared" si="617"/>
        <v>-12</v>
      </c>
      <c r="AL2165">
        <f t="shared" si="578"/>
        <v>-6.3761020317433292</v>
      </c>
      <c r="AN2165">
        <f t="shared" si="618"/>
        <v>-0.8660254037844386</v>
      </c>
      <c r="AO2165">
        <f t="shared" si="579"/>
        <v>8.4307806183469669E-2</v>
      </c>
      <c r="AP2165">
        <f t="shared" si="580"/>
        <v>12</v>
      </c>
      <c r="AQ2165">
        <f t="shared" si="619"/>
        <v>-15</v>
      </c>
      <c r="AS2165">
        <f t="shared" si="581"/>
        <v>-3.8619594257254026</v>
      </c>
      <c r="AU2165">
        <f t="shared" si="620"/>
        <v>-0.93969262078590832</v>
      </c>
      <c r="AV2165">
        <f t="shared" si="582"/>
        <v>-0.10903231465156721</v>
      </c>
      <c r="AX2165">
        <f t="shared" si="621"/>
        <v>-18</v>
      </c>
      <c r="AZ2165">
        <f t="shared" si="583"/>
        <v>-7.136236504873715E-2</v>
      </c>
      <c r="BB2165">
        <f t="shared" si="622"/>
        <v>-0.98480775301220802</v>
      </c>
      <c r="BC2165">
        <f t="shared" si="584"/>
        <v>-0.2990595437789294</v>
      </c>
      <c r="BE2165">
        <f t="shared" si="623"/>
        <v>-21</v>
      </c>
      <c r="BG2165">
        <f t="shared" si="585"/>
        <v>5.7868969256944878</v>
      </c>
      <c r="BI2165">
        <f t="shared" si="624"/>
        <v>0</v>
      </c>
      <c r="BJ2165">
        <f t="shared" si="586"/>
        <v>1</v>
      </c>
      <c r="BL2165" t="e">
        <f t="shared" si="625"/>
        <v>#DIV/0!</v>
      </c>
      <c r="BN2165" t="e">
        <f t="shared" si="587"/>
        <v>#DIV/0!</v>
      </c>
      <c r="EL2165">
        <v>12</v>
      </c>
      <c r="EM2165">
        <f t="shared" si="588"/>
        <v>-285.7513075690336</v>
      </c>
      <c r="EN2165">
        <f t="shared" si="626"/>
        <v>2.1199999999999988</v>
      </c>
      <c r="EO2165" s="8">
        <f t="shared" si="627"/>
        <v>2</v>
      </c>
      <c r="EQ2165">
        <f t="shared" si="628"/>
        <v>0.17364817766693033</v>
      </c>
      <c r="ER2165">
        <f t="shared" si="589"/>
        <v>0.9986996072255625</v>
      </c>
      <c r="ES2165">
        <f t="shared" si="590"/>
        <v>-9.4692352970264508</v>
      </c>
      <c r="ET2165">
        <f t="shared" si="591"/>
        <v>17.660257631345079</v>
      </c>
      <c r="EU2165" s="8">
        <f t="shared" si="629"/>
        <v>4</v>
      </c>
      <c r="EW2165">
        <f t="shared" si="630"/>
        <v>0.34202014332566871</v>
      </c>
      <c r="EX2165">
        <f t="shared" si="592"/>
        <v>0.99441584371801539</v>
      </c>
      <c r="EZ2165">
        <f t="shared" si="593"/>
        <v>17.286082959411889</v>
      </c>
      <c r="FB2165" s="8">
        <f t="shared" si="648"/>
        <v>6</v>
      </c>
      <c r="FD2165">
        <f t="shared" si="631"/>
        <v>0.49999999999999994</v>
      </c>
      <c r="FE2165">
        <f t="shared" si="594"/>
        <v>0.9860254037844387</v>
      </c>
      <c r="FG2165">
        <f t="shared" si="595"/>
        <v>16.670248639404857</v>
      </c>
      <c r="FI2165" s="8">
        <f t="shared" si="632"/>
        <v>9</v>
      </c>
      <c r="FK2165">
        <f t="shared" si="633"/>
        <v>0.64278760968653925</v>
      </c>
      <c r="FL2165">
        <f t="shared" si="596"/>
        <v>0.9974479826061321</v>
      </c>
      <c r="FN2165">
        <f t="shared" si="597"/>
        <v>22.223152266939049</v>
      </c>
      <c r="FP2165" s="8">
        <f t="shared" si="634"/>
        <v>11</v>
      </c>
      <c r="FQ2165" s="8">
        <f t="shared" si="635"/>
        <v>12</v>
      </c>
      <c r="FR2165">
        <f t="shared" si="636"/>
        <v>0.76604444311897801</v>
      </c>
      <c r="FS2165">
        <f t="shared" si="598"/>
        <v>0.97984716465888966</v>
      </c>
      <c r="FT2165" t="e">
        <f t="shared" si="599"/>
        <v>#NUM!</v>
      </c>
      <c r="FU2165" t="e">
        <f t="shared" si="637"/>
        <v>#NUM!</v>
      </c>
      <c r="FW2165" s="8">
        <f t="shared" si="638"/>
        <v>12</v>
      </c>
      <c r="FY2165">
        <f t="shared" si="639"/>
        <v>0.8660254037844386</v>
      </c>
      <c r="FZ2165">
        <f t="shared" si="600"/>
        <v>0.91569219381653055</v>
      </c>
      <c r="GB2165">
        <f t="shared" si="601"/>
        <v>13.398713929644499</v>
      </c>
      <c r="GD2165" s="8">
        <f t="shared" si="640"/>
        <v>12</v>
      </c>
      <c r="GF2165">
        <f t="shared" si="641"/>
        <v>0.93969262078590832</v>
      </c>
      <c r="GG2165">
        <f t="shared" si="602"/>
        <v>0.7930726013029048</v>
      </c>
      <c r="GI2165">
        <f t="shared" si="603"/>
        <v>8.7945114408642837</v>
      </c>
      <c r="GK2165" s="8">
        <f t="shared" si="642"/>
        <v>12</v>
      </c>
      <c r="GM2165">
        <f t="shared" si="643"/>
        <v>0.98480775301220802</v>
      </c>
      <c r="GN2165">
        <f t="shared" si="604"/>
        <v>0.64635589911279023</v>
      </c>
      <c r="GP2165">
        <f t="shared" si="605"/>
        <v>5.6298215915567544</v>
      </c>
      <c r="GR2165" s="8">
        <f t="shared" si="644"/>
        <v>12</v>
      </c>
      <c r="GT2165">
        <f t="shared" si="645"/>
        <v>0.98480775301220802</v>
      </c>
      <c r="GU2165">
        <f t="shared" si="606"/>
        <v>0.64635589911279023</v>
      </c>
      <c r="GW2165">
        <f t="shared" si="607"/>
        <v>5.6298215915567544</v>
      </c>
      <c r="GY2165" s="8">
        <f t="shared" si="646"/>
        <v>12</v>
      </c>
      <c r="HA2165">
        <f t="shared" si="647"/>
        <v>1</v>
      </c>
      <c r="HB2165">
        <f t="shared" si="608"/>
        <v>0.48000000000000004</v>
      </c>
      <c r="HD2165">
        <f t="shared" si="609"/>
        <v>3.0682878005386898</v>
      </c>
    </row>
    <row r="2166" spans="1:212" x14ac:dyDescent="0.2">
      <c r="A2166">
        <v>13</v>
      </c>
      <c r="B2166">
        <f t="shared" si="565"/>
        <v>13</v>
      </c>
      <c r="C2166">
        <f t="shared" si="651"/>
        <v>-0.17364817766693033</v>
      </c>
      <c r="D2166">
        <f t="shared" si="564"/>
        <v>0.96396997169217635</v>
      </c>
      <c r="E2166">
        <f t="shared" si="610"/>
        <v>3</v>
      </c>
      <c r="G2166">
        <f t="shared" si="567"/>
        <v>-13.297418619832047</v>
      </c>
      <c r="M2166">
        <f t="shared" si="649"/>
        <v>-0.34202014332566871</v>
      </c>
      <c r="N2166">
        <f t="shared" si="569"/>
        <v>0.8712885921207747</v>
      </c>
      <c r="O2166">
        <f t="shared" si="611"/>
        <v>-5</v>
      </c>
      <c r="P2166">
        <f t="shared" si="570"/>
        <v>-10.872961333902383</v>
      </c>
      <c r="Q2166">
        <f t="shared" si="571"/>
        <v>-10.872961333902385</v>
      </c>
      <c r="R2166">
        <f t="shared" si="650"/>
        <v>-0.49999999999999994</v>
      </c>
      <c r="S2166">
        <f t="shared" si="573"/>
        <v>0.60602540378443881</v>
      </c>
      <c r="U2166">
        <f t="shared" si="612"/>
        <v>-7</v>
      </c>
      <c r="X2166">
        <f t="shared" si="574"/>
        <v>-9.3833939954901346</v>
      </c>
      <c r="Z2166">
        <f t="shared" si="613"/>
        <v>-0.64278760968653925</v>
      </c>
      <c r="AA2166">
        <f t="shared" si="575"/>
        <v>0.43179488608197764</v>
      </c>
      <c r="AB2166">
        <f t="shared" si="614"/>
        <v>13</v>
      </c>
      <c r="AC2166">
        <f t="shared" si="615"/>
        <v>-10</v>
      </c>
      <c r="AE2166">
        <f t="shared" si="576"/>
        <v>-8.4794981488239323</v>
      </c>
      <c r="AG2166">
        <f t="shared" si="616"/>
        <v>-0.76604444311897801</v>
      </c>
      <c r="AH2166">
        <f t="shared" si="577"/>
        <v>0.24444449926467082</v>
      </c>
      <c r="AJ2166">
        <f t="shared" si="617"/>
        <v>-12</v>
      </c>
      <c r="AL2166">
        <f t="shared" si="578"/>
        <v>-6.3761020317433292</v>
      </c>
      <c r="AN2166">
        <f t="shared" si="618"/>
        <v>-0.8660254037844386</v>
      </c>
      <c r="AO2166">
        <f t="shared" si="579"/>
        <v>4.9666790032092123E-2</v>
      </c>
      <c r="AP2166">
        <f t="shared" si="580"/>
        <v>13</v>
      </c>
      <c r="AQ2166">
        <f t="shared" si="619"/>
        <v>-15</v>
      </c>
      <c r="AS2166">
        <f t="shared" si="581"/>
        <v>-3.8619594257254026</v>
      </c>
      <c r="AU2166">
        <f t="shared" si="620"/>
        <v>-0.93969262078590832</v>
      </c>
      <c r="AV2166">
        <f t="shared" si="582"/>
        <v>-0.14662001948300357</v>
      </c>
      <c r="AX2166">
        <f t="shared" si="621"/>
        <v>-18</v>
      </c>
      <c r="AZ2166">
        <f t="shared" si="583"/>
        <v>-7.136236504873715E-2</v>
      </c>
      <c r="BB2166">
        <f t="shared" si="622"/>
        <v>-0.98480775301220802</v>
      </c>
      <c r="BC2166">
        <f t="shared" si="584"/>
        <v>-0.33845185389941779</v>
      </c>
      <c r="BE2166">
        <f t="shared" si="623"/>
        <v>-21</v>
      </c>
      <c r="BG2166">
        <f t="shared" si="585"/>
        <v>5.7868969256944878</v>
      </c>
      <c r="BI2166">
        <f t="shared" si="624"/>
        <v>0</v>
      </c>
      <c r="BJ2166">
        <f t="shared" si="586"/>
        <v>1</v>
      </c>
      <c r="BL2166" t="e">
        <f t="shared" si="625"/>
        <v>#DIV/0!</v>
      </c>
      <c r="BN2166" t="e">
        <f t="shared" si="587"/>
        <v>#DIV/0!</v>
      </c>
      <c r="EL2166">
        <v>13</v>
      </c>
      <c r="EM2166">
        <f t="shared" si="588"/>
        <v>-285.7513075690336</v>
      </c>
      <c r="EN2166">
        <f t="shared" si="626"/>
        <v>2.1299999999999986</v>
      </c>
      <c r="EO2166" s="8">
        <f t="shared" si="627"/>
        <v>2</v>
      </c>
      <c r="EQ2166">
        <f t="shared" si="628"/>
        <v>0.17364817766693033</v>
      </c>
      <c r="ER2166">
        <f t="shared" si="589"/>
        <v>0.9986996072255625</v>
      </c>
      <c r="ES2166">
        <f t="shared" si="590"/>
        <v>-9.4692352970264508</v>
      </c>
      <c r="ET2166">
        <f t="shared" si="591"/>
        <v>17.660257631345079</v>
      </c>
      <c r="EU2166" s="8">
        <f t="shared" si="629"/>
        <v>4</v>
      </c>
      <c r="EW2166">
        <f t="shared" si="630"/>
        <v>0.34202014332566871</v>
      </c>
      <c r="EX2166">
        <f t="shared" si="592"/>
        <v>0.99441584371801539</v>
      </c>
      <c r="EZ2166">
        <f t="shared" si="593"/>
        <v>17.286082959411889</v>
      </c>
      <c r="FB2166" s="8">
        <f t="shared" si="648"/>
        <v>6</v>
      </c>
      <c r="FD2166">
        <f t="shared" si="631"/>
        <v>0.49999999999999994</v>
      </c>
      <c r="FE2166">
        <f t="shared" si="594"/>
        <v>0.9860254037844387</v>
      </c>
      <c r="FG2166">
        <f t="shared" si="595"/>
        <v>16.670248639404857</v>
      </c>
      <c r="FI2166" s="8">
        <f t="shared" si="632"/>
        <v>9</v>
      </c>
      <c r="FK2166">
        <f t="shared" si="633"/>
        <v>0.64278760968653925</v>
      </c>
      <c r="FL2166">
        <f t="shared" si="596"/>
        <v>0.9974479826061321</v>
      </c>
      <c r="FN2166">
        <f t="shared" si="597"/>
        <v>22.223152266939049</v>
      </c>
      <c r="FP2166" s="8">
        <f t="shared" si="634"/>
        <v>11</v>
      </c>
      <c r="FQ2166" s="8">
        <f t="shared" si="635"/>
        <v>13</v>
      </c>
      <c r="FR2166">
        <f t="shared" si="636"/>
        <v>0.76604444311897801</v>
      </c>
      <c r="FS2166">
        <f t="shared" si="598"/>
        <v>0.97984716465888966</v>
      </c>
      <c r="FT2166" t="e">
        <f t="shared" si="599"/>
        <v>#NUM!</v>
      </c>
      <c r="FU2166" t="e">
        <f t="shared" si="637"/>
        <v>#NUM!</v>
      </c>
      <c r="FW2166" s="8">
        <f t="shared" si="638"/>
        <v>13</v>
      </c>
      <c r="FY2166">
        <f t="shared" si="639"/>
        <v>0.8660254037844386</v>
      </c>
      <c r="FZ2166">
        <f t="shared" si="600"/>
        <v>0.95033320996790804</v>
      </c>
      <c r="GB2166">
        <f t="shared" si="601"/>
        <v>16.015439630858765</v>
      </c>
      <c r="GD2166" s="8">
        <f t="shared" si="640"/>
        <v>13</v>
      </c>
      <c r="GF2166">
        <f t="shared" si="641"/>
        <v>0.93969262078590832</v>
      </c>
      <c r="GG2166">
        <f t="shared" si="602"/>
        <v>0.83066030613434116</v>
      </c>
      <c r="GI2166">
        <f t="shared" si="603"/>
        <v>10.187189742423337</v>
      </c>
      <c r="GK2166" s="8">
        <f t="shared" si="642"/>
        <v>13</v>
      </c>
      <c r="GM2166">
        <f t="shared" si="643"/>
        <v>0.98480775301220802</v>
      </c>
      <c r="GN2166">
        <f t="shared" si="604"/>
        <v>0.68574820923327862</v>
      </c>
      <c r="GP2166">
        <f t="shared" si="605"/>
        <v>6.5233265293912357</v>
      </c>
      <c r="GR2166" s="8">
        <f t="shared" si="644"/>
        <v>13</v>
      </c>
      <c r="GT2166">
        <f t="shared" si="645"/>
        <v>0.98480775301220802</v>
      </c>
      <c r="GU2166">
        <f t="shared" si="606"/>
        <v>0.68574820923327862</v>
      </c>
      <c r="GW2166">
        <f t="shared" si="607"/>
        <v>6.5233265293912357</v>
      </c>
      <c r="GY2166" s="8">
        <f t="shared" si="646"/>
        <v>13</v>
      </c>
      <c r="HA2166">
        <f t="shared" si="647"/>
        <v>1</v>
      </c>
      <c r="HB2166">
        <f t="shared" si="608"/>
        <v>0.52000000000000013</v>
      </c>
      <c r="HD2166">
        <f t="shared" si="609"/>
        <v>3.645843495937382</v>
      </c>
    </row>
    <row r="2167" spans="1:212" x14ac:dyDescent="0.2">
      <c r="A2167">
        <v>14</v>
      </c>
      <c r="B2167">
        <f t="shared" si="565"/>
        <v>14</v>
      </c>
      <c r="C2167">
        <f t="shared" si="651"/>
        <v>-0.17364817766693033</v>
      </c>
      <c r="D2167">
        <f t="shared" si="564"/>
        <v>0.96396997169217635</v>
      </c>
      <c r="E2167">
        <f t="shared" si="610"/>
        <v>3</v>
      </c>
      <c r="G2167">
        <f t="shared" si="567"/>
        <v>-13.297418619832047</v>
      </c>
      <c r="M2167">
        <f t="shared" si="649"/>
        <v>-0.34202014332566871</v>
      </c>
      <c r="N2167">
        <f t="shared" si="569"/>
        <v>0.8712885921207747</v>
      </c>
      <c r="O2167">
        <f t="shared" si="611"/>
        <v>-5</v>
      </c>
      <c r="P2167">
        <f t="shared" si="570"/>
        <v>-10.872961333902383</v>
      </c>
      <c r="Q2167">
        <f t="shared" si="571"/>
        <v>-10.872961333902385</v>
      </c>
      <c r="R2167">
        <f t="shared" si="650"/>
        <v>-0.49999999999999994</v>
      </c>
      <c r="S2167">
        <f t="shared" si="573"/>
        <v>0.58602540378443879</v>
      </c>
      <c r="U2167">
        <f t="shared" si="612"/>
        <v>-7</v>
      </c>
      <c r="X2167">
        <f t="shared" si="574"/>
        <v>-9.3833939954901346</v>
      </c>
      <c r="Z2167">
        <f t="shared" si="613"/>
        <v>-0.64278760968653925</v>
      </c>
      <c r="AA2167">
        <f t="shared" si="575"/>
        <v>0.40608338169451602</v>
      </c>
      <c r="AB2167">
        <f t="shared" si="614"/>
        <v>14</v>
      </c>
      <c r="AC2167">
        <f t="shared" si="615"/>
        <v>-10</v>
      </c>
      <c r="AE2167">
        <f t="shared" si="576"/>
        <v>-8.4794981488239323</v>
      </c>
      <c r="AG2167">
        <f t="shared" si="616"/>
        <v>-0.76604444311897801</v>
      </c>
      <c r="AH2167">
        <f t="shared" si="577"/>
        <v>0.2138027215399117</v>
      </c>
      <c r="AJ2167">
        <f t="shared" si="617"/>
        <v>-12</v>
      </c>
      <c r="AL2167">
        <f t="shared" si="578"/>
        <v>-6.3761020317433292</v>
      </c>
      <c r="AN2167">
        <f t="shared" si="618"/>
        <v>-0.8660254037844386</v>
      </c>
      <c r="AO2167">
        <f t="shared" si="579"/>
        <v>1.5025773880714577E-2</v>
      </c>
      <c r="AP2167">
        <f t="shared" si="580"/>
        <v>14</v>
      </c>
      <c r="AQ2167">
        <f t="shared" si="619"/>
        <v>-15</v>
      </c>
      <c r="AS2167">
        <f t="shared" si="581"/>
        <v>-3.8619594257254026</v>
      </c>
      <c r="AU2167">
        <f t="shared" si="620"/>
        <v>-0.93969262078590832</v>
      </c>
      <c r="AV2167">
        <f t="shared" si="582"/>
        <v>-0.18420772431443982</v>
      </c>
      <c r="AX2167">
        <f t="shared" si="621"/>
        <v>-18</v>
      </c>
      <c r="AZ2167">
        <f t="shared" si="583"/>
        <v>-7.136236504873715E-2</v>
      </c>
      <c r="BB2167">
        <f t="shared" si="622"/>
        <v>-0.98480775301220802</v>
      </c>
      <c r="BC2167">
        <f t="shared" si="584"/>
        <v>-0.37784416401990606</v>
      </c>
      <c r="BE2167">
        <f t="shared" si="623"/>
        <v>-21</v>
      </c>
      <c r="BG2167">
        <f t="shared" si="585"/>
        <v>5.7868969256944878</v>
      </c>
      <c r="BI2167">
        <f t="shared" si="624"/>
        <v>0</v>
      </c>
      <c r="BJ2167">
        <f t="shared" si="586"/>
        <v>1</v>
      </c>
      <c r="BL2167" t="e">
        <f t="shared" si="625"/>
        <v>#DIV/0!</v>
      </c>
      <c r="BN2167" t="e">
        <f t="shared" si="587"/>
        <v>#DIV/0!</v>
      </c>
      <c r="EL2167">
        <v>14</v>
      </c>
      <c r="EM2167">
        <f t="shared" si="588"/>
        <v>-285.7513075690336</v>
      </c>
      <c r="EN2167">
        <f t="shared" si="626"/>
        <v>2.1399999999999983</v>
      </c>
      <c r="EO2167" s="8">
        <f t="shared" si="627"/>
        <v>2</v>
      </c>
      <c r="EQ2167">
        <f t="shared" si="628"/>
        <v>0.17364817766693033</v>
      </c>
      <c r="ER2167">
        <f t="shared" si="589"/>
        <v>0.9986996072255625</v>
      </c>
      <c r="ES2167">
        <f t="shared" si="590"/>
        <v>-9.4692352970264508</v>
      </c>
      <c r="ET2167">
        <f t="shared" si="591"/>
        <v>17.660257631345079</v>
      </c>
      <c r="EU2167" s="8">
        <f t="shared" si="629"/>
        <v>4</v>
      </c>
      <c r="EW2167">
        <f t="shared" si="630"/>
        <v>0.34202014332566871</v>
      </c>
      <c r="EX2167">
        <f t="shared" si="592"/>
        <v>0.99441584371801539</v>
      </c>
      <c r="EZ2167">
        <f t="shared" si="593"/>
        <v>17.286082959411889</v>
      </c>
      <c r="FB2167" s="8">
        <f t="shared" si="648"/>
        <v>6</v>
      </c>
      <c r="FD2167">
        <f t="shared" si="631"/>
        <v>0.49999999999999994</v>
      </c>
      <c r="FE2167">
        <f t="shared" si="594"/>
        <v>0.9860254037844387</v>
      </c>
      <c r="FG2167">
        <f t="shared" si="595"/>
        <v>16.670248639404857</v>
      </c>
      <c r="FI2167" s="8">
        <f t="shared" si="632"/>
        <v>9</v>
      </c>
      <c r="FK2167">
        <f t="shared" si="633"/>
        <v>0.64278760968653925</v>
      </c>
      <c r="FL2167">
        <f t="shared" si="596"/>
        <v>0.9974479826061321</v>
      </c>
      <c r="FN2167">
        <f t="shared" si="597"/>
        <v>22.223152266939049</v>
      </c>
      <c r="FP2167" s="8">
        <f t="shared" si="634"/>
        <v>11</v>
      </c>
      <c r="FQ2167" s="8">
        <f t="shared" si="635"/>
        <v>14</v>
      </c>
      <c r="FR2167">
        <f t="shared" si="636"/>
        <v>0.76604444311897801</v>
      </c>
      <c r="FS2167">
        <f t="shared" si="598"/>
        <v>0.97984716465888966</v>
      </c>
      <c r="FT2167" t="e">
        <f t="shared" si="599"/>
        <v>#NUM!</v>
      </c>
      <c r="FU2167" t="e">
        <f t="shared" si="637"/>
        <v>#NUM!</v>
      </c>
      <c r="FW2167" s="8">
        <f t="shared" si="638"/>
        <v>14</v>
      </c>
      <c r="FY2167">
        <f t="shared" si="639"/>
        <v>0.8660254037844386</v>
      </c>
      <c r="FZ2167">
        <f t="shared" si="600"/>
        <v>0.98497422611928565</v>
      </c>
      <c r="GB2167">
        <f t="shared" si="601"/>
        <v>20.014539984388406</v>
      </c>
      <c r="GD2167" s="8">
        <f t="shared" si="640"/>
        <v>14</v>
      </c>
      <c r="GF2167">
        <f t="shared" si="641"/>
        <v>0.93969262078590832</v>
      </c>
      <c r="GG2167">
        <f t="shared" si="602"/>
        <v>0.86824801096577753</v>
      </c>
      <c r="GI2167">
        <f t="shared" si="603"/>
        <v>11.800725928534622</v>
      </c>
      <c r="GK2167" s="8">
        <f t="shared" si="642"/>
        <v>14</v>
      </c>
      <c r="GM2167">
        <f t="shared" si="643"/>
        <v>0.98480775301220802</v>
      </c>
      <c r="GN2167">
        <f t="shared" si="604"/>
        <v>0.72514051935376689</v>
      </c>
      <c r="GP2167">
        <f t="shared" si="605"/>
        <v>7.5194075185057159</v>
      </c>
      <c r="GR2167" s="8">
        <f t="shared" si="644"/>
        <v>14</v>
      </c>
      <c r="GT2167">
        <f t="shared" si="645"/>
        <v>0.98480775301220802</v>
      </c>
      <c r="GU2167">
        <f t="shared" si="606"/>
        <v>0.72514051935376689</v>
      </c>
      <c r="GW2167">
        <f t="shared" si="607"/>
        <v>7.5194075185057159</v>
      </c>
      <c r="GY2167" s="8">
        <f t="shared" si="646"/>
        <v>14</v>
      </c>
      <c r="HA2167">
        <f t="shared" si="647"/>
        <v>1</v>
      </c>
      <c r="HB2167">
        <f t="shared" si="608"/>
        <v>0.56000000000000016</v>
      </c>
      <c r="HD2167">
        <f t="shared" si="609"/>
        <v>4.2876848227920226</v>
      </c>
    </row>
    <row r="2168" spans="1:212" x14ac:dyDescent="0.2">
      <c r="A2168">
        <v>15</v>
      </c>
      <c r="B2168">
        <f t="shared" si="565"/>
        <v>15</v>
      </c>
      <c r="C2168">
        <f t="shared" si="651"/>
        <v>-0.17364817766693033</v>
      </c>
      <c r="D2168">
        <f t="shared" si="564"/>
        <v>0.96396997169217635</v>
      </c>
      <c r="E2168">
        <f t="shared" si="610"/>
        <v>3</v>
      </c>
      <c r="G2168">
        <f t="shared" si="567"/>
        <v>-13.297418619832047</v>
      </c>
      <c r="M2168">
        <f t="shared" si="649"/>
        <v>-0.34202014332566871</v>
      </c>
      <c r="N2168">
        <f t="shared" si="569"/>
        <v>0.8712885921207747</v>
      </c>
      <c r="O2168">
        <f t="shared" si="611"/>
        <v>-5</v>
      </c>
      <c r="P2168">
        <f t="shared" si="570"/>
        <v>-10.872961333902383</v>
      </c>
      <c r="Q2168">
        <f t="shared" si="571"/>
        <v>-10.872961333902385</v>
      </c>
      <c r="R2168">
        <f t="shared" si="650"/>
        <v>-0.49999999999999994</v>
      </c>
      <c r="S2168">
        <f t="shared" si="573"/>
        <v>0.56602540378443877</v>
      </c>
      <c r="U2168">
        <f t="shared" si="612"/>
        <v>-7</v>
      </c>
      <c r="X2168">
        <f t="shared" si="574"/>
        <v>-9.3833939954901346</v>
      </c>
      <c r="Z2168">
        <f t="shared" si="613"/>
        <v>-0.64278760968653925</v>
      </c>
      <c r="AA2168">
        <f t="shared" si="575"/>
        <v>0.38037187730705446</v>
      </c>
      <c r="AB2168">
        <f t="shared" si="614"/>
        <v>15</v>
      </c>
      <c r="AC2168">
        <f t="shared" si="615"/>
        <v>-10</v>
      </c>
      <c r="AE2168">
        <f t="shared" si="576"/>
        <v>-8.4794981488239323</v>
      </c>
      <c r="AG2168">
        <f t="shared" si="616"/>
        <v>-0.76604444311897801</v>
      </c>
      <c r="AH2168">
        <f t="shared" si="577"/>
        <v>0.18316094381515258</v>
      </c>
      <c r="AJ2168">
        <f t="shared" si="617"/>
        <v>-12</v>
      </c>
      <c r="AL2168">
        <f t="shared" si="578"/>
        <v>-6.3761020317433292</v>
      </c>
      <c r="AN2168">
        <f t="shared" si="618"/>
        <v>-0.8660254037844386</v>
      </c>
      <c r="AO2168">
        <f t="shared" si="579"/>
        <v>-1.9615242270663025E-2</v>
      </c>
      <c r="AP2168">
        <f t="shared" si="580"/>
        <v>15</v>
      </c>
      <c r="AQ2168">
        <f t="shared" si="619"/>
        <v>-15</v>
      </c>
      <c r="AS2168">
        <f t="shared" si="581"/>
        <v>-3.8619594257254026</v>
      </c>
      <c r="AU2168">
        <f t="shared" si="620"/>
        <v>-0.93969262078590832</v>
      </c>
      <c r="AV2168">
        <f t="shared" si="582"/>
        <v>-0.22179542914587619</v>
      </c>
      <c r="AX2168">
        <f t="shared" si="621"/>
        <v>-18</v>
      </c>
      <c r="AZ2168">
        <f t="shared" si="583"/>
        <v>-7.136236504873715E-2</v>
      </c>
      <c r="BB2168">
        <f t="shared" si="622"/>
        <v>-0.98480775301220802</v>
      </c>
      <c r="BC2168">
        <f t="shared" si="584"/>
        <v>-0.41723647414039444</v>
      </c>
      <c r="BE2168">
        <f t="shared" si="623"/>
        <v>-21</v>
      </c>
      <c r="BG2168">
        <f t="shared" si="585"/>
        <v>5.7868969256944878</v>
      </c>
      <c r="BI2168">
        <f t="shared" si="624"/>
        <v>0</v>
      </c>
      <c r="BJ2168">
        <f t="shared" si="586"/>
        <v>1</v>
      </c>
      <c r="BL2168" t="e">
        <f t="shared" si="625"/>
        <v>#DIV/0!</v>
      </c>
      <c r="BN2168" t="e">
        <f t="shared" si="587"/>
        <v>#DIV/0!</v>
      </c>
      <c r="EK2168">
        <v>1.0004360890022317</v>
      </c>
      <c r="EL2168">
        <v>15</v>
      </c>
      <c r="EM2168">
        <f t="shared" si="588"/>
        <v>-285.7513075690336</v>
      </c>
      <c r="EN2168">
        <f t="shared" si="626"/>
        <v>2.1499999999999981</v>
      </c>
      <c r="EO2168" s="8">
        <f t="shared" si="627"/>
        <v>2</v>
      </c>
      <c r="EQ2168">
        <f t="shared" si="628"/>
        <v>0.17364817766693033</v>
      </c>
      <c r="ER2168">
        <f t="shared" si="589"/>
        <v>0.9986996072255625</v>
      </c>
      <c r="ES2168">
        <f t="shared" si="590"/>
        <v>-9.4692352970264508</v>
      </c>
      <c r="ET2168">
        <f t="shared" si="591"/>
        <v>17.660257631345079</v>
      </c>
      <c r="EU2168" s="8">
        <f t="shared" si="629"/>
        <v>4</v>
      </c>
      <c r="EW2168">
        <f t="shared" si="630"/>
        <v>0.34202014332566871</v>
      </c>
      <c r="EX2168">
        <f t="shared" si="592"/>
        <v>0.99441584371801539</v>
      </c>
      <c r="EZ2168">
        <f t="shared" si="593"/>
        <v>17.286082959411889</v>
      </c>
      <c r="FB2168" s="8">
        <f t="shared" si="648"/>
        <v>6</v>
      </c>
      <c r="FD2168">
        <f t="shared" si="631"/>
        <v>0.49999999999999994</v>
      </c>
      <c r="FE2168">
        <f t="shared" si="594"/>
        <v>0.9860254037844387</v>
      </c>
      <c r="FG2168">
        <f t="shared" si="595"/>
        <v>16.670248639404857</v>
      </c>
      <c r="FI2168" s="8">
        <f t="shared" si="632"/>
        <v>9</v>
      </c>
      <c r="FK2168">
        <f t="shared" si="633"/>
        <v>0.64278760968653925</v>
      </c>
      <c r="FL2168">
        <f t="shared" si="596"/>
        <v>0.9974479826061321</v>
      </c>
      <c r="FN2168">
        <f t="shared" si="597"/>
        <v>22.223152266939049</v>
      </c>
      <c r="FP2168" s="8">
        <f t="shared" si="634"/>
        <v>11</v>
      </c>
      <c r="FQ2168" s="8">
        <f t="shared" si="635"/>
        <v>15</v>
      </c>
      <c r="FR2168">
        <f t="shared" si="636"/>
        <v>0.76604444311897801</v>
      </c>
      <c r="FS2168">
        <f t="shared" si="598"/>
        <v>0.97984716465888966</v>
      </c>
      <c r="FT2168" t="e">
        <f t="shared" si="599"/>
        <v>#NUM!</v>
      </c>
      <c r="FU2168" t="e">
        <f t="shared" si="637"/>
        <v>#NUM!</v>
      </c>
      <c r="FW2168" s="8">
        <f t="shared" si="638"/>
        <v>14</v>
      </c>
      <c r="FY2168">
        <f t="shared" si="639"/>
        <v>0.8660254037844386</v>
      </c>
      <c r="FZ2168">
        <f t="shared" si="600"/>
        <v>0.98497422611928565</v>
      </c>
      <c r="GB2168">
        <f t="shared" si="601"/>
        <v>20.014539984388406</v>
      </c>
      <c r="GD2168" s="8">
        <f t="shared" si="640"/>
        <v>15</v>
      </c>
      <c r="GF2168">
        <f t="shared" si="641"/>
        <v>0.93969262078590832</v>
      </c>
      <c r="GG2168">
        <f t="shared" si="602"/>
        <v>0.90583571579721389</v>
      </c>
      <c r="GI2168">
        <f t="shared" si="603"/>
        <v>13.72958189327707</v>
      </c>
      <c r="GK2168" s="8">
        <f t="shared" si="642"/>
        <v>15</v>
      </c>
      <c r="GM2168">
        <f t="shared" si="643"/>
        <v>0.98480775301220802</v>
      </c>
      <c r="GN2168">
        <f t="shared" si="604"/>
        <v>0.76453282947425527</v>
      </c>
      <c r="GP2168">
        <f t="shared" si="605"/>
        <v>8.6367862426523541</v>
      </c>
      <c r="GR2168" s="8">
        <f t="shared" si="644"/>
        <v>15</v>
      </c>
      <c r="GT2168">
        <f t="shared" si="645"/>
        <v>0.98480775301220802</v>
      </c>
      <c r="GU2168">
        <f t="shared" si="606"/>
        <v>0.76453282947425527</v>
      </c>
      <c r="GW2168">
        <f t="shared" si="607"/>
        <v>8.6367862426523541</v>
      </c>
      <c r="GY2168" s="8">
        <f t="shared" si="646"/>
        <v>15</v>
      </c>
      <c r="HA2168">
        <f t="shared" si="647"/>
        <v>1</v>
      </c>
      <c r="HB2168">
        <f t="shared" si="608"/>
        <v>0.60000000000000009</v>
      </c>
      <c r="HD2168">
        <f t="shared" si="609"/>
        <v>5.0000000000000036</v>
      </c>
    </row>
    <row r="2169" spans="1:212" x14ac:dyDescent="0.2">
      <c r="A2169">
        <v>16</v>
      </c>
      <c r="B2169">
        <f t="shared" si="565"/>
        <v>16</v>
      </c>
      <c r="C2169">
        <f t="shared" si="651"/>
        <v>-0.17364817766693033</v>
      </c>
      <c r="D2169">
        <f t="shared" si="564"/>
        <v>0.96396997169217635</v>
      </c>
      <c r="E2169">
        <f t="shared" si="610"/>
        <v>3</v>
      </c>
      <c r="G2169">
        <f t="shared" si="567"/>
        <v>-13.297418619832047</v>
      </c>
      <c r="M2169">
        <f t="shared" si="649"/>
        <v>-0.34202014332566871</v>
      </c>
      <c r="N2169">
        <f t="shared" si="569"/>
        <v>0.8712885921207747</v>
      </c>
      <c r="O2169">
        <f t="shared" si="611"/>
        <v>-5</v>
      </c>
      <c r="P2169">
        <f t="shared" si="570"/>
        <v>-10.872961333902383</v>
      </c>
      <c r="Q2169">
        <f t="shared" si="571"/>
        <v>-10.872961333902385</v>
      </c>
      <c r="R2169">
        <f t="shared" si="650"/>
        <v>-0.49999999999999994</v>
      </c>
      <c r="S2169">
        <f t="shared" si="573"/>
        <v>0.54602540378443876</v>
      </c>
      <c r="U2169">
        <f t="shared" si="612"/>
        <v>-7</v>
      </c>
      <c r="X2169">
        <f t="shared" si="574"/>
        <v>-9.3833939954901346</v>
      </c>
      <c r="Z2169">
        <f t="shared" si="613"/>
        <v>-0.64278760968653925</v>
      </c>
      <c r="AA2169">
        <f t="shared" si="575"/>
        <v>0.3546603729195929</v>
      </c>
      <c r="AB2169">
        <f t="shared" si="614"/>
        <v>16</v>
      </c>
      <c r="AC2169">
        <f t="shared" si="615"/>
        <v>-10</v>
      </c>
      <c r="AE2169">
        <f t="shared" si="576"/>
        <v>-8.4794981488239323</v>
      </c>
      <c r="AG2169">
        <f t="shared" si="616"/>
        <v>-0.76604444311897801</v>
      </c>
      <c r="AH2169">
        <f t="shared" si="577"/>
        <v>0.15251916609039345</v>
      </c>
      <c r="AJ2169">
        <f t="shared" si="617"/>
        <v>-12</v>
      </c>
      <c r="AL2169">
        <f t="shared" si="578"/>
        <v>-6.3761020317433292</v>
      </c>
      <c r="AN2169">
        <f t="shared" si="618"/>
        <v>-0.8660254037844386</v>
      </c>
      <c r="AO2169">
        <f t="shared" si="579"/>
        <v>-5.4256258422040515E-2</v>
      </c>
      <c r="AP2169">
        <f t="shared" si="580"/>
        <v>16</v>
      </c>
      <c r="AQ2169">
        <f t="shared" si="619"/>
        <v>-15</v>
      </c>
      <c r="AS2169">
        <f t="shared" si="581"/>
        <v>-3.8619594257254026</v>
      </c>
      <c r="AU2169">
        <f t="shared" si="620"/>
        <v>-0.93969262078590832</v>
      </c>
      <c r="AV2169">
        <f t="shared" si="582"/>
        <v>-0.25938313397731255</v>
      </c>
      <c r="AX2169">
        <f t="shared" si="621"/>
        <v>-18</v>
      </c>
      <c r="AZ2169">
        <f t="shared" si="583"/>
        <v>-7.136236504873715E-2</v>
      </c>
      <c r="BB2169">
        <f t="shared" si="622"/>
        <v>-0.98480775301220802</v>
      </c>
      <c r="BC2169">
        <f t="shared" si="584"/>
        <v>-0.45662878426088271</v>
      </c>
      <c r="BE2169">
        <f t="shared" si="623"/>
        <v>-21</v>
      </c>
      <c r="BG2169">
        <f t="shared" si="585"/>
        <v>5.7868969256944878</v>
      </c>
      <c r="BI2169">
        <f t="shared" si="624"/>
        <v>0</v>
      </c>
      <c r="BJ2169">
        <f t="shared" si="586"/>
        <v>1</v>
      </c>
      <c r="BL2169" t="e">
        <f t="shared" si="625"/>
        <v>#DIV/0!</v>
      </c>
      <c r="BN2169" t="e">
        <f t="shared" si="587"/>
        <v>#DIV/0!</v>
      </c>
      <c r="EL2169">
        <v>16</v>
      </c>
      <c r="EM2169">
        <f t="shared" si="588"/>
        <v>-285.7513075690336</v>
      </c>
      <c r="EN2169">
        <f t="shared" si="626"/>
        <v>2.1599999999999979</v>
      </c>
      <c r="EO2169" s="8">
        <f t="shared" si="627"/>
        <v>2</v>
      </c>
      <c r="EQ2169">
        <f t="shared" si="628"/>
        <v>0.17364817766693033</v>
      </c>
      <c r="ER2169">
        <f t="shared" si="589"/>
        <v>0.9986996072255625</v>
      </c>
      <c r="ES2169">
        <f t="shared" si="590"/>
        <v>-9.4692352970264508</v>
      </c>
      <c r="ET2169">
        <f t="shared" si="591"/>
        <v>17.660257631345079</v>
      </c>
      <c r="EU2169" s="8">
        <f t="shared" si="629"/>
        <v>4</v>
      </c>
      <c r="EW2169">
        <f t="shared" si="630"/>
        <v>0.34202014332566871</v>
      </c>
      <c r="EX2169">
        <f t="shared" si="592"/>
        <v>0.99441584371801539</v>
      </c>
      <c r="EZ2169">
        <f t="shared" si="593"/>
        <v>17.286082959411889</v>
      </c>
      <c r="FB2169" s="8">
        <f t="shared" si="648"/>
        <v>6</v>
      </c>
      <c r="FD2169">
        <f t="shared" si="631"/>
        <v>0.49999999999999994</v>
      </c>
      <c r="FE2169">
        <f t="shared" si="594"/>
        <v>0.9860254037844387</v>
      </c>
      <c r="FG2169">
        <f t="shared" si="595"/>
        <v>16.670248639404857</v>
      </c>
      <c r="FI2169" s="8">
        <f t="shared" si="632"/>
        <v>9</v>
      </c>
      <c r="FK2169">
        <f t="shared" si="633"/>
        <v>0.64278760968653925</v>
      </c>
      <c r="FL2169">
        <f t="shared" si="596"/>
        <v>0.9974479826061321</v>
      </c>
      <c r="FN2169">
        <f t="shared" si="597"/>
        <v>22.223152266939049</v>
      </c>
      <c r="FP2169" s="8">
        <f t="shared" si="634"/>
        <v>11</v>
      </c>
      <c r="FQ2169" s="8">
        <f t="shared" si="635"/>
        <v>16</v>
      </c>
      <c r="FR2169">
        <f t="shared" si="636"/>
        <v>0.76604444311897801</v>
      </c>
      <c r="FS2169">
        <f t="shared" si="598"/>
        <v>0.97984716465888966</v>
      </c>
      <c r="FT2169" t="e">
        <f t="shared" si="599"/>
        <v>#NUM!</v>
      </c>
      <c r="FU2169" t="e">
        <f t="shared" si="637"/>
        <v>#NUM!</v>
      </c>
      <c r="FW2169" s="8">
        <f t="shared" si="638"/>
        <v>14</v>
      </c>
      <c r="FY2169">
        <f t="shared" si="639"/>
        <v>0.8660254037844386</v>
      </c>
      <c r="FZ2169">
        <f t="shared" si="600"/>
        <v>0.98497422611928565</v>
      </c>
      <c r="GB2169">
        <f t="shared" si="601"/>
        <v>20.014539984388406</v>
      </c>
      <c r="GD2169" s="8">
        <f t="shared" si="640"/>
        <v>16</v>
      </c>
      <c r="GF2169">
        <f t="shared" si="641"/>
        <v>0.93969262078590832</v>
      </c>
      <c r="GG2169">
        <f t="shared" si="602"/>
        <v>0.94342342062865026</v>
      </c>
      <c r="GI2169">
        <f t="shared" si="603"/>
        <v>16.178219420829038</v>
      </c>
      <c r="GK2169" s="8">
        <f t="shared" si="642"/>
        <v>16</v>
      </c>
      <c r="GM2169">
        <f t="shared" si="643"/>
        <v>0.98480775301220802</v>
      </c>
      <c r="GN2169">
        <f t="shared" si="604"/>
        <v>0.80392513959474354</v>
      </c>
      <c r="GP2169">
        <f t="shared" si="605"/>
        <v>9.9023705359673073</v>
      </c>
      <c r="GR2169" s="8">
        <f t="shared" si="644"/>
        <v>16</v>
      </c>
      <c r="GT2169">
        <f t="shared" si="645"/>
        <v>0.98480775301220802</v>
      </c>
      <c r="GU2169">
        <f t="shared" si="606"/>
        <v>0.80392513959474354</v>
      </c>
      <c r="GW2169">
        <f t="shared" si="607"/>
        <v>9.9023705359673073</v>
      </c>
      <c r="GY2169" s="8">
        <f t="shared" si="646"/>
        <v>16</v>
      </c>
      <c r="HA2169">
        <f t="shared" si="647"/>
        <v>1</v>
      </c>
      <c r="HB2169">
        <f t="shared" si="608"/>
        <v>0.64000000000000012</v>
      </c>
      <c r="HD2169">
        <f t="shared" si="609"/>
        <v>5.790627287701458</v>
      </c>
    </row>
    <row r="2170" spans="1:212" x14ac:dyDescent="0.2">
      <c r="A2170">
        <v>17</v>
      </c>
      <c r="B2170">
        <f t="shared" si="565"/>
        <v>17</v>
      </c>
      <c r="C2170">
        <f t="shared" si="651"/>
        <v>-0.17364817766693033</v>
      </c>
      <c r="D2170">
        <f t="shared" si="564"/>
        <v>0.96396997169217635</v>
      </c>
      <c r="E2170">
        <f t="shared" si="610"/>
        <v>3</v>
      </c>
      <c r="G2170">
        <f t="shared" si="567"/>
        <v>-13.297418619832047</v>
      </c>
      <c r="M2170">
        <f t="shared" si="649"/>
        <v>-0.34202014332566871</v>
      </c>
      <c r="N2170">
        <f t="shared" si="569"/>
        <v>0.8712885921207747</v>
      </c>
      <c r="O2170">
        <f t="shared" si="611"/>
        <v>-5</v>
      </c>
      <c r="P2170">
        <f t="shared" si="570"/>
        <v>-10.872961333902383</v>
      </c>
      <c r="Q2170">
        <f t="shared" si="571"/>
        <v>-10.872961333902385</v>
      </c>
      <c r="R2170">
        <f t="shared" si="650"/>
        <v>-0.49999999999999994</v>
      </c>
      <c r="S2170">
        <f t="shared" si="573"/>
        <v>0.52602540378443874</v>
      </c>
      <c r="U2170">
        <f t="shared" si="612"/>
        <v>-7</v>
      </c>
      <c r="X2170">
        <f t="shared" si="574"/>
        <v>-9.3833939954901346</v>
      </c>
      <c r="Z2170">
        <f t="shared" si="613"/>
        <v>-0.64278760968653925</v>
      </c>
      <c r="AA2170">
        <f t="shared" si="575"/>
        <v>0.32894886853213134</v>
      </c>
      <c r="AB2170">
        <f t="shared" si="614"/>
        <v>17</v>
      </c>
      <c r="AC2170">
        <f t="shared" si="615"/>
        <v>-10</v>
      </c>
      <c r="AE2170">
        <f t="shared" si="576"/>
        <v>-8.4794981488239323</v>
      </c>
      <c r="AG2170">
        <f t="shared" si="616"/>
        <v>-0.76604444311897801</v>
      </c>
      <c r="AH2170">
        <f t="shared" si="577"/>
        <v>0.12187738836563433</v>
      </c>
      <c r="AJ2170">
        <f t="shared" si="617"/>
        <v>-12</v>
      </c>
      <c r="AL2170">
        <f t="shared" si="578"/>
        <v>-6.3761020317433292</v>
      </c>
      <c r="AN2170">
        <f t="shared" si="618"/>
        <v>-0.8660254037844386</v>
      </c>
      <c r="AO2170">
        <f t="shared" si="579"/>
        <v>-8.8897274573418006E-2</v>
      </c>
      <c r="AP2170">
        <f t="shared" si="580"/>
        <v>17</v>
      </c>
      <c r="AQ2170">
        <f t="shared" si="619"/>
        <v>-15</v>
      </c>
      <c r="AS2170">
        <f t="shared" si="581"/>
        <v>-3.8619594257254026</v>
      </c>
      <c r="AU2170">
        <f t="shared" si="620"/>
        <v>-0.93969262078590832</v>
      </c>
      <c r="AV2170">
        <f t="shared" si="582"/>
        <v>-0.29697083880874892</v>
      </c>
      <c r="AX2170">
        <f t="shared" si="621"/>
        <v>-18</v>
      </c>
      <c r="AZ2170">
        <f t="shared" si="583"/>
        <v>-7.136236504873715E-2</v>
      </c>
      <c r="BB2170">
        <f t="shared" si="622"/>
        <v>-0.98480775301220802</v>
      </c>
      <c r="BC2170">
        <f t="shared" si="584"/>
        <v>-0.49602109438137099</v>
      </c>
      <c r="BE2170">
        <f t="shared" si="623"/>
        <v>-21</v>
      </c>
      <c r="BG2170">
        <f t="shared" si="585"/>
        <v>5.7868969256944878</v>
      </c>
      <c r="BI2170">
        <f t="shared" si="624"/>
        <v>0</v>
      </c>
      <c r="BJ2170">
        <f t="shared" si="586"/>
        <v>1</v>
      </c>
      <c r="BL2170" t="e">
        <f t="shared" si="625"/>
        <v>#DIV/0!</v>
      </c>
      <c r="BN2170" t="e">
        <f t="shared" si="587"/>
        <v>#DIV/0!</v>
      </c>
      <c r="EL2170">
        <v>17</v>
      </c>
      <c r="EM2170">
        <f t="shared" si="588"/>
        <v>-285.7513075690336</v>
      </c>
      <c r="EN2170">
        <f t="shared" si="626"/>
        <v>2.1699999999999977</v>
      </c>
      <c r="EO2170" s="8">
        <f t="shared" si="627"/>
        <v>2</v>
      </c>
      <c r="EQ2170">
        <f t="shared" si="628"/>
        <v>0.17364817766693033</v>
      </c>
      <c r="ER2170">
        <f t="shared" si="589"/>
        <v>0.9986996072255625</v>
      </c>
      <c r="ES2170">
        <f t="shared" si="590"/>
        <v>-9.4692352970264508</v>
      </c>
      <c r="ET2170">
        <f t="shared" si="591"/>
        <v>17.660257631345079</v>
      </c>
      <c r="EU2170" s="8">
        <f t="shared" si="629"/>
        <v>4</v>
      </c>
      <c r="EW2170">
        <f t="shared" si="630"/>
        <v>0.34202014332566871</v>
      </c>
      <c r="EX2170">
        <f t="shared" si="592"/>
        <v>0.99441584371801539</v>
      </c>
      <c r="EZ2170">
        <f t="shared" si="593"/>
        <v>17.286082959411889</v>
      </c>
      <c r="FB2170" s="8">
        <f t="shared" si="648"/>
        <v>6</v>
      </c>
      <c r="FD2170">
        <f t="shared" si="631"/>
        <v>0.49999999999999994</v>
      </c>
      <c r="FE2170">
        <f t="shared" si="594"/>
        <v>0.9860254037844387</v>
      </c>
      <c r="FG2170">
        <f t="shared" si="595"/>
        <v>16.670248639404857</v>
      </c>
      <c r="FI2170" s="8">
        <f t="shared" si="632"/>
        <v>9</v>
      </c>
      <c r="FK2170">
        <f t="shared" si="633"/>
        <v>0.64278760968653925</v>
      </c>
      <c r="FL2170">
        <f t="shared" si="596"/>
        <v>0.9974479826061321</v>
      </c>
      <c r="FN2170">
        <f t="shared" si="597"/>
        <v>22.223152266939049</v>
      </c>
      <c r="FP2170" s="8">
        <f t="shared" si="634"/>
        <v>11</v>
      </c>
      <c r="FQ2170" s="8">
        <f t="shared" si="635"/>
        <v>17</v>
      </c>
      <c r="FR2170">
        <f t="shared" si="636"/>
        <v>0.76604444311897801</v>
      </c>
      <c r="FS2170">
        <f t="shared" si="598"/>
        <v>0.97984716465888966</v>
      </c>
      <c r="FT2170" t="e">
        <f t="shared" si="599"/>
        <v>#NUM!</v>
      </c>
      <c r="FU2170" t="e">
        <f t="shared" si="637"/>
        <v>#NUM!</v>
      </c>
      <c r="FW2170" s="8">
        <f t="shared" si="638"/>
        <v>14</v>
      </c>
      <c r="FY2170">
        <f t="shared" si="639"/>
        <v>0.8660254037844386</v>
      </c>
      <c r="FZ2170">
        <f t="shared" si="600"/>
        <v>0.98497422611928565</v>
      </c>
      <c r="GB2170">
        <f t="shared" si="601"/>
        <v>20.014539984388406</v>
      </c>
      <c r="GD2170" s="8">
        <f t="shared" si="640"/>
        <v>17</v>
      </c>
      <c r="GF2170">
        <f t="shared" si="641"/>
        <v>0.93969262078590832</v>
      </c>
      <c r="GG2170">
        <f t="shared" si="602"/>
        <v>0.98101112546008662</v>
      </c>
      <c r="GI2170">
        <f t="shared" si="603"/>
        <v>19.840028985185313</v>
      </c>
      <c r="GK2170" s="8">
        <f t="shared" si="642"/>
        <v>17</v>
      </c>
      <c r="GM2170">
        <f t="shared" si="643"/>
        <v>0.98480775301220802</v>
      </c>
      <c r="GN2170">
        <f t="shared" si="604"/>
        <v>0.84331744971523181</v>
      </c>
      <c r="GP2170">
        <f t="shared" si="605"/>
        <v>11.357343865734769</v>
      </c>
      <c r="GR2170" s="8">
        <f t="shared" si="644"/>
        <v>17</v>
      </c>
      <c r="GT2170">
        <f t="shared" si="645"/>
        <v>0.98480775301220802</v>
      </c>
      <c r="GU2170">
        <f t="shared" si="606"/>
        <v>0.84331744971523181</v>
      </c>
      <c r="GW2170">
        <f t="shared" si="607"/>
        <v>11.357343865734769</v>
      </c>
      <c r="GY2170" s="8">
        <f t="shared" si="646"/>
        <v>17</v>
      </c>
      <c r="HA2170">
        <f t="shared" si="647"/>
        <v>1</v>
      </c>
      <c r="HB2170">
        <f t="shared" si="608"/>
        <v>0.68000000000000016</v>
      </c>
      <c r="HD2170">
        <f t="shared" si="609"/>
        <v>6.6696972201766442</v>
      </c>
    </row>
    <row r="2171" spans="1:212" x14ac:dyDescent="0.2">
      <c r="A2171">
        <v>18</v>
      </c>
      <c r="B2171">
        <f t="shared" si="565"/>
        <v>18</v>
      </c>
      <c r="C2171">
        <f t="shared" si="651"/>
        <v>-0.17364817766693033</v>
      </c>
      <c r="D2171">
        <f t="shared" si="564"/>
        <v>0.96396997169217635</v>
      </c>
      <c r="E2171">
        <f t="shared" si="610"/>
        <v>3</v>
      </c>
      <c r="G2171">
        <f t="shared" si="567"/>
        <v>-13.297418619832047</v>
      </c>
      <c r="M2171">
        <f t="shared" si="649"/>
        <v>-0.34202014332566871</v>
      </c>
      <c r="N2171">
        <f t="shared" si="569"/>
        <v>0.8712885921207747</v>
      </c>
      <c r="O2171">
        <f t="shared" si="611"/>
        <v>-5</v>
      </c>
      <c r="P2171">
        <f t="shared" si="570"/>
        <v>-10.872961333902383</v>
      </c>
      <c r="Q2171">
        <f t="shared" si="571"/>
        <v>-10.872961333902385</v>
      </c>
      <c r="R2171">
        <f t="shared" si="650"/>
        <v>-0.49999999999999994</v>
      </c>
      <c r="S2171">
        <f t="shared" si="573"/>
        <v>0.50602540378443872</v>
      </c>
      <c r="U2171">
        <f t="shared" si="612"/>
        <v>-7</v>
      </c>
      <c r="X2171">
        <f t="shared" si="574"/>
        <v>-9.3833939954901346</v>
      </c>
      <c r="Z2171">
        <f t="shared" si="613"/>
        <v>-0.64278760968653925</v>
      </c>
      <c r="AA2171">
        <f t="shared" si="575"/>
        <v>0.30323736414466979</v>
      </c>
      <c r="AB2171">
        <f t="shared" si="614"/>
        <v>18</v>
      </c>
      <c r="AC2171">
        <f t="shared" si="615"/>
        <v>-10</v>
      </c>
      <c r="AE2171">
        <f t="shared" si="576"/>
        <v>-8.4794981488239323</v>
      </c>
      <c r="AG2171">
        <f t="shared" si="616"/>
        <v>-0.76604444311897801</v>
      </c>
      <c r="AH2171">
        <f t="shared" si="577"/>
        <v>9.1235610640875264E-2</v>
      </c>
      <c r="AJ2171">
        <f t="shared" si="617"/>
        <v>-12</v>
      </c>
      <c r="AL2171">
        <f t="shared" si="578"/>
        <v>-6.3761020317433292</v>
      </c>
      <c r="AN2171">
        <f t="shared" si="618"/>
        <v>-0.8660254037844386</v>
      </c>
      <c r="AO2171">
        <f t="shared" si="579"/>
        <v>-0.12353829072479561</v>
      </c>
      <c r="AP2171">
        <f t="shared" si="580"/>
        <v>18</v>
      </c>
      <c r="AQ2171">
        <f t="shared" si="619"/>
        <v>-15</v>
      </c>
      <c r="AS2171">
        <f t="shared" si="581"/>
        <v>-3.8619594257254026</v>
      </c>
      <c r="AU2171">
        <f t="shared" si="620"/>
        <v>-0.93969262078590832</v>
      </c>
      <c r="AV2171">
        <f t="shared" si="582"/>
        <v>-0.33455854364018528</v>
      </c>
      <c r="AX2171">
        <f t="shared" si="621"/>
        <v>-18</v>
      </c>
      <c r="AZ2171">
        <f t="shared" si="583"/>
        <v>-7.136236504873715E-2</v>
      </c>
      <c r="BB2171">
        <f t="shared" si="622"/>
        <v>-0.98480775301220802</v>
      </c>
      <c r="BC2171">
        <f t="shared" si="584"/>
        <v>-0.53541340450185937</v>
      </c>
      <c r="BE2171">
        <f t="shared" si="623"/>
        <v>-21</v>
      </c>
      <c r="BG2171">
        <f t="shared" si="585"/>
        <v>5.7868969256944878</v>
      </c>
      <c r="BI2171">
        <f t="shared" si="624"/>
        <v>0</v>
      </c>
      <c r="BJ2171">
        <f t="shared" si="586"/>
        <v>1</v>
      </c>
      <c r="BL2171" t="e">
        <f t="shared" si="625"/>
        <v>#DIV/0!</v>
      </c>
      <c r="BN2171" t="e">
        <f t="shared" si="587"/>
        <v>#DIV/0!</v>
      </c>
      <c r="EK2171">
        <v>1.0004360890022317</v>
      </c>
      <c r="EL2171">
        <v>18</v>
      </c>
      <c r="EM2171">
        <f t="shared" si="588"/>
        <v>-285.7513075690336</v>
      </c>
      <c r="EN2171">
        <f t="shared" si="626"/>
        <v>2.1799999999999975</v>
      </c>
      <c r="EO2171" s="8">
        <f t="shared" si="627"/>
        <v>2</v>
      </c>
      <c r="EQ2171">
        <f t="shared" si="628"/>
        <v>0.17364817766693033</v>
      </c>
      <c r="ER2171">
        <f t="shared" si="589"/>
        <v>0.9986996072255625</v>
      </c>
      <c r="ES2171">
        <f t="shared" si="590"/>
        <v>-9.4692352970264508</v>
      </c>
      <c r="ET2171">
        <f t="shared" si="591"/>
        <v>17.660257631345079</v>
      </c>
      <c r="EU2171" s="8">
        <f t="shared" si="629"/>
        <v>4</v>
      </c>
      <c r="EW2171">
        <f t="shared" si="630"/>
        <v>0.34202014332566871</v>
      </c>
      <c r="EX2171">
        <f t="shared" si="592"/>
        <v>0.99441584371801539</v>
      </c>
      <c r="EZ2171">
        <f t="shared" si="593"/>
        <v>17.286082959411889</v>
      </c>
      <c r="FB2171" s="8">
        <f t="shared" si="648"/>
        <v>6</v>
      </c>
      <c r="FD2171">
        <f t="shared" si="631"/>
        <v>0.49999999999999994</v>
      </c>
      <c r="FE2171">
        <f t="shared" si="594"/>
        <v>0.9860254037844387</v>
      </c>
      <c r="FG2171">
        <f t="shared" si="595"/>
        <v>16.670248639404857</v>
      </c>
      <c r="FI2171" s="8">
        <f t="shared" si="632"/>
        <v>9</v>
      </c>
      <c r="FK2171">
        <f t="shared" si="633"/>
        <v>0.64278760968653925</v>
      </c>
      <c r="FL2171">
        <f t="shared" si="596"/>
        <v>0.9974479826061321</v>
      </c>
      <c r="FN2171">
        <f t="shared" si="597"/>
        <v>22.223152266939049</v>
      </c>
      <c r="FP2171" s="8">
        <f t="shared" si="634"/>
        <v>11</v>
      </c>
      <c r="FQ2171" s="8">
        <f t="shared" si="635"/>
        <v>18</v>
      </c>
      <c r="FR2171">
        <f t="shared" si="636"/>
        <v>0.76604444311897801</v>
      </c>
      <c r="FS2171">
        <f t="shared" si="598"/>
        <v>0.97984716465888966</v>
      </c>
      <c r="FT2171" t="e">
        <f t="shared" si="599"/>
        <v>#NUM!</v>
      </c>
      <c r="FU2171" t="e">
        <f t="shared" si="637"/>
        <v>#NUM!</v>
      </c>
      <c r="FW2171" s="8">
        <f t="shared" si="638"/>
        <v>14</v>
      </c>
      <c r="FY2171">
        <f t="shared" si="639"/>
        <v>0.8660254037844386</v>
      </c>
      <c r="FZ2171">
        <f t="shared" si="600"/>
        <v>0.98497422611928565</v>
      </c>
      <c r="GB2171">
        <f t="shared" si="601"/>
        <v>20.014539984388406</v>
      </c>
      <c r="GD2171" s="8">
        <f t="shared" si="640"/>
        <v>17</v>
      </c>
      <c r="GF2171">
        <f t="shared" si="641"/>
        <v>0.93969262078590832</v>
      </c>
      <c r="GG2171">
        <f t="shared" si="602"/>
        <v>0.98101112546008662</v>
      </c>
      <c r="GI2171">
        <f t="shared" si="603"/>
        <v>19.840028985185313</v>
      </c>
      <c r="GK2171" s="8">
        <f t="shared" si="642"/>
        <v>18</v>
      </c>
      <c r="GM2171">
        <f t="shared" si="643"/>
        <v>0.98480775301220802</v>
      </c>
      <c r="GN2171">
        <f t="shared" si="604"/>
        <v>0.8827097598357202</v>
      </c>
      <c r="GP2171">
        <f t="shared" si="605"/>
        <v>13.070803993462869</v>
      </c>
      <c r="GR2171" s="8">
        <f t="shared" si="644"/>
        <v>18</v>
      </c>
      <c r="GT2171">
        <f t="shared" si="645"/>
        <v>0.98480775301220802</v>
      </c>
      <c r="GU2171">
        <f t="shared" si="606"/>
        <v>0.8827097598357202</v>
      </c>
      <c r="GW2171">
        <f t="shared" si="607"/>
        <v>13.070803993462869</v>
      </c>
      <c r="GY2171" s="8">
        <f t="shared" si="646"/>
        <v>18</v>
      </c>
      <c r="HA2171">
        <f t="shared" si="647"/>
        <v>1</v>
      </c>
      <c r="HB2171">
        <f t="shared" si="608"/>
        <v>0.72000000000000008</v>
      </c>
      <c r="HD2171">
        <f t="shared" si="609"/>
        <v>7.6506484271025306</v>
      </c>
    </row>
    <row r="2172" spans="1:212" x14ac:dyDescent="0.2">
      <c r="A2172">
        <v>19</v>
      </c>
      <c r="B2172">
        <f t="shared" si="565"/>
        <v>19</v>
      </c>
      <c r="C2172">
        <f t="shared" si="651"/>
        <v>-0.17364817766693033</v>
      </c>
      <c r="D2172">
        <f t="shared" si="564"/>
        <v>0.96396997169217635</v>
      </c>
      <c r="E2172">
        <f t="shared" si="610"/>
        <v>3</v>
      </c>
      <c r="G2172">
        <f t="shared" si="567"/>
        <v>-13.297418619832047</v>
      </c>
      <c r="M2172">
        <f t="shared" si="649"/>
        <v>-0.34202014332566871</v>
      </c>
      <c r="N2172">
        <f t="shared" si="569"/>
        <v>0.8712885921207747</v>
      </c>
      <c r="O2172">
        <f t="shared" si="611"/>
        <v>-5</v>
      </c>
      <c r="P2172">
        <f t="shared" si="570"/>
        <v>-10.872961333902383</v>
      </c>
      <c r="Q2172">
        <f t="shared" si="571"/>
        <v>-10.872961333902385</v>
      </c>
      <c r="R2172">
        <f t="shared" si="650"/>
        <v>-0.49999999999999994</v>
      </c>
      <c r="S2172">
        <f t="shared" si="573"/>
        <v>0.48602540378443876</v>
      </c>
      <c r="U2172">
        <f t="shared" si="612"/>
        <v>-7</v>
      </c>
      <c r="X2172">
        <f t="shared" si="574"/>
        <v>-9.3833939954901346</v>
      </c>
      <c r="Z2172">
        <f t="shared" si="613"/>
        <v>-0.64278760968653925</v>
      </c>
      <c r="AA2172">
        <f t="shared" si="575"/>
        <v>0.27752585975720817</v>
      </c>
      <c r="AB2172">
        <f t="shared" si="614"/>
        <v>19</v>
      </c>
      <c r="AC2172">
        <f t="shared" si="615"/>
        <v>-10</v>
      </c>
      <c r="AE2172">
        <f t="shared" si="576"/>
        <v>-8.4794981488239323</v>
      </c>
      <c r="AG2172">
        <f t="shared" si="616"/>
        <v>-0.76604444311897801</v>
      </c>
      <c r="AH2172">
        <f t="shared" si="577"/>
        <v>6.0593832916116086E-2</v>
      </c>
      <c r="AJ2172">
        <f t="shared" si="617"/>
        <v>-12</v>
      </c>
      <c r="AL2172">
        <f t="shared" si="578"/>
        <v>-6.3761020317433292</v>
      </c>
      <c r="AN2172">
        <f t="shared" si="618"/>
        <v>-0.8660254037844386</v>
      </c>
      <c r="AO2172">
        <f t="shared" si="579"/>
        <v>-0.1581793068761731</v>
      </c>
      <c r="AP2172">
        <f t="shared" si="580"/>
        <v>19</v>
      </c>
      <c r="AQ2172">
        <f t="shared" si="619"/>
        <v>-15</v>
      </c>
      <c r="AS2172">
        <f t="shared" si="581"/>
        <v>-3.8619594257254026</v>
      </c>
      <c r="AU2172">
        <f t="shared" si="620"/>
        <v>-0.93969262078590832</v>
      </c>
      <c r="AV2172">
        <f t="shared" si="582"/>
        <v>-0.37214624847162153</v>
      </c>
      <c r="AX2172">
        <f t="shared" si="621"/>
        <v>-18</v>
      </c>
      <c r="AZ2172">
        <f t="shared" si="583"/>
        <v>-7.136236504873715E-2</v>
      </c>
      <c r="BB2172">
        <f t="shared" si="622"/>
        <v>-0.98480775301220802</v>
      </c>
      <c r="BC2172">
        <f t="shared" si="584"/>
        <v>-0.57480571462234764</v>
      </c>
      <c r="BE2172">
        <f t="shared" si="623"/>
        <v>-21</v>
      </c>
      <c r="BG2172">
        <f t="shared" si="585"/>
        <v>5.7868969256944878</v>
      </c>
      <c r="BI2172">
        <f t="shared" si="624"/>
        <v>0</v>
      </c>
      <c r="BJ2172">
        <f t="shared" si="586"/>
        <v>1</v>
      </c>
      <c r="BL2172" t="e">
        <f t="shared" si="625"/>
        <v>#DIV/0!</v>
      </c>
      <c r="BN2172" t="e">
        <f t="shared" si="587"/>
        <v>#DIV/0!</v>
      </c>
      <c r="EL2172">
        <v>19</v>
      </c>
      <c r="EM2172">
        <f t="shared" si="588"/>
        <v>-285.7513075690336</v>
      </c>
      <c r="EN2172">
        <f t="shared" si="626"/>
        <v>2.1899999999999973</v>
      </c>
      <c r="EO2172" s="8">
        <f t="shared" si="627"/>
        <v>2</v>
      </c>
      <c r="EQ2172">
        <f t="shared" si="628"/>
        <v>0.17364817766693033</v>
      </c>
      <c r="ER2172">
        <f t="shared" si="589"/>
        <v>0.9986996072255625</v>
      </c>
      <c r="ES2172">
        <f t="shared" si="590"/>
        <v>-9.4692352970264508</v>
      </c>
      <c r="ET2172">
        <f t="shared" si="591"/>
        <v>17.660257631345079</v>
      </c>
      <c r="EU2172" s="8">
        <f t="shared" si="629"/>
        <v>4</v>
      </c>
      <c r="EW2172">
        <f t="shared" si="630"/>
        <v>0.34202014332566871</v>
      </c>
      <c r="EX2172">
        <f t="shared" si="592"/>
        <v>0.99441584371801539</v>
      </c>
      <c r="EZ2172">
        <f t="shared" si="593"/>
        <v>17.286082959411889</v>
      </c>
      <c r="FB2172" s="8">
        <f t="shared" si="648"/>
        <v>6</v>
      </c>
      <c r="FD2172">
        <f t="shared" si="631"/>
        <v>0.49999999999999994</v>
      </c>
      <c r="FE2172">
        <f t="shared" si="594"/>
        <v>0.9860254037844387</v>
      </c>
      <c r="FG2172">
        <f t="shared" si="595"/>
        <v>16.670248639404857</v>
      </c>
      <c r="FI2172" s="8">
        <f t="shared" si="632"/>
        <v>9</v>
      </c>
      <c r="FK2172">
        <f t="shared" si="633"/>
        <v>0.64278760968653925</v>
      </c>
      <c r="FL2172">
        <f t="shared" si="596"/>
        <v>0.9974479826061321</v>
      </c>
      <c r="FN2172">
        <f t="shared" si="597"/>
        <v>22.223152266939049</v>
      </c>
      <c r="FP2172" s="8">
        <f t="shared" si="634"/>
        <v>11</v>
      </c>
      <c r="FQ2172" s="8">
        <f t="shared" si="635"/>
        <v>19</v>
      </c>
      <c r="FR2172">
        <f t="shared" si="636"/>
        <v>0.76604444311897801</v>
      </c>
      <c r="FS2172">
        <f t="shared" si="598"/>
        <v>0.97984716465888966</v>
      </c>
      <c r="FT2172" t="e">
        <f t="shared" si="599"/>
        <v>#NUM!</v>
      </c>
      <c r="FU2172" t="e">
        <f t="shared" si="637"/>
        <v>#NUM!</v>
      </c>
      <c r="FW2172" s="8">
        <f t="shared" si="638"/>
        <v>14</v>
      </c>
      <c r="FY2172">
        <f t="shared" si="639"/>
        <v>0.8660254037844386</v>
      </c>
      <c r="FZ2172">
        <f t="shared" si="600"/>
        <v>0.98497422611928565</v>
      </c>
      <c r="GB2172">
        <f t="shared" si="601"/>
        <v>20.014539984388406</v>
      </c>
      <c r="GD2172" s="8">
        <f t="shared" si="640"/>
        <v>17</v>
      </c>
      <c r="GF2172">
        <f t="shared" si="641"/>
        <v>0.93969262078590832</v>
      </c>
      <c r="GG2172">
        <f t="shared" si="602"/>
        <v>0.98101112546008662</v>
      </c>
      <c r="GI2172">
        <f t="shared" si="603"/>
        <v>19.840028985185313</v>
      </c>
      <c r="GK2172" s="8">
        <f t="shared" si="642"/>
        <v>19</v>
      </c>
      <c r="GM2172">
        <f t="shared" si="643"/>
        <v>0.98480775301220802</v>
      </c>
      <c r="GN2172">
        <f t="shared" si="604"/>
        <v>0.92210206995620847</v>
      </c>
      <c r="GP2172">
        <f t="shared" si="605"/>
        <v>15.177099800621088</v>
      </c>
      <c r="GR2172" s="8">
        <f t="shared" si="644"/>
        <v>19</v>
      </c>
      <c r="GT2172">
        <f t="shared" si="645"/>
        <v>0.98480775301220802</v>
      </c>
      <c r="GU2172">
        <f t="shared" si="606"/>
        <v>0.92210206995620847</v>
      </c>
      <c r="GW2172">
        <f t="shared" si="607"/>
        <v>15.177099800621088</v>
      </c>
      <c r="GY2172" s="8">
        <f t="shared" si="646"/>
        <v>19</v>
      </c>
      <c r="HA2172">
        <f t="shared" si="647"/>
        <v>1</v>
      </c>
      <c r="HB2172">
        <f t="shared" si="608"/>
        <v>0.76000000000000012</v>
      </c>
      <c r="HD2172">
        <f t="shared" si="609"/>
        <v>8.7519231907280837</v>
      </c>
    </row>
    <row r="2173" spans="1:212" x14ac:dyDescent="0.2">
      <c r="A2173">
        <v>20</v>
      </c>
      <c r="B2173">
        <f t="shared" si="565"/>
        <v>20</v>
      </c>
      <c r="C2173">
        <f t="shared" si="651"/>
        <v>-0.17364817766693033</v>
      </c>
      <c r="D2173">
        <f t="shared" si="564"/>
        <v>0.96396997169217635</v>
      </c>
      <c r="E2173">
        <f t="shared" si="610"/>
        <v>3</v>
      </c>
      <c r="G2173">
        <f t="shared" si="567"/>
        <v>-13.297418619832047</v>
      </c>
      <c r="M2173">
        <f t="shared" si="649"/>
        <v>-0.34202014332566871</v>
      </c>
      <c r="N2173">
        <f t="shared" si="569"/>
        <v>0.8712885921207747</v>
      </c>
      <c r="O2173">
        <f t="shared" si="611"/>
        <v>-5</v>
      </c>
      <c r="P2173">
        <f t="shared" si="570"/>
        <v>-10.872961333902383</v>
      </c>
      <c r="Q2173">
        <f t="shared" si="571"/>
        <v>-10.872961333902385</v>
      </c>
      <c r="R2173">
        <f t="shared" si="650"/>
        <v>-0.49999999999999994</v>
      </c>
      <c r="S2173">
        <f t="shared" si="573"/>
        <v>0.4660254037844388</v>
      </c>
      <c r="U2173">
        <f t="shared" si="612"/>
        <v>-7</v>
      </c>
      <c r="X2173">
        <f t="shared" si="574"/>
        <v>-9.3833939954901346</v>
      </c>
      <c r="Z2173">
        <f t="shared" si="613"/>
        <v>-0.64278760968653925</v>
      </c>
      <c r="AA2173">
        <f t="shared" si="575"/>
        <v>0.25181435536974661</v>
      </c>
      <c r="AB2173">
        <f t="shared" si="614"/>
        <v>20</v>
      </c>
      <c r="AC2173">
        <f t="shared" si="615"/>
        <v>-10</v>
      </c>
      <c r="AE2173">
        <f t="shared" si="576"/>
        <v>-8.4794981488239323</v>
      </c>
      <c r="AG2173">
        <f t="shared" si="616"/>
        <v>-0.76604444311897801</v>
      </c>
      <c r="AH2173">
        <f t="shared" si="577"/>
        <v>2.9952055191357019E-2</v>
      </c>
      <c r="AJ2173">
        <f t="shared" si="617"/>
        <v>-12</v>
      </c>
      <c r="AL2173">
        <f t="shared" si="578"/>
        <v>-6.3761020317433292</v>
      </c>
      <c r="AN2173">
        <f t="shared" si="618"/>
        <v>-0.8660254037844386</v>
      </c>
      <c r="AO2173">
        <f t="shared" si="579"/>
        <v>-0.1928203230275507</v>
      </c>
      <c r="AP2173">
        <f t="shared" si="580"/>
        <v>20</v>
      </c>
      <c r="AQ2173">
        <f t="shared" si="619"/>
        <v>-15</v>
      </c>
      <c r="AS2173">
        <f t="shared" si="581"/>
        <v>-3.8619594257254026</v>
      </c>
      <c r="AU2173">
        <f t="shared" si="620"/>
        <v>-0.93969262078590832</v>
      </c>
      <c r="AV2173">
        <f t="shared" si="582"/>
        <v>-0.4097339533030579</v>
      </c>
      <c r="AX2173">
        <f t="shared" si="621"/>
        <v>-18</v>
      </c>
      <c r="AZ2173">
        <f t="shared" si="583"/>
        <v>-7.136236504873715E-2</v>
      </c>
      <c r="BB2173">
        <f t="shared" si="622"/>
        <v>-0.98480775301220802</v>
      </c>
      <c r="BC2173">
        <f t="shared" si="584"/>
        <v>-0.61419802474283602</v>
      </c>
      <c r="BE2173">
        <f t="shared" si="623"/>
        <v>-21</v>
      </c>
      <c r="BG2173">
        <f t="shared" si="585"/>
        <v>5.7868969256944878</v>
      </c>
      <c r="BI2173">
        <f t="shared" si="624"/>
        <v>0</v>
      </c>
      <c r="BJ2173">
        <f t="shared" si="586"/>
        <v>1</v>
      </c>
      <c r="BL2173" t="e">
        <f t="shared" si="625"/>
        <v>#DIV/0!</v>
      </c>
      <c r="BN2173" t="e">
        <f t="shared" si="587"/>
        <v>#DIV/0!</v>
      </c>
      <c r="EL2173">
        <v>20</v>
      </c>
      <c r="EM2173">
        <f t="shared" si="588"/>
        <v>-285.7513075690336</v>
      </c>
      <c r="EN2173">
        <f t="shared" si="626"/>
        <v>2.1999999999999971</v>
      </c>
      <c r="EO2173" s="8">
        <f t="shared" si="627"/>
        <v>2</v>
      </c>
      <c r="EQ2173">
        <f t="shared" si="628"/>
        <v>0.17364817766693033</v>
      </c>
      <c r="ER2173">
        <f t="shared" si="589"/>
        <v>0.9986996072255625</v>
      </c>
      <c r="ES2173">
        <f t="shared" si="590"/>
        <v>-9.4692352970264508</v>
      </c>
      <c r="ET2173">
        <f t="shared" si="591"/>
        <v>17.660257631345079</v>
      </c>
      <c r="EU2173" s="8">
        <f t="shared" si="629"/>
        <v>4</v>
      </c>
      <c r="EW2173">
        <f t="shared" si="630"/>
        <v>0.34202014332566871</v>
      </c>
      <c r="EX2173">
        <f t="shared" si="592"/>
        <v>0.99441584371801539</v>
      </c>
      <c r="EZ2173">
        <f t="shared" si="593"/>
        <v>17.286082959411889</v>
      </c>
      <c r="FB2173" s="8">
        <f t="shared" si="648"/>
        <v>6</v>
      </c>
      <c r="FD2173">
        <f t="shared" si="631"/>
        <v>0.49999999999999994</v>
      </c>
      <c r="FE2173">
        <f t="shared" si="594"/>
        <v>0.9860254037844387</v>
      </c>
      <c r="FG2173">
        <f t="shared" si="595"/>
        <v>16.670248639404857</v>
      </c>
      <c r="FI2173" s="8">
        <f t="shared" si="632"/>
        <v>9</v>
      </c>
      <c r="FK2173">
        <f t="shared" si="633"/>
        <v>0.64278760968653925</v>
      </c>
      <c r="FL2173">
        <f t="shared" si="596"/>
        <v>0.9974479826061321</v>
      </c>
      <c r="FN2173">
        <f t="shared" si="597"/>
        <v>22.223152266939049</v>
      </c>
      <c r="FP2173" s="8">
        <f t="shared" si="634"/>
        <v>11</v>
      </c>
      <c r="FQ2173" s="8">
        <f t="shared" si="635"/>
        <v>20</v>
      </c>
      <c r="FR2173">
        <f t="shared" si="636"/>
        <v>0.76604444311897801</v>
      </c>
      <c r="FS2173">
        <f t="shared" si="598"/>
        <v>0.97984716465888966</v>
      </c>
      <c r="FT2173" t="e">
        <f t="shared" si="599"/>
        <v>#NUM!</v>
      </c>
      <c r="FU2173" t="e">
        <f t="shared" si="637"/>
        <v>#NUM!</v>
      </c>
      <c r="FW2173" s="8">
        <f t="shared" si="638"/>
        <v>14</v>
      </c>
      <c r="FY2173">
        <f t="shared" si="639"/>
        <v>0.8660254037844386</v>
      </c>
      <c r="FZ2173">
        <f t="shared" si="600"/>
        <v>0.98497422611928565</v>
      </c>
      <c r="GB2173">
        <f t="shared" si="601"/>
        <v>20.014539984388406</v>
      </c>
      <c r="GD2173" s="8">
        <f t="shared" si="640"/>
        <v>17</v>
      </c>
      <c r="GF2173">
        <f t="shared" si="641"/>
        <v>0.93969262078590832</v>
      </c>
      <c r="GG2173">
        <f t="shared" si="602"/>
        <v>0.98101112546008662</v>
      </c>
      <c r="GI2173">
        <f t="shared" si="603"/>
        <v>19.840028985185313</v>
      </c>
      <c r="GK2173" s="8">
        <f t="shared" si="642"/>
        <v>20</v>
      </c>
      <c r="GM2173">
        <f t="shared" si="643"/>
        <v>0.98480775301220802</v>
      </c>
      <c r="GN2173">
        <f t="shared" si="604"/>
        <v>0.96149438007669685</v>
      </c>
      <c r="GP2173">
        <f t="shared" si="605"/>
        <v>18.023394859135646</v>
      </c>
      <c r="GR2173" s="8">
        <f t="shared" si="644"/>
        <v>20</v>
      </c>
      <c r="GT2173">
        <f t="shared" si="645"/>
        <v>0.98480775301220802</v>
      </c>
      <c r="GU2173">
        <f t="shared" si="606"/>
        <v>0.96149438007669685</v>
      </c>
      <c r="GW2173">
        <f t="shared" si="607"/>
        <v>18.023394859135646</v>
      </c>
      <c r="GY2173" s="8">
        <f t="shared" si="646"/>
        <v>20</v>
      </c>
      <c r="HA2173">
        <f t="shared" si="647"/>
        <v>1</v>
      </c>
      <c r="HB2173">
        <f t="shared" si="608"/>
        <v>0.80000000000000016</v>
      </c>
      <c r="HD2173">
        <f t="shared" si="609"/>
        <v>10.000000000000007</v>
      </c>
    </row>
    <row r="2174" spans="1:212" x14ac:dyDescent="0.2">
      <c r="A2174">
        <v>21</v>
      </c>
      <c r="B2174">
        <f t="shared" si="565"/>
        <v>21</v>
      </c>
      <c r="C2174">
        <f t="shared" si="651"/>
        <v>-0.17364817766693033</v>
      </c>
      <c r="D2174">
        <f t="shared" si="564"/>
        <v>0.96396997169217635</v>
      </c>
      <c r="E2174">
        <f t="shared" si="610"/>
        <v>3</v>
      </c>
      <c r="G2174">
        <f t="shared" si="567"/>
        <v>-13.297418619832047</v>
      </c>
      <c r="M2174">
        <f t="shared" si="649"/>
        <v>-0.34202014332566871</v>
      </c>
      <c r="N2174">
        <f t="shared" si="569"/>
        <v>0.8712885921207747</v>
      </c>
      <c r="O2174">
        <f t="shared" si="611"/>
        <v>-5</v>
      </c>
      <c r="P2174">
        <f t="shared" si="570"/>
        <v>-10.872961333902383</v>
      </c>
      <c r="Q2174">
        <f t="shared" si="571"/>
        <v>-10.872961333902385</v>
      </c>
      <c r="R2174">
        <f t="shared" si="650"/>
        <v>-0.49999999999999994</v>
      </c>
      <c r="S2174">
        <f t="shared" si="573"/>
        <v>0.44602540378443878</v>
      </c>
      <c r="U2174">
        <f t="shared" si="612"/>
        <v>-7</v>
      </c>
      <c r="X2174">
        <f t="shared" si="574"/>
        <v>-9.3833939954901346</v>
      </c>
      <c r="Z2174">
        <f t="shared" si="613"/>
        <v>-0.64278760968653925</v>
      </c>
      <c r="AA2174">
        <f t="shared" si="575"/>
        <v>0.22610285098228511</v>
      </c>
      <c r="AB2174">
        <f t="shared" si="614"/>
        <v>21</v>
      </c>
      <c r="AC2174">
        <f t="shared" si="615"/>
        <v>-10</v>
      </c>
      <c r="AE2174">
        <f t="shared" si="576"/>
        <v>-8.4794981488239323</v>
      </c>
      <c r="AG2174">
        <f t="shared" si="616"/>
        <v>-0.76604444311897801</v>
      </c>
      <c r="AH2174">
        <f t="shared" si="577"/>
        <v>-6.897225334021595E-4</v>
      </c>
      <c r="AJ2174">
        <f t="shared" si="617"/>
        <v>-12</v>
      </c>
      <c r="AL2174">
        <f t="shared" si="578"/>
        <v>-6.3761020317433292</v>
      </c>
      <c r="AN2174">
        <f t="shared" si="618"/>
        <v>-0.8660254037844386</v>
      </c>
      <c r="AO2174">
        <f t="shared" si="579"/>
        <v>-0.22746133917892819</v>
      </c>
      <c r="AP2174">
        <f t="shared" si="580"/>
        <v>21</v>
      </c>
      <c r="AQ2174">
        <f t="shared" si="619"/>
        <v>-15</v>
      </c>
      <c r="AS2174">
        <f t="shared" si="581"/>
        <v>-3.8619594257254026</v>
      </c>
      <c r="AU2174">
        <f t="shared" si="620"/>
        <v>-0.93969262078590832</v>
      </c>
      <c r="AV2174">
        <f t="shared" si="582"/>
        <v>-0.44732165813449426</v>
      </c>
      <c r="AX2174">
        <f t="shared" si="621"/>
        <v>-18</v>
      </c>
      <c r="AZ2174">
        <f t="shared" si="583"/>
        <v>-7.136236504873715E-2</v>
      </c>
      <c r="BB2174">
        <f t="shared" si="622"/>
        <v>-0.98480775301220802</v>
      </c>
      <c r="BC2174">
        <f t="shared" si="584"/>
        <v>-0.6535903348633243</v>
      </c>
      <c r="BE2174">
        <f t="shared" si="623"/>
        <v>-21</v>
      </c>
      <c r="BG2174">
        <f t="shared" si="585"/>
        <v>5.7868969256944878</v>
      </c>
      <c r="BI2174">
        <f t="shared" si="624"/>
        <v>0</v>
      </c>
      <c r="BJ2174">
        <f t="shared" si="586"/>
        <v>1</v>
      </c>
      <c r="BL2174" t="e">
        <f t="shared" si="625"/>
        <v>#DIV/0!</v>
      </c>
      <c r="BN2174" t="e">
        <f t="shared" si="587"/>
        <v>#DIV/0!</v>
      </c>
      <c r="EL2174">
        <v>21</v>
      </c>
      <c r="EM2174">
        <f t="shared" si="588"/>
        <v>-285.7513075690336</v>
      </c>
      <c r="EN2174">
        <f t="shared" si="626"/>
        <v>2.2099999999999969</v>
      </c>
      <c r="EO2174" s="8">
        <f t="shared" si="627"/>
        <v>2</v>
      </c>
      <c r="EQ2174">
        <f t="shared" si="628"/>
        <v>0.17364817766693033</v>
      </c>
      <c r="ER2174">
        <f t="shared" si="589"/>
        <v>0.9986996072255625</v>
      </c>
      <c r="ES2174">
        <f t="shared" si="590"/>
        <v>-9.4692352970264508</v>
      </c>
      <c r="ET2174">
        <f t="shared" si="591"/>
        <v>17.660257631345079</v>
      </c>
      <c r="EU2174" s="8">
        <f t="shared" si="629"/>
        <v>4</v>
      </c>
      <c r="EW2174">
        <f t="shared" si="630"/>
        <v>0.34202014332566871</v>
      </c>
      <c r="EX2174">
        <f t="shared" si="592"/>
        <v>0.99441584371801539</v>
      </c>
      <c r="EZ2174">
        <f t="shared" si="593"/>
        <v>17.286082959411889</v>
      </c>
      <c r="FB2174" s="8">
        <f t="shared" si="648"/>
        <v>6</v>
      </c>
      <c r="FD2174">
        <f t="shared" si="631"/>
        <v>0.49999999999999994</v>
      </c>
      <c r="FE2174">
        <f t="shared" si="594"/>
        <v>0.9860254037844387</v>
      </c>
      <c r="FG2174">
        <f t="shared" si="595"/>
        <v>16.670248639404857</v>
      </c>
      <c r="FI2174" s="8">
        <f t="shared" si="632"/>
        <v>9</v>
      </c>
      <c r="FK2174">
        <f t="shared" si="633"/>
        <v>0.64278760968653925</v>
      </c>
      <c r="FL2174">
        <f t="shared" si="596"/>
        <v>0.9974479826061321</v>
      </c>
      <c r="FN2174">
        <f t="shared" si="597"/>
        <v>22.223152266939049</v>
      </c>
      <c r="FP2174" s="8">
        <f t="shared" si="634"/>
        <v>11</v>
      </c>
      <c r="FQ2174" s="8">
        <f t="shared" si="635"/>
        <v>21</v>
      </c>
      <c r="FR2174">
        <f t="shared" si="636"/>
        <v>0.76604444311897801</v>
      </c>
      <c r="FS2174">
        <f t="shared" si="598"/>
        <v>0.97984716465888966</v>
      </c>
      <c r="FT2174" t="e">
        <f t="shared" si="599"/>
        <v>#NUM!</v>
      </c>
      <c r="FU2174" t="e">
        <f t="shared" si="637"/>
        <v>#NUM!</v>
      </c>
      <c r="FW2174" s="8">
        <f t="shared" si="638"/>
        <v>14</v>
      </c>
      <c r="FY2174">
        <f t="shared" si="639"/>
        <v>0.8660254037844386</v>
      </c>
      <c r="FZ2174">
        <f t="shared" si="600"/>
        <v>0.98497422611928565</v>
      </c>
      <c r="GB2174">
        <f t="shared" si="601"/>
        <v>20.014539984388406</v>
      </c>
      <c r="GD2174" s="8">
        <f t="shared" si="640"/>
        <v>17</v>
      </c>
      <c r="GF2174">
        <f t="shared" si="641"/>
        <v>0.93969262078590832</v>
      </c>
      <c r="GG2174">
        <f t="shared" si="602"/>
        <v>0.98101112546008662</v>
      </c>
      <c r="GI2174">
        <f t="shared" si="603"/>
        <v>19.840028985185313</v>
      </c>
      <c r="GK2174" s="8">
        <f t="shared" si="642"/>
        <v>20</v>
      </c>
      <c r="GM2174">
        <f t="shared" si="643"/>
        <v>0.98480775301220802</v>
      </c>
      <c r="GN2174">
        <f t="shared" si="604"/>
        <v>0.96149438007669685</v>
      </c>
      <c r="GP2174">
        <f t="shared" si="605"/>
        <v>18.023394859135646</v>
      </c>
      <c r="GR2174" s="8">
        <f t="shared" si="644"/>
        <v>20</v>
      </c>
      <c r="GT2174">
        <f t="shared" si="645"/>
        <v>0.98480775301220802</v>
      </c>
      <c r="GU2174">
        <f t="shared" si="606"/>
        <v>0.96149438007669685</v>
      </c>
      <c r="GW2174">
        <f t="shared" si="607"/>
        <v>18.023394859135646</v>
      </c>
      <c r="GY2174" s="8">
        <f t="shared" si="646"/>
        <v>21</v>
      </c>
      <c r="HA2174">
        <f t="shared" si="647"/>
        <v>1</v>
      </c>
      <c r="HB2174">
        <f t="shared" si="608"/>
        <v>0.84000000000000008</v>
      </c>
      <c r="HD2174">
        <f t="shared" si="609"/>
        <v>11.435340033749467</v>
      </c>
    </row>
    <row r="2175" spans="1:212" x14ac:dyDescent="0.2">
      <c r="A2175">
        <v>22</v>
      </c>
      <c r="B2175">
        <f t="shared" si="565"/>
        <v>22</v>
      </c>
      <c r="C2175">
        <f t="shared" si="651"/>
        <v>-0.17364817766693033</v>
      </c>
      <c r="D2175">
        <f t="shared" si="564"/>
        <v>0.96396997169217635</v>
      </c>
      <c r="E2175">
        <f t="shared" si="610"/>
        <v>3</v>
      </c>
      <c r="G2175">
        <f t="shared" si="567"/>
        <v>-13.297418619832047</v>
      </c>
      <c r="M2175">
        <f t="shared" si="649"/>
        <v>-0.34202014332566871</v>
      </c>
      <c r="N2175">
        <f t="shared" si="569"/>
        <v>0.8712885921207747</v>
      </c>
      <c r="O2175">
        <f t="shared" si="611"/>
        <v>-5</v>
      </c>
      <c r="P2175">
        <f t="shared" si="570"/>
        <v>-10.872961333902383</v>
      </c>
      <c r="Q2175">
        <f t="shared" si="571"/>
        <v>-10.872961333902385</v>
      </c>
      <c r="R2175">
        <f t="shared" si="650"/>
        <v>-0.49999999999999994</v>
      </c>
      <c r="S2175">
        <f t="shared" si="573"/>
        <v>0.42602540378443876</v>
      </c>
      <c r="U2175">
        <f t="shared" si="612"/>
        <v>-7</v>
      </c>
      <c r="X2175">
        <f t="shared" si="574"/>
        <v>-9.3833939954901346</v>
      </c>
      <c r="Z2175">
        <f t="shared" si="613"/>
        <v>-0.64278760968653925</v>
      </c>
      <c r="AA2175">
        <f t="shared" si="575"/>
        <v>0.20039134659482349</v>
      </c>
      <c r="AB2175">
        <f t="shared" si="614"/>
        <v>22</v>
      </c>
      <c r="AC2175">
        <f t="shared" si="615"/>
        <v>-10</v>
      </c>
      <c r="AE2175">
        <f t="shared" si="576"/>
        <v>-8.4794981488239323</v>
      </c>
      <c r="AG2175">
        <f t="shared" si="616"/>
        <v>-0.76604444311897801</v>
      </c>
      <c r="AH2175">
        <f t="shared" si="577"/>
        <v>-3.1331500258161227E-2</v>
      </c>
      <c r="AJ2175">
        <f t="shared" si="617"/>
        <v>-12</v>
      </c>
      <c r="AL2175">
        <f t="shared" si="578"/>
        <v>-6.3761020317433292</v>
      </c>
      <c r="AN2175">
        <f t="shared" si="618"/>
        <v>-0.8660254037844386</v>
      </c>
      <c r="AO2175">
        <f t="shared" si="579"/>
        <v>-0.26210235533030579</v>
      </c>
      <c r="AP2175">
        <f t="shared" si="580"/>
        <v>22</v>
      </c>
      <c r="AQ2175">
        <f t="shared" si="619"/>
        <v>-15</v>
      </c>
      <c r="AS2175">
        <f t="shared" si="581"/>
        <v>-3.8619594257254026</v>
      </c>
      <c r="AU2175">
        <f t="shared" si="620"/>
        <v>-0.93969262078590832</v>
      </c>
      <c r="AV2175">
        <f t="shared" si="582"/>
        <v>-0.48490936296593051</v>
      </c>
      <c r="AX2175">
        <f t="shared" si="621"/>
        <v>-18</v>
      </c>
      <c r="AZ2175">
        <f t="shared" si="583"/>
        <v>-7.136236504873715E-2</v>
      </c>
      <c r="BB2175">
        <f t="shared" si="622"/>
        <v>-0.98480775301220802</v>
      </c>
      <c r="BC2175">
        <f t="shared" si="584"/>
        <v>-0.69298264498381268</v>
      </c>
      <c r="BE2175">
        <f t="shared" si="623"/>
        <v>-21</v>
      </c>
      <c r="BG2175">
        <f t="shared" si="585"/>
        <v>5.7868969256944878</v>
      </c>
      <c r="BI2175">
        <f t="shared" si="624"/>
        <v>0</v>
      </c>
      <c r="BJ2175">
        <f t="shared" si="586"/>
        <v>1</v>
      </c>
      <c r="BL2175" t="e">
        <f t="shared" si="625"/>
        <v>#DIV/0!</v>
      </c>
      <c r="BN2175" t="e">
        <f t="shared" si="587"/>
        <v>#DIV/0!</v>
      </c>
      <c r="EL2175">
        <v>22</v>
      </c>
      <c r="EM2175">
        <f t="shared" si="588"/>
        <v>-285.7513075690336</v>
      </c>
      <c r="EN2175">
        <f t="shared" si="626"/>
        <v>2.2199999999999966</v>
      </c>
      <c r="EO2175" s="8">
        <f t="shared" si="627"/>
        <v>2</v>
      </c>
      <c r="EQ2175">
        <f t="shared" si="628"/>
        <v>0.17364817766693033</v>
      </c>
      <c r="ER2175">
        <f t="shared" si="589"/>
        <v>0.9986996072255625</v>
      </c>
      <c r="ES2175">
        <f t="shared" si="590"/>
        <v>-9.4692352970264508</v>
      </c>
      <c r="ET2175">
        <f t="shared" si="591"/>
        <v>17.660257631345079</v>
      </c>
      <c r="EU2175" s="8">
        <f t="shared" si="629"/>
        <v>4</v>
      </c>
      <c r="EW2175">
        <f t="shared" si="630"/>
        <v>0.34202014332566871</v>
      </c>
      <c r="EX2175">
        <f t="shared" si="592"/>
        <v>0.99441584371801539</v>
      </c>
      <c r="EZ2175">
        <f t="shared" si="593"/>
        <v>17.286082959411889</v>
      </c>
      <c r="FB2175" s="8">
        <f t="shared" si="648"/>
        <v>6</v>
      </c>
      <c r="FD2175">
        <f t="shared" si="631"/>
        <v>0.49999999999999994</v>
      </c>
      <c r="FE2175">
        <f t="shared" si="594"/>
        <v>0.9860254037844387</v>
      </c>
      <c r="FG2175">
        <f t="shared" si="595"/>
        <v>16.670248639404857</v>
      </c>
      <c r="FI2175" s="8">
        <f t="shared" si="632"/>
        <v>9</v>
      </c>
      <c r="FK2175">
        <f t="shared" si="633"/>
        <v>0.64278760968653925</v>
      </c>
      <c r="FL2175">
        <f t="shared" si="596"/>
        <v>0.9974479826061321</v>
      </c>
      <c r="FN2175">
        <f t="shared" si="597"/>
        <v>22.223152266939049</v>
      </c>
      <c r="FP2175" s="8">
        <f t="shared" si="634"/>
        <v>11</v>
      </c>
      <c r="FQ2175" s="8">
        <f t="shared" si="635"/>
        <v>22</v>
      </c>
      <c r="FR2175">
        <f t="shared" si="636"/>
        <v>0.76604444311897801</v>
      </c>
      <c r="FS2175">
        <f t="shared" si="598"/>
        <v>0.97984716465888966</v>
      </c>
      <c r="FT2175" t="e">
        <f t="shared" si="599"/>
        <v>#NUM!</v>
      </c>
      <c r="FU2175" t="e">
        <f t="shared" si="637"/>
        <v>#NUM!</v>
      </c>
      <c r="FW2175" s="8">
        <f t="shared" si="638"/>
        <v>14</v>
      </c>
      <c r="FY2175">
        <f t="shared" si="639"/>
        <v>0.8660254037844386</v>
      </c>
      <c r="FZ2175">
        <f t="shared" si="600"/>
        <v>0.98497422611928565</v>
      </c>
      <c r="GB2175">
        <f t="shared" si="601"/>
        <v>20.014539984388406</v>
      </c>
      <c r="GD2175" s="8">
        <f t="shared" si="640"/>
        <v>17</v>
      </c>
      <c r="GF2175">
        <f t="shared" si="641"/>
        <v>0.93969262078590832</v>
      </c>
      <c r="GG2175">
        <f t="shared" si="602"/>
        <v>0.98101112546008662</v>
      </c>
      <c r="GI2175">
        <f t="shared" si="603"/>
        <v>19.840028985185313</v>
      </c>
      <c r="GK2175" s="8">
        <f t="shared" si="642"/>
        <v>20</v>
      </c>
      <c r="GM2175">
        <f t="shared" si="643"/>
        <v>0.98480775301220802</v>
      </c>
      <c r="GN2175">
        <f t="shared" si="604"/>
        <v>0.96149438007669685</v>
      </c>
      <c r="GP2175">
        <f t="shared" si="605"/>
        <v>18.023394859135646</v>
      </c>
      <c r="GR2175" s="8">
        <f t="shared" si="644"/>
        <v>20</v>
      </c>
      <c r="GT2175">
        <f t="shared" si="645"/>
        <v>0.98480775301220802</v>
      </c>
      <c r="GU2175">
        <f t="shared" si="606"/>
        <v>0.96149438007669685</v>
      </c>
      <c r="GW2175">
        <f t="shared" si="607"/>
        <v>18.023394859135646</v>
      </c>
      <c r="GY2175" s="8">
        <f t="shared" si="646"/>
        <v>22</v>
      </c>
      <c r="HA2175">
        <f t="shared" si="647"/>
        <v>1</v>
      </c>
      <c r="HB2175">
        <f t="shared" si="608"/>
        <v>0.88000000000000012</v>
      </c>
      <c r="HD2175">
        <f t="shared" si="609"/>
        <v>13.12565791296209</v>
      </c>
    </row>
    <row r="2176" spans="1:212" x14ac:dyDescent="0.2">
      <c r="A2176">
        <v>23</v>
      </c>
      <c r="B2176">
        <f t="shared" si="565"/>
        <v>23</v>
      </c>
      <c r="C2176">
        <f t="shared" si="651"/>
        <v>-0.17364817766693033</v>
      </c>
      <c r="D2176">
        <f t="shared" si="564"/>
        <v>0.96396997169217635</v>
      </c>
      <c r="E2176">
        <f t="shared" si="610"/>
        <v>3</v>
      </c>
      <c r="G2176">
        <f t="shared" si="567"/>
        <v>-13.297418619832047</v>
      </c>
      <c r="M2176">
        <f t="shared" si="649"/>
        <v>-0.34202014332566871</v>
      </c>
      <c r="N2176">
        <f t="shared" si="569"/>
        <v>0.8712885921207747</v>
      </c>
      <c r="O2176">
        <f t="shared" si="611"/>
        <v>-5</v>
      </c>
      <c r="P2176">
        <f t="shared" si="570"/>
        <v>-10.872961333902383</v>
      </c>
      <c r="Q2176">
        <f t="shared" si="571"/>
        <v>-10.872961333902385</v>
      </c>
      <c r="R2176">
        <f t="shared" si="650"/>
        <v>-0.49999999999999994</v>
      </c>
      <c r="S2176">
        <f t="shared" si="573"/>
        <v>0.4060254037844388</v>
      </c>
      <c r="U2176">
        <f t="shared" si="612"/>
        <v>-7</v>
      </c>
      <c r="X2176">
        <f t="shared" si="574"/>
        <v>-9.3833939954901346</v>
      </c>
      <c r="Z2176">
        <f t="shared" si="613"/>
        <v>-0.64278760968653925</v>
      </c>
      <c r="AA2176">
        <f t="shared" si="575"/>
        <v>0.17467984220736188</v>
      </c>
      <c r="AB2176">
        <f t="shared" si="614"/>
        <v>23</v>
      </c>
      <c r="AC2176">
        <f t="shared" si="615"/>
        <v>-10</v>
      </c>
      <c r="AE2176">
        <f t="shared" si="576"/>
        <v>-8.4794981488239323</v>
      </c>
      <c r="AG2176">
        <f t="shared" si="616"/>
        <v>-0.76604444311897801</v>
      </c>
      <c r="AH2176">
        <f t="shared" si="577"/>
        <v>-6.1973277982920405E-2</v>
      </c>
      <c r="AJ2176">
        <f t="shared" si="617"/>
        <v>-12</v>
      </c>
      <c r="AL2176">
        <f t="shared" si="578"/>
        <v>-6.3761020317433292</v>
      </c>
      <c r="AN2176">
        <f t="shared" si="618"/>
        <v>-0.8660254037844386</v>
      </c>
      <c r="AO2176">
        <f t="shared" si="579"/>
        <v>-0.29674337148168328</v>
      </c>
      <c r="AP2176">
        <f t="shared" si="580"/>
        <v>23</v>
      </c>
      <c r="AQ2176">
        <f t="shared" si="619"/>
        <v>-15</v>
      </c>
      <c r="AS2176">
        <f t="shared" si="581"/>
        <v>-3.8619594257254026</v>
      </c>
      <c r="AU2176">
        <f t="shared" si="620"/>
        <v>-0.93969262078590832</v>
      </c>
      <c r="AV2176">
        <f t="shared" si="582"/>
        <v>-0.52249706779736682</v>
      </c>
      <c r="AX2176">
        <f t="shared" si="621"/>
        <v>-18</v>
      </c>
      <c r="AZ2176">
        <f t="shared" si="583"/>
        <v>-7.136236504873715E-2</v>
      </c>
      <c r="BB2176">
        <f t="shared" si="622"/>
        <v>-0.98480775301220802</v>
      </c>
      <c r="BC2176">
        <f t="shared" si="584"/>
        <v>-0.73237495510430095</v>
      </c>
      <c r="BE2176">
        <f t="shared" si="623"/>
        <v>-21</v>
      </c>
      <c r="BG2176">
        <f t="shared" si="585"/>
        <v>5.7868969256944878</v>
      </c>
      <c r="BI2176">
        <f t="shared" si="624"/>
        <v>0</v>
      </c>
      <c r="BJ2176">
        <f t="shared" si="586"/>
        <v>1</v>
      </c>
      <c r="BL2176" t="e">
        <f t="shared" si="625"/>
        <v>#DIV/0!</v>
      </c>
      <c r="BN2176" t="e">
        <f t="shared" si="587"/>
        <v>#DIV/0!</v>
      </c>
      <c r="EL2176">
        <v>23</v>
      </c>
      <c r="EM2176">
        <f t="shared" si="588"/>
        <v>-285.7513075690336</v>
      </c>
      <c r="EN2176">
        <f t="shared" si="626"/>
        <v>2.2299999999999964</v>
      </c>
      <c r="EO2176" s="8">
        <f t="shared" si="627"/>
        <v>2</v>
      </c>
      <c r="EQ2176">
        <f t="shared" si="628"/>
        <v>0.17364817766693033</v>
      </c>
      <c r="ER2176">
        <f t="shared" si="589"/>
        <v>0.9986996072255625</v>
      </c>
      <c r="ES2176">
        <f t="shared" si="590"/>
        <v>-9.4692352970264508</v>
      </c>
      <c r="ET2176">
        <f t="shared" si="591"/>
        <v>17.660257631345079</v>
      </c>
      <c r="EU2176" s="8">
        <f t="shared" si="629"/>
        <v>4</v>
      </c>
      <c r="EW2176">
        <f t="shared" si="630"/>
        <v>0.34202014332566871</v>
      </c>
      <c r="EX2176">
        <f t="shared" si="592"/>
        <v>0.99441584371801539</v>
      </c>
      <c r="EZ2176">
        <f t="shared" si="593"/>
        <v>17.286082959411889</v>
      </c>
      <c r="FB2176" s="8">
        <f t="shared" si="648"/>
        <v>6</v>
      </c>
      <c r="FD2176">
        <f t="shared" si="631"/>
        <v>0.49999999999999994</v>
      </c>
      <c r="FE2176">
        <f t="shared" si="594"/>
        <v>0.9860254037844387</v>
      </c>
      <c r="FG2176">
        <f t="shared" si="595"/>
        <v>16.670248639404857</v>
      </c>
      <c r="FI2176" s="8">
        <f t="shared" si="632"/>
        <v>9</v>
      </c>
      <c r="FK2176">
        <f t="shared" si="633"/>
        <v>0.64278760968653925</v>
      </c>
      <c r="FL2176">
        <f t="shared" si="596"/>
        <v>0.9974479826061321</v>
      </c>
      <c r="FN2176">
        <f t="shared" si="597"/>
        <v>22.223152266939049</v>
      </c>
      <c r="FP2176" s="8">
        <f t="shared" si="634"/>
        <v>11</v>
      </c>
      <c r="FQ2176" s="8">
        <f t="shared" si="635"/>
        <v>23</v>
      </c>
      <c r="FR2176">
        <f t="shared" si="636"/>
        <v>0.76604444311897801</v>
      </c>
      <c r="FS2176">
        <f t="shared" si="598"/>
        <v>0.97984716465888966</v>
      </c>
      <c r="FT2176" t="e">
        <f t="shared" si="599"/>
        <v>#NUM!</v>
      </c>
      <c r="FU2176" t="e">
        <f t="shared" si="637"/>
        <v>#NUM!</v>
      </c>
      <c r="FW2176" s="8">
        <f t="shared" si="638"/>
        <v>14</v>
      </c>
      <c r="FY2176">
        <f t="shared" si="639"/>
        <v>0.8660254037844386</v>
      </c>
      <c r="FZ2176">
        <f t="shared" si="600"/>
        <v>0.98497422611928565</v>
      </c>
      <c r="GB2176">
        <f t="shared" si="601"/>
        <v>20.014539984388406</v>
      </c>
      <c r="GD2176" s="8">
        <f t="shared" si="640"/>
        <v>17</v>
      </c>
      <c r="GF2176">
        <f t="shared" si="641"/>
        <v>0.93969262078590832</v>
      </c>
      <c r="GG2176">
        <f t="shared" si="602"/>
        <v>0.98101112546008662</v>
      </c>
      <c r="GI2176">
        <f t="shared" si="603"/>
        <v>19.840028985185313</v>
      </c>
      <c r="GK2176" s="8">
        <f t="shared" si="642"/>
        <v>20</v>
      </c>
      <c r="GM2176">
        <f t="shared" si="643"/>
        <v>0.98480775301220802</v>
      </c>
      <c r="GN2176">
        <f t="shared" si="604"/>
        <v>0.96149438007669685</v>
      </c>
      <c r="GP2176">
        <f t="shared" si="605"/>
        <v>18.023394859135646</v>
      </c>
      <c r="GR2176" s="8">
        <f t="shared" si="644"/>
        <v>20</v>
      </c>
      <c r="GT2176">
        <f t="shared" si="645"/>
        <v>0.98480775301220802</v>
      </c>
      <c r="GU2176">
        <f t="shared" si="606"/>
        <v>0.96149438007669685</v>
      </c>
      <c r="GW2176">
        <f t="shared" si="607"/>
        <v>18.023394859135646</v>
      </c>
      <c r="GY2176" s="8">
        <f t="shared" si="646"/>
        <v>23</v>
      </c>
      <c r="HA2176">
        <f t="shared" si="647"/>
        <v>1</v>
      </c>
      <c r="HB2176">
        <f t="shared" si="608"/>
        <v>0.92000000000000015</v>
      </c>
      <c r="HD2176">
        <f t="shared" si="609"/>
        <v>15.202041028867297</v>
      </c>
    </row>
    <row r="2177" spans="1:212" x14ac:dyDescent="0.2">
      <c r="A2177">
        <v>24</v>
      </c>
      <c r="B2177">
        <f t="shared" si="565"/>
        <v>24</v>
      </c>
      <c r="C2177">
        <f t="shared" si="651"/>
        <v>-0.17364817766693033</v>
      </c>
      <c r="D2177">
        <f t="shared" si="564"/>
        <v>0.96396997169217635</v>
      </c>
      <c r="E2177">
        <f t="shared" si="610"/>
        <v>3</v>
      </c>
      <c r="G2177">
        <f t="shared" si="567"/>
        <v>-13.297418619832047</v>
      </c>
      <c r="M2177">
        <f t="shared" si="649"/>
        <v>-0.34202014332566871</v>
      </c>
      <c r="N2177">
        <f t="shared" si="569"/>
        <v>0.8712885921207747</v>
      </c>
      <c r="O2177">
        <f t="shared" si="611"/>
        <v>-5</v>
      </c>
      <c r="P2177">
        <f t="shared" si="570"/>
        <v>-10.872961333902383</v>
      </c>
      <c r="Q2177">
        <f t="shared" si="571"/>
        <v>-10.872961333902385</v>
      </c>
      <c r="R2177">
        <f t="shared" si="650"/>
        <v>-0.49999999999999994</v>
      </c>
      <c r="S2177">
        <f t="shared" si="573"/>
        <v>0.38602540378443878</v>
      </c>
      <c r="U2177">
        <f t="shared" si="612"/>
        <v>-7</v>
      </c>
      <c r="X2177">
        <f t="shared" si="574"/>
        <v>-9.3833939954901346</v>
      </c>
      <c r="Z2177">
        <f t="shared" si="613"/>
        <v>-0.64278760968653925</v>
      </c>
      <c r="AA2177">
        <f t="shared" si="575"/>
        <v>0.14896833781990038</v>
      </c>
      <c r="AB2177">
        <f t="shared" si="614"/>
        <v>24</v>
      </c>
      <c r="AC2177">
        <f t="shared" si="615"/>
        <v>-10</v>
      </c>
      <c r="AE2177">
        <f t="shared" si="576"/>
        <v>-8.4794981488239323</v>
      </c>
      <c r="AG2177">
        <f t="shared" si="616"/>
        <v>-0.76604444311897801</v>
      </c>
      <c r="AH2177">
        <f t="shared" si="577"/>
        <v>-9.2615055707679472E-2</v>
      </c>
      <c r="AJ2177">
        <f t="shared" si="617"/>
        <v>-12</v>
      </c>
      <c r="AL2177">
        <f t="shared" si="578"/>
        <v>-6.3761020317433292</v>
      </c>
      <c r="AN2177">
        <f t="shared" si="618"/>
        <v>-0.8660254037844386</v>
      </c>
      <c r="AO2177">
        <f t="shared" si="579"/>
        <v>-0.33138438763306077</v>
      </c>
      <c r="AP2177">
        <f t="shared" si="580"/>
        <v>24</v>
      </c>
      <c r="AQ2177">
        <f t="shared" si="619"/>
        <v>-15</v>
      </c>
      <c r="AS2177">
        <f t="shared" si="581"/>
        <v>-3.8619594257254026</v>
      </c>
      <c r="AU2177">
        <f t="shared" si="620"/>
        <v>-0.93969262078590832</v>
      </c>
      <c r="AV2177">
        <f t="shared" si="582"/>
        <v>-0.56008477262880318</v>
      </c>
      <c r="AX2177">
        <f t="shared" si="621"/>
        <v>-18</v>
      </c>
      <c r="AZ2177">
        <f t="shared" si="583"/>
        <v>-7.136236504873715E-2</v>
      </c>
      <c r="BB2177">
        <f t="shared" si="622"/>
        <v>-0.98480775301220802</v>
      </c>
      <c r="BC2177">
        <f t="shared" si="584"/>
        <v>-0.77176726522478922</v>
      </c>
      <c r="BE2177">
        <f t="shared" si="623"/>
        <v>-21</v>
      </c>
      <c r="BG2177">
        <f t="shared" si="585"/>
        <v>5.7868969256944878</v>
      </c>
      <c r="BI2177">
        <f t="shared" si="624"/>
        <v>0</v>
      </c>
      <c r="BJ2177">
        <f t="shared" si="586"/>
        <v>1</v>
      </c>
      <c r="BL2177" t="e">
        <f t="shared" si="625"/>
        <v>#DIV/0!</v>
      </c>
      <c r="BN2177" t="e">
        <f t="shared" si="587"/>
        <v>#DIV/0!</v>
      </c>
      <c r="EL2177">
        <v>24</v>
      </c>
      <c r="EM2177">
        <f t="shared" si="588"/>
        <v>-285.7513075690336</v>
      </c>
      <c r="EN2177">
        <f t="shared" si="626"/>
        <v>2.2399999999999962</v>
      </c>
      <c r="EO2177" s="8">
        <f t="shared" si="627"/>
        <v>2</v>
      </c>
      <c r="EQ2177">
        <f t="shared" si="628"/>
        <v>0.17364817766693033</v>
      </c>
      <c r="ER2177">
        <f t="shared" si="589"/>
        <v>0.9986996072255625</v>
      </c>
      <c r="ES2177">
        <f t="shared" si="590"/>
        <v>-9.4692352970264508</v>
      </c>
      <c r="ET2177">
        <f t="shared" si="591"/>
        <v>17.660257631345079</v>
      </c>
      <c r="EU2177" s="8">
        <f t="shared" si="629"/>
        <v>4</v>
      </c>
      <c r="EW2177">
        <f t="shared" si="630"/>
        <v>0.34202014332566871</v>
      </c>
      <c r="EX2177">
        <f t="shared" si="592"/>
        <v>0.99441584371801539</v>
      </c>
      <c r="EZ2177">
        <f t="shared" si="593"/>
        <v>17.286082959411889</v>
      </c>
      <c r="FB2177" s="8">
        <f t="shared" si="648"/>
        <v>6</v>
      </c>
      <c r="FD2177">
        <f t="shared" si="631"/>
        <v>0.49999999999999994</v>
      </c>
      <c r="FE2177">
        <f t="shared" si="594"/>
        <v>0.9860254037844387</v>
      </c>
      <c r="FG2177">
        <f t="shared" si="595"/>
        <v>16.670248639404857</v>
      </c>
      <c r="FI2177" s="8">
        <f t="shared" si="632"/>
        <v>9</v>
      </c>
      <c r="FK2177">
        <f t="shared" si="633"/>
        <v>0.64278760968653925</v>
      </c>
      <c r="FL2177">
        <f t="shared" si="596"/>
        <v>0.9974479826061321</v>
      </c>
      <c r="FN2177">
        <f t="shared" si="597"/>
        <v>22.223152266939049</v>
      </c>
      <c r="FP2177" s="8">
        <f t="shared" si="634"/>
        <v>11</v>
      </c>
      <c r="FQ2177" s="8">
        <f t="shared" si="635"/>
        <v>24</v>
      </c>
      <c r="FR2177">
        <f t="shared" si="636"/>
        <v>0.76604444311897801</v>
      </c>
      <c r="FS2177">
        <f t="shared" si="598"/>
        <v>0.97984716465888966</v>
      </c>
      <c r="FT2177" t="e">
        <f t="shared" si="599"/>
        <v>#NUM!</v>
      </c>
      <c r="FU2177" t="e">
        <f t="shared" si="637"/>
        <v>#NUM!</v>
      </c>
      <c r="FW2177" s="8">
        <f t="shared" si="638"/>
        <v>14</v>
      </c>
      <c r="FY2177">
        <f t="shared" si="639"/>
        <v>0.8660254037844386</v>
      </c>
      <c r="FZ2177">
        <f t="shared" si="600"/>
        <v>0.98497422611928565</v>
      </c>
      <c r="GB2177">
        <f t="shared" si="601"/>
        <v>20.014539984388406</v>
      </c>
      <c r="GD2177" s="8">
        <f t="shared" si="640"/>
        <v>17</v>
      </c>
      <c r="GF2177">
        <f t="shared" si="641"/>
        <v>0.93969262078590832</v>
      </c>
      <c r="GG2177">
        <f t="shared" si="602"/>
        <v>0.98101112546008662</v>
      </c>
      <c r="GI2177">
        <f t="shared" si="603"/>
        <v>19.840028985185313</v>
      </c>
      <c r="GK2177" s="8">
        <f t="shared" si="642"/>
        <v>20</v>
      </c>
      <c r="GM2177">
        <f t="shared" si="643"/>
        <v>0.98480775301220802</v>
      </c>
      <c r="GN2177">
        <f t="shared" si="604"/>
        <v>0.96149438007669685</v>
      </c>
      <c r="GP2177">
        <f t="shared" si="605"/>
        <v>18.023394859135646</v>
      </c>
      <c r="GR2177" s="8">
        <f t="shared" si="644"/>
        <v>20</v>
      </c>
      <c r="GT2177">
        <f t="shared" si="645"/>
        <v>0.98480775301220802</v>
      </c>
      <c r="GU2177">
        <f t="shared" si="606"/>
        <v>0.96149438007669685</v>
      </c>
      <c r="GW2177">
        <f t="shared" si="607"/>
        <v>18.023394859135646</v>
      </c>
      <c r="GY2177" s="8">
        <f t="shared" si="646"/>
        <v>24</v>
      </c>
      <c r="HA2177">
        <f t="shared" si="647"/>
        <v>1</v>
      </c>
      <c r="HB2177">
        <f t="shared" si="608"/>
        <v>0.96000000000000008</v>
      </c>
      <c r="HD2177">
        <f t="shared" si="609"/>
        <v>18.000000000000011</v>
      </c>
    </row>
    <row r="2178" spans="1:212" x14ac:dyDescent="0.2">
      <c r="A2178">
        <v>25</v>
      </c>
      <c r="B2178">
        <f t="shared" si="565"/>
        <v>25</v>
      </c>
      <c r="C2178">
        <f t="shared" si="651"/>
        <v>-0.17364817766693033</v>
      </c>
      <c r="D2178">
        <f t="shared" si="564"/>
        <v>0.96396997169217635</v>
      </c>
      <c r="E2178">
        <f t="shared" si="610"/>
        <v>3</v>
      </c>
      <c r="G2178">
        <f t="shared" si="567"/>
        <v>-13.297418619832047</v>
      </c>
      <c r="M2178">
        <f t="shared" si="649"/>
        <v>-0.34202014332566871</v>
      </c>
      <c r="N2178">
        <f t="shared" si="569"/>
        <v>0.8712885921207747</v>
      </c>
      <c r="O2178">
        <f t="shared" si="611"/>
        <v>-5</v>
      </c>
      <c r="P2178">
        <f t="shared" si="570"/>
        <v>-10.872961333902383</v>
      </c>
      <c r="Q2178">
        <f t="shared" si="571"/>
        <v>-10.872961333902385</v>
      </c>
      <c r="R2178">
        <f t="shared" si="650"/>
        <v>-0.49999999999999994</v>
      </c>
      <c r="S2178">
        <f t="shared" si="573"/>
        <v>0.36602540378443876</v>
      </c>
      <c r="U2178">
        <f t="shared" si="612"/>
        <v>-7</v>
      </c>
      <c r="X2178">
        <f t="shared" si="574"/>
        <v>-9.3833939954901346</v>
      </c>
      <c r="Z2178">
        <f t="shared" si="613"/>
        <v>-0.64278760968653925</v>
      </c>
      <c r="AA2178">
        <f t="shared" si="575"/>
        <v>0.12325683343243876</v>
      </c>
      <c r="AB2178">
        <f t="shared" si="614"/>
        <v>25</v>
      </c>
      <c r="AC2178">
        <f t="shared" si="615"/>
        <v>-10</v>
      </c>
      <c r="AE2178">
        <f t="shared" si="576"/>
        <v>-8.4794981488239323</v>
      </c>
      <c r="AG2178">
        <f t="shared" si="616"/>
        <v>-0.76604444311897801</v>
      </c>
      <c r="AH2178">
        <f t="shared" si="577"/>
        <v>-0.12325683343243865</v>
      </c>
      <c r="AJ2178">
        <f t="shared" si="617"/>
        <v>-12</v>
      </c>
      <c r="AL2178">
        <f t="shared" si="578"/>
        <v>-6.3761020317433292</v>
      </c>
      <c r="AN2178">
        <f t="shared" si="618"/>
        <v>-0.8660254037844386</v>
      </c>
      <c r="AO2178">
        <f t="shared" si="579"/>
        <v>-0.36602540378443837</v>
      </c>
      <c r="AP2178">
        <f t="shared" si="580"/>
        <v>25</v>
      </c>
      <c r="AQ2178">
        <f t="shared" si="619"/>
        <v>-15</v>
      </c>
      <c r="AS2178">
        <f t="shared" si="581"/>
        <v>-3.8619594257254026</v>
      </c>
      <c r="AU2178">
        <f t="shared" si="620"/>
        <v>-0.93969262078590832</v>
      </c>
      <c r="AV2178">
        <f t="shared" si="582"/>
        <v>-0.59767247746023955</v>
      </c>
      <c r="AX2178">
        <f t="shared" si="621"/>
        <v>-18</v>
      </c>
      <c r="AZ2178">
        <f t="shared" si="583"/>
        <v>-7.136236504873715E-2</v>
      </c>
      <c r="BB2178">
        <f t="shared" si="622"/>
        <v>-0.98480775301220802</v>
      </c>
      <c r="BC2178">
        <f t="shared" si="584"/>
        <v>-0.81115957534527761</v>
      </c>
      <c r="BE2178">
        <f t="shared" si="623"/>
        <v>-21</v>
      </c>
      <c r="BG2178">
        <f t="shared" si="585"/>
        <v>5.7868969256944878</v>
      </c>
      <c r="BI2178">
        <f t="shared" si="624"/>
        <v>0</v>
      </c>
      <c r="BJ2178">
        <f t="shared" si="586"/>
        <v>1</v>
      </c>
      <c r="BL2178" t="e">
        <f t="shared" si="625"/>
        <v>#DIV/0!</v>
      </c>
      <c r="BN2178" t="e">
        <f t="shared" si="587"/>
        <v>#DIV/0!</v>
      </c>
      <c r="EL2178">
        <v>25</v>
      </c>
      <c r="EM2178">
        <f t="shared" si="588"/>
        <v>-285.7513075690336</v>
      </c>
      <c r="EN2178">
        <f t="shared" si="626"/>
        <v>2.249999999999996</v>
      </c>
      <c r="EO2178" s="8">
        <f t="shared" si="627"/>
        <v>2</v>
      </c>
      <c r="EQ2178">
        <f t="shared" si="628"/>
        <v>0.17364817766693033</v>
      </c>
      <c r="ER2178">
        <f t="shared" si="589"/>
        <v>0.9986996072255625</v>
      </c>
      <c r="ES2178">
        <f t="shared" si="590"/>
        <v>-9.4692352970264508</v>
      </c>
      <c r="ET2178">
        <f t="shared" si="591"/>
        <v>17.660257631345079</v>
      </c>
      <c r="EU2178" s="8">
        <f t="shared" si="629"/>
        <v>4</v>
      </c>
      <c r="EW2178">
        <f t="shared" si="630"/>
        <v>0.34202014332566871</v>
      </c>
      <c r="EX2178">
        <f t="shared" si="592"/>
        <v>0.99441584371801539</v>
      </c>
      <c r="EZ2178">
        <f t="shared" si="593"/>
        <v>17.286082959411889</v>
      </c>
      <c r="FB2178" s="8">
        <f t="shared" si="648"/>
        <v>6</v>
      </c>
      <c r="FD2178">
        <f t="shared" si="631"/>
        <v>0.49999999999999994</v>
      </c>
      <c r="FE2178">
        <f t="shared" si="594"/>
        <v>0.9860254037844387</v>
      </c>
      <c r="FG2178">
        <f t="shared" si="595"/>
        <v>16.670248639404857</v>
      </c>
      <c r="FI2178" s="8">
        <f t="shared" si="632"/>
        <v>9</v>
      </c>
      <c r="FK2178">
        <f t="shared" si="633"/>
        <v>0.64278760968653925</v>
      </c>
      <c r="FL2178">
        <f t="shared" si="596"/>
        <v>0.9974479826061321</v>
      </c>
      <c r="FN2178">
        <f t="shared" si="597"/>
        <v>22.223152266939049</v>
      </c>
      <c r="FP2178" s="8">
        <f t="shared" si="634"/>
        <v>11</v>
      </c>
      <c r="FQ2178" s="8">
        <f t="shared" si="635"/>
        <v>25</v>
      </c>
      <c r="FR2178">
        <f t="shared" si="636"/>
        <v>0.76604444311897801</v>
      </c>
      <c r="FS2178">
        <f t="shared" si="598"/>
        <v>0.97984716465888966</v>
      </c>
      <c r="FT2178" t="e">
        <f t="shared" si="599"/>
        <v>#NUM!</v>
      </c>
      <c r="FU2178" t="e">
        <f t="shared" si="637"/>
        <v>#NUM!</v>
      </c>
      <c r="FW2178" s="8">
        <f t="shared" si="638"/>
        <v>14</v>
      </c>
      <c r="FY2178">
        <f t="shared" si="639"/>
        <v>0.8660254037844386</v>
      </c>
      <c r="FZ2178">
        <f t="shared" si="600"/>
        <v>0.98497422611928565</v>
      </c>
      <c r="GB2178">
        <f t="shared" si="601"/>
        <v>20.014539984388406</v>
      </c>
      <c r="GD2178" s="8">
        <f t="shared" si="640"/>
        <v>17</v>
      </c>
      <c r="GF2178">
        <f t="shared" si="641"/>
        <v>0.93969262078590832</v>
      </c>
      <c r="GG2178">
        <f t="shared" si="602"/>
        <v>0.98101112546008662</v>
      </c>
      <c r="GI2178">
        <f t="shared" si="603"/>
        <v>19.840028985185313</v>
      </c>
      <c r="GK2178" s="8">
        <f t="shared" si="642"/>
        <v>20</v>
      </c>
      <c r="GM2178">
        <f t="shared" si="643"/>
        <v>0.98480775301220802</v>
      </c>
      <c r="GN2178">
        <f t="shared" si="604"/>
        <v>0.96149438007669685</v>
      </c>
      <c r="GP2178">
        <f t="shared" si="605"/>
        <v>18.023394859135646</v>
      </c>
      <c r="GR2178" s="8">
        <f t="shared" si="644"/>
        <v>20</v>
      </c>
      <c r="GT2178">
        <f t="shared" si="645"/>
        <v>0.98480775301220802</v>
      </c>
      <c r="GU2178">
        <f t="shared" si="606"/>
        <v>0.96149438007669685</v>
      </c>
      <c r="GW2178">
        <f t="shared" si="607"/>
        <v>18.023394859135646</v>
      </c>
      <c r="GY2178" s="8">
        <f t="shared" si="646"/>
        <v>25</v>
      </c>
      <c r="HA2178">
        <f t="shared" si="647"/>
        <v>1</v>
      </c>
      <c r="HB2178">
        <f t="shared" si="608"/>
        <v>1</v>
      </c>
      <c r="HD2178">
        <f t="shared" si="609"/>
        <v>25</v>
      </c>
    </row>
    <row r="2179" spans="1:212" x14ac:dyDescent="0.2">
      <c r="A2179">
        <v>26</v>
      </c>
      <c r="B2179">
        <f t="shared" si="565"/>
        <v>26</v>
      </c>
      <c r="C2179">
        <f t="shared" si="651"/>
        <v>-0.17364817766693033</v>
      </c>
      <c r="D2179">
        <f t="shared" si="564"/>
        <v>0.96396997169217635</v>
      </c>
      <c r="E2179">
        <f t="shared" si="610"/>
        <v>3</v>
      </c>
      <c r="G2179">
        <f t="shared" si="567"/>
        <v>-13.297418619832047</v>
      </c>
      <c r="M2179">
        <f t="shared" si="649"/>
        <v>-0.34202014332566871</v>
      </c>
      <c r="N2179">
        <f t="shared" si="569"/>
        <v>0.8712885921207747</v>
      </c>
      <c r="O2179">
        <f t="shared" si="611"/>
        <v>-5</v>
      </c>
      <c r="P2179">
        <f t="shared" si="570"/>
        <v>-10.872961333902383</v>
      </c>
      <c r="Q2179">
        <f t="shared" si="571"/>
        <v>-10.872961333902385</v>
      </c>
      <c r="R2179">
        <f t="shared" si="650"/>
        <v>-0.49999999999999994</v>
      </c>
      <c r="S2179">
        <f t="shared" si="573"/>
        <v>0.3460254037844388</v>
      </c>
      <c r="U2179">
        <f t="shared" si="612"/>
        <v>-7</v>
      </c>
      <c r="X2179">
        <f t="shared" si="574"/>
        <v>-9.3833939954901346</v>
      </c>
      <c r="Z2179">
        <f t="shared" si="613"/>
        <v>-0.64278760968653925</v>
      </c>
      <c r="AA2179">
        <f t="shared" si="575"/>
        <v>9.7545329044977258E-2</v>
      </c>
      <c r="AB2179">
        <f t="shared" si="614"/>
        <v>26</v>
      </c>
      <c r="AC2179">
        <f t="shared" si="615"/>
        <v>-10</v>
      </c>
      <c r="AE2179">
        <f t="shared" si="576"/>
        <v>-8.4794981488239323</v>
      </c>
      <c r="AG2179">
        <f t="shared" si="616"/>
        <v>-0.76604444311897801</v>
      </c>
      <c r="AH2179">
        <f t="shared" si="577"/>
        <v>-0.15389861115719772</v>
      </c>
      <c r="AJ2179">
        <f t="shared" si="617"/>
        <v>-12</v>
      </c>
      <c r="AL2179">
        <f t="shared" si="578"/>
        <v>-6.3761020317433292</v>
      </c>
      <c r="AN2179">
        <f t="shared" si="618"/>
        <v>-0.8660254037844386</v>
      </c>
      <c r="AO2179">
        <f t="shared" si="579"/>
        <v>-0.40066641993581587</v>
      </c>
      <c r="AP2179">
        <f t="shared" si="580"/>
        <v>26</v>
      </c>
      <c r="AQ2179">
        <f t="shared" si="619"/>
        <v>-15</v>
      </c>
      <c r="AS2179">
        <f t="shared" si="581"/>
        <v>-3.8619594257254026</v>
      </c>
      <c r="AU2179">
        <f t="shared" si="620"/>
        <v>-0.93969262078590832</v>
      </c>
      <c r="AV2179">
        <f t="shared" si="582"/>
        <v>-0.63526018229167591</v>
      </c>
      <c r="AX2179">
        <f t="shared" si="621"/>
        <v>-18</v>
      </c>
      <c r="AZ2179">
        <f t="shared" si="583"/>
        <v>-7.136236504873715E-2</v>
      </c>
      <c r="BB2179">
        <f t="shared" si="622"/>
        <v>-0.98480775301220802</v>
      </c>
      <c r="BC2179">
        <f t="shared" si="584"/>
        <v>-0.85055188546576599</v>
      </c>
      <c r="BE2179">
        <f t="shared" si="623"/>
        <v>-21</v>
      </c>
      <c r="BG2179">
        <f t="shared" si="585"/>
        <v>5.7868969256944878</v>
      </c>
      <c r="BI2179">
        <f t="shared" si="624"/>
        <v>0</v>
      </c>
      <c r="BJ2179">
        <f t="shared" si="586"/>
        <v>1</v>
      </c>
      <c r="BL2179" t="e">
        <f t="shared" si="625"/>
        <v>#DIV/0!</v>
      </c>
      <c r="BN2179" t="e">
        <f t="shared" si="587"/>
        <v>#DIV/0!</v>
      </c>
      <c r="EL2179">
        <v>26</v>
      </c>
      <c r="EM2179">
        <f t="shared" si="588"/>
        <v>-285.7513075690336</v>
      </c>
      <c r="EN2179">
        <f t="shared" si="626"/>
        <v>2.2599999999999958</v>
      </c>
      <c r="EO2179" s="8">
        <f t="shared" si="627"/>
        <v>2</v>
      </c>
      <c r="EQ2179">
        <f t="shared" si="628"/>
        <v>0.17364817766693033</v>
      </c>
      <c r="ER2179">
        <f t="shared" si="589"/>
        <v>0.9986996072255625</v>
      </c>
      <c r="ES2179">
        <f t="shared" si="590"/>
        <v>-9.4692352970264508</v>
      </c>
      <c r="ET2179">
        <f t="shared" si="591"/>
        <v>17.660257631345079</v>
      </c>
      <c r="EU2179" s="8">
        <f t="shared" si="629"/>
        <v>4</v>
      </c>
      <c r="EW2179">
        <f t="shared" si="630"/>
        <v>0.34202014332566871</v>
      </c>
      <c r="EX2179">
        <f t="shared" si="592"/>
        <v>0.99441584371801539</v>
      </c>
      <c r="EZ2179">
        <f t="shared" si="593"/>
        <v>17.286082959411889</v>
      </c>
      <c r="FB2179" s="8">
        <f t="shared" si="648"/>
        <v>6</v>
      </c>
      <c r="FD2179">
        <f t="shared" si="631"/>
        <v>0.49999999999999994</v>
      </c>
      <c r="FE2179">
        <f t="shared" si="594"/>
        <v>0.9860254037844387</v>
      </c>
      <c r="FG2179">
        <f t="shared" si="595"/>
        <v>16.670248639404857</v>
      </c>
      <c r="FI2179" s="8">
        <f t="shared" si="632"/>
        <v>9</v>
      </c>
      <c r="FK2179">
        <f t="shared" si="633"/>
        <v>0.64278760968653925</v>
      </c>
      <c r="FL2179">
        <f t="shared" si="596"/>
        <v>0.9974479826061321</v>
      </c>
      <c r="FN2179">
        <f t="shared" si="597"/>
        <v>22.223152266939049</v>
      </c>
      <c r="FP2179" s="8">
        <f t="shared" si="634"/>
        <v>11</v>
      </c>
      <c r="FQ2179" s="8">
        <f t="shared" si="635"/>
        <v>26</v>
      </c>
      <c r="FR2179">
        <f t="shared" si="636"/>
        <v>0.76604444311897801</v>
      </c>
      <c r="FS2179">
        <f t="shared" si="598"/>
        <v>0.97984716465888966</v>
      </c>
      <c r="FT2179" t="e">
        <f t="shared" si="599"/>
        <v>#NUM!</v>
      </c>
      <c r="FU2179" t="e">
        <f t="shared" si="637"/>
        <v>#NUM!</v>
      </c>
      <c r="FW2179" s="8">
        <f t="shared" si="638"/>
        <v>14</v>
      </c>
      <c r="FY2179">
        <f t="shared" si="639"/>
        <v>0.8660254037844386</v>
      </c>
      <c r="FZ2179">
        <f t="shared" si="600"/>
        <v>0.98497422611928565</v>
      </c>
      <c r="GB2179">
        <f t="shared" si="601"/>
        <v>20.014539984388406</v>
      </c>
      <c r="GD2179" s="8">
        <f t="shared" si="640"/>
        <v>17</v>
      </c>
      <c r="GF2179">
        <f t="shared" si="641"/>
        <v>0.93969262078590832</v>
      </c>
      <c r="GG2179">
        <f t="shared" si="602"/>
        <v>0.98101112546008662</v>
      </c>
      <c r="GI2179">
        <f t="shared" si="603"/>
        <v>19.840028985185313</v>
      </c>
      <c r="GK2179" s="8">
        <f t="shared" si="642"/>
        <v>20</v>
      </c>
      <c r="GM2179">
        <f t="shared" si="643"/>
        <v>0.98480775301220802</v>
      </c>
      <c r="GN2179">
        <f t="shared" si="604"/>
        <v>0.96149438007669685</v>
      </c>
      <c r="GP2179">
        <f t="shared" si="605"/>
        <v>18.023394859135646</v>
      </c>
      <c r="GR2179" s="8">
        <f t="shared" si="644"/>
        <v>20</v>
      </c>
      <c r="GT2179">
        <f t="shared" si="645"/>
        <v>0.98480775301220802</v>
      </c>
      <c r="GU2179">
        <f t="shared" si="606"/>
        <v>0.96149438007669685</v>
      </c>
      <c r="GW2179">
        <f t="shared" si="607"/>
        <v>18.023394859135646</v>
      </c>
      <c r="GY2179" s="8">
        <f t="shared" si="646"/>
        <v>25</v>
      </c>
      <c r="HA2179">
        <f t="shared" si="647"/>
        <v>1</v>
      </c>
      <c r="HB2179">
        <f t="shared" si="608"/>
        <v>1</v>
      </c>
      <c r="HD2179">
        <f t="shared" si="609"/>
        <v>25</v>
      </c>
    </row>
    <row r="2180" spans="1:212" x14ac:dyDescent="0.2">
      <c r="A2180">
        <v>27</v>
      </c>
      <c r="B2180">
        <f t="shared" si="565"/>
        <v>27</v>
      </c>
      <c r="C2180">
        <f t="shared" si="651"/>
        <v>-0.17364817766693033</v>
      </c>
      <c r="D2180">
        <f t="shared" si="564"/>
        <v>0.96396997169217635</v>
      </c>
      <c r="E2180">
        <f t="shared" si="610"/>
        <v>3</v>
      </c>
      <c r="G2180">
        <f t="shared" si="567"/>
        <v>-13.297418619832047</v>
      </c>
      <c r="M2180">
        <f t="shared" si="649"/>
        <v>-0.34202014332566871</v>
      </c>
      <c r="N2180">
        <f t="shared" si="569"/>
        <v>0.8712885921207747</v>
      </c>
      <c r="O2180">
        <f t="shared" si="611"/>
        <v>-5</v>
      </c>
      <c r="P2180">
        <f t="shared" si="570"/>
        <v>-10.872961333902383</v>
      </c>
      <c r="Q2180">
        <f t="shared" si="571"/>
        <v>-10.872961333902385</v>
      </c>
      <c r="R2180">
        <f t="shared" si="650"/>
        <v>-0.49999999999999994</v>
      </c>
      <c r="S2180">
        <f t="shared" si="573"/>
        <v>0.32602540378443878</v>
      </c>
      <c r="U2180">
        <f t="shared" si="612"/>
        <v>-7</v>
      </c>
      <c r="X2180">
        <f t="shared" si="574"/>
        <v>-9.3833939954901346</v>
      </c>
      <c r="Z2180">
        <f t="shared" si="613"/>
        <v>-0.64278760968653925</v>
      </c>
      <c r="AA2180">
        <f t="shared" si="575"/>
        <v>7.1833824657515644E-2</v>
      </c>
      <c r="AB2180">
        <f t="shared" si="614"/>
        <v>27</v>
      </c>
      <c r="AC2180">
        <f t="shared" si="615"/>
        <v>-10</v>
      </c>
      <c r="AE2180">
        <f t="shared" si="576"/>
        <v>-8.4794981488239323</v>
      </c>
      <c r="AG2180">
        <f t="shared" si="616"/>
        <v>-0.76604444311897801</v>
      </c>
      <c r="AH2180">
        <f t="shared" si="577"/>
        <v>-0.1845403888819569</v>
      </c>
      <c r="AJ2180">
        <f t="shared" si="617"/>
        <v>-12</v>
      </c>
      <c r="AL2180">
        <f t="shared" si="578"/>
        <v>-6.3761020317433292</v>
      </c>
      <c r="AN2180">
        <f t="shared" si="618"/>
        <v>-0.8660254037844386</v>
      </c>
      <c r="AO2180">
        <f t="shared" si="579"/>
        <v>-0.43530743608719347</v>
      </c>
      <c r="AP2180">
        <f t="shared" si="580"/>
        <v>27</v>
      </c>
      <c r="AQ2180">
        <f t="shared" si="619"/>
        <v>-15</v>
      </c>
      <c r="AS2180">
        <f t="shared" si="581"/>
        <v>-3.8619594257254026</v>
      </c>
      <c r="AU2180">
        <f t="shared" si="620"/>
        <v>-0.93969262078590832</v>
      </c>
      <c r="AV2180">
        <f t="shared" si="582"/>
        <v>-0.67284788712311228</v>
      </c>
      <c r="AX2180">
        <f t="shared" si="621"/>
        <v>-18</v>
      </c>
      <c r="AZ2180">
        <f t="shared" si="583"/>
        <v>-7.136236504873715E-2</v>
      </c>
      <c r="BB2180">
        <f t="shared" si="622"/>
        <v>-0.98480775301220802</v>
      </c>
      <c r="BC2180">
        <f t="shared" si="584"/>
        <v>-0.88994419558625426</v>
      </c>
      <c r="BE2180">
        <f t="shared" si="623"/>
        <v>-21</v>
      </c>
      <c r="BG2180">
        <f t="shared" si="585"/>
        <v>5.7868969256944878</v>
      </c>
      <c r="BI2180">
        <f t="shared" si="624"/>
        <v>0</v>
      </c>
      <c r="BJ2180">
        <f t="shared" si="586"/>
        <v>1</v>
      </c>
      <c r="BL2180" t="e">
        <f t="shared" si="625"/>
        <v>#DIV/0!</v>
      </c>
      <c r="BN2180" t="e">
        <f t="shared" si="587"/>
        <v>#DIV/0!</v>
      </c>
      <c r="EL2180">
        <v>27</v>
      </c>
      <c r="EM2180">
        <f t="shared" si="588"/>
        <v>-285.7513075690336</v>
      </c>
      <c r="EN2180">
        <f t="shared" si="626"/>
        <v>2.2699999999999956</v>
      </c>
      <c r="EO2180" s="8">
        <f t="shared" si="627"/>
        <v>2</v>
      </c>
      <c r="EQ2180">
        <f t="shared" si="628"/>
        <v>0.17364817766693033</v>
      </c>
      <c r="ER2180">
        <f t="shared" si="589"/>
        <v>0.9986996072255625</v>
      </c>
      <c r="ES2180">
        <f t="shared" si="590"/>
        <v>-9.4692352970264508</v>
      </c>
      <c r="ET2180">
        <f t="shared" si="591"/>
        <v>17.660257631345079</v>
      </c>
      <c r="EU2180" s="8">
        <f t="shared" si="629"/>
        <v>4</v>
      </c>
      <c r="EW2180">
        <f t="shared" si="630"/>
        <v>0.34202014332566871</v>
      </c>
      <c r="EX2180">
        <f t="shared" si="592"/>
        <v>0.99441584371801539</v>
      </c>
      <c r="EZ2180">
        <f t="shared" si="593"/>
        <v>17.286082959411889</v>
      </c>
      <c r="FB2180" s="8">
        <f t="shared" si="648"/>
        <v>6</v>
      </c>
      <c r="FD2180">
        <f t="shared" si="631"/>
        <v>0.49999999999999994</v>
      </c>
      <c r="FE2180">
        <f t="shared" si="594"/>
        <v>0.9860254037844387</v>
      </c>
      <c r="FG2180">
        <f t="shared" si="595"/>
        <v>16.670248639404857</v>
      </c>
      <c r="FI2180" s="8">
        <f t="shared" si="632"/>
        <v>9</v>
      </c>
      <c r="FK2180">
        <f t="shared" si="633"/>
        <v>0.64278760968653925</v>
      </c>
      <c r="FL2180">
        <f t="shared" si="596"/>
        <v>0.9974479826061321</v>
      </c>
      <c r="FN2180">
        <f t="shared" si="597"/>
        <v>22.223152266939049</v>
      </c>
      <c r="FP2180" s="8">
        <f t="shared" si="634"/>
        <v>11</v>
      </c>
      <c r="FQ2180" s="8">
        <f t="shared" si="635"/>
        <v>27</v>
      </c>
      <c r="FR2180">
        <f t="shared" si="636"/>
        <v>0.76604444311897801</v>
      </c>
      <c r="FS2180">
        <f t="shared" si="598"/>
        <v>0.97984716465888966</v>
      </c>
      <c r="FT2180" t="e">
        <f t="shared" si="599"/>
        <v>#NUM!</v>
      </c>
      <c r="FU2180" t="e">
        <f t="shared" si="637"/>
        <v>#NUM!</v>
      </c>
      <c r="FW2180" s="8">
        <f t="shared" si="638"/>
        <v>14</v>
      </c>
      <c r="FY2180">
        <f t="shared" si="639"/>
        <v>0.8660254037844386</v>
      </c>
      <c r="FZ2180">
        <f t="shared" si="600"/>
        <v>0.98497422611928565</v>
      </c>
      <c r="GB2180">
        <f t="shared" si="601"/>
        <v>20.014539984388406</v>
      </c>
      <c r="GD2180" s="8">
        <f t="shared" si="640"/>
        <v>17</v>
      </c>
      <c r="GF2180">
        <f t="shared" si="641"/>
        <v>0.93969262078590832</v>
      </c>
      <c r="GG2180">
        <f t="shared" si="602"/>
        <v>0.98101112546008662</v>
      </c>
      <c r="GI2180">
        <f t="shared" si="603"/>
        <v>19.840028985185313</v>
      </c>
      <c r="GK2180" s="8">
        <f t="shared" si="642"/>
        <v>20</v>
      </c>
      <c r="GM2180">
        <f t="shared" si="643"/>
        <v>0.98480775301220802</v>
      </c>
      <c r="GN2180">
        <f t="shared" si="604"/>
        <v>0.96149438007669685</v>
      </c>
      <c r="GP2180">
        <f t="shared" si="605"/>
        <v>18.023394859135646</v>
      </c>
      <c r="GR2180" s="8">
        <f t="shared" si="644"/>
        <v>20</v>
      </c>
      <c r="GT2180">
        <f t="shared" si="645"/>
        <v>0.98480775301220802</v>
      </c>
      <c r="GU2180">
        <f t="shared" si="606"/>
        <v>0.96149438007669685</v>
      </c>
      <c r="GW2180">
        <f t="shared" si="607"/>
        <v>18.023394859135646</v>
      </c>
      <c r="GY2180" s="8">
        <f t="shared" si="646"/>
        <v>25</v>
      </c>
      <c r="HA2180">
        <f t="shared" si="647"/>
        <v>1</v>
      </c>
      <c r="HB2180">
        <f t="shared" si="608"/>
        <v>1</v>
      </c>
      <c r="HD2180">
        <f t="shared" si="609"/>
        <v>25</v>
      </c>
    </row>
    <row r="2181" spans="1:212" x14ac:dyDescent="0.2">
      <c r="A2181">
        <v>28</v>
      </c>
      <c r="B2181">
        <f t="shared" si="565"/>
        <v>28</v>
      </c>
      <c r="C2181">
        <f t="shared" si="651"/>
        <v>-0.17364817766693033</v>
      </c>
      <c r="D2181">
        <f t="shared" si="564"/>
        <v>0.96396997169217635</v>
      </c>
      <c r="E2181">
        <f t="shared" si="610"/>
        <v>3</v>
      </c>
      <c r="G2181">
        <f t="shared" si="567"/>
        <v>-13.297418619832047</v>
      </c>
      <c r="M2181">
        <f t="shared" si="649"/>
        <v>-0.34202014332566871</v>
      </c>
      <c r="N2181">
        <f t="shared" si="569"/>
        <v>0.8712885921207747</v>
      </c>
      <c r="O2181">
        <f t="shared" si="611"/>
        <v>-5</v>
      </c>
      <c r="P2181">
        <f t="shared" si="570"/>
        <v>-10.872961333902383</v>
      </c>
      <c r="Q2181">
        <f t="shared" si="571"/>
        <v>-10.872961333902385</v>
      </c>
      <c r="R2181">
        <f t="shared" si="650"/>
        <v>-0.49999999999999994</v>
      </c>
      <c r="S2181">
        <f t="shared" si="573"/>
        <v>0.30602540378443877</v>
      </c>
      <c r="U2181">
        <f t="shared" si="612"/>
        <v>-7</v>
      </c>
      <c r="X2181">
        <f t="shared" si="574"/>
        <v>-9.3833939954901346</v>
      </c>
      <c r="Z2181">
        <f t="shared" si="613"/>
        <v>-0.64278760968653925</v>
      </c>
      <c r="AA2181">
        <f t="shared" si="575"/>
        <v>4.6122320270054029E-2</v>
      </c>
      <c r="AB2181">
        <f t="shared" si="614"/>
        <v>28</v>
      </c>
      <c r="AC2181">
        <f t="shared" si="615"/>
        <v>-10</v>
      </c>
      <c r="AE2181">
        <f t="shared" si="576"/>
        <v>-8.4794981488239323</v>
      </c>
      <c r="AG2181">
        <f t="shared" si="616"/>
        <v>-0.76604444311897801</v>
      </c>
      <c r="AH2181">
        <f t="shared" si="577"/>
        <v>-0.21518216660671596</v>
      </c>
      <c r="AJ2181">
        <f t="shared" si="617"/>
        <v>-12</v>
      </c>
      <c r="AL2181">
        <f t="shared" si="578"/>
        <v>-6.3761020317433292</v>
      </c>
      <c r="AN2181">
        <f t="shared" si="618"/>
        <v>-0.8660254037844386</v>
      </c>
      <c r="AO2181">
        <f t="shared" si="579"/>
        <v>-0.46994845223857096</v>
      </c>
      <c r="AP2181">
        <f t="shared" si="580"/>
        <v>28</v>
      </c>
      <c r="AQ2181">
        <f t="shared" si="619"/>
        <v>-15</v>
      </c>
      <c r="AS2181">
        <f t="shared" si="581"/>
        <v>-3.8619594257254026</v>
      </c>
      <c r="AU2181">
        <f t="shared" si="620"/>
        <v>-0.93969262078590832</v>
      </c>
      <c r="AV2181">
        <f t="shared" si="582"/>
        <v>-0.71043559195454842</v>
      </c>
      <c r="AX2181">
        <f t="shared" si="621"/>
        <v>-18</v>
      </c>
      <c r="AZ2181">
        <f t="shared" si="583"/>
        <v>-7.136236504873715E-2</v>
      </c>
      <c r="BB2181">
        <f t="shared" si="622"/>
        <v>-0.98480775301220802</v>
      </c>
      <c r="BC2181">
        <f t="shared" si="584"/>
        <v>-0.92933650570674253</v>
      </c>
      <c r="BE2181">
        <f t="shared" si="623"/>
        <v>-21</v>
      </c>
      <c r="BG2181">
        <f t="shared" si="585"/>
        <v>5.7868969256944878</v>
      </c>
      <c r="BI2181">
        <f t="shared" si="624"/>
        <v>0</v>
      </c>
      <c r="BJ2181">
        <f t="shared" si="586"/>
        <v>1</v>
      </c>
      <c r="BL2181" t="e">
        <f t="shared" si="625"/>
        <v>#DIV/0!</v>
      </c>
      <c r="BN2181" t="e">
        <f t="shared" si="587"/>
        <v>#DIV/0!</v>
      </c>
      <c r="EL2181">
        <v>28</v>
      </c>
      <c r="EM2181">
        <f t="shared" si="588"/>
        <v>-285.7513075690336</v>
      </c>
      <c r="EN2181">
        <f t="shared" si="626"/>
        <v>2.2799999999999954</v>
      </c>
      <c r="EO2181" s="8">
        <f t="shared" si="627"/>
        <v>2</v>
      </c>
      <c r="EQ2181">
        <f t="shared" si="628"/>
        <v>0.17364817766693033</v>
      </c>
      <c r="ER2181">
        <f t="shared" si="589"/>
        <v>0.9986996072255625</v>
      </c>
      <c r="ES2181">
        <f t="shared" si="590"/>
        <v>-9.4692352970264508</v>
      </c>
      <c r="ET2181">
        <f t="shared" si="591"/>
        <v>17.660257631345079</v>
      </c>
      <c r="EU2181" s="8">
        <f t="shared" si="629"/>
        <v>4</v>
      </c>
      <c r="EW2181">
        <f t="shared" si="630"/>
        <v>0.34202014332566871</v>
      </c>
      <c r="EX2181">
        <f t="shared" si="592"/>
        <v>0.99441584371801539</v>
      </c>
      <c r="EZ2181">
        <f t="shared" si="593"/>
        <v>17.286082959411889</v>
      </c>
      <c r="FB2181" s="8">
        <f t="shared" si="648"/>
        <v>6</v>
      </c>
      <c r="FD2181">
        <f t="shared" si="631"/>
        <v>0.49999999999999994</v>
      </c>
      <c r="FE2181">
        <f t="shared" si="594"/>
        <v>0.9860254037844387</v>
      </c>
      <c r="FG2181">
        <f t="shared" si="595"/>
        <v>16.670248639404857</v>
      </c>
      <c r="FI2181" s="8">
        <f t="shared" si="632"/>
        <v>9</v>
      </c>
      <c r="FK2181">
        <f t="shared" si="633"/>
        <v>0.64278760968653925</v>
      </c>
      <c r="FL2181">
        <f t="shared" si="596"/>
        <v>0.9974479826061321</v>
      </c>
      <c r="FN2181">
        <f t="shared" si="597"/>
        <v>22.223152266939049</v>
      </c>
      <c r="FP2181" s="8">
        <f t="shared" si="634"/>
        <v>11</v>
      </c>
      <c r="FQ2181" s="8">
        <f t="shared" si="635"/>
        <v>28</v>
      </c>
      <c r="FR2181">
        <f t="shared" si="636"/>
        <v>0.76604444311897801</v>
      </c>
      <c r="FS2181">
        <f t="shared" si="598"/>
        <v>0.97984716465888966</v>
      </c>
      <c r="FT2181" t="e">
        <f t="shared" si="599"/>
        <v>#NUM!</v>
      </c>
      <c r="FU2181" t="e">
        <f t="shared" si="637"/>
        <v>#NUM!</v>
      </c>
      <c r="FW2181" s="8">
        <f t="shared" si="638"/>
        <v>14</v>
      </c>
      <c r="FY2181">
        <f t="shared" si="639"/>
        <v>0.8660254037844386</v>
      </c>
      <c r="FZ2181">
        <f t="shared" si="600"/>
        <v>0.98497422611928565</v>
      </c>
      <c r="GB2181">
        <f t="shared" si="601"/>
        <v>20.014539984388406</v>
      </c>
      <c r="GD2181" s="8">
        <f t="shared" si="640"/>
        <v>17</v>
      </c>
      <c r="GF2181">
        <f t="shared" si="641"/>
        <v>0.93969262078590832</v>
      </c>
      <c r="GG2181">
        <f t="shared" si="602"/>
        <v>0.98101112546008662</v>
      </c>
      <c r="GI2181">
        <f t="shared" si="603"/>
        <v>19.840028985185313</v>
      </c>
      <c r="GK2181" s="8">
        <f t="shared" si="642"/>
        <v>20</v>
      </c>
      <c r="GM2181">
        <f t="shared" si="643"/>
        <v>0.98480775301220802</v>
      </c>
      <c r="GN2181">
        <f t="shared" si="604"/>
        <v>0.96149438007669685</v>
      </c>
      <c r="GP2181">
        <f t="shared" si="605"/>
        <v>18.023394859135646</v>
      </c>
      <c r="GR2181" s="8">
        <f t="shared" si="644"/>
        <v>20</v>
      </c>
      <c r="GT2181">
        <f t="shared" si="645"/>
        <v>0.98480775301220802</v>
      </c>
      <c r="GU2181">
        <f t="shared" si="606"/>
        <v>0.96149438007669685</v>
      </c>
      <c r="GW2181">
        <f t="shared" si="607"/>
        <v>18.023394859135646</v>
      </c>
      <c r="GY2181" s="8">
        <f t="shared" si="646"/>
        <v>25</v>
      </c>
      <c r="HA2181">
        <f t="shared" si="647"/>
        <v>1</v>
      </c>
      <c r="HB2181">
        <f t="shared" si="608"/>
        <v>1</v>
      </c>
      <c r="HD2181">
        <f t="shared" si="609"/>
        <v>25</v>
      </c>
    </row>
    <row r="2182" spans="1:212" x14ac:dyDescent="0.2">
      <c r="A2182">
        <v>29</v>
      </c>
      <c r="B2182">
        <f t="shared" si="565"/>
        <v>29</v>
      </c>
      <c r="C2182">
        <f t="shared" si="651"/>
        <v>-0.17364817766693033</v>
      </c>
      <c r="D2182">
        <f t="shared" si="564"/>
        <v>0.96396997169217635</v>
      </c>
      <c r="E2182">
        <f t="shared" si="610"/>
        <v>3</v>
      </c>
      <c r="G2182">
        <f t="shared" si="567"/>
        <v>-13.297418619832047</v>
      </c>
      <c r="M2182">
        <f t="shared" si="649"/>
        <v>-0.34202014332566871</v>
      </c>
      <c r="N2182">
        <f t="shared" si="569"/>
        <v>0.8712885921207747</v>
      </c>
      <c r="O2182">
        <f t="shared" si="611"/>
        <v>-5</v>
      </c>
      <c r="P2182">
        <f t="shared" si="570"/>
        <v>-10.872961333902383</v>
      </c>
      <c r="Q2182">
        <f t="shared" si="571"/>
        <v>-10.872961333902385</v>
      </c>
      <c r="R2182">
        <f t="shared" si="650"/>
        <v>-0.49999999999999994</v>
      </c>
      <c r="S2182">
        <f t="shared" si="573"/>
        <v>0.28602540378443875</v>
      </c>
      <c r="U2182">
        <f t="shared" si="612"/>
        <v>-7</v>
      </c>
      <c r="X2182">
        <f t="shared" si="574"/>
        <v>-9.3833939954901346</v>
      </c>
      <c r="Z2182">
        <f t="shared" si="613"/>
        <v>-0.64278760968653925</v>
      </c>
      <c r="AA2182">
        <f t="shared" si="575"/>
        <v>2.0410815882592526E-2</v>
      </c>
      <c r="AB2182">
        <f t="shared" si="614"/>
        <v>29</v>
      </c>
      <c r="AC2182">
        <f t="shared" si="615"/>
        <v>-10</v>
      </c>
      <c r="AE2182">
        <f t="shared" si="576"/>
        <v>-8.4794981488239323</v>
      </c>
      <c r="AG2182">
        <f t="shared" si="616"/>
        <v>-0.76604444311897801</v>
      </c>
      <c r="AH2182">
        <f t="shared" si="577"/>
        <v>-0.24582394433147514</v>
      </c>
      <c r="AJ2182">
        <f t="shared" si="617"/>
        <v>-12</v>
      </c>
      <c r="AL2182">
        <f t="shared" si="578"/>
        <v>-6.3761020317433292</v>
      </c>
      <c r="AN2182">
        <f t="shared" si="618"/>
        <v>-0.8660254037844386</v>
      </c>
      <c r="AO2182">
        <f t="shared" si="579"/>
        <v>-0.50458946838994845</v>
      </c>
      <c r="AP2182">
        <f t="shared" si="580"/>
        <v>29</v>
      </c>
      <c r="AQ2182">
        <f t="shared" si="619"/>
        <v>-15</v>
      </c>
      <c r="AS2182">
        <f t="shared" si="581"/>
        <v>-3.8619594257254026</v>
      </c>
      <c r="AU2182">
        <f t="shared" si="620"/>
        <v>-0.93969262078590832</v>
      </c>
      <c r="AV2182">
        <f t="shared" si="582"/>
        <v>-0.74802329678598478</v>
      </c>
      <c r="AX2182">
        <f t="shared" si="621"/>
        <v>-18</v>
      </c>
      <c r="AZ2182">
        <f t="shared" si="583"/>
        <v>-7.136236504873715E-2</v>
      </c>
      <c r="BB2182">
        <f t="shared" si="622"/>
        <v>-0.98480775301220802</v>
      </c>
      <c r="BC2182">
        <f t="shared" si="584"/>
        <v>-0.9687288158272308</v>
      </c>
      <c r="BE2182">
        <f t="shared" si="623"/>
        <v>-21</v>
      </c>
      <c r="BG2182">
        <f t="shared" si="585"/>
        <v>5.7868969256944878</v>
      </c>
      <c r="BI2182">
        <f t="shared" si="624"/>
        <v>0</v>
      </c>
      <c r="BJ2182">
        <f t="shared" si="586"/>
        <v>1</v>
      </c>
      <c r="BL2182" t="e">
        <f t="shared" si="625"/>
        <v>#DIV/0!</v>
      </c>
      <c r="BN2182" t="e">
        <f t="shared" si="587"/>
        <v>#DIV/0!</v>
      </c>
      <c r="EL2182">
        <v>29</v>
      </c>
      <c r="EM2182">
        <f t="shared" si="588"/>
        <v>-285.7513075690336</v>
      </c>
      <c r="EN2182">
        <f t="shared" si="626"/>
        <v>2.2899999999999952</v>
      </c>
      <c r="EO2182" s="8">
        <f t="shared" si="627"/>
        <v>2</v>
      </c>
      <c r="EQ2182">
        <f t="shared" si="628"/>
        <v>0.17364817766693033</v>
      </c>
      <c r="ER2182">
        <f t="shared" si="589"/>
        <v>0.9986996072255625</v>
      </c>
      <c r="ES2182">
        <f t="shared" si="590"/>
        <v>-9.4692352970264508</v>
      </c>
      <c r="ET2182">
        <f t="shared" si="591"/>
        <v>17.660257631345079</v>
      </c>
      <c r="EU2182" s="8">
        <f t="shared" si="629"/>
        <v>4</v>
      </c>
      <c r="EW2182">
        <f t="shared" si="630"/>
        <v>0.34202014332566871</v>
      </c>
      <c r="EX2182">
        <f t="shared" si="592"/>
        <v>0.99441584371801539</v>
      </c>
      <c r="EZ2182">
        <f t="shared" si="593"/>
        <v>17.286082959411889</v>
      </c>
      <c r="FB2182" s="8">
        <f t="shared" si="648"/>
        <v>6</v>
      </c>
      <c r="FD2182">
        <f t="shared" si="631"/>
        <v>0.49999999999999994</v>
      </c>
      <c r="FE2182">
        <f t="shared" si="594"/>
        <v>0.9860254037844387</v>
      </c>
      <c r="FG2182">
        <f t="shared" si="595"/>
        <v>16.670248639404857</v>
      </c>
      <c r="FI2182" s="8">
        <f t="shared" si="632"/>
        <v>9</v>
      </c>
      <c r="FK2182">
        <f t="shared" si="633"/>
        <v>0.64278760968653925</v>
      </c>
      <c r="FL2182">
        <f t="shared" si="596"/>
        <v>0.9974479826061321</v>
      </c>
      <c r="FN2182">
        <f t="shared" si="597"/>
        <v>22.223152266939049</v>
      </c>
      <c r="FP2182" s="8">
        <f t="shared" si="634"/>
        <v>11</v>
      </c>
      <c r="FQ2182" s="8">
        <f t="shared" si="635"/>
        <v>29</v>
      </c>
      <c r="FR2182">
        <f t="shared" si="636"/>
        <v>0.76604444311897801</v>
      </c>
      <c r="FS2182">
        <f t="shared" si="598"/>
        <v>0.97984716465888966</v>
      </c>
      <c r="FT2182" t="e">
        <f t="shared" si="599"/>
        <v>#NUM!</v>
      </c>
      <c r="FU2182" t="e">
        <f t="shared" si="637"/>
        <v>#NUM!</v>
      </c>
      <c r="FW2182" s="8">
        <f t="shared" si="638"/>
        <v>14</v>
      </c>
      <c r="FY2182">
        <f t="shared" si="639"/>
        <v>0.8660254037844386</v>
      </c>
      <c r="FZ2182">
        <f t="shared" si="600"/>
        <v>0.98497422611928565</v>
      </c>
      <c r="GB2182">
        <f t="shared" si="601"/>
        <v>20.014539984388406</v>
      </c>
      <c r="GD2182" s="8">
        <f t="shared" si="640"/>
        <v>17</v>
      </c>
      <c r="GF2182">
        <f t="shared" si="641"/>
        <v>0.93969262078590832</v>
      </c>
      <c r="GG2182">
        <f t="shared" si="602"/>
        <v>0.98101112546008662</v>
      </c>
      <c r="GI2182">
        <f t="shared" si="603"/>
        <v>19.840028985185313</v>
      </c>
      <c r="GK2182" s="8">
        <f t="shared" si="642"/>
        <v>20</v>
      </c>
      <c r="GM2182">
        <f t="shared" si="643"/>
        <v>0.98480775301220802</v>
      </c>
      <c r="GN2182">
        <f t="shared" si="604"/>
        <v>0.96149438007669685</v>
      </c>
      <c r="GP2182">
        <f t="shared" si="605"/>
        <v>18.023394859135646</v>
      </c>
      <c r="GR2182" s="8">
        <f t="shared" si="644"/>
        <v>20</v>
      </c>
      <c r="GT2182">
        <f t="shared" si="645"/>
        <v>0.98480775301220802</v>
      </c>
      <c r="GU2182">
        <f t="shared" si="606"/>
        <v>0.96149438007669685</v>
      </c>
      <c r="GW2182">
        <f t="shared" si="607"/>
        <v>18.023394859135646</v>
      </c>
      <c r="GY2182" s="8">
        <f t="shared" si="646"/>
        <v>25</v>
      </c>
      <c r="HA2182">
        <f t="shared" si="647"/>
        <v>1</v>
      </c>
      <c r="HB2182">
        <f t="shared" si="608"/>
        <v>1</v>
      </c>
      <c r="HD2182">
        <f t="shared" si="609"/>
        <v>25</v>
      </c>
    </row>
    <row r="2183" spans="1:212" x14ac:dyDescent="0.2">
      <c r="A2183">
        <v>30</v>
      </c>
      <c r="B2183">
        <f t="shared" si="565"/>
        <v>30</v>
      </c>
      <c r="C2183">
        <f t="shared" si="651"/>
        <v>-0.17364817766693033</v>
      </c>
      <c r="D2183">
        <f t="shared" si="564"/>
        <v>0.96396997169217635</v>
      </c>
      <c r="E2183">
        <f t="shared" si="610"/>
        <v>3</v>
      </c>
      <c r="G2183">
        <f t="shared" si="567"/>
        <v>-13.297418619832047</v>
      </c>
      <c r="M2183">
        <f t="shared" si="649"/>
        <v>-0.34202014332566871</v>
      </c>
      <c r="N2183">
        <f t="shared" si="569"/>
        <v>0.8712885921207747</v>
      </c>
      <c r="O2183">
        <f t="shared" si="611"/>
        <v>-5</v>
      </c>
      <c r="P2183">
        <f t="shared" si="570"/>
        <v>-10.872961333902383</v>
      </c>
      <c r="Q2183">
        <f t="shared" si="571"/>
        <v>-10.872961333902385</v>
      </c>
      <c r="R2183">
        <f t="shared" si="650"/>
        <v>-0.49999999999999994</v>
      </c>
      <c r="S2183">
        <f t="shared" si="573"/>
        <v>0.26602540378443884</v>
      </c>
      <c r="U2183">
        <f t="shared" si="612"/>
        <v>-7</v>
      </c>
      <c r="X2183">
        <f t="shared" si="574"/>
        <v>-9.3833939954901346</v>
      </c>
      <c r="Z2183">
        <f t="shared" si="613"/>
        <v>-0.64278760968653925</v>
      </c>
      <c r="AA2183">
        <f t="shared" si="575"/>
        <v>-5.3006885048690888E-3</v>
      </c>
      <c r="AB2183">
        <f t="shared" si="614"/>
        <v>30</v>
      </c>
      <c r="AC2183">
        <f t="shared" si="615"/>
        <v>-10</v>
      </c>
      <c r="AE2183">
        <f t="shared" si="576"/>
        <v>-8.4794981488239323</v>
      </c>
      <c r="AG2183">
        <f t="shared" si="616"/>
        <v>-0.76604444311897801</v>
      </c>
      <c r="AH2183">
        <f t="shared" si="577"/>
        <v>-0.27646572205623421</v>
      </c>
      <c r="AJ2183">
        <f t="shared" si="617"/>
        <v>-12</v>
      </c>
      <c r="AL2183">
        <f t="shared" si="578"/>
        <v>-6.3761020317433292</v>
      </c>
      <c r="AN2183">
        <f t="shared" si="618"/>
        <v>-0.8660254037844386</v>
      </c>
      <c r="AO2183">
        <f t="shared" si="579"/>
        <v>-0.53923048454132616</v>
      </c>
      <c r="AP2183">
        <f t="shared" si="580"/>
        <v>30</v>
      </c>
      <c r="AQ2183">
        <f t="shared" si="619"/>
        <v>-15</v>
      </c>
      <c r="AS2183">
        <f t="shared" si="581"/>
        <v>-3.8619594257254026</v>
      </c>
      <c r="AU2183">
        <f t="shared" si="620"/>
        <v>-0.93969262078590832</v>
      </c>
      <c r="AV2183">
        <f t="shared" si="582"/>
        <v>-0.78561100161742115</v>
      </c>
      <c r="AX2183">
        <f t="shared" si="621"/>
        <v>-18</v>
      </c>
      <c r="AZ2183">
        <f t="shared" si="583"/>
        <v>-7.136236504873715E-2</v>
      </c>
      <c r="BB2183">
        <f t="shared" si="622"/>
        <v>-0.98480775301220802</v>
      </c>
      <c r="BC2183">
        <f t="shared" si="584"/>
        <v>-1.0081211259477194</v>
      </c>
      <c r="BE2183">
        <f t="shared" si="623"/>
        <v>-21</v>
      </c>
      <c r="BG2183">
        <f t="shared" si="585"/>
        <v>5.7868969256944878</v>
      </c>
      <c r="BI2183">
        <f t="shared" si="624"/>
        <v>0</v>
      </c>
      <c r="BJ2183">
        <f t="shared" si="586"/>
        <v>1</v>
      </c>
      <c r="BL2183" t="e">
        <f t="shared" si="625"/>
        <v>#DIV/0!</v>
      </c>
      <c r="BN2183" t="e">
        <f t="shared" si="587"/>
        <v>#DIV/0!</v>
      </c>
      <c r="EK2183">
        <v>1.0012562465845287</v>
      </c>
      <c r="EL2183">
        <v>30</v>
      </c>
      <c r="EM2183">
        <f t="shared" si="588"/>
        <v>-285.7513075690336</v>
      </c>
      <c r="EN2183">
        <f t="shared" si="626"/>
        <v>2.2999999999999949</v>
      </c>
      <c r="EO2183" s="8">
        <f t="shared" si="627"/>
        <v>2</v>
      </c>
      <c r="EQ2183">
        <f t="shared" si="628"/>
        <v>0.17364817766693033</v>
      </c>
      <c r="ER2183">
        <f t="shared" si="589"/>
        <v>0.9986996072255625</v>
      </c>
      <c r="ES2183">
        <f t="shared" si="590"/>
        <v>-9.4692352970264508</v>
      </c>
      <c r="ET2183">
        <f t="shared" si="591"/>
        <v>17.660257631345079</v>
      </c>
      <c r="EU2183" s="8">
        <f t="shared" si="629"/>
        <v>4</v>
      </c>
      <c r="EW2183">
        <f t="shared" si="630"/>
        <v>0.34202014332566871</v>
      </c>
      <c r="EX2183">
        <f t="shared" si="592"/>
        <v>0.99441584371801539</v>
      </c>
      <c r="EZ2183">
        <f t="shared" si="593"/>
        <v>17.286082959411889</v>
      </c>
      <c r="FB2183" s="8">
        <f t="shared" si="648"/>
        <v>6</v>
      </c>
      <c r="FD2183">
        <f t="shared" si="631"/>
        <v>0.49999999999999994</v>
      </c>
      <c r="FE2183">
        <f t="shared" si="594"/>
        <v>0.9860254037844387</v>
      </c>
      <c r="FG2183">
        <f t="shared" si="595"/>
        <v>16.670248639404857</v>
      </c>
      <c r="FI2183" s="8">
        <f t="shared" si="632"/>
        <v>9</v>
      </c>
      <c r="FK2183">
        <f t="shared" si="633"/>
        <v>0.64278760968653925</v>
      </c>
      <c r="FL2183">
        <f t="shared" si="596"/>
        <v>0.9974479826061321</v>
      </c>
      <c r="FN2183">
        <f t="shared" si="597"/>
        <v>22.223152266939049</v>
      </c>
      <c r="FP2183" s="8">
        <f t="shared" si="634"/>
        <v>11</v>
      </c>
      <c r="FQ2183" s="8">
        <f t="shared" si="635"/>
        <v>30</v>
      </c>
      <c r="FR2183">
        <f t="shared" si="636"/>
        <v>0.76604444311897801</v>
      </c>
      <c r="FS2183">
        <f t="shared" si="598"/>
        <v>0.97984716465888966</v>
      </c>
      <c r="FT2183" t="e">
        <f t="shared" si="599"/>
        <v>#NUM!</v>
      </c>
      <c r="FU2183" t="e">
        <f t="shared" si="637"/>
        <v>#NUM!</v>
      </c>
      <c r="FW2183" s="8">
        <f t="shared" si="638"/>
        <v>14</v>
      </c>
      <c r="FY2183">
        <f t="shared" si="639"/>
        <v>0.8660254037844386</v>
      </c>
      <c r="FZ2183">
        <f t="shared" si="600"/>
        <v>0.98497422611928565</v>
      </c>
      <c r="GB2183">
        <f t="shared" si="601"/>
        <v>20.014539984388406</v>
      </c>
      <c r="GD2183" s="8">
        <f t="shared" si="640"/>
        <v>17</v>
      </c>
      <c r="GF2183">
        <f t="shared" si="641"/>
        <v>0.93969262078590832</v>
      </c>
      <c r="GG2183">
        <f t="shared" si="602"/>
        <v>0.98101112546008662</v>
      </c>
      <c r="GI2183">
        <f t="shared" si="603"/>
        <v>19.840028985185313</v>
      </c>
      <c r="GK2183" s="8">
        <f t="shared" si="642"/>
        <v>20</v>
      </c>
      <c r="GM2183">
        <f t="shared" si="643"/>
        <v>0.98480775301220802</v>
      </c>
      <c r="GN2183">
        <f t="shared" si="604"/>
        <v>0.96149438007669685</v>
      </c>
      <c r="GP2183">
        <f t="shared" si="605"/>
        <v>18.023394859135646</v>
      </c>
      <c r="GR2183" s="8">
        <f t="shared" si="644"/>
        <v>20</v>
      </c>
      <c r="GT2183">
        <f t="shared" si="645"/>
        <v>0.98480775301220802</v>
      </c>
      <c r="GU2183">
        <f t="shared" si="606"/>
        <v>0.96149438007669685</v>
      </c>
      <c r="GW2183">
        <f t="shared" si="607"/>
        <v>18.023394859135646</v>
      </c>
      <c r="GY2183" s="8">
        <f t="shared" si="646"/>
        <v>25</v>
      </c>
      <c r="HA2183">
        <f t="shared" si="647"/>
        <v>1</v>
      </c>
      <c r="HB2183">
        <f t="shared" si="608"/>
        <v>1</v>
      </c>
      <c r="HD2183">
        <f t="shared" si="609"/>
        <v>25</v>
      </c>
    </row>
    <row r="2184" spans="1:212" x14ac:dyDescent="0.2">
      <c r="A2184">
        <v>31</v>
      </c>
      <c r="B2184">
        <f t="shared" si="565"/>
        <v>31</v>
      </c>
      <c r="C2184">
        <f t="shared" si="651"/>
        <v>-0.17364817766693033</v>
      </c>
      <c r="D2184">
        <f t="shared" si="564"/>
        <v>0.96396997169217635</v>
      </c>
      <c r="E2184">
        <f t="shared" si="610"/>
        <v>3</v>
      </c>
      <c r="G2184">
        <f t="shared" si="567"/>
        <v>-13.297418619832047</v>
      </c>
      <c r="M2184">
        <f t="shared" si="649"/>
        <v>-0.34202014332566871</v>
      </c>
      <c r="N2184">
        <f t="shared" si="569"/>
        <v>0.8712885921207747</v>
      </c>
      <c r="O2184">
        <f t="shared" si="611"/>
        <v>-5</v>
      </c>
      <c r="P2184">
        <f t="shared" si="570"/>
        <v>-10.872961333902383</v>
      </c>
      <c r="Q2184">
        <f t="shared" si="571"/>
        <v>-10.872961333902385</v>
      </c>
      <c r="R2184">
        <f t="shared" si="650"/>
        <v>-0.49999999999999994</v>
      </c>
      <c r="S2184">
        <f t="shared" si="573"/>
        <v>0.24602540378443882</v>
      </c>
      <c r="U2184">
        <f t="shared" si="612"/>
        <v>-7</v>
      </c>
      <c r="X2184">
        <f t="shared" si="574"/>
        <v>-9.3833939954901346</v>
      </c>
      <c r="Z2184">
        <f t="shared" si="613"/>
        <v>-0.64278760968653925</v>
      </c>
      <c r="AA2184">
        <f t="shared" si="575"/>
        <v>-3.1012192892330592E-2</v>
      </c>
      <c r="AB2184">
        <f t="shared" si="614"/>
        <v>31</v>
      </c>
      <c r="AC2184">
        <f t="shared" si="615"/>
        <v>-10</v>
      </c>
      <c r="AE2184">
        <f t="shared" si="576"/>
        <v>-8.4794981488239323</v>
      </c>
      <c r="AG2184">
        <f t="shared" si="616"/>
        <v>-0.76604444311897801</v>
      </c>
      <c r="AH2184">
        <f t="shared" si="577"/>
        <v>-0.30710749978099339</v>
      </c>
      <c r="AJ2184">
        <f t="shared" si="617"/>
        <v>-12</v>
      </c>
      <c r="AL2184">
        <f t="shared" si="578"/>
        <v>-6.3761020317433292</v>
      </c>
      <c r="AN2184">
        <f t="shared" si="618"/>
        <v>-0.8660254037844386</v>
      </c>
      <c r="AO2184">
        <f t="shared" si="579"/>
        <v>-0.57387150069270365</v>
      </c>
      <c r="AP2184">
        <f t="shared" si="580"/>
        <v>31</v>
      </c>
      <c r="AQ2184">
        <f t="shared" si="619"/>
        <v>-15</v>
      </c>
      <c r="AS2184">
        <f t="shared" si="581"/>
        <v>-3.8619594257254026</v>
      </c>
      <c r="AU2184">
        <f t="shared" si="620"/>
        <v>-0.93969262078590832</v>
      </c>
      <c r="AV2184">
        <f t="shared" si="582"/>
        <v>-0.82319870644885751</v>
      </c>
      <c r="AX2184">
        <f t="shared" si="621"/>
        <v>-18</v>
      </c>
      <c r="AZ2184">
        <f t="shared" si="583"/>
        <v>-7.136236504873715E-2</v>
      </c>
      <c r="BB2184">
        <f t="shared" si="622"/>
        <v>-0.98480775301220802</v>
      </c>
      <c r="BC2184">
        <f t="shared" si="584"/>
        <v>-1.0475134360682077</v>
      </c>
      <c r="BE2184">
        <f t="shared" si="623"/>
        <v>-21</v>
      </c>
      <c r="BG2184">
        <f t="shared" si="585"/>
        <v>5.7868969256944878</v>
      </c>
      <c r="BI2184">
        <f t="shared" si="624"/>
        <v>0</v>
      </c>
      <c r="BJ2184">
        <f t="shared" si="586"/>
        <v>1</v>
      </c>
      <c r="BL2184" t="e">
        <f t="shared" si="625"/>
        <v>#DIV/0!</v>
      </c>
      <c r="BN2184" t="e">
        <f t="shared" si="587"/>
        <v>#DIV/0!</v>
      </c>
      <c r="EL2184">
        <v>31</v>
      </c>
      <c r="EM2184">
        <f t="shared" si="588"/>
        <v>-285.7513075690336</v>
      </c>
      <c r="EN2184">
        <f t="shared" si="626"/>
        <v>2.3099999999999947</v>
      </c>
      <c r="EO2184" s="8">
        <f t="shared" si="627"/>
        <v>2</v>
      </c>
      <c r="EQ2184">
        <f t="shared" si="628"/>
        <v>0.17364817766693033</v>
      </c>
      <c r="ER2184">
        <f t="shared" si="589"/>
        <v>0.9986996072255625</v>
      </c>
      <c r="ES2184">
        <f t="shared" si="590"/>
        <v>-9.4692352970264508</v>
      </c>
      <c r="ET2184">
        <f t="shared" si="591"/>
        <v>17.660257631345079</v>
      </c>
      <c r="EU2184" s="8">
        <f t="shared" si="629"/>
        <v>4</v>
      </c>
      <c r="EW2184">
        <f t="shared" si="630"/>
        <v>0.34202014332566871</v>
      </c>
      <c r="EX2184">
        <f t="shared" si="592"/>
        <v>0.99441584371801539</v>
      </c>
      <c r="EZ2184">
        <f t="shared" si="593"/>
        <v>17.286082959411889</v>
      </c>
      <c r="FB2184" s="8">
        <f t="shared" si="648"/>
        <v>6</v>
      </c>
      <c r="FD2184">
        <f t="shared" si="631"/>
        <v>0.49999999999999994</v>
      </c>
      <c r="FE2184">
        <f t="shared" si="594"/>
        <v>0.9860254037844387</v>
      </c>
      <c r="FG2184">
        <f t="shared" si="595"/>
        <v>16.670248639404857</v>
      </c>
      <c r="FI2184" s="8">
        <f t="shared" si="632"/>
        <v>9</v>
      </c>
      <c r="FK2184">
        <f t="shared" si="633"/>
        <v>0.64278760968653925</v>
      </c>
      <c r="FL2184">
        <f t="shared" si="596"/>
        <v>0.9974479826061321</v>
      </c>
      <c r="FN2184">
        <f t="shared" si="597"/>
        <v>22.223152266939049</v>
      </c>
      <c r="FP2184" s="8">
        <f t="shared" si="634"/>
        <v>11</v>
      </c>
      <c r="FQ2184" s="8">
        <f t="shared" si="635"/>
        <v>31</v>
      </c>
      <c r="FR2184">
        <f t="shared" si="636"/>
        <v>0.76604444311897801</v>
      </c>
      <c r="FS2184">
        <f t="shared" si="598"/>
        <v>0.97984716465888966</v>
      </c>
      <c r="FT2184" t="e">
        <f t="shared" si="599"/>
        <v>#NUM!</v>
      </c>
      <c r="FU2184" t="e">
        <f t="shared" si="637"/>
        <v>#NUM!</v>
      </c>
      <c r="FW2184" s="8">
        <f t="shared" si="638"/>
        <v>14</v>
      </c>
      <c r="FY2184">
        <f t="shared" si="639"/>
        <v>0.8660254037844386</v>
      </c>
      <c r="FZ2184">
        <f t="shared" si="600"/>
        <v>0.98497422611928565</v>
      </c>
      <c r="GB2184">
        <f t="shared" si="601"/>
        <v>20.014539984388406</v>
      </c>
      <c r="GD2184" s="8">
        <f t="shared" si="640"/>
        <v>17</v>
      </c>
      <c r="GF2184">
        <f t="shared" si="641"/>
        <v>0.93969262078590832</v>
      </c>
      <c r="GG2184">
        <f t="shared" si="602"/>
        <v>0.98101112546008662</v>
      </c>
      <c r="GI2184">
        <f t="shared" si="603"/>
        <v>19.840028985185313</v>
      </c>
      <c r="GK2184" s="8">
        <f t="shared" si="642"/>
        <v>20</v>
      </c>
      <c r="GM2184">
        <f t="shared" si="643"/>
        <v>0.98480775301220802</v>
      </c>
      <c r="GN2184">
        <f t="shared" si="604"/>
        <v>0.96149438007669685</v>
      </c>
      <c r="GP2184">
        <f t="shared" si="605"/>
        <v>18.023394859135646</v>
      </c>
      <c r="GR2184" s="8">
        <f t="shared" si="644"/>
        <v>20</v>
      </c>
      <c r="GT2184">
        <f t="shared" si="645"/>
        <v>0.98480775301220802</v>
      </c>
      <c r="GU2184">
        <f t="shared" si="606"/>
        <v>0.96149438007669685</v>
      </c>
      <c r="GW2184">
        <f t="shared" si="607"/>
        <v>18.023394859135646</v>
      </c>
      <c r="GY2184" s="8">
        <f t="shared" si="646"/>
        <v>25</v>
      </c>
      <c r="HA2184">
        <f t="shared" si="647"/>
        <v>1</v>
      </c>
      <c r="HB2184">
        <f t="shared" si="608"/>
        <v>1</v>
      </c>
      <c r="HD2184">
        <f t="shared" si="609"/>
        <v>25</v>
      </c>
    </row>
    <row r="2185" spans="1:212" x14ac:dyDescent="0.2">
      <c r="A2185">
        <v>32</v>
      </c>
      <c r="B2185">
        <f t="shared" si="565"/>
        <v>32</v>
      </c>
      <c r="C2185">
        <f t="shared" si="651"/>
        <v>-0.17364817766693033</v>
      </c>
      <c r="D2185">
        <f t="shared" si="564"/>
        <v>0.96396997169217635</v>
      </c>
      <c r="E2185">
        <f t="shared" si="610"/>
        <v>3</v>
      </c>
      <c r="G2185">
        <f t="shared" si="567"/>
        <v>-13.297418619832047</v>
      </c>
      <c r="M2185">
        <f t="shared" si="649"/>
        <v>-0.34202014332566871</v>
      </c>
      <c r="N2185">
        <f t="shared" si="569"/>
        <v>0.8712885921207747</v>
      </c>
      <c r="O2185">
        <f t="shared" si="611"/>
        <v>-5</v>
      </c>
      <c r="P2185">
        <f t="shared" si="570"/>
        <v>-10.872961333902383</v>
      </c>
      <c r="Q2185">
        <f t="shared" si="571"/>
        <v>-10.872961333902385</v>
      </c>
      <c r="R2185">
        <f t="shared" si="650"/>
        <v>-0.49999999999999994</v>
      </c>
      <c r="S2185">
        <f t="shared" si="573"/>
        <v>0.22602540378443881</v>
      </c>
      <c r="U2185">
        <f t="shared" si="612"/>
        <v>-7</v>
      </c>
      <c r="X2185">
        <f t="shared" si="574"/>
        <v>-9.3833939954901346</v>
      </c>
      <c r="Z2185">
        <f t="shared" si="613"/>
        <v>-0.64278760968653925</v>
      </c>
      <c r="AA2185">
        <f t="shared" si="575"/>
        <v>-5.6723697279792207E-2</v>
      </c>
      <c r="AB2185">
        <f t="shared" si="614"/>
        <v>32</v>
      </c>
      <c r="AC2185">
        <f t="shared" si="615"/>
        <v>-10</v>
      </c>
      <c r="AE2185">
        <f t="shared" si="576"/>
        <v>-8.4794981488239323</v>
      </c>
      <c r="AG2185">
        <f t="shared" si="616"/>
        <v>-0.76604444311897801</v>
      </c>
      <c r="AH2185">
        <f t="shared" si="577"/>
        <v>-0.33774927750575245</v>
      </c>
      <c r="AJ2185">
        <f t="shared" si="617"/>
        <v>-12</v>
      </c>
      <c r="AL2185">
        <f t="shared" si="578"/>
        <v>-6.3761020317433292</v>
      </c>
      <c r="AN2185">
        <f t="shared" si="618"/>
        <v>-0.8660254037844386</v>
      </c>
      <c r="AO2185">
        <f t="shared" si="579"/>
        <v>-0.60851251684408114</v>
      </c>
      <c r="AP2185">
        <f t="shared" si="580"/>
        <v>32</v>
      </c>
      <c r="AQ2185">
        <f t="shared" si="619"/>
        <v>-15</v>
      </c>
      <c r="AS2185">
        <f t="shared" si="581"/>
        <v>-3.8619594257254026</v>
      </c>
      <c r="AU2185">
        <f t="shared" si="620"/>
        <v>-0.93969262078590832</v>
      </c>
      <c r="AV2185">
        <f t="shared" si="582"/>
        <v>-0.86078641128029387</v>
      </c>
      <c r="AX2185">
        <f t="shared" si="621"/>
        <v>-18</v>
      </c>
      <c r="AZ2185">
        <f t="shared" si="583"/>
        <v>-7.136236504873715E-2</v>
      </c>
      <c r="BB2185">
        <f t="shared" si="622"/>
        <v>-0.98480775301220802</v>
      </c>
      <c r="BC2185">
        <f t="shared" si="584"/>
        <v>-1.086905746188696</v>
      </c>
      <c r="BE2185">
        <f t="shared" si="623"/>
        <v>-21</v>
      </c>
      <c r="BG2185">
        <f t="shared" si="585"/>
        <v>5.7868969256944878</v>
      </c>
      <c r="BI2185">
        <f t="shared" si="624"/>
        <v>0</v>
      </c>
      <c r="BJ2185">
        <f t="shared" si="586"/>
        <v>1</v>
      </c>
      <c r="BL2185" t="e">
        <f t="shared" si="625"/>
        <v>#DIV/0!</v>
      </c>
      <c r="BN2185" t="e">
        <f t="shared" si="587"/>
        <v>#DIV/0!</v>
      </c>
      <c r="EL2185">
        <v>32</v>
      </c>
      <c r="EM2185">
        <f t="shared" si="588"/>
        <v>-285.7513075690336</v>
      </c>
      <c r="EN2185">
        <f t="shared" si="626"/>
        <v>2.3199999999999945</v>
      </c>
      <c r="EO2185" s="8">
        <f t="shared" si="627"/>
        <v>2</v>
      </c>
      <c r="EQ2185">
        <f t="shared" si="628"/>
        <v>0.17364817766693033</v>
      </c>
      <c r="ER2185">
        <f t="shared" si="589"/>
        <v>0.9986996072255625</v>
      </c>
      <c r="ES2185">
        <f t="shared" si="590"/>
        <v>-9.4692352970264508</v>
      </c>
      <c r="ET2185">
        <f t="shared" si="591"/>
        <v>17.660257631345079</v>
      </c>
      <c r="EU2185" s="8">
        <f t="shared" si="629"/>
        <v>4</v>
      </c>
      <c r="EW2185">
        <f t="shared" si="630"/>
        <v>0.34202014332566871</v>
      </c>
      <c r="EX2185">
        <f t="shared" si="592"/>
        <v>0.99441584371801539</v>
      </c>
      <c r="EZ2185">
        <f t="shared" si="593"/>
        <v>17.286082959411889</v>
      </c>
      <c r="FB2185" s="8">
        <f t="shared" si="648"/>
        <v>6</v>
      </c>
      <c r="FD2185">
        <f t="shared" si="631"/>
        <v>0.49999999999999994</v>
      </c>
      <c r="FE2185">
        <f t="shared" si="594"/>
        <v>0.9860254037844387</v>
      </c>
      <c r="FG2185">
        <f t="shared" si="595"/>
        <v>16.670248639404857</v>
      </c>
      <c r="FI2185" s="8">
        <f t="shared" si="632"/>
        <v>9</v>
      </c>
      <c r="FK2185">
        <f t="shared" si="633"/>
        <v>0.64278760968653925</v>
      </c>
      <c r="FL2185">
        <f t="shared" si="596"/>
        <v>0.9974479826061321</v>
      </c>
      <c r="FN2185">
        <f t="shared" si="597"/>
        <v>22.223152266939049</v>
      </c>
      <c r="FP2185" s="8">
        <f t="shared" si="634"/>
        <v>11</v>
      </c>
      <c r="FQ2185" s="8">
        <f t="shared" si="635"/>
        <v>32</v>
      </c>
      <c r="FR2185">
        <f t="shared" si="636"/>
        <v>0.76604444311897801</v>
      </c>
      <c r="FS2185">
        <f t="shared" si="598"/>
        <v>0.97984716465888966</v>
      </c>
      <c r="FT2185" t="e">
        <f t="shared" si="599"/>
        <v>#NUM!</v>
      </c>
      <c r="FU2185" t="e">
        <f t="shared" si="637"/>
        <v>#NUM!</v>
      </c>
      <c r="FW2185" s="8">
        <f t="shared" si="638"/>
        <v>14</v>
      </c>
      <c r="FY2185">
        <f t="shared" si="639"/>
        <v>0.8660254037844386</v>
      </c>
      <c r="FZ2185">
        <f t="shared" si="600"/>
        <v>0.98497422611928565</v>
      </c>
      <c r="GB2185">
        <f t="shared" si="601"/>
        <v>20.014539984388406</v>
      </c>
      <c r="GD2185" s="8">
        <f t="shared" si="640"/>
        <v>17</v>
      </c>
      <c r="GF2185">
        <f t="shared" si="641"/>
        <v>0.93969262078590832</v>
      </c>
      <c r="GG2185">
        <f t="shared" si="602"/>
        <v>0.98101112546008662</v>
      </c>
      <c r="GI2185">
        <f t="shared" si="603"/>
        <v>19.840028985185313</v>
      </c>
      <c r="GK2185" s="8">
        <f t="shared" si="642"/>
        <v>20</v>
      </c>
      <c r="GM2185">
        <f t="shared" si="643"/>
        <v>0.98480775301220802</v>
      </c>
      <c r="GN2185">
        <f t="shared" si="604"/>
        <v>0.96149438007669685</v>
      </c>
      <c r="GP2185">
        <f t="shared" si="605"/>
        <v>18.023394859135646</v>
      </c>
      <c r="GR2185" s="8">
        <f t="shared" si="644"/>
        <v>20</v>
      </c>
      <c r="GT2185">
        <f t="shared" si="645"/>
        <v>0.98480775301220802</v>
      </c>
      <c r="GU2185">
        <f t="shared" si="606"/>
        <v>0.96149438007669685</v>
      </c>
      <c r="GW2185">
        <f t="shared" si="607"/>
        <v>18.023394859135646</v>
      </c>
      <c r="GY2185" s="8">
        <f t="shared" si="646"/>
        <v>25</v>
      </c>
      <c r="HA2185">
        <f t="shared" si="647"/>
        <v>1</v>
      </c>
      <c r="HB2185">
        <f t="shared" si="608"/>
        <v>1</v>
      </c>
      <c r="HD2185">
        <f t="shared" si="609"/>
        <v>25</v>
      </c>
    </row>
    <row r="2186" spans="1:212" x14ac:dyDescent="0.2">
      <c r="A2186">
        <v>33</v>
      </c>
      <c r="B2186">
        <f t="shared" si="565"/>
        <v>33</v>
      </c>
      <c r="C2186">
        <f t="shared" si="651"/>
        <v>-0.17364817766693033</v>
      </c>
      <c r="D2186">
        <f t="shared" si="564"/>
        <v>0.96396997169217635</v>
      </c>
      <c r="E2186">
        <f t="shared" si="610"/>
        <v>3</v>
      </c>
      <c r="G2186">
        <f t="shared" si="567"/>
        <v>-13.297418619832047</v>
      </c>
      <c r="M2186">
        <f t="shared" si="649"/>
        <v>-0.34202014332566871</v>
      </c>
      <c r="N2186">
        <f t="shared" si="569"/>
        <v>0.8712885921207747</v>
      </c>
      <c r="O2186">
        <f t="shared" si="611"/>
        <v>-5</v>
      </c>
      <c r="P2186">
        <f t="shared" si="570"/>
        <v>-10.872961333902383</v>
      </c>
      <c r="Q2186">
        <f t="shared" si="571"/>
        <v>-10.872961333902385</v>
      </c>
      <c r="R2186">
        <f t="shared" si="650"/>
        <v>-0.49999999999999994</v>
      </c>
      <c r="S2186">
        <f t="shared" si="573"/>
        <v>0.20602540378443879</v>
      </c>
      <c r="U2186">
        <f t="shared" si="612"/>
        <v>-7</v>
      </c>
      <c r="X2186">
        <f t="shared" si="574"/>
        <v>-9.3833939954901346</v>
      </c>
      <c r="Z2186">
        <f t="shared" si="613"/>
        <v>-0.64278760968653925</v>
      </c>
      <c r="AA2186">
        <f t="shared" si="575"/>
        <v>-8.2435201667253821E-2</v>
      </c>
      <c r="AB2186">
        <f t="shared" si="614"/>
        <v>33</v>
      </c>
      <c r="AC2186">
        <f t="shared" si="615"/>
        <v>-10</v>
      </c>
      <c r="AE2186">
        <f t="shared" si="576"/>
        <v>-8.4794981488239323</v>
      </c>
      <c r="AG2186">
        <f t="shared" si="616"/>
        <v>-0.76604444311897801</v>
      </c>
      <c r="AH2186">
        <f t="shared" si="577"/>
        <v>-0.36839105523051152</v>
      </c>
      <c r="AJ2186">
        <f t="shared" si="617"/>
        <v>-12</v>
      </c>
      <c r="AL2186">
        <f t="shared" si="578"/>
        <v>-6.3761020317433292</v>
      </c>
      <c r="AN2186">
        <f t="shared" si="618"/>
        <v>-0.8660254037844386</v>
      </c>
      <c r="AO2186">
        <f t="shared" si="579"/>
        <v>-0.64315353299545863</v>
      </c>
      <c r="AP2186">
        <f t="shared" si="580"/>
        <v>33</v>
      </c>
      <c r="AQ2186">
        <f t="shared" si="619"/>
        <v>-15</v>
      </c>
      <c r="AS2186">
        <f t="shared" si="581"/>
        <v>-3.8619594257254026</v>
      </c>
      <c r="AU2186">
        <f t="shared" si="620"/>
        <v>-0.93969262078590832</v>
      </c>
      <c r="AV2186">
        <f t="shared" si="582"/>
        <v>-0.89837411611173024</v>
      </c>
      <c r="AX2186">
        <f t="shared" si="621"/>
        <v>-18</v>
      </c>
      <c r="AZ2186">
        <f t="shared" si="583"/>
        <v>-7.136236504873715E-2</v>
      </c>
      <c r="BB2186">
        <f t="shared" si="622"/>
        <v>-0.98480775301220802</v>
      </c>
      <c r="BC2186">
        <f t="shared" si="584"/>
        <v>-1.1262980563091842</v>
      </c>
      <c r="BE2186">
        <f t="shared" si="623"/>
        <v>-21</v>
      </c>
      <c r="BG2186">
        <f t="shared" si="585"/>
        <v>5.7868969256944878</v>
      </c>
      <c r="BI2186">
        <f t="shared" si="624"/>
        <v>0</v>
      </c>
      <c r="BJ2186">
        <f t="shared" si="586"/>
        <v>1</v>
      </c>
      <c r="BL2186" t="e">
        <f t="shared" si="625"/>
        <v>#DIV/0!</v>
      </c>
      <c r="BN2186" t="e">
        <f t="shared" si="587"/>
        <v>#DIV/0!</v>
      </c>
      <c r="EL2186">
        <v>33</v>
      </c>
      <c r="EM2186">
        <f t="shared" si="588"/>
        <v>-285.7513075690336</v>
      </c>
      <c r="EN2186">
        <f t="shared" si="626"/>
        <v>2.3299999999999943</v>
      </c>
      <c r="EO2186" s="8">
        <f t="shared" si="627"/>
        <v>2</v>
      </c>
      <c r="EQ2186">
        <f t="shared" si="628"/>
        <v>0.17364817766693033</v>
      </c>
      <c r="ER2186">
        <f t="shared" si="589"/>
        <v>0.9986996072255625</v>
      </c>
      <c r="ES2186">
        <f t="shared" si="590"/>
        <v>-9.4692352970264508</v>
      </c>
      <c r="ET2186">
        <f t="shared" si="591"/>
        <v>17.660257631345079</v>
      </c>
      <c r="EU2186" s="8">
        <f t="shared" si="629"/>
        <v>4</v>
      </c>
      <c r="EW2186">
        <f t="shared" si="630"/>
        <v>0.34202014332566871</v>
      </c>
      <c r="EX2186">
        <f t="shared" si="592"/>
        <v>0.99441584371801539</v>
      </c>
      <c r="EZ2186">
        <f t="shared" si="593"/>
        <v>17.286082959411889</v>
      </c>
      <c r="FB2186" s="8">
        <f t="shared" si="648"/>
        <v>6</v>
      </c>
      <c r="FD2186">
        <f t="shared" si="631"/>
        <v>0.49999999999999994</v>
      </c>
      <c r="FE2186">
        <f t="shared" si="594"/>
        <v>0.9860254037844387</v>
      </c>
      <c r="FG2186">
        <f t="shared" si="595"/>
        <v>16.670248639404857</v>
      </c>
      <c r="FI2186" s="8">
        <f t="shared" si="632"/>
        <v>9</v>
      </c>
      <c r="FK2186">
        <f t="shared" si="633"/>
        <v>0.64278760968653925</v>
      </c>
      <c r="FL2186">
        <f t="shared" si="596"/>
        <v>0.9974479826061321</v>
      </c>
      <c r="FN2186">
        <f t="shared" si="597"/>
        <v>22.223152266939049</v>
      </c>
      <c r="FP2186" s="8">
        <f t="shared" si="634"/>
        <v>11</v>
      </c>
      <c r="FQ2186" s="8">
        <f t="shared" si="635"/>
        <v>33</v>
      </c>
      <c r="FR2186">
        <f t="shared" si="636"/>
        <v>0.76604444311897801</v>
      </c>
      <c r="FS2186">
        <f t="shared" si="598"/>
        <v>0.97984716465888966</v>
      </c>
      <c r="FT2186" t="e">
        <f t="shared" si="599"/>
        <v>#NUM!</v>
      </c>
      <c r="FU2186" t="e">
        <f t="shared" si="637"/>
        <v>#NUM!</v>
      </c>
      <c r="FW2186" s="8">
        <f t="shared" si="638"/>
        <v>14</v>
      </c>
      <c r="FY2186">
        <f t="shared" si="639"/>
        <v>0.8660254037844386</v>
      </c>
      <c r="FZ2186">
        <f t="shared" si="600"/>
        <v>0.98497422611928565</v>
      </c>
      <c r="GB2186">
        <f t="shared" si="601"/>
        <v>20.014539984388406</v>
      </c>
      <c r="GD2186" s="8">
        <f t="shared" si="640"/>
        <v>17</v>
      </c>
      <c r="GF2186">
        <f t="shared" si="641"/>
        <v>0.93969262078590832</v>
      </c>
      <c r="GG2186">
        <f t="shared" si="602"/>
        <v>0.98101112546008662</v>
      </c>
      <c r="GI2186">
        <f t="shared" si="603"/>
        <v>19.840028985185313</v>
      </c>
      <c r="GK2186" s="8">
        <f t="shared" si="642"/>
        <v>20</v>
      </c>
      <c r="GM2186">
        <f t="shared" si="643"/>
        <v>0.98480775301220802</v>
      </c>
      <c r="GN2186">
        <f t="shared" si="604"/>
        <v>0.96149438007669685</v>
      </c>
      <c r="GP2186">
        <f t="shared" si="605"/>
        <v>18.023394859135646</v>
      </c>
      <c r="GR2186" s="8">
        <f t="shared" si="644"/>
        <v>20</v>
      </c>
      <c r="GT2186">
        <f t="shared" si="645"/>
        <v>0.98480775301220802</v>
      </c>
      <c r="GU2186">
        <f t="shared" si="606"/>
        <v>0.96149438007669685</v>
      </c>
      <c r="GW2186">
        <f t="shared" si="607"/>
        <v>18.023394859135646</v>
      </c>
      <c r="GY2186" s="8">
        <f t="shared" si="646"/>
        <v>25</v>
      </c>
      <c r="HA2186">
        <f t="shared" si="647"/>
        <v>1</v>
      </c>
      <c r="HB2186">
        <f t="shared" si="608"/>
        <v>1</v>
      </c>
      <c r="HD2186">
        <f t="shared" si="609"/>
        <v>25</v>
      </c>
    </row>
    <row r="2187" spans="1:212" x14ac:dyDescent="0.2">
      <c r="A2187">
        <v>34</v>
      </c>
      <c r="B2187">
        <f t="shared" si="565"/>
        <v>34</v>
      </c>
      <c r="C2187">
        <f t="shared" si="651"/>
        <v>-0.17364817766693033</v>
      </c>
      <c r="D2187">
        <f t="shared" si="564"/>
        <v>0.96396997169217635</v>
      </c>
      <c r="E2187">
        <f t="shared" si="610"/>
        <v>3</v>
      </c>
      <c r="G2187">
        <f t="shared" si="567"/>
        <v>-13.297418619832047</v>
      </c>
      <c r="M2187">
        <f t="shared" si="649"/>
        <v>-0.34202014332566871</v>
      </c>
      <c r="N2187">
        <f t="shared" si="569"/>
        <v>0.8712885921207747</v>
      </c>
      <c r="O2187">
        <f t="shared" si="611"/>
        <v>-5</v>
      </c>
      <c r="P2187">
        <f t="shared" si="570"/>
        <v>-10.872961333902383</v>
      </c>
      <c r="Q2187">
        <f t="shared" si="571"/>
        <v>-10.872961333902385</v>
      </c>
      <c r="R2187">
        <f t="shared" si="650"/>
        <v>-0.49999999999999994</v>
      </c>
      <c r="S2187">
        <f t="shared" si="573"/>
        <v>0.18602540378443877</v>
      </c>
      <c r="U2187">
        <f t="shared" si="612"/>
        <v>-7</v>
      </c>
      <c r="X2187">
        <f t="shared" si="574"/>
        <v>-9.3833939954901346</v>
      </c>
      <c r="Z2187">
        <f t="shared" si="613"/>
        <v>-0.64278760968653925</v>
      </c>
      <c r="AA2187">
        <f t="shared" si="575"/>
        <v>-0.10814670605471532</v>
      </c>
      <c r="AB2187">
        <f t="shared" si="614"/>
        <v>34</v>
      </c>
      <c r="AC2187">
        <f t="shared" si="615"/>
        <v>-10</v>
      </c>
      <c r="AE2187">
        <f t="shared" si="576"/>
        <v>-8.4794981488239323</v>
      </c>
      <c r="AG2187">
        <f t="shared" si="616"/>
        <v>-0.76604444311897801</v>
      </c>
      <c r="AH2187">
        <f t="shared" si="577"/>
        <v>-0.3990328329552707</v>
      </c>
      <c r="AJ2187">
        <f t="shared" si="617"/>
        <v>-12</v>
      </c>
      <c r="AL2187">
        <f t="shared" si="578"/>
        <v>-6.3761020317433292</v>
      </c>
      <c r="AN2187">
        <f t="shared" si="618"/>
        <v>-0.8660254037844386</v>
      </c>
      <c r="AO2187">
        <f t="shared" si="579"/>
        <v>-0.67779454914683612</v>
      </c>
      <c r="AP2187">
        <f t="shared" si="580"/>
        <v>34</v>
      </c>
      <c r="AQ2187">
        <f t="shared" si="619"/>
        <v>-15</v>
      </c>
      <c r="AS2187">
        <f t="shared" si="581"/>
        <v>-3.8619594257254026</v>
      </c>
      <c r="AU2187">
        <f t="shared" si="620"/>
        <v>-0.93969262078590832</v>
      </c>
      <c r="AV2187">
        <f t="shared" si="582"/>
        <v>-0.9359618209431666</v>
      </c>
      <c r="AX2187">
        <f t="shared" si="621"/>
        <v>-18</v>
      </c>
      <c r="AZ2187">
        <f t="shared" si="583"/>
        <v>-7.136236504873715E-2</v>
      </c>
      <c r="BB2187">
        <f t="shared" si="622"/>
        <v>-0.98480775301220802</v>
      </c>
      <c r="BC2187">
        <f t="shared" si="584"/>
        <v>-1.1656903664296725</v>
      </c>
      <c r="BE2187">
        <f t="shared" si="623"/>
        <v>-21</v>
      </c>
      <c r="BG2187">
        <f t="shared" si="585"/>
        <v>5.7868969256944878</v>
      </c>
      <c r="BI2187">
        <f t="shared" si="624"/>
        <v>0</v>
      </c>
      <c r="BJ2187">
        <f t="shared" si="586"/>
        <v>1</v>
      </c>
      <c r="BL2187" t="e">
        <f t="shared" si="625"/>
        <v>#DIV/0!</v>
      </c>
      <c r="BN2187" t="e">
        <f t="shared" si="587"/>
        <v>#DIV/0!</v>
      </c>
      <c r="EL2187">
        <v>34</v>
      </c>
      <c r="EM2187">
        <f t="shared" si="588"/>
        <v>-285.7513075690336</v>
      </c>
      <c r="EN2187">
        <f t="shared" si="626"/>
        <v>2.3399999999999941</v>
      </c>
      <c r="EO2187" s="8">
        <f t="shared" si="627"/>
        <v>2</v>
      </c>
      <c r="EQ2187">
        <f t="shared" si="628"/>
        <v>0.17364817766693033</v>
      </c>
      <c r="ER2187">
        <f t="shared" si="589"/>
        <v>0.9986996072255625</v>
      </c>
      <c r="ES2187">
        <f t="shared" si="590"/>
        <v>-9.4692352970264508</v>
      </c>
      <c r="ET2187">
        <f t="shared" si="591"/>
        <v>17.660257631345079</v>
      </c>
      <c r="EU2187" s="8">
        <f t="shared" si="629"/>
        <v>4</v>
      </c>
      <c r="EW2187">
        <f t="shared" si="630"/>
        <v>0.34202014332566871</v>
      </c>
      <c r="EX2187">
        <f t="shared" si="592"/>
        <v>0.99441584371801539</v>
      </c>
      <c r="EZ2187">
        <f t="shared" si="593"/>
        <v>17.286082959411889</v>
      </c>
      <c r="FB2187" s="8">
        <f t="shared" si="648"/>
        <v>6</v>
      </c>
      <c r="FD2187">
        <f t="shared" si="631"/>
        <v>0.49999999999999994</v>
      </c>
      <c r="FE2187">
        <f t="shared" si="594"/>
        <v>0.9860254037844387</v>
      </c>
      <c r="FG2187">
        <f t="shared" si="595"/>
        <v>16.670248639404857</v>
      </c>
      <c r="FI2187" s="8">
        <f t="shared" si="632"/>
        <v>9</v>
      </c>
      <c r="FK2187">
        <f t="shared" si="633"/>
        <v>0.64278760968653925</v>
      </c>
      <c r="FL2187">
        <f t="shared" si="596"/>
        <v>0.9974479826061321</v>
      </c>
      <c r="FN2187">
        <f t="shared" si="597"/>
        <v>22.223152266939049</v>
      </c>
      <c r="FP2187" s="8">
        <f t="shared" si="634"/>
        <v>11</v>
      </c>
      <c r="FQ2187" s="8">
        <f t="shared" si="635"/>
        <v>34</v>
      </c>
      <c r="FR2187">
        <f t="shared" si="636"/>
        <v>0.76604444311897801</v>
      </c>
      <c r="FS2187">
        <f t="shared" si="598"/>
        <v>0.97984716465888966</v>
      </c>
      <c r="FT2187" t="e">
        <f t="shared" si="599"/>
        <v>#NUM!</v>
      </c>
      <c r="FU2187" t="e">
        <f t="shared" si="637"/>
        <v>#NUM!</v>
      </c>
      <c r="FW2187" s="8">
        <f t="shared" si="638"/>
        <v>14</v>
      </c>
      <c r="FY2187">
        <f t="shared" si="639"/>
        <v>0.8660254037844386</v>
      </c>
      <c r="FZ2187">
        <f t="shared" si="600"/>
        <v>0.98497422611928565</v>
      </c>
      <c r="GB2187">
        <f t="shared" si="601"/>
        <v>20.014539984388406</v>
      </c>
      <c r="GD2187" s="8">
        <f t="shared" si="640"/>
        <v>17</v>
      </c>
      <c r="GF2187">
        <f t="shared" si="641"/>
        <v>0.93969262078590832</v>
      </c>
      <c r="GG2187">
        <f t="shared" si="602"/>
        <v>0.98101112546008662</v>
      </c>
      <c r="GI2187">
        <f t="shared" si="603"/>
        <v>19.840028985185313</v>
      </c>
      <c r="GK2187" s="8">
        <f t="shared" si="642"/>
        <v>20</v>
      </c>
      <c r="GM2187">
        <f t="shared" si="643"/>
        <v>0.98480775301220802</v>
      </c>
      <c r="GN2187">
        <f t="shared" si="604"/>
        <v>0.96149438007669685</v>
      </c>
      <c r="GP2187">
        <f t="shared" si="605"/>
        <v>18.023394859135646</v>
      </c>
      <c r="GR2187" s="8">
        <f t="shared" si="644"/>
        <v>20</v>
      </c>
      <c r="GT2187">
        <f t="shared" si="645"/>
        <v>0.98480775301220802</v>
      </c>
      <c r="GU2187">
        <f t="shared" si="606"/>
        <v>0.96149438007669685</v>
      </c>
      <c r="GW2187">
        <f t="shared" si="607"/>
        <v>18.023394859135646</v>
      </c>
      <c r="GY2187" s="8">
        <f t="shared" si="646"/>
        <v>25</v>
      </c>
      <c r="HA2187">
        <f t="shared" si="647"/>
        <v>1</v>
      </c>
      <c r="HB2187">
        <f t="shared" si="608"/>
        <v>1</v>
      </c>
      <c r="HD2187">
        <f t="shared" si="609"/>
        <v>25</v>
      </c>
    </row>
    <row r="2188" spans="1:212" x14ac:dyDescent="0.2">
      <c r="A2188">
        <v>35</v>
      </c>
      <c r="B2188">
        <f t="shared" si="565"/>
        <v>35</v>
      </c>
      <c r="C2188">
        <f t="shared" si="651"/>
        <v>-0.17364817766693033</v>
      </c>
      <c r="D2188">
        <f t="shared" si="564"/>
        <v>0.96396997169217635</v>
      </c>
      <c r="E2188">
        <f t="shared" si="610"/>
        <v>3</v>
      </c>
      <c r="G2188">
        <f t="shared" si="567"/>
        <v>-13.297418619832047</v>
      </c>
      <c r="M2188">
        <f t="shared" si="649"/>
        <v>-0.34202014332566871</v>
      </c>
      <c r="N2188">
        <f t="shared" si="569"/>
        <v>0.8712885921207747</v>
      </c>
      <c r="O2188">
        <f t="shared" si="611"/>
        <v>-5</v>
      </c>
      <c r="P2188">
        <f t="shared" si="570"/>
        <v>-10.872961333902383</v>
      </c>
      <c r="Q2188">
        <f t="shared" si="571"/>
        <v>-10.872961333902385</v>
      </c>
      <c r="R2188">
        <f t="shared" si="650"/>
        <v>-0.49999999999999994</v>
      </c>
      <c r="S2188">
        <f t="shared" si="573"/>
        <v>0.16602540378443886</v>
      </c>
      <c r="U2188">
        <f t="shared" si="612"/>
        <v>-7</v>
      </c>
      <c r="X2188">
        <f t="shared" si="574"/>
        <v>-9.3833939954901346</v>
      </c>
      <c r="Z2188">
        <f t="shared" si="613"/>
        <v>-0.64278760968653925</v>
      </c>
      <c r="AA2188">
        <f t="shared" si="575"/>
        <v>-0.13385821044217694</v>
      </c>
      <c r="AB2188">
        <f t="shared" si="614"/>
        <v>35</v>
      </c>
      <c r="AC2188">
        <f t="shared" si="615"/>
        <v>-10</v>
      </c>
      <c r="AE2188">
        <f t="shared" si="576"/>
        <v>-8.4794981488239323</v>
      </c>
      <c r="AG2188">
        <f t="shared" si="616"/>
        <v>-0.76604444311897801</v>
      </c>
      <c r="AH2188">
        <f t="shared" si="577"/>
        <v>-0.42967461068002988</v>
      </c>
      <c r="AJ2188">
        <f t="shared" si="617"/>
        <v>-12</v>
      </c>
      <c r="AL2188">
        <f t="shared" si="578"/>
        <v>-6.3761020317433292</v>
      </c>
      <c r="AN2188">
        <f t="shared" si="618"/>
        <v>-0.8660254037844386</v>
      </c>
      <c r="AO2188">
        <f t="shared" si="579"/>
        <v>-0.71243556529821384</v>
      </c>
      <c r="AP2188">
        <f t="shared" si="580"/>
        <v>35</v>
      </c>
      <c r="AQ2188">
        <f t="shared" si="619"/>
        <v>-15</v>
      </c>
      <c r="AS2188">
        <f t="shared" si="581"/>
        <v>-3.8619594257254026</v>
      </c>
      <c r="AU2188">
        <f t="shared" si="620"/>
        <v>-0.93969262078590832</v>
      </c>
      <c r="AV2188">
        <f t="shared" si="582"/>
        <v>-0.97354952577460296</v>
      </c>
      <c r="AX2188">
        <f t="shared" si="621"/>
        <v>-18</v>
      </c>
      <c r="AZ2188">
        <f t="shared" si="583"/>
        <v>-7.136236504873715E-2</v>
      </c>
      <c r="BB2188">
        <f t="shared" si="622"/>
        <v>-0.98480775301220802</v>
      </c>
      <c r="BC2188">
        <f t="shared" si="584"/>
        <v>-1.2050826765501608</v>
      </c>
      <c r="BE2188">
        <f t="shared" si="623"/>
        <v>-21</v>
      </c>
      <c r="BG2188">
        <f t="shared" si="585"/>
        <v>5.7868969256944878</v>
      </c>
      <c r="BI2188">
        <f t="shared" si="624"/>
        <v>0</v>
      </c>
      <c r="BJ2188">
        <f t="shared" si="586"/>
        <v>1</v>
      </c>
      <c r="BL2188" t="e">
        <f t="shared" si="625"/>
        <v>#DIV/0!</v>
      </c>
      <c r="BN2188" t="e">
        <f t="shared" si="587"/>
        <v>#DIV/0!</v>
      </c>
      <c r="EL2188">
        <v>35</v>
      </c>
      <c r="EM2188">
        <f t="shared" si="588"/>
        <v>-285.7513075690336</v>
      </c>
      <c r="EN2188">
        <f t="shared" si="626"/>
        <v>2.3499999999999939</v>
      </c>
      <c r="EO2188" s="8">
        <f t="shared" si="627"/>
        <v>2</v>
      </c>
      <c r="EQ2188">
        <f t="shared" si="628"/>
        <v>0.17364817766693033</v>
      </c>
      <c r="ER2188">
        <f t="shared" si="589"/>
        <v>0.9986996072255625</v>
      </c>
      <c r="ES2188">
        <f t="shared" si="590"/>
        <v>-9.4692352970264508</v>
      </c>
      <c r="ET2188">
        <f t="shared" si="591"/>
        <v>17.660257631345079</v>
      </c>
      <c r="EU2188" s="8">
        <f t="shared" si="629"/>
        <v>4</v>
      </c>
      <c r="EW2188">
        <f t="shared" si="630"/>
        <v>0.34202014332566871</v>
      </c>
      <c r="EX2188">
        <f t="shared" si="592"/>
        <v>0.99441584371801539</v>
      </c>
      <c r="EZ2188">
        <f t="shared" si="593"/>
        <v>17.286082959411889</v>
      </c>
      <c r="FB2188" s="8">
        <f t="shared" si="648"/>
        <v>6</v>
      </c>
      <c r="FD2188">
        <f t="shared" si="631"/>
        <v>0.49999999999999994</v>
      </c>
      <c r="FE2188">
        <f t="shared" si="594"/>
        <v>0.9860254037844387</v>
      </c>
      <c r="FG2188">
        <f t="shared" si="595"/>
        <v>16.670248639404857</v>
      </c>
      <c r="FI2188" s="8">
        <f t="shared" si="632"/>
        <v>9</v>
      </c>
      <c r="FK2188">
        <f t="shared" si="633"/>
        <v>0.64278760968653925</v>
      </c>
      <c r="FL2188">
        <f t="shared" si="596"/>
        <v>0.9974479826061321</v>
      </c>
      <c r="FN2188">
        <f t="shared" si="597"/>
        <v>22.223152266939049</v>
      </c>
      <c r="FP2188" s="8">
        <f t="shared" si="634"/>
        <v>11</v>
      </c>
      <c r="FQ2188" s="8">
        <f t="shared" si="635"/>
        <v>35</v>
      </c>
      <c r="FR2188">
        <f t="shared" si="636"/>
        <v>0.76604444311897801</v>
      </c>
      <c r="FS2188">
        <f t="shared" si="598"/>
        <v>0.97984716465888966</v>
      </c>
      <c r="FT2188" t="e">
        <f t="shared" si="599"/>
        <v>#NUM!</v>
      </c>
      <c r="FU2188" t="e">
        <f t="shared" si="637"/>
        <v>#NUM!</v>
      </c>
      <c r="FW2188" s="8">
        <f t="shared" si="638"/>
        <v>14</v>
      </c>
      <c r="FY2188">
        <f t="shared" si="639"/>
        <v>0.8660254037844386</v>
      </c>
      <c r="FZ2188">
        <f t="shared" si="600"/>
        <v>0.98497422611928565</v>
      </c>
      <c r="GB2188">
        <f t="shared" si="601"/>
        <v>20.014539984388406</v>
      </c>
      <c r="GD2188" s="8">
        <f t="shared" si="640"/>
        <v>17</v>
      </c>
      <c r="GF2188">
        <f t="shared" si="641"/>
        <v>0.93969262078590832</v>
      </c>
      <c r="GG2188">
        <f t="shared" si="602"/>
        <v>0.98101112546008662</v>
      </c>
      <c r="GI2188">
        <f t="shared" si="603"/>
        <v>19.840028985185313</v>
      </c>
      <c r="GK2188" s="8">
        <f t="shared" si="642"/>
        <v>20</v>
      </c>
      <c r="GM2188">
        <f t="shared" si="643"/>
        <v>0.98480775301220802</v>
      </c>
      <c r="GN2188">
        <f t="shared" si="604"/>
        <v>0.96149438007669685</v>
      </c>
      <c r="GP2188">
        <f t="shared" si="605"/>
        <v>18.023394859135646</v>
      </c>
      <c r="GR2188" s="8">
        <f t="shared" si="644"/>
        <v>20</v>
      </c>
      <c r="GT2188">
        <f t="shared" si="645"/>
        <v>0.98480775301220802</v>
      </c>
      <c r="GU2188">
        <f t="shared" si="606"/>
        <v>0.96149438007669685</v>
      </c>
      <c r="GW2188">
        <f t="shared" si="607"/>
        <v>18.023394859135646</v>
      </c>
      <c r="GY2188" s="8">
        <f t="shared" si="646"/>
        <v>25</v>
      </c>
      <c r="HA2188">
        <f t="shared" si="647"/>
        <v>1</v>
      </c>
      <c r="HB2188">
        <f t="shared" si="608"/>
        <v>1</v>
      </c>
      <c r="HD2188">
        <f t="shared" si="609"/>
        <v>25</v>
      </c>
    </row>
    <row r="2189" spans="1:212" x14ac:dyDescent="0.2">
      <c r="A2189">
        <v>36</v>
      </c>
      <c r="B2189">
        <f t="shared" si="565"/>
        <v>36</v>
      </c>
      <c r="C2189">
        <f t="shared" si="651"/>
        <v>-0.17364817766693033</v>
      </c>
      <c r="D2189">
        <f t="shared" si="564"/>
        <v>0.96396997169217635</v>
      </c>
      <c r="E2189">
        <f t="shared" si="610"/>
        <v>3</v>
      </c>
      <c r="G2189">
        <f t="shared" si="567"/>
        <v>-13.297418619832047</v>
      </c>
      <c r="M2189">
        <f t="shared" si="649"/>
        <v>-0.34202014332566871</v>
      </c>
      <c r="N2189">
        <f t="shared" si="569"/>
        <v>0.8712885921207747</v>
      </c>
      <c r="O2189">
        <f t="shared" si="611"/>
        <v>-5</v>
      </c>
      <c r="P2189">
        <f t="shared" si="570"/>
        <v>-10.872961333902383</v>
      </c>
      <c r="Q2189">
        <f t="shared" si="571"/>
        <v>-10.872961333902385</v>
      </c>
      <c r="R2189">
        <f t="shared" si="650"/>
        <v>-0.49999999999999994</v>
      </c>
      <c r="S2189">
        <f t="shared" si="573"/>
        <v>0.14602540378443885</v>
      </c>
      <c r="U2189">
        <f t="shared" si="612"/>
        <v>-7</v>
      </c>
      <c r="X2189">
        <f t="shared" si="574"/>
        <v>-9.3833939954901346</v>
      </c>
      <c r="Z2189">
        <f t="shared" si="613"/>
        <v>-0.64278760968653925</v>
      </c>
      <c r="AA2189">
        <f t="shared" si="575"/>
        <v>-0.15956971482963844</v>
      </c>
      <c r="AB2189">
        <f t="shared" si="614"/>
        <v>36</v>
      </c>
      <c r="AC2189">
        <f t="shared" si="615"/>
        <v>-10</v>
      </c>
      <c r="AE2189">
        <f t="shared" si="576"/>
        <v>-8.4794981488239323</v>
      </c>
      <c r="AG2189">
        <f t="shared" si="616"/>
        <v>-0.76604444311897801</v>
      </c>
      <c r="AH2189">
        <f t="shared" si="577"/>
        <v>-0.46031638840478883</v>
      </c>
      <c r="AJ2189">
        <f t="shared" si="617"/>
        <v>-12</v>
      </c>
      <c r="AL2189">
        <f t="shared" si="578"/>
        <v>-6.3761020317433292</v>
      </c>
      <c r="AN2189">
        <f t="shared" si="618"/>
        <v>-0.8660254037844386</v>
      </c>
      <c r="AO2189">
        <f t="shared" si="579"/>
        <v>-0.74707658144959133</v>
      </c>
      <c r="AP2189">
        <f t="shared" si="580"/>
        <v>36</v>
      </c>
      <c r="AQ2189">
        <f t="shared" si="619"/>
        <v>-15</v>
      </c>
      <c r="AS2189">
        <f t="shared" si="581"/>
        <v>-3.8619594257254026</v>
      </c>
      <c r="AU2189">
        <f t="shared" si="620"/>
        <v>-0.93969262078590832</v>
      </c>
      <c r="AV2189">
        <f t="shared" si="582"/>
        <v>-1.0111372306060393</v>
      </c>
      <c r="AX2189">
        <f t="shared" si="621"/>
        <v>-18</v>
      </c>
      <c r="AZ2189">
        <f t="shared" si="583"/>
        <v>-7.136236504873715E-2</v>
      </c>
      <c r="BB2189">
        <f t="shared" si="622"/>
        <v>-0.98480775301220802</v>
      </c>
      <c r="BC2189">
        <f t="shared" si="584"/>
        <v>-1.244474986670649</v>
      </c>
      <c r="BE2189">
        <f t="shared" si="623"/>
        <v>-21</v>
      </c>
      <c r="BG2189">
        <f t="shared" si="585"/>
        <v>5.7868969256944878</v>
      </c>
      <c r="BI2189">
        <f t="shared" si="624"/>
        <v>0</v>
      </c>
      <c r="BJ2189">
        <f t="shared" si="586"/>
        <v>1</v>
      </c>
      <c r="BL2189" t="e">
        <f t="shared" si="625"/>
        <v>#DIV/0!</v>
      </c>
      <c r="BN2189" t="e">
        <f t="shared" si="587"/>
        <v>#DIV/0!</v>
      </c>
      <c r="EK2189">
        <v>1.0012562465845287</v>
      </c>
      <c r="EL2189">
        <v>36</v>
      </c>
      <c r="EM2189">
        <f t="shared" si="588"/>
        <v>-285.7513075690336</v>
      </c>
      <c r="EN2189">
        <f t="shared" si="626"/>
        <v>2.3599999999999937</v>
      </c>
      <c r="EO2189" s="8">
        <f t="shared" si="627"/>
        <v>2</v>
      </c>
      <c r="EQ2189">
        <f t="shared" si="628"/>
        <v>0.17364817766693033</v>
      </c>
      <c r="ER2189">
        <f t="shared" si="589"/>
        <v>0.9986996072255625</v>
      </c>
      <c r="ES2189">
        <f t="shared" si="590"/>
        <v>-9.4692352970264508</v>
      </c>
      <c r="ET2189">
        <f t="shared" si="591"/>
        <v>17.660257631345079</v>
      </c>
      <c r="EU2189" s="8">
        <f t="shared" si="629"/>
        <v>4</v>
      </c>
      <c r="EW2189">
        <f t="shared" si="630"/>
        <v>0.34202014332566871</v>
      </c>
      <c r="EX2189">
        <f t="shared" si="592"/>
        <v>0.99441584371801539</v>
      </c>
      <c r="EZ2189">
        <f t="shared" si="593"/>
        <v>17.286082959411889</v>
      </c>
      <c r="FB2189" s="8">
        <f t="shared" si="648"/>
        <v>6</v>
      </c>
      <c r="FD2189">
        <f t="shared" si="631"/>
        <v>0.49999999999999994</v>
      </c>
      <c r="FE2189">
        <f t="shared" si="594"/>
        <v>0.9860254037844387</v>
      </c>
      <c r="FG2189">
        <f t="shared" si="595"/>
        <v>16.670248639404857</v>
      </c>
      <c r="FI2189" s="8">
        <f t="shared" si="632"/>
        <v>9</v>
      </c>
      <c r="FK2189">
        <f t="shared" si="633"/>
        <v>0.64278760968653925</v>
      </c>
      <c r="FL2189">
        <f t="shared" si="596"/>
        <v>0.9974479826061321</v>
      </c>
      <c r="FN2189">
        <f t="shared" si="597"/>
        <v>22.223152266939049</v>
      </c>
      <c r="FP2189" s="8">
        <f t="shared" si="634"/>
        <v>11</v>
      </c>
      <c r="FQ2189" s="8">
        <f t="shared" si="635"/>
        <v>36</v>
      </c>
      <c r="FR2189">
        <f t="shared" si="636"/>
        <v>0.76604444311897801</v>
      </c>
      <c r="FS2189">
        <f t="shared" si="598"/>
        <v>0.97984716465888966</v>
      </c>
      <c r="FT2189" t="e">
        <f t="shared" si="599"/>
        <v>#NUM!</v>
      </c>
      <c r="FU2189" t="e">
        <f t="shared" si="637"/>
        <v>#NUM!</v>
      </c>
      <c r="FW2189" s="8">
        <f t="shared" si="638"/>
        <v>14</v>
      </c>
      <c r="FY2189">
        <f t="shared" si="639"/>
        <v>0.8660254037844386</v>
      </c>
      <c r="FZ2189">
        <f t="shared" si="600"/>
        <v>0.98497422611928565</v>
      </c>
      <c r="GB2189">
        <f t="shared" si="601"/>
        <v>20.014539984388406</v>
      </c>
      <c r="GD2189" s="8">
        <f t="shared" si="640"/>
        <v>17</v>
      </c>
      <c r="GF2189">
        <f t="shared" si="641"/>
        <v>0.93969262078590832</v>
      </c>
      <c r="GG2189">
        <f t="shared" si="602"/>
        <v>0.98101112546008662</v>
      </c>
      <c r="GI2189">
        <f t="shared" si="603"/>
        <v>19.840028985185313</v>
      </c>
      <c r="GK2189" s="8">
        <f t="shared" si="642"/>
        <v>20</v>
      </c>
      <c r="GM2189">
        <f t="shared" si="643"/>
        <v>0.98480775301220802</v>
      </c>
      <c r="GN2189">
        <f t="shared" si="604"/>
        <v>0.96149438007669685</v>
      </c>
      <c r="GP2189">
        <f t="shared" si="605"/>
        <v>18.023394859135646</v>
      </c>
      <c r="GR2189" s="8">
        <f t="shared" si="644"/>
        <v>20</v>
      </c>
      <c r="GT2189">
        <f t="shared" si="645"/>
        <v>0.98480775301220802</v>
      </c>
      <c r="GU2189">
        <f t="shared" si="606"/>
        <v>0.96149438007669685</v>
      </c>
      <c r="GW2189">
        <f t="shared" si="607"/>
        <v>18.023394859135646</v>
      </c>
      <c r="GY2189" s="8">
        <f t="shared" si="646"/>
        <v>25</v>
      </c>
      <c r="HA2189">
        <f t="shared" si="647"/>
        <v>1</v>
      </c>
      <c r="HB2189">
        <f t="shared" si="608"/>
        <v>1</v>
      </c>
      <c r="HD2189">
        <f t="shared" si="609"/>
        <v>25</v>
      </c>
    </row>
    <row r="2190" spans="1:212" x14ac:dyDescent="0.2">
      <c r="A2190">
        <v>37</v>
      </c>
      <c r="B2190">
        <f t="shared" si="565"/>
        <v>37</v>
      </c>
      <c r="C2190">
        <f t="shared" si="651"/>
        <v>-0.17364817766693033</v>
      </c>
      <c r="D2190">
        <f t="shared" si="564"/>
        <v>0.96396997169217635</v>
      </c>
      <c r="E2190">
        <f t="shared" si="610"/>
        <v>3</v>
      </c>
      <c r="G2190">
        <f t="shared" si="567"/>
        <v>-13.297418619832047</v>
      </c>
      <c r="M2190">
        <f t="shared" si="649"/>
        <v>-0.34202014332566871</v>
      </c>
      <c r="N2190">
        <f t="shared" si="569"/>
        <v>0.8712885921207747</v>
      </c>
      <c r="O2190">
        <f t="shared" si="611"/>
        <v>-5</v>
      </c>
      <c r="P2190">
        <f t="shared" si="570"/>
        <v>-10.872961333902383</v>
      </c>
      <c r="Q2190">
        <f t="shared" si="571"/>
        <v>-10.872961333902385</v>
      </c>
      <c r="R2190">
        <f t="shared" si="650"/>
        <v>-0.49999999999999994</v>
      </c>
      <c r="S2190">
        <f t="shared" si="573"/>
        <v>0.12602540378443883</v>
      </c>
      <c r="U2190">
        <f t="shared" si="612"/>
        <v>-7</v>
      </c>
      <c r="X2190">
        <f t="shared" si="574"/>
        <v>-9.3833939954901346</v>
      </c>
      <c r="Z2190">
        <f t="shared" si="613"/>
        <v>-0.64278760968653925</v>
      </c>
      <c r="AA2190">
        <f t="shared" si="575"/>
        <v>-0.18528121921710006</v>
      </c>
      <c r="AB2190">
        <f t="shared" si="614"/>
        <v>37</v>
      </c>
      <c r="AC2190">
        <f t="shared" si="615"/>
        <v>-10</v>
      </c>
      <c r="AE2190">
        <f t="shared" si="576"/>
        <v>-8.4794981488239323</v>
      </c>
      <c r="AG2190">
        <f t="shared" si="616"/>
        <v>-0.76604444311897801</v>
      </c>
      <c r="AH2190">
        <f t="shared" si="577"/>
        <v>-0.49095816612954801</v>
      </c>
      <c r="AJ2190">
        <f t="shared" si="617"/>
        <v>-12</v>
      </c>
      <c r="AL2190">
        <f t="shared" si="578"/>
        <v>-6.3761020317433292</v>
      </c>
      <c r="AN2190">
        <f t="shared" si="618"/>
        <v>-0.8660254037844386</v>
      </c>
      <c r="AO2190">
        <f t="shared" si="579"/>
        <v>-0.78171759760096882</v>
      </c>
      <c r="AP2190">
        <f t="shared" si="580"/>
        <v>37</v>
      </c>
      <c r="AQ2190">
        <f t="shared" si="619"/>
        <v>-15</v>
      </c>
      <c r="AS2190">
        <f t="shared" si="581"/>
        <v>-3.8619594257254026</v>
      </c>
      <c r="AU2190">
        <f t="shared" si="620"/>
        <v>-0.93969262078590832</v>
      </c>
      <c r="AV2190">
        <f t="shared" si="582"/>
        <v>-1.0487249354374755</v>
      </c>
      <c r="AX2190">
        <f t="shared" si="621"/>
        <v>-18</v>
      </c>
      <c r="AZ2190">
        <f t="shared" si="583"/>
        <v>-7.136236504873715E-2</v>
      </c>
      <c r="BB2190">
        <f t="shared" si="622"/>
        <v>-0.98480775301220802</v>
      </c>
      <c r="BC2190">
        <f t="shared" si="584"/>
        <v>-1.2838672967911373</v>
      </c>
      <c r="BE2190">
        <f t="shared" si="623"/>
        <v>-21</v>
      </c>
      <c r="BG2190">
        <f t="shared" si="585"/>
        <v>5.7868969256944878</v>
      </c>
      <c r="BI2190">
        <f t="shared" si="624"/>
        <v>0</v>
      </c>
      <c r="BJ2190">
        <f t="shared" si="586"/>
        <v>1</v>
      </c>
      <c r="BL2190" t="e">
        <f t="shared" si="625"/>
        <v>#DIV/0!</v>
      </c>
      <c r="BN2190" t="e">
        <f t="shared" si="587"/>
        <v>#DIV/0!</v>
      </c>
      <c r="EL2190">
        <v>37</v>
      </c>
      <c r="EM2190">
        <f t="shared" si="588"/>
        <v>-285.7513075690336</v>
      </c>
      <c r="EN2190">
        <f t="shared" si="626"/>
        <v>2.3699999999999934</v>
      </c>
      <c r="EO2190" s="8">
        <f t="shared" si="627"/>
        <v>2</v>
      </c>
      <c r="EQ2190">
        <f t="shared" si="628"/>
        <v>0.17364817766693033</v>
      </c>
      <c r="ER2190">
        <f t="shared" si="589"/>
        <v>0.9986996072255625</v>
      </c>
      <c r="ES2190">
        <f t="shared" si="590"/>
        <v>-9.4692352970264508</v>
      </c>
      <c r="ET2190">
        <f t="shared" si="591"/>
        <v>17.660257631345079</v>
      </c>
      <c r="EU2190" s="8">
        <f t="shared" si="629"/>
        <v>4</v>
      </c>
      <c r="EW2190">
        <f t="shared" si="630"/>
        <v>0.34202014332566871</v>
      </c>
      <c r="EX2190">
        <f t="shared" si="592"/>
        <v>0.99441584371801539</v>
      </c>
      <c r="EZ2190">
        <f t="shared" si="593"/>
        <v>17.286082959411889</v>
      </c>
      <c r="FB2190" s="8">
        <f t="shared" si="648"/>
        <v>6</v>
      </c>
      <c r="FD2190">
        <f t="shared" si="631"/>
        <v>0.49999999999999994</v>
      </c>
      <c r="FE2190">
        <f t="shared" si="594"/>
        <v>0.9860254037844387</v>
      </c>
      <c r="FG2190">
        <f t="shared" si="595"/>
        <v>16.670248639404857</v>
      </c>
      <c r="FI2190" s="8">
        <f t="shared" si="632"/>
        <v>9</v>
      </c>
      <c r="FK2190">
        <f t="shared" si="633"/>
        <v>0.64278760968653925</v>
      </c>
      <c r="FL2190">
        <f t="shared" si="596"/>
        <v>0.9974479826061321</v>
      </c>
      <c r="FN2190">
        <f t="shared" si="597"/>
        <v>22.223152266939049</v>
      </c>
      <c r="FP2190" s="8">
        <f t="shared" si="634"/>
        <v>11</v>
      </c>
      <c r="FQ2190" s="8">
        <f t="shared" si="635"/>
        <v>37</v>
      </c>
      <c r="FR2190">
        <f t="shared" si="636"/>
        <v>0.76604444311897801</v>
      </c>
      <c r="FS2190">
        <f t="shared" si="598"/>
        <v>0.97984716465888966</v>
      </c>
      <c r="FT2190" t="e">
        <f t="shared" si="599"/>
        <v>#NUM!</v>
      </c>
      <c r="FU2190" t="e">
        <f t="shared" si="637"/>
        <v>#NUM!</v>
      </c>
      <c r="FW2190" s="8">
        <f t="shared" si="638"/>
        <v>14</v>
      </c>
      <c r="FY2190">
        <f t="shared" si="639"/>
        <v>0.8660254037844386</v>
      </c>
      <c r="FZ2190">
        <f t="shared" si="600"/>
        <v>0.98497422611928565</v>
      </c>
      <c r="GB2190">
        <f t="shared" si="601"/>
        <v>20.014539984388406</v>
      </c>
      <c r="GD2190" s="8">
        <f t="shared" si="640"/>
        <v>17</v>
      </c>
      <c r="GF2190">
        <f t="shared" si="641"/>
        <v>0.93969262078590832</v>
      </c>
      <c r="GG2190">
        <f t="shared" si="602"/>
        <v>0.98101112546008662</v>
      </c>
      <c r="GI2190">
        <f t="shared" si="603"/>
        <v>19.840028985185313</v>
      </c>
      <c r="GK2190" s="8">
        <f t="shared" si="642"/>
        <v>20</v>
      </c>
      <c r="GM2190">
        <f t="shared" si="643"/>
        <v>0.98480775301220802</v>
      </c>
      <c r="GN2190">
        <f t="shared" si="604"/>
        <v>0.96149438007669685</v>
      </c>
      <c r="GP2190">
        <f t="shared" si="605"/>
        <v>18.023394859135646</v>
      </c>
      <c r="GR2190" s="8">
        <f t="shared" si="644"/>
        <v>20</v>
      </c>
      <c r="GT2190">
        <f t="shared" si="645"/>
        <v>0.98480775301220802</v>
      </c>
      <c r="GU2190">
        <f t="shared" si="606"/>
        <v>0.96149438007669685</v>
      </c>
      <c r="GW2190">
        <f t="shared" si="607"/>
        <v>18.023394859135646</v>
      </c>
      <c r="GY2190" s="8">
        <f t="shared" si="646"/>
        <v>25</v>
      </c>
      <c r="HA2190">
        <f t="shared" si="647"/>
        <v>1</v>
      </c>
      <c r="HB2190">
        <f t="shared" si="608"/>
        <v>1</v>
      </c>
      <c r="HD2190">
        <f t="shared" si="609"/>
        <v>25</v>
      </c>
    </row>
    <row r="2191" spans="1:212" x14ac:dyDescent="0.2">
      <c r="A2191">
        <v>38</v>
      </c>
      <c r="B2191">
        <f t="shared" si="565"/>
        <v>38</v>
      </c>
      <c r="C2191">
        <f t="shared" si="651"/>
        <v>-0.17364817766693033</v>
      </c>
      <c r="D2191">
        <f t="shared" si="564"/>
        <v>0.96396997169217635</v>
      </c>
      <c r="E2191">
        <f t="shared" si="610"/>
        <v>3</v>
      </c>
      <c r="G2191">
        <f t="shared" si="567"/>
        <v>-13.297418619832047</v>
      </c>
      <c r="M2191">
        <f t="shared" si="649"/>
        <v>-0.34202014332566871</v>
      </c>
      <c r="N2191">
        <f t="shared" si="569"/>
        <v>0.8712885921207747</v>
      </c>
      <c r="O2191">
        <f t="shared" si="611"/>
        <v>-5</v>
      </c>
      <c r="P2191">
        <f t="shared" si="570"/>
        <v>-10.872961333902383</v>
      </c>
      <c r="Q2191">
        <f t="shared" si="571"/>
        <v>-10.872961333902385</v>
      </c>
      <c r="R2191">
        <f t="shared" si="650"/>
        <v>-0.49999999999999994</v>
      </c>
      <c r="S2191">
        <f t="shared" si="573"/>
        <v>0.10602540378443881</v>
      </c>
      <c r="U2191">
        <f t="shared" si="612"/>
        <v>-7</v>
      </c>
      <c r="X2191">
        <f t="shared" si="574"/>
        <v>-9.3833939954901346</v>
      </c>
      <c r="Z2191">
        <f t="shared" si="613"/>
        <v>-0.64278760968653925</v>
      </c>
      <c r="AA2191">
        <f t="shared" si="575"/>
        <v>-0.21099272360456167</v>
      </c>
      <c r="AB2191">
        <f t="shared" si="614"/>
        <v>38</v>
      </c>
      <c r="AC2191">
        <f t="shared" si="615"/>
        <v>-10</v>
      </c>
      <c r="AE2191">
        <f t="shared" si="576"/>
        <v>-8.4794981488239323</v>
      </c>
      <c r="AG2191">
        <f t="shared" si="616"/>
        <v>-0.76604444311897801</v>
      </c>
      <c r="AH2191">
        <f t="shared" si="577"/>
        <v>-0.52159994385430719</v>
      </c>
      <c r="AJ2191">
        <f t="shared" si="617"/>
        <v>-12</v>
      </c>
      <c r="AL2191">
        <f t="shared" si="578"/>
        <v>-6.3761020317433292</v>
      </c>
      <c r="AN2191">
        <f t="shared" si="618"/>
        <v>-0.8660254037844386</v>
      </c>
      <c r="AO2191">
        <f t="shared" si="579"/>
        <v>-0.81635861375234631</v>
      </c>
      <c r="AP2191">
        <f t="shared" si="580"/>
        <v>38</v>
      </c>
      <c r="AQ2191">
        <f t="shared" si="619"/>
        <v>-15</v>
      </c>
      <c r="AS2191">
        <f t="shared" si="581"/>
        <v>-3.8619594257254026</v>
      </c>
      <c r="AU2191">
        <f t="shared" si="620"/>
        <v>-0.93969262078590832</v>
      </c>
      <c r="AV2191">
        <f t="shared" si="582"/>
        <v>-1.0863126402689118</v>
      </c>
      <c r="AX2191">
        <f t="shared" si="621"/>
        <v>-18</v>
      </c>
      <c r="AZ2191">
        <f t="shared" si="583"/>
        <v>-7.136236504873715E-2</v>
      </c>
      <c r="BB2191">
        <f t="shared" si="622"/>
        <v>-0.98480775301220802</v>
      </c>
      <c r="BC2191">
        <f t="shared" si="584"/>
        <v>-1.3232596069116256</v>
      </c>
      <c r="BE2191">
        <f t="shared" si="623"/>
        <v>-21</v>
      </c>
      <c r="BG2191">
        <f t="shared" si="585"/>
        <v>5.7868969256944878</v>
      </c>
      <c r="BI2191">
        <f t="shared" si="624"/>
        <v>0</v>
      </c>
      <c r="BJ2191">
        <f t="shared" si="586"/>
        <v>1</v>
      </c>
      <c r="BL2191" t="e">
        <f t="shared" si="625"/>
        <v>#DIV/0!</v>
      </c>
      <c r="BN2191" t="e">
        <f t="shared" si="587"/>
        <v>#DIV/0!</v>
      </c>
      <c r="EL2191">
        <v>38</v>
      </c>
      <c r="EM2191">
        <f t="shared" si="588"/>
        <v>-285.7513075690336</v>
      </c>
      <c r="EN2191">
        <f t="shared" si="626"/>
        <v>2.3799999999999932</v>
      </c>
      <c r="EO2191" s="8">
        <f t="shared" si="627"/>
        <v>2</v>
      </c>
      <c r="EQ2191">
        <f t="shared" si="628"/>
        <v>0.17364817766693033</v>
      </c>
      <c r="ER2191">
        <f t="shared" si="589"/>
        <v>0.9986996072255625</v>
      </c>
      <c r="ES2191">
        <f t="shared" si="590"/>
        <v>-9.4692352970264508</v>
      </c>
      <c r="ET2191">
        <f t="shared" si="591"/>
        <v>17.660257631345079</v>
      </c>
      <c r="EU2191" s="8">
        <f t="shared" si="629"/>
        <v>4</v>
      </c>
      <c r="EW2191">
        <f t="shared" si="630"/>
        <v>0.34202014332566871</v>
      </c>
      <c r="EX2191">
        <f t="shared" si="592"/>
        <v>0.99441584371801539</v>
      </c>
      <c r="EZ2191">
        <f t="shared" si="593"/>
        <v>17.286082959411889</v>
      </c>
      <c r="FB2191" s="8">
        <f t="shared" si="648"/>
        <v>6</v>
      </c>
      <c r="FD2191">
        <f t="shared" si="631"/>
        <v>0.49999999999999994</v>
      </c>
      <c r="FE2191">
        <f t="shared" si="594"/>
        <v>0.9860254037844387</v>
      </c>
      <c r="FG2191">
        <f t="shared" si="595"/>
        <v>16.670248639404857</v>
      </c>
      <c r="FI2191" s="8">
        <f t="shared" si="632"/>
        <v>9</v>
      </c>
      <c r="FK2191">
        <f t="shared" si="633"/>
        <v>0.64278760968653925</v>
      </c>
      <c r="FL2191">
        <f t="shared" si="596"/>
        <v>0.9974479826061321</v>
      </c>
      <c r="FN2191">
        <f t="shared" si="597"/>
        <v>22.223152266939049</v>
      </c>
      <c r="FP2191" s="8">
        <f t="shared" si="634"/>
        <v>11</v>
      </c>
      <c r="FQ2191" s="8">
        <f t="shared" si="635"/>
        <v>38</v>
      </c>
      <c r="FR2191">
        <f t="shared" si="636"/>
        <v>0.76604444311897801</v>
      </c>
      <c r="FS2191">
        <f t="shared" si="598"/>
        <v>0.97984716465888966</v>
      </c>
      <c r="FT2191" t="e">
        <f t="shared" si="599"/>
        <v>#NUM!</v>
      </c>
      <c r="FU2191" t="e">
        <f t="shared" si="637"/>
        <v>#NUM!</v>
      </c>
      <c r="FW2191" s="8">
        <f t="shared" si="638"/>
        <v>14</v>
      </c>
      <c r="FY2191">
        <f t="shared" si="639"/>
        <v>0.8660254037844386</v>
      </c>
      <c r="FZ2191">
        <f t="shared" si="600"/>
        <v>0.98497422611928565</v>
      </c>
      <c r="GB2191">
        <f t="shared" si="601"/>
        <v>20.014539984388406</v>
      </c>
      <c r="GD2191" s="8">
        <f t="shared" si="640"/>
        <v>17</v>
      </c>
      <c r="GF2191">
        <f t="shared" si="641"/>
        <v>0.93969262078590832</v>
      </c>
      <c r="GG2191">
        <f t="shared" si="602"/>
        <v>0.98101112546008662</v>
      </c>
      <c r="GI2191">
        <f t="shared" si="603"/>
        <v>19.840028985185313</v>
      </c>
      <c r="GK2191" s="8">
        <f t="shared" si="642"/>
        <v>20</v>
      </c>
      <c r="GM2191">
        <f t="shared" si="643"/>
        <v>0.98480775301220802</v>
      </c>
      <c r="GN2191">
        <f t="shared" si="604"/>
        <v>0.96149438007669685</v>
      </c>
      <c r="GP2191">
        <f t="shared" si="605"/>
        <v>18.023394859135646</v>
      </c>
      <c r="GR2191" s="8">
        <f t="shared" si="644"/>
        <v>20</v>
      </c>
      <c r="GT2191">
        <f t="shared" si="645"/>
        <v>0.98480775301220802</v>
      </c>
      <c r="GU2191">
        <f t="shared" si="606"/>
        <v>0.96149438007669685</v>
      </c>
      <c r="GW2191">
        <f t="shared" si="607"/>
        <v>18.023394859135646</v>
      </c>
      <c r="GY2191" s="8">
        <f t="shared" si="646"/>
        <v>25</v>
      </c>
      <c r="HA2191">
        <f t="shared" si="647"/>
        <v>1</v>
      </c>
      <c r="HB2191">
        <f t="shared" si="608"/>
        <v>1</v>
      </c>
      <c r="HD2191">
        <f t="shared" si="609"/>
        <v>25</v>
      </c>
    </row>
    <row r="2192" spans="1:212" x14ac:dyDescent="0.2">
      <c r="A2192">
        <v>39</v>
      </c>
      <c r="B2192">
        <f t="shared" si="565"/>
        <v>39</v>
      </c>
      <c r="C2192">
        <f t="shared" si="651"/>
        <v>-0.17364817766693033</v>
      </c>
      <c r="D2192">
        <f t="shared" si="564"/>
        <v>0.96396997169217635</v>
      </c>
      <c r="E2192">
        <f t="shared" si="610"/>
        <v>3</v>
      </c>
      <c r="G2192">
        <f t="shared" si="567"/>
        <v>-13.297418619832047</v>
      </c>
      <c r="M2192">
        <f t="shared" si="649"/>
        <v>-0.34202014332566871</v>
      </c>
      <c r="N2192">
        <f t="shared" si="569"/>
        <v>0.8712885921207747</v>
      </c>
      <c r="O2192">
        <f t="shared" si="611"/>
        <v>-5</v>
      </c>
      <c r="P2192">
        <f t="shared" si="570"/>
        <v>-10.872961333902383</v>
      </c>
      <c r="Q2192">
        <f t="shared" si="571"/>
        <v>-10.872961333902385</v>
      </c>
      <c r="R2192">
        <f t="shared" si="650"/>
        <v>-0.49999999999999994</v>
      </c>
      <c r="S2192">
        <f t="shared" si="573"/>
        <v>8.6025403784438792E-2</v>
      </c>
      <c r="U2192">
        <f t="shared" si="612"/>
        <v>-7</v>
      </c>
      <c r="X2192">
        <f t="shared" si="574"/>
        <v>-9.3833939954901346</v>
      </c>
      <c r="Z2192">
        <f t="shared" si="613"/>
        <v>-0.64278760968653925</v>
      </c>
      <c r="AA2192">
        <f t="shared" si="575"/>
        <v>-0.23670422799202318</v>
      </c>
      <c r="AB2192">
        <f t="shared" si="614"/>
        <v>39</v>
      </c>
      <c r="AC2192">
        <f t="shared" si="615"/>
        <v>-10</v>
      </c>
      <c r="AE2192">
        <f t="shared" si="576"/>
        <v>-8.4794981488239323</v>
      </c>
      <c r="AG2192">
        <f t="shared" si="616"/>
        <v>-0.76604444311897801</v>
      </c>
      <c r="AH2192">
        <f t="shared" si="577"/>
        <v>-0.55224172157906637</v>
      </c>
      <c r="AJ2192">
        <f t="shared" si="617"/>
        <v>-12</v>
      </c>
      <c r="AL2192">
        <f t="shared" si="578"/>
        <v>-6.3761020317433292</v>
      </c>
      <c r="AN2192">
        <f t="shared" si="618"/>
        <v>-0.8660254037844386</v>
      </c>
      <c r="AO2192">
        <f t="shared" si="579"/>
        <v>-0.85099962990372402</v>
      </c>
      <c r="AP2192">
        <f t="shared" si="580"/>
        <v>39</v>
      </c>
      <c r="AQ2192">
        <f t="shared" si="619"/>
        <v>-15</v>
      </c>
      <c r="AS2192">
        <f t="shared" si="581"/>
        <v>-3.8619594257254026</v>
      </c>
      <c r="AU2192">
        <f t="shared" si="620"/>
        <v>-0.93969262078590832</v>
      </c>
      <c r="AV2192">
        <f t="shared" si="582"/>
        <v>-1.1239003451003482</v>
      </c>
      <c r="AX2192">
        <f t="shared" si="621"/>
        <v>-18</v>
      </c>
      <c r="AZ2192">
        <f t="shared" si="583"/>
        <v>-7.136236504873715E-2</v>
      </c>
      <c r="BB2192">
        <f t="shared" si="622"/>
        <v>-0.98480775301220802</v>
      </c>
      <c r="BC2192">
        <f t="shared" si="584"/>
        <v>-1.3626519170321143</v>
      </c>
      <c r="BE2192">
        <f t="shared" si="623"/>
        <v>-21</v>
      </c>
      <c r="BG2192">
        <f t="shared" si="585"/>
        <v>5.7868969256944878</v>
      </c>
      <c r="BI2192">
        <f t="shared" si="624"/>
        <v>0</v>
      </c>
      <c r="BJ2192">
        <f t="shared" si="586"/>
        <v>1</v>
      </c>
      <c r="BL2192" t="e">
        <f t="shared" si="625"/>
        <v>#DIV/0!</v>
      </c>
      <c r="BN2192" t="e">
        <f t="shared" si="587"/>
        <v>#DIV/0!</v>
      </c>
      <c r="EL2192">
        <v>39</v>
      </c>
      <c r="EM2192">
        <f t="shared" si="588"/>
        <v>-285.7513075690336</v>
      </c>
      <c r="EN2192">
        <f t="shared" si="626"/>
        <v>2.389999999999993</v>
      </c>
      <c r="EO2192" s="8">
        <f t="shared" si="627"/>
        <v>2</v>
      </c>
      <c r="EQ2192">
        <f t="shared" si="628"/>
        <v>0.17364817766693033</v>
      </c>
      <c r="ER2192">
        <f t="shared" si="589"/>
        <v>0.9986996072255625</v>
      </c>
      <c r="ES2192">
        <f t="shared" si="590"/>
        <v>-9.4692352970264508</v>
      </c>
      <c r="ET2192">
        <f t="shared" si="591"/>
        <v>17.660257631345079</v>
      </c>
      <c r="EU2192" s="8">
        <f t="shared" si="629"/>
        <v>4</v>
      </c>
      <c r="EW2192">
        <f t="shared" si="630"/>
        <v>0.34202014332566871</v>
      </c>
      <c r="EX2192">
        <f t="shared" si="592"/>
        <v>0.99441584371801539</v>
      </c>
      <c r="EZ2192">
        <f t="shared" si="593"/>
        <v>17.286082959411889</v>
      </c>
      <c r="FB2192" s="8">
        <f t="shared" si="648"/>
        <v>6</v>
      </c>
      <c r="FD2192">
        <f t="shared" si="631"/>
        <v>0.49999999999999994</v>
      </c>
      <c r="FE2192">
        <f t="shared" si="594"/>
        <v>0.9860254037844387</v>
      </c>
      <c r="FG2192">
        <f t="shared" si="595"/>
        <v>16.670248639404857</v>
      </c>
      <c r="FI2192" s="8">
        <f t="shared" si="632"/>
        <v>9</v>
      </c>
      <c r="FK2192">
        <f t="shared" si="633"/>
        <v>0.64278760968653925</v>
      </c>
      <c r="FL2192">
        <f t="shared" si="596"/>
        <v>0.9974479826061321</v>
      </c>
      <c r="FN2192">
        <f t="shared" si="597"/>
        <v>22.223152266939049</v>
      </c>
      <c r="FP2192" s="8">
        <f t="shared" si="634"/>
        <v>11</v>
      </c>
      <c r="FQ2192" s="8">
        <f t="shared" si="635"/>
        <v>39</v>
      </c>
      <c r="FR2192">
        <f t="shared" si="636"/>
        <v>0.76604444311897801</v>
      </c>
      <c r="FS2192">
        <f t="shared" si="598"/>
        <v>0.97984716465888966</v>
      </c>
      <c r="FT2192" t="e">
        <f t="shared" si="599"/>
        <v>#NUM!</v>
      </c>
      <c r="FU2192" t="e">
        <f t="shared" si="637"/>
        <v>#NUM!</v>
      </c>
      <c r="FW2192" s="8">
        <f t="shared" si="638"/>
        <v>14</v>
      </c>
      <c r="FY2192">
        <f t="shared" si="639"/>
        <v>0.8660254037844386</v>
      </c>
      <c r="FZ2192">
        <f t="shared" si="600"/>
        <v>0.98497422611928565</v>
      </c>
      <c r="GB2192">
        <f t="shared" si="601"/>
        <v>20.014539984388406</v>
      </c>
      <c r="GD2192" s="8">
        <f t="shared" si="640"/>
        <v>17</v>
      </c>
      <c r="GF2192">
        <f t="shared" si="641"/>
        <v>0.93969262078590832</v>
      </c>
      <c r="GG2192">
        <f t="shared" si="602"/>
        <v>0.98101112546008662</v>
      </c>
      <c r="GI2192">
        <f t="shared" si="603"/>
        <v>19.840028985185313</v>
      </c>
      <c r="GK2192" s="8">
        <f t="shared" si="642"/>
        <v>20</v>
      </c>
      <c r="GM2192">
        <f t="shared" si="643"/>
        <v>0.98480775301220802</v>
      </c>
      <c r="GN2192">
        <f t="shared" si="604"/>
        <v>0.96149438007669685</v>
      </c>
      <c r="GP2192">
        <f t="shared" si="605"/>
        <v>18.023394859135646</v>
      </c>
      <c r="GR2192" s="8">
        <f t="shared" si="644"/>
        <v>20</v>
      </c>
      <c r="GT2192">
        <f t="shared" si="645"/>
        <v>0.98480775301220802</v>
      </c>
      <c r="GU2192">
        <f t="shared" si="606"/>
        <v>0.96149438007669685</v>
      </c>
      <c r="GW2192">
        <f t="shared" si="607"/>
        <v>18.023394859135646</v>
      </c>
      <c r="GY2192" s="8">
        <f t="shared" si="646"/>
        <v>25</v>
      </c>
      <c r="HA2192">
        <f t="shared" si="647"/>
        <v>1</v>
      </c>
      <c r="HB2192">
        <f t="shared" si="608"/>
        <v>1</v>
      </c>
      <c r="HD2192">
        <f t="shared" si="609"/>
        <v>25</v>
      </c>
    </row>
    <row r="2193" spans="1:212" x14ac:dyDescent="0.2">
      <c r="A2193">
        <v>40</v>
      </c>
      <c r="B2193">
        <f t="shared" si="565"/>
        <v>40</v>
      </c>
      <c r="C2193">
        <f t="shared" si="651"/>
        <v>-0.17364817766693033</v>
      </c>
      <c r="D2193">
        <f t="shared" si="564"/>
        <v>0.96396997169217635</v>
      </c>
      <c r="E2193">
        <f t="shared" si="610"/>
        <v>3</v>
      </c>
      <c r="G2193">
        <f t="shared" si="567"/>
        <v>-13.297418619832047</v>
      </c>
      <c r="M2193">
        <f t="shared" si="649"/>
        <v>-0.34202014332566871</v>
      </c>
      <c r="N2193">
        <f t="shared" si="569"/>
        <v>0.8712885921207747</v>
      </c>
      <c r="O2193">
        <f t="shared" si="611"/>
        <v>-5</v>
      </c>
      <c r="P2193">
        <f t="shared" si="570"/>
        <v>-10.872961333902383</v>
      </c>
      <c r="Q2193">
        <f t="shared" si="571"/>
        <v>-10.872961333902385</v>
      </c>
      <c r="R2193">
        <f t="shared" si="650"/>
        <v>-0.49999999999999994</v>
      </c>
      <c r="S2193">
        <f t="shared" si="573"/>
        <v>6.6025403784438885E-2</v>
      </c>
      <c r="U2193">
        <f t="shared" si="612"/>
        <v>-7</v>
      </c>
      <c r="X2193">
        <f t="shared" si="574"/>
        <v>-9.3833939954901346</v>
      </c>
      <c r="Z2193">
        <f t="shared" si="613"/>
        <v>-0.64278760968653925</v>
      </c>
      <c r="AA2193">
        <f t="shared" si="575"/>
        <v>-0.26241573237948479</v>
      </c>
      <c r="AB2193">
        <f t="shared" si="614"/>
        <v>40</v>
      </c>
      <c r="AC2193">
        <f t="shared" si="615"/>
        <v>-10</v>
      </c>
      <c r="AE2193">
        <f t="shared" si="576"/>
        <v>-8.4794981488239323</v>
      </c>
      <c r="AG2193">
        <f t="shared" si="616"/>
        <v>-0.76604444311897801</v>
      </c>
      <c r="AH2193">
        <f t="shared" si="577"/>
        <v>-0.58288349930382533</v>
      </c>
      <c r="AJ2193">
        <f t="shared" si="617"/>
        <v>-12</v>
      </c>
      <c r="AL2193">
        <f t="shared" si="578"/>
        <v>-6.3761020317433292</v>
      </c>
      <c r="AN2193">
        <f t="shared" si="618"/>
        <v>-0.8660254037844386</v>
      </c>
      <c r="AO2193">
        <f t="shared" si="579"/>
        <v>-0.88564064605510151</v>
      </c>
      <c r="AP2193">
        <f t="shared" si="580"/>
        <v>40</v>
      </c>
      <c r="AQ2193">
        <f t="shared" si="619"/>
        <v>-15</v>
      </c>
      <c r="AS2193">
        <f t="shared" si="581"/>
        <v>-3.8619594257254026</v>
      </c>
      <c r="AU2193">
        <f t="shared" si="620"/>
        <v>-0.93969262078590832</v>
      </c>
      <c r="AV2193">
        <f t="shared" si="582"/>
        <v>-1.1614880499317846</v>
      </c>
      <c r="AX2193">
        <f t="shared" si="621"/>
        <v>-18</v>
      </c>
      <c r="AZ2193">
        <f t="shared" si="583"/>
        <v>-7.136236504873715E-2</v>
      </c>
      <c r="BB2193">
        <f t="shared" si="622"/>
        <v>-0.98480775301220802</v>
      </c>
      <c r="BC2193">
        <f t="shared" si="584"/>
        <v>-1.4020442271526026</v>
      </c>
      <c r="BE2193">
        <f t="shared" si="623"/>
        <v>-21</v>
      </c>
      <c r="BG2193">
        <f t="shared" si="585"/>
        <v>5.7868969256944878</v>
      </c>
      <c r="BI2193">
        <f t="shared" si="624"/>
        <v>0</v>
      </c>
      <c r="BJ2193">
        <f t="shared" si="586"/>
        <v>1</v>
      </c>
      <c r="BL2193" t="e">
        <f t="shared" si="625"/>
        <v>#DIV/0!</v>
      </c>
      <c r="BN2193" t="e">
        <f t="shared" si="587"/>
        <v>#DIV/0!</v>
      </c>
      <c r="EL2193">
        <v>40</v>
      </c>
      <c r="EM2193">
        <f t="shared" si="588"/>
        <v>-285.7513075690336</v>
      </c>
      <c r="EN2193">
        <f t="shared" si="626"/>
        <v>2.3999999999999928</v>
      </c>
      <c r="EO2193" s="8">
        <f t="shared" si="627"/>
        <v>2</v>
      </c>
      <c r="EQ2193">
        <f t="shared" si="628"/>
        <v>0.17364817766693033</v>
      </c>
      <c r="ER2193">
        <f t="shared" si="589"/>
        <v>0.9986996072255625</v>
      </c>
      <c r="ES2193">
        <f t="shared" si="590"/>
        <v>-9.4692352970264508</v>
      </c>
      <c r="ET2193">
        <f t="shared" si="591"/>
        <v>17.660257631345079</v>
      </c>
      <c r="EU2193" s="8">
        <f t="shared" si="629"/>
        <v>4</v>
      </c>
      <c r="EW2193">
        <f t="shared" si="630"/>
        <v>0.34202014332566871</v>
      </c>
      <c r="EX2193">
        <f t="shared" si="592"/>
        <v>0.99441584371801539</v>
      </c>
      <c r="EZ2193">
        <f t="shared" si="593"/>
        <v>17.286082959411889</v>
      </c>
      <c r="FB2193" s="8">
        <f t="shared" si="648"/>
        <v>6</v>
      </c>
      <c r="FD2193">
        <f t="shared" si="631"/>
        <v>0.49999999999999994</v>
      </c>
      <c r="FE2193">
        <f t="shared" si="594"/>
        <v>0.9860254037844387</v>
      </c>
      <c r="FG2193">
        <f t="shared" si="595"/>
        <v>16.670248639404857</v>
      </c>
      <c r="FI2193" s="8">
        <f t="shared" si="632"/>
        <v>9</v>
      </c>
      <c r="FK2193">
        <f t="shared" si="633"/>
        <v>0.64278760968653925</v>
      </c>
      <c r="FL2193">
        <f t="shared" si="596"/>
        <v>0.9974479826061321</v>
      </c>
      <c r="FN2193">
        <f t="shared" si="597"/>
        <v>22.223152266939049</v>
      </c>
      <c r="FP2193" s="8">
        <f t="shared" si="634"/>
        <v>11</v>
      </c>
      <c r="FQ2193" s="8">
        <f t="shared" si="635"/>
        <v>40</v>
      </c>
      <c r="FR2193">
        <f t="shared" si="636"/>
        <v>0.76604444311897801</v>
      </c>
      <c r="FS2193">
        <f t="shared" si="598"/>
        <v>0.97984716465888966</v>
      </c>
      <c r="FT2193" t="e">
        <f t="shared" si="599"/>
        <v>#NUM!</v>
      </c>
      <c r="FU2193" t="e">
        <f t="shared" si="637"/>
        <v>#NUM!</v>
      </c>
      <c r="FW2193" s="8">
        <f t="shared" si="638"/>
        <v>14</v>
      </c>
      <c r="FY2193">
        <f t="shared" si="639"/>
        <v>0.8660254037844386</v>
      </c>
      <c r="FZ2193">
        <f t="shared" si="600"/>
        <v>0.98497422611928565</v>
      </c>
      <c r="GB2193">
        <f t="shared" si="601"/>
        <v>20.014539984388406</v>
      </c>
      <c r="GD2193" s="8">
        <f t="shared" si="640"/>
        <v>17</v>
      </c>
      <c r="GF2193">
        <f t="shared" si="641"/>
        <v>0.93969262078590832</v>
      </c>
      <c r="GG2193">
        <f t="shared" si="602"/>
        <v>0.98101112546008662</v>
      </c>
      <c r="GI2193">
        <f t="shared" si="603"/>
        <v>19.840028985185313</v>
      </c>
      <c r="GK2193" s="8">
        <f t="shared" si="642"/>
        <v>20</v>
      </c>
      <c r="GM2193">
        <f t="shared" si="643"/>
        <v>0.98480775301220802</v>
      </c>
      <c r="GN2193">
        <f t="shared" si="604"/>
        <v>0.96149438007669685</v>
      </c>
      <c r="GP2193">
        <f t="shared" si="605"/>
        <v>18.023394859135646</v>
      </c>
      <c r="GR2193" s="8">
        <f t="shared" si="644"/>
        <v>20</v>
      </c>
      <c r="GT2193">
        <f t="shared" si="645"/>
        <v>0.98480775301220802</v>
      </c>
      <c r="GU2193">
        <f t="shared" si="606"/>
        <v>0.96149438007669685</v>
      </c>
      <c r="GW2193">
        <f t="shared" si="607"/>
        <v>18.023394859135646</v>
      </c>
      <c r="GY2193" s="8">
        <f t="shared" si="646"/>
        <v>25</v>
      </c>
      <c r="HA2193">
        <f t="shared" si="647"/>
        <v>1</v>
      </c>
      <c r="HB2193">
        <f t="shared" si="608"/>
        <v>1</v>
      </c>
      <c r="HD2193">
        <f t="shared" si="609"/>
        <v>25</v>
      </c>
    </row>
    <row r="2194" spans="1:212" x14ac:dyDescent="0.2">
      <c r="A2194">
        <v>41</v>
      </c>
      <c r="B2194">
        <f t="shared" si="565"/>
        <v>41</v>
      </c>
      <c r="C2194">
        <f t="shared" si="651"/>
        <v>-0.17364817766693033</v>
      </c>
      <c r="D2194">
        <f t="shared" si="564"/>
        <v>0.96396997169217635</v>
      </c>
      <c r="E2194">
        <f t="shared" si="610"/>
        <v>3</v>
      </c>
      <c r="G2194">
        <f t="shared" si="567"/>
        <v>-13.297418619832047</v>
      </c>
      <c r="M2194">
        <f t="shared" si="649"/>
        <v>-0.34202014332566871</v>
      </c>
      <c r="N2194">
        <f t="shared" si="569"/>
        <v>0.8712885921207747</v>
      </c>
      <c r="O2194">
        <f t="shared" si="611"/>
        <v>-5</v>
      </c>
      <c r="P2194">
        <f t="shared" si="570"/>
        <v>-10.872961333902383</v>
      </c>
      <c r="Q2194">
        <f t="shared" si="571"/>
        <v>-10.872961333902385</v>
      </c>
      <c r="R2194">
        <f t="shared" si="650"/>
        <v>-0.49999999999999994</v>
      </c>
      <c r="S2194">
        <f t="shared" si="573"/>
        <v>4.6025403784438867E-2</v>
      </c>
      <c r="U2194">
        <f t="shared" si="612"/>
        <v>-7</v>
      </c>
      <c r="X2194">
        <f t="shared" si="574"/>
        <v>-9.3833939954901346</v>
      </c>
      <c r="Z2194">
        <f t="shared" si="613"/>
        <v>-0.64278760968653925</v>
      </c>
      <c r="AA2194">
        <f t="shared" si="575"/>
        <v>-0.2881272367669464</v>
      </c>
      <c r="AB2194">
        <f t="shared" si="614"/>
        <v>41</v>
      </c>
      <c r="AC2194">
        <f t="shared" si="615"/>
        <v>-10</v>
      </c>
      <c r="AE2194">
        <f t="shared" si="576"/>
        <v>-8.4794981488239323</v>
      </c>
      <c r="AG2194">
        <f t="shared" si="616"/>
        <v>-0.76604444311897801</v>
      </c>
      <c r="AH2194">
        <f t="shared" si="577"/>
        <v>-0.6135252770285845</v>
      </c>
      <c r="AJ2194">
        <f t="shared" si="617"/>
        <v>-12</v>
      </c>
      <c r="AL2194">
        <f t="shared" si="578"/>
        <v>-6.3761020317433292</v>
      </c>
      <c r="AN2194">
        <f t="shared" si="618"/>
        <v>-0.8660254037844386</v>
      </c>
      <c r="AO2194">
        <f t="shared" si="579"/>
        <v>-0.920281662206479</v>
      </c>
      <c r="AP2194">
        <f t="shared" si="580"/>
        <v>41</v>
      </c>
      <c r="AQ2194">
        <f t="shared" si="619"/>
        <v>-15</v>
      </c>
      <c r="AS2194">
        <f t="shared" si="581"/>
        <v>-3.8619594257254026</v>
      </c>
      <c r="AU2194">
        <f t="shared" si="620"/>
        <v>-0.93969262078590832</v>
      </c>
      <c r="AV2194">
        <f t="shared" si="582"/>
        <v>-1.1990757547632209</v>
      </c>
      <c r="AX2194">
        <f t="shared" si="621"/>
        <v>-18</v>
      </c>
      <c r="AZ2194">
        <f t="shared" si="583"/>
        <v>-7.136236504873715E-2</v>
      </c>
      <c r="BB2194">
        <f t="shared" si="622"/>
        <v>-0.98480775301220802</v>
      </c>
      <c r="BC2194">
        <f t="shared" si="584"/>
        <v>-1.4414365372730908</v>
      </c>
      <c r="BE2194">
        <f t="shared" si="623"/>
        <v>-21</v>
      </c>
      <c r="BG2194">
        <f t="shared" si="585"/>
        <v>5.7868969256944878</v>
      </c>
      <c r="BI2194">
        <f t="shared" si="624"/>
        <v>0</v>
      </c>
      <c r="BJ2194">
        <f t="shared" si="586"/>
        <v>1</v>
      </c>
      <c r="BL2194" t="e">
        <f t="shared" si="625"/>
        <v>#DIV/0!</v>
      </c>
      <c r="BN2194" t="e">
        <f t="shared" si="587"/>
        <v>#DIV/0!</v>
      </c>
      <c r="EL2194">
        <v>41</v>
      </c>
      <c r="EM2194">
        <f t="shared" si="588"/>
        <v>-285.7513075690336</v>
      </c>
      <c r="EN2194">
        <f t="shared" si="626"/>
        <v>2.4099999999999926</v>
      </c>
      <c r="EO2194" s="8">
        <f t="shared" si="627"/>
        <v>2</v>
      </c>
      <c r="EQ2194">
        <f t="shared" si="628"/>
        <v>0.17364817766693033</v>
      </c>
      <c r="ER2194">
        <f t="shared" si="589"/>
        <v>0.9986996072255625</v>
      </c>
      <c r="ES2194">
        <f t="shared" si="590"/>
        <v>-9.4692352970264508</v>
      </c>
      <c r="ET2194">
        <f t="shared" si="591"/>
        <v>17.660257631345079</v>
      </c>
      <c r="EU2194" s="8">
        <f t="shared" si="629"/>
        <v>4</v>
      </c>
      <c r="EW2194">
        <f t="shared" si="630"/>
        <v>0.34202014332566871</v>
      </c>
      <c r="EX2194">
        <f t="shared" si="592"/>
        <v>0.99441584371801539</v>
      </c>
      <c r="EZ2194">
        <f t="shared" si="593"/>
        <v>17.286082959411889</v>
      </c>
      <c r="FB2194" s="8">
        <f t="shared" si="648"/>
        <v>6</v>
      </c>
      <c r="FD2194">
        <f t="shared" si="631"/>
        <v>0.49999999999999994</v>
      </c>
      <c r="FE2194">
        <f t="shared" si="594"/>
        <v>0.9860254037844387</v>
      </c>
      <c r="FG2194">
        <f t="shared" si="595"/>
        <v>16.670248639404857</v>
      </c>
      <c r="FI2194" s="8">
        <f t="shared" si="632"/>
        <v>9</v>
      </c>
      <c r="FK2194">
        <f t="shared" si="633"/>
        <v>0.64278760968653925</v>
      </c>
      <c r="FL2194">
        <f t="shared" si="596"/>
        <v>0.9974479826061321</v>
      </c>
      <c r="FN2194">
        <f t="shared" si="597"/>
        <v>22.223152266939049</v>
      </c>
      <c r="FP2194" s="8">
        <f t="shared" si="634"/>
        <v>11</v>
      </c>
      <c r="FQ2194" s="8">
        <f t="shared" si="635"/>
        <v>41</v>
      </c>
      <c r="FR2194">
        <f t="shared" si="636"/>
        <v>0.76604444311897801</v>
      </c>
      <c r="FS2194">
        <f t="shared" si="598"/>
        <v>0.97984716465888966</v>
      </c>
      <c r="FT2194" t="e">
        <f t="shared" si="599"/>
        <v>#NUM!</v>
      </c>
      <c r="FU2194" t="e">
        <f t="shared" si="637"/>
        <v>#NUM!</v>
      </c>
      <c r="FW2194" s="8">
        <f t="shared" si="638"/>
        <v>14</v>
      </c>
      <c r="FY2194">
        <f t="shared" si="639"/>
        <v>0.8660254037844386</v>
      </c>
      <c r="FZ2194">
        <f t="shared" si="600"/>
        <v>0.98497422611928565</v>
      </c>
      <c r="GB2194">
        <f t="shared" si="601"/>
        <v>20.014539984388406</v>
      </c>
      <c r="GD2194" s="8">
        <f t="shared" si="640"/>
        <v>17</v>
      </c>
      <c r="GF2194">
        <f t="shared" si="641"/>
        <v>0.93969262078590832</v>
      </c>
      <c r="GG2194">
        <f t="shared" si="602"/>
        <v>0.98101112546008662</v>
      </c>
      <c r="GI2194">
        <f t="shared" si="603"/>
        <v>19.840028985185313</v>
      </c>
      <c r="GK2194" s="8">
        <f t="shared" si="642"/>
        <v>20</v>
      </c>
      <c r="GM2194">
        <f t="shared" si="643"/>
        <v>0.98480775301220802</v>
      </c>
      <c r="GN2194">
        <f t="shared" si="604"/>
        <v>0.96149438007669685</v>
      </c>
      <c r="GP2194">
        <f t="shared" si="605"/>
        <v>18.023394859135646</v>
      </c>
      <c r="GR2194" s="8">
        <f t="shared" si="644"/>
        <v>20</v>
      </c>
      <c r="GT2194">
        <f t="shared" si="645"/>
        <v>0.98480775301220802</v>
      </c>
      <c r="GU2194">
        <f t="shared" si="606"/>
        <v>0.96149438007669685</v>
      </c>
      <c r="GW2194">
        <f t="shared" si="607"/>
        <v>18.023394859135646</v>
      </c>
      <c r="GY2194" s="8">
        <f t="shared" si="646"/>
        <v>25</v>
      </c>
      <c r="HA2194">
        <f t="shared" si="647"/>
        <v>1</v>
      </c>
      <c r="HB2194">
        <f t="shared" si="608"/>
        <v>1</v>
      </c>
      <c r="HD2194">
        <f t="shared" si="609"/>
        <v>25</v>
      </c>
    </row>
    <row r="2195" spans="1:212" x14ac:dyDescent="0.2">
      <c r="A2195">
        <v>42</v>
      </c>
      <c r="B2195">
        <f t="shared" si="565"/>
        <v>42</v>
      </c>
      <c r="C2195">
        <f t="shared" si="651"/>
        <v>-0.17364817766693033</v>
      </c>
      <c r="D2195">
        <f t="shared" si="564"/>
        <v>0.96396997169217635</v>
      </c>
      <c r="E2195">
        <f t="shared" si="610"/>
        <v>3</v>
      </c>
      <c r="G2195">
        <f t="shared" si="567"/>
        <v>-13.297418619832047</v>
      </c>
      <c r="M2195">
        <f t="shared" si="649"/>
        <v>-0.34202014332566871</v>
      </c>
      <c r="N2195">
        <f t="shared" si="569"/>
        <v>0.8712885921207747</v>
      </c>
      <c r="O2195">
        <f t="shared" si="611"/>
        <v>-5</v>
      </c>
      <c r="P2195">
        <f t="shared" si="570"/>
        <v>-10.872961333902383</v>
      </c>
      <c r="Q2195">
        <f t="shared" si="571"/>
        <v>-10.872961333902385</v>
      </c>
      <c r="R2195">
        <f t="shared" si="650"/>
        <v>-0.49999999999999994</v>
      </c>
      <c r="S2195">
        <f t="shared" si="573"/>
        <v>2.602540378443885E-2</v>
      </c>
      <c r="U2195">
        <f t="shared" si="612"/>
        <v>-7</v>
      </c>
      <c r="X2195">
        <f t="shared" si="574"/>
        <v>-9.3833939954901346</v>
      </c>
      <c r="Z2195">
        <f t="shared" si="613"/>
        <v>-0.64278760968653925</v>
      </c>
      <c r="AA2195">
        <f t="shared" si="575"/>
        <v>-0.3138387411544078</v>
      </c>
      <c r="AB2195">
        <f t="shared" si="614"/>
        <v>42</v>
      </c>
      <c r="AC2195">
        <f t="shared" si="615"/>
        <v>-10</v>
      </c>
      <c r="AE2195">
        <f t="shared" si="576"/>
        <v>-8.4794981488239323</v>
      </c>
      <c r="AG2195">
        <f t="shared" si="616"/>
        <v>-0.76604444311897801</v>
      </c>
      <c r="AH2195">
        <f t="shared" si="577"/>
        <v>-0.64416705475334368</v>
      </c>
      <c r="AJ2195">
        <f t="shared" si="617"/>
        <v>-12</v>
      </c>
      <c r="AL2195">
        <f t="shared" si="578"/>
        <v>-6.3761020317433292</v>
      </c>
      <c r="AN2195">
        <f t="shared" si="618"/>
        <v>-0.8660254037844386</v>
      </c>
      <c r="AO2195">
        <f t="shared" si="579"/>
        <v>-0.95492267835785649</v>
      </c>
      <c r="AP2195">
        <f t="shared" si="580"/>
        <v>42</v>
      </c>
      <c r="AQ2195">
        <f t="shared" si="619"/>
        <v>-15</v>
      </c>
      <c r="AS2195">
        <f t="shared" si="581"/>
        <v>-3.8619594257254026</v>
      </c>
      <c r="AU2195">
        <f t="shared" si="620"/>
        <v>-0.93969262078590832</v>
      </c>
      <c r="AV2195">
        <f t="shared" si="582"/>
        <v>-1.2366634595946573</v>
      </c>
      <c r="AX2195">
        <f t="shared" si="621"/>
        <v>-18</v>
      </c>
      <c r="AZ2195">
        <f t="shared" si="583"/>
        <v>-7.136236504873715E-2</v>
      </c>
      <c r="BB2195">
        <f t="shared" si="622"/>
        <v>-0.98480775301220802</v>
      </c>
      <c r="BC2195">
        <f t="shared" si="584"/>
        <v>-1.4808288473935791</v>
      </c>
      <c r="BE2195">
        <f t="shared" si="623"/>
        <v>-21</v>
      </c>
      <c r="BG2195">
        <f t="shared" si="585"/>
        <v>5.7868969256944878</v>
      </c>
      <c r="BI2195">
        <f t="shared" si="624"/>
        <v>0</v>
      </c>
      <c r="BJ2195">
        <f t="shared" si="586"/>
        <v>1</v>
      </c>
      <c r="BL2195" t="e">
        <f t="shared" si="625"/>
        <v>#DIV/0!</v>
      </c>
      <c r="BN2195" t="e">
        <f t="shared" si="587"/>
        <v>#DIV/0!</v>
      </c>
      <c r="EL2195">
        <v>42</v>
      </c>
      <c r="EM2195">
        <f t="shared" si="588"/>
        <v>-285.7513075690336</v>
      </c>
      <c r="EN2195">
        <f t="shared" si="626"/>
        <v>2.4199999999999924</v>
      </c>
      <c r="EO2195" s="8">
        <f t="shared" si="627"/>
        <v>2</v>
      </c>
      <c r="EQ2195">
        <f t="shared" si="628"/>
        <v>0.17364817766693033</v>
      </c>
      <c r="ER2195">
        <f t="shared" si="589"/>
        <v>0.9986996072255625</v>
      </c>
      <c r="ES2195">
        <f t="shared" si="590"/>
        <v>-9.4692352970264508</v>
      </c>
      <c r="ET2195">
        <f t="shared" si="591"/>
        <v>17.660257631345079</v>
      </c>
      <c r="EU2195" s="8">
        <f t="shared" si="629"/>
        <v>4</v>
      </c>
      <c r="EW2195">
        <f t="shared" si="630"/>
        <v>0.34202014332566871</v>
      </c>
      <c r="EX2195">
        <f t="shared" si="592"/>
        <v>0.99441584371801539</v>
      </c>
      <c r="EZ2195">
        <f t="shared" si="593"/>
        <v>17.286082959411889</v>
      </c>
      <c r="FB2195" s="8">
        <f t="shared" si="648"/>
        <v>6</v>
      </c>
      <c r="FD2195">
        <f t="shared" si="631"/>
        <v>0.49999999999999994</v>
      </c>
      <c r="FE2195">
        <f t="shared" si="594"/>
        <v>0.9860254037844387</v>
      </c>
      <c r="FG2195">
        <f t="shared" si="595"/>
        <v>16.670248639404857</v>
      </c>
      <c r="FI2195" s="8">
        <f t="shared" si="632"/>
        <v>9</v>
      </c>
      <c r="FK2195">
        <f t="shared" si="633"/>
        <v>0.64278760968653925</v>
      </c>
      <c r="FL2195">
        <f t="shared" si="596"/>
        <v>0.9974479826061321</v>
      </c>
      <c r="FN2195">
        <f t="shared" si="597"/>
        <v>22.223152266939049</v>
      </c>
      <c r="FP2195" s="8">
        <f t="shared" si="634"/>
        <v>11</v>
      </c>
      <c r="FQ2195" s="8">
        <f t="shared" si="635"/>
        <v>42</v>
      </c>
      <c r="FR2195">
        <f t="shared" si="636"/>
        <v>0.76604444311897801</v>
      </c>
      <c r="FS2195">
        <f t="shared" si="598"/>
        <v>0.97984716465888966</v>
      </c>
      <c r="FT2195" t="e">
        <f t="shared" si="599"/>
        <v>#NUM!</v>
      </c>
      <c r="FU2195" t="e">
        <f t="shared" si="637"/>
        <v>#NUM!</v>
      </c>
      <c r="FW2195" s="8">
        <f t="shared" si="638"/>
        <v>14</v>
      </c>
      <c r="FY2195">
        <f t="shared" si="639"/>
        <v>0.8660254037844386</v>
      </c>
      <c r="FZ2195">
        <f t="shared" si="600"/>
        <v>0.98497422611928565</v>
      </c>
      <c r="GB2195">
        <f t="shared" si="601"/>
        <v>20.014539984388406</v>
      </c>
      <c r="GD2195" s="8">
        <f t="shared" si="640"/>
        <v>17</v>
      </c>
      <c r="GF2195">
        <f t="shared" si="641"/>
        <v>0.93969262078590832</v>
      </c>
      <c r="GG2195">
        <f t="shared" si="602"/>
        <v>0.98101112546008662</v>
      </c>
      <c r="GI2195">
        <f t="shared" si="603"/>
        <v>19.840028985185313</v>
      </c>
      <c r="GK2195" s="8">
        <f t="shared" si="642"/>
        <v>20</v>
      </c>
      <c r="GM2195">
        <f t="shared" si="643"/>
        <v>0.98480775301220802</v>
      </c>
      <c r="GN2195">
        <f t="shared" si="604"/>
        <v>0.96149438007669685</v>
      </c>
      <c r="GP2195">
        <f t="shared" si="605"/>
        <v>18.023394859135646</v>
      </c>
      <c r="GR2195" s="8">
        <f t="shared" si="644"/>
        <v>20</v>
      </c>
      <c r="GT2195">
        <f t="shared" si="645"/>
        <v>0.98480775301220802</v>
      </c>
      <c r="GU2195">
        <f t="shared" si="606"/>
        <v>0.96149438007669685</v>
      </c>
      <c r="GW2195">
        <f t="shared" si="607"/>
        <v>18.023394859135646</v>
      </c>
      <c r="GY2195" s="8">
        <f t="shared" si="646"/>
        <v>25</v>
      </c>
      <c r="HA2195">
        <f t="shared" si="647"/>
        <v>1</v>
      </c>
      <c r="HB2195">
        <f t="shared" si="608"/>
        <v>1</v>
      </c>
      <c r="HD2195">
        <f t="shared" si="609"/>
        <v>25</v>
      </c>
    </row>
    <row r="2196" spans="1:212" x14ac:dyDescent="0.2">
      <c r="A2196">
        <v>43</v>
      </c>
      <c r="B2196">
        <f t="shared" si="565"/>
        <v>43</v>
      </c>
      <c r="C2196">
        <f t="shared" si="651"/>
        <v>-0.17364817766693033</v>
      </c>
      <c r="D2196">
        <f t="shared" si="564"/>
        <v>0.96396997169217635</v>
      </c>
      <c r="E2196">
        <f t="shared" si="610"/>
        <v>3</v>
      </c>
      <c r="G2196">
        <f t="shared" si="567"/>
        <v>-13.297418619832047</v>
      </c>
      <c r="M2196">
        <f t="shared" si="649"/>
        <v>-0.34202014332566871</v>
      </c>
      <c r="N2196">
        <f t="shared" si="569"/>
        <v>0.8712885921207747</v>
      </c>
      <c r="O2196">
        <f t="shared" si="611"/>
        <v>-5</v>
      </c>
      <c r="P2196">
        <f t="shared" si="570"/>
        <v>-10.872961333902383</v>
      </c>
      <c r="Q2196">
        <f t="shared" si="571"/>
        <v>-10.872961333902385</v>
      </c>
      <c r="R2196">
        <f t="shared" si="650"/>
        <v>-0.49999999999999994</v>
      </c>
      <c r="S2196">
        <f t="shared" si="573"/>
        <v>6.025403784438832E-3</v>
      </c>
      <c r="U2196">
        <f t="shared" si="612"/>
        <v>-7</v>
      </c>
      <c r="X2196">
        <f t="shared" si="574"/>
        <v>-9.3833939954901346</v>
      </c>
      <c r="Z2196">
        <f t="shared" si="613"/>
        <v>-0.64278760968653925</v>
      </c>
      <c r="AA2196">
        <f t="shared" si="575"/>
        <v>-0.33955024554186941</v>
      </c>
      <c r="AB2196">
        <f t="shared" si="614"/>
        <v>43</v>
      </c>
      <c r="AC2196">
        <f t="shared" si="615"/>
        <v>-10</v>
      </c>
      <c r="AE2196">
        <f t="shared" si="576"/>
        <v>-8.4794981488239323</v>
      </c>
      <c r="AG2196">
        <f t="shared" si="616"/>
        <v>-0.76604444311897801</v>
      </c>
      <c r="AH2196">
        <f t="shared" si="577"/>
        <v>-0.67480883247810286</v>
      </c>
      <c r="AJ2196">
        <f t="shared" si="617"/>
        <v>-12</v>
      </c>
      <c r="AL2196">
        <f t="shared" si="578"/>
        <v>-6.3761020317433292</v>
      </c>
      <c r="AN2196">
        <f t="shared" si="618"/>
        <v>-0.8660254037844386</v>
      </c>
      <c r="AO2196">
        <f t="shared" si="579"/>
        <v>-0.98956369450923398</v>
      </c>
      <c r="AP2196">
        <f t="shared" si="580"/>
        <v>43</v>
      </c>
      <c r="AQ2196">
        <f t="shared" si="619"/>
        <v>-15</v>
      </c>
      <c r="AS2196">
        <f t="shared" si="581"/>
        <v>-3.8619594257254026</v>
      </c>
      <c r="AU2196">
        <f t="shared" si="620"/>
        <v>-0.93969262078590832</v>
      </c>
      <c r="AV2196">
        <f t="shared" si="582"/>
        <v>-1.2742511644260937</v>
      </c>
      <c r="AX2196">
        <f t="shared" si="621"/>
        <v>-18</v>
      </c>
      <c r="AZ2196">
        <f t="shared" si="583"/>
        <v>-7.136236504873715E-2</v>
      </c>
      <c r="BB2196">
        <f t="shared" si="622"/>
        <v>-0.98480775301220802</v>
      </c>
      <c r="BC2196">
        <f t="shared" si="584"/>
        <v>-1.5202211575140674</v>
      </c>
      <c r="BE2196">
        <f t="shared" si="623"/>
        <v>-21</v>
      </c>
      <c r="BG2196">
        <f t="shared" si="585"/>
        <v>5.7868969256944878</v>
      </c>
      <c r="BI2196">
        <f t="shared" si="624"/>
        <v>0</v>
      </c>
      <c r="BJ2196">
        <f t="shared" si="586"/>
        <v>1</v>
      </c>
      <c r="BL2196" t="e">
        <f t="shared" si="625"/>
        <v>#DIV/0!</v>
      </c>
      <c r="BN2196" t="e">
        <f t="shared" si="587"/>
        <v>#DIV/0!</v>
      </c>
      <c r="EL2196">
        <v>43</v>
      </c>
      <c r="EM2196">
        <f t="shared" si="588"/>
        <v>-285.7513075690336</v>
      </c>
      <c r="EN2196">
        <f t="shared" si="626"/>
        <v>2.4299999999999922</v>
      </c>
      <c r="EO2196" s="8">
        <f t="shared" si="627"/>
        <v>2</v>
      </c>
      <c r="EQ2196">
        <f t="shared" si="628"/>
        <v>0.17364817766693033</v>
      </c>
      <c r="ER2196">
        <f t="shared" si="589"/>
        <v>0.9986996072255625</v>
      </c>
      <c r="ES2196">
        <f t="shared" si="590"/>
        <v>-9.4692352970264508</v>
      </c>
      <c r="ET2196">
        <f t="shared" si="591"/>
        <v>17.660257631345079</v>
      </c>
      <c r="EU2196" s="8">
        <f t="shared" si="629"/>
        <v>4</v>
      </c>
      <c r="EW2196">
        <f t="shared" si="630"/>
        <v>0.34202014332566871</v>
      </c>
      <c r="EX2196">
        <f t="shared" si="592"/>
        <v>0.99441584371801539</v>
      </c>
      <c r="EZ2196">
        <f t="shared" si="593"/>
        <v>17.286082959411889</v>
      </c>
      <c r="FB2196" s="8">
        <f t="shared" si="648"/>
        <v>6</v>
      </c>
      <c r="FD2196">
        <f t="shared" si="631"/>
        <v>0.49999999999999994</v>
      </c>
      <c r="FE2196">
        <f t="shared" si="594"/>
        <v>0.9860254037844387</v>
      </c>
      <c r="FG2196">
        <f t="shared" si="595"/>
        <v>16.670248639404857</v>
      </c>
      <c r="FI2196" s="8">
        <f t="shared" si="632"/>
        <v>9</v>
      </c>
      <c r="FK2196">
        <f t="shared" si="633"/>
        <v>0.64278760968653925</v>
      </c>
      <c r="FL2196">
        <f t="shared" si="596"/>
        <v>0.9974479826061321</v>
      </c>
      <c r="FN2196">
        <f t="shared" si="597"/>
        <v>22.223152266939049</v>
      </c>
      <c r="FP2196" s="8">
        <f t="shared" si="634"/>
        <v>11</v>
      </c>
      <c r="FQ2196" s="8">
        <f t="shared" si="635"/>
        <v>43</v>
      </c>
      <c r="FR2196">
        <f t="shared" si="636"/>
        <v>0.76604444311897801</v>
      </c>
      <c r="FS2196">
        <f t="shared" si="598"/>
        <v>0.97984716465888966</v>
      </c>
      <c r="FT2196" t="e">
        <f t="shared" si="599"/>
        <v>#NUM!</v>
      </c>
      <c r="FU2196" t="e">
        <f t="shared" si="637"/>
        <v>#NUM!</v>
      </c>
      <c r="FW2196" s="8">
        <f t="shared" si="638"/>
        <v>14</v>
      </c>
      <c r="FY2196">
        <f t="shared" si="639"/>
        <v>0.8660254037844386</v>
      </c>
      <c r="FZ2196">
        <f t="shared" si="600"/>
        <v>0.98497422611928565</v>
      </c>
      <c r="GB2196">
        <f t="shared" si="601"/>
        <v>20.014539984388406</v>
      </c>
      <c r="GD2196" s="8">
        <f t="shared" si="640"/>
        <v>17</v>
      </c>
      <c r="GF2196">
        <f t="shared" si="641"/>
        <v>0.93969262078590832</v>
      </c>
      <c r="GG2196">
        <f t="shared" si="602"/>
        <v>0.98101112546008662</v>
      </c>
      <c r="GI2196">
        <f t="shared" si="603"/>
        <v>19.840028985185313</v>
      </c>
      <c r="GK2196" s="8">
        <f t="shared" si="642"/>
        <v>20</v>
      </c>
      <c r="GM2196">
        <f t="shared" si="643"/>
        <v>0.98480775301220802</v>
      </c>
      <c r="GN2196">
        <f t="shared" si="604"/>
        <v>0.96149438007669685</v>
      </c>
      <c r="GP2196">
        <f t="shared" si="605"/>
        <v>18.023394859135646</v>
      </c>
      <c r="GR2196" s="8">
        <f t="shared" si="644"/>
        <v>20</v>
      </c>
      <c r="GT2196">
        <f t="shared" si="645"/>
        <v>0.98480775301220802</v>
      </c>
      <c r="GU2196">
        <f t="shared" si="606"/>
        <v>0.96149438007669685</v>
      </c>
      <c r="GW2196">
        <f t="shared" si="607"/>
        <v>18.023394859135646</v>
      </c>
      <c r="GY2196" s="8">
        <f t="shared" si="646"/>
        <v>25</v>
      </c>
      <c r="HA2196">
        <f t="shared" si="647"/>
        <v>1</v>
      </c>
      <c r="HB2196">
        <f t="shared" si="608"/>
        <v>1</v>
      </c>
      <c r="HD2196">
        <f t="shared" si="609"/>
        <v>25</v>
      </c>
    </row>
    <row r="2197" spans="1:212" x14ac:dyDescent="0.2">
      <c r="A2197">
        <v>44</v>
      </c>
      <c r="B2197">
        <f t="shared" si="565"/>
        <v>44</v>
      </c>
      <c r="C2197">
        <f t="shared" si="651"/>
        <v>-0.17364817766693033</v>
      </c>
      <c r="D2197">
        <f t="shared" si="564"/>
        <v>0.96396997169217635</v>
      </c>
      <c r="E2197">
        <f t="shared" si="610"/>
        <v>3</v>
      </c>
      <c r="G2197">
        <f t="shared" si="567"/>
        <v>-13.297418619832047</v>
      </c>
      <c r="M2197">
        <f t="shared" si="649"/>
        <v>-0.34202014332566871</v>
      </c>
      <c r="N2197">
        <f t="shared" si="569"/>
        <v>0.8712885921207747</v>
      </c>
      <c r="O2197">
        <f t="shared" si="611"/>
        <v>-5</v>
      </c>
      <c r="P2197">
        <f t="shared" si="570"/>
        <v>-10.872961333902383</v>
      </c>
      <c r="Q2197">
        <f t="shared" si="571"/>
        <v>-10.872961333902385</v>
      </c>
      <c r="R2197">
        <f t="shared" si="650"/>
        <v>-0.49999999999999994</v>
      </c>
      <c r="S2197">
        <f t="shared" si="573"/>
        <v>-1.3974596215561186E-2</v>
      </c>
      <c r="U2197">
        <f t="shared" si="612"/>
        <v>-7</v>
      </c>
      <c r="X2197">
        <f t="shared" si="574"/>
        <v>-9.3833939954901346</v>
      </c>
      <c r="Z2197">
        <f t="shared" si="613"/>
        <v>-0.64278760968653925</v>
      </c>
      <c r="AA2197">
        <f t="shared" si="575"/>
        <v>-0.36526174992933103</v>
      </c>
      <c r="AB2197">
        <f t="shared" si="614"/>
        <v>44</v>
      </c>
      <c r="AC2197">
        <f t="shared" si="615"/>
        <v>-10</v>
      </c>
      <c r="AE2197">
        <f t="shared" si="576"/>
        <v>-8.4794981488239323</v>
      </c>
      <c r="AG2197">
        <f t="shared" si="616"/>
        <v>-0.76604444311897801</v>
      </c>
      <c r="AH2197">
        <f t="shared" si="577"/>
        <v>-0.70545061020286182</v>
      </c>
      <c r="AJ2197">
        <f t="shared" si="617"/>
        <v>-12</v>
      </c>
      <c r="AL2197">
        <f t="shared" si="578"/>
        <v>-6.3761020317433292</v>
      </c>
      <c r="AN2197">
        <f t="shared" si="618"/>
        <v>-0.8660254037844386</v>
      </c>
      <c r="AO2197">
        <f t="shared" si="579"/>
        <v>-1.0242047106606118</v>
      </c>
      <c r="AP2197">
        <f t="shared" si="580"/>
        <v>44</v>
      </c>
      <c r="AQ2197">
        <f t="shared" si="619"/>
        <v>-15</v>
      </c>
      <c r="AS2197">
        <f t="shared" si="581"/>
        <v>-3.8619594257254026</v>
      </c>
      <c r="AU2197">
        <f t="shared" si="620"/>
        <v>-0.93969262078590832</v>
      </c>
      <c r="AV2197">
        <f t="shared" si="582"/>
        <v>-1.3118388692575298</v>
      </c>
      <c r="AX2197">
        <f t="shared" si="621"/>
        <v>-18</v>
      </c>
      <c r="AZ2197">
        <f t="shared" si="583"/>
        <v>-7.136236504873715E-2</v>
      </c>
      <c r="BB2197">
        <f t="shared" si="622"/>
        <v>-0.98480775301220802</v>
      </c>
      <c r="BC2197">
        <f t="shared" si="584"/>
        <v>-1.5596134676345557</v>
      </c>
      <c r="BE2197">
        <f t="shared" si="623"/>
        <v>-21</v>
      </c>
      <c r="BG2197">
        <f t="shared" si="585"/>
        <v>5.7868969256944878</v>
      </c>
      <c r="BI2197">
        <f t="shared" si="624"/>
        <v>0</v>
      </c>
      <c r="BJ2197">
        <f t="shared" si="586"/>
        <v>1</v>
      </c>
      <c r="BL2197" t="e">
        <f t="shared" si="625"/>
        <v>#DIV/0!</v>
      </c>
      <c r="BN2197" t="e">
        <f t="shared" si="587"/>
        <v>#DIV/0!</v>
      </c>
      <c r="EL2197">
        <v>44</v>
      </c>
      <c r="EM2197">
        <f t="shared" si="588"/>
        <v>-285.7513075690336</v>
      </c>
      <c r="EN2197">
        <f t="shared" si="626"/>
        <v>2.439999999999992</v>
      </c>
      <c r="EO2197" s="8">
        <f t="shared" si="627"/>
        <v>2</v>
      </c>
      <c r="EQ2197">
        <f t="shared" si="628"/>
        <v>0.17364817766693033</v>
      </c>
      <c r="ER2197">
        <f t="shared" si="589"/>
        <v>0.9986996072255625</v>
      </c>
      <c r="ES2197">
        <f t="shared" si="590"/>
        <v>-9.4692352970264508</v>
      </c>
      <c r="ET2197">
        <f t="shared" si="591"/>
        <v>17.660257631345079</v>
      </c>
      <c r="EU2197" s="8">
        <f t="shared" si="629"/>
        <v>4</v>
      </c>
      <c r="EW2197">
        <f t="shared" si="630"/>
        <v>0.34202014332566871</v>
      </c>
      <c r="EX2197">
        <f t="shared" si="592"/>
        <v>0.99441584371801539</v>
      </c>
      <c r="EZ2197">
        <f t="shared" si="593"/>
        <v>17.286082959411889</v>
      </c>
      <c r="FB2197" s="8">
        <f t="shared" si="648"/>
        <v>6</v>
      </c>
      <c r="FD2197">
        <f t="shared" si="631"/>
        <v>0.49999999999999994</v>
      </c>
      <c r="FE2197">
        <f t="shared" si="594"/>
        <v>0.9860254037844387</v>
      </c>
      <c r="FG2197">
        <f t="shared" si="595"/>
        <v>16.670248639404857</v>
      </c>
      <c r="FI2197" s="8">
        <f t="shared" si="632"/>
        <v>9</v>
      </c>
      <c r="FK2197">
        <f t="shared" si="633"/>
        <v>0.64278760968653925</v>
      </c>
      <c r="FL2197">
        <f t="shared" si="596"/>
        <v>0.9974479826061321</v>
      </c>
      <c r="FN2197">
        <f t="shared" si="597"/>
        <v>22.223152266939049</v>
      </c>
      <c r="FP2197" s="8">
        <f t="shared" si="634"/>
        <v>11</v>
      </c>
      <c r="FQ2197" s="8">
        <f t="shared" si="635"/>
        <v>44</v>
      </c>
      <c r="FR2197">
        <f t="shared" si="636"/>
        <v>0.76604444311897801</v>
      </c>
      <c r="FS2197">
        <f t="shared" si="598"/>
        <v>0.97984716465888966</v>
      </c>
      <c r="FT2197" t="e">
        <f t="shared" si="599"/>
        <v>#NUM!</v>
      </c>
      <c r="FU2197" t="e">
        <f t="shared" si="637"/>
        <v>#NUM!</v>
      </c>
      <c r="FW2197" s="8">
        <f t="shared" si="638"/>
        <v>14</v>
      </c>
      <c r="FY2197">
        <f t="shared" si="639"/>
        <v>0.8660254037844386</v>
      </c>
      <c r="FZ2197">
        <f t="shared" si="600"/>
        <v>0.98497422611928565</v>
      </c>
      <c r="GB2197">
        <f t="shared" si="601"/>
        <v>20.014539984388406</v>
      </c>
      <c r="GD2197" s="8">
        <f t="shared" si="640"/>
        <v>17</v>
      </c>
      <c r="GF2197">
        <f t="shared" si="641"/>
        <v>0.93969262078590832</v>
      </c>
      <c r="GG2197">
        <f t="shared" si="602"/>
        <v>0.98101112546008662</v>
      </c>
      <c r="GI2197">
        <f t="shared" si="603"/>
        <v>19.840028985185313</v>
      </c>
      <c r="GK2197" s="8">
        <f t="shared" si="642"/>
        <v>20</v>
      </c>
      <c r="GM2197">
        <f t="shared" si="643"/>
        <v>0.98480775301220802</v>
      </c>
      <c r="GN2197">
        <f t="shared" si="604"/>
        <v>0.96149438007669685</v>
      </c>
      <c r="GP2197">
        <f t="shared" si="605"/>
        <v>18.023394859135646</v>
      </c>
      <c r="GR2197" s="8">
        <f t="shared" si="644"/>
        <v>20</v>
      </c>
      <c r="GT2197">
        <f t="shared" si="645"/>
        <v>0.98480775301220802</v>
      </c>
      <c r="GU2197">
        <f t="shared" si="606"/>
        <v>0.96149438007669685</v>
      </c>
      <c r="GW2197">
        <f t="shared" si="607"/>
        <v>18.023394859135646</v>
      </c>
      <c r="GY2197" s="8">
        <f t="shared" si="646"/>
        <v>25</v>
      </c>
      <c r="HA2197">
        <f t="shared" si="647"/>
        <v>1</v>
      </c>
      <c r="HB2197">
        <f t="shared" si="608"/>
        <v>1</v>
      </c>
      <c r="HD2197">
        <f t="shared" si="609"/>
        <v>25</v>
      </c>
    </row>
    <row r="2198" spans="1:212" x14ac:dyDescent="0.2">
      <c r="A2198">
        <v>45</v>
      </c>
      <c r="B2198">
        <f t="shared" si="565"/>
        <v>45</v>
      </c>
      <c r="C2198">
        <f t="shared" si="651"/>
        <v>-0.17364817766693033</v>
      </c>
      <c r="D2198">
        <f t="shared" si="564"/>
        <v>0.96396997169217635</v>
      </c>
      <c r="E2198">
        <f t="shared" si="610"/>
        <v>3</v>
      </c>
      <c r="G2198">
        <f t="shared" si="567"/>
        <v>-13.297418619832047</v>
      </c>
      <c r="M2198">
        <f t="shared" si="649"/>
        <v>-0.34202014332566871</v>
      </c>
      <c r="N2198">
        <f t="shared" si="569"/>
        <v>0.8712885921207747</v>
      </c>
      <c r="O2198">
        <f t="shared" si="611"/>
        <v>-5</v>
      </c>
      <c r="P2198">
        <f t="shared" si="570"/>
        <v>-10.872961333902383</v>
      </c>
      <c r="Q2198">
        <f t="shared" si="571"/>
        <v>-10.872961333902385</v>
      </c>
      <c r="R2198">
        <f t="shared" si="650"/>
        <v>-0.49999999999999994</v>
      </c>
      <c r="S2198">
        <f t="shared" si="573"/>
        <v>-3.3974596215561204E-2</v>
      </c>
      <c r="U2198">
        <f t="shared" si="612"/>
        <v>-7</v>
      </c>
      <c r="X2198">
        <f t="shared" si="574"/>
        <v>-9.3833939954901346</v>
      </c>
      <c r="Z2198">
        <f t="shared" si="613"/>
        <v>-0.64278760968653925</v>
      </c>
      <c r="AA2198">
        <f t="shared" si="575"/>
        <v>-0.39097325431679264</v>
      </c>
      <c r="AB2198">
        <f t="shared" si="614"/>
        <v>45</v>
      </c>
      <c r="AC2198">
        <f t="shared" si="615"/>
        <v>-10</v>
      </c>
      <c r="AE2198">
        <f t="shared" si="576"/>
        <v>-8.4794981488239323</v>
      </c>
      <c r="AG2198">
        <f t="shared" si="616"/>
        <v>-0.76604444311897801</v>
      </c>
      <c r="AH2198">
        <f t="shared" si="577"/>
        <v>-0.73609238792762099</v>
      </c>
      <c r="AJ2198">
        <f t="shared" si="617"/>
        <v>-12</v>
      </c>
      <c r="AL2198">
        <f t="shared" si="578"/>
        <v>-6.3761020317433292</v>
      </c>
      <c r="AN2198">
        <f t="shared" si="618"/>
        <v>-0.8660254037844386</v>
      </c>
      <c r="AO2198">
        <f t="shared" si="579"/>
        <v>-1.0588457268119891</v>
      </c>
      <c r="AP2198">
        <f t="shared" si="580"/>
        <v>45</v>
      </c>
      <c r="AQ2198">
        <f t="shared" si="619"/>
        <v>-15</v>
      </c>
      <c r="AS2198">
        <f t="shared" si="581"/>
        <v>-3.8619594257254026</v>
      </c>
      <c r="AU2198">
        <f t="shared" si="620"/>
        <v>-0.93969262078590832</v>
      </c>
      <c r="AV2198">
        <f t="shared" si="582"/>
        <v>-1.3494265740889662</v>
      </c>
      <c r="AX2198">
        <f t="shared" si="621"/>
        <v>-18</v>
      </c>
      <c r="AZ2198">
        <f t="shared" si="583"/>
        <v>-7.136236504873715E-2</v>
      </c>
      <c r="BB2198">
        <f t="shared" si="622"/>
        <v>-0.98480775301220802</v>
      </c>
      <c r="BC2198">
        <f t="shared" si="584"/>
        <v>-1.5990057777550439</v>
      </c>
      <c r="BE2198">
        <f t="shared" si="623"/>
        <v>-21</v>
      </c>
      <c r="BG2198">
        <f t="shared" si="585"/>
        <v>5.7868969256944878</v>
      </c>
      <c r="BI2198">
        <f t="shared" si="624"/>
        <v>0</v>
      </c>
      <c r="BJ2198">
        <f t="shared" si="586"/>
        <v>1</v>
      </c>
      <c r="BL2198" t="e">
        <f t="shared" si="625"/>
        <v>#DIV/0!</v>
      </c>
      <c r="BN2198" t="e">
        <f t="shared" si="587"/>
        <v>#DIV/0!</v>
      </c>
      <c r="EK2198">
        <v>1.0010254037844386</v>
      </c>
      <c r="EL2198">
        <v>45</v>
      </c>
      <c r="EM2198">
        <f t="shared" si="588"/>
        <v>-285.7513075690336</v>
      </c>
      <c r="EN2198">
        <f t="shared" si="626"/>
        <v>2.4499999999999917</v>
      </c>
      <c r="EO2198" s="8">
        <f t="shared" si="627"/>
        <v>2</v>
      </c>
      <c r="EQ2198">
        <f t="shared" si="628"/>
        <v>0.17364817766693033</v>
      </c>
      <c r="ER2198">
        <f t="shared" si="589"/>
        <v>0.9986996072255625</v>
      </c>
      <c r="ES2198">
        <f t="shared" si="590"/>
        <v>-9.4692352970264508</v>
      </c>
      <c r="ET2198">
        <f t="shared" si="591"/>
        <v>17.660257631345079</v>
      </c>
      <c r="EU2198" s="8">
        <f t="shared" si="629"/>
        <v>4</v>
      </c>
      <c r="EW2198">
        <f t="shared" si="630"/>
        <v>0.34202014332566871</v>
      </c>
      <c r="EX2198">
        <f t="shared" si="592"/>
        <v>0.99441584371801539</v>
      </c>
      <c r="EZ2198">
        <f t="shared" si="593"/>
        <v>17.286082959411889</v>
      </c>
      <c r="FB2198" s="8">
        <f t="shared" si="648"/>
        <v>6</v>
      </c>
      <c r="FD2198">
        <f t="shared" si="631"/>
        <v>0.49999999999999994</v>
      </c>
      <c r="FE2198">
        <f t="shared" si="594"/>
        <v>0.9860254037844387</v>
      </c>
      <c r="FG2198">
        <f t="shared" si="595"/>
        <v>16.670248639404857</v>
      </c>
      <c r="FI2198" s="8">
        <f t="shared" si="632"/>
        <v>9</v>
      </c>
      <c r="FK2198">
        <f t="shared" si="633"/>
        <v>0.64278760968653925</v>
      </c>
      <c r="FL2198">
        <f t="shared" si="596"/>
        <v>0.9974479826061321</v>
      </c>
      <c r="FN2198">
        <f t="shared" si="597"/>
        <v>22.223152266939049</v>
      </c>
      <c r="FP2198" s="8">
        <f t="shared" si="634"/>
        <v>11</v>
      </c>
      <c r="FQ2198" s="8">
        <f t="shared" si="635"/>
        <v>45</v>
      </c>
      <c r="FR2198">
        <f t="shared" si="636"/>
        <v>0.76604444311897801</v>
      </c>
      <c r="FS2198">
        <f t="shared" si="598"/>
        <v>0.97984716465888966</v>
      </c>
      <c r="FT2198" t="e">
        <f t="shared" si="599"/>
        <v>#NUM!</v>
      </c>
      <c r="FU2198" t="e">
        <f t="shared" si="637"/>
        <v>#NUM!</v>
      </c>
      <c r="FW2198" s="8">
        <f t="shared" si="638"/>
        <v>14</v>
      </c>
      <c r="FY2198">
        <f t="shared" si="639"/>
        <v>0.8660254037844386</v>
      </c>
      <c r="FZ2198">
        <f t="shared" si="600"/>
        <v>0.98497422611928565</v>
      </c>
      <c r="GB2198">
        <f t="shared" si="601"/>
        <v>20.014539984388406</v>
      </c>
      <c r="GD2198" s="8">
        <f t="shared" si="640"/>
        <v>17</v>
      </c>
      <c r="GF2198">
        <f t="shared" si="641"/>
        <v>0.93969262078590832</v>
      </c>
      <c r="GG2198">
        <f t="shared" si="602"/>
        <v>0.98101112546008662</v>
      </c>
      <c r="GI2198">
        <f t="shared" si="603"/>
        <v>19.840028985185313</v>
      </c>
      <c r="GK2198" s="8">
        <f t="shared" si="642"/>
        <v>20</v>
      </c>
      <c r="GM2198">
        <f t="shared" si="643"/>
        <v>0.98480775301220802</v>
      </c>
      <c r="GN2198">
        <f t="shared" si="604"/>
        <v>0.96149438007669685</v>
      </c>
      <c r="GP2198">
        <f t="shared" si="605"/>
        <v>18.023394859135646</v>
      </c>
      <c r="GR2198" s="8">
        <f t="shared" si="644"/>
        <v>20</v>
      </c>
      <c r="GT2198">
        <f t="shared" si="645"/>
        <v>0.98480775301220802</v>
      </c>
      <c r="GU2198">
        <f t="shared" si="606"/>
        <v>0.96149438007669685</v>
      </c>
      <c r="GW2198">
        <f t="shared" si="607"/>
        <v>18.023394859135646</v>
      </c>
      <c r="GY2198" s="8">
        <f t="shared" si="646"/>
        <v>25</v>
      </c>
      <c r="HA2198">
        <f t="shared" si="647"/>
        <v>1</v>
      </c>
      <c r="HB2198">
        <f t="shared" si="608"/>
        <v>1</v>
      </c>
      <c r="HD2198">
        <f t="shared" si="609"/>
        <v>25</v>
      </c>
    </row>
    <row r="2199" spans="1:212" x14ac:dyDescent="0.2">
      <c r="A2199">
        <v>46</v>
      </c>
      <c r="B2199">
        <f t="shared" si="565"/>
        <v>46</v>
      </c>
      <c r="C2199">
        <f t="shared" si="651"/>
        <v>-0.17364817766693033</v>
      </c>
      <c r="D2199">
        <f t="shared" si="564"/>
        <v>0.96396997169217635</v>
      </c>
      <c r="E2199">
        <f t="shared" si="610"/>
        <v>3</v>
      </c>
      <c r="G2199">
        <f t="shared" si="567"/>
        <v>-13.297418619832047</v>
      </c>
      <c r="M2199">
        <f t="shared" si="649"/>
        <v>-0.34202014332566871</v>
      </c>
      <c r="N2199">
        <f t="shared" si="569"/>
        <v>0.8712885921207747</v>
      </c>
      <c r="O2199">
        <f t="shared" si="611"/>
        <v>-5</v>
      </c>
      <c r="P2199">
        <f t="shared" si="570"/>
        <v>-10.872961333902383</v>
      </c>
      <c r="Q2199">
        <f t="shared" si="571"/>
        <v>-10.872961333902385</v>
      </c>
      <c r="R2199">
        <f t="shared" si="650"/>
        <v>-0.49999999999999994</v>
      </c>
      <c r="S2199">
        <f t="shared" si="573"/>
        <v>-5.397459621556111E-2</v>
      </c>
      <c r="U2199">
        <f t="shared" si="612"/>
        <v>-7</v>
      </c>
      <c r="X2199">
        <f t="shared" si="574"/>
        <v>-9.3833939954901346</v>
      </c>
      <c r="Z2199">
        <f t="shared" si="613"/>
        <v>-0.64278760968653925</v>
      </c>
      <c r="AA2199">
        <f t="shared" si="575"/>
        <v>-0.41668475870425425</v>
      </c>
      <c r="AB2199">
        <f t="shared" si="614"/>
        <v>46</v>
      </c>
      <c r="AC2199">
        <f t="shared" si="615"/>
        <v>-10</v>
      </c>
      <c r="AE2199">
        <f t="shared" si="576"/>
        <v>-8.4794981488239323</v>
      </c>
      <c r="AG2199">
        <f t="shared" si="616"/>
        <v>-0.76604444311897801</v>
      </c>
      <c r="AH2199">
        <f t="shared" si="577"/>
        <v>-0.76673416565238017</v>
      </c>
      <c r="AJ2199">
        <f t="shared" si="617"/>
        <v>-12</v>
      </c>
      <c r="AL2199">
        <f t="shared" si="578"/>
        <v>-6.3761020317433292</v>
      </c>
      <c r="AN2199">
        <f t="shared" si="618"/>
        <v>-0.8660254037844386</v>
      </c>
      <c r="AO2199">
        <f t="shared" si="579"/>
        <v>-1.0934867429633668</v>
      </c>
      <c r="AP2199">
        <f t="shared" si="580"/>
        <v>46</v>
      </c>
      <c r="AQ2199">
        <f t="shared" si="619"/>
        <v>-15</v>
      </c>
      <c r="AS2199">
        <f t="shared" si="581"/>
        <v>-3.8619594257254026</v>
      </c>
      <c r="AU2199">
        <f t="shared" si="620"/>
        <v>-0.93969262078590832</v>
      </c>
      <c r="AV2199">
        <f t="shared" si="582"/>
        <v>-1.3870142789204025</v>
      </c>
      <c r="AX2199">
        <f t="shared" si="621"/>
        <v>-18</v>
      </c>
      <c r="AZ2199">
        <f t="shared" si="583"/>
        <v>-7.136236504873715E-2</v>
      </c>
      <c r="BB2199">
        <f t="shared" si="622"/>
        <v>-0.98480775301220802</v>
      </c>
      <c r="BC2199">
        <f t="shared" si="584"/>
        <v>-1.6383980878755322</v>
      </c>
      <c r="BE2199">
        <f t="shared" si="623"/>
        <v>-21</v>
      </c>
      <c r="BG2199">
        <f t="shared" si="585"/>
        <v>5.7868969256944878</v>
      </c>
      <c r="BI2199">
        <f t="shared" si="624"/>
        <v>0</v>
      </c>
      <c r="BJ2199">
        <f t="shared" si="586"/>
        <v>1</v>
      </c>
      <c r="BL2199" t="e">
        <f t="shared" si="625"/>
        <v>#DIV/0!</v>
      </c>
      <c r="BN2199" t="e">
        <f t="shared" si="587"/>
        <v>#DIV/0!</v>
      </c>
      <c r="EL2199">
        <v>46</v>
      </c>
      <c r="EM2199">
        <f t="shared" si="588"/>
        <v>-285.7513075690336</v>
      </c>
      <c r="EN2199">
        <f t="shared" si="626"/>
        <v>2.4599999999999915</v>
      </c>
      <c r="EO2199" s="8">
        <f t="shared" si="627"/>
        <v>2</v>
      </c>
      <c r="EQ2199">
        <f t="shared" si="628"/>
        <v>0.17364817766693033</v>
      </c>
      <c r="ER2199">
        <f t="shared" si="589"/>
        <v>0.9986996072255625</v>
      </c>
      <c r="ES2199">
        <f t="shared" si="590"/>
        <v>-9.4692352970264508</v>
      </c>
      <c r="ET2199">
        <f t="shared" si="591"/>
        <v>17.660257631345079</v>
      </c>
      <c r="EU2199" s="8">
        <f t="shared" si="629"/>
        <v>4</v>
      </c>
      <c r="EW2199">
        <f t="shared" si="630"/>
        <v>0.34202014332566871</v>
      </c>
      <c r="EX2199">
        <f t="shared" si="592"/>
        <v>0.99441584371801539</v>
      </c>
      <c r="EZ2199">
        <f t="shared" si="593"/>
        <v>17.286082959411889</v>
      </c>
      <c r="FB2199" s="8">
        <f t="shared" si="648"/>
        <v>6</v>
      </c>
      <c r="FD2199">
        <f t="shared" si="631"/>
        <v>0.49999999999999994</v>
      </c>
      <c r="FE2199">
        <f t="shared" si="594"/>
        <v>0.9860254037844387</v>
      </c>
      <c r="FG2199">
        <f t="shared" si="595"/>
        <v>16.670248639404857</v>
      </c>
      <c r="FI2199" s="8">
        <f t="shared" si="632"/>
        <v>9</v>
      </c>
      <c r="FK2199">
        <f t="shared" si="633"/>
        <v>0.64278760968653925</v>
      </c>
      <c r="FL2199">
        <f t="shared" si="596"/>
        <v>0.9974479826061321</v>
      </c>
      <c r="FN2199">
        <f t="shared" si="597"/>
        <v>22.223152266939049</v>
      </c>
      <c r="FP2199" s="8">
        <f t="shared" si="634"/>
        <v>11</v>
      </c>
      <c r="FQ2199" s="8">
        <f t="shared" si="635"/>
        <v>46</v>
      </c>
      <c r="FR2199">
        <f t="shared" si="636"/>
        <v>0.76604444311897801</v>
      </c>
      <c r="FS2199">
        <f t="shared" si="598"/>
        <v>0.97984716465888966</v>
      </c>
      <c r="FT2199" t="e">
        <f t="shared" si="599"/>
        <v>#NUM!</v>
      </c>
      <c r="FU2199" t="e">
        <f t="shared" si="637"/>
        <v>#NUM!</v>
      </c>
      <c r="FW2199" s="8">
        <f t="shared" si="638"/>
        <v>14</v>
      </c>
      <c r="FY2199">
        <f t="shared" si="639"/>
        <v>0.8660254037844386</v>
      </c>
      <c r="FZ2199">
        <f t="shared" si="600"/>
        <v>0.98497422611928565</v>
      </c>
      <c r="GB2199">
        <f t="shared" si="601"/>
        <v>20.014539984388406</v>
      </c>
      <c r="GD2199" s="8">
        <f t="shared" si="640"/>
        <v>17</v>
      </c>
      <c r="GF2199">
        <f t="shared" si="641"/>
        <v>0.93969262078590832</v>
      </c>
      <c r="GG2199">
        <f t="shared" si="602"/>
        <v>0.98101112546008662</v>
      </c>
      <c r="GI2199">
        <f t="shared" si="603"/>
        <v>19.840028985185313</v>
      </c>
      <c r="GK2199" s="8">
        <f t="shared" si="642"/>
        <v>20</v>
      </c>
      <c r="GM2199">
        <f t="shared" si="643"/>
        <v>0.98480775301220802</v>
      </c>
      <c r="GN2199">
        <f t="shared" si="604"/>
        <v>0.96149438007669685</v>
      </c>
      <c r="GP2199">
        <f t="shared" si="605"/>
        <v>18.023394859135646</v>
      </c>
      <c r="GR2199" s="8">
        <f t="shared" si="644"/>
        <v>20</v>
      </c>
      <c r="GT2199">
        <f t="shared" si="645"/>
        <v>0.98480775301220802</v>
      </c>
      <c r="GU2199">
        <f t="shared" si="606"/>
        <v>0.96149438007669685</v>
      </c>
      <c r="GW2199">
        <f t="shared" si="607"/>
        <v>18.023394859135646</v>
      </c>
      <c r="GY2199" s="8">
        <f t="shared" si="646"/>
        <v>25</v>
      </c>
      <c r="HA2199">
        <f t="shared" si="647"/>
        <v>1</v>
      </c>
      <c r="HB2199">
        <f t="shared" si="608"/>
        <v>1</v>
      </c>
      <c r="HD2199">
        <f t="shared" si="609"/>
        <v>25</v>
      </c>
    </row>
    <row r="2200" spans="1:212" x14ac:dyDescent="0.2">
      <c r="A2200">
        <v>47</v>
      </c>
      <c r="B2200">
        <f t="shared" si="565"/>
        <v>47</v>
      </c>
      <c r="C2200">
        <f t="shared" si="651"/>
        <v>-0.17364817766693033</v>
      </c>
      <c r="D2200">
        <f t="shared" si="564"/>
        <v>0.96396997169217635</v>
      </c>
      <c r="E2200">
        <f t="shared" si="610"/>
        <v>3</v>
      </c>
      <c r="G2200">
        <f t="shared" si="567"/>
        <v>-13.297418619832047</v>
      </c>
      <c r="M2200">
        <f t="shared" si="649"/>
        <v>-0.34202014332566871</v>
      </c>
      <c r="N2200">
        <f t="shared" si="569"/>
        <v>0.8712885921207747</v>
      </c>
      <c r="O2200">
        <f t="shared" si="611"/>
        <v>-5</v>
      </c>
      <c r="P2200">
        <f t="shared" si="570"/>
        <v>-10.872961333902383</v>
      </c>
      <c r="Q2200">
        <f t="shared" si="571"/>
        <v>-10.872961333902385</v>
      </c>
      <c r="R2200">
        <f t="shared" si="650"/>
        <v>-0.49999999999999994</v>
      </c>
      <c r="S2200">
        <f t="shared" si="573"/>
        <v>-7.3974596215561128E-2</v>
      </c>
      <c r="U2200">
        <f t="shared" si="612"/>
        <v>-7</v>
      </c>
      <c r="X2200">
        <f t="shared" si="574"/>
        <v>-9.3833939954901346</v>
      </c>
      <c r="Z2200">
        <f t="shared" si="613"/>
        <v>-0.64278760968653925</v>
      </c>
      <c r="AA2200">
        <f t="shared" si="575"/>
        <v>-0.44239626309171565</v>
      </c>
      <c r="AB2200">
        <f t="shared" si="614"/>
        <v>47</v>
      </c>
      <c r="AC2200">
        <f t="shared" si="615"/>
        <v>-10</v>
      </c>
      <c r="AE2200">
        <f t="shared" si="576"/>
        <v>-8.4794981488239323</v>
      </c>
      <c r="AG2200">
        <f t="shared" si="616"/>
        <v>-0.76604444311897801</v>
      </c>
      <c r="AH2200">
        <f t="shared" si="577"/>
        <v>-0.79737594337713935</v>
      </c>
      <c r="AJ2200">
        <f t="shared" si="617"/>
        <v>-12</v>
      </c>
      <c r="AL2200">
        <f t="shared" si="578"/>
        <v>-6.3761020317433292</v>
      </c>
      <c r="AN2200">
        <f t="shared" si="618"/>
        <v>-0.8660254037844386</v>
      </c>
      <c r="AO2200">
        <f t="shared" si="579"/>
        <v>-1.1281277591147441</v>
      </c>
      <c r="AP2200">
        <f t="shared" si="580"/>
        <v>47</v>
      </c>
      <c r="AQ2200">
        <f t="shared" si="619"/>
        <v>-15</v>
      </c>
      <c r="AS2200">
        <f t="shared" si="581"/>
        <v>-3.8619594257254026</v>
      </c>
      <c r="AU2200">
        <f t="shared" si="620"/>
        <v>-0.93969262078590832</v>
      </c>
      <c r="AV2200">
        <f t="shared" si="582"/>
        <v>-1.4246019837518389</v>
      </c>
      <c r="AX2200">
        <f t="shared" si="621"/>
        <v>-18</v>
      </c>
      <c r="AZ2200">
        <f t="shared" si="583"/>
        <v>-7.136236504873715E-2</v>
      </c>
      <c r="BB2200">
        <f t="shared" si="622"/>
        <v>-0.98480775301220802</v>
      </c>
      <c r="BC2200">
        <f t="shared" si="584"/>
        <v>-1.6777903979960205</v>
      </c>
      <c r="BE2200">
        <f t="shared" si="623"/>
        <v>-21</v>
      </c>
      <c r="BG2200">
        <f t="shared" si="585"/>
        <v>5.7868969256944878</v>
      </c>
      <c r="BI2200">
        <f t="shared" si="624"/>
        <v>0</v>
      </c>
      <c r="BJ2200">
        <f t="shared" si="586"/>
        <v>1</v>
      </c>
      <c r="BL2200" t="e">
        <f t="shared" si="625"/>
        <v>#DIV/0!</v>
      </c>
      <c r="BN2200" t="e">
        <f t="shared" si="587"/>
        <v>#DIV/0!</v>
      </c>
      <c r="EL2200">
        <v>47</v>
      </c>
      <c r="EM2200">
        <f t="shared" si="588"/>
        <v>-285.7513075690336</v>
      </c>
      <c r="EN2200">
        <f t="shared" si="626"/>
        <v>2.4699999999999913</v>
      </c>
      <c r="EO2200" s="8">
        <f t="shared" si="627"/>
        <v>2</v>
      </c>
      <c r="EQ2200">
        <f t="shared" si="628"/>
        <v>0.17364817766693033</v>
      </c>
      <c r="ER2200">
        <f t="shared" si="589"/>
        <v>0.9986996072255625</v>
      </c>
      <c r="ES2200">
        <f t="shared" si="590"/>
        <v>-9.4692352970264508</v>
      </c>
      <c r="ET2200">
        <f t="shared" si="591"/>
        <v>17.660257631345079</v>
      </c>
      <c r="EU2200" s="8">
        <f t="shared" si="629"/>
        <v>4</v>
      </c>
      <c r="EW2200">
        <f t="shared" si="630"/>
        <v>0.34202014332566871</v>
      </c>
      <c r="EX2200">
        <f t="shared" si="592"/>
        <v>0.99441584371801539</v>
      </c>
      <c r="EZ2200">
        <f t="shared" si="593"/>
        <v>17.286082959411889</v>
      </c>
      <c r="FB2200" s="8">
        <f t="shared" si="648"/>
        <v>6</v>
      </c>
      <c r="FD2200">
        <f t="shared" si="631"/>
        <v>0.49999999999999994</v>
      </c>
      <c r="FE2200">
        <f t="shared" si="594"/>
        <v>0.9860254037844387</v>
      </c>
      <c r="FG2200">
        <f t="shared" si="595"/>
        <v>16.670248639404857</v>
      </c>
      <c r="FI2200" s="8">
        <f t="shared" si="632"/>
        <v>9</v>
      </c>
      <c r="FK2200">
        <f t="shared" si="633"/>
        <v>0.64278760968653925</v>
      </c>
      <c r="FL2200">
        <f t="shared" si="596"/>
        <v>0.9974479826061321</v>
      </c>
      <c r="FN2200">
        <f t="shared" si="597"/>
        <v>22.223152266939049</v>
      </c>
      <c r="FP2200" s="8">
        <f t="shared" si="634"/>
        <v>11</v>
      </c>
      <c r="FQ2200" s="8">
        <f t="shared" si="635"/>
        <v>47</v>
      </c>
      <c r="FR2200">
        <f t="shared" si="636"/>
        <v>0.76604444311897801</v>
      </c>
      <c r="FS2200">
        <f t="shared" si="598"/>
        <v>0.97984716465888966</v>
      </c>
      <c r="FT2200" t="e">
        <f t="shared" si="599"/>
        <v>#NUM!</v>
      </c>
      <c r="FU2200" t="e">
        <f t="shared" si="637"/>
        <v>#NUM!</v>
      </c>
      <c r="FW2200" s="8">
        <f t="shared" si="638"/>
        <v>14</v>
      </c>
      <c r="FY2200">
        <f t="shared" si="639"/>
        <v>0.8660254037844386</v>
      </c>
      <c r="FZ2200">
        <f t="shared" si="600"/>
        <v>0.98497422611928565</v>
      </c>
      <c r="GB2200">
        <f t="shared" si="601"/>
        <v>20.014539984388406</v>
      </c>
      <c r="GD2200" s="8">
        <f t="shared" si="640"/>
        <v>17</v>
      </c>
      <c r="GF2200">
        <f t="shared" si="641"/>
        <v>0.93969262078590832</v>
      </c>
      <c r="GG2200">
        <f t="shared" si="602"/>
        <v>0.98101112546008662</v>
      </c>
      <c r="GI2200">
        <f t="shared" si="603"/>
        <v>19.840028985185313</v>
      </c>
      <c r="GK2200" s="8">
        <f t="shared" si="642"/>
        <v>20</v>
      </c>
      <c r="GM2200">
        <f t="shared" si="643"/>
        <v>0.98480775301220802</v>
      </c>
      <c r="GN2200">
        <f t="shared" si="604"/>
        <v>0.96149438007669685</v>
      </c>
      <c r="GP2200">
        <f t="shared" si="605"/>
        <v>18.023394859135646</v>
      </c>
      <c r="GR2200" s="8">
        <f t="shared" si="644"/>
        <v>20</v>
      </c>
      <c r="GT2200">
        <f t="shared" si="645"/>
        <v>0.98480775301220802</v>
      </c>
      <c r="GU2200">
        <f t="shared" si="606"/>
        <v>0.96149438007669685</v>
      </c>
      <c r="GW2200">
        <f t="shared" si="607"/>
        <v>18.023394859135646</v>
      </c>
      <c r="GY2200" s="8">
        <f t="shared" si="646"/>
        <v>25</v>
      </c>
      <c r="HA2200">
        <f t="shared" si="647"/>
        <v>1</v>
      </c>
      <c r="HB2200">
        <f t="shared" si="608"/>
        <v>1</v>
      </c>
      <c r="HD2200">
        <f t="shared" si="609"/>
        <v>25</v>
      </c>
    </row>
    <row r="2201" spans="1:212" x14ac:dyDescent="0.2">
      <c r="A2201">
        <v>48</v>
      </c>
      <c r="B2201">
        <f t="shared" si="565"/>
        <v>48</v>
      </c>
      <c r="C2201">
        <f t="shared" si="651"/>
        <v>-0.17364817766693033</v>
      </c>
      <c r="D2201">
        <f t="shared" si="564"/>
        <v>0.96396997169217635</v>
      </c>
      <c r="E2201">
        <f t="shared" si="610"/>
        <v>3</v>
      </c>
      <c r="G2201">
        <f t="shared" si="567"/>
        <v>-13.297418619832047</v>
      </c>
      <c r="M2201">
        <f t="shared" si="649"/>
        <v>-0.34202014332566871</v>
      </c>
      <c r="N2201">
        <f t="shared" si="569"/>
        <v>0.8712885921207747</v>
      </c>
      <c r="O2201">
        <f t="shared" si="611"/>
        <v>-5</v>
      </c>
      <c r="P2201">
        <f t="shared" si="570"/>
        <v>-10.872961333902383</v>
      </c>
      <c r="Q2201">
        <f t="shared" si="571"/>
        <v>-10.872961333902385</v>
      </c>
      <c r="R2201">
        <f t="shared" si="650"/>
        <v>-0.49999999999999994</v>
      </c>
      <c r="S2201">
        <f t="shared" si="573"/>
        <v>-9.3974596215561146E-2</v>
      </c>
      <c r="U2201">
        <f t="shared" si="612"/>
        <v>-7</v>
      </c>
      <c r="X2201">
        <f t="shared" si="574"/>
        <v>-9.3833939954901346</v>
      </c>
      <c r="Z2201">
        <f t="shared" si="613"/>
        <v>-0.64278760968653925</v>
      </c>
      <c r="AA2201">
        <f t="shared" si="575"/>
        <v>-0.46810776747917726</v>
      </c>
      <c r="AB2201">
        <f t="shared" si="614"/>
        <v>48</v>
      </c>
      <c r="AC2201">
        <f t="shared" si="615"/>
        <v>-10</v>
      </c>
      <c r="AE2201">
        <f t="shared" si="576"/>
        <v>-8.4794981488239323</v>
      </c>
      <c r="AG2201">
        <f t="shared" si="616"/>
        <v>-0.76604444311897801</v>
      </c>
      <c r="AH2201">
        <f t="shared" si="577"/>
        <v>-0.82801772110189831</v>
      </c>
      <c r="AJ2201">
        <f t="shared" si="617"/>
        <v>-12</v>
      </c>
      <c r="AL2201">
        <f t="shared" si="578"/>
        <v>-6.3761020317433292</v>
      </c>
      <c r="AN2201">
        <f t="shared" si="618"/>
        <v>-0.8660254037844386</v>
      </c>
      <c r="AO2201">
        <f t="shared" si="579"/>
        <v>-1.1627687752661218</v>
      </c>
      <c r="AP2201">
        <f t="shared" si="580"/>
        <v>48</v>
      </c>
      <c r="AQ2201">
        <f t="shared" si="619"/>
        <v>-15</v>
      </c>
      <c r="AS2201">
        <f t="shared" si="581"/>
        <v>-3.8619594257254026</v>
      </c>
      <c r="AU2201">
        <f t="shared" si="620"/>
        <v>-0.93969262078590832</v>
      </c>
      <c r="AV2201">
        <f t="shared" si="582"/>
        <v>-1.4621896885832752</v>
      </c>
      <c r="AX2201">
        <f t="shared" si="621"/>
        <v>-18</v>
      </c>
      <c r="AZ2201">
        <f t="shared" si="583"/>
        <v>-7.136236504873715E-2</v>
      </c>
      <c r="BB2201">
        <f t="shared" si="622"/>
        <v>-0.98480775301220802</v>
      </c>
      <c r="BC2201">
        <f t="shared" si="584"/>
        <v>-1.7171827081165087</v>
      </c>
      <c r="BE2201">
        <f t="shared" si="623"/>
        <v>-21</v>
      </c>
      <c r="BG2201">
        <f t="shared" si="585"/>
        <v>5.7868969256944878</v>
      </c>
      <c r="BI2201">
        <f t="shared" si="624"/>
        <v>0</v>
      </c>
      <c r="BJ2201">
        <f t="shared" si="586"/>
        <v>1</v>
      </c>
      <c r="BL2201" t="e">
        <f t="shared" si="625"/>
        <v>#DIV/0!</v>
      </c>
      <c r="BN2201" t="e">
        <f t="shared" si="587"/>
        <v>#DIV/0!</v>
      </c>
      <c r="EL2201">
        <v>48</v>
      </c>
      <c r="EM2201">
        <f t="shared" si="588"/>
        <v>-285.7513075690336</v>
      </c>
      <c r="EN2201">
        <f t="shared" si="626"/>
        <v>2.4799999999999911</v>
      </c>
      <c r="EO2201" s="8">
        <f t="shared" si="627"/>
        <v>2</v>
      </c>
      <c r="EQ2201">
        <f t="shared" si="628"/>
        <v>0.17364817766693033</v>
      </c>
      <c r="ER2201">
        <f t="shared" si="589"/>
        <v>0.9986996072255625</v>
      </c>
      <c r="ES2201">
        <f t="shared" si="590"/>
        <v>-9.4692352970264508</v>
      </c>
      <c r="ET2201">
        <f t="shared" si="591"/>
        <v>17.660257631345079</v>
      </c>
      <c r="EU2201" s="8">
        <f t="shared" si="629"/>
        <v>4</v>
      </c>
      <c r="EW2201">
        <f t="shared" si="630"/>
        <v>0.34202014332566871</v>
      </c>
      <c r="EX2201">
        <f t="shared" si="592"/>
        <v>0.99441584371801539</v>
      </c>
      <c r="EZ2201">
        <f t="shared" si="593"/>
        <v>17.286082959411889</v>
      </c>
      <c r="FB2201" s="8">
        <f t="shared" si="648"/>
        <v>6</v>
      </c>
      <c r="FD2201">
        <f t="shared" si="631"/>
        <v>0.49999999999999994</v>
      </c>
      <c r="FE2201">
        <f t="shared" si="594"/>
        <v>0.9860254037844387</v>
      </c>
      <c r="FG2201">
        <f t="shared" si="595"/>
        <v>16.670248639404857</v>
      </c>
      <c r="FI2201" s="8">
        <f t="shared" si="632"/>
        <v>9</v>
      </c>
      <c r="FK2201">
        <f t="shared" si="633"/>
        <v>0.64278760968653925</v>
      </c>
      <c r="FL2201">
        <f t="shared" si="596"/>
        <v>0.9974479826061321</v>
      </c>
      <c r="FN2201">
        <f t="shared" si="597"/>
        <v>22.223152266939049</v>
      </c>
      <c r="FP2201" s="8">
        <f t="shared" si="634"/>
        <v>11</v>
      </c>
      <c r="FQ2201" s="8">
        <f t="shared" si="635"/>
        <v>48</v>
      </c>
      <c r="FR2201">
        <f t="shared" si="636"/>
        <v>0.76604444311897801</v>
      </c>
      <c r="FS2201">
        <f t="shared" si="598"/>
        <v>0.97984716465888966</v>
      </c>
      <c r="FT2201" t="e">
        <f t="shared" si="599"/>
        <v>#NUM!</v>
      </c>
      <c r="FU2201" t="e">
        <f t="shared" si="637"/>
        <v>#NUM!</v>
      </c>
      <c r="FW2201" s="8">
        <f t="shared" si="638"/>
        <v>14</v>
      </c>
      <c r="FY2201">
        <f t="shared" si="639"/>
        <v>0.8660254037844386</v>
      </c>
      <c r="FZ2201">
        <f t="shared" si="600"/>
        <v>0.98497422611928565</v>
      </c>
      <c r="GB2201">
        <f t="shared" si="601"/>
        <v>20.014539984388406</v>
      </c>
      <c r="GD2201" s="8">
        <f t="shared" si="640"/>
        <v>17</v>
      </c>
      <c r="GF2201">
        <f t="shared" si="641"/>
        <v>0.93969262078590832</v>
      </c>
      <c r="GG2201">
        <f t="shared" si="602"/>
        <v>0.98101112546008662</v>
      </c>
      <c r="GI2201">
        <f t="shared" si="603"/>
        <v>19.840028985185313</v>
      </c>
      <c r="GK2201" s="8">
        <f t="shared" si="642"/>
        <v>20</v>
      </c>
      <c r="GM2201">
        <f t="shared" si="643"/>
        <v>0.98480775301220802</v>
      </c>
      <c r="GN2201">
        <f t="shared" si="604"/>
        <v>0.96149438007669685</v>
      </c>
      <c r="GP2201">
        <f t="shared" si="605"/>
        <v>18.023394859135646</v>
      </c>
      <c r="GR2201" s="8">
        <f t="shared" si="644"/>
        <v>20</v>
      </c>
      <c r="GT2201">
        <f t="shared" si="645"/>
        <v>0.98480775301220802</v>
      </c>
      <c r="GU2201">
        <f t="shared" si="606"/>
        <v>0.96149438007669685</v>
      </c>
      <c r="GW2201">
        <f t="shared" si="607"/>
        <v>18.023394859135646</v>
      </c>
      <c r="GY2201" s="8">
        <f t="shared" si="646"/>
        <v>25</v>
      </c>
      <c r="HA2201">
        <f t="shared" si="647"/>
        <v>1</v>
      </c>
      <c r="HB2201">
        <f t="shared" si="608"/>
        <v>1</v>
      </c>
      <c r="HD2201">
        <f t="shared" si="609"/>
        <v>25</v>
      </c>
    </row>
    <row r="2202" spans="1:212" x14ac:dyDescent="0.2">
      <c r="A2202">
        <v>49</v>
      </c>
      <c r="B2202">
        <f t="shared" si="565"/>
        <v>49</v>
      </c>
      <c r="C2202">
        <f t="shared" si="651"/>
        <v>-0.17364817766693033</v>
      </c>
      <c r="D2202">
        <f t="shared" si="564"/>
        <v>0.96396997169217635</v>
      </c>
      <c r="E2202">
        <f t="shared" si="610"/>
        <v>3</v>
      </c>
      <c r="G2202">
        <f t="shared" si="567"/>
        <v>-13.297418619832047</v>
      </c>
      <c r="M2202">
        <f t="shared" si="649"/>
        <v>-0.34202014332566871</v>
      </c>
      <c r="N2202">
        <f t="shared" si="569"/>
        <v>0.8712885921207747</v>
      </c>
      <c r="O2202">
        <f t="shared" si="611"/>
        <v>-5</v>
      </c>
      <c r="P2202">
        <f t="shared" si="570"/>
        <v>-10.872961333902383</v>
      </c>
      <c r="Q2202">
        <f t="shared" si="571"/>
        <v>-10.872961333902385</v>
      </c>
      <c r="R2202">
        <f t="shared" si="650"/>
        <v>-0.49999999999999994</v>
      </c>
      <c r="S2202">
        <f t="shared" si="573"/>
        <v>-0.11397459621556116</v>
      </c>
      <c r="U2202">
        <f t="shared" si="612"/>
        <v>-7</v>
      </c>
      <c r="X2202">
        <f t="shared" si="574"/>
        <v>-9.3833939954901346</v>
      </c>
      <c r="Z2202">
        <f t="shared" si="613"/>
        <v>-0.64278760968653925</v>
      </c>
      <c r="AA2202">
        <f t="shared" si="575"/>
        <v>-0.49381927186663888</v>
      </c>
      <c r="AB2202">
        <f t="shared" si="614"/>
        <v>49</v>
      </c>
      <c r="AC2202">
        <f t="shared" si="615"/>
        <v>-10</v>
      </c>
      <c r="AE2202">
        <f t="shared" si="576"/>
        <v>-8.4794981488239323</v>
      </c>
      <c r="AG2202">
        <f t="shared" si="616"/>
        <v>-0.76604444311897801</v>
      </c>
      <c r="AH2202">
        <f t="shared" si="577"/>
        <v>-0.85865949882665749</v>
      </c>
      <c r="AJ2202">
        <f t="shared" si="617"/>
        <v>-12</v>
      </c>
      <c r="AL2202">
        <f t="shared" si="578"/>
        <v>-6.3761020317433292</v>
      </c>
      <c r="AN2202">
        <f t="shared" si="618"/>
        <v>-0.8660254037844386</v>
      </c>
      <c r="AO2202">
        <f t="shared" si="579"/>
        <v>-1.1974097914174995</v>
      </c>
      <c r="AP2202">
        <f t="shared" si="580"/>
        <v>49</v>
      </c>
      <c r="AQ2202">
        <f t="shared" si="619"/>
        <v>-15</v>
      </c>
      <c r="AS2202">
        <f t="shared" si="581"/>
        <v>-3.8619594257254026</v>
      </c>
      <c r="AU2202">
        <f t="shared" si="620"/>
        <v>-0.93969262078590832</v>
      </c>
      <c r="AV2202">
        <f t="shared" si="582"/>
        <v>-1.4997773934147116</v>
      </c>
      <c r="AX2202">
        <f t="shared" si="621"/>
        <v>-18</v>
      </c>
      <c r="AZ2202">
        <f t="shared" si="583"/>
        <v>-7.136236504873715E-2</v>
      </c>
      <c r="BB2202">
        <f t="shared" si="622"/>
        <v>-0.98480775301220802</v>
      </c>
      <c r="BC2202">
        <f t="shared" si="584"/>
        <v>-1.7565750182369975</v>
      </c>
      <c r="BE2202">
        <f t="shared" si="623"/>
        <v>-21</v>
      </c>
      <c r="BG2202">
        <f t="shared" si="585"/>
        <v>5.7868969256944878</v>
      </c>
      <c r="BI2202">
        <f t="shared" si="624"/>
        <v>0</v>
      </c>
      <c r="BJ2202">
        <f t="shared" si="586"/>
        <v>1</v>
      </c>
      <c r="BL2202" t="e">
        <f t="shared" si="625"/>
        <v>#DIV/0!</v>
      </c>
      <c r="BN2202" t="e">
        <f t="shared" si="587"/>
        <v>#DIV/0!</v>
      </c>
      <c r="EL2202">
        <v>49</v>
      </c>
      <c r="EM2202">
        <f t="shared" si="588"/>
        <v>-285.7513075690336</v>
      </c>
      <c r="EN2202">
        <f t="shared" si="626"/>
        <v>2.4899999999999909</v>
      </c>
      <c r="EO2202" s="8">
        <f t="shared" si="627"/>
        <v>2</v>
      </c>
      <c r="EQ2202">
        <f t="shared" si="628"/>
        <v>0.17364817766693033</v>
      </c>
      <c r="ER2202">
        <f t="shared" si="589"/>
        <v>0.9986996072255625</v>
      </c>
      <c r="ES2202">
        <f t="shared" si="590"/>
        <v>-9.4692352970264508</v>
      </c>
      <c r="ET2202">
        <f t="shared" si="591"/>
        <v>17.660257631345079</v>
      </c>
      <c r="EU2202" s="8">
        <f t="shared" si="629"/>
        <v>4</v>
      </c>
      <c r="EW2202">
        <f t="shared" si="630"/>
        <v>0.34202014332566871</v>
      </c>
      <c r="EX2202">
        <f t="shared" si="592"/>
        <v>0.99441584371801539</v>
      </c>
      <c r="EZ2202">
        <f t="shared" si="593"/>
        <v>17.286082959411889</v>
      </c>
      <c r="FB2202" s="8">
        <f t="shared" si="648"/>
        <v>6</v>
      </c>
      <c r="FD2202">
        <f t="shared" si="631"/>
        <v>0.49999999999999994</v>
      </c>
      <c r="FE2202">
        <f t="shared" si="594"/>
        <v>0.9860254037844387</v>
      </c>
      <c r="FG2202">
        <f t="shared" si="595"/>
        <v>16.670248639404857</v>
      </c>
      <c r="FI2202" s="8">
        <f t="shared" si="632"/>
        <v>9</v>
      </c>
      <c r="FK2202">
        <f t="shared" si="633"/>
        <v>0.64278760968653925</v>
      </c>
      <c r="FL2202">
        <f t="shared" si="596"/>
        <v>0.9974479826061321</v>
      </c>
      <c r="FN2202">
        <f t="shared" si="597"/>
        <v>22.223152266939049</v>
      </c>
      <c r="FP2202" s="8">
        <f t="shared" si="634"/>
        <v>11</v>
      </c>
      <c r="FQ2202" s="8">
        <f t="shared" si="635"/>
        <v>49</v>
      </c>
      <c r="FR2202">
        <f t="shared" si="636"/>
        <v>0.76604444311897801</v>
      </c>
      <c r="FS2202">
        <f t="shared" si="598"/>
        <v>0.97984716465888966</v>
      </c>
      <c r="FT2202" t="e">
        <f t="shared" si="599"/>
        <v>#NUM!</v>
      </c>
      <c r="FU2202" t="e">
        <f t="shared" si="637"/>
        <v>#NUM!</v>
      </c>
      <c r="FW2202" s="8">
        <f t="shared" si="638"/>
        <v>14</v>
      </c>
      <c r="FY2202">
        <f t="shared" si="639"/>
        <v>0.8660254037844386</v>
      </c>
      <c r="FZ2202">
        <f t="shared" si="600"/>
        <v>0.98497422611928565</v>
      </c>
      <c r="GB2202">
        <f t="shared" si="601"/>
        <v>20.014539984388406</v>
      </c>
      <c r="GD2202" s="8">
        <f t="shared" si="640"/>
        <v>17</v>
      </c>
      <c r="GF2202">
        <f t="shared" si="641"/>
        <v>0.93969262078590832</v>
      </c>
      <c r="GG2202">
        <f t="shared" si="602"/>
        <v>0.98101112546008662</v>
      </c>
      <c r="GI2202">
        <f t="shared" si="603"/>
        <v>19.840028985185313</v>
      </c>
      <c r="GK2202" s="8">
        <f t="shared" si="642"/>
        <v>20</v>
      </c>
      <c r="GM2202">
        <f t="shared" si="643"/>
        <v>0.98480775301220802</v>
      </c>
      <c r="GN2202">
        <f t="shared" si="604"/>
        <v>0.96149438007669685</v>
      </c>
      <c r="GP2202">
        <f t="shared" si="605"/>
        <v>18.023394859135646</v>
      </c>
      <c r="GR2202" s="8">
        <f t="shared" si="644"/>
        <v>20</v>
      </c>
      <c r="GT2202">
        <f t="shared" si="645"/>
        <v>0.98480775301220802</v>
      </c>
      <c r="GU2202">
        <f t="shared" si="606"/>
        <v>0.96149438007669685</v>
      </c>
      <c r="GW2202">
        <f t="shared" si="607"/>
        <v>18.023394859135646</v>
      </c>
      <c r="GY2202" s="8">
        <f t="shared" si="646"/>
        <v>25</v>
      </c>
      <c r="HA2202">
        <f t="shared" si="647"/>
        <v>1</v>
      </c>
      <c r="HB2202">
        <f t="shared" si="608"/>
        <v>1</v>
      </c>
      <c r="HD2202">
        <f t="shared" si="609"/>
        <v>25</v>
      </c>
    </row>
    <row r="2203" spans="1:212" x14ac:dyDescent="0.2">
      <c r="A2203">
        <v>50</v>
      </c>
      <c r="B2203">
        <f t="shared" si="565"/>
        <v>50</v>
      </c>
      <c r="C2203">
        <f t="shared" si="651"/>
        <v>-0.17364817766693033</v>
      </c>
      <c r="D2203">
        <f t="shared" ref="D2203:D2266" si="652">vita*SIN($B$101)/alfa*ABS(E2203)+ABS(COS($B$101))</f>
        <v>0.96396997169217635</v>
      </c>
      <c r="E2203">
        <f t="shared" si="610"/>
        <v>3</v>
      </c>
      <c r="G2203">
        <f t="shared" si="567"/>
        <v>-13.297418619832047</v>
      </c>
      <c r="M2203">
        <f t="shared" si="649"/>
        <v>-0.34202014332566871</v>
      </c>
      <c r="N2203">
        <f t="shared" si="569"/>
        <v>0.8712885921207747</v>
      </c>
      <c r="O2203">
        <f t="shared" si="611"/>
        <v>-5</v>
      </c>
      <c r="P2203">
        <f t="shared" si="570"/>
        <v>-10.872961333902383</v>
      </c>
      <c r="Q2203">
        <f t="shared" si="571"/>
        <v>-10.872961333902385</v>
      </c>
      <c r="R2203">
        <f t="shared" si="650"/>
        <v>-0.49999999999999994</v>
      </c>
      <c r="S2203">
        <f t="shared" si="573"/>
        <v>-0.13397459621556118</v>
      </c>
      <c r="U2203">
        <f t="shared" si="612"/>
        <v>-7</v>
      </c>
      <c r="X2203">
        <f t="shared" si="574"/>
        <v>-9.3833939954901346</v>
      </c>
      <c r="Z2203">
        <f t="shared" si="613"/>
        <v>-0.64278760968653925</v>
      </c>
      <c r="AA2203">
        <f t="shared" si="575"/>
        <v>-0.51953077625410049</v>
      </c>
      <c r="AB2203">
        <f t="shared" si="614"/>
        <v>50</v>
      </c>
      <c r="AC2203">
        <f t="shared" si="615"/>
        <v>-10</v>
      </c>
      <c r="AE2203">
        <f t="shared" si="576"/>
        <v>-8.4794981488239323</v>
      </c>
      <c r="AG2203">
        <f t="shared" si="616"/>
        <v>-0.76604444311897801</v>
      </c>
      <c r="AH2203">
        <f t="shared" si="577"/>
        <v>-0.88930127655141666</v>
      </c>
      <c r="AJ2203">
        <f t="shared" si="617"/>
        <v>-12</v>
      </c>
      <c r="AL2203">
        <f t="shared" si="578"/>
        <v>-6.3761020317433292</v>
      </c>
      <c r="AN2203">
        <f t="shared" si="618"/>
        <v>-0.8660254037844386</v>
      </c>
      <c r="AO2203">
        <f t="shared" si="579"/>
        <v>-1.2320508075688767</v>
      </c>
      <c r="AP2203">
        <f t="shared" si="580"/>
        <v>50</v>
      </c>
      <c r="AQ2203">
        <f t="shared" si="619"/>
        <v>-15</v>
      </c>
      <c r="AS2203">
        <f t="shared" si="581"/>
        <v>-3.8619594257254026</v>
      </c>
      <c r="AU2203">
        <f t="shared" si="620"/>
        <v>-0.93969262078590832</v>
      </c>
      <c r="AV2203">
        <f t="shared" si="582"/>
        <v>-1.537365098246148</v>
      </c>
      <c r="AX2203">
        <f t="shared" si="621"/>
        <v>-18</v>
      </c>
      <c r="AZ2203">
        <f t="shared" si="583"/>
        <v>-7.136236504873715E-2</v>
      </c>
      <c r="BB2203">
        <f t="shared" si="622"/>
        <v>-0.98480775301220802</v>
      </c>
      <c r="BC2203">
        <f t="shared" si="584"/>
        <v>-1.7959673283574857</v>
      </c>
      <c r="BE2203">
        <f t="shared" si="623"/>
        <v>-21</v>
      </c>
      <c r="BG2203">
        <f t="shared" si="585"/>
        <v>5.7868969256944878</v>
      </c>
      <c r="BI2203">
        <f t="shared" si="624"/>
        <v>0</v>
      </c>
      <c r="BJ2203">
        <f t="shared" si="586"/>
        <v>1</v>
      </c>
      <c r="BL2203" t="e">
        <f t="shared" si="625"/>
        <v>#DIV/0!</v>
      </c>
      <c r="BN2203" t="e">
        <f t="shared" si="587"/>
        <v>#DIV/0!</v>
      </c>
      <c r="EL2203">
        <v>50</v>
      </c>
      <c r="EM2203">
        <f t="shared" si="588"/>
        <v>-285.7513075690336</v>
      </c>
      <c r="EN2203">
        <f t="shared" si="626"/>
        <v>2.4999999999999907</v>
      </c>
      <c r="EO2203" s="8">
        <f t="shared" si="627"/>
        <v>2</v>
      </c>
      <c r="EQ2203">
        <f t="shared" si="628"/>
        <v>0.17364817766693033</v>
      </c>
      <c r="ER2203">
        <f t="shared" si="589"/>
        <v>0.9986996072255625</v>
      </c>
      <c r="ES2203">
        <f t="shared" si="590"/>
        <v>-9.4692352970264508</v>
      </c>
      <c r="ET2203">
        <f t="shared" si="591"/>
        <v>17.660257631345079</v>
      </c>
      <c r="EU2203" s="8">
        <f t="shared" si="629"/>
        <v>4</v>
      </c>
      <c r="EW2203">
        <f t="shared" si="630"/>
        <v>0.34202014332566871</v>
      </c>
      <c r="EX2203">
        <f t="shared" si="592"/>
        <v>0.99441584371801539</v>
      </c>
      <c r="EZ2203">
        <f t="shared" si="593"/>
        <v>17.286082959411889</v>
      </c>
      <c r="FB2203" s="8">
        <f t="shared" si="648"/>
        <v>6</v>
      </c>
      <c r="FD2203">
        <f t="shared" si="631"/>
        <v>0.49999999999999994</v>
      </c>
      <c r="FE2203">
        <f t="shared" si="594"/>
        <v>0.9860254037844387</v>
      </c>
      <c r="FG2203">
        <f t="shared" si="595"/>
        <v>16.670248639404857</v>
      </c>
      <c r="FI2203" s="8">
        <f t="shared" si="632"/>
        <v>9</v>
      </c>
      <c r="FK2203">
        <f t="shared" si="633"/>
        <v>0.64278760968653925</v>
      </c>
      <c r="FL2203">
        <f t="shared" si="596"/>
        <v>0.9974479826061321</v>
      </c>
      <c r="FN2203">
        <f t="shared" si="597"/>
        <v>22.223152266939049</v>
      </c>
      <c r="FP2203" s="8">
        <f t="shared" si="634"/>
        <v>11</v>
      </c>
      <c r="FQ2203" s="8">
        <f t="shared" si="635"/>
        <v>50</v>
      </c>
      <c r="FR2203">
        <f t="shared" si="636"/>
        <v>0.76604444311897801</v>
      </c>
      <c r="FS2203">
        <f t="shared" si="598"/>
        <v>0.97984716465888966</v>
      </c>
      <c r="FT2203" t="e">
        <f t="shared" si="599"/>
        <v>#NUM!</v>
      </c>
      <c r="FU2203" t="e">
        <f t="shared" si="637"/>
        <v>#NUM!</v>
      </c>
      <c r="FW2203" s="8">
        <f t="shared" si="638"/>
        <v>14</v>
      </c>
      <c r="FY2203">
        <f t="shared" si="639"/>
        <v>0.8660254037844386</v>
      </c>
      <c r="FZ2203">
        <f t="shared" si="600"/>
        <v>0.98497422611928565</v>
      </c>
      <c r="GB2203">
        <f t="shared" si="601"/>
        <v>20.014539984388406</v>
      </c>
      <c r="GD2203" s="8">
        <f t="shared" si="640"/>
        <v>17</v>
      </c>
      <c r="GF2203">
        <f t="shared" si="641"/>
        <v>0.93969262078590832</v>
      </c>
      <c r="GG2203">
        <f t="shared" si="602"/>
        <v>0.98101112546008662</v>
      </c>
      <c r="GI2203">
        <f t="shared" si="603"/>
        <v>19.840028985185313</v>
      </c>
      <c r="GK2203" s="8">
        <f t="shared" si="642"/>
        <v>20</v>
      </c>
      <c r="GM2203">
        <f t="shared" si="643"/>
        <v>0.98480775301220802</v>
      </c>
      <c r="GN2203">
        <f t="shared" si="604"/>
        <v>0.96149438007669685</v>
      </c>
      <c r="GP2203">
        <f t="shared" si="605"/>
        <v>18.023394859135646</v>
      </c>
      <c r="GR2203" s="8">
        <f t="shared" si="644"/>
        <v>20</v>
      </c>
      <c r="GT2203">
        <f t="shared" si="645"/>
        <v>0.98480775301220802</v>
      </c>
      <c r="GU2203">
        <f t="shared" si="606"/>
        <v>0.96149438007669685</v>
      </c>
      <c r="GW2203">
        <f t="shared" si="607"/>
        <v>18.023394859135646</v>
      </c>
      <c r="GY2203" s="8">
        <f t="shared" si="646"/>
        <v>25</v>
      </c>
      <c r="HA2203">
        <f t="shared" si="647"/>
        <v>1</v>
      </c>
      <c r="HB2203">
        <f t="shared" si="608"/>
        <v>1</v>
      </c>
      <c r="HD2203">
        <f t="shared" si="609"/>
        <v>25</v>
      </c>
    </row>
    <row r="2204" spans="1:212" x14ac:dyDescent="0.2">
      <c r="A2204">
        <v>51</v>
      </c>
      <c r="B2204">
        <f t="shared" si="565"/>
        <v>51</v>
      </c>
      <c r="C2204">
        <f t="shared" si="651"/>
        <v>-0.17364817766693033</v>
      </c>
      <c r="D2204">
        <f t="shared" si="652"/>
        <v>0.96396997169217635</v>
      </c>
      <c r="E2204">
        <f t="shared" si="610"/>
        <v>3</v>
      </c>
      <c r="G2204">
        <f t="shared" si="567"/>
        <v>-13.297418619832047</v>
      </c>
      <c r="M2204">
        <f t="shared" si="649"/>
        <v>-0.34202014332566871</v>
      </c>
      <c r="N2204">
        <f t="shared" si="569"/>
        <v>0.8712885921207747</v>
      </c>
      <c r="O2204">
        <f t="shared" si="611"/>
        <v>-5</v>
      </c>
      <c r="P2204">
        <f t="shared" si="570"/>
        <v>-10.872961333902383</v>
      </c>
      <c r="Q2204">
        <f t="shared" si="571"/>
        <v>-10.872961333902385</v>
      </c>
      <c r="R2204">
        <f t="shared" si="650"/>
        <v>-0.49999999999999994</v>
      </c>
      <c r="S2204">
        <f t="shared" si="573"/>
        <v>-0.15397459621556109</v>
      </c>
      <c r="U2204">
        <f t="shared" si="612"/>
        <v>-7</v>
      </c>
      <c r="X2204">
        <f t="shared" si="574"/>
        <v>-9.3833939954901346</v>
      </c>
      <c r="Z2204">
        <f t="shared" si="613"/>
        <v>-0.64278760968653925</v>
      </c>
      <c r="AA2204">
        <f t="shared" si="575"/>
        <v>-0.5452422806415621</v>
      </c>
      <c r="AB2204">
        <f t="shared" si="614"/>
        <v>51</v>
      </c>
      <c r="AC2204">
        <f t="shared" si="615"/>
        <v>-10</v>
      </c>
      <c r="AE2204">
        <f t="shared" si="576"/>
        <v>-8.4794981488239323</v>
      </c>
      <c r="AG2204">
        <f t="shared" si="616"/>
        <v>-0.76604444311897801</v>
      </c>
      <c r="AH2204">
        <f t="shared" si="577"/>
        <v>-0.91994305427617562</v>
      </c>
      <c r="AJ2204">
        <f t="shared" si="617"/>
        <v>-12</v>
      </c>
      <c r="AL2204">
        <f t="shared" si="578"/>
        <v>-6.3761020317433292</v>
      </c>
      <c r="AN2204">
        <f t="shared" si="618"/>
        <v>-0.8660254037844386</v>
      </c>
      <c r="AO2204">
        <f t="shared" si="579"/>
        <v>-1.2666918237202545</v>
      </c>
      <c r="AP2204">
        <f t="shared" si="580"/>
        <v>51</v>
      </c>
      <c r="AQ2204">
        <f t="shared" si="619"/>
        <v>-15</v>
      </c>
      <c r="AS2204">
        <f t="shared" si="581"/>
        <v>-3.8619594257254026</v>
      </c>
      <c r="AU2204">
        <f t="shared" si="620"/>
        <v>-0.93969262078590832</v>
      </c>
      <c r="AV2204">
        <f t="shared" si="582"/>
        <v>-1.5749528030775843</v>
      </c>
      <c r="AX2204">
        <f t="shared" si="621"/>
        <v>-18</v>
      </c>
      <c r="AZ2204">
        <f t="shared" si="583"/>
        <v>-7.136236504873715E-2</v>
      </c>
      <c r="BB2204">
        <f t="shared" si="622"/>
        <v>-0.98480775301220802</v>
      </c>
      <c r="BC2204">
        <f t="shared" si="584"/>
        <v>-1.835359638477974</v>
      </c>
      <c r="BE2204">
        <f t="shared" si="623"/>
        <v>-21</v>
      </c>
      <c r="BG2204">
        <f t="shared" si="585"/>
        <v>5.7868969256944878</v>
      </c>
      <c r="BI2204">
        <f t="shared" si="624"/>
        <v>0</v>
      </c>
      <c r="BJ2204">
        <f t="shared" si="586"/>
        <v>1</v>
      </c>
      <c r="BL2204" t="e">
        <f t="shared" si="625"/>
        <v>#DIV/0!</v>
      </c>
      <c r="BN2204" t="e">
        <f t="shared" si="587"/>
        <v>#DIV/0!</v>
      </c>
      <c r="EL2204">
        <v>51</v>
      </c>
      <c r="EM2204">
        <f t="shared" si="588"/>
        <v>-285.7513075690336</v>
      </c>
      <c r="EN2204">
        <f t="shared" si="626"/>
        <v>2.5099999999999905</v>
      </c>
      <c r="EO2204" s="8">
        <f t="shared" si="627"/>
        <v>2</v>
      </c>
      <c r="EQ2204">
        <f t="shared" si="628"/>
        <v>0.17364817766693033</v>
      </c>
      <c r="ER2204">
        <f t="shared" si="589"/>
        <v>0.9986996072255625</v>
      </c>
      <c r="ES2204">
        <f t="shared" si="590"/>
        <v>-9.4692352970264508</v>
      </c>
      <c r="ET2204">
        <f t="shared" si="591"/>
        <v>17.660257631345079</v>
      </c>
      <c r="EU2204" s="8">
        <f t="shared" si="629"/>
        <v>4</v>
      </c>
      <c r="EW2204">
        <f t="shared" si="630"/>
        <v>0.34202014332566871</v>
      </c>
      <c r="EX2204">
        <f t="shared" si="592"/>
        <v>0.99441584371801539</v>
      </c>
      <c r="EZ2204">
        <f t="shared" si="593"/>
        <v>17.286082959411889</v>
      </c>
      <c r="FB2204" s="8">
        <f t="shared" si="648"/>
        <v>6</v>
      </c>
      <c r="FD2204">
        <f t="shared" si="631"/>
        <v>0.49999999999999994</v>
      </c>
      <c r="FE2204">
        <f t="shared" si="594"/>
        <v>0.9860254037844387</v>
      </c>
      <c r="FG2204">
        <f t="shared" si="595"/>
        <v>16.670248639404857</v>
      </c>
      <c r="FI2204" s="8">
        <f t="shared" si="632"/>
        <v>9</v>
      </c>
      <c r="FK2204">
        <f t="shared" si="633"/>
        <v>0.64278760968653925</v>
      </c>
      <c r="FL2204">
        <f t="shared" si="596"/>
        <v>0.9974479826061321</v>
      </c>
      <c r="FN2204">
        <f t="shared" si="597"/>
        <v>22.223152266939049</v>
      </c>
      <c r="FP2204" s="8">
        <f t="shared" si="634"/>
        <v>11</v>
      </c>
      <c r="FQ2204" s="8">
        <f t="shared" si="635"/>
        <v>51</v>
      </c>
      <c r="FR2204">
        <f t="shared" si="636"/>
        <v>0.76604444311897801</v>
      </c>
      <c r="FS2204">
        <f t="shared" si="598"/>
        <v>0.97984716465888966</v>
      </c>
      <c r="FT2204" t="e">
        <f t="shared" si="599"/>
        <v>#NUM!</v>
      </c>
      <c r="FU2204" t="e">
        <f t="shared" si="637"/>
        <v>#NUM!</v>
      </c>
      <c r="FW2204" s="8">
        <f t="shared" si="638"/>
        <v>14</v>
      </c>
      <c r="FY2204">
        <f t="shared" si="639"/>
        <v>0.8660254037844386</v>
      </c>
      <c r="FZ2204">
        <f t="shared" si="600"/>
        <v>0.98497422611928565</v>
      </c>
      <c r="GB2204">
        <f t="shared" si="601"/>
        <v>20.014539984388406</v>
      </c>
      <c r="GD2204" s="8">
        <f t="shared" si="640"/>
        <v>17</v>
      </c>
      <c r="GF2204">
        <f t="shared" si="641"/>
        <v>0.93969262078590832</v>
      </c>
      <c r="GG2204">
        <f t="shared" si="602"/>
        <v>0.98101112546008662</v>
      </c>
      <c r="GI2204">
        <f t="shared" si="603"/>
        <v>19.840028985185313</v>
      </c>
      <c r="GK2204" s="8">
        <f t="shared" si="642"/>
        <v>20</v>
      </c>
      <c r="GM2204">
        <f t="shared" si="643"/>
        <v>0.98480775301220802</v>
      </c>
      <c r="GN2204">
        <f t="shared" si="604"/>
        <v>0.96149438007669685</v>
      </c>
      <c r="GP2204">
        <f t="shared" si="605"/>
        <v>18.023394859135646</v>
      </c>
      <c r="GR2204" s="8">
        <f t="shared" si="644"/>
        <v>20</v>
      </c>
      <c r="GT2204">
        <f t="shared" si="645"/>
        <v>0.98480775301220802</v>
      </c>
      <c r="GU2204">
        <f t="shared" si="606"/>
        <v>0.96149438007669685</v>
      </c>
      <c r="GW2204">
        <f t="shared" si="607"/>
        <v>18.023394859135646</v>
      </c>
      <c r="GY2204" s="8">
        <f t="shared" si="646"/>
        <v>25</v>
      </c>
      <c r="HA2204">
        <f t="shared" si="647"/>
        <v>1</v>
      </c>
      <c r="HB2204">
        <f t="shared" si="608"/>
        <v>1</v>
      </c>
      <c r="HD2204">
        <f t="shared" si="609"/>
        <v>25</v>
      </c>
    </row>
    <row r="2205" spans="1:212" x14ac:dyDescent="0.2">
      <c r="A2205">
        <v>52</v>
      </c>
      <c r="B2205">
        <f t="shared" si="565"/>
        <v>52</v>
      </c>
      <c r="C2205">
        <f t="shared" si="651"/>
        <v>-0.17364817766693033</v>
      </c>
      <c r="D2205">
        <f t="shared" si="652"/>
        <v>0.96396997169217635</v>
      </c>
      <c r="E2205">
        <f t="shared" si="610"/>
        <v>3</v>
      </c>
      <c r="G2205">
        <f t="shared" si="567"/>
        <v>-13.297418619832047</v>
      </c>
      <c r="M2205">
        <f t="shared" si="649"/>
        <v>-0.34202014332566871</v>
      </c>
      <c r="N2205">
        <f t="shared" si="569"/>
        <v>0.8712885921207747</v>
      </c>
      <c r="O2205">
        <f t="shared" si="611"/>
        <v>-5</v>
      </c>
      <c r="P2205">
        <f t="shared" si="570"/>
        <v>-10.872961333902383</v>
      </c>
      <c r="Q2205">
        <f t="shared" si="571"/>
        <v>-10.872961333902385</v>
      </c>
      <c r="R2205">
        <f t="shared" si="650"/>
        <v>-0.49999999999999994</v>
      </c>
      <c r="S2205">
        <f t="shared" si="573"/>
        <v>-0.17397459621556111</v>
      </c>
      <c r="U2205">
        <f t="shared" si="612"/>
        <v>-7</v>
      </c>
      <c r="X2205">
        <f t="shared" si="574"/>
        <v>-9.3833939954901346</v>
      </c>
      <c r="Z2205">
        <f t="shared" si="613"/>
        <v>-0.64278760968653925</v>
      </c>
      <c r="AA2205">
        <f t="shared" si="575"/>
        <v>-0.5709537850290235</v>
      </c>
      <c r="AB2205">
        <f t="shared" si="614"/>
        <v>52</v>
      </c>
      <c r="AC2205">
        <f t="shared" si="615"/>
        <v>-10</v>
      </c>
      <c r="AE2205">
        <f t="shared" si="576"/>
        <v>-8.4794981488239323</v>
      </c>
      <c r="AG2205">
        <f t="shared" si="616"/>
        <v>-0.76604444311897801</v>
      </c>
      <c r="AH2205">
        <f t="shared" si="577"/>
        <v>-0.9505848320009348</v>
      </c>
      <c r="AJ2205">
        <f t="shared" si="617"/>
        <v>-12</v>
      </c>
      <c r="AL2205">
        <f t="shared" si="578"/>
        <v>-6.3761020317433292</v>
      </c>
      <c r="AN2205">
        <f t="shared" si="618"/>
        <v>-0.8660254037844386</v>
      </c>
      <c r="AO2205">
        <f t="shared" si="579"/>
        <v>-1.3013328398716317</v>
      </c>
      <c r="AP2205">
        <f t="shared" si="580"/>
        <v>52</v>
      </c>
      <c r="AQ2205">
        <f t="shared" si="619"/>
        <v>-15</v>
      </c>
      <c r="AS2205">
        <f t="shared" si="581"/>
        <v>-3.8619594257254026</v>
      </c>
      <c r="AU2205">
        <f t="shared" si="620"/>
        <v>-0.93969262078590832</v>
      </c>
      <c r="AV2205">
        <f t="shared" si="582"/>
        <v>-1.6125405079090207</v>
      </c>
      <c r="AX2205">
        <f t="shared" si="621"/>
        <v>-18</v>
      </c>
      <c r="AZ2205">
        <f t="shared" si="583"/>
        <v>-7.136236504873715E-2</v>
      </c>
      <c r="BB2205">
        <f t="shared" si="622"/>
        <v>-0.98480775301220802</v>
      </c>
      <c r="BC2205">
        <f t="shared" si="584"/>
        <v>-1.8747519485984623</v>
      </c>
      <c r="BE2205">
        <f t="shared" si="623"/>
        <v>-21</v>
      </c>
      <c r="BG2205">
        <f t="shared" si="585"/>
        <v>5.7868969256944878</v>
      </c>
      <c r="BI2205">
        <f t="shared" si="624"/>
        <v>0</v>
      </c>
      <c r="BJ2205">
        <f t="shared" si="586"/>
        <v>1</v>
      </c>
      <c r="BL2205" t="e">
        <f t="shared" si="625"/>
        <v>#DIV/0!</v>
      </c>
      <c r="BN2205" t="e">
        <f t="shared" si="587"/>
        <v>#DIV/0!</v>
      </c>
      <c r="EL2205">
        <v>52</v>
      </c>
      <c r="EM2205">
        <f t="shared" si="588"/>
        <v>-285.7513075690336</v>
      </c>
      <c r="EN2205">
        <f t="shared" si="626"/>
        <v>2.5199999999999902</v>
      </c>
      <c r="EO2205" s="8">
        <f t="shared" si="627"/>
        <v>2</v>
      </c>
      <c r="EQ2205">
        <f t="shared" si="628"/>
        <v>0.17364817766693033</v>
      </c>
      <c r="ER2205">
        <f t="shared" si="589"/>
        <v>0.9986996072255625</v>
      </c>
      <c r="ES2205">
        <f t="shared" si="590"/>
        <v>-9.4692352970264508</v>
      </c>
      <c r="ET2205">
        <f t="shared" si="591"/>
        <v>17.660257631345079</v>
      </c>
      <c r="EU2205" s="8">
        <f t="shared" si="629"/>
        <v>4</v>
      </c>
      <c r="EW2205">
        <f t="shared" si="630"/>
        <v>0.34202014332566871</v>
      </c>
      <c r="EX2205">
        <f t="shared" si="592"/>
        <v>0.99441584371801539</v>
      </c>
      <c r="EZ2205">
        <f t="shared" si="593"/>
        <v>17.286082959411889</v>
      </c>
      <c r="FB2205" s="8">
        <f t="shared" si="648"/>
        <v>6</v>
      </c>
      <c r="FD2205">
        <f t="shared" si="631"/>
        <v>0.49999999999999994</v>
      </c>
      <c r="FE2205">
        <f t="shared" si="594"/>
        <v>0.9860254037844387</v>
      </c>
      <c r="FG2205">
        <f t="shared" si="595"/>
        <v>16.670248639404857</v>
      </c>
      <c r="FI2205" s="8">
        <f t="shared" si="632"/>
        <v>9</v>
      </c>
      <c r="FK2205">
        <f t="shared" si="633"/>
        <v>0.64278760968653925</v>
      </c>
      <c r="FL2205">
        <f t="shared" si="596"/>
        <v>0.9974479826061321</v>
      </c>
      <c r="FN2205">
        <f t="shared" si="597"/>
        <v>22.223152266939049</v>
      </c>
      <c r="FP2205" s="8">
        <f t="shared" si="634"/>
        <v>11</v>
      </c>
      <c r="FQ2205" s="8">
        <f t="shared" si="635"/>
        <v>52</v>
      </c>
      <c r="FR2205">
        <f t="shared" si="636"/>
        <v>0.76604444311897801</v>
      </c>
      <c r="FS2205">
        <f t="shared" si="598"/>
        <v>0.97984716465888966</v>
      </c>
      <c r="FT2205" t="e">
        <f t="shared" si="599"/>
        <v>#NUM!</v>
      </c>
      <c r="FU2205" t="e">
        <f t="shared" si="637"/>
        <v>#NUM!</v>
      </c>
      <c r="FW2205" s="8">
        <f t="shared" si="638"/>
        <v>14</v>
      </c>
      <c r="FY2205">
        <f t="shared" si="639"/>
        <v>0.8660254037844386</v>
      </c>
      <c r="FZ2205">
        <f t="shared" si="600"/>
        <v>0.98497422611928565</v>
      </c>
      <c r="GB2205">
        <f t="shared" si="601"/>
        <v>20.014539984388406</v>
      </c>
      <c r="GD2205" s="8">
        <f t="shared" si="640"/>
        <v>17</v>
      </c>
      <c r="GF2205">
        <f t="shared" si="641"/>
        <v>0.93969262078590832</v>
      </c>
      <c r="GG2205">
        <f t="shared" si="602"/>
        <v>0.98101112546008662</v>
      </c>
      <c r="GI2205">
        <f t="shared" si="603"/>
        <v>19.840028985185313</v>
      </c>
      <c r="GK2205" s="8">
        <f t="shared" si="642"/>
        <v>20</v>
      </c>
      <c r="GM2205">
        <f t="shared" si="643"/>
        <v>0.98480775301220802</v>
      </c>
      <c r="GN2205">
        <f t="shared" si="604"/>
        <v>0.96149438007669685</v>
      </c>
      <c r="GP2205">
        <f t="shared" si="605"/>
        <v>18.023394859135646</v>
      </c>
      <c r="GR2205" s="8">
        <f t="shared" si="644"/>
        <v>20</v>
      </c>
      <c r="GT2205">
        <f t="shared" si="645"/>
        <v>0.98480775301220802</v>
      </c>
      <c r="GU2205">
        <f t="shared" si="606"/>
        <v>0.96149438007669685</v>
      </c>
      <c r="GW2205">
        <f t="shared" si="607"/>
        <v>18.023394859135646</v>
      </c>
      <c r="GY2205" s="8">
        <f t="shared" si="646"/>
        <v>25</v>
      </c>
      <c r="HA2205">
        <f t="shared" si="647"/>
        <v>1</v>
      </c>
      <c r="HB2205">
        <f t="shared" si="608"/>
        <v>1</v>
      </c>
      <c r="HD2205">
        <f t="shared" si="609"/>
        <v>25</v>
      </c>
    </row>
    <row r="2206" spans="1:212" x14ac:dyDescent="0.2">
      <c r="A2206">
        <v>53</v>
      </c>
      <c r="B2206">
        <f t="shared" si="565"/>
        <v>53</v>
      </c>
      <c r="C2206">
        <f t="shared" si="651"/>
        <v>-0.17364817766693033</v>
      </c>
      <c r="D2206">
        <f t="shared" si="652"/>
        <v>0.96396997169217635</v>
      </c>
      <c r="E2206">
        <f t="shared" si="610"/>
        <v>3</v>
      </c>
      <c r="G2206">
        <f t="shared" si="567"/>
        <v>-13.297418619832047</v>
      </c>
      <c r="M2206">
        <f t="shared" si="649"/>
        <v>-0.34202014332566871</v>
      </c>
      <c r="N2206">
        <f t="shared" si="569"/>
        <v>0.8712885921207747</v>
      </c>
      <c r="O2206">
        <f t="shared" si="611"/>
        <v>-5</v>
      </c>
      <c r="P2206">
        <f t="shared" si="570"/>
        <v>-10.872961333902383</v>
      </c>
      <c r="Q2206">
        <f t="shared" si="571"/>
        <v>-10.872961333902385</v>
      </c>
      <c r="R2206">
        <f t="shared" si="650"/>
        <v>-0.49999999999999994</v>
      </c>
      <c r="S2206">
        <f t="shared" si="573"/>
        <v>-0.19397459621556112</v>
      </c>
      <c r="U2206">
        <f t="shared" si="612"/>
        <v>-7</v>
      </c>
      <c r="X2206">
        <f t="shared" si="574"/>
        <v>-9.3833939954901346</v>
      </c>
      <c r="Z2206">
        <f t="shared" si="613"/>
        <v>-0.64278760968653925</v>
      </c>
      <c r="AA2206">
        <f t="shared" si="575"/>
        <v>-0.59666528941648511</v>
      </c>
      <c r="AB2206">
        <f t="shared" si="614"/>
        <v>53</v>
      </c>
      <c r="AC2206">
        <f t="shared" si="615"/>
        <v>-10</v>
      </c>
      <c r="AE2206">
        <f t="shared" si="576"/>
        <v>-8.4794981488239323</v>
      </c>
      <c r="AG2206">
        <f t="shared" si="616"/>
        <v>-0.76604444311897801</v>
      </c>
      <c r="AH2206">
        <f t="shared" si="577"/>
        <v>-0.98122660972569398</v>
      </c>
      <c r="AJ2206">
        <f t="shared" si="617"/>
        <v>-12</v>
      </c>
      <c r="AL2206">
        <f t="shared" si="578"/>
        <v>-6.3761020317433292</v>
      </c>
      <c r="AN2206">
        <f t="shared" si="618"/>
        <v>-0.8660254037844386</v>
      </c>
      <c r="AO2206">
        <f t="shared" si="579"/>
        <v>-1.3359738560230094</v>
      </c>
      <c r="AP2206">
        <f t="shared" si="580"/>
        <v>53</v>
      </c>
      <c r="AQ2206">
        <f t="shared" si="619"/>
        <v>-15</v>
      </c>
      <c r="AS2206">
        <f t="shared" si="581"/>
        <v>-3.8619594257254026</v>
      </c>
      <c r="AU2206">
        <f t="shared" si="620"/>
        <v>-0.93969262078590832</v>
      </c>
      <c r="AV2206">
        <f t="shared" si="582"/>
        <v>-1.6501282127404568</v>
      </c>
      <c r="AX2206">
        <f t="shared" si="621"/>
        <v>-18</v>
      </c>
      <c r="AZ2206">
        <f t="shared" si="583"/>
        <v>-7.136236504873715E-2</v>
      </c>
      <c r="BB2206">
        <f t="shared" si="622"/>
        <v>-0.98480775301220802</v>
      </c>
      <c r="BC2206">
        <f t="shared" si="584"/>
        <v>-1.9141442587189506</v>
      </c>
      <c r="BE2206">
        <f t="shared" si="623"/>
        <v>-21</v>
      </c>
      <c r="BG2206">
        <f t="shared" si="585"/>
        <v>5.7868969256944878</v>
      </c>
      <c r="BI2206">
        <f t="shared" si="624"/>
        <v>0</v>
      </c>
      <c r="BJ2206">
        <f t="shared" si="586"/>
        <v>1</v>
      </c>
      <c r="BL2206" t="e">
        <f t="shared" si="625"/>
        <v>#DIV/0!</v>
      </c>
      <c r="BN2206" t="e">
        <f t="shared" si="587"/>
        <v>#DIV/0!</v>
      </c>
      <c r="EL2206">
        <v>53</v>
      </c>
      <c r="EM2206">
        <f t="shared" si="588"/>
        <v>-285.7513075690336</v>
      </c>
      <c r="EN2206">
        <f t="shared" si="626"/>
        <v>2.52999999999999</v>
      </c>
      <c r="EO2206" s="8">
        <f t="shared" si="627"/>
        <v>2</v>
      </c>
      <c r="EQ2206">
        <f t="shared" si="628"/>
        <v>0.17364817766693033</v>
      </c>
      <c r="ER2206">
        <f t="shared" si="589"/>
        <v>0.9986996072255625</v>
      </c>
      <c r="ES2206">
        <f t="shared" si="590"/>
        <v>-9.4692352970264508</v>
      </c>
      <c r="ET2206">
        <f t="shared" si="591"/>
        <v>17.660257631345079</v>
      </c>
      <c r="EU2206" s="8">
        <f t="shared" si="629"/>
        <v>4</v>
      </c>
      <c r="EW2206">
        <f t="shared" si="630"/>
        <v>0.34202014332566871</v>
      </c>
      <c r="EX2206">
        <f t="shared" si="592"/>
        <v>0.99441584371801539</v>
      </c>
      <c r="EZ2206">
        <f t="shared" si="593"/>
        <v>17.286082959411889</v>
      </c>
      <c r="FB2206" s="8">
        <f t="shared" si="648"/>
        <v>6</v>
      </c>
      <c r="FD2206">
        <f t="shared" si="631"/>
        <v>0.49999999999999994</v>
      </c>
      <c r="FE2206">
        <f t="shared" si="594"/>
        <v>0.9860254037844387</v>
      </c>
      <c r="FG2206">
        <f t="shared" si="595"/>
        <v>16.670248639404857</v>
      </c>
      <c r="FI2206" s="8">
        <f t="shared" si="632"/>
        <v>9</v>
      </c>
      <c r="FK2206">
        <f t="shared" si="633"/>
        <v>0.64278760968653925</v>
      </c>
      <c r="FL2206">
        <f t="shared" si="596"/>
        <v>0.9974479826061321</v>
      </c>
      <c r="FN2206">
        <f t="shared" si="597"/>
        <v>22.223152266939049</v>
      </c>
      <c r="FP2206" s="8">
        <f t="shared" si="634"/>
        <v>11</v>
      </c>
      <c r="FQ2206" s="8">
        <f t="shared" si="635"/>
        <v>53</v>
      </c>
      <c r="FR2206">
        <f t="shared" si="636"/>
        <v>0.76604444311897801</v>
      </c>
      <c r="FS2206">
        <f t="shared" si="598"/>
        <v>0.97984716465888966</v>
      </c>
      <c r="FT2206" t="e">
        <f t="shared" si="599"/>
        <v>#NUM!</v>
      </c>
      <c r="FU2206" t="e">
        <f t="shared" si="637"/>
        <v>#NUM!</v>
      </c>
      <c r="FW2206" s="8">
        <f t="shared" si="638"/>
        <v>14</v>
      </c>
      <c r="FY2206">
        <f t="shared" si="639"/>
        <v>0.8660254037844386</v>
      </c>
      <c r="FZ2206">
        <f t="shared" si="600"/>
        <v>0.98497422611928565</v>
      </c>
      <c r="GB2206">
        <f t="shared" si="601"/>
        <v>20.014539984388406</v>
      </c>
      <c r="GD2206" s="8">
        <f t="shared" si="640"/>
        <v>17</v>
      </c>
      <c r="GF2206">
        <f t="shared" si="641"/>
        <v>0.93969262078590832</v>
      </c>
      <c r="GG2206">
        <f t="shared" si="602"/>
        <v>0.98101112546008662</v>
      </c>
      <c r="GI2206">
        <f t="shared" si="603"/>
        <v>19.840028985185313</v>
      </c>
      <c r="GK2206" s="8">
        <f t="shared" si="642"/>
        <v>20</v>
      </c>
      <c r="GM2206">
        <f t="shared" si="643"/>
        <v>0.98480775301220802</v>
      </c>
      <c r="GN2206">
        <f t="shared" si="604"/>
        <v>0.96149438007669685</v>
      </c>
      <c r="GP2206">
        <f t="shared" si="605"/>
        <v>18.023394859135646</v>
      </c>
      <c r="GR2206" s="8">
        <f t="shared" si="644"/>
        <v>20</v>
      </c>
      <c r="GT2206">
        <f t="shared" si="645"/>
        <v>0.98480775301220802</v>
      </c>
      <c r="GU2206">
        <f t="shared" si="606"/>
        <v>0.96149438007669685</v>
      </c>
      <c r="GW2206">
        <f t="shared" si="607"/>
        <v>18.023394859135646</v>
      </c>
      <c r="GY2206" s="8">
        <f t="shared" si="646"/>
        <v>25</v>
      </c>
      <c r="HA2206">
        <f t="shared" si="647"/>
        <v>1</v>
      </c>
      <c r="HB2206">
        <f t="shared" si="608"/>
        <v>1</v>
      </c>
      <c r="HD2206">
        <f t="shared" si="609"/>
        <v>25</v>
      </c>
    </row>
    <row r="2207" spans="1:212" x14ac:dyDescent="0.2">
      <c r="A2207">
        <v>54</v>
      </c>
      <c r="B2207">
        <f t="shared" si="565"/>
        <v>54</v>
      </c>
      <c r="C2207">
        <f t="shared" si="651"/>
        <v>-0.17364817766693033</v>
      </c>
      <c r="D2207">
        <f t="shared" si="652"/>
        <v>0.96396997169217635</v>
      </c>
      <c r="E2207">
        <f t="shared" si="610"/>
        <v>3</v>
      </c>
      <c r="G2207">
        <f t="shared" si="567"/>
        <v>-13.297418619832047</v>
      </c>
      <c r="M2207">
        <f t="shared" si="649"/>
        <v>-0.34202014332566871</v>
      </c>
      <c r="N2207">
        <f t="shared" si="569"/>
        <v>0.8712885921207747</v>
      </c>
      <c r="O2207">
        <f t="shared" si="611"/>
        <v>-5</v>
      </c>
      <c r="P2207">
        <f t="shared" si="570"/>
        <v>-10.872961333902383</v>
      </c>
      <c r="Q2207">
        <f t="shared" si="571"/>
        <v>-10.872961333902385</v>
      </c>
      <c r="R2207">
        <f t="shared" si="650"/>
        <v>-0.49999999999999994</v>
      </c>
      <c r="S2207">
        <f t="shared" si="573"/>
        <v>-0.21397459621556114</v>
      </c>
      <c r="U2207">
        <f t="shared" si="612"/>
        <v>-7</v>
      </c>
      <c r="X2207">
        <f t="shared" si="574"/>
        <v>-9.3833939954901346</v>
      </c>
      <c r="Z2207">
        <f t="shared" si="613"/>
        <v>-0.64278760968653925</v>
      </c>
      <c r="AA2207">
        <f t="shared" si="575"/>
        <v>-0.62237679380394673</v>
      </c>
      <c r="AB2207">
        <f t="shared" si="614"/>
        <v>54</v>
      </c>
      <c r="AC2207">
        <f t="shared" si="615"/>
        <v>-10</v>
      </c>
      <c r="AE2207">
        <f t="shared" si="576"/>
        <v>-8.4794981488239323</v>
      </c>
      <c r="AG2207">
        <f t="shared" si="616"/>
        <v>-0.76604444311897801</v>
      </c>
      <c r="AH2207">
        <f t="shared" si="577"/>
        <v>-1.0118683874504533</v>
      </c>
      <c r="AJ2207">
        <f t="shared" si="617"/>
        <v>-12</v>
      </c>
      <c r="AL2207">
        <f t="shared" si="578"/>
        <v>-6.3761020317433292</v>
      </c>
      <c r="AN2207">
        <f t="shared" si="618"/>
        <v>-0.8660254037844386</v>
      </c>
      <c r="AO2207">
        <f t="shared" si="579"/>
        <v>-1.3706148721743872</v>
      </c>
      <c r="AP2207">
        <f t="shared" si="580"/>
        <v>54</v>
      </c>
      <c r="AQ2207">
        <f t="shared" si="619"/>
        <v>-15</v>
      </c>
      <c r="AS2207">
        <f t="shared" si="581"/>
        <v>-3.8619594257254026</v>
      </c>
      <c r="AU2207">
        <f t="shared" si="620"/>
        <v>-0.93969262078590832</v>
      </c>
      <c r="AV2207">
        <f t="shared" si="582"/>
        <v>-1.6877159175718934</v>
      </c>
      <c r="AX2207">
        <f t="shared" si="621"/>
        <v>-18</v>
      </c>
      <c r="AZ2207">
        <f t="shared" si="583"/>
        <v>-7.136236504873715E-2</v>
      </c>
      <c r="BB2207">
        <f t="shared" si="622"/>
        <v>-0.98480775301220802</v>
      </c>
      <c r="BC2207">
        <f t="shared" si="584"/>
        <v>-1.9535365688394388</v>
      </c>
      <c r="BE2207">
        <f t="shared" si="623"/>
        <v>-21</v>
      </c>
      <c r="BG2207">
        <f t="shared" si="585"/>
        <v>5.7868969256944878</v>
      </c>
      <c r="BI2207">
        <f t="shared" si="624"/>
        <v>0</v>
      </c>
      <c r="BJ2207">
        <f t="shared" si="586"/>
        <v>1</v>
      </c>
      <c r="BL2207" t="e">
        <f t="shared" si="625"/>
        <v>#DIV/0!</v>
      </c>
      <c r="BN2207" t="e">
        <f t="shared" si="587"/>
        <v>#DIV/0!</v>
      </c>
      <c r="EK2207">
        <v>1.0010254037844386</v>
      </c>
      <c r="EL2207">
        <v>54</v>
      </c>
      <c r="EM2207">
        <f t="shared" si="588"/>
        <v>-285.7513075690336</v>
      </c>
      <c r="EN2207">
        <f t="shared" si="626"/>
        <v>2.5399999999999898</v>
      </c>
      <c r="EO2207" s="8">
        <f t="shared" si="627"/>
        <v>2</v>
      </c>
      <c r="EQ2207">
        <f t="shared" si="628"/>
        <v>0.17364817766693033</v>
      </c>
      <c r="ER2207">
        <f t="shared" si="589"/>
        <v>0.9986996072255625</v>
      </c>
      <c r="ES2207">
        <f t="shared" si="590"/>
        <v>-9.4692352970264508</v>
      </c>
      <c r="ET2207">
        <f t="shared" si="591"/>
        <v>17.660257631345079</v>
      </c>
      <c r="EU2207" s="8">
        <f t="shared" si="629"/>
        <v>4</v>
      </c>
      <c r="EW2207">
        <f t="shared" si="630"/>
        <v>0.34202014332566871</v>
      </c>
      <c r="EX2207">
        <f t="shared" si="592"/>
        <v>0.99441584371801539</v>
      </c>
      <c r="EZ2207">
        <f t="shared" si="593"/>
        <v>17.286082959411889</v>
      </c>
      <c r="FB2207" s="8">
        <f t="shared" si="648"/>
        <v>6</v>
      </c>
      <c r="FD2207">
        <f t="shared" si="631"/>
        <v>0.49999999999999994</v>
      </c>
      <c r="FE2207">
        <f t="shared" si="594"/>
        <v>0.9860254037844387</v>
      </c>
      <c r="FG2207">
        <f t="shared" si="595"/>
        <v>16.670248639404857</v>
      </c>
      <c r="FI2207" s="8">
        <f t="shared" si="632"/>
        <v>9</v>
      </c>
      <c r="FK2207">
        <f t="shared" si="633"/>
        <v>0.64278760968653925</v>
      </c>
      <c r="FL2207">
        <f t="shared" si="596"/>
        <v>0.9974479826061321</v>
      </c>
      <c r="FN2207">
        <f t="shared" si="597"/>
        <v>22.223152266939049</v>
      </c>
      <c r="FP2207" s="8">
        <f t="shared" si="634"/>
        <v>11</v>
      </c>
      <c r="FQ2207" s="8">
        <f t="shared" si="635"/>
        <v>53</v>
      </c>
      <c r="FR2207">
        <f t="shared" si="636"/>
        <v>0.76604444311897801</v>
      </c>
      <c r="FS2207">
        <f t="shared" si="598"/>
        <v>0.97984716465888966</v>
      </c>
      <c r="FT2207" t="e">
        <f t="shared" si="599"/>
        <v>#NUM!</v>
      </c>
      <c r="FU2207" t="e">
        <f t="shared" si="637"/>
        <v>#NUM!</v>
      </c>
      <c r="FW2207" s="8">
        <f t="shared" si="638"/>
        <v>14</v>
      </c>
      <c r="FY2207">
        <f t="shared" si="639"/>
        <v>0.8660254037844386</v>
      </c>
      <c r="FZ2207">
        <f t="shared" si="600"/>
        <v>0.98497422611928565</v>
      </c>
      <c r="GB2207">
        <f t="shared" si="601"/>
        <v>20.014539984388406</v>
      </c>
      <c r="GD2207" s="8">
        <f t="shared" si="640"/>
        <v>17</v>
      </c>
      <c r="GF2207">
        <f t="shared" si="641"/>
        <v>0.93969262078590832</v>
      </c>
      <c r="GG2207">
        <f t="shared" si="602"/>
        <v>0.98101112546008662</v>
      </c>
      <c r="GI2207">
        <f t="shared" si="603"/>
        <v>19.840028985185313</v>
      </c>
      <c r="GK2207" s="8">
        <f t="shared" si="642"/>
        <v>20</v>
      </c>
      <c r="GM2207">
        <f t="shared" si="643"/>
        <v>0.98480775301220802</v>
      </c>
      <c r="GN2207">
        <f t="shared" si="604"/>
        <v>0.96149438007669685</v>
      </c>
      <c r="GP2207">
        <f t="shared" si="605"/>
        <v>18.023394859135646</v>
      </c>
      <c r="GR2207" s="8">
        <f t="shared" si="644"/>
        <v>20</v>
      </c>
      <c r="GT2207">
        <f t="shared" si="645"/>
        <v>0.98480775301220802</v>
      </c>
      <c r="GU2207">
        <f t="shared" si="606"/>
        <v>0.96149438007669685</v>
      </c>
      <c r="GW2207">
        <f t="shared" si="607"/>
        <v>18.023394859135646</v>
      </c>
      <c r="GY2207" s="8">
        <f t="shared" si="646"/>
        <v>25</v>
      </c>
      <c r="HA2207">
        <f t="shared" si="647"/>
        <v>1</v>
      </c>
      <c r="HB2207">
        <f t="shared" si="608"/>
        <v>1</v>
      </c>
      <c r="HD2207">
        <f t="shared" si="609"/>
        <v>25</v>
      </c>
    </row>
    <row r="2208" spans="1:212" x14ac:dyDescent="0.2">
      <c r="A2208">
        <v>55</v>
      </c>
      <c r="B2208">
        <f t="shared" si="565"/>
        <v>55</v>
      </c>
      <c r="C2208">
        <f t="shared" si="651"/>
        <v>-0.17364817766693033</v>
      </c>
      <c r="D2208">
        <f t="shared" si="652"/>
        <v>0.96396997169217635</v>
      </c>
      <c r="E2208">
        <f t="shared" si="610"/>
        <v>3</v>
      </c>
      <c r="G2208">
        <f t="shared" si="567"/>
        <v>-13.297418619832047</v>
      </c>
      <c r="M2208">
        <f t="shared" si="649"/>
        <v>-0.34202014332566871</v>
      </c>
      <c r="N2208">
        <f t="shared" si="569"/>
        <v>0.8712885921207747</v>
      </c>
      <c r="O2208">
        <f t="shared" si="611"/>
        <v>-5</v>
      </c>
      <c r="P2208">
        <f t="shared" si="570"/>
        <v>-10.872961333902383</v>
      </c>
      <c r="Q2208">
        <f t="shared" si="571"/>
        <v>-10.872961333902385</v>
      </c>
      <c r="R2208">
        <f t="shared" si="650"/>
        <v>-0.49999999999999994</v>
      </c>
      <c r="S2208">
        <f t="shared" si="573"/>
        <v>-0.23397459621556116</v>
      </c>
      <c r="U2208">
        <f t="shared" si="612"/>
        <v>-7</v>
      </c>
      <c r="X2208">
        <f t="shared" si="574"/>
        <v>-9.3833939954901346</v>
      </c>
      <c r="Z2208">
        <f t="shared" si="613"/>
        <v>-0.64278760968653925</v>
      </c>
      <c r="AA2208">
        <f t="shared" si="575"/>
        <v>-0.64808829819140834</v>
      </c>
      <c r="AB2208">
        <f t="shared" si="614"/>
        <v>55</v>
      </c>
      <c r="AC2208">
        <f t="shared" si="615"/>
        <v>-10</v>
      </c>
      <c r="AE2208">
        <f t="shared" si="576"/>
        <v>-8.4794981488239323</v>
      </c>
      <c r="AG2208">
        <f t="shared" si="616"/>
        <v>-0.76604444311897801</v>
      </c>
      <c r="AH2208">
        <f t="shared" si="577"/>
        <v>-1.0425101651752122</v>
      </c>
      <c r="AJ2208">
        <f t="shared" si="617"/>
        <v>-12</v>
      </c>
      <c r="AL2208">
        <f t="shared" si="578"/>
        <v>-6.3761020317433292</v>
      </c>
      <c r="AN2208">
        <f t="shared" si="618"/>
        <v>-0.8660254037844386</v>
      </c>
      <c r="AO2208">
        <f t="shared" si="579"/>
        <v>-1.4052558883257644</v>
      </c>
      <c r="AP2208">
        <f t="shared" si="580"/>
        <v>55</v>
      </c>
      <c r="AQ2208">
        <f t="shared" si="619"/>
        <v>-15</v>
      </c>
      <c r="AS2208">
        <f t="shared" si="581"/>
        <v>-3.8619594257254026</v>
      </c>
      <c r="AU2208">
        <f t="shared" si="620"/>
        <v>-0.93969262078590832</v>
      </c>
      <c r="AV2208">
        <f t="shared" si="582"/>
        <v>-1.7253036224033296</v>
      </c>
      <c r="AX2208">
        <f t="shared" si="621"/>
        <v>-18</v>
      </c>
      <c r="AZ2208">
        <f t="shared" si="583"/>
        <v>-7.136236504873715E-2</v>
      </c>
      <c r="BB2208">
        <f t="shared" si="622"/>
        <v>-0.98480775301220802</v>
      </c>
      <c r="BC2208">
        <f t="shared" si="584"/>
        <v>-1.9929288789599271</v>
      </c>
      <c r="BE2208">
        <f t="shared" si="623"/>
        <v>-21</v>
      </c>
      <c r="BG2208">
        <f t="shared" si="585"/>
        <v>5.7868969256944878</v>
      </c>
      <c r="BI2208">
        <f t="shared" si="624"/>
        <v>0</v>
      </c>
      <c r="BJ2208">
        <f t="shared" si="586"/>
        <v>1</v>
      </c>
      <c r="BL2208" t="e">
        <f t="shared" si="625"/>
        <v>#DIV/0!</v>
      </c>
      <c r="BN2208" t="e">
        <f t="shared" si="587"/>
        <v>#DIV/0!</v>
      </c>
      <c r="EL2208">
        <v>55</v>
      </c>
      <c r="EM2208">
        <f t="shared" si="588"/>
        <v>-285.7513075690336</v>
      </c>
      <c r="EN2208">
        <f t="shared" si="626"/>
        <v>2.5499999999999896</v>
      </c>
      <c r="EO2208" s="8">
        <f t="shared" si="627"/>
        <v>2</v>
      </c>
      <c r="EQ2208">
        <f t="shared" si="628"/>
        <v>0.17364817766693033</v>
      </c>
      <c r="ER2208">
        <f t="shared" si="589"/>
        <v>0.9986996072255625</v>
      </c>
      <c r="ES2208">
        <f t="shared" si="590"/>
        <v>-9.4692352970264508</v>
      </c>
      <c r="ET2208">
        <f t="shared" si="591"/>
        <v>17.660257631345079</v>
      </c>
      <c r="EU2208" s="8">
        <f t="shared" si="629"/>
        <v>4</v>
      </c>
      <c r="EW2208">
        <f t="shared" si="630"/>
        <v>0.34202014332566871</v>
      </c>
      <c r="EX2208">
        <f t="shared" si="592"/>
        <v>0.99441584371801539</v>
      </c>
      <c r="EZ2208">
        <f t="shared" si="593"/>
        <v>17.286082959411889</v>
      </c>
      <c r="FB2208" s="8">
        <f t="shared" si="648"/>
        <v>6</v>
      </c>
      <c r="FD2208">
        <f t="shared" si="631"/>
        <v>0.49999999999999994</v>
      </c>
      <c r="FE2208">
        <f t="shared" si="594"/>
        <v>0.9860254037844387</v>
      </c>
      <c r="FG2208">
        <f t="shared" si="595"/>
        <v>16.670248639404857</v>
      </c>
      <c r="FI2208" s="8">
        <f t="shared" si="632"/>
        <v>9</v>
      </c>
      <c r="FK2208">
        <f t="shared" si="633"/>
        <v>0.64278760968653925</v>
      </c>
      <c r="FL2208">
        <f t="shared" si="596"/>
        <v>0.9974479826061321</v>
      </c>
      <c r="FN2208">
        <f t="shared" si="597"/>
        <v>22.223152266939049</v>
      </c>
      <c r="FP2208" s="8">
        <f t="shared" si="634"/>
        <v>11</v>
      </c>
      <c r="FQ2208" s="8">
        <f t="shared" si="635"/>
        <v>53</v>
      </c>
      <c r="FR2208">
        <f t="shared" si="636"/>
        <v>0.76604444311897801</v>
      </c>
      <c r="FS2208">
        <f t="shared" si="598"/>
        <v>0.97984716465888966</v>
      </c>
      <c r="FT2208" t="e">
        <f t="shared" si="599"/>
        <v>#NUM!</v>
      </c>
      <c r="FU2208" t="e">
        <f t="shared" si="637"/>
        <v>#NUM!</v>
      </c>
      <c r="FW2208" s="8">
        <f t="shared" si="638"/>
        <v>14</v>
      </c>
      <c r="FY2208">
        <f t="shared" si="639"/>
        <v>0.8660254037844386</v>
      </c>
      <c r="FZ2208">
        <f t="shared" si="600"/>
        <v>0.98497422611928565</v>
      </c>
      <c r="GB2208">
        <f t="shared" si="601"/>
        <v>20.014539984388406</v>
      </c>
      <c r="GD2208" s="8">
        <f t="shared" si="640"/>
        <v>17</v>
      </c>
      <c r="GF2208">
        <f t="shared" si="641"/>
        <v>0.93969262078590832</v>
      </c>
      <c r="GG2208">
        <f t="shared" si="602"/>
        <v>0.98101112546008662</v>
      </c>
      <c r="GI2208">
        <f t="shared" si="603"/>
        <v>19.840028985185313</v>
      </c>
      <c r="GK2208" s="8">
        <f t="shared" si="642"/>
        <v>20</v>
      </c>
      <c r="GM2208">
        <f t="shared" si="643"/>
        <v>0.98480775301220802</v>
      </c>
      <c r="GN2208">
        <f t="shared" si="604"/>
        <v>0.96149438007669685</v>
      </c>
      <c r="GP2208">
        <f t="shared" si="605"/>
        <v>18.023394859135646</v>
      </c>
      <c r="GR2208" s="8">
        <f t="shared" si="644"/>
        <v>20</v>
      </c>
      <c r="GT2208">
        <f t="shared" si="645"/>
        <v>0.98480775301220802</v>
      </c>
      <c r="GU2208">
        <f t="shared" si="606"/>
        <v>0.96149438007669685</v>
      </c>
      <c r="GW2208">
        <f t="shared" si="607"/>
        <v>18.023394859135646</v>
      </c>
      <c r="GY2208" s="8">
        <f t="shared" si="646"/>
        <v>25</v>
      </c>
      <c r="HA2208">
        <f t="shared" si="647"/>
        <v>1</v>
      </c>
      <c r="HB2208">
        <f t="shared" si="608"/>
        <v>1</v>
      </c>
      <c r="HD2208">
        <f t="shared" si="609"/>
        <v>25</v>
      </c>
    </row>
    <row r="2209" spans="1:212" x14ac:dyDescent="0.2">
      <c r="A2209">
        <v>56</v>
      </c>
      <c r="B2209">
        <f t="shared" ref="B2209:B2272" si="653">A2209* dex</f>
        <v>56</v>
      </c>
      <c r="C2209">
        <f t="shared" si="651"/>
        <v>-0.17364817766693033</v>
      </c>
      <c r="D2209">
        <f t="shared" si="652"/>
        <v>0.96396997169217635</v>
      </c>
      <c r="E2209">
        <f t="shared" si="610"/>
        <v>3</v>
      </c>
      <c r="G2209">
        <f t="shared" ref="G2209:G2272" si="654">alfa/C2209/(vita)*(C2209+SQRT(1-(vita*(C2209)*ABS(E2209/alfa)+COS(ASIN(C2209)))^2))</f>
        <v>-13.297418619832047</v>
      </c>
      <c r="M2209">
        <f t="shared" si="649"/>
        <v>-0.34202014332566871</v>
      </c>
      <c r="N2209">
        <f t="shared" ref="N2209:N2272" si="655">vita*M2209/alfa*ABS(O2209)+ABS(COS(ASIN(M2209)))</f>
        <v>0.8712885921207747</v>
      </c>
      <c r="O2209">
        <f t="shared" si="611"/>
        <v>-5</v>
      </c>
      <c r="P2209">
        <f t="shared" ref="P2209:P2272" si="656">alfa/M2209/(vita)*(M2209+SQRT(1-(vita*(M2209)*ABS(O2209/alfa)+COS(ASIN(M2209)))^2))</f>
        <v>-10.872961333902383</v>
      </c>
      <c r="Q2209">
        <f t="shared" ref="Q2209:Q2272" si="657">IF(N2209&lt;1,1/vita*(alfa+alfa/M2209*SQRT(1-N2209^2)),"")</f>
        <v>-10.872961333902385</v>
      </c>
      <c r="R2209">
        <f t="shared" si="650"/>
        <v>-0.49999999999999994</v>
      </c>
      <c r="S2209">
        <f t="shared" ref="S2209:S2272" si="658">vita*SIN($D$101)/alfa*(ABS($B2209))+ABS(COS($D$101))</f>
        <v>-0.25397459621556118</v>
      </c>
      <c r="U2209">
        <f t="shared" si="612"/>
        <v>-7</v>
      </c>
      <c r="X2209">
        <f t="shared" ref="X2209:X2272" si="659">alfa/R2209/(vita)*(R2209+SQRT(1-(vita*(R2209)*ABS(U2209/alfa)+COS(ASIN(R2209)))^2))</f>
        <v>-9.3833939954901346</v>
      </c>
      <c r="Z2209">
        <f t="shared" si="613"/>
        <v>-0.64278760968653925</v>
      </c>
      <c r="AA2209">
        <f t="shared" ref="AA2209:AA2272" si="660">vita*SIN($E$101)/alfa*(ABS($B2209))+ABS(COS($E$101))</f>
        <v>-0.67379980257886996</v>
      </c>
      <c r="AB2209">
        <f t="shared" si="614"/>
        <v>56</v>
      </c>
      <c r="AC2209">
        <f t="shared" si="615"/>
        <v>-10</v>
      </c>
      <c r="AE2209">
        <f t="shared" ref="AE2209:AE2272" si="661">alfa/Z2209/(vita)*(Z2209+SQRT(1-(vita*(Z2209)*ABS(AC2209/alfa)+COS(ASIN(Z2209)))^2))</f>
        <v>-8.4794981488239323</v>
      </c>
      <c r="AG2209">
        <f t="shared" si="616"/>
        <v>-0.76604444311897801</v>
      </c>
      <c r="AH2209">
        <f t="shared" ref="AH2209:AH2272" si="662">vita*SIN($F$101)/alfa*(ABS($B2209))+ABS(COS($F$101))</f>
        <v>-1.0731519428999712</v>
      </c>
      <c r="AJ2209">
        <f t="shared" si="617"/>
        <v>-12</v>
      </c>
      <c r="AL2209">
        <f t="shared" ref="AL2209:AL2272" si="663">alfa/AG2209/(vita)*(AG2209+SQRT(1-(vita*(AG2209)*ABS(AJ2209/alfa)+COS(ASIN(AG2209)))^2))</f>
        <v>-6.3761020317433292</v>
      </c>
      <c r="AN2209">
        <f t="shared" si="618"/>
        <v>-0.8660254037844386</v>
      </c>
      <c r="AO2209">
        <f t="shared" ref="AO2209:AO2272" si="664">vita*SIN($G$101)/alfa*(ABS($B2209))+ABS(COS($G$101))</f>
        <v>-1.4398969044771421</v>
      </c>
      <c r="AP2209">
        <f t="shared" ref="AP2209:AP2272" si="665">B2209</f>
        <v>56</v>
      </c>
      <c r="AQ2209">
        <f t="shared" si="619"/>
        <v>-15</v>
      </c>
      <c r="AS2209">
        <f t="shared" ref="AS2209:AS2272" si="666">alfa/AN2209/(vita)*(AN2209+SQRT(1-(vita*(AN2209)*ABS(AQ2209/alfa)+COS(ASIN(AN2209)))^2))</f>
        <v>-3.8619594257254026</v>
      </c>
      <c r="AU2209">
        <f t="shared" si="620"/>
        <v>-0.93969262078590832</v>
      </c>
      <c r="AV2209">
        <f t="shared" ref="AV2209:AV2272" si="667">vita*SIN($H$101)/alfa*(ABS($B2209))+ABS(COS($H$101))</f>
        <v>-1.7628913272347657</v>
      </c>
      <c r="AX2209">
        <f t="shared" si="621"/>
        <v>-18</v>
      </c>
      <c r="AZ2209">
        <f t="shared" ref="AZ2209:AZ2272" si="668">alfa/AU2209/(vita)*(AU2209+SQRT(1-(vita*(AU2209)*ABS(AX2209/alfa)+COS(ASIN(AU2209)))^2))</f>
        <v>-7.136236504873715E-2</v>
      </c>
      <c r="BB2209">
        <f t="shared" si="622"/>
        <v>-0.98480775301220802</v>
      </c>
      <c r="BC2209">
        <f t="shared" ref="BC2209:BC2272" si="669">vita*SIN($I$101)/alfa*(ABS($B2209))+ABS(COS($I$101))</f>
        <v>-2.0323211890804154</v>
      </c>
      <c r="BE2209">
        <f t="shared" si="623"/>
        <v>-21</v>
      </c>
      <c r="BG2209">
        <f t="shared" ref="BG2209:BG2272" si="670">alfa/BB2209/(vita)*(BB2209+SQRT(1-(vita*(BB2209)*ABS(BE2209/alfa)+COS(ASIN(BB2209)))^2))</f>
        <v>5.7868969256944878</v>
      </c>
      <c r="BI2209">
        <f t="shared" si="624"/>
        <v>0</v>
      </c>
      <c r="BJ2209">
        <f t="shared" ref="BJ2209:BJ2272" si="671">vita*SIN($J$101)/alfa*(ABS($B2209))+ABS(COS($J$101))</f>
        <v>1</v>
      </c>
      <c r="BL2209" t="e">
        <f t="shared" si="625"/>
        <v>#DIV/0!</v>
      </c>
      <c r="BN2209" t="e">
        <f t="shared" ref="BN2209:BN2272" si="672">alfa/BI2209/(vita)*(BI2209+SQRT(1-(vita*(BI2209)*ABS(BL2209/alfa)+COS(ASIN(BI2209)))^2))</f>
        <v>#DIV/0!</v>
      </c>
      <c r="EL2209">
        <v>56</v>
      </c>
      <c r="EM2209">
        <f t="shared" ref="EM2209:EM2272" si="673">alfa/vita/EQ2209*((EP$1952*EXP(-2*vita*EN2209)-1)/(EP$1952*EXP(-2*vita*EN2209)+1)-COS(RADIANS(EQ$1951*10)))</f>
        <v>-285.7513075690336</v>
      </c>
      <c r="EN2209">
        <f t="shared" si="626"/>
        <v>2.5599999999999894</v>
      </c>
      <c r="EO2209" s="8">
        <f t="shared" si="627"/>
        <v>2</v>
      </c>
      <c r="EQ2209">
        <f t="shared" si="628"/>
        <v>0.17364817766693033</v>
      </c>
      <c r="ER2209">
        <f t="shared" ref="ER2209:ER2272" si="674">vita*SIN(RADIANS(EQ$1951*10))/alfa*(ABS($EO2209))+ABS(COS(RADIANS(EQ$1951*10)))</f>
        <v>0.9986996072255625</v>
      </c>
      <c r="ES2209">
        <f t="shared" ref="ES2209:ES2272" si="675">-1/EQ2209*alfa/vita*SQRT(1-(vita*EO2209/alfa*EQ2209-COS(RADIANS(EQ$1951*10)))^2)+alfa/vita</f>
        <v>-9.4692352970264508</v>
      </c>
      <c r="ET2209">
        <f t="shared" ref="ET2209:ET2252" si="676">1/vita*(alfa-alfa/EQ2209*SQRT(1-ER2209^2))</f>
        <v>17.660257631345079</v>
      </c>
      <c r="EU2209" s="8">
        <f t="shared" si="629"/>
        <v>4</v>
      </c>
      <c r="EW2209">
        <f t="shared" si="630"/>
        <v>0.34202014332566871</v>
      </c>
      <c r="EX2209">
        <f t="shared" ref="EX2209:EX2272" si="677">vita*EW2209/alfa*ABS(EU2209)+ABS(COS(RADIANS(EW$1951*10)))</f>
        <v>0.99441584371801539</v>
      </c>
      <c r="EZ2209">
        <f t="shared" ref="EZ2209:EZ2272" si="678">IF(EX2209&lt;=1,1/vita*(alfa-alfa/EW2209*SQRT(1-EX2209^2)),"")</f>
        <v>17.286082959411889</v>
      </c>
      <c r="FB2209" s="8">
        <f t="shared" si="648"/>
        <v>6</v>
      </c>
      <c r="FD2209">
        <f t="shared" si="631"/>
        <v>0.49999999999999994</v>
      </c>
      <c r="FE2209">
        <f t="shared" ref="FE2209:FE2272" si="679">vita*FD2209/alfa*ABS(FB2209)+ABS(COS(RADIANS(FD$1951*10)))</f>
        <v>0.9860254037844387</v>
      </c>
      <c r="FG2209">
        <f t="shared" ref="FG2209:FG2272" si="680">IF(FE2209&lt;=1,1/vita*(alfa-alfa/FD2209*SQRT(1-FE2209^2)),"")</f>
        <v>16.670248639404857</v>
      </c>
      <c r="FI2209" s="8">
        <f t="shared" si="632"/>
        <v>9</v>
      </c>
      <c r="FK2209">
        <f t="shared" si="633"/>
        <v>0.64278760968653925</v>
      </c>
      <c r="FL2209">
        <f t="shared" ref="FL2209:FL2272" si="681">vita*FK2209/alfa*ABS(FI2209)+ABS(COS(RADIANS(FK$1951*10)))</f>
        <v>0.9974479826061321</v>
      </c>
      <c r="FN2209">
        <f t="shared" ref="FN2209:FN2272" si="682">IF(FL2209&lt;=1,1/vita*(alfa-alfa/FK2209*SQRT(1-FL2209^2)),"")</f>
        <v>22.223152266939049</v>
      </c>
      <c r="FP2209" s="8">
        <f t="shared" si="634"/>
        <v>11</v>
      </c>
      <c r="FQ2209" s="8">
        <f t="shared" si="635"/>
        <v>53</v>
      </c>
      <c r="FR2209">
        <f t="shared" si="636"/>
        <v>0.76604444311897801</v>
      </c>
      <c r="FS2209">
        <f t="shared" ref="FS2209:FS2272" si="683">vita*FR2209/alfa*ABS(FP2209)+ABS(COS(RADIANS(FR$1951*10)))</f>
        <v>0.97984716465888966</v>
      </c>
      <c r="FT2209" t="e">
        <f t="shared" ref="FT2209:FT2272" si="684">alfa/FR2209/(vita)*(FR2209-SQRT(1-(vita*(FR2209)*ABS(FQ2209/alfa)+COS(ASIN(FR2209)))^2))</f>
        <v>#NUM!</v>
      </c>
      <c r="FU2209" t="e">
        <f t="shared" si="637"/>
        <v>#NUM!</v>
      </c>
      <c r="FW2209" s="8">
        <f t="shared" si="638"/>
        <v>14</v>
      </c>
      <c r="FY2209">
        <f t="shared" si="639"/>
        <v>0.8660254037844386</v>
      </c>
      <c r="FZ2209">
        <f t="shared" ref="FZ2209:FZ2272" si="685">vita*FY2209/alfa*ABS(FW2209)+ABS(COS(RADIANS(FY$1951*10)))</f>
        <v>0.98497422611928565</v>
      </c>
      <c r="GB2209">
        <f t="shared" ref="GB2209:GB2272" si="686">IF(FZ2209&lt;=1,1/vita*(alfa-alfa/FY2209*SQRT(1-FZ2209^2)),"")</f>
        <v>20.014539984388406</v>
      </c>
      <c r="GD2209" s="8">
        <f t="shared" si="640"/>
        <v>17</v>
      </c>
      <c r="GF2209">
        <f t="shared" si="641"/>
        <v>0.93969262078590832</v>
      </c>
      <c r="GG2209">
        <f t="shared" ref="GG2209:GG2272" si="687">vita*GF2209/alfa*ABS(GD2209)+ABS(COS(RADIANS(GF$1951*10)))</f>
        <v>0.98101112546008662</v>
      </c>
      <c r="GI2209">
        <f t="shared" ref="GI2209:GI2272" si="688">IF(GG2209&lt;=1,1/vita*(alfa-alfa/GF2209*SQRT(1-GG2209^2)),"")</f>
        <v>19.840028985185313</v>
      </c>
      <c r="GK2209" s="8">
        <f t="shared" si="642"/>
        <v>20</v>
      </c>
      <c r="GM2209">
        <f t="shared" si="643"/>
        <v>0.98480775301220802</v>
      </c>
      <c r="GN2209">
        <f t="shared" ref="GN2209:GN2272" si="689">vita*GM2209/alfa*ABS(GK2209)+ABS(COS(RADIANS(GM$1951*10)))</f>
        <v>0.96149438007669685</v>
      </c>
      <c r="GP2209">
        <f t="shared" ref="GP2209:GP2272" si="690">IF(GN2209&lt;=1,1/vita*(alfa-alfa/GM2209*SQRT(1-GN2209^2)),"")</f>
        <v>18.023394859135646</v>
      </c>
      <c r="GR2209" s="8">
        <f t="shared" si="644"/>
        <v>20</v>
      </c>
      <c r="GT2209">
        <f t="shared" si="645"/>
        <v>0.98480775301220802</v>
      </c>
      <c r="GU2209">
        <f t="shared" ref="GU2209:GU2272" si="691">vita*GT2209/alfa*ABS(GR2209)+ABS(COS(RADIANS(GT$1951*10)))</f>
        <v>0.96149438007669685</v>
      </c>
      <c r="GW2209">
        <f t="shared" ref="GW2209:GW2272" si="692">IF(GU2209&lt;=1,1/vita*(alfa-alfa/GT2209*SQRT(1-GU2209^2)),"")</f>
        <v>18.023394859135646</v>
      </c>
      <c r="GY2209" s="8">
        <f t="shared" si="646"/>
        <v>25</v>
      </c>
      <c r="HA2209">
        <f t="shared" si="647"/>
        <v>1</v>
      </c>
      <c r="HB2209">
        <f t="shared" ref="HB2209:HB2272" si="693">vita*HA2209/alfa*ABS(GY2209)+ABS(COS(RADIANS(HA$1951*10)))</f>
        <v>1</v>
      </c>
      <c r="HD2209">
        <f t="shared" ref="HD2209:HD2272" si="694">IF(HB2209&lt;=1,1/vita*(alfa-alfa/HA2209*SQRT(1-HB2209^2)),"")</f>
        <v>25</v>
      </c>
    </row>
    <row r="2210" spans="1:212" x14ac:dyDescent="0.2">
      <c r="A2210">
        <v>57</v>
      </c>
      <c r="B2210">
        <f t="shared" si="653"/>
        <v>57</v>
      </c>
      <c r="C2210">
        <f t="shared" si="651"/>
        <v>-0.17364817766693033</v>
      </c>
      <c r="D2210">
        <f t="shared" si="652"/>
        <v>0.96396997169217635</v>
      </c>
      <c r="E2210">
        <f t="shared" ref="E2210:E2273" si="695">IF($B2210&lt;-ABS(E$1948),-ABS(E$1948),IF($B2210&gt;ABS(E$1948),ABS(E$1948),$B2210))</f>
        <v>3</v>
      </c>
      <c r="G2210">
        <f t="shared" si="654"/>
        <v>-13.297418619832047</v>
      </c>
      <c r="M2210">
        <f t="shared" si="649"/>
        <v>-0.34202014332566871</v>
      </c>
      <c r="N2210">
        <f t="shared" si="655"/>
        <v>0.8712885921207747</v>
      </c>
      <c r="O2210">
        <f t="shared" ref="O2210:O2273" si="696">IF(ABS($B2210)&gt;$O$1948,SIGN($B2210)*$O$1948,$B2210)</f>
        <v>-5</v>
      </c>
      <c r="P2210">
        <f t="shared" si="656"/>
        <v>-10.872961333902383</v>
      </c>
      <c r="Q2210">
        <f t="shared" si="657"/>
        <v>-10.872961333902385</v>
      </c>
      <c r="R2210">
        <f t="shared" si="650"/>
        <v>-0.49999999999999994</v>
      </c>
      <c r="S2210">
        <f t="shared" si="658"/>
        <v>-0.27397459621556119</v>
      </c>
      <c r="U2210">
        <f t="shared" ref="U2210:U2273" si="697">IF(ABS($B2210)&gt;T$1948,SIGN($B2210)*$T$1948,$B2210)</f>
        <v>-7</v>
      </c>
      <c r="X2210">
        <f t="shared" si="659"/>
        <v>-9.3833939954901346</v>
      </c>
      <c r="Z2210">
        <f t="shared" ref="Z2210:Z2273" si="698">(SIN($E$101))</f>
        <v>-0.64278760968653925</v>
      </c>
      <c r="AA2210">
        <f t="shared" si="660"/>
        <v>-0.69951130696633135</v>
      </c>
      <c r="AB2210">
        <f t="shared" ref="AB2210:AB2273" si="699">B2210</f>
        <v>57</v>
      </c>
      <c r="AC2210">
        <f t="shared" ref="AC2210:AC2273" si="700">IF(ABS($B2210)&gt;$AB$1948,SIGN($B2210)*$AB$1948,$B2210)</f>
        <v>-10</v>
      </c>
      <c r="AE2210">
        <f t="shared" si="661"/>
        <v>-8.4794981488239323</v>
      </c>
      <c r="AG2210">
        <f t="shared" ref="AG2210:AG2273" si="701">(SIN($F$101))</f>
        <v>-0.76604444311897801</v>
      </c>
      <c r="AH2210">
        <f t="shared" si="662"/>
        <v>-1.1037937206247306</v>
      </c>
      <c r="AJ2210">
        <f t="shared" ref="AJ2210:AJ2273" si="702">IF(ABS($B2210)&gt;$AI$1948,SIGN($B2210)*$AI$1948,$B2210)</f>
        <v>-12</v>
      </c>
      <c r="AL2210">
        <f t="shared" si="663"/>
        <v>-6.3761020317433292</v>
      </c>
      <c r="AN2210">
        <f t="shared" ref="AN2210:AN2273" si="703">(SIN($G$101))</f>
        <v>-0.8660254037844386</v>
      </c>
      <c r="AO2210">
        <f t="shared" si="664"/>
        <v>-1.4745379206285194</v>
      </c>
      <c r="AP2210">
        <f t="shared" si="665"/>
        <v>57</v>
      </c>
      <c r="AQ2210">
        <f t="shared" ref="AQ2210:AQ2273" si="704">IF(ABS($B2210)&gt;$AP$1948,SIGN($B2210)*$AP$1948,$B2210)</f>
        <v>-15</v>
      </c>
      <c r="AS2210">
        <f t="shared" si="666"/>
        <v>-3.8619594257254026</v>
      </c>
      <c r="AU2210">
        <f t="shared" ref="AU2210:AU2273" si="705">(SIN($H$101))</f>
        <v>-0.93969262078590832</v>
      </c>
      <c r="AV2210">
        <f t="shared" si="667"/>
        <v>-1.8004790320662023</v>
      </c>
      <c r="AX2210">
        <f t="shared" ref="AX2210:AX2273" si="706">IF(ABS($B2210)&gt;$AW$1948,SIGN($B2210)*$AW$1948,$B2210)</f>
        <v>-18</v>
      </c>
      <c r="AZ2210">
        <f t="shared" si="668"/>
        <v>-7.136236504873715E-2</v>
      </c>
      <c r="BB2210">
        <f t="shared" ref="BB2210:BB2273" si="707">(SIN($I$101))</f>
        <v>-0.98480775301220802</v>
      </c>
      <c r="BC2210">
        <f t="shared" si="669"/>
        <v>-2.0717134992009036</v>
      </c>
      <c r="BE2210">
        <f t="shared" ref="BE2210:BE2273" si="708">IF(ABS($B2210)&gt;$BD$1948,SIGN($B2210)*$BD$1948,$B2210)</f>
        <v>-21</v>
      </c>
      <c r="BG2210">
        <f t="shared" si="670"/>
        <v>5.7868969256944878</v>
      </c>
      <c r="BI2210">
        <f t="shared" ref="BI2210:BI2273" si="709">(SIN($J$101))</f>
        <v>0</v>
      </c>
      <c r="BJ2210">
        <f t="shared" si="671"/>
        <v>1</v>
      </c>
      <c r="BL2210" t="e">
        <f t="shared" ref="BL2210:BL2273" si="710">IF(ABS($B2210)&gt;$BK$1948,SIGN($B2210)*$BK$1948,$B2210)</f>
        <v>#DIV/0!</v>
      </c>
      <c r="BN2210" t="e">
        <f t="shared" si="672"/>
        <v>#DIV/0!</v>
      </c>
      <c r="EL2210">
        <v>57</v>
      </c>
      <c r="EM2210">
        <f t="shared" si="673"/>
        <v>-285.7513075690336</v>
      </c>
      <c r="EN2210">
        <f t="shared" ref="EN2210:EN2273" si="711">EN2209+dt</f>
        <v>2.5699999999999892</v>
      </c>
      <c r="EO2210" s="8">
        <f t="shared" ref="EO2210:EO2273" si="712">IF($B2210&lt;-ABS(EO$1948),-ABS(EO$1948),IF($B2210&gt;ABS(EO$1948),ABS(EO$1948),$B2210))</f>
        <v>2</v>
      </c>
      <c r="EQ2210">
        <f t="shared" ref="EQ2210:EQ2273" si="713">(SIN(RADIANS(EQ$1951*10)))</f>
        <v>0.17364817766693033</v>
      </c>
      <c r="ER2210">
        <f t="shared" si="674"/>
        <v>0.9986996072255625</v>
      </c>
      <c r="ES2210">
        <f t="shared" si="675"/>
        <v>-9.4692352970264508</v>
      </c>
      <c r="ET2210">
        <f t="shared" si="676"/>
        <v>17.660257631345079</v>
      </c>
      <c r="EU2210" s="8">
        <f t="shared" ref="EU2210:EU2273" si="714">IF($B2210&lt;-ABS(EU$1948),-ABS(EU$1948),IF($B2210&gt;ABS(EU$1948),ABS(EU$1948),$B2210))</f>
        <v>4</v>
      </c>
      <c r="EW2210">
        <f t="shared" ref="EW2210:EW2273" si="715">(SIN(RADIANS(EW$1951*10)))</f>
        <v>0.34202014332566871</v>
      </c>
      <c r="EX2210">
        <f t="shared" si="677"/>
        <v>0.99441584371801539</v>
      </c>
      <c r="EZ2210">
        <f t="shared" si="678"/>
        <v>17.286082959411889</v>
      </c>
      <c r="FB2210" s="8">
        <f t="shared" si="648"/>
        <v>6</v>
      </c>
      <c r="FD2210">
        <f t="shared" ref="FD2210:FD2273" si="716">(SIN(RADIANS(FD$1951*10)))</f>
        <v>0.49999999999999994</v>
      </c>
      <c r="FE2210">
        <f t="shared" si="679"/>
        <v>0.9860254037844387</v>
      </c>
      <c r="FG2210">
        <f t="shared" si="680"/>
        <v>16.670248639404857</v>
      </c>
      <c r="FI2210" s="8">
        <f t="shared" ref="FI2210:FI2273" si="717">IF($B2210&lt;-ABS(FI$1948),-ABS(FI$1948),IF($B2210&gt;ABS(FI$1948),ABS(FI$1948),$B2210))</f>
        <v>9</v>
      </c>
      <c r="FK2210">
        <f t="shared" ref="FK2210:FK2273" si="718">(SIN(RADIANS(FK$1951*10)))</f>
        <v>0.64278760968653925</v>
      </c>
      <c r="FL2210">
        <f t="shared" si="681"/>
        <v>0.9974479826061321</v>
      </c>
      <c r="FN2210">
        <f t="shared" si="682"/>
        <v>22.223152266939049</v>
      </c>
      <c r="FP2210" s="8">
        <f t="shared" ref="FP2210:FP2273" si="719">IF($B2210&lt;-ABS(FP$1948),-ABS(FP$1948),IF($B2210&gt;ABS(FP$1948),ABS(FP$1948),$B2210))</f>
        <v>11</v>
      </c>
      <c r="FQ2210" s="8">
        <f t="shared" ref="FQ2210:FQ2273" si="720">IF($B2210&lt;-ABS($FS$1944),-ABS($FS$1944),IF($B2210&gt;ABS($FS$1944),ABS($FS$1944),$B2210))</f>
        <v>53</v>
      </c>
      <c r="FR2210">
        <f t="shared" ref="FR2210:FR2273" si="721">(SIN(RADIANS(FR$1951*10)))</f>
        <v>0.76604444311897801</v>
      </c>
      <c r="FS2210">
        <f t="shared" si="683"/>
        <v>0.97984716465888966</v>
      </c>
      <c r="FT2210" t="e">
        <f t="shared" si="684"/>
        <v>#NUM!</v>
      </c>
      <c r="FU2210" t="e">
        <f t="shared" ref="FU2210:FU2273" si="722">FT2210</f>
        <v>#NUM!</v>
      </c>
      <c r="FW2210" s="8">
        <f t="shared" ref="FW2210:FW2273" si="723">IF($B2210&lt;-ABS(FW$1948),-ABS(FW$1948),IF($B2210&gt;ABS(FW$1948),ABS(FW$1948),$B2210))</f>
        <v>14</v>
      </c>
      <c r="FY2210">
        <f t="shared" ref="FY2210:FY2273" si="724">(SIN(RADIANS(FY$1951*10)))</f>
        <v>0.8660254037844386</v>
      </c>
      <c r="FZ2210">
        <f t="shared" si="685"/>
        <v>0.98497422611928565</v>
      </c>
      <c r="GB2210">
        <f t="shared" si="686"/>
        <v>20.014539984388406</v>
      </c>
      <c r="GD2210" s="8">
        <f t="shared" ref="GD2210:GD2273" si="725">IF($B2210&lt;-ABS(GD$1948),-ABS(GD$1948),IF($B2210&gt;ABS(GD$1948),ABS(GD$1948),$B2210))</f>
        <v>17</v>
      </c>
      <c r="GF2210">
        <f t="shared" ref="GF2210:GF2273" si="726">(SIN(RADIANS(GF$1951*10)))</f>
        <v>0.93969262078590832</v>
      </c>
      <c r="GG2210">
        <f t="shared" si="687"/>
        <v>0.98101112546008662</v>
      </c>
      <c r="GI2210">
        <f t="shared" si="688"/>
        <v>19.840028985185313</v>
      </c>
      <c r="GK2210" s="8">
        <f t="shared" ref="GK2210:GK2273" si="727">IF($B2210&lt;-ABS(GK$1948),-ABS(GK$1948),IF($B2210&gt;ABS(GK$1948),ABS(GK$1948),$B2210))</f>
        <v>20</v>
      </c>
      <c r="GM2210">
        <f t="shared" ref="GM2210:GM2273" si="728">(SIN(RADIANS(GM$1951*10)))</f>
        <v>0.98480775301220802</v>
      </c>
      <c r="GN2210">
        <f t="shared" si="689"/>
        <v>0.96149438007669685</v>
      </c>
      <c r="GP2210">
        <f t="shared" si="690"/>
        <v>18.023394859135646</v>
      </c>
      <c r="GR2210" s="8">
        <f t="shared" ref="GR2210:GR2273" si="729">IF($B2210&lt;-ABS(GR$1948),-ABS(GR$1948),IF($B2210&gt;ABS(GR$1948),ABS(GR$1948),$B2210))</f>
        <v>20</v>
      </c>
      <c r="GT2210">
        <f t="shared" ref="GT2210:GT2273" si="730">(SIN(RADIANS(GT$1951*10)))</f>
        <v>0.98480775301220802</v>
      </c>
      <c r="GU2210">
        <f t="shared" si="691"/>
        <v>0.96149438007669685</v>
      </c>
      <c r="GW2210">
        <f t="shared" si="692"/>
        <v>18.023394859135646</v>
      </c>
      <c r="GY2210" s="8">
        <f t="shared" ref="GY2210:GY2273" si="731">IF($B2210&lt;-ABS(GY$1948),-ABS(GY$1948),IF($B2210&gt;ABS(GY$1948),ABS(GY$1948),$B2210))</f>
        <v>25</v>
      </c>
      <c r="HA2210">
        <f t="shared" ref="HA2210:HA2273" si="732">(SIN(RADIANS(HA$1951*10)))</f>
        <v>1</v>
      </c>
      <c r="HB2210">
        <f t="shared" si="693"/>
        <v>1</v>
      </c>
      <c r="HD2210">
        <f t="shared" si="694"/>
        <v>25</v>
      </c>
    </row>
    <row r="2211" spans="1:212" x14ac:dyDescent="0.2">
      <c r="A2211">
        <v>58</v>
      </c>
      <c r="B2211">
        <f t="shared" si="653"/>
        <v>58</v>
      </c>
      <c r="C2211">
        <f t="shared" si="651"/>
        <v>-0.17364817766693033</v>
      </c>
      <c r="D2211">
        <f t="shared" si="652"/>
        <v>0.96396997169217635</v>
      </c>
      <c r="E2211">
        <f t="shared" si="695"/>
        <v>3</v>
      </c>
      <c r="G2211">
        <f t="shared" si="654"/>
        <v>-13.297418619832047</v>
      </c>
      <c r="M2211">
        <f t="shared" si="649"/>
        <v>-0.34202014332566871</v>
      </c>
      <c r="N2211">
        <f t="shared" si="655"/>
        <v>0.8712885921207747</v>
      </c>
      <c r="O2211">
        <f t="shared" si="696"/>
        <v>-5</v>
      </c>
      <c r="P2211">
        <f t="shared" si="656"/>
        <v>-10.872961333902383</v>
      </c>
      <c r="Q2211">
        <f t="shared" si="657"/>
        <v>-10.872961333902385</v>
      </c>
      <c r="R2211">
        <f t="shared" si="650"/>
        <v>-0.49999999999999994</v>
      </c>
      <c r="S2211">
        <f t="shared" si="658"/>
        <v>-0.29397459621556121</v>
      </c>
      <c r="U2211">
        <f t="shared" si="697"/>
        <v>-7</v>
      </c>
      <c r="X2211">
        <f t="shared" si="659"/>
        <v>-9.3833939954901346</v>
      </c>
      <c r="Z2211">
        <f t="shared" si="698"/>
        <v>-0.64278760968653925</v>
      </c>
      <c r="AA2211">
        <f t="shared" si="660"/>
        <v>-0.72522281135379296</v>
      </c>
      <c r="AB2211">
        <f t="shared" si="699"/>
        <v>58</v>
      </c>
      <c r="AC2211">
        <f t="shared" si="700"/>
        <v>-10</v>
      </c>
      <c r="AE2211">
        <f t="shared" si="661"/>
        <v>-8.4794981488239323</v>
      </c>
      <c r="AG2211">
        <f t="shared" si="701"/>
        <v>-0.76604444311897801</v>
      </c>
      <c r="AH2211">
        <f t="shared" si="662"/>
        <v>-1.1344354983494895</v>
      </c>
      <c r="AJ2211">
        <f t="shared" si="702"/>
        <v>-12</v>
      </c>
      <c r="AL2211">
        <f t="shared" si="663"/>
        <v>-6.3761020317433292</v>
      </c>
      <c r="AN2211">
        <f t="shared" si="703"/>
        <v>-0.8660254037844386</v>
      </c>
      <c r="AO2211">
        <f t="shared" si="664"/>
        <v>-1.5091789367798971</v>
      </c>
      <c r="AP2211">
        <f t="shared" si="665"/>
        <v>58</v>
      </c>
      <c r="AQ2211">
        <f t="shared" si="704"/>
        <v>-15</v>
      </c>
      <c r="AS2211">
        <f t="shared" si="666"/>
        <v>-3.8619594257254026</v>
      </c>
      <c r="AU2211">
        <f t="shared" si="705"/>
        <v>-0.93969262078590832</v>
      </c>
      <c r="AV2211">
        <f t="shared" si="667"/>
        <v>-1.8380667368976384</v>
      </c>
      <c r="AX2211">
        <f t="shared" si="706"/>
        <v>-18</v>
      </c>
      <c r="AZ2211">
        <f t="shared" si="668"/>
        <v>-7.136236504873715E-2</v>
      </c>
      <c r="BB2211">
        <f t="shared" si="707"/>
        <v>-0.98480775301220802</v>
      </c>
      <c r="BC2211">
        <f t="shared" si="669"/>
        <v>-2.1111058093213919</v>
      </c>
      <c r="BE2211">
        <f t="shared" si="708"/>
        <v>-21</v>
      </c>
      <c r="BG2211">
        <f t="shared" si="670"/>
        <v>5.7868969256944878</v>
      </c>
      <c r="BI2211">
        <f t="shared" si="709"/>
        <v>0</v>
      </c>
      <c r="BJ2211">
        <f t="shared" si="671"/>
        <v>1</v>
      </c>
      <c r="BL2211" t="e">
        <f t="shared" si="710"/>
        <v>#DIV/0!</v>
      </c>
      <c r="BN2211" t="e">
        <f t="shared" si="672"/>
        <v>#DIV/0!</v>
      </c>
      <c r="EL2211">
        <v>58</v>
      </c>
      <c r="EM2211">
        <f t="shared" si="673"/>
        <v>-285.7513075690336</v>
      </c>
      <c r="EN2211">
        <f t="shared" si="711"/>
        <v>2.579999999999989</v>
      </c>
      <c r="EO2211" s="8">
        <f t="shared" si="712"/>
        <v>2</v>
      </c>
      <c r="EQ2211">
        <f t="shared" si="713"/>
        <v>0.17364817766693033</v>
      </c>
      <c r="ER2211">
        <f t="shared" si="674"/>
        <v>0.9986996072255625</v>
      </c>
      <c r="ES2211">
        <f t="shared" si="675"/>
        <v>-9.4692352970264508</v>
      </c>
      <c r="ET2211">
        <f t="shared" si="676"/>
        <v>17.660257631345079</v>
      </c>
      <c r="EU2211" s="8">
        <f t="shared" si="714"/>
        <v>4</v>
      </c>
      <c r="EW2211">
        <f t="shared" si="715"/>
        <v>0.34202014332566871</v>
      </c>
      <c r="EX2211">
        <f t="shared" si="677"/>
        <v>0.99441584371801539</v>
      </c>
      <c r="EZ2211">
        <f t="shared" si="678"/>
        <v>17.286082959411889</v>
      </c>
      <c r="FB2211" s="8">
        <f t="shared" ref="FB2211:FB2274" si="733">IF($B2211&lt;-ABS(FB$1948),-ABS(FB$1948),IF($B2211&gt;ABS(FB$1948),ABS(FB$1948),$B2211))</f>
        <v>6</v>
      </c>
      <c r="FD2211">
        <f t="shared" si="716"/>
        <v>0.49999999999999994</v>
      </c>
      <c r="FE2211">
        <f t="shared" si="679"/>
        <v>0.9860254037844387</v>
      </c>
      <c r="FG2211">
        <f t="shared" si="680"/>
        <v>16.670248639404857</v>
      </c>
      <c r="FI2211" s="8">
        <f t="shared" si="717"/>
        <v>9</v>
      </c>
      <c r="FK2211">
        <f t="shared" si="718"/>
        <v>0.64278760968653925</v>
      </c>
      <c r="FL2211">
        <f t="shared" si="681"/>
        <v>0.9974479826061321</v>
      </c>
      <c r="FN2211">
        <f t="shared" si="682"/>
        <v>22.223152266939049</v>
      </c>
      <c r="FP2211" s="8">
        <f t="shared" si="719"/>
        <v>11</v>
      </c>
      <c r="FQ2211" s="8">
        <f t="shared" si="720"/>
        <v>53</v>
      </c>
      <c r="FR2211">
        <f t="shared" si="721"/>
        <v>0.76604444311897801</v>
      </c>
      <c r="FS2211">
        <f t="shared" si="683"/>
        <v>0.97984716465888966</v>
      </c>
      <c r="FT2211" t="e">
        <f t="shared" si="684"/>
        <v>#NUM!</v>
      </c>
      <c r="FU2211" t="e">
        <f t="shared" si="722"/>
        <v>#NUM!</v>
      </c>
      <c r="FW2211" s="8">
        <f t="shared" si="723"/>
        <v>14</v>
      </c>
      <c r="FY2211">
        <f t="shared" si="724"/>
        <v>0.8660254037844386</v>
      </c>
      <c r="FZ2211">
        <f t="shared" si="685"/>
        <v>0.98497422611928565</v>
      </c>
      <c r="GB2211">
        <f t="shared" si="686"/>
        <v>20.014539984388406</v>
      </c>
      <c r="GD2211" s="8">
        <f t="shared" si="725"/>
        <v>17</v>
      </c>
      <c r="GF2211">
        <f t="shared" si="726"/>
        <v>0.93969262078590832</v>
      </c>
      <c r="GG2211">
        <f t="shared" si="687"/>
        <v>0.98101112546008662</v>
      </c>
      <c r="GI2211">
        <f t="shared" si="688"/>
        <v>19.840028985185313</v>
      </c>
      <c r="GK2211" s="8">
        <f t="shared" si="727"/>
        <v>20</v>
      </c>
      <c r="GM2211">
        <f t="shared" si="728"/>
        <v>0.98480775301220802</v>
      </c>
      <c r="GN2211">
        <f t="shared" si="689"/>
        <v>0.96149438007669685</v>
      </c>
      <c r="GP2211">
        <f t="shared" si="690"/>
        <v>18.023394859135646</v>
      </c>
      <c r="GR2211" s="8">
        <f t="shared" si="729"/>
        <v>20</v>
      </c>
      <c r="GT2211">
        <f t="shared" si="730"/>
        <v>0.98480775301220802</v>
      </c>
      <c r="GU2211">
        <f t="shared" si="691"/>
        <v>0.96149438007669685</v>
      </c>
      <c r="GW2211">
        <f t="shared" si="692"/>
        <v>18.023394859135646</v>
      </c>
      <c r="GY2211" s="8">
        <f t="shared" si="731"/>
        <v>25</v>
      </c>
      <c r="HA2211">
        <f t="shared" si="732"/>
        <v>1</v>
      </c>
      <c r="HB2211">
        <f t="shared" si="693"/>
        <v>1</v>
      </c>
      <c r="HD2211">
        <f t="shared" si="694"/>
        <v>25</v>
      </c>
    </row>
    <row r="2212" spans="1:212" x14ac:dyDescent="0.2">
      <c r="A2212">
        <v>59</v>
      </c>
      <c r="B2212">
        <f t="shared" si="653"/>
        <v>59</v>
      </c>
      <c r="C2212">
        <f t="shared" si="651"/>
        <v>-0.17364817766693033</v>
      </c>
      <c r="D2212">
        <f t="shared" si="652"/>
        <v>0.96396997169217635</v>
      </c>
      <c r="E2212">
        <f t="shared" si="695"/>
        <v>3</v>
      </c>
      <c r="G2212">
        <f t="shared" si="654"/>
        <v>-13.297418619832047</v>
      </c>
      <c r="M2212">
        <f t="shared" si="649"/>
        <v>-0.34202014332566871</v>
      </c>
      <c r="N2212">
        <f t="shared" si="655"/>
        <v>0.8712885921207747</v>
      </c>
      <c r="O2212">
        <f t="shared" si="696"/>
        <v>-5</v>
      </c>
      <c r="P2212">
        <f t="shared" si="656"/>
        <v>-10.872961333902383</v>
      </c>
      <c r="Q2212">
        <f t="shared" si="657"/>
        <v>-10.872961333902385</v>
      </c>
      <c r="R2212">
        <f t="shared" si="650"/>
        <v>-0.49999999999999994</v>
      </c>
      <c r="S2212">
        <f t="shared" si="658"/>
        <v>-0.31397459621556101</v>
      </c>
      <c r="U2212">
        <f t="shared" si="697"/>
        <v>-7</v>
      </c>
      <c r="X2212">
        <f t="shared" si="659"/>
        <v>-9.3833939954901346</v>
      </c>
      <c r="Z2212">
        <f t="shared" si="698"/>
        <v>-0.64278760968653925</v>
      </c>
      <c r="AA2212">
        <f t="shared" si="660"/>
        <v>-0.75093431574125458</v>
      </c>
      <c r="AB2212">
        <f t="shared" si="699"/>
        <v>59</v>
      </c>
      <c r="AC2212">
        <f t="shared" si="700"/>
        <v>-10</v>
      </c>
      <c r="AE2212">
        <f t="shared" si="661"/>
        <v>-8.4794981488239323</v>
      </c>
      <c r="AG2212">
        <f t="shared" si="701"/>
        <v>-0.76604444311897801</v>
      </c>
      <c r="AH2212">
        <f t="shared" si="662"/>
        <v>-1.1650772760742485</v>
      </c>
      <c r="AJ2212">
        <f t="shared" si="702"/>
        <v>-12</v>
      </c>
      <c r="AL2212">
        <f t="shared" si="663"/>
        <v>-6.3761020317433292</v>
      </c>
      <c r="AN2212">
        <f t="shared" si="703"/>
        <v>-0.8660254037844386</v>
      </c>
      <c r="AO2212">
        <f t="shared" si="664"/>
        <v>-1.5438199529312748</v>
      </c>
      <c r="AP2212">
        <f t="shared" si="665"/>
        <v>59</v>
      </c>
      <c r="AQ2212">
        <f t="shared" si="704"/>
        <v>-15</v>
      </c>
      <c r="AS2212">
        <f t="shared" si="666"/>
        <v>-3.8619594257254026</v>
      </c>
      <c r="AU2212">
        <f t="shared" si="705"/>
        <v>-0.93969262078590832</v>
      </c>
      <c r="AV2212">
        <f t="shared" si="667"/>
        <v>-1.875654441729075</v>
      </c>
      <c r="AX2212">
        <f t="shared" si="706"/>
        <v>-18</v>
      </c>
      <c r="AZ2212">
        <f t="shared" si="668"/>
        <v>-7.136236504873715E-2</v>
      </c>
      <c r="BB2212">
        <f t="shared" si="707"/>
        <v>-0.98480775301220802</v>
      </c>
      <c r="BC2212">
        <f t="shared" si="669"/>
        <v>-2.1504981194418802</v>
      </c>
      <c r="BE2212">
        <f t="shared" si="708"/>
        <v>-21</v>
      </c>
      <c r="BG2212">
        <f t="shared" si="670"/>
        <v>5.7868969256944878</v>
      </c>
      <c r="BI2212">
        <f t="shared" si="709"/>
        <v>0</v>
      </c>
      <c r="BJ2212">
        <f t="shared" si="671"/>
        <v>1</v>
      </c>
      <c r="BL2212" t="e">
        <f t="shared" si="710"/>
        <v>#DIV/0!</v>
      </c>
      <c r="BN2212" t="e">
        <f t="shared" si="672"/>
        <v>#DIV/0!</v>
      </c>
      <c r="EL2212">
        <v>59</v>
      </c>
      <c r="EM2212">
        <f t="shared" si="673"/>
        <v>-285.7513075690336</v>
      </c>
      <c r="EN2212">
        <f t="shared" si="711"/>
        <v>2.5899999999999888</v>
      </c>
      <c r="EO2212" s="8">
        <f t="shared" si="712"/>
        <v>2</v>
      </c>
      <c r="EQ2212">
        <f t="shared" si="713"/>
        <v>0.17364817766693033</v>
      </c>
      <c r="ER2212">
        <f t="shared" si="674"/>
        <v>0.9986996072255625</v>
      </c>
      <c r="ES2212">
        <f t="shared" si="675"/>
        <v>-9.4692352970264508</v>
      </c>
      <c r="ET2212">
        <f t="shared" si="676"/>
        <v>17.660257631345079</v>
      </c>
      <c r="EU2212" s="8">
        <f t="shared" si="714"/>
        <v>4</v>
      </c>
      <c r="EW2212">
        <f t="shared" si="715"/>
        <v>0.34202014332566871</v>
      </c>
      <c r="EX2212">
        <f t="shared" si="677"/>
        <v>0.99441584371801539</v>
      </c>
      <c r="EZ2212">
        <f t="shared" si="678"/>
        <v>17.286082959411889</v>
      </c>
      <c r="FB2212" s="8">
        <f t="shared" si="733"/>
        <v>6</v>
      </c>
      <c r="FD2212">
        <f t="shared" si="716"/>
        <v>0.49999999999999994</v>
      </c>
      <c r="FE2212">
        <f t="shared" si="679"/>
        <v>0.9860254037844387</v>
      </c>
      <c r="FG2212">
        <f t="shared" si="680"/>
        <v>16.670248639404857</v>
      </c>
      <c r="FI2212" s="8">
        <f t="shared" si="717"/>
        <v>9</v>
      </c>
      <c r="FK2212">
        <f t="shared" si="718"/>
        <v>0.64278760968653925</v>
      </c>
      <c r="FL2212">
        <f t="shared" si="681"/>
        <v>0.9974479826061321</v>
      </c>
      <c r="FN2212">
        <f t="shared" si="682"/>
        <v>22.223152266939049</v>
      </c>
      <c r="FP2212" s="8">
        <f t="shared" si="719"/>
        <v>11</v>
      </c>
      <c r="FQ2212" s="8">
        <f t="shared" si="720"/>
        <v>53</v>
      </c>
      <c r="FR2212">
        <f t="shared" si="721"/>
        <v>0.76604444311897801</v>
      </c>
      <c r="FS2212">
        <f t="shared" si="683"/>
        <v>0.97984716465888966</v>
      </c>
      <c r="FT2212" t="e">
        <f t="shared" si="684"/>
        <v>#NUM!</v>
      </c>
      <c r="FU2212" t="e">
        <f t="shared" si="722"/>
        <v>#NUM!</v>
      </c>
      <c r="FW2212" s="8">
        <f t="shared" si="723"/>
        <v>14</v>
      </c>
      <c r="FY2212">
        <f t="shared" si="724"/>
        <v>0.8660254037844386</v>
      </c>
      <c r="FZ2212">
        <f t="shared" si="685"/>
        <v>0.98497422611928565</v>
      </c>
      <c r="GB2212">
        <f t="shared" si="686"/>
        <v>20.014539984388406</v>
      </c>
      <c r="GD2212" s="8">
        <f t="shared" si="725"/>
        <v>17</v>
      </c>
      <c r="GF2212">
        <f t="shared" si="726"/>
        <v>0.93969262078590832</v>
      </c>
      <c r="GG2212">
        <f t="shared" si="687"/>
        <v>0.98101112546008662</v>
      </c>
      <c r="GI2212">
        <f t="shared" si="688"/>
        <v>19.840028985185313</v>
      </c>
      <c r="GK2212" s="8">
        <f t="shared" si="727"/>
        <v>20</v>
      </c>
      <c r="GM2212">
        <f t="shared" si="728"/>
        <v>0.98480775301220802</v>
      </c>
      <c r="GN2212">
        <f t="shared" si="689"/>
        <v>0.96149438007669685</v>
      </c>
      <c r="GP2212">
        <f t="shared" si="690"/>
        <v>18.023394859135646</v>
      </c>
      <c r="GR2212" s="8">
        <f t="shared" si="729"/>
        <v>20</v>
      </c>
      <c r="GT2212">
        <f t="shared" si="730"/>
        <v>0.98480775301220802</v>
      </c>
      <c r="GU2212">
        <f t="shared" si="691"/>
        <v>0.96149438007669685</v>
      </c>
      <c r="GW2212">
        <f t="shared" si="692"/>
        <v>18.023394859135646</v>
      </c>
      <c r="GY2212" s="8">
        <f t="shared" si="731"/>
        <v>25</v>
      </c>
      <c r="HA2212">
        <f t="shared" si="732"/>
        <v>1</v>
      </c>
      <c r="HB2212">
        <f t="shared" si="693"/>
        <v>1</v>
      </c>
      <c r="HD2212">
        <f t="shared" si="694"/>
        <v>25</v>
      </c>
    </row>
    <row r="2213" spans="1:212" x14ac:dyDescent="0.2">
      <c r="A2213">
        <v>60</v>
      </c>
      <c r="B2213">
        <f t="shared" si="653"/>
        <v>60</v>
      </c>
      <c r="C2213">
        <f t="shared" si="651"/>
        <v>-0.17364817766693033</v>
      </c>
      <c r="D2213">
        <f t="shared" si="652"/>
        <v>0.96396997169217635</v>
      </c>
      <c r="E2213">
        <f t="shared" si="695"/>
        <v>3</v>
      </c>
      <c r="G2213">
        <f t="shared" si="654"/>
        <v>-13.297418619832047</v>
      </c>
      <c r="M2213">
        <f t="shared" si="649"/>
        <v>-0.34202014332566871</v>
      </c>
      <c r="N2213">
        <f t="shared" si="655"/>
        <v>0.8712885921207747</v>
      </c>
      <c r="O2213">
        <f t="shared" si="696"/>
        <v>-5</v>
      </c>
      <c r="P2213">
        <f t="shared" si="656"/>
        <v>-10.872961333902383</v>
      </c>
      <c r="Q2213">
        <f t="shared" si="657"/>
        <v>-10.872961333902385</v>
      </c>
      <c r="R2213">
        <f t="shared" si="650"/>
        <v>-0.49999999999999994</v>
      </c>
      <c r="S2213">
        <f t="shared" si="658"/>
        <v>-0.33397459621556103</v>
      </c>
      <c r="U2213">
        <f t="shared" si="697"/>
        <v>-7</v>
      </c>
      <c r="X2213">
        <f t="shared" si="659"/>
        <v>-9.3833939954901346</v>
      </c>
      <c r="Z2213">
        <f t="shared" si="698"/>
        <v>-0.64278760968653925</v>
      </c>
      <c r="AA2213">
        <f t="shared" si="660"/>
        <v>-0.77664582012871619</v>
      </c>
      <c r="AB2213">
        <f t="shared" si="699"/>
        <v>60</v>
      </c>
      <c r="AC2213">
        <f t="shared" si="700"/>
        <v>-10</v>
      </c>
      <c r="AE2213">
        <f t="shared" si="661"/>
        <v>-8.4794981488239323</v>
      </c>
      <c r="AG2213">
        <f t="shared" si="701"/>
        <v>-0.76604444311897801</v>
      </c>
      <c r="AH2213">
        <f t="shared" si="662"/>
        <v>-1.1957190537990079</v>
      </c>
      <c r="AJ2213">
        <f t="shared" si="702"/>
        <v>-12</v>
      </c>
      <c r="AL2213">
        <f t="shared" si="663"/>
        <v>-6.3761020317433292</v>
      </c>
      <c r="AN2213">
        <f t="shared" si="703"/>
        <v>-0.8660254037844386</v>
      </c>
      <c r="AO2213">
        <f t="shared" si="664"/>
        <v>-1.5784609690826525</v>
      </c>
      <c r="AP2213">
        <f t="shared" si="665"/>
        <v>60</v>
      </c>
      <c r="AQ2213">
        <f t="shared" si="704"/>
        <v>-15</v>
      </c>
      <c r="AS2213">
        <f t="shared" si="666"/>
        <v>-3.8619594257254026</v>
      </c>
      <c r="AU2213">
        <f t="shared" si="705"/>
        <v>-0.93969262078590832</v>
      </c>
      <c r="AV2213">
        <f t="shared" si="667"/>
        <v>-1.9132421465605112</v>
      </c>
      <c r="AX2213">
        <f t="shared" si="706"/>
        <v>-18</v>
      </c>
      <c r="AZ2213">
        <f t="shared" si="668"/>
        <v>-7.136236504873715E-2</v>
      </c>
      <c r="BB2213">
        <f t="shared" si="707"/>
        <v>-0.98480775301220802</v>
      </c>
      <c r="BC2213">
        <f t="shared" si="669"/>
        <v>-2.1898904295623689</v>
      </c>
      <c r="BE2213">
        <f t="shared" si="708"/>
        <v>-21</v>
      </c>
      <c r="BG2213">
        <f t="shared" si="670"/>
        <v>5.7868969256944878</v>
      </c>
      <c r="BI2213">
        <f t="shared" si="709"/>
        <v>0</v>
      </c>
      <c r="BJ2213">
        <f t="shared" si="671"/>
        <v>1</v>
      </c>
      <c r="BL2213" t="e">
        <f t="shared" si="710"/>
        <v>#DIV/0!</v>
      </c>
      <c r="BN2213" t="e">
        <f t="shared" si="672"/>
        <v>#DIV/0!</v>
      </c>
      <c r="EL2213">
        <v>60</v>
      </c>
      <c r="EM2213">
        <f t="shared" si="673"/>
        <v>-285.7513075690336</v>
      </c>
      <c r="EN2213">
        <f t="shared" si="711"/>
        <v>2.5999999999999885</v>
      </c>
      <c r="EO2213" s="8">
        <f t="shared" si="712"/>
        <v>2</v>
      </c>
      <c r="EQ2213">
        <f t="shared" si="713"/>
        <v>0.17364817766693033</v>
      </c>
      <c r="ER2213">
        <f t="shared" si="674"/>
        <v>0.9986996072255625</v>
      </c>
      <c r="ES2213">
        <f t="shared" si="675"/>
        <v>-9.4692352970264508</v>
      </c>
      <c r="ET2213">
        <f t="shared" si="676"/>
        <v>17.660257631345079</v>
      </c>
      <c r="EU2213" s="8">
        <f t="shared" si="714"/>
        <v>4</v>
      </c>
      <c r="EW2213">
        <f t="shared" si="715"/>
        <v>0.34202014332566871</v>
      </c>
      <c r="EX2213">
        <f t="shared" si="677"/>
        <v>0.99441584371801539</v>
      </c>
      <c r="EZ2213">
        <f t="shared" si="678"/>
        <v>17.286082959411889</v>
      </c>
      <c r="FB2213" s="8">
        <f t="shared" si="733"/>
        <v>6</v>
      </c>
      <c r="FD2213">
        <f t="shared" si="716"/>
        <v>0.49999999999999994</v>
      </c>
      <c r="FE2213">
        <f t="shared" si="679"/>
        <v>0.9860254037844387</v>
      </c>
      <c r="FG2213">
        <f t="shared" si="680"/>
        <v>16.670248639404857</v>
      </c>
      <c r="FI2213" s="8">
        <f t="shared" si="717"/>
        <v>9</v>
      </c>
      <c r="FK2213">
        <f t="shared" si="718"/>
        <v>0.64278760968653925</v>
      </c>
      <c r="FL2213">
        <f t="shared" si="681"/>
        <v>0.9974479826061321</v>
      </c>
      <c r="FN2213">
        <f t="shared" si="682"/>
        <v>22.223152266939049</v>
      </c>
      <c r="FP2213" s="8">
        <f t="shared" si="719"/>
        <v>11</v>
      </c>
      <c r="FQ2213" s="8">
        <f t="shared" si="720"/>
        <v>53</v>
      </c>
      <c r="FR2213">
        <f t="shared" si="721"/>
        <v>0.76604444311897801</v>
      </c>
      <c r="FS2213">
        <f t="shared" si="683"/>
        <v>0.97984716465888966</v>
      </c>
      <c r="FT2213" t="e">
        <f t="shared" si="684"/>
        <v>#NUM!</v>
      </c>
      <c r="FU2213" t="e">
        <f t="shared" si="722"/>
        <v>#NUM!</v>
      </c>
      <c r="FW2213" s="8">
        <f t="shared" si="723"/>
        <v>14</v>
      </c>
      <c r="FY2213">
        <f t="shared" si="724"/>
        <v>0.8660254037844386</v>
      </c>
      <c r="FZ2213">
        <f t="shared" si="685"/>
        <v>0.98497422611928565</v>
      </c>
      <c r="GB2213">
        <f t="shared" si="686"/>
        <v>20.014539984388406</v>
      </c>
      <c r="GD2213" s="8">
        <f t="shared" si="725"/>
        <v>17</v>
      </c>
      <c r="GF2213">
        <f t="shared" si="726"/>
        <v>0.93969262078590832</v>
      </c>
      <c r="GG2213">
        <f t="shared" si="687"/>
        <v>0.98101112546008662</v>
      </c>
      <c r="GI2213">
        <f t="shared" si="688"/>
        <v>19.840028985185313</v>
      </c>
      <c r="GK2213" s="8">
        <f t="shared" si="727"/>
        <v>20</v>
      </c>
      <c r="GM2213">
        <f t="shared" si="728"/>
        <v>0.98480775301220802</v>
      </c>
      <c r="GN2213">
        <f t="shared" si="689"/>
        <v>0.96149438007669685</v>
      </c>
      <c r="GP2213">
        <f t="shared" si="690"/>
        <v>18.023394859135646</v>
      </c>
      <c r="GR2213" s="8">
        <f t="shared" si="729"/>
        <v>20</v>
      </c>
      <c r="GT2213">
        <f t="shared" si="730"/>
        <v>0.98480775301220802</v>
      </c>
      <c r="GU2213">
        <f t="shared" si="691"/>
        <v>0.96149438007669685</v>
      </c>
      <c r="GW2213">
        <f t="shared" si="692"/>
        <v>18.023394859135646</v>
      </c>
      <c r="GY2213" s="8">
        <f t="shared" si="731"/>
        <v>25</v>
      </c>
      <c r="HA2213">
        <f t="shared" si="732"/>
        <v>1</v>
      </c>
      <c r="HB2213">
        <f t="shared" si="693"/>
        <v>1</v>
      </c>
      <c r="HD2213">
        <f t="shared" si="694"/>
        <v>25</v>
      </c>
    </row>
    <row r="2214" spans="1:212" x14ac:dyDescent="0.2">
      <c r="A2214">
        <v>61</v>
      </c>
      <c r="B2214">
        <f t="shared" si="653"/>
        <v>61</v>
      </c>
      <c r="C2214">
        <f t="shared" si="651"/>
        <v>-0.17364817766693033</v>
      </c>
      <c r="D2214">
        <f t="shared" si="652"/>
        <v>0.96396997169217635</v>
      </c>
      <c r="E2214">
        <f t="shared" si="695"/>
        <v>3</v>
      </c>
      <c r="G2214">
        <f t="shared" si="654"/>
        <v>-13.297418619832047</v>
      </c>
      <c r="M2214">
        <f t="shared" si="649"/>
        <v>-0.34202014332566871</v>
      </c>
      <c r="N2214">
        <f t="shared" si="655"/>
        <v>0.8712885921207747</v>
      </c>
      <c r="O2214">
        <f t="shared" si="696"/>
        <v>-5</v>
      </c>
      <c r="P2214">
        <f t="shared" si="656"/>
        <v>-10.872961333902383</v>
      </c>
      <c r="Q2214">
        <f t="shared" si="657"/>
        <v>-10.872961333902385</v>
      </c>
      <c r="R2214">
        <f t="shared" si="650"/>
        <v>-0.49999999999999994</v>
      </c>
      <c r="S2214">
        <f t="shared" si="658"/>
        <v>-0.35397459621556104</v>
      </c>
      <c r="U2214">
        <f t="shared" si="697"/>
        <v>-7</v>
      </c>
      <c r="X2214">
        <f t="shared" si="659"/>
        <v>-9.3833939954901346</v>
      </c>
      <c r="Z2214">
        <f t="shared" si="698"/>
        <v>-0.64278760968653925</v>
      </c>
      <c r="AA2214">
        <f t="shared" si="660"/>
        <v>-0.80235732451617781</v>
      </c>
      <c r="AB2214">
        <f t="shared" si="699"/>
        <v>61</v>
      </c>
      <c r="AC2214">
        <f t="shared" si="700"/>
        <v>-10</v>
      </c>
      <c r="AE2214">
        <f t="shared" si="661"/>
        <v>-8.4794981488239323</v>
      </c>
      <c r="AG2214">
        <f t="shared" si="701"/>
        <v>-0.76604444311897801</v>
      </c>
      <c r="AH2214">
        <f t="shared" si="662"/>
        <v>-1.2263608315237668</v>
      </c>
      <c r="AJ2214">
        <f t="shared" si="702"/>
        <v>-12</v>
      </c>
      <c r="AL2214">
        <f t="shared" si="663"/>
        <v>-6.3761020317433292</v>
      </c>
      <c r="AN2214">
        <f t="shared" si="703"/>
        <v>-0.8660254037844386</v>
      </c>
      <c r="AO2214">
        <f t="shared" si="664"/>
        <v>-1.6131019852340298</v>
      </c>
      <c r="AP2214">
        <f t="shared" si="665"/>
        <v>61</v>
      </c>
      <c r="AQ2214">
        <f t="shared" si="704"/>
        <v>-15</v>
      </c>
      <c r="AS2214">
        <f t="shared" si="666"/>
        <v>-3.8619594257254026</v>
      </c>
      <c r="AU2214">
        <f t="shared" si="705"/>
        <v>-0.93969262078590832</v>
      </c>
      <c r="AV2214">
        <f t="shared" si="667"/>
        <v>-1.9508298513919478</v>
      </c>
      <c r="AX2214">
        <f t="shared" si="706"/>
        <v>-18</v>
      </c>
      <c r="AZ2214">
        <f t="shared" si="668"/>
        <v>-7.136236504873715E-2</v>
      </c>
      <c r="BB2214">
        <f t="shared" si="707"/>
        <v>-0.98480775301220802</v>
      </c>
      <c r="BC2214">
        <f t="shared" si="669"/>
        <v>-2.2292827396828572</v>
      </c>
      <c r="BE2214">
        <f t="shared" si="708"/>
        <v>-21</v>
      </c>
      <c r="BG2214">
        <f t="shared" si="670"/>
        <v>5.7868969256944878</v>
      </c>
      <c r="BI2214">
        <f t="shared" si="709"/>
        <v>0</v>
      </c>
      <c r="BJ2214">
        <f t="shared" si="671"/>
        <v>1</v>
      </c>
      <c r="BL2214" t="e">
        <f t="shared" si="710"/>
        <v>#DIV/0!</v>
      </c>
      <c r="BN2214" t="e">
        <f t="shared" si="672"/>
        <v>#DIV/0!</v>
      </c>
      <c r="EK2214">
        <v>1.0013047082642514</v>
      </c>
      <c r="EL2214">
        <v>61</v>
      </c>
      <c r="EM2214">
        <f t="shared" si="673"/>
        <v>-285.7513075690336</v>
      </c>
      <c r="EN2214">
        <f t="shared" si="711"/>
        <v>2.6099999999999883</v>
      </c>
      <c r="EO2214" s="8">
        <f t="shared" si="712"/>
        <v>2</v>
      </c>
      <c r="EQ2214">
        <f t="shared" si="713"/>
        <v>0.17364817766693033</v>
      </c>
      <c r="ER2214">
        <f t="shared" si="674"/>
        <v>0.9986996072255625</v>
      </c>
      <c r="ES2214">
        <f t="shared" si="675"/>
        <v>-9.4692352970264508</v>
      </c>
      <c r="ET2214">
        <f t="shared" si="676"/>
        <v>17.660257631345079</v>
      </c>
      <c r="EU2214" s="8">
        <f t="shared" si="714"/>
        <v>4</v>
      </c>
      <c r="EW2214">
        <f t="shared" si="715"/>
        <v>0.34202014332566871</v>
      </c>
      <c r="EX2214">
        <f t="shared" si="677"/>
        <v>0.99441584371801539</v>
      </c>
      <c r="EZ2214">
        <f t="shared" si="678"/>
        <v>17.286082959411889</v>
      </c>
      <c r="FB2214" s="8">
        <f t="shared" si="733"/>
        <v>6</v>
      </c>
      <c r="FD2214">
        <f t="shared" si="716"/>
        <v>0.49999999999999994</v>
      </c>
      <c r="FE2214">
        <f t="shared" si="679"/>
        <v>0.9860254037844387</v>
      </c>
      <c r="FG2214">
        <f t="shared" si="680"/>
        <v>16.670248639404857</v>
      </c>
      <c r="FI2214" s="8">
        <f t="shared" si="717"/>
        <v>9</v>
      </c>
      <c r="FK2214">
        <f t="shared" si="718"/>
        <v>0.64278760968653925</v>
      </c>
      <c r="FL2214">
        <f t="shared" si="681"/>
        <v>0.9974479826061321</v>
      </c>
      <c r="FN2214">
        <f t="shared" si="682"/>
        <v>22.223152266939049</v>
      </c>
      <c r="FP2214" s="8">
        <f t="shared" si="719"/>
        <v>11</v>
      </c>
      <c r="FQ2214" s="8">
        <f t="shared" si="720"/>
        <v>53</v>
      </c>
      <c r="FR2214">
        <f t="shared" si="721"/>
        <v>0.76604444311897801</v>
      </c>
      <c r="FS2214">
        <f t="shared" si="683"/>
        <v>0.97984716465888966</v>
      </c>
      <c r="FT2214" t="e">
        <f t="shared" si="684"/>
        <v>#NUM!</v>
      </c>
      <c r="FU2214" t="e">
        <f t="shared" si="722"/>
        <v>#NUM!</v>
      </c>
      <c r="FW2214" s="8">
        <f t="shared" si="723"/>
        <v>14</v>
      </c>
      <c r="FY2214">
        <f t="shared" si="724"/>
        <v>0.8660254037844386</v>
      </c>
      <c r="FZ2214">
        <f t="shared" si="685"/>
        <v>0.98497422611928565</v>
      </c>
      <c r="GB2214">
        <f t="shared" si="686"/>
        <v>20.014539984388406</v>
      </c>
      <c r="GD2214" s="8">
        <f t="shared" si="725"/>
        <v>17</v>
      </c>
      <c r="GF2214">
        <f t="shared" si="726"/>
        <v>0.93969262078590832</v>
      </c>
      <c r="GG2214">
        <f t="shared" si="687"/>
        <v>0.98101112546008662</v>
      </c>
      <c r="GI2214">
        <f t="shared" si="688"/>
        <v>19.840028985185313</v>
      </c>
      <c r="GK2214" s="8">
        <f t="shared" si="727"/>
        <v>20</v>
      </c>
      <c r="GM2214">
        <f t="shared" si="728"/>
        <v>0.98480775301220802</v>
      </c>
      <c r="GN2214">
        <f t="shared" si="689"/>
        <v>0.96149438007669685</v>
      </c>
      <c r="GP2214">
        <f t="shared" si="690"/>
        <v>18.023394859135646</v>
      </c>
      <c r="GR2214" s="8">
        <f t="shared" si="729"/>
        <v>20</v>
      </c>
      <c r="GT2214">
        <f t="shared" si="730"/>
        <v>0.98480775301220802</v>
      </c>
      <c r="GU2214">
        <f t="shared" si="691"/>
        <v>0.96149438007669685</v>
      </c>
      <c r="GW2214">
        <f t="shared" si="692"/>
        <v>18.023394859135646</v>
      </c>
      <c r="GY2214" s="8">
        <f t="shared" si="731"/>
        <v>25</v>
      </c>
      <c r="HA2214">
        <f t="shared" si="732"/>
        <v>1</v>
      </c>
      <c r="HB2214">
        <f t="shared" si="693"/>
        <v>1</v>
      </c>
      <c r="HD2214">
        <f t="shared" si="694"/>
        <v>25</v>
      </c>
    </row>
    <row r="2215" spans="1:212" x14ac:dyDescent="0.2">
      <c r="A2215">
        <v>62</v>
      </c>
      <c r="B2215">
        <f t="shared" si="653"/>
        <v>62</v>
      </c>
      <c r="C2215">
        <f t="shared" si="651"/>
        <v>-0.17364817766693033</v>
      </c>
      <c r="D2215">
        <f t="shared" si="652"/>
        <v>0.96396997169217635</v>
      </c>
      <c r="E2215">
        <f t="shared" si="695"/>
        <v>3</v>
      </c>
      <c r="G2215">
        <f t="shared" si="654"/>
        <v>-13.297418619832047</v>
      </c>
      <c r="M2215">
        <f t="shared" si="649"/>
        <v>-0.34202014332566871</v>
      </c>
      <c r="N2215">
        <f t="shared" si="655"/>
        <v>0.8712885921207747</v>
      </c>
      <c r="O2215">
        <f t="shared" si="696"/>
        <v>-5</v>
      </c>
      <c r="P2215">
        <f t="shared" si="656"/>
        <v>-10.872961333902383</v>
      </c>
      <c r="Q2215">
        <f t="shared" si="657"/>
        <v>-10.872961333902385</v>
      </c>
      <c r="R2215">
        <f t="shared" si="650"/>
        <v>-0.49999999999999994</v>
      </c>
      <c r="S2215">
        <f t="shared" si="658"/>
        <v>-0.37397459621556106</v>
      </c>
      <c r="U2215">
        <f t="shared" si="697"/>
        <v>-7</v>
      </c>
      <c r="X2215">
        <f t="shared" si="659"/>
        <v>-9.3833939954901346</v>
      </c>
      <c r="Z2215">
        <f t="shared" si="698"/>
        <v>-0.64278760968653925</v>
      </c>
      <c r="AA2215">
        <f t="shared" si="660"/>
        <v>-0.8280688289036392</v>
      </c>
      <c r="AB2215">
        <f t="shared" si="699"/>
        <v>62</v>
      </c>
      <c r="AC2215">
        <f t="shared" si="700"/>
        <v>-10</v>
      </c>
      <c r="AE2215">
        <f t="shared" si="661"/>
        <v>-8.4794981488239323</v>
      </c>
      <c r="AG2215">
        <f t="shared" si="701"/>
        <v>-0.76604444311897801</v>
      </c>
      <c r="AH2215">
        <f t="shared" si="662"/>
        <v>-1.2570026092485262</v>
      </c>
      <c r="AJ2215">
        <f t="shared" si="702"/>
        <v>-12</v>
      </c>
      <c r="AL2215">
        <f t="shared" si="663"/>
        <v>-6.3761020317433292</v>
      </c>
      <c r="AN2215">
        <f t="shared" si="703"/>
        <v>-0.8660254037844386</v>
      </c>
      <c r="AO2215">
        <f t="shared" si="664"/>
        <v>-1.6477430013854075</v>
      </c>
      <c r="AP2215">
        <f t="shared" si="665"/>
        <v>62</v>
      </c>
      <c r="AQ2215">
        <f t="shared" si="704"/>
        <v>-15</v>
      </c>
      <c r="AS2215">
        <f t="shared" si="666"/>
        <v>-3.8619594257254026</v>
      </c>
      <c r="AU2215">
        <f t="shared" si="705"/>
        <v>-0.93969262078590832</v>
      </c>
      <c r="AV2215">
        <f t="shared" si="667"/>
        <v>-1.9884175562233839</v>
      </c>
      <c r="AX2215">
        <f t="shared" si="706"/>
        <v>-18</v>
      </c>
      <c r="AZ2215">
        <f t="shared" si="668"/>
        <v>-7.136236504873715E-2</v>
      </c>
      <c r="BB2215">
        <f t="shared" si="707"/>
        <v>-0.98480775301220802</v>
      </c>
      <c r="BC2215">
        <f t="shared" si="669"/>
        <v>-2.2686750498033454</v>
      </c>
      <c r="BE2215">
        <f t="shared" si="708"/>
        <v>-21</v>
      </c>
      <c r="BG2215">
        <f t="shared" si="670"/>
        <v>5.7868969256944878</v>
      </c>
      <c r="BI2215">
        <f t="shared" si="709"/>
        <v>0</v>
      </c>
      <c r="BJ2215">
        <f t="shared" si="671"/>
        <v>1</v>
      </c>
      <c r="BL2215" t="e">
        <f t="shared" si="710"/>
        <v>#DIV/0!</v>
      </c>
      <c r="BN2215" t="e">
        <f t="shared" si="672"/>
        <v>#DIV/0!</v>
      </c>
      <c r="EL2215">
        <v>62</v>
      </c>
      <c r="EM2215">
        <f t="shared" si="673"/>
        <v>-285.7513075690336</v>
      </c>
      <c r="EN2215">
        <f t="shared" si="711"/>
        <v>2.6199999999999881</v>
      </c>
      <c r="EO2215" s="8">
        <f t="shared" si="712"/>
        <v>2</v>
      </c>
      <c r="EQ2215">
        <f t="shared" si="713"/>
        <v>0.17364817766693033</v>
      </c>
      <c r="ER2215">
        <f t="shared" si="674"/>
        <v>0.9986996072255625</v>
      </c>
      <c r="ES2215">
        <f t="shared" si="675"/>
        <v>-9.4692352970264508</v>
      </c>
      <c r="ET2215">
        <f t="shared" si="676"/>
        <v>17.660257631345079</v>
      </c>
      <c r="EU2215" s="8">
        <f t="shared" si="714"/>
        <v>4</v>
      </c>
      <c r="EW2215">
        <f t="shared" si="715"/>
        <v>0.34202014332566871</v>
      </c>
      <c r="EX2215">
        <f t="shared" si="677"/>
        <v>0.99441584371801539</v>
      </c>
      <c r="EZ2215">
        <f t="shared" si="678"/>
        <v>17.286082959411889</v>
      </c>
      <c r="FB2215" s="8">
        <f t="shared" si="733"/>
        <v>6</v>
      </c>
      <c r="FD2215">
        <f t="shared" si="716"/>
        <v>0.49999999999999994</v>
      </c>
      <c r="FE2215">
        <f t="shared" si="679"/>
        <v>0.9860254037844387</v>
      </c>
      <c r="FG2215">
        <f t="shared" si="680"/>
        <v>16.670248639404857</v>
      </c>
      <c r="FI2215" s="8">
        <f t="shared" si="717"/>
        <v>9</v>
      </c>
      <c r="FK2215">
        <f t="shared" si="718"/>
        <v>0.64278760968653925</v>
      </c>
      <c r="FL2215">
        <f t="shared" si="681"/>
        <v>0.9974479826061321</v>
      </c>
      <c r="FN2215">
        <f t="shared" si="682"/>
        <v>22.223152266939049</v>
      </c>
      <c r="FP2215" s="8">
        <f t="shared" si="719"/>
        <v>11</v>
      </c>
      <c r="FQ2215" s="8">
        <f t="shared" si="720"/>
        <v>53</v>
      </c>
      <c r="FR2215">
        <f t="shared" si="721"/>
        <v>0.76604444311897801</v>
      </c>
      <c r="FS2215">
        <f t="shared" si="683"/>
        <v>0.97984716465888966</v>
      </c>
      <c r="FT2215" t="e">
        <f t="shared" si="684"/>
        <v>#NUM!</v>
      </c>
      <c r="FU2215" t="e">
        <f t="shared" si="722"/>
        <v>#NUM!</v>
      </c>
      <c r="FW2215" s="8">
        <f t="shared" si="723"/>
        <v>14</v>
      </c>
      <c r="FY2215">
        <f t="shared" si="724"/>
        <v>0.8660254037844386</v>
      </c>
      <c r="FZ2215">
        <f t="shared" si="685"/>
        <v>0.98497422611928565</v>
      </c>
      <c r="GB2215">
        <f t="shared" si="686"/>
        <v>20.014539984388406</v>
      </c>
      <c r="GD2215" s="8">
        <f t="shared" si="725"/>
        <v>17</v>
      </c>
      <c r="GF2215">
        <f t="shared" si="726"/>
        <v>0.93969262078590832</v>
      </c>
      <c r="GG2215">
        <f t="shared" si="687"/>
        <v>0.98101112546008662</v>
      </c>
      <c r="GI2215">
        <f t="shared" si="688"/>
        <v>19.840028985185313</v>
      </c>
      <c r="GK2215" s="8">
        <f t="shared" si="727"/>
        <v>20</v>
      </c>
      <c r="GM2215">
        <f t="shared" si="728"/>
        <v>0.98480775301220802</v>
      </c>
      <c r="GN2215">
        <f t="shared" si="689"/>
        <v>0.96149438007669685</v>
      </c>
      <c r="GP2215">
        <f t="shared" si="690"/>
        <v>18.023394859135646</v>
      </c>
      <c r="GR2215" s="8">
        <f t="shared" si="729"/>
        <v>20</v>
      </c>
      <c r="GT2215">
        <f t="shared" si="730"/>
        <v>0.98480775301220802</v>
      </c>
      <c r="GU2215">
        <f t="shared" si="691"/>
        <v>0.96149438007669685</v>
      </c>
      <c r="GW2215">
        <f t="shared" si="692"/>
        <v>18.023394859135646</v>
      </c>
      <c r="GY2215" s="8">
        <f t="shared" si="731"/>
        <v>25</v>
      </c>
      <c r="HA2215">
        <f t="shared" si="732"/>
        <v>1</v>
      </c>
      <c r="HB2215">
        <f t="shared" si="693"/>
        <v>1</v>
      </c>
      <c r="HD2215">
        <f t="shared" si="694"/>
        <v>25</v>
      </c>
    </row>
    <row r="2216" spans="1:212" x14ac:dyDescent="0.2">
      <c r="A2216">
        <v>63</v>
      </c>
      <c r="B2216">
        <f t="shared" si="653"/>
        <v>63</v>
      </c>
      <c r="C2216">
        <f t="shared" si="651"/>
        <v>-0.17364817766693033</v>
      </c>
      <c r="D2216">
        <f t="shared" si="652"/>
        <v>0.96396997169217635</v>
      </c>
      <c r="E2216">
        <f t="shared" si="695"/>
        <v>3</v>
      </c>
      <c r="G2216">
        <f t="shared" si="654"/>
        <v>-13.297418619832047</v>
      </c>
      <c r="M2216">
        <f t="shared" si="649"/>
        <v>-0.34202014332566871</v>
      </c>
      <c r="N2216">
        <f t="shared" si="655"/>
        <v>0.8712885921207747</v>
      </c>
      <c r="O2216">
        <f t="shared" si="696"/>
        <v>-5</v>
      </c>
      <c r="P2216">
        <f t="shared" si="656"/>
        <v>-10.872961333902383</v>
      </c>
      <c r="Q2216">
        <f t="shared" si="657"/>
        <v>-10.872961333902385</v>
      </c>
      <c r="R2216">
        <f t="shared" si="650"/>
        <v>-0.49999999999999994</v>
      </c>
      <c r="S2216">
        <f t="shared" si="658"/>
        <v>-0.39397459621556108</v>
      </c>
      <c r="U2216">
        <f t="shared" si="697"/>
        <v>-7</v>
      </c>
      <c r="X2216">
        <f t="shared" si="659"/>
        <v>-9.3833939954901346</v>
      </c>
      <c r="Z2216">
        <f t="shared" si="698"/>
        <v>-0.64278760968653925</v>
      </c>
      <c r="AA2216">
        <f t="shared" si="660"/>
        <v>-0.85378033329110081</v>
      </c>
      <c r="AB2216">
        <f t="shared" si="699"/>
        <v>63</v>
      </c>
      <c r="AC2216">
        <f t="shared" si="700"/>
        <v>-10</v>
      </c>
      <c r="AE2216">
        <f t="shared" si="661"/>
        <v>-8.4794981488239323</v>
      </c>
      <c r="AG2216">
        <f t="shared" si="701"/>
        <v>-0.76604444311897801</v>
      </c>
      <c r="AH2216">
        <f t="shared" si="662"/>
        <v>-1.2876443869732852</v>
      </c>
      <c r="AJ2216">
        <f t="shared" si="702"/>
        <v>-12</v>
      </c>
      <c r="AL2216">
        <f t="shared" si="663"/>
        <v>-6.3761020317433292</v>
      </c>
      <c r="AN2216">
        <f t="shared" si="703"/>
        <v>-0.8660254037844386</v>
      </c>
      <c r="AO2216">
        <f t="shared" si="664"/>
        <v>-1.6823840175367848</v>
      </c>
      <c r="AP2216">
        <f t="shared" si="665"/>
        <v>63</v>
      </c>
      <c r="AQ2216">
        <f t="shared" si="704"/>
        <v>-15</v>
      </c>
      <c r="AS2216">
        <f t="shared" si="666"/>
        <v>-3.8619594257254026</v>
      </c>
      <c r="AU2216">
        <f t="shared" si="705"/>
        <v>-0.93969262078590832</v>
      </c>
      <c r="AV2216">
        <f t="shared" si="667"/>
        <v>-2.0260052610548205</v>
      </c>
      <c r="AX2216">
        <f t="shared" si="706"/>
        <v>-18</v>
      </c>
      <c r="AZ2216">
        <f t="shared" si="668"/>
        <v>-7.136236504873715E-2</v>
      </c>
      <c r="BB2216">
        <f t="shared" si="707"/>
        <v>-0.98480775301220802</v>
      </c>
      <c r="BC2216">
        <f t="shared" si="669"/>
        <v>-2.3080673599238337</v>
      </c>
      <c r="BE2216">
        <f t="shared" si="708"/>
        <v>-21</v>
      </c>
      <c r="BG2216">
        <f t="shared" si="670"/>
        <v>5.7868969256944878</v>
      </c>
      <c r="BI2216">
        <f t="shared" si="709"/>
        <v>0</v>
      </c>
      <c r="BJ2216">
        <f t="shared" si="671"/>
        <v>1</v>
      </c>
      <c r="BL2216" t="e">
        <f t="shared" si="710"/>
        <v>#DIV/0!</v>
      </c>
      <c r="BN2216" t="e">
        <f t="shared" si="672"/>
        <v>#DIV/0!</v>
      </c>
      <c r="EL2216">
        <v>63</v>
      </c>
      <c r="EM2216">
        <f t="shared" si="673"/>
        <v>-285.7513075690336</v>
      </c>
      <c r="EN2216">
        <f t="shared" si="711"/>
        <v>2.6299999999999879</v>
      </c>
      <c r="EO2216" s="8">
        <f t="shared" si="712"/>
        <v>2</v>
      </c>
      <c r="EQ2216">
        <f t="shared" si="713"/>
        <v>0.17364817766693033</v>
      </c>
      <c r="ER2216">
        <f t="shared" si="674"/>
        <v>0.9986996072255625</v>
      </c>
      <c r="ES2216">
        <f t="shared" si="675"/>
        <v>-9.4692352970264508</v>
      </c>
      <c r="ET2216">
        <f t="shared" si="676"/>
        <v>17.660257631345079</v>
      </c>
      <c r="EU2216" s="8">
        <f t="shared" si="714"/>
        <v>4</v>
      </c>
      <c r="EW2216">
        <f t="shared" si="715"/>
        <v>0.34202014332566871</v>
      </c>
      <c r="EX2216">
        <f t="shared" si="677"/>
        <v>0.99441584371801539</v>
      </c>
      <c r="EZ2216">
        <f t="shared" si="678"/>
        <v>17.286082959411889</v>
      </c>
      <c r="FB2216" s="8">
        <f t="shared" si="733"/>
        <v>6</v>
      </c>
      <c r="FD2216">
        <f t="shared" si="716"/>
        <v>0.49999999999999994</v>
      </c>
      <c r="FE2216">
        <f t="shared" si="679"/>
        <v>0.9860254037844387</v>
      </c>
      <c r="FG2216">
        <f t="shared" si="680"/>
        <v>16.670248639404857</v>
      </c>
      <c r="FI2216" s="8">
        <f t="shared" si="717"/>
        <v>9</v>
      </c>
      <c r="FK2216">
        <f t="shared" si="718"/>
        <v>0.64278760968653925</v>
      </c>
      <c r="FL2216">
        <f t="shared" si="681"/>
        <v>0.9974479826061321</v>
      </c>
      <c r="FN2216">
        <f t="shared" si="682"/>
        <v>22.223152266939049</v>
      </c>
      <c r="FP2216" s="8">
        <f t="shared" si="719"/>
        <v>11</v>
      </c>
      <c r="FQ2216" s="8">
        <f t="shared" si="720"/>
        <v>53</v>
      </c>
      <c r="FR2216">
        <f t="shared" si="721"/>
        <v>0.76604444311897801</v>
      </c>
      <c r="FS2216">
        <f t="shared" si="683"/>
        <v>0.97984716465888966</v>
      </c>
      <c r="FT2216" t="e">
        <f t="shared" si="684"/>
        <v>#NUM!</v>
      </c>
      <c r="FU2216" t="e">
        <f t="shared" si="722"/>
        <v>#NUM!</v>
      </c>
      <c r="FW2216" s="8">
        <f t="shared" si="723"/>
        <v>14</v>
      </c>
      <c r="FY2216">
        <f t="shared" si="724"/>
        <v>0.8660254037844386</v>
      </c>
      <c r="FZ2216">
        <f t="shared" si="685"/>
        <v>0.98497422611928565</v>
      </c>
      <c r="GB2216">
        <f t="shared" si="686"/>
        <v>20.014539984388406</v>
      </c>
      <c r="GD2216" s="8">
        <f t="shared" si="725"/>
        <v>17</v>
      </c>
      <c r="GF2216">
        <f t="shared" si="726"/>
        <v>0.93969262078590832</v>
      </c>
      <c r="GG2216">
        <f t="shared" si="687"/>
        <v>0.98101112546008662</v>
      </c>
      <c r="GI2216">
        <f t="shared" si="688"/>
        <v>19.840028985185313</v>
      </c>
      <c r="GK2216" s="8">
        <f t="shared" si="727"/>
        <v>20</v>
      </c>
      <c r="GM2216">
        <f t="shared" si="728"/>
        <v>0.98480775301220802</v>
      </c>
      <c r="GN2216">
        <f t="shared" si="689"/>
        <v>0.96149438007669685</v>
      </c>
      <c r="GP2216">
        <f t="shared" si="690"/>
        <v>18.023394859135646</v>
      </c>
      <c r="GR2216" s="8">
        <f t="shared" si="729"/>
        <v>20</v>
      </c>
      <c r="GT2216">
        <f t="shared" si="730"/>
        <v>0.98480775301220802</v>
      </c>
      <c r="GU2216">
        <f t="shared" si="691"/>
        <v>0.96149438007669685</v>
      </c>
      <c r="GW2216">
        <f t="shared" si="692"/>
        <v>18.023394859135646</v>
      </c>
      <c r="GY2216" s="8">
        <f t="shared" si="731"/>
        <v>25</v>
      </c>
      <c r="HA2216">
        <f t="shared" si="732"/>
        <v>1</v>
      </c>
      <c r="HB2216">
        <f t="shared" si="693"/>
        <v>1</v>
      </c>
      <c r="HD2216">
        <f t="shared" si="694"/>
        <v>25</v>
      </c>
    </row>
    <row r="2217" spans="1:212" x14ac:dyDescent="0.2">
      <c r="A2217">
        <v>64</v>
      </c>
      <c r="B2217">
        <f t="shared" si="653"/>
        <v>64</v>
      </c>
      <c r="C2217">
        <f t="shared" si="651"/>
        <v>-0.17364817766693033</v>
      </c>
      <c r="D2217">
        <f t="shared" si="652"/>
        <v>0.96396997169217635</v>
      </c>
      <c r="E2217">
        <f t="shared" si="695"/>
        <v>3</v>
      </c>
      <c r="G2217">
        <f t="shared" si="654"/>
        <v>-13.297418619832047</v>
      </c>
      <c r="M2217">
        <f t="shared" si="649"/>
        <v>-0.34202014332566871</v>
      </c>
      <c r="N2217">
        <f t="shared" si="655"/>
        <v>0.8712885921207747</v>
      </c>
      <c r="O2217">
        <f t="shared" si="696"/>
        <v>-5</v>
      </c>
      <c r="P2217">
        <f t="shared" si="656"/>
        <v>-10.872961333902383</v>
      </c>
      <c r="Q2217">
        <f t="shared" si="657"/>
        <v>-10.872961333902385</v>
      </c>
      <c r="R2217">
        <f t="shared" si="650"/>
        <v>-0.49999999999999994</v>
      </c>
      <c r="S2217">
        <f t="shared" si="658"/>
        <v>-0.4139745962155611</v>
      </c>
      <c r="U2217">
        <f t="shared" si="697"/>
        <v>-7</v>
      </c>
      <c r="X2217">
        <f t="shared" si="659"/>
        <v>-9.3833939954901346</v>
      </c>
      <c r="Z2217">
        <f t="shared" si="698"/>
        <v>-0.64278760968653925</v>
      </c>
      <c r="AA2217">
        <f t="shared" si="660"/>
        <v>-0.87949183767856243</v>
      </c>
      <c r="AB2217">
        <f t="shared" si="699"/>
        <v>64</v>
      </c>
      <c r="AC2217">
        <f t="shared" si="700"/>
        <v>-10</v>
      </c>
      <c r="AE2217">
        <f t="shared" si="661"/>
        <v>-8.4794981488239323</v>
      </c>
      <c r="AG2217">
        <f t="shared" si="701"/>
        <v>-0.76604444311897801</v>
      </c>
      <c r="AH2217">
        <f t="shared" si="662"/>
        <v>-1.3182861646980442</v>
      </c>
      <c r="AJ2217">
        <f t="shared" si="702"/>
        <v>-12</v>
      </c>
      <c r="AL2217">
        <f t="shared" si="663"/>
        <v>-6.3761020317433292</v>
      </c>
      <c r="AN2217">
        <f t="shared" si="703"/>
        <v>-0.8660254037844386</v>
      </c>
      <c r="AO2217">
        <f t="shared" si="664"/>
        <v>-1.7170250336881625</v>
      </c>
      <c r="AP2217">
        <f t="shared" si="665"/>
        <v>64</v>
      </c>
      <c r="AQ2217">
        <f t="shared" si="704"/>
        <v>-15</v>
      </c>
      <c r="AS2217">
        <f t="shared" si="666"/>
        <v>-3.8619594257254026</v>
      </c>
      <c r="AU2217">
        <f t="shared" si="705"/>
        <v>-0.93969262078590832</v>
      </c>
      <c r="AV2217">
        <f t="shared" si="667"/>
        <v>-2.0635929658862566</v>
      </c>
      <c r="AX2217">
        <f t="shared" si="706"/>
        <v>-18</v>
      </c>
      <c r="AZ2217">
        <f t="shared" si="668"/>
        <v>-7.136236504873715E-2</v>
      </c>
      <c r="BB2217">
        <f t="shared" si="707"/>
        <v>-0.98480775301220802</v>
      </c>
      <c r="BC2217">
        <f t="shared" si="669"/>
        <v>-2.347459670044322</v>
      </c>
      <c r="BE2217">
        <f t="shared" si="708"/>
        <v>-21</v>
      </c>
      <c r="BG2217">
        <f t="shared" si="670"/>
        <v>5.7868969256944878</v>
      </c>
      <c r="BI2217">
        <f t="shared" si="709"/>
        <v>0</v>
      </c>
      <c r="BJ2217">
        <f t="shared" si="671"/>
        <v>1</v>
      </c>
      <c r="BL2217" t="e">
        <f t="shared" si="710"/>
        <v>#DIV/0!</v>
      </c>
      <c r="BN2217" t="e">
        <f t="shared" si="672"/>
        <v>#DIV/0!</v>
      </c>
      <c r="EL2217">
        <v>64</v>
      </c>
      <c r="EM2217">
        <f t="shared" si="673"/>
        <v>-285.7513075690336</v>
      </c>
      <c r="EN2217">
        <f t="shared" si="711"/>
        <v>2.6399999999999877</v>
      </c>
      <c r="EO2217" s="8">
        <f t="shared" si="712"/>
        <v>2</v>
      </c>
      <c r="EQ2217">
        <f t="shared" si="713"/>
        <v>0.17364817766693033</v>
      </c>
      <c r="ER2217">
        <f t="shared" si="674"/>
        <v>0.9986996072255625</v>
      </c>
      <c r="ES2217">
        <f t="shared" si="675"/>
        <v>-9.4692352970264508</v>
      </c>
      <c r="ET2217">
        <f t="shared" si="676"/>
        <v>17.660257631345079</v>
      </c>
      <c r="EU2217" s="8">
        <f t="shared" si="714"/>
        <v>4</v>
      </c>
      <c r="EW2217">
        <f t="shared" si="715"/>
        <v>0.34202014332566871</v>
      </c>
      <c r="EX2217">
        <f t="shared" si="677"/>
        <v>0.99441584371801539</v>
      </c>
      <c r="EZ2217">
        <f t="shared" si="678"/>
        <v>17.286082959411889</v>
      </c>
      <c r="FB2217" s="8">
        <f t="shared" si="733"/>
        <v>6</v>
      </c>
      <c r="FD2217">
        <f t="shared" si="716"/>
        <v>0.49999999999999994</v>
      </c>
      <c r="FE2217">
        <f t="shared" si="679"/>
        <v>0.9860254037844387</v>
      </c>
      <c r="FG2217">
        <f t="shared" si="680"/>
        <v>16.670248639404857</v>
      </c>
      <c r="FI2217" s="8">
        <f t="shared" si="717"/>
        <v>9</v>
      </c>
      <c r="FK2217">
        <f t="shared" si="718"/>
        <v>0.64278760968653925</v>
      </c>
      <c r="FL2217">
        <f t="shared" si="681"/>
        <v>0.9974479826061321</v>
      </c>
      <c r="FN2217">
        <f t="shared" si="682"/>
        <v>22.223152266939049</v>
      </c>
      <c r="FP2217" s="8">
        <f t="shared" si="719"/>
        <v>11</v>
      </c>
      <c r="FQ2217" s="8">
        <f t="shared" si="720"/>
        <v>53</v>
      </c>
      <c r="FR2217">
        <f t="shared" si="721"/>
        <v>0.76604444311897801</v>
      </c>
      <c r="FS2217">
        <f t="shared" si="683"/>
        <v>0.97984716465888966</v>
      </c>
      <c r="FT2217" t="e">
        <f t="shared" si="684"/>
        <v>#NUM!</v>
      </c>
      <c r="FU2217" t="e">
        <f t="shared" si="722"/>
        <v>#NUM!</v>
      </c>
      <c r="FW2217" s="8">
        <f t="shared" si="723"/>
        <v>14</v>
      </c>
      <c r="FY2217">
        <f t="shared" si="724"/>
        <v>0.8660254037844386</v>
      </c>
      <c r="FZ2217">
        <f t="shared" si="685"/>
        <v>0.98497422611928565</v>
      </c>
      <c r="GB2217">
        <f t="shared" si="686"/>
        <v>20.014539984388406</v>
      </c>
      <c r="GD2217" s="8">
        <f t="shared" si="725"/>
        <v>17</v>
      </c>
      <c r="GF2217">
        <f t="shared" si="726"/>
        <v>0.93969262078590832</v>
      </c>
      <c r="GG2217">
        <f t="shared" si="687"/>
        <v>0.98101112546008662</v>
      </c>
      <c r="GI2217">
        <f t="shared" si="688"/>
        <v>19.840028985185313</v>
      </c>
      <c r="GK2217" s="8">
        <f t="shared" si="727"/>
        <v>20</v>
      </c>
      <c r="GM2217">
        <f t="shared" si="728"/>
        <v>0.98480775301220802</v>
      </c>
      <c r="GN2217">
        <f t="shared" si="689"/>
        <v>0.96149438007669685</v>
      </c>
      <c r="GP2217">
        <f t="shared" si="690"/>
        <v>18.023394859135646</v>
      </c>
      <c r="GR2217" s="8">
        <f t="shared" si="729"/>
        <v>20</v>
      </c>
      <c r="GT2217">
        <f t="shared" si="730"/>
        <v>0.98480775301220802</v>
      </c>
      <c r="GU2217">
        <f t="shared" si="691"/>
        <v>0.96149438007669685</v>
      </c>
      <c r="GW2217">
        <f t="shared" si="692"/>
        <v>18.023394859135646</v>
      </c>
      <c r="GY2217" s="8">
        <f t="shared" si="731"/>
        <v>25</v>
      </c>
      <c r="HA2217">
        <f t="shared" si="732"/>
        <v>1</v>
      </c>
      <c r="HB2217">
        <f t="shared" si="693"/>
        <v>1</v>
      </c>
      <c r="HD2217">
        <f t="shared" si="694"/>
        <v>25</v>
      </c>
    </row>
    <row r="2218" spans="1:212" x14ac:dyDescent="0.2">
      <c r="A2218">
        <v>65</v>
      </c>
      <c r="B2218">
        <f t="shared" si="653"/>
        <v>65</v>
      </c>
      <c r="C2218">
        <f t="shared" si="651"/>
        <v>-0.17364817766693033</v>
      </c>
      <c r="D2218">
        <f t="shared" si="652"/>
        <v>0.96396997169217635</v>
      </c>
      <c r="E2218">
        <f t="shared" si="695"/>
        <v>3</v>
      </c>
      <c r="G2218">
        <f t="shared" si="654"/>
        <v>-13.297418619832047</v>
      </c>
      <c r="M2218">
        <f t="shared" ref="M2218:M2281" si="734">(SIN($C$101))</f>
        <v>-0.34202014332566871</v>
      </c>
      <c r="N2218">
        <f t="shared" si="655"/>
        <v>0.8712885921207747</v>
      </c>
      <c r="O2218">
        <f t="shared" si="696"/>
        <v>-5</v>
      </c>
      <c r="P2218">
        <f t="shared" si="656"/>
        <v>-10.872961333902383</v>
      </c>
      <c r="Q2218">
        <f t="shared" si="657"/>
        <v>-10.872961333902385</v>
      </c>
      <c r="R2218">
        <f t="shared" ref="R2218:R2281" si="735">(SIN($D$101))</f>
        <v>-0.49999999999999994</v>
      </c>
      <c r="S2218">
        <f t="shared" si="658"/>
        <v>-0.43397459621556111</v>
      </c>
      <c r="U2218">
        <f t="shared" si="697"/>
        <v>-7</v>
      </c>
      <c r="X2218">
        <f t="shared" si="659"/>
        <v>-9.3833939954901346</v>
      </c>
      <c r="Z2218">
        <f t="shared" si="698"/>
        <v>-0.64278760968653925</v>
      </c>
      <c r="AA2218">
        <f t="shared" si="660"/>
        <v>-0.90520334206602404</v>
      </c>
      <c r="AB2218">
        <f t="shared" si="699"/>
        <v>65</v>
      </c>
      <c r="AC2218">
        <f t="shared" si="700"/>
        <v>-10</v>
      </c>
      <c r="AE2218">
        <f t="shared" si="661"/>
        <v>-8.4794981488239323</v>
      </c>
      <c r="AG2218">
        <f t="shared" si="701"/>
        <v>-0.76604444311897801</v>
      </c>
      <c r="AH2218">
        <f t="shared" si="662"/>
        <v>-1.3489279424228036</v>
      </c>
      <c r="AJ2218">
        <f t="shared" si="702"/>
        <v>-12</v>
      </c>
      <c r="AL2218">
        <f t="shared" si="663"/>
        <v>-6.3761020317433292</v>
      </c>
      <c r="AN2218">
        <f t="shared" si="703"/>
        <v>-0.8660254037844386</v>
      </c>
      <c r="AO2218">
        <f t="shared" si="664"/>
        <v>-1.7516660498395402</v>
      </c>
      <c r="AP2218">
        <f t="shared" si="665"/>
        <v>65</v>
      </c>
      <c r="AQ2218">
        <f t="shared" si="704"/>
        <v>-15</v>
      </c>
      <c r="AS2218">
        <f t="shared" si="666"/>
        <v>-3.8619594257254026</v>
      </c>
      <c r="AU2218">
        <f t="shared" si="705"/>
        <v>-0.93969262078590832</v>
      </c>
      <c r="AV2218">
        <f t="shared" si="667"/>
        <v>-2.1011806707176928</v>
      </c>
      <c r="AX2218">
        <f t="shared" si="706"/>
        <v>-18</v>
      </c>
      <c r="AZ2218">
        <f t="shared" si="668"/>
        <v>-7.136236504873715E-2</v>
      </c>
      <c r="BB2218">
        <f t="shared" si="707"/>
        <v>-0.98480775301220802</v>
      </c>
      <c r="BC2218">
        <f t="shared" si="669"/>
        <v>-2.3868519801648103</v>
      </c>
      <c r="BE2218">
        <f t="shared" si="708"/>
        <v>-21</v>
      </c>
      <c r="BG2218">
        <f t="shared" si="670"/>
        <v>5.7868969256944878</v>
      </c>
      <c r="BI2218">
        <f t="shared" si="709"/>
        <v>0</v>
      </c>
      <c r="BJ2218">
        <f t="shared" si="671"/>
        <v>1</v>
      </c>
      <c r="BL2218" t="e">
        <f t="shared" si="710"/>
        <v>#DIV/0!</v>
      </c>
      <c r="BN2218" t="e">
        <f t="shared" si="672"/>
        <v>#DIV/0!</v>
      </c>
      <c r="EL2218">
        <v>65</v>
      </c>
      <c r="EM2218">
        <f t="shared" si="673"/>
        <v>-285.7513075690336</v>
      </c>
      <c r="EN2218">
        <f t="shared" si="711"/>
        <v>2.6499999999999875</v>
      </c>
      <c r="EO2218" s="8">
        <f t="shared" si="712"/>
        <v>2</v>
      </c>
      <c r="EQ2218">
        <f t="shared" si="713"/>
        <v>0.17364817766693033</v>
      </c>
      <c r="ER2218">
        <f t="shared" si="674"/>
        <v>0.9986996072255625</v>
      </c>
      <c r="ES2218">
        <f t="shared" si="675"/>
        <v>-9.4692352970264508</v>
      </c>
      <c r="ET2218">
        <f t="shared" si="676"/>
        <v>17.660257631345079</v>
      </c>
      <c r="EU2218" s="8">
        <f t="shared" si="714"/>
        <v>4</v>
      </c>
      <c r="EW2218">
        <f t="shared" si="715"/>
        <v>0.34202014332566871</v>
      </c>
      <c r="EX2218">
        <f t="shared" si="677"/>
        <v>0.99441584371801539</v>
      </c>
      <c r="EZ2218">
        <f t="shared" si="678"/>
        <v>17.286082959411889</v>
      </c>
      <c r="FB2218" s="8">
        <f t="shared" si="733"/>
        <v>6</v>
      </c>
      <c r="FD2218">
        <f t="shared" si="716"/>
        <v>0.49999999999999994</v>
      </c>
      <c r="FE2218">
        <f t="shared" si="679"/>
        <v>0.9860254037844387</v>
      </c>
      <c r="FG2218">
        <f t="shared" si="680"/>
        <v>16.670248639404857</v>
      </c>
      <c r="FI2218" s="8">
        <f t="shared" si="717"/>
        <v>9</v>
      </c>
      <c r="FK2218">
        <f t="shared" si="718"/>
        <v>0.64278760968653925</v>
      </c>
      <c r="FL2218">
        <f t="shared" si="681"/>
        <v>0.9974479826061321</v>
      </c>
      <c r="FN2218">
        <f t="shared" si="682"/>
        <v>22.223152266939049</v>
      </c>
      <c r="FP2218" s="8">
        <f t="shared" si="719"/>
        <v>11</v>
      </c>
      <c r="FQ2218" s="8">
        <f t="shared" si="720"/>
        <v>53</v>
      </c>
      <c r="FR2218">
        <f t="shared" si="721"/>
        <v>0.76604444311897801</v>
      </c>
      <c r="FS2218">
        <f t="shared" si="683"/>
        <v>0.97984716465888966</v>
      </c>
      <c r="FT2218" t="e">
        <f t="shared" si="684"/>
        <v>#NUM!</v>
      </c>
      <c r="FU2218" t="e">
        <f t="shared" si="722"/>
        <v>#NUM!</v>
      </c>
      <c r="FW2218" s="8">
        <f t="shared" si="723"/>
        <v>14</v>
      </c>
      <c r="FY2218">
        <f t="shared" si="724"/>
        <v>0.8660254037844386</v>
      </c>
      <c r="FZ2218">
        <f t="shared" si="685"/>
        <v>0.98497422611928565</v>
      </c>
      <c r="GB2218">
        <f t="shared" si="686"/>
        <v>20.014539984388406</v>
      </c>
      <c r="GD2218" s="8">
        <f t="shared" si="725"/>
        <v>17</v>
      </c>
      <c r="GF2218">
        <f t="shared" si="726"/>
        <v>0.93969262078590832</v>
      </c>
      <c r="GG2218">
        <f t="shared" si="687"/>
        <v>0.98101112546008662</v>
      </c>
      <c r="GI2218">
        <f t="shared" si="688"/>
        <v>19.840028985185313</v>
      </c>
      <c r="GK2218" s="8">
        <f t="shared" si="727"/>
        <v>20</v>
      </c>
      <c r="GM2218">
        <f t="shared" si="728"/>
        <v>0.98480775301220802</v>
      </c>
      <c r="GN2218">
        <f t="shared" si="689"/>
        <v>0.96149438007669685</v>
      </c>
      <c r="GP2218">
        <f t="shared" si="690"/>
        <v>18.023394859135646</v>
      </c>
      <c r="GR2218" s="8">
        <f t="shared" si="729"/>
        <v>20</v>
      </c>
      <c r="GT2218">
        <f t="shared" si="730"/>
        <v>0.98480775301220802</v>
      </c>
      <c r="GU2218">
        <f t="shared" si="691"/>
        <v>0.96149438007669685</v>
      </c>
      <c r="GW2218">
        <f t="shared" si="692"/>
        <v>18.023394859135646</v>
      </c>
      <c r="GY2218" s="8">
        <f t="shared" si="731"/>
        <v>25</v>
      </c>
      <c r="HA2218">
        <f t="shared" si="732"/>
        <v>1</v>
      </c>
      <c r="HB2218">
        <f t="shared" si="693"/>
        <v>1</v>
      </c>
      <c r="HD2218">
        <f t="shared" si="694"/>
        <v>25</v>
      </c>
    </row>
    <row r="2219" spans="1:212" x14ac:dyDescent="0.2">
      <c r="A2219">
        <v>66</v>
      </c>
      <c r="B2219">
        <f t="shared" si="653"/>
        <v>66</v>
      </c>
      <c r="C2219">
        <f t="shared" ref="C2219:C2282" si="736">(SIN($B$101))</f>
        <v>-0.17364817766693033</v>
      </c>
      <c r="D2219">
        <f t="shared" si="652"/>
        <v>0.96396997169217635</v>
      </c>
      <c r="E2219">
        <f t="shared" si="695"/>
        <v>3</v>
      </c>
      <c r="G2219">
        <f t="shared" si="654"/>
        <v>-13.297418619832047</v>
      </c>
      <c r="M2219">
        <f t="shared" si="734"/>
        <v>-0.34202014332566871</v>
      </c>
      <c r="N2219">
        <f t="shared" si="655"/>
        <v>0.8712885921207747</v>
      </c>
      <c r="O2219">
        <f t="shared" si="696"/>
        <v>-5</v>
      </c>
      <c r="P2219">
        <f t="shared" si="656"/>
        <v>-10.872961333902383</v>
      </c>
      <c r="Q2219">
        <f t="shared" si="657"/>
        <v>-10.872961333902385</v>
      </c>
      <c r="R2219">
        <f t="shared" si="735"/>
        <v>-0.49999999999999994</v>
      </c>
      <c r="S2219">
        <f t="shared" si="658"/>
        <v>-0.45397459621556113</v>
      </c>
      <c r="U2219">
        <f t="shared" si="697"/>
        <v>-7</v>
      </c>
      <c r="X2219">
        <f t="shared" si="659"/>
        <v>-9.3833939954901346</v>
      </c>
      <c r="Z2219">
        <f t="shared" si="698"/>
        <v>-0.64278760968653925</v>
      </c>
      <c r="AA2219">
        <f t="shared" si="660"/>
        <v>-0.93091484645348566</v>
      </c>
      <c r="AB2219">
        <f t="shared" si="699"/>
        <v>66</v>
      </c>
      <c r="AC2219">
        <f t="shared" si="700"/>
        <v>-10</v>
      </c>
      <c r="AE2219">
        <f t="shared" si="661"/>
        <v>-8.4794981488239323</v>
      </c>
      <c r="AG2219">
        <f t="shared" si="701"/>
        <v>-0.76604444311897801</v>
      </c>
      <c r="AH2219">
        <f t="shared" si="662"/>
        <v>-1.3795697201475625</v>
      </c>
      <c r="AJ2219">
        <f t="shared" si="702"/>
        <v>-12</v>
      </c>
      <c r="AL2219">
        <f t="shared" si="663"/>
        <v>-6.3761020317433292</v>
      </c>
      <c r="AN2219">
        <f t="shared" si="703"/>
        <v>-0.8660254037844386</v>
      </c>
      <c r="AO2219">
        <f t="shared" si="664"/>
        <v>-1.7863070659909175</v>
      </c>
      <c r="AP2219">
        <f t="shared" si="665"/>
        <v>66</v>
      </c>
      <c r="AQ2219">
        <f t="shared" si="704"/>
        <v>-15</v>
      </c>
      <c r="AS2219">
        <f t="shared" si="666"/>
        <v>-3.8619594257254026</v>
      </c>
      <c r="AU2219">
        <f t="shared" si="705"/>
        <v>-0.93969262078590832</v>
      </c>
      <c r="AV2219">
        <f t="shared" si="667"/>
        <v>-2.1387683755491294</v>
      </c>
      <c r="AX2219">
        <f t="shared" si="706"/>
        <v>-18</v>
      </c>
      <c r="AZ2219">
        <f t="shared" si="668"/>
        <v>-7.136236504873715E-2</v>
      </c>
      <c r="BB2219">
        <f t="shared" si="707"/>
        <v>-0.98480775301220802</v>
      </c>
      <c r="BC2219">
        <f t="shared" si="669"/>
        <v>-2.4262442902852985</v>
      </c>
      <c r="BE2219">
        <f t="shared" si="708"/>
        <v>-21</v>
      </c>
      <c r="BG2219">
        <f t="shared" si="670"/>
        <v>5.7868969256944878</v>
      </c>
      <c r="BI2219">
        <f t="shared" si="709"/>
        <v>0</v>
      </c>
      <c r="BJ2219">
        <f t="shared" si="671"/>
        <v>1</v>
      </c>
      <c r="BL2219" t="e">
        <f t="shared" si="710"/>
        <v>#DIV/0!</v>
      </c>
      <c r="BN2219" t="e">
        <f t="shared" si="672"/>
        <v>#DIV/0!</v>
      </c>
      <c r="EL2219">
        <v>66</v>
      </c>
      <c r="EM2219">
        <f t="shared" si="673"/>
        <v>-285.7513075690336</v>
      </c>
      <c r="EN2219">
        <f t="shared" si="711"/>
        <v>2.6599999999999873</v>
      </c>
      <c r="EO2219" s="8">
        <f t="shared" si="712"/>
        <v>2</v>
      </c>
      <c r="EQ2219">
        <f t="shared" si="713"/>
        <v>0.17364817766693033</v>
      </c>
      <c r="ER2219">
        <f t="shared" si="674"/>
        <v>0.9986996072255625</v>
      </c>
      <c r="ES2219">
        <f t="shared" si="675"/>
        <v>-9.4692352970264508</v>
      </c>
      <c r="ET2219">
        <f t="shared" si="676"/>
        <v>17.660257631345079</v>
      </c>
      <c r="EU2219" s="8">
        <f t="shared" si="714"/>
        <v>4</v>
      </c>
      <c r="EW2219">
        <f t="shared" si="715"/>
        <v>0.34202014332566871</v>
      </c>
      <c r="EX2219">
        <f t="shared" si="677"/>
        <v>0.99441584371801539</v>
      </c>
      <c r="EZ2219">
        <f t="shared" si="678"/>
        <v>17.286082959411889</v>
      </c>
      <c r="FB2219" s="8">
        <f t="shared" si="733"/>
        <v>6</v>
      </c>
      <c r="FD2219">
        <f t="shared" si="716"/>
        <v>0.49999999999999994</v>
      </c>
      <c r="FE2219">
        <f t="shared" si="679"/>
        <v>0.9860254037844387</v>
      </c>
      <c r="FG2219">
        <f t="shared" si="680"/>
        <v>16.670248639404857</v>
      </c>
      <c r="FI2219" s="8">
        <f t="shared" si="717"/>
        <v>9</v>
      </c>
      <c r="FK2219">
        <f t="shared" si="718"/>
        <v>0.64278760968653925</v>
      </c>
      <c r="FL2219">
        <f t="shared" si="681"/>
        <v>0.9974479826061321</v>
      </c>
      <c r="FN2219">
        <f t="shared" si="682"/>
        <v>22.223152266939049</v>
      </c>
      <c r="FP2219" s="8">
        <f t="shared" si="719"/>
        <v>11</v>
      </c>
      <c r="FQ2219" s="8">
        <f t="shared" si="720"/>
        <v>53</v>
      </c>
      <c r="FR2219">
        <f t="shared" si="721"/>
        <v>0.76604444311897801</v>
      </c>
      <c r="FS2219">
        <f t="shared" si="683"/>
        <v>0.97984716465888966</v>
      </c>
      <c r="FT2219" t="e">
        <f t="shared" si="684"/>
        <v>#NUM!</v>
      </c>
      <c r="FU2219" t="e">
        <f t="shared" si="722"/>
        <v>#NUM!</v>
      </c>
      <c r="FW2219" s="8">
        <f t="shared" si="723"/>
        <v>14</v>
      </c>
      <c r="FY2219">
        <f t="shared" si="724"/>
        <v>0.8660254037844386</v>
      </c>
      <c r="FZ2219">
        <f t="shared" si="685"/>
        <v>0.98497422611928565</v>
      </c>
      <c r="GB2219">
        <f t="shared" si="686"/>
        <v>20.014539984388406</v>
      </c>
      <c r="GD2219" s="8">
        <f t="shared" si="725"/>
        <v>17</v>
      </c>
      <c r="GF2219">
        <f t="shared" si="726"/>
        <v>0.93969262078590832</v>
      </c>
      <c r="GG2219">
        <f t="shared" si="687"/>
        <v>0.98101112546008662</v>
      </c>
      <c r="GI2219">
        <f t="shared" si="688"/>
        <v>19.840028985185313</v>
      </c>
      <c r="GK2219" s="8">
        <f t="shared" si="727"/>
        <v>20</v>
      </c>
      <c r="GM2219">
        <f t="shared" si="728"/>
        <v>0.98480775301220802</v>
      </c>
      <c r="GN2219">
        <f t="shared" si="689"/>
        <v>0.96149438007669685</v>
      </c>
      <c r="GP2219">
        <f t="shared" si="690"/>
        <v>18.023394859135646</v>
      </c>
      <c r="GR2219" s="8">
        <f t="shared" si="729"/>
        <v>20</v>
      </c>
      <c r="GT2219">
        <f t="shared" si="730"/>
        <v>0.98480775301220802</v>
      </c>
      <c r="GU2219">
        <f t="shared" si="691"/>
        <v>0.96149438007669685</v>
      </c>
      <c r="GW2219">
        <f t="shared" si="692"/>
        <v>18.023394859135646</v>
      </c>
      <c r="GY2219" s="8">
        <f t="shared" si="731"/>
        <v>25</v>
      </c>
      <c r="HA2219">
        <f t="shared" si="732"/>
        <v>1</v>
      </c>
      <c r="HB2219">
        <f t="shared" si="693"/>
        <v>1</v>
      </c>
      <c r="HD2219">
        <f t="shared" si="694"/>
        <v>25</v>
      </c>
    </row>
    <row r="2220" spans="1:212" x14ac:dyDescent="0.2">
      <c r="A2220">
        <v>67</v>
      </c>
      <c r="B2220">
        <f t="shared" si="653"/>
        <v>67</v>
      </c>
      <c r="C2220">
        <f t="shared" si="736"/>
        <v>-0.17364817766693033</v>
      </c>
      <c r="D2220">
        <f t="shared" si="652"/>
        <v>0.96396997169217635</v>
      </c>
      <c r="E2220">
        <f t="shared" si="695"/>
        <v>3</v>
      </c>
      <c r="G2220">
        <f t="shared" si="654"/>
        <v>-13.297418619832047</v>
      </c>
      <c r="M2220">
        <f t="shared" si="734"/>
        <v>-0.34202014332566871</v>
      </c>
      <c r="N2220">
        <f t="shared" si="655"/>
        <v>0.8712885921207747</v>
      </c>
      <c r="O2220">
        <f t="shared" si="696"/>
        <v>-5</v>
      </c>
      <c r="P2220">
        <f t="shared" si="656"/>
        <v>-10.872961333902383</v>
      </c>
      <c r="Q2220">
        <f t="shared" si="657"/>
        <v>-10.872961333902385</v>
      </c>
      <c r="R2220">
        <f t="shared" si="735"/>
        <v>-0.49999999999999994</v>
      </c>
      <c r="S2220">
        <f t="shared" si="658"/>
        <v>-0.47397459621556115</v>
      </c>
      <c r="U2220">
        <f t="shared" si="697"/>
        <v>-7</v>
      </c>
      <c r="X2220">
        <f t="shared" si="659"/>
        <v>-9.3833939954901346</v>
      </c>
      <c r="Z2220">
        <f t="shared" si="698"/>
        <v>-0.64278760968653925</v>
      </c>
      <c r="AA2220">
        <f t="shared" si="660"/>
        <v>-0.95662635084094705</v>
      </c>
      <c r="AB2220">
        <f t="shared" si="699"/>
        <v>67</v>
      </c>
      <c r="AC2220">
        <f t="shared" si="700"/>
        <v>-10</v>
      </c>
      <c r="AE2220">
        <f t="shared" si="661"/>
        <v>-8.4794981488239323</v>
      </c>
      <c r="AG2220">
        <f t="shared" si="701"/>
        <v>-0.76604444311897801</v>
      </c>
      <c r="AH2220">
        <f t="shared" si="662"/>
        <v>-1.4102114978723219</v>
      </c>
      <c r="AJ2220">
        <f t="shared" si="702"/>
        <v>-12</v>
      </c>
      <c r="AL2220">
        <f t="shared" si="663"/>
        <v>-6.3761020317433292</v>
      </c>
      <c r="AN2220">
        <f t="shared" si="703"/>
        <v>-0.8660254037844386</v>
      </c>
      <c r="AO2220">
        <f t="shared" si="664"/>
        <v>-1.8209480821422952</v>
      </c>
      <c r="AP2220">
        <f t="shared" si="665"/>
        <v>67</v>
      </c>
      <c r="AQ2220">
        <f t="shared" si="704"/>
        <v>-15</v>
      </c>
      <c r="AS2220">
        <f t="shared" si="666"/>
        <v>-3.8619594257254026</v>
      </c>
      <c r="AU2220">
        <f t="shared" si="705"/>
        <v>-0.93969262078590832</v>
      </c>
      <c r="AV2220">
        <f t="shared" si="667"/>
        <v>-2.1763560803805655</v>
      </c>
      <c r="AX2220">
        <f t="shared" si="706"/>
        <v>-18</v>
      </c>
      <c r="AZ2220">
        <f t="shared" si="668"/>
        <v>-7.136236504873715E-2</v>
      </c>
      <c r="BB2220">
        <f t="shared" si="707"/>
        <v>-0.98480775301220802</v>
      </c>
      <c r="BC2220">
        <f t="shared" si="669"/>
        <v>-2.4656366004057868</v>
      </c>
      <c r="BE2220">
        <f t="shared" si="708"/>
        <v>-21</v>
      </c>
      <c r="BG2220">
        <f t="shared" si="670"/>
        <v>5.7868969256944878</v>
      </c>
      <c r="BI2220">
        <f t="shared" si="709"/>
        <v>0</v>
      </c>
      <c r="BJ2220">
        <f t="shared" si="671"/>
        <v>1</v>
      </c>
      <c r="BL2220" t="e">
        <f t="shared" si="710"/>
        <v>#DIV/0!</v>
      </c>
      <c r="BN2220" t="e">
        <f t="shared" si="672"/>
        <v>#DIV/0!</v>
      </c>
      <c r="EL2220">
        <v>67</v>
      </c>
      <c r="EM2220">
        <f t="shared" si="673"/>
        <v>-285.7513075690336</v>
      </c>
      <c r="EN2220">
        <f t="shared" si="711"/>
        <v>2.6699999999999871</v>
      </c>
      <c r="EO2220" s="8">
        <f t="shared" si="712"/>
        <v>2</v>
      </c>
      <c r="EQ2220">
        <f t="shared" si="713"/>
        <v>0.17364817766693033</v>
      </c>
      <c r="ER2220">
        <f t="shared" si="674"/>
        <v>0.9986996072255625</v>
      </c>
      <c r="ES2220">
        <f t="shared" si="675"/>
        <v>-9.4692352970264508</v>
      </c>
      <c r="ET2220">
        <f t="shared" si="676"/>
        <v>17.660257631345079</v>
      </c>
      <c r="EU2220" s="8">
        <f t="shared" si="714"/>
        <v>4</v>
      </c>
      <c r="EW2220">
        <f t="shared" si="715"/>
        <v>0.34202014332566871</v>
      </c>
      <c r="EX2220">
        <f t="shared" si="677"/>
        <v>0.99441584371801539</v>
      </c>
      <c r="EZ2220">
        <f t="shared" si="678"/>
        <v>17.286082959411889</v>
      </c>
      <c r="FB2220" s="8">
        <f t="shared" si="733"/>
        <v>6</v>
      </c>
      <c r="FD2220">
        <f t="shared" si="716"/>
        <v>0.49999999999999994</v>
      </c>
      <c r="FE2220">
        <f t="shared" si="679"/>
        <v>0.9860254037844387</v>
      </c>
      <c r="FG2220">
        <f t="shared" si="680"/>
        <v>16.670248639404857</v>
      </c>
      <c r="FI2220" s="8">
        <f t="shared" si="717"/>
        <v>9</v>
      </c>
      <c r="FK2220">
        <f t="shared" si="718"/>
        <v>0.64278760968653925</v>
      </c>
      <c r="FL2220">
        <f t="shared" si="681"/>
        <v>0.9974479826061321</v>
      </c>
      <c r="FN2220">
        <f t="shared" si="682"/>
        <v>22.223152266939049</v>
      </c>
      <c r="FP2220" s="8">
        <f t="shared" si="719"/>
        <v>11</v>
      </c>
      <c r="FQ2220" s="8">
        <f t="shared" si="720"/>
        <v>53</v>
      </c>
      <c r="FR2220">
        <f t="shared" si="721"/>
        <v>0.76604444311897801</v>
      </c>
      <c r="FS2220">
        <f t="shared" si="683"/>
        <v>0.97984716465888966</v>
      </c>
      <c r="FT2220" t="e">
        <f t="shared" si="684"/>
        <v>#NUM!</v>
      </c>
      <c r="FU2220" t="e">
        <f t="shared" si="722"/>
        <v>#NUM!</v>
      </c>
      <c r="FW2220" s="8">
        <f t="shared" si="723"/>
        <v>14</v>
      </c>
      <c r="FY2220">
        <f t="shared" si="724"/>
        <v>0.8660254037844386</v>
      </c>
      <c r="FZ2220">
        <f t="shared" si="685"/>
        <v>0.98497422611928565</v>
      </c>
      <c r="GB2220">
        <f t="shared" si="686"/>
        <v>20.014539984388406</v>
      </c>
      <c r="GD2220" s="8">
        <f t="shared" si="725"/>
        <v>17</v>
      </c>
      <c r="GF2220">
        <f t="shared" si="726"/>
        <v>0.93969262078590832</v>
      </c>
      <c r="GG2220">
        <f t="shared" si="687"/>
        <v>0.98101112546008662</v>
      </c>
      <c r="GI2220">
        <f t="shared" si="688"/>
        <v>19.840028985185313</v>
      </c>
      <c r="GK2220" s="8">
        <f t="shared" si="727"/>
        <v>20</v>
      </c>
      <c r="GM2220">
        <f t="shared" si="728"/>
        <v>0.98480775301220802</v>
      </c>
      <c r="GN2220">
        <f t="shared" si="689"/>
        <v>0.96149438007669685</v>
      </c>
      <c r="GP2220">
        <f t="shared" si="690"/>
        <v>18.023394859135646</v>
      </c>
      <c r="GR2220" s="8">
        <f t="shared" si="729"/>
        <v>20</v>
      </c>
      <c r="GT2220">
        <f t="shared" si="730"/>
        <v>0.98480775301220802</v>
      </c>
      <c r="GU2220">
        <f t="shared" si="691"/>
        <v>0.96149438007669685</v>
      </c>
      <c r="GW2220">
        <f t="shared" si="692"/>
        <v>18.023394859135646</v>
      </c>
      <c r="GY2220" s="8">
        <f t="shared" si="731"/>
        <v>25</v>
      </c>
      <c r="HA2220">
        <f t="shared" si="732"/>
        <v>1</v>
      </c>
      <c r="HB2220">
        <f t="shared" si="693"/>
        <v>1</v>
      </c>
      <c r="HD2220">
        <f t="shared" si="694"/>
        <v>25</v>
      </c>
    </row>
    <row r="2221" spans="1:212" x14ac:dyDescent="0.2">
      <c r="A2221">
        <v>68</v>
      </c>
      <c r="B2221">
        <f t="shared" si="653"/>
        <v>68</v>
      </c>
      <c r="C2221">
        <f t="shared" si="736"/>
        <v>-0.17364817766693033</v>
      </c>
      <c r="D2221">
        <f t="shared" si="652"/>
        <v>0.96396997169217635</v>
      </c>
      <c r="E2221">
        <f t="shared" si="695"/>
        <v>3</v>
      </c>
      <c r="G2221">
        <f t="shared" si="654"/>
        <v>-13.297418619832047</v>
      </c>
      <c r="M2221">
        <f t="shared" si="734"/>
        <v>-0.34202014332566871</v>
      </c>
      <c r="N2221">
        <f t="shared" si="655"/>
        <v>0.8712885921207747</v>
      </c>
      <c r="O2221">
        <f t="shared" si="696"/>
        <v>-5</v>
      </c>
      <c r="P2221">
        <f t="shared" si="656"/>
        <v>-10.872961333902383</v>
      </c>
      <c r="Q2221">
        <f t="shared" si="657"/>
        <v>-10.872961333902385</v>
      </c>
      <c r="R2221">
        <f t="shared" si="735"/>
        <v>-0.49999999999999994</v>
      </c>
      <c r="S2221">
        <f t="shared" si="658"/>
        <v>-0.49397459621556117</v>
      </c>
      <c r="U2221">
        <f t="shared" si="697"/>
        <v>-7</v>
      </c>
      <c r="X2221">
        <f t="shared" si="659"/>
        <v>-9.3833939954901346</v>
      </c>
      <c r="Z2221">
        <f t="shared" si="698"/>
        <v>-0.64278760968653925</v>
      </c>
      <c r="AA2221">
        <f t="shared" si="660"/>
        <v>-0.98233785522840866</v>
      </c>
      <c r="AB2221">
        <f t="shared" si="699"/>
        <v>68</v>
      </c>
      <c r="AC2221">
        <f t="shared" si="700"/>
        <v>-10</v>
      </c>
      <c r="AE2221">
        <f t="shared" si="661"/>
        <v>-8.4794981488239323</v>
      </c>
      <c r="AG2221">
        <f t="shared" si="701"/>
        <v>-0.76604444311897801</v>
      </c>
      <c r="AH2221">
        <f t="shared" si="662"/>
        <v>-1.4408532755970809</v>
      </c>
      <c r="AJ2221">
        <f t="shared" si="702"/>
        <v>-12</v>
      </c>
      <c r="AL2221">
        <f t="shared" si="663"/>
        <v>-6.3761020317433292</v>
      </c>
      <c r="AN2221">
        <f t="shared" si="703"/>
        <v>-0.8660254037844386</v>
      </c>
      <c r="AO2221">
        <f t="shared" si="664"/>
        <v>-1.8555890982936725</v>
      </c>
      <c r="AP2221">
        <f t="shared" si="665"/>
        <v>68</v>
      </c>
      <c r="AQ2221">
        <f t="shared" si="704"/>
        <v>-15</v>
      </c>
      <c r="AS2221">
        <f t="shared" si="666"/>
        <v>-3.8619594257254026</v>
      </c>
      <c r="AU2221">
        <f t="shared" si="705"/>
        <v>-0.93969262078590832</v>
      </c>
      <c r="AV2221">
        <f t="shared" si="667"/>
        <v>-2.2139437852120021</v>
      </c>
      <c r="AX2221">
        <f t="shared" si="706"/>
        <v>-18</v>
      </c>
      <c r="AZ2221">
        <f t="shared" si="668"/>
        <v>-7.136236504873715E-2</v>
      </c>
      <c r="BB2221">
        <f t="shared" si="707"/>
        <v>-0.98480775301220802</v>
      </c>
      <c r="BC2221">
        <f t="shared" si="669"/>
        <v>-2.5050289105262751</v>
      </c>
      <c r="BE2221">
        <f t="shared" si="708"/>
        <v>-21</v>
      </c>
      <c r="BG2221">
        <f t="shared" si="670"/>
        <v>5.7868969256944878</v>
      </c>
      <c r="BI2221">
        <f t="shared" si="709"/>
        <v>0</v>
      </c>
      <c r="BJ2221">
        <f t="shared" si="671"/>
        <v>1</v>
      </c>
      <c r="BL2221" t="e">
        <f t="shared" si="710"/>
        <v>#DIV/0!</v>
      </c>
      <c r="BN2221" t="e">
        <f t="shared" si="672"/>
        <v>#DIV/0!</v>
      </c>
      <c r="EL2221">
        <v>68</v>
      </c>
      <c r="EM2221">
        <f t="shared" si="673"/>
        <v>-285.7513075690336</v>
      </c>
      <c r="EN2221">
        <f t="shared" si="711"/>
        <v>2.6799999999999868</v>
      </c>
      <c r="EO2221" s="8">
        <f t="shared" si="712"/>
        <v>2</v>
      </c>
      <c r="EQ2221">
        <f t="shared" si="713"/>
        <v>0.17364817766693033</v>
      </c>
      <c r="ER2221">
        <f t="shared" si="674"/>
        <v>0.9986996072255625</v>
      </c>
      <c r="ES2221">
        <f t="shared" si="675"/>
        <v>-9.4692352970264508</v>
      </c>
      <c r="ET2221">
        <f t="shared" si="676"/>
        <v>17.660257631345079</v>
      </c>
      <c r="EU2221" s="8">
        <f t="shared" si="714"/>
        <v>4</v>
      </c>
      <c r="EW2221">
        <f t="shared" si="715"/>
        <v>0.34202014332566871</v>
      </c>
      <c r="EX2221">
        <f t="shared" si="677"/>
        <v>0.99441584371801539</v>
      </c>
      <c r="EZ2221">
        <f t="shared" si="678"/>
        <v>17.286082959411889</v>
      </c>
      <c r="FB2221" s="8">
        <f t="shared" si="733"/>
        <v>6</v>
      </c>
      <c r="FD2221">
        <f t="shared" si="716"/>
        <v>0.49999999999999994</v>
      </c>
      <c r="FE2221">
        <f t="shared" si="679"/>
        <v>0.9860254037844387</v>
      </c>
      <c r="FG2221">
        <f t="shared" si="680"/>
        <v>16.670248639404857</v>
      </c>
      <c r="FI2221" s="8">
        <f t="shared" si="717"/>
        <v>9</v>
      </c>
      <c r="FK2221">
        <f t="shared" si="718"/>
        <v>0.64278760968653925</v>
      </c>
      <c r="FL2221">
        <f t="shared" si="681"/>
        <v>0.9974479826061321</v>
      </c>
      <c r="FN2221">
        <f t="shared" si="682"/>
        <v>22.223152266939049</v>
      </c>
      <c r="FP2221" s="8">
        <f t="shared" si="719"/>
        <v>11</v>
      </c>
      <c r="FQ2221" s="8">
        <f t="shared" si="720"/>
        <v>53</v>
      </c>
      <c r="FR2221">
        <f t="shared" si="721"/>
        <v>0.76604444311897801</v>
      </c>
      <c r="FS2221">
        <f t="shared" si="683"/>
        <v>0.97984716465888966</v>
      </c>
      <c r="FT2221" t="e">
        <f t="shared" si="684"/>
        <v>#NUM!</v>
      </c>
      <c r="FU2221" t="e">
        <f t="shared" si="722"/>
        <v>#NUM!</v>
      </c>
      <c r="FW2221" s="8">
        <f t="shared" si="723"/>
        <v>14</v>
      </c>
      <c r="FY2221">
        <f t="shared" si="724"/>
        <v>0.8660254037844386</v>
      </c>
      <c r="FZ2221">
        <f t="shared" si="685"/>
        <v>0.98497422611928565</v>
      </c>
      <c r="GB2221">
        <f t="shared" si="686"/>
        <v>20.014539984388406</v>
      </c>
      <c r="GD2221" s="8">
        <f t="shared" si="725"/>
        <v>17</v>
      </c>
      <c r="GF2221">
        <f t="shared" si="726"/>
        <v>0.93969262078590832</v>
      </c>
      <c r="GG2221">
        <f t="shared" si="687"/>
        <v>0.98101112546008662</v>
      </c>
      <c r="GI2221">
        <f t="shared" si="688"/>
        <v>19.840028985185313</v>
      </c>
      <c r="GK2221" s="8">
        <f t="shared" si="727"/>
        <v>20</v>
      </c>
      <c r="GM2221">
        <f t="shared" si="728"/>
        <v>0.98480775301220802</v>
      </c>
      <c r="GN2221">
        <f t="shared" si="689"/>
        <v>0.96149438007669685</v>
      </c>
      <c r="GP2221">
        <f t="shared" si="690"/>
        <v>18.023394859135646</v>
      </c>
      <c r="GR2221" s="8">
        <f t="shared" si="729"/>
        <v>20</v>
      </c>
      <c r="GT2221">
        <f t="shared" si="730"/>
        <v>0.98480775301220802</v>
      </c>
      <c r="GU2221">
        <f t="shared" si="691"/>
        <v>0.96149438007669685</v>
      </c>
      <c r="GW2221">
        <f t="shared" si="692"/>
        <v>18.023394859135646</v>
      </c>
      <c r="GY2221" s="8">
        <f t="shared" si="731"/>
        <v>25</v>
      </c>
      <c r="HA2221">
        <f t="shared" si="732"/>
        <v>1</v>
      </c>
      <c r="HB2221">
        <f t="shared" si="693"/>
        <v>1</v>
      </c>
      <c r="HD2221">
        <f t="shared" si="694"/>
        <v>25</v>
      </c>
    </row>
    <row r="2222" spans="1:212" x14ac:dyDescent="0.2">
      <c r="A2222">
        <v>69</v>
      </c>
      <c r="B2222">
        <f t="shared" si="653"/>
        <v>69</v>
      </c>
      <c r="C2222">
        <f t="shared" si="736"/>
        <v>-0.17364817766693033</v>
      </c>
      <c r="D2222">
        <f t="shared" si="652"/>
        <v>0.96396997169217635</v>
      </c>
      <c r="E2222">
        <f t="shared" si="695"/>
        <v>3</v>
      </c>
      <c r="G2222">
        <f t="shared" si="654"/>
        <v>-13.297418619832047</v>
      </c>
      <c r="M2222">
        <f t="shared" si="734"/>
        <v>-0.34202014332566871</v>
      </c>
      <c r="N2222">
        <f t="shared" si="655"/>
        <v>0.8712885921207747</v>
      </c>
      <c r="O2222">
        <f t="shared" si="696"/>
        <v>-5</v>
      </c>
      <c r="P2222">
        <f t="shared" si="656"/>
        <v>-10.872961333902383</v>
      </c>
      <c r="Q2222">
        <f t="shared" si="657"/>
        <v>-10.872961333902385</v>
      </c>
      <c r="R2222">
        <f t="shared" si="735"/>
        <v>-0.49999999999999994</v>
      </c>
      <c r="S2222">
        <f t="shared" si="658"/>
        <v>-0.51397459621556119</v>
      </c>
      <c r="U2222">
        <f t="shared" si="697"/>
        <v>-7</v>
      </c>
      <c r="X2222">
        <f t="shared" si="659"/>
        <v>-9.3833939954901346</v>
      </c>
      <c r="Z2222">
        <f t="shared" si="698"/>
        <v>-0.64278760968653925</v>
      </c>
      <c r="AA2222">
        <f t="shared" si="660"/>
        <v>-1.0080493596158702</v>
      </c>
      <c r="AB2222">
        <f t="shared" si="699"/>
        <v>69</v>
      </c>
      <c r="AC2222">
        <f t="shared" si="700"/>
        <v>-10</v>
      </c>
      <c r="AE2222">
        <f t="shared" si="661"/>
        <v>-8.4794981488239323</v>
      </c>
      <c r="AG2222">
        <f t="shared" si="701"/>
        <v>-0.76604444311897801</v>
      </c>
      <c r="AH2222">
        <f t="shared" si="662"/>
        <v>-1.4714950533218398</v>
      </c>
      <c r="AJ2222">
        <f t="shared" si="702"/>
        <v>-12</v>
      </c>
      <c r="AL2222">
        <f t="shared" si="663"/>
        <v>-6.3761020317433292</v>
      </c>
      <c r="AN2222">
        <f t="shared" si="703"/>
        <v>-0.8660254037844386</v>
      </c>
      <c r="AO2222">
        <f t="shared" si="664"/>
        <v>-1.8902301144450502</v>
      </c>
      <c r="AP2222">
        <f t="shared" si="665"/>
        <v>69</v>
      </c>
      <c r="AQ2222">
        <f t="shared" si="704"/>
        <v>-15</v>
      </c>
      <c r="AS2222">
        <f t="shared" si="666"/>
        <v>-3.8619594257254026</v>
      </c>
      <c r="AU2222">
        <f t="shared" si="705"/>
        <v>-0.93969262078590832</v>
      </c>
      <c r="AV2222">
        <f t="shared" si="667"/>
        <v>-2.2515314900434382</v>
      </c>
      <c r="AX2222">
        <f t="shared" si="706"/>
        <v>-18</v>
      </c>
      <c r="AZ2222">
        <f t="shared" si="668"/>
        <v>-7.136236504873715E-2</v>
      </c>
      <c r="BB2222">
        <f t="shared" si="707"/>
        <v>-0.98480775301220802</v>
      </c>
      <c r="BC2222">
        <f t="shared" si="669"/>
        <v>-2.5444212206467638</v>
      </c>
      <c r="BE2222">
        <f t="shared" si="708"/>
        <v>-21</v>
      </c>
      <c r="BG2222">
        <f t="shared" si="670"/>
        <v>5.7868969256944878</v>
      </c>
      <c r="BI2222">
        <f t="shared" si="709"/>
        <v>0</v>
      </c>
      <c r="BJ2222">
        <f t="shared" si="671"/>
        <v>1</v>
      </c>
      <c r="BL2222" t="e">
        <f t="shared" si="710"/>
        <v>#DIV/0!</v>
      </c>
      <c r="BN2222" t="e">
        <f t="shared" si="672"/>
        <v>#DIV/0!</v>
      </c>
      <c r="EL2222">
        <v>69</v>
      </c>
      <c r="EM2222">
        <f t="shared" si="673"/>
        <v>-285.7513075690336</v>
      </c>
      <c r="EN2222">
        <f t="shared" si="711"/>
        <v>2.6899999999999866</v>
      </c>
      <c r="EO2222" s="8">
        <f t="shared" si="712"/>
        <v>2</v>
      </c>
      <c r="EQ2222">
        <f t="shared" si="713"/>
        <v>0.17364817766693033</v>
      </c>
      <c r="ER2222">
        <f t="shared" si="674"/>
        <v>0.9986996072255625</v>
      </c>
      <c r="ES2222">
        <f t="shared" si="675"/>
        <v>-9.4692352970264508</v>
      </c>
      <c r="ET2222">
        <f t="shared" si="676"/>
        <v>17.660257631345079</v>
      </c>
      <c r="EU2222" s="8">
        <f t="shared" si="714"/>
        <v>4</v>
      </c>
      <c r="EW2222">
        <f t="shared" si="715"/>
        <v>0.34202014332566871</v>
      </c>
      <c r="EX2222">
        <f t="shared" si="677"/>
        <v>0.99441584371801539</v>
      </c>
      <c r="EZ2222">
        <f t="shared" si="678"/>
        <v>17.286082959411889</v>
      </c>
      <c r="FB2222" s="8">
        <f t="shared" si="733"/>
        <v>6</v>
      </c>
      <c r="FD2222">
        <f t="shared" si="716"/>
        <v>0.49999999999999994</v>
      </c>
      <c r="FE2222">
        <f t="shared" si="679"/>
        <v>0.9860254037844387</v>
      </c>
      <c r="FG2222">
        <f t="shared" si="680"/>
        <v>16.670248639404857</v>
      </c>
      <c r="FI2222" s="8">
        <f t="shared" si="717"/>
        <v>9</v>
      </c>
      <c r="FK2222">
        <f t="shared" si="718"/>
        <v>0.64278760968653925</v>
      </c>
      <c r="FL2222">
        <f t="shared" si="681"/>
        <v>0.9974479826061321</v>
      </c>
      <c r="FN2222">
        <f t="shared" si="682"/>
        <v>22.223152266939049</v>
      </c>
      <c r="FP2222" s="8">
        <f t="shared" si="719"/>
        <v>11</v>
      </c>
      <c r="FQ2222" s="8">
        <f t="shared" si="720"/>
        <v>53</v>
      </c>
      <c r="FR2222">
        <f t="shared" si="721"/>
        <v>0.76604444311897801</v>
      </c>
      <c r="FS2222">
        <f t="shared" si="683"/>
        <v>0.97984716465888966</v>
      </c>
      <c r="FT2222" t="e">
        <f t="shared" si="684"/>
        <v>#NUM!</v>
      </c>
      <c r="FU2222" t="e">
        <f t="shared" si="722"/>
        <v>#NUM!</v>
      </c>
      <c r="FW2222" s="8">
        <f t="shared" si="723"/>
        <v>14</v>
      </c>
      <c r="FY2222">
        <f t="shared" si="724"/>
        <v>0.8660254037844386</v>
      </c>
      <c r="FZ2222">
        <f t="shared" si="685"/>
        <v>0.98497422611928565</v>
      </c>
      <c r="GB2222">
        <f t="shared" si="686"/>
        <v>20.014539984388406</v>
      </c>
      <c r="GD2222" s="8">
        <f t="shared" si="725"/>
        <v>17</v>
      </c>
      <c r="GF2222">
        <f t="shared" si="726"/>
        <v>0.93969262078590832</v>
      </c>
      <c r="GG2222">
        <f t="shared" si="687"/>
        <v>0.98101112546008662</v>
      </c>
      <c r="GI2222">
        <f t="shared" si="688"/>
        <v>19.840028985185313</v>
      </c>
      <c r="GK2222" s="8">
        <f t="shared" si="727"/>
        <v>20</v>
      </c>
      <c r="GM2222">
        <f t="shared" si="728"/>
        <v>0.98480775301220802</v>
      </c>
      <c r="GN2222">
        <f t="shared" si="689"/>
        <v>0.96149438007669685</v>
      </c>
      <c r="GP2222">
        <f t="shared" si="690"/>
        <v>18.023394859135646</v>
      </c>
      <c r="GR2222" s="8">
        <f t="shared" si="729"/>
        <v>20</v>
      </c>
      <c r="GT2222">
        <f t="shared" si="730"/>
        <v>0.98480775301220802</v>
      </c>
      <c r="GU2222">
        <f t="shared" si="691"/>
        <v>0.96149438007669685</v>
      </c>
      <c r="GW2222">
        <f t="shared" si="692"/>
        <v>18.023394859135646</v>
      </c>
      <c r="GY2222" s="8">
        <f t="shared" si="731"/>
        <v>25</v>
      </c>
      <c r="HA2222">
        <f t="shared" si="732"/>
        <v>1</v>
      </c>
      <c r="HB2222">
        <f t="shared" si="693"/>
        <v>1</v>
      </c>
      <c r="HD2222">
        <f t="shared" si="694"/>
        <v>25</v>
      </c>
    </row>
    <row r="2223" spans="1:212" x14ac:dyDescent="0.2">
      <c r="A2223">
        <v>70</v>
      </c>
      <c r="B2223">
        <f t="shared" si="653"/>
        <v>70</v>
      </c>
      <c r="C2223">
        <f t="shared" si="736"/>
        <v>-0.17364817766693033</v>
      </c>
      <c r="D2223">
        <f t="shared" si="652"/>
        <v>0.96396997169217635</v>
      </c>
      <c r="E2223">
        <f t="shared" si="695"/>
        <v>3</v>
      </c>
      <c r="G2223">
        <f t="shared" si="654"/>
        <v>-13.297418619832047</v>
      </c>
      <c r="M2223">
        <f t="shared" si="734"/>
        <v>-0.34202014332566871</v>
      </c>
      <c r="N2223">
        <f t="shared" si="655"/>
        <v>0.8712885921207747</v>
      </c>
      <c r="O2223">
        <f t="shared" si="696"/>
        <v>-5</v>
      </c>
      <c r="P2223">
        <f t="shared" si="656"/>
        <v>-10.872961333902383</v>
      </c>
      <c r="Q2223">
        <f t="shared" si="657"/>
        <v>-10.872961333902385</v>
      </c>
      <c r="R2223">
        <f t="shared" si="735"/>
        <v>-0.49999999999999994</v>
      </c>
      <c r="S2223">
        <f t="shared" si="658"/>
        <v>-0.53397459621556098</v>
      </c>
      <c r="U2223">
        <f t="shared" si="697"/>
        <v>-7</v>
      </c>
      <c r="X2223">
        <f t="shared" si="659"/>
        <v>-9.3833939954901346</v>
      </c>
      <c r="Z2223">
        <f t="shared" si="698"/>
        <v>-0.64278760968653925</v>
      </c>
      <c r="AA2223">
        <f t="shared" si="660"/>
        <v>-1.033760864003332</v>
      </c>
      <c r="AB2223">
        <f t="shared" si="699"/>
        <v>70</v>
      </c>
      <c r="AC2223">
        <f t="shared" si="700"/>
        <v>-10</v>
      </c>
      <c r="AE2223">
        <f t="shared" si="661"/>
        <v>-8.4794981488239323</v>
      </c>
      <c r="AG2223">
        <f t="shared" si="701"/>
        <v>-0.76604444311897801</v>
      </c>
      <c r="AH2223">
        <f t="shared" si="662"/>
        <v>-1.5021368310465992</v>
      </c>
      <c r="AJ2223">
        <f t="shared" si="702"/>
        <v>-12</v>
      </c>
      <c r="AL2223">
        <f t="shared" si="663"/>
        <v>-6.3761020317433292</v>
      </c>
      <c r="AN2223">
        <f t="shared" si="703"/>
        <v>-0.8660254037844386</v>
      </c>
      <c r="AO2223">
        <f t="shared" si="664"/>
        <v>-1.9248711305964279</v>
      </c>
      <c r="AP2223">
        <f t="shared" si="665"/>
        <v>70</v>
      </c>
      <c r="AQ2223">
        <f t="shared" si="704"/>
        <v>-15</v>
      </c>
      <c r="AS2223">
        <f t="shared" si="666"/>
        <v>-3.8619594257254026</v>
      </c>
      <c r="AU2223">
        <f t="shared" si="705"/>
        <v>-0.93969262078590832</v>
      </c>
      <c r="AV2223">
        <f t="shared" si="667"/>
        <v>-2.2891191948748748</v>
      </c>
      <c r="AX2223">
        <f t="shared" si="706"/>
        <v>-18</v>
      </c>
      <c r="AZ2223">
        <f t="shared" si="668"/>
        <v>-7.136236504873715E-2</v>
      </c>
      <c r="BB2223">
        <f t="shared" si="707"/>
        <v>-0.98480775301220802</v>
      </c>
      <c r="BC2223">
        <f t="shared" si="669"/>
        <v>-2.5838135307672521</v>
      </c>
      <c r="BE2223">
        <f t="shared" si="708"/>
        <v>-21</v>
      </c>
      <c r="BG2223">
        <f t="shared" si="670"/>
        <v>5.7868969256944878</v>
      </c>
      <c r="BI2223">
        <f t="shared" si="709"/>
        <v>0</v>
      </c>
      <c r="BJ2223">
        <f t="shared" si="671"/>
        <v>1</v>
      </c>
      <c r="BL2223" t="e">
        <f t="shared" si="710"/>
        <v>#DIV/0!</v>
      </c>
      <c r="BN2223" t="e">
        <f t="shared" si="672"/>
        <v>#DIV/0!</v>
      </c>
      <c r="EL2223">
        <v>70</v>
      </c>
      <c r="EM2223">
        <f t="shared" si="673"/>
        <v>-285.7513075690336</v>
      </c>
      <c r="EN2223">
        <f t="shared" si="711"/>
        <v>2.6999999999999864</v>
      </c>
      <c r="EO2223" s="8">
        <f t="shared" si="712"/>
        <v>2</v>
      </c>
      <c r="EQ2223">
        <f t="shared" si="713"/>
        <v>0.17364817766693033</v>
      </c>
      <c r="ER2223">
        <f t="shared" si="674"/>
        <v>0.9986996072255625</v>
      </c>
      <c r="ES2223">
        <f t="shared" si="675"/>
        <v>-9.4692352970264508</v>
      </c>
      <c r="ET2223">
        <f t="shared" si="676"/>
        <v>17.660257631345079</v>
      </c>
      <c r="EU2223" s="8">
        <f t="shared" si="714"/>
        <v>4</v>
      </c>
      <c r="EW2223">
        <f t="shared" si="715"/>
        <v>0.34202014332566871</v>
      </c>
      <c r="EX2223">
        <f t="shared" si="677"/>
        <v>0.99441584371801539</v>
      </c>
      <c r="EZ2223">
        <f t="shared" si="678"/>
        <v>17.286082959411889</v>
      </c>
      <c r="FB2223" s="8">
        <f t="shared" si="733"/>
        <v>6</v>
      </c>
      <c r="FD2223">
        <f t="shared" si="716"/>
        <v>0.49999999999999994</v>
      </c>
      <c r="FE2223">
        <f t="shared" si="679"/>
        <v>0.9860254037844387</v>
      </c>
      <c r="FG2223">
        <f t="shared" si="680"/>
        <v>16.670248639404857</v>
      </c>
      <c r="FI2223" s="8">
        <f t="shared" si="717"/>
        <v>9</v>
      </c>
      <c r="FK2223">
        <f t="shared" si="718"/>
        <v>0.64278760968653925</v>
      </c>
      <c r="FL2223">
        <f t="shared" si="681"/>
        <v>0.9974479826061321</v>
      </c>
      <c r="FN2223">
        <f t="shared" si="682"/>
        <v>22.223152266939049</v>
      </c>
      <c r="FP2223" s="8">
        <f t="shared" si="719"/>
        <v>11</v>
      </c>
      <c r="FQ2223" s="8">
        <f t="shared" si="720"/>
        <v>53</v>
      </c>
      <c r="FR2223">
        <f t="shared" si="721"/>
        <v>0.76604444311897801</v>
      </c>
      <c r="FS2223">
        <f t="shared" si="683"/>
        <v>0.97984716465888966</v>
      </c>
      <c r="FT2223" t="e">
        <f t="shared" si="684"/>
        <v>#NUM!</v>
      </c>
      <c r="FU2223" t="e">
        <f t="shared" si="722"/>
        <v>#NUM!</v>
      </c>
      <c r="FW2223" s="8">
        <f t="shared" si="723"/>
        <v>14</v>
      </c>
      <c r="FY2223">
        <f t="shared" si="724"/>
        <v>0.8660254037844386</v>
      </c>
      <c r="FZ2223">
        <f t="shared" si="685"/>
        <v>0.98497422611928565</v>
      </c>
      <c r="GB2223">
        <f t="shared" si="686"/>
        <v>20.014539984388406</v>
      </c>
      <c r="GD2223" s="8">
        <f t="shared" si="725"/>
        <v>17</v>
      </c>
      <c r="GF2223">
        <f t="shared" si="726"/>
        <v>0.93969262078590832</v>
      </c>
      <c r="GG2223">
        <f t="shared" si="687"/>
        <v>0.98101112546008662</v>
      </c>
      <c r="GI2223">
        <f t="shared" si="688"/>
        <v>19.840028985185313</v>
      </c>
      <c r="GK2223" s="8">
        <f t="shared" si="727"/>
        <v>20</v>
      </c>
      <c r="GM2223">
        <f t="shared" si="728"/>
        <v>0.98480775301220802</v>
      </c>
      <c r="GN2223">
        <f t="shared" si="689"/>
        <v>0.96149438007669685</v>
      </c>
      <c r="GP2223">
        <f t="shared" si="690"/>
        <v>18.023394859135646</v>
      </c>
      <c r="GR2223" s="8">
        <f t="shared" si="729"/>
        <v>20</v>
      </c>
      <c r="GT2223">
        <f t="shared" si="730"/>
        <v>0.98480775301220802</v>
      </c>
      <c r="GU2223">
        <f t="shared" si="691"/>
        <v>0.96149438007669685</v>
      </c>
      <c r="GW2223">
        <f t="shared" si="692"/>
        <v>18.023394859135646</v>
      </c>
      <c r="GY2223" s="8">
        <f t="shared" si="731"/>
        <v>25</v>
      </c>
      <c r="HA2223">
        <f t="shared" si="732"/>
        <v>1</v>
      </c>
      <c r="HB2223">
        <f t="shared" si="693"/>
        <v>1</v>
      </c>
      <c r="HD2223">
        <f t="shared" si="694"/>
        <v>25</v>
      </c>
    </row>
    <row r="2224" spans="1:212" x14ac:dyDescent="0.2">
      <c r="A2224">
        <v>71</v>
      </c>
      <c r="B2224">
        <f t="shared" si="653"/>
        <v>71</v>
      </c>
      <c r="C2224">
        <f t="shared" si="736"/>
        <v>-0.17364817766693033</v>
      </c>
      <c r="D2224">
        <f t="shared" si="652"/>
        <v>0.96396997169217635</v>
      </c>
      <c r="E2224">
        <f t="shared" si="695"/>
        <v>3</v>
      </c>
      <c r="G2224">
        <f t="shared" si="654"/>
        <v>-13.297418619832047</v>
      </c>
      <c r="M2224">
        <f t="shared" si="734"/>
        <v>-0.34202014332566871</v>
      </c>
      <c r="N2224">
        <f t="shared" si="655"/>
        <v>0.8712885921207747</v>
      </c>
      <c r="O2224">
        <f t="shared" si="696"/>
        <v>-5</v>
      </c>
      <c r="P2224">
        <f t="shared" si="656"/>
        <v>-10.872961333902383</v>
      </c>
      <c r="Q2224">
        <f t="shared" si="657"/>
        <v>-10.872961333902385</v>
      </c>
      <c r="R2224">
        <f t="shared" si="735"/>
        <v>-0.49999999999999994</v>
      </c>
      <c r="S2224">
        <f t="shared" si="658"/>
        <v>-0.553974596215561</v>
      </c>
      <c r="U2224">
        <f t="shared" si="697"/>
        <v>-7</v>
      </c>
      <c r="X2224">
        <f t="shared" si="659"/>
        <v>-9.3833939954901346</v>
      </c>
      <c r="Z2224">
        <f t="shared" si="698"/>
        <v>-0.64278760968653925</v>
      </c>
      <c r="AA2224">
        <f t="shared" si="660"/>
        <v>-1.0594723683907934</v>
      </c>
      <c r="AB2224">
        <f t="shared" si="699"/>
        <v>71</v>
      </c>
      <c r="AC2224">
        <f t="shared" si="700"/>
        <v>-10</v>
      </c>
      <c r="AE2224">
        <f t="shared" si="661"/>
        <v>-8.4794981488239323</v>
      </c>
      <c r="AG2224">
        <f t="shared" si="701"/>
        <v>-0.76604444311897801</v>
      </c>
      <c r="AH2224">
        <f t="shared" si="662"/>
        <v>-1.5327786087713582</v>
      </c>
      <c r="AJ2224">
        <f t="shared" si="702"/>
        <v>-12</v>
      </c>
      <c r="AL2224">
        <f t="shared" si="663"/>
        <v>-6.3761020317433292</v>
      </c>
      <c r="AN2224">
        <f t="shared" si="703"/>
        <v>-0.8660254037844386</v>
      </c>
      <c r="AO2224">
        <f t="shared" si="664"/>
        <v>-1.9595121467478052</v>
      </c>
      <c r="AP2224">
        <f t="shared" si="665"/>
        <v>71</v>
      </c>
      <c r="AQ2224">
        <f t="shared" si="704"/>
        <v>-15</v>
      </c>
      <c r="AS2224">
        <f t="shared" si="666"/>
        <v>-3.8619594257254026</v>
      </c>
      <c r="AU2224">
        <f t="shared" si="705"/>
        <v>-0.93969262078590832</v>
      </c>
      <c r="AV2224">
        <f t="shared" si="667"/>
        <v>-2.3267068997063109</v>
      </c>
      <c r="AX2224">
        <f t="shared" si="706"/>
        <v>-18</v>
      </c>
      <c r="AZ2224">
        <f t="shared" si="668"/>
        <v>-7.136236504873715E-2</v>
      </c>
      <c r="BB2224">
        <f t="shared" si="707"/>
        <v>-0.98480775301220802</v>
      </c>
      <c r="BC2224">
        <f t="shared" si="669"/>
        <v>-2.6232058408877403</v>
      </c>
      <c r="BE2224">
        <f t="shared" si="708"/>
        <v>-21</v>
      </c>
      <c r="BG2224">
        <f t="shared" si="670"/>
        <v>5.7868969256944878</v>
      </c>
      <c r="BI2224">
        <f t="shared" si="709"/>
        <v>0</v>
      </c>
      <c r="BJ2224">
        <f t="shared" si="671"/>
        <v>1</v>
      </c>
      <c r="BL2224" t="e">
        <f t="shared" si="710"/>
        <v>#DIV/0!</v>
      </c>
      <c r="BN2224" t="e">
        <f t="shared" si="672"/>
        <v>#DIV/0!</v>
      </c>
      <c r="EL2224">
        <v>71</v>
      </c>
      <c r="EM2224">
        <f t="shared" si="673"/>
        <v>-285.7513075690336</v>
      </c>
      <c r="EN2224">
        <f t="shared" si="711"/>
        <v>2.7099999999999862</v>
      </c>
      <c r="EO2224" s="8">
        <f t="shared" si="712"/>
        <v>2</v>
      </c>
      <c r="EQ2224">
        <f t="shared" si="713"/>
        <v>0.17364817766693033</v>
      </c>
      <c r="ER2224">
        <f t="shared" si="674"/>
        <v>0.9986996072255625</v>
      </c>
      <c r="ES2224">
        <f t="shared" si="675"/>
        <v>-9.4692352970264508</v>
      </c>
      <c r="ET2224">
        <f t="shared" si="676"/>
        <v>17.660257631345079</v>
      </c>
      <c r="EU2224" s="8">
        <f t="shared" si="714"/>
        <v>4</v>
      </c>
      <c r="EW2224">
        <f t="shared" si="715"/>
        <v>0.34202014332566871</v>
      </c>
      <c r="EX2224">
        <f t="shared" si="677"/>
        <v>0.99441584371801539</v>
      </c>
      <c r="EZ2224">
        <f t="shared" si="678"/>
        <v>17.286082959411889</v>
      </c>
      <c r="FB2224" s="8">
        <f t="shared" si="733"/>
        <v>6</v>
      </c>
      <c r="FD2224">
        <f t="shared" si="716"/>
        <v>0.49999999999999994</v>
      </c>
      <c r="FE2224">
        <f t="shared" si="679"/>
        <v>0.9860254037844387</v>
      </c>
      <c r="FG2224">
        <f t="shared" si="680"/>
        <v>16.670248639404857</v>
      </c>
      <c r="FI2224" s="8">
        <f t="shared" si="717"/>
        <v>9</v>
      </c>
      <c r="FK2224">
        <f t="shared" si="718"/>
        <v>0.64278760968653925</v>
      </c>
      <c r="FL2224">
        <f t="shared" si="681"/>
        <v>0.9974479826061321</v>
      </c>
      <c r="FN2224">
        <f t="shared" si="682"/>
        <v>22.223152266939049</v>
      </c>
      <c r="FP2224" s="8">
        <f t="shared" si="719"/>
        <v>11</v>
      </c>
      <c r="FQ2224" s="8">
        <f t="shared" si="720"/>
        <v>53</v>
      </c>
      <c r="FR2224">
        <f t="shared" si="721"/>
        <v>0.76604444311897801</v>
      </c>
      <c r="FS2224">
        <f t="shared" si="683"/>
        <v>0.97984716465888966</v>
      </c>
      <c r="FT2224" t="e">
        <f t="shared" si="684"/>
        <v>#NUM!</v>
      </c>
      <c r="FU2224" t="e">
        <f t="shared" si="722"/>
        <v>#NUM!</v>
      </c>
      <c r="FW2224" s="8">
        <f t="shared" si="723"/>
        <v>14</v>
      </c>
      <c r="FY2224">
        <f t="shared" si="724"/>
        <v>0.8660254037844386</v>
      </c>
      <c r="FZ2224">
        <f t="shared" si="685"/>
        <v>0.98497422611928565</v>
      </c>
      <c r="GB2224">
        <f t="shared" si="686"/>
        <v>20.014539984388406</v>
      </c>
      <c r="GD2224" s="8">
        <f t="shared" si="725"/>
        <v>17</v>
      </c>
      <c r="GF2224">
        <f t="shared" si="726"/>
        <v>0.93969262078590832</v>
      </c>
      <c r="GG2224">
        <f t="shared" si="687"/>
        <v>0.98101112546008662</v>
      </c>
      <c r="GI2224">
        <f t="shared" si="688"/>
        <v>19.840028985185313</v>
      </c>
      <c r="GK2224" s="8">
        <f t="shared" si="727"/>
        <v>20</v>
      </c>
      <c r="GM2224">
        <f t="shared" si="728"/>
        <v>0.98480775301220802</v>
      </c>
      <c r="GN2224">
        <f t="shared" si="689"/>
        <v>0.96149438007669685</v>
      </c>
      <c r="GP2224">
        <f t="shared" si="690"/>
        <v>18.023394859135646</v>
      </c>
      <c r="GR2224" s="8">
        <f t="shared" si="729"/>
        <v>20</v>
      </c>
      <c r="GT2224">
        <f t="shared" si="730"/>
        <v>0.98480775301220802</v>
      </c>
      <c r="GU2224">
        <f t="shared" si="691"/>
        <v>0.96149438007669685</v>
      </c>
      <c r="GW2224">
        <f t="shared" si="692"/>
        <v>18.023394859135646</v>
      </c>
      <c r="GY2224" s="8">
        <f t="shared" si="731"/>
        <v>25</v>
      </c>
      <c r="HA2224">
        <f t="shared" si="732"/>
        <v>1</v>
      </c>
      <c r="HB2224">
        <f t="shared" si="693"/>
        <v>1</v>
      </c>
      <c r="HD2224">
        <f t="shared" si="694"/>
        <v>25</v>
      </c>
    </row>
    <row r="2225" spans="1:212" x14ac:dyDescent="0.2">
      <c r="A2225">
        <v>72</v>
      </c>
      <c r="B2225">
        <f t="shared" si="653"/>
        <v>72</v>
      </c>
      <c r="C2225">
        <f t="shared" si="736"/>
        <v>-0.17364817766693033</v>
      </c>
      <c r="D2225">
        <f t="shared" si="652"/>
        <v>0.96396997169217635</v>
      </c>
      <c r="E2225">
        <f t="shared" si="695"/>
        <v>3</v>
      </c>
      <c r="G2225">
        <f t="shared" si="654"/>
        <v>-13.297418619832047</v>
      </c>
      <c r="M2225">
        <f t="shared" si="734"/>
        <v>-0.34202014332566871</v>
      </c>
      <c r="N2225">
        <f t="shared" si="655"/>
        <v>0.8712885921207747</v>
      </c>
      <c r="O2225">
        <f t="shared" si="696"/>
        <v>-5</v>
      </c>
      <c r="P2225">
        <f t="shared" si="656"/>
        <v>-10.872961333902383</v>
      </c>
      <c r="Q2225">
        <f t="shared" si="657"/>
        <v>-10.872961333902385</v>
      </c>
      <c r="R2225">
        <f t="shared" si="735"/>
        <v>-0.49999999999999994</v>
      </c>
      <c r="S2225">
        <f t="shared" si="658"/>
        <v>-0.57397459621556102</v>
      </c>
      <c r="U2225">
        <f t="shared" si="697"/>
        <v>-7</v>
      </c>
      <c r="X2225">
        <f t="shared" si="659"/>
        <v>-9.3833939954901346</v>
      </c>
      <c r="Z2225">
        <f t="shared" si="698"/>
        <v>-0.64278760968653925</v>
      </c>
      <c r="AA2225">
        <f t="shared" si="660"/>
        <v>-1.0851838727782548</v>
      </c>
      <c r="AB2225">
        <f t="shared" si="699"/>
        <v>72</v>
      </c>
      <c r="AC2225">
        <f t="shared" si="700"/>
        <v>-10</v>
      </c>
      <c r="AE2225">
        <f t="shared" si="661"/>
        <v>-8.4794981488239323</v>
      </c>
      <c r="AG2225">
        <f t="shared" si="701"/>
        <v>-0.76604444311897801</v>
      </c>
      <c r="AH2225">
        <f t="shared" si="662"/>
        <v>-1.5634203864961171</v>
      </c>
      <c r="AJ2225">
        <f t="shared" si="702"/>
        <v>-12</v>
      </c>
      <c r="AL2225">
        <f t="shared" si="663"/>
        <v>-6.3761020317433292</v>
      </c>
      <c r="AN2225">
        <f t="shared" si="703"/>
        <v>-0.8660254037844386</v>
      </c>
      <c r="AO2225">
        <f t="shared" si="664"/>
        <v>-1.9941531628991829</v>
      </c>
      <c r="AP2225">
        <f t="shared" si="665"/>
        <v>72</v>
      </c>
      <c r="AQ2225">
        <f t="shared" si="704"/>
        <v>-15</v>
      </c>
      <c r="AS2225">
        <f t="shared" si="666"/>
        <v>-3.8619594257254026</v>
      </c>
      <c r="AU2225">
        <f t="shared" si="705"/>
        <v>-0.93969262078590832</v>
      </c>
      <c r="AV2225">
        <f t="shared" si="667"/>
        <v>-2.3642946045377475</v>
      </c>
      <c r="AX2225">
        <f t="shared" si="706"/>
        <v>-18</v>
      </c>
      <c r="AZ2225">
        <f t="shared" si="668"/>
        <v>-7.136236504873715E-2</v>
      </c>
      <c r="BB2225">
        <f t="shared" si="707"/>
        <v>-0.98480775301220802</v>
      </c>
      <c r="BC2225">
        <f t="shared" si="669"/>
        <v>-2.6625981510082286</v>
      </c>
      <c r="BE2225">
        <f t="shared" si="708"/>
        <v>-21</v>
      </c>
      <c r="BG2225">
        <f t="shared" si="670"/>
        <v>5.7868969256944878</v>
      </c>
      <c r="BI2225">
        <f t="shared" si="709"/>
        <v>0</v>
      </c>
      <c r="BJ2225">
        <f t="shared" si="671"/>
        <v>1</v>
      </c>
      <c r="BL2225" t="e">
        <f t="shared" si="710"/>
        <v>#DIV/0!</v>
      </c>
      <c r="BN2225" t="e">
        <f t="shared" si="672"/>
        <v>#DIV/0!</v>
      </c>
      <c r="EL2225">
        <v>72</v>
      </c>
      <c r="EM2225">
        <f t="shared" si="673"/>
        <v>-285.7513075690336</v>
      </c>
      <c r="EN2225">
        <f t="shared" si="711"/>
        <v>2.719999999999986</v>
      </c>
      <c r="EO2225" s="8">
        <f t="shared" si="712"/>
        <v>2</v>
      </c>
      <c r="EQ2225">
        <f t="shared" si="713"/>
        <v>0.17364817766693033</v>
      </c>
      <c r="ER2225">
        <f t="shared" si="674"/>
        <v>0.9986996072255625</v>
      </c>
      <c r="ES2225">
        <f t="shared" si="675"/>
        <v>-9.4692352970264508</v>
      </c>
      <c r="ET2225">
        <f t="shared" si="676"/>
        <v>17.660257631345079</v>
      </c>
      <c r="EU2225" s="8">
        <f t="shared" si="714"/>
        <v>4</v>
      </c>
      <c r="EW2225">
        <f t="shared" si="715"/>
        <v>0.34202014332566871</v>
      </c>
      <c r="EX2225">
        <f t="shared" si="677"/>
        <v>0.99441584371801539</v>
      </c>
      <c r="EZ2225">
        <f t="shared" si="678"/>
        <v>17.286082959411889</v>
      </c>
      <c r="FB2225" s="8">
        <f t="shared" si="733"/>
        <v>6</v>
      </c>
      <c r="FD2225">
        <f t="shared" si="716"/>
        <v>0.49999999999999994</v>
      </c>
      <c r="FE2225">
        <f t="shared" si="679"/>
        <v>0.9860254037844387</v>
      </c>
      <c r="FG2225">
        <f t="shared" si="680"/>
        <v>16.670248639404857</v>
      </c>
      <c r="FI2225" s="8">
        <f t="shared" si="717"/>
        <v>9</v>
      </c>
      <c r="FK2225">
        <f t="shared" si="718"/>
        <v>0.64278760968653925</v>
      </c>
      <c r="FL2225">
        <f t="shared" si="681"/>
        <v>0.9974479826061321</v>
      </c>
      <c r="FN2225">
        <f t="shared" si="682"/>
        <v>22.223152266939049</v>
      </c>
      <c r="FP2225" s="8">
        <f t="shared" si="719"/>
        <v>11</v>
      </c>
      <c r="FQ2225" s="8">
        <f t="shared" si="720"/>
        <v>53</v>
      </c>
      <c r="FR2225">
        <f t="shared" si="721"/>
        <v>0.76604444311897801</v>
      </c>
      <c r="FS2225">
        <f t="shared" si="683"/>
        <v>0.97984716465888966</v>
      </c>
      <c r="FT2225" t="e">
        <f t="shared" si="684"/>
        <v>#NUM!</v>
      </c>
      <c r="FU2225" t="e">
        <f t="shared" si="722"/>
        <v>#NUM!</v>
      </c>
      <c r="FW2225" s="8">
        <f t="shared" si="723"/>
        <v>14</v>
      </c>
      <c r="FY2225">
        <f t="shared" si="724"/>
        <v>0.8660254037844386</v>
      </c>
      <c r="FZ2225">
        <f t="shared" si="685"/>
        <v>0.98497422611928565</v>
      </c>
      <c r="GB2225">
        <f t="shared" si="686"/>
        <v>20.014539984388406</v>
      </c>
      <c r="GD2225" s="8">
        <f t="shared" si="725"/>
        <v>17</v>
      </c>
      <c r="GF2225">
        <f t="shared" si="726"/>
        <v>0.93969262078590832</v>
      </c>
      <c r="GG2225">
        <f t="shared" si="687"/>
        <v>0.98101112546008662</v>
      </c>
      <c r="GI2225">
        <f t="shared" si="688"/>
        <v>19.840028985185313</v>
      </c>
      <c r="GK2225" s="8">
        <f t="shared" si="727"/>
        <v>20</v>
      </c>
      <c r="GM2225">
        <f t="shared" si="728"/>
        <v>0.98480775301220802</v>
      </c>
      <c r="GN2225">
        <f t="shared" si="689"/>
        <v>0.96149438007669685</v>
      </c>
      <c r="GP2225">
        <f t="shared" si="690"/>
        <v>18.023394859135646</v>
      </c>
      <c r="GR2225" s="8">
        <f t="shared" si="729"/>
        <v>20</v>
      </c>
      <c r="GT2225">
        <f t="shared" si="730"/>
        <v>0.98480775301220802</v>
      </c>
      <c r="GU2225">
        <f t="shared" si="691"/>
        <v>0.96149438007669685</v>
      </c>
      <c r="GW2225">
        <f t="shared" si="692"/>
        <v>18.023394859135646</v>
      </c>
      <c r="GY2225" s="8">
        <f t="shared" si="731"/>
        <v>25</v>
      </c>
      <c r="HA2225">
        <f t="shared" si="732"/>
        <v>1</v>
      </c>
      <c r="HB2225">
        <f t="shared" si="693"/>
        <v>1</v>
      </c>
      <c r="HD2225">
        <f t="shared" si="694"/>
        <v>25</v>
      </c>
    </row>
    <row r="2226" spans="1:212" x14ac:dyDescent="0.2">
      <c r="A2226">
        <v>73</v>
      </c>
      <c r="B2226">
        <f t="shared" si="653"/>
        <v>73</v>
      </c>
      <c r="C2226">
        <f t="shared" si="736"/>
        <v>-0.17364817766693033</v>
      </c>
      <c r="D2226">
        <f t="shared" si="652"/>
        <v>0.96396997169217635</v>
      </c>
      <c r="E2226">
        <f t="shared" si="695"/>
        <v>3</v>
      </c>
      <c r="G2226">
        <f t="shared" si="654"/>
        <v>-13.297418619832047</v>
      </c>
      <c r="M2226">
        <f t="shared" si="734"/>
        <v>-0.34202014332566871</v>
      </c>
      <c r="N2226">
        <f t="shared" si="655"/>
        <v>0.8712885921207747</v>
      </c>
      <c r="O2226">
        <f t="shared" si="696"/>
        <v>-5</v>
      </c>
      <c r="P2226">
        <f t="shared" si="656"/>
        <v>-10.872961333902383</v>
      </c>
      <c r="Q2226">
        <f t="shared" si="657"/>
        <v>-10.872961333902385</v>
      </c>
      <c r="R2226">
        <f t="shared" si="735"/>
        <v>-0.49999999999999994</v>
      </c>
      <c r="S2226">
        <f t="shared" si="658"/>
        <v>-0.59397459621556103</v>
      </c>
      <c r="U2226">
        <f t="shared" si="697"/>
        <v>-7</v>
      </c>
      <c r="X2226">
        <f t="shared" si="659"/>
        <v>-9.3833939954901346</v>
      </c>
      <c r="Z2226">
        <f t="shared" si="698"/>
        <v>-0.64278760968653925</v>
      </c>
      <c r="AA2226">
        <f t="shared" si="660"/>
        <v>-1.1108953771657166</v>
      </c>
      <c r="AB2226">
        <f t="shared" si="699"/>
        <v>73</v>
      </c>
      <c r="AC2226">
        <f t="shared" si="700"/>
        <v>-10</v>
      </c>
      <c r="AE2226">
        <f t="shared" si="661"/>
        <v>-8.4794981488239323</v>
      </c>
      <c r="AG2226">
        <f t="shared" si="701"/>
        <v>-0.76604444311897801</v>
      </c>
      <c r="AH2226">
        <f t="shared" si="662"/>
        <v>-1.5940621642208765</v>
      </c>
      <c r="AJ2226">
        <f t="shared" si="702"/>
        <v>-12</v>
      </c>
      <c r="AL2226">
        <f t="shared" si="663"/>
        <v>-6.3761020317433292</v>
      </c>
      <c r="AN2226">
        <f t="shared" si="703"/>
        <v>-0.8660254037844386</v>
      </c>
      <c r="AO2226">
        <f t="shared" si="664"/>
        <v>-2.0287941790505601</v>
      </c>
      <c r="AP2226">
        <f t="shared" si="665"/>
        <v>73</v>
      </c>
      <c r="AQ2226">
        <f t="shared" si="704"/>
        <v>-15</v>
      </c>
      <c r="AS2226">
        <f t="shared" si="666"/>
        <v>-3.8619594257254026</v>
      </c>
      <c r="AU2226">
        <f t="shared" si="705"/>
        <v>-0.93969262078590832</v>
      </c>
      <c r="AV2226">
        <f t="shared" si="667"/>
        <v>-2.4018823093691837</v>
      </c>
      <c r="AX2226">
        <f t="shared" si="706"/>
        <v>-18</v>
      </c>
      <c r="AZ2226">
        <f t="shared" si="668"/>
        <v>-7.136236504873715E-2</v>
      </c>
      <c r="BB2226">
        <f t="shared" si="707"/>
        <v>-0.98480775301220802</v>
      </c>
      <c r="BC2226">
        <f t="shared" si="669"/>
        <v>-2.7019904611287169</v>
      </c>
      <c r="BE2226">
        <f t="shared" si="708"/>
        <v>-21</v>
      </c>
      <c r="BG2226">
        <f t="shared" si="670"/>
        <v>5.7868969256944878</v>
      </c>
      <c r="BI2226">
        <f t="shared" si="709"/>
        <v>0</v>
      </c>
      <c r="BJ2226">
        <f t="shared" si="671"/>
        <v>1</v>
      </c>
      <c r="BL2226" t="e">
        <f t="shared" si="710"/>
        <v>#DIV/0!</v>
      </c>
      <c r="BN2226" t="e">
        <f t="shared" si="672"/>
        <v>#DIV/0!</v>
      </c>
      <c r="EK2226">
        <v>1.0006619206545651</v>
      </c>
      <c r="EL2226">
        <v>73</v>
      </c>
      <c r="EM2226">
        <f t="shared" si="673"/>
        <v>-285.7513075690336</v>
      </c>
      <c r="EN2226">
        <f t="shared" si="711"/>
        <v>2.7299999999999858</v>
      </c>
      <c r="EO2226" s="8">
        <f t="shared" si="712"/>
        <v>2</v>
      </c>
      <c r="EQ2226">
        <f t="shared" si="713"/>
        <v>0.17364817766693033</v>
      </c>
      <c r="ER2226">
        <f t="shared" si="674"/>
        <v>0.9986996072255625</v>
      </c>
      <c r="ES2226">
        <f t="shared" si="675"/>
        <v>-9.4692352970264508</v>
      </c>
      <c r="ET2226">
        <f t="shared" si="676"/>
        <v>17.660257631345079</v>
      </c>
      <c r="EU2226" s="8">
        <f t="shared" si="714"/>
        <v>4</v>
      </c>
      <c r="EW2226">
        <f t="shared" si="715"/>
        <v>0.34202014332566871</v>
      </c>
      <c r="EX2226">
        <f t="shared" si="677"/>
        <v>0.99441584371801539</v>
      </c>
      <c r="EZ2226">
        <f t="shared" si="678"/>
        <v>17.286082959411889</v>
      </c>
      <c r="FB2226" s="8">
        <f t="shared" si="733"/>
        <v>6</v>
      </c>
      <c r="FD2226">
        <f t="shared" si="716"/>
        <v>0.49999999999999994</v>
      </c>
      <c r="FE2226">
        <f t="shared" si="679"/>
        <v>0.9860254037844387</v>
      </c>
      <c r="FG2226">
        <f t="shared" si="680"/>
        <v>16.670248639404857</v>
      </c>
      <c r="FI2226" s="8">
        <f t="shared" si="717"/>
        <v>9</v>
      </c>
      <c r="FK2226">
        <f t="shared" si="718"/>
        <v>0.64278760968653925</v>
      </c>
      <c r="FL2226">
        <f t="shared" si="681"/>
        <v>0.9974479826061321</v>
      </c>
      <c r="FN2226">
        <f t="shared" si="682"/>
        <v>22.223152266939049</v>
      </c>
      <c r="FP2226" s="8">
        <f t="shared" si="719"/>
        <v>11</v>
      </c>
      <c r="FQ2226" s="8">
        <f t="shared" si="720"/>
        <v>53</v>
      </c>
      <c r="FR2226">
        <f t="shared" si="721"/>
        <v>0.76604444311897801</v>
      </c>
      <c r="FS2226">
        <f t="shared" si="683"/>
        <v>0.97984716465888966</v>
      </c>
      <c r="FT2226" t="e">
        <f t="shared" si="684"/>
        <v>#NUM!</v>
      </c>
      <c r="FU2226" t="e">
        <f t="shared" si="722"/>
        <v>#NUM!</v>
      </c>
      <c r="FW2226" s="8">
        <f t="shared" si="723"/>
        <v>14</v>
      </c>
      <c r="FY2226">
        <f t="shared" si="724"/>
        <v>0.8660254037844386</v>
      </c>
      <c r="FZ2226">
        <f t="shared" si="685"/>
        <v>0.98497422611928565</v>
      </c>
      <c r="GB2226">
        <f t="shared" si="686"/>
        <v>20.014539984388406</v>
      </c>
      <c r="GD2226" s="8">
        <f t="shared" si="725"/>
        <v>17</v>
      </c>
      <c r="GF2226">
        <f t="shared" si="726"/>
        <v>0.93969262078590832</v>
      </c>
      <c r="GG2226">
        <f t="shared" si="687"/>
        <v>0.98101112546008662</v>
      </c>
      <c r="GI2226">
        <f t="shared" si="688"/>
        <v>19.840028985185313</v>
      </c>
      <c r="GK2226" s="8">
        <f t="shared" si="727"/>
        <v>20</v>
      </c>
      <c r="GM2226">
        <f t="shared" si="728"/>
        <v>0.98480775301220802</v>
      </c>
      <c r="GN2226">
        <f t="shared" si="689"/>
        <v>0.96149438007669685</v>
      </c>
      <c r="GP2226">
        <f t="shared" si="690"/>
        <v>18.023394859135646</v>
      </c>
      <c r="GR2226" s="8">
        <f t="shared" si="729"/>
        <v>20</v>
      </c>
      <c r="GT2226">
        <f t="shared" si="730"/>
        <v>0.98480775301220802</v>
      </c>
      <c r="GU2226">
        <f t="shared" si="691"/>
        <v>0.96149438007669685</v>
      </c>
      <c r="GW2226">
        <f t="shared" si="692"/>
        <v>18.023394859135646</v>
      </c>
      <c r="GY2226" s="8">
        <f t="shared" si="731"/>
        <v>25</v>
      </c>
      <c r="HA2226">
        <f t="shared" si="732"/>
        <v>1</v>
      </c>
      <c r="HB2226">
        <f t="shared" si="693"/>
        <v>1</v>
      </c>
      <c r="HD2226">
        <f t="shared" si="694"/>
        <v>25</v>
      </c>
    </row>
    <row r="2227" spans="1:212" x14ac:dyDescent="0.2">
      <c r="A2227">
        <v>74</v>
      </c>
      <c r="B2227">
        <f t="shared" si="653"/>
        <v>74</v>
      </c>
      <c r="C2227">
        <f t="shared" si="736"/>
        <v>-0.17364817766693033</v>
      </c>
      <c r="D2227">
        <f t="shared" si="652"/>
        <v>0.96396997169217635</v>
      </c>
      <c r="E2227">
        <f t="shared" si="695"/>
        <v>3</v>
      </c>
      <c r="G2227">
        <f t="shared" si="654"/>
        <v>-13.297418619832047</v>
      </c>
      <c r="M2227">
        <f t="shared" si="734"/>
        <v>-0.34202014332566871</v>
      </c>
      <c r="N2227">
        <f t="shared" si="655"/>
        <v>0.8712885921207747</v>
      </c>
      <c r="O2227">
        <f t="shared" si="696"/>
        <v>-5</v>
      </c>
      <c r="P2227">
        <f t="shared" si="656"/>
        <v>-10.872961333902383</v>
      </c>
      <c r="Q2227">
        <f t="shared" si="657"/>
        <v>-10.872961333902385</v>
      </c>
      <c r="R2227">
        <f t="shared" si="735"/>
        <v>-0.49999999999999994</v>
      </c>
      <c r="S2227">
        <f t="shared" si="658"/>
        <v>-0.61397459621556105</v>
      </c>
      <c r="U2227">
        <f t="shared" si="697"/>
        <v>-7</v>
      </c>
      <c r="X2227">
        <f t="shared" si="659"/>
        <v>-9.3833939954901346</v>
      </c>
      <c r="Z2227">
        <f t="shared" si="698"/>
        <v>-0.64278760968653925</v>
      </c>
      <c r="AA2227">
        <f t="shared" si="660"/>
        <v>-1.136606881553178</v>
      </c>
      <c r="AB2227">
        <f t="shared" si="699"/>
        <v>74</v>
      </c>
      <c r="AC2227">
        <f t="shared" si="700"/>
        <v>-10</v>
      </c>
      <c r="AE2227">
        <f t="shared" si="661"/>
        <v>-8.4794981488239323</v>
      </c>
      <c r="AG2227">
        <f t="shared" si="701"/>
        <v>-0.76604444311897801</v>
      </c>
      <c r="AH2227">
        <f t="shared" si="662"/>
        <v>-1.6247039419456355</v>
      </c>
      <c r="AJ2227">
        <f t="shared" si="702"/>
        <v>-12</v>
      </c>
      <c r="AL2227">
        <f t="shared" si="663"/>
        <v>-6.3761020317433292</v>
      </c>
      <c r="AN2227">
        <f t="shared" si="703"/>
        <v>-0.8660254037844386</v>
      </c>
      <c r="AO2227">
        <f t="shared" si="664"/>
        <v>-2.0634351952019379</v>
      </c>
      <c r="AP2227">
        <f t="shared" si="665"/>
        <v>74</v>
      </c>
      <c r="AQ2227">
        <f t="shared" si="704"/>
        <v>-15</v>
      </c>
      <c r="AS2227">
        <f t="shared" si="666"/>
        <v>-3.8619594257254026</v>
      </c>
      <c r="AU2227">
        <f t="shared" si="705"/>
        <v>-0.93969262078590832</v>
      </c>
      <c r="AV2227">
        <f t="shared" si="667"/>
        <v>-2.4394700142006198</v>
      </c>
      <c r="AX2227">
        <f t="shared" si="706"/>
        <v>-18</v>
      </c>
      <c r="AZ2227">
        <f t="shared" si="668"/>
        <v>-7.136236504873715E-2</v>
      </c>
      <c r="BB2227">
        <f t="shared" si="707"/>
        <v>-0.98480775301220802</v>
      </c>
      <c r="BC2227">
        <f t="shared" si="669"/>
        <v>-2.7413827712492052</v>
      </c>
      <c r="BE2227">
        <f t="shared" si="708"/>
        <v>-21</v>
      </c>
      <c r="BG2227">
        <f t="shared" si="670"/>
        <v>5.7868969256944878</v>
      </c>
      <c r="BI2227">
        <f t="shared" si="709"/>
        <v>0</v>
      </c>
      <c r="BJ2227">
        <f t="shared" si="671"/>
        <v>1</v>
      </c>
      <c r="BL2227" t="e">
        <f t="shared" si="710"/>
        <v>#DIV/0!</v>
      </c>
      <c r="BN2227" t="e">
        <f t="shared" si="672"/>
        <v>#DIV/0!</v>
      </c>
      <c r="EL2227">
        <v>74</v>
      </c>
      <c r="EM2227">
        <f t="shared" si="673"/>
        <v>-285.7513075690336</v>
      </c>
      <c r="EN2227">
        <f t="shared" si="711"/>
        <v>2.7399999999999856</v>
      </c>
      <c r="EO2227" s="8">
        <f t="shared" si="712"/>
        <v>2</v>
      </c>
      <c r="EQ2227">
        <f t="shared" si="713"/>
        <v>0.17364817766693033</v>
      </c>
      <c r="ER2227">
        <f t="shared" si="674"/>
        <v>0.9986996072255625</v>
      </c>
      <c r="ES2227">
        <f t="shared" si="675"/>
        <v>-9.4692352970264508</v>
      </c>
      <c r="ET2227">
        <f t="shared" si="676"/>
        <v>17.660257631345079</v>
      </c>
      <c r="EU2227" s="8">
        <f t="shared" si="714"/>
        <v>4</v>
      </c>
      <c r="EW2227">
        <f t="shared" si="715"/>
        <v>0.34202014332566871</v>
      </c>
      <c r="EX2227">
        <f t="shared" si="677"/>
        <v>0.99441584371801539</v>
      </c>
      <c r="EZ2227">
        <f t="shared" si="678"/>
        <v>17.286082959411889</v>
      </c>
      <c r="FB2227" s="8">
        <f t="shared" si="733"/>
        <v>6</v>
      </c>
      <c r="FD2227">
        <f t="shared" si="716"/>
        <v>0.49999999999999994</v>
      </c>
      <c r="FE2227">
        <f t="shared" si="679"/>
        <v>0.9860254037844387</v>
      </c>
      <c r="FG2227">
        <f t="shared" si="680"/>
        <v>16.670248639404857</v>
      </c>
      <c r="FI2227" s="8">
        <f t="shared" si="717"/>
        <v>9</v>
      </c>
      <c r="FK2227">
        <f t="shared" si="718"/>
        <v>0.64278760968653925</v>
      </c>
      <c r="FL2227">
        <f t="shared" si="681"/>
        <v>0.9974479826061321</v>
      </c>
      <c r="FN2227">
        <f t="shared" si="682"/>
        <v>22.223152266939049</v>
      </c>
      <c r="FP2227" s="8">
        <f t="shared" si="719"/>
        <v>11</v>
      </c>
      <c r="FQ2227" s="8">
        <f t="shared" si="720"/>
        <v>53</v>
      </c>
      <c r="FR2227">
        <f t="shared" si="721"/>
        <v>0.76604444311897801</v>
      </c>
      <c r="FS2227">
        <f t="shared" si="683"/>
        <v>0.97984716465888966</v>
      </c>
      <c r="FT2227" t="e">
        <f t="shared" si="684"/>
        <v>#NUM!</v>
      </c>
      <c r="FU2227" t="e">
        <f t="shared" si="722"/>
        <v>#NUM!</v>
      </c>
      <c r="FW2227" s="8">
        <f t="shared" si="723"/>
        <v>14</v>
      </c>
      <c r="FY2227">
        <f t="shared" si="724"/>
        <v>0.8660254037844386</v>
      </c>
      <c r="FZ2227">
        <f t="shared" si="685"/>
        <v>0.98497422611928565</v>
      </c>
      <c r="GB2227">
        <f t="shared" si="686"/>
        <v>20.014539984388406</v>
      </c>
      <c r="GD2227" s="8">
        <f t="shared" si="725"/>
        <v>17</v>
      </c>
      <c r="GF2227">
        <f t="shared" si="726"/>
        <v>0.93969262078590832</v>
      </c>
      <c r="GG2227">
        <f t="shared" si="687"/>
        <v>0.98101112546008662</v>
      </c>
      <c r="GI2227">
        <f t="shared" si="688"/>
        <v>19.840028985185313</v>
      </c>
      <c r="GK2227" s="8">
        <f t="shared" si="727"/>
        <v>20</v>
      </c>
      <c r="GM2227">
        <f t="shared" si="728"/>
        <v>0.98480775301220802</v>
      </c>
      <c r="GN2227">
        <f t="shared" si="689"/>
        <v>0.96149438007669685</v>
      </c>
      <c r="GP2227">
        <f t="shared" si="690"/>
        <v>18.023394859135646</v>
      </c>
      <c r="GR2227" s="8">
        <f t="shared" si="729"/>
        <v>20</v>
      </c>
      <c r="GT2227">
        <f t="shared" si="730"/>
        <v>0.98480775301220802</v>
      </c>
      <c r="GU2227">
        <f t="shared" si="691"/>
        <v>0.96149438007669685</v>
      </c>
      <c r="GW2227">
        <f t="shared" si="692"/>
        <v>18.023394859135646</v>
      </c>
      <c r="GY2227" s="8">
        <f t="shared" si="731"/>
        <v>25</v>
      </c>
      <c r="HA2227">
        <f t="shared" si="732"/>
        <v>1</v>
      </c>
      <c r="HB2227">
        <f t="shared" si="693"/>
        <v>1</v>
      </c>
      <c r="HD2227">
        <f t="shared" si="694"/>
        <v>25</v>
      </c>
    </row>
    <row r="2228" spans="1:212" x14ac:dyDescent="0.2">
      <c r="A2228">
        <v>75</v>
      </c>
      <c r="B2228">
        <f t="shared" si="653"/>
        <v>75</v>
      </c>
      <c r="C2228">
        <f t="shared" si="736"/>
        <v>-0.17364817766693033</v>
      </c>
      <c r="D2228">
        <f t="shared" si="652"/>
        <v>0.96396997169217635</v>
      </c>
      <c r="E2228">
        <f t="shared" si="695"/>
        <v>3</v>
      </c>
      <c r="G2228">
        <f t="shared" si="654"/>
        <v>-13.297418619832047</v>
      </c>
      <c r="M2228">
        <f t="shared" si="734"/>
        <v>-0.34202014332566871</v>
      </c>
      <c r="N2228">
        <f t="shared" si="655"/>
        <v>0.8712885921207747</v>
      </c>
      <c r="O2228">
        <f t="shared" si="696"/>
        <v>-5</v>
      </c>
      <c r="P2228">
        <f t="shared" si="656"/>
        <v>-10.872961333902383</v>
      </c>
      <c r="Q2228">
        <f t="shared" si="657"/>
        <v>-10.872961333902385</v>
      </c>
      <c r="R2228">
        <f t="shared" si="735"/>
        <v>-0.49999999999999994</v>
      </c>
      <c r="S2228">
        <f t="shared" si="658"/>
        <v>-0.63397459621556107</v>
      </c>
      <c r="U2228">
        <f t="shared" si="697"/>
        <v>-7</v>
      </c>
      <c r="X2228">
        <f t="shared" si="659"/>
        <v>-9.3833939954901346</v>
      </c>
      <c r="Z2228">
        <f t="shared" si="698"/>
        <v>-0.64278760968653925</v>
      </c>
      <c r="AA2228">
        <f t="shared" si="660"/>
        <v>-1.1623183859406399</v>
      </c>
      <c r="AB2228">
        <f t="shared" si="699"/>
        <v>75</v>
      </c>
      <c r="AC2228">
        <f t="shared" si="700"/>
        <v>-10</v>
      </c>
      <c r="AE2228">
        <f t="shared" si="661"/>
        <v>-8.4794981488239323</v>
      </c>
      <c r="AG2228">
        <f t="shared" si="701"/>
        <v>-0.76604444311897801</v>
      </c>
      <c r="AH2228">
        <f t="shared" si="662"/>
        <v>-1.6553457196703949</v>
      </c>
      <c r="AJ2228">
        <f t="shared" si="702"/>
        <v>-12</v>
      </c>
      <c r="AL2228">
        <f t="shared" si="663"/>
        <v>-6.3761020317433292</v>
      </c>
      <c r="AN2228">
        <f t="shared" si="703"/>
        <v>-0.8660254037844386</v>
      </c>
      <c r="AO2228">
        <f t="shared" si="664"/>
        <v>-2.0980762113533156</v>
      </c>
      <c r="AP2228">
        <f t="shared" si="665"/>
        <v>75</v>
      </c>
      <c r="AQ2228">
        <f t="shared" si="704"/>
        <v>-15</v>
      </c>
      <c r="AS2228">
        <f t="shared" si="666"/>
        <v>-3.8619594257254026</v>
      </c>
      <c r="AU2228">
        <f t="shared" si="705"/>
        <v>-0.93969262078590832</v>
      </c>
      <c r="AV2228">
        <f t="shared" si="667"/>
        <v>-2.4770577190320564</v>
      </c>
      <c r="AX2228">
        <f t="shared" si="706"/>
        <v>-18</v>
      </c>
      <c r="AZ2228">
        <f t="shared" si="668"/>
        <v>-7.136236504873715E-2</v>
      </c>
      <c r="BB2228">
        <f t="shared" si="707"/>
        <v>-0.98480775301220802</v>
      </c>
      <c r="BC2228">
        <f t="shared" si="669"/>
        <v>-2.7807750813696934</v>
      </c>
      <c r="BE2228">
        <f t="shared" si="708"/>
        <v>-21</v>
      </c>
      <c r="BG2228">
        <f t="shared" si="670"/>
        <v>5.7868969256944878</v>
      </c>
      <c r="BI2228">
        <f t="shared" si="709"/>
        <v>0</v>
      </c>
      <c r="BJ2228">
        <f t="shared" si="671"/>
        <v>1</v>
      </c>
      <c r="BL2228" t="e">
        <f t="shared" si="710"/>
        <v>#DIV/0!</v>
      </c>
      <c r="BN2228" t="e">
        <f t="shared" si="672"/>
        <v>#DIV/0!</v>
      </c>
      <c r="EL2228">
        <v>75</v>
      </c>
      <c r="EM2228">
        <f t="shared" si="673"/>
        <v>-285.7513075690336</v>
      </c>
      <c r="EN2228">
        <f t="shared" si="711"/>
        <v>2.7499999999999853</v>
      </c>
      <c r="EO2228" s="8">
        <f t="shared" si="712"/>
        <v>2</v>
      </c>
      <c r="EQ2228">
        <f t="shared" si="713"/>
        <v>0.17364817766693033</v>
      </c>
      <c r="ER2228">
        <f t="shared" si="674"/>
        <v>0.9986996072255625</v>
      </c>
      <c r="ES2228">
        <f t="shared" si="675"/>
        <v>-9.4692352970264508</v>
      </c>
      <c r="ET2228">
        <f t="shared" si="676"/>
        <v>17.660257631345079</v>
      </c>
      <c r="EU2228" s="8">
        <f t="shared" si="714"/>
        <v>4</v>
      </c>
      <c r="EW2228">
        <f t="shared" si="715"/>
        <v>0.34202014332566871</v>
      </c>
      <c r="EX2228">
        <f t="shared" si="677"/>
        <v>0.99441584371801539</v>
      </c>
      <c r="EZ2228">
        <f t="shared" si="678"/>
        <v>17.286082959411889</v>
      </c>
      <c r="FB2228" s="8">
        <f t="shared" si="733"/>
        <v>6</v>
      </c>
      <c r="FD2228">
        <f t="shared" si="716"/>
        <v>0.49999999999999994</v>
      </c>
      <c r="FE2228">
        <f t="shared" si="679"/>
        <v>0.9860254037844387</v>
      </c>
      <c r="FG2228">
        <f t="shared" si="680"/>
        <v>16.670248639404857</v>
      </c>
      <c r="FI2228" s="8">
        <f t="shared" si="717"/>
        <v>9</v>
      </c>
      <c r="FK2228">
        <f t="shared" si="718"/>
        <v>0.64278760968653925</v>
      </c>
      <c r="FL2228">
        <f t="shared" si="681"/>
        <v>0.9974479826061321</v>
      </c>
      <c r="FN2228">
        <f t="shared" si="682"/>
        <v>22.223152266939049</v>
      </c>
      <c r="FP2228" s="8">
        <f t="shared" si="719"/>
        <v>11</v>
      </c>
      <c r="FQ2228" s="8">
        <f t="shared" si="720"/>
        <v>53</v>
      </c>
      <c r="FR2228">
        <f t="shared" si="721"/>
        <v>0.76604444311897801</v>
      </c>
      <c r="FS2228">
        <f t="shared" si="683"/>
        <v>0.97984716465888966</v>
      </c>
      <c r="FT2228" t="e">
        <f t="shared" si="684"/>
        <v>#NUM!</v>
      </c>
      <c r="FU2228" t="e">
        <f t="shared" si="722"/>
        <v>#NUM!</v>
      </c>
      <c r="FW2228" s="8">
        <f t="shared" si="723"/>
        <v>14</v>
      </c>
      <c r="FY2228">
        <f t="shared" si="724"/>
        <v>0.8660254037844386</v>
      </c>
      <c r="FZ2228">
        <f t="shared" si="685"/>
        <v>0.98497422611928565</v>
      </c>
      <c r="GB2228">
        <f t="shared" si="686"/>
        <v>20.014539984388406</v>
      </c>
      <c r="GD2228" s="8">
        <f t="shared" si="725"/>
        <v>17</v>
      </c>
      <c r="GF2228">
        <f t="shared" si="726"/>
        <v>0.93969262078590832</v>
      </c>
      <c r="GG2228">
        <f t="shared" si="687"/>
        <v>0.98101112546008662</v>
      </c>
      <c r="GI2228">
        <f t="shared" si="688"/>
        <v>19.840028985185313</v>
      </c>
      <c r="GK2228" s="8">
        <f t="shared" si="727"/>
        <v>20</v>
      </c>
      <c r="GM2228">
        <f t="shared" si="728"/>
        <v>0.98480775301220802</v>
      </c>
      <c r="GN2228">
        <f t="shared" si="689"/>
        <v>0.96149438007669685</v>
      </c>
      <c r="GP2228">
        <f t="shared" si="690"/>
        <v>18.023394859135646</v>
      </c>
      <c r="GR2228" s="8">
        <f t="shared" si="729"/>
        <v>20</v>
      </c>
      <c r="GT2228">
        <f t="shared" si="730"/>
        <v>0.98480775301220802</v>
      </c>
      <c r="GU2228">
        <f t="shared" si="691"/>
        <v>0.96149438007669685</v>
      </c>
      <c r="GW2228">
        <f t="shared" si="692"/>
        <v>18.023394859135646</v>
      </c>
      <c r="GY2228" s="8">
        <f t="shared" si="731"/>
        <v>25</v>
      </c>
      <c r="HA2228">
        <f t="shared" si="732"/>
        <v>1</v>
      </c>
      <c r="HB2228">
        <f t="shared" si="693"/>
        <v>1</v>
      </c>
      <c r="HD2228">
        <f t="shared" si="694"/>
        <v>25</v>
      </c>
    </row>
    <row r="2229" spans="1:212" x14ac:dyDescent="0.2">
      <c r="A2229">
        <v>76</v>
      </c>
      <c r="B2229">
        <f t="shared" si="653"/>
        <v>76</v>
      </c>
      <c r="C2229">
        <f t="shared" si="736"/>
        <v>-0.17364817766693033</v>
      </c>
      <c r="D2229">
        <f t="shared" si="652"/>
        <v>0.96396997169217635</v>
      </c>
      <c r="E2229">
        <f t="shared" si="695"/>
        <v>3</v>
      </c>
      <c r="G2229">
        <f t="shared" si="654"/>
        <v>-13.297418619832047</v>
      </c>
      <c r="M2229">
        <f t="shared" si="734"/>
        <v>-0.34202014332566871</v>
      </c>
      <c r="N2229">
        <f t="shared" si="655"/>
        <v>0.8712885921207747</v>
      </c>
      <c r="O2229">
        <f t="shared" si="696"/>
        <v>-5</v>
      </c>
      <c r="P2229">
        <f t="shared" si="656"/>
        <v>-10.872961333902383</v>
      </c>
      <c r="Q2229">
        <f t="shared" si="657"/>
        <v>-10.872961333902385</v>
      </c>
      <c r="R2229">
        <f t="shared" si="735"/>
        <v>-0.49999999999999994</v>
      </c>
      <c r="S2229">
        <f t="shared" si="658"/>
        <v>-0.65397459621556109</v>
      </c>
      <c r="U2229">
        <f t="shared" si="697"/>
        <v>-7</v>
      </c>
      <c r="X2229">
        <f t="shared" si="659"/>
        <v>-9.3833939954901346</v>
      </c>
      <c r="Z2229">
        <f t="shared" si="698"/>
        <v>-0.64278760968653925</v>
      </c>
      <c r="AA2229">
        <f t="shared" si="660"/>
        <v>-1.1880298903281012</v>
      </c>
      <c r="AB2229">
        <f t="shared" si="699"/>
        <v>76</v>
      </c>
      <c r="AC2229">
        <f t="shared" si="700"/>
        <v>-10</v>
      </c>
      <c r="AE2229">
        <f t="shared" si="661"/>
        <v>-8.4794981488239323</v>
      </c>
      <c r="AG2229">
        <f t="shared" si="701"/>
        <v>-0.76604444311897801</v>
      </c>
      <c r="AH2229">
        <f t="shared" si="662"/>
        <v>-1.6859874973951539</v>
      </c>
      <c r="AJ2229">
        <f t="shared" si="702"/>
        <v>-12</v>
      </c>
      <c r="AL2229">
        <f t="shared" si="663"/>
        <v>-6.3761020317433292</v>
      </c>
      <c r="AN2229">
        <f t="shared" si="703"/>
        <v>-0.8660254037844386</v>
      </c>
      <c r="AO2229">
        <f t="shared" si="664"/>
        <v>-2.1327172275046928</v>
      </c>
      <c r="AP2229">
        <f t="shared" si="665"/>
        <v>76</v>
      </c>
      <c r="AQ2229">
        <f t="shared" si="704"/>
        <v>-15</v>
      </c>
      <c r="AS2229">
        <f t="shared" si="666"/>
        <v>-3.8619594257254026</v>
      </c>
      <c r="AU2229">
        <f t="shared" si="705"/>
        <v>-0.93969262078590832</v>
      </c>
      <c r="AV2229">
        <f t="shared" si="667"/>
        <v>-2.5146454238634925</v>
      </c>
      <c r="AX2229">
        <f t="shared" si="706"/>
        <v>-18</v>
      </c>
      <c r="AZ2229">
        <f t="shared" si="668"/>
        <v>-7.136236504873715E-2</v>
      </c>
      <c r="BB2229">
        <f t="shared" si="707"/>
        <v>-0.98480775301220802</v>
      </c>
      <c r="BC2229">
        <f t="shared" si="669"/>
        <v>-2.8201673914901817</v>
      </c>
      <c r="BE2229">
        <f t="shared" si="708"/>
        <v>-21</v>
      </c>
      <c r="BG2229">
        <f t="shared" si="670"/>
        <v>5.7868969256944878</v>
      </c>
      <c r="BI2229">
        <f t="shared" si="709"/>
        <v>0</v>
      </c>
      <c r="BJ2229">
        <f t="shared" si="671"/>
        <v>1</v>
      </c>
      <c r="BL2229" t="e">
        <f t="shared" si="710"/>
        <v>#DIV/0!</v>
      </c>
      <c r="BN2229" t="e">
        <f t="shared" si="672"/>
        <v>#DIV/0!</v>
      </c>
      <c r="EL2229">
        <v>76</v>
      </c>
      <c r="EM2229">
        <f t="shared" si="673"/>
        <v>-285.7513075690336</v>
      </c>
      <c r="EN2229">
        <f t="shared" si="711"/>
        <v>2.7599999999999851</v>
      </c>
      <c r="EO2229" s="8">
        <f t="shared" si="712"/>
        <v>2</v>
      </c>
      <c r="EQ2229">
        <f t="shared" si="713"/>
        <v>0.17364817766693033</v>
      </c>
      <c r="ER2229">
        <f t="shared" si="674"/>
        <v>0.9986996072255625</v>
      </c>
      <c r="ES2229">
        <f t="shared" si="675"/>
        <v>-9.4692352970264508</v>
      </c>
      <c r="ET2229">
        <f t="shared" si="676"/>
        <v>17.660257631345079</v>
      </c>
      <c r="EU2229" s="8">
        <f t="shared" si="714"/>
        <v>4</v>
      </c>
      <c r="EW2229">
        <f t="shared" si="715"/>
        <v>0.34202014332566871</v>
      </c>
      <c r="EX2229">
        <f t="shared" si="677"/>
        <v>0.99441584371801539</v>
      </c>
      <c r="EZ2229">
        <f t="shared" si="678"/>
        <v>17.286082959411889</v>
      </c>
      <c r="FB2229" s="8">
        <f t="shared" si="733"/>
        <v>6</v>
      </c>
      <c r="FD2229">
        <f t="shared" si="716"/>
        <v>0.49999999999999994</v>
      </c>
      <c r="FE2229">
        <f t="shared" si="679"/>
        <v>0.9860254037844387</v>
      </c>
      <c r="FG2229">
        <f t="shared" si="680"/>
        <v>16.670248639404857</v>
      </c>
      <c r="FI2229" s="8">
        <f t="shared" si="717"/>
        <v>9</v>
      </c>
      <c r="FK2229">
        <f t="shared" si="718"/>
        <v>0.64278760968653925</v>
      </c>
      <c r="FL2229">
        <f t="shared" si="681"/>
        <v>0.9974479826061321</v>
      </c>
      <c r="FN2229">
        <f t="shared" si="682"/>
        <v>22.223152266939049</v>
      </c>
      <c r="FP2229" s="8">
        <f t="shared" si="719"/>
        <v>11</v>
      </c>
      <c r="FQ2229" s="8">
        <f t="shared" si="720"/>
        <v>53</v>
      </c>
      <c r="FR2229">
        <f t="shared" si="721"/>
        <v>0.76604444311897801</v>
      </c>
      <c r="FS2229">
        <f t="shared" si="683"/>
        <v>0.97984716465888966</v>
      </c>
      <c r="FT2229" t="e">
        <f t="shared" si="684"/>
        <v>#NUM!</v>
      </c>
      <c r="FU2229" t="e">
        <f t="shared" si="722"/>
        <v>#NUM!</v>
      </c>
      <c r="FW2229" s="8">
        <f t="shared" si="723"/>
        <v>14</v>
      </c>
      <c r="FY2229">
        <f t="shared" si="724"/>
        <v>0.8660254037844386</v>
      </c>
      <c r="FZ2229">
        <f t="shared" si="685"/>
        <v>0.98497422611928565</v>
      </c>
      <c r="GB2229">
        <f t="shared" si="686"/>
        <v>20.014539984388406</v>
      </c>
      <c r="GD2229" s="8">
        <f t="shared" si="725"/>
        <v>17</v>
      </c>
      <c r="GF2229">
        <f t="shared" si="726"/>
        <v>0.93969262078590832</v>
      </c>
      <c r="GG2229">
        <f t="shared" si="687"/>
        <v>0.98101112546008662</v>
      </c>
      <c r="GI2229">
        <f t="shared" si="688"/>
        <v>19.840028985185313</v>
      </c>
      <c r="GK2229" s="8">
        <f t="shared" si="727"/>
        <v>20</v>
      </c>
      <c r="GM2229">
        <f t="shared" si="728"/>
        <v>0.98480775301220802</v>
      </c>
      <c r="GN2229">
        <f t="shared" si="689"/>
        <v>0.96149438007669685</v>
      </c>
      <c r="GP2229">
        <f t="shared" si="690"/>
        <v>18.023394859135646</v>
      </c>
      <c r="GR2229" s="8">
        <f t="shared" si="729"/>
        <v>20</v>
      </c>
      <c r="GT2229">
        <f t="shared" si="730"/>
        <v>0.98480775301220802</v>
      </c>
      <c r="GU2229">
        <f t="shared" si="691"/>
        <v>0.96149438007669685</v>
      </c>
      <c r="GW2229">
        <f t="shared" si="692"/>
        <v>18.023394859135646</v>
      </c>
      <c r="GY2229" s="8">
        <f t="shared" si="731"/>
        <v>25</v>
      </c>
      <c r="HA2229">
        <f t="shared" si="732"/>
        <v>1</v>
      </c>
      <c r="HB2229">
        <f t="shared" si="693"/>
        <v>1</v>
      </c>
      <c r="HD2229">
        <f t="shared" si="694"/>
        <v>25</v>
      </c>
    </row>
    <row r="2230" spans="1:212" x14ac:dyDescent="0.2">
      <c r="A2230">
        <v>77</v>
      </c>
      <c r="B2230">
        <f t="shared" si="653"/>
        <v>77</v>
      </c>
      <c r="C2230">
        <f t="shared" si="736"/>
        <v>-0.17364817766693033</v>
      </c>
      <c r="D2230">
        <f t="shared" si="652"/>
        <v>0.96396997169217635</v>
      </c>
      <c r="E2230">
        <f t="shared" si="695"/>
        <v>3</v>
      </c>
      <c r="G2230">
        <f t="shared" si="654"/>
        <v>-13.297418619832047</v>
      </c>
      <c r="M2230">
        <f t="shared" si="734"/>
        <v>-0.34202014332566871</v>
      </c>
      <c r="N2230">
        <f t="shared" si="655"/>
        <v>0.8712885921207747</v>
      </c>
      <c r="O2230">
        <f t="shared" si="696"/>
        <v>-5</v>
      </c>
      <c r="P2230">
        <f t="shared" si="656"/>
        <v>-10.872961333902383</v>
      </c>
      <c r="Q2230">
        <f t="shared" si="657"/>
        <v>-10.872961333902385</v>
      </c>
      <c r="R2230">
        <f t="shared" si="735"/>
        <v>-0.49999999999999994</v>
      </c>
      <c r="S2230">
        <f t="shared" si="658"/>
        <v>-0.67397459621556111</v>
      </c>
      <c r="U2230">
        <f t="shared" si="697"/>
        <v>-7</v>
      </c>
      <c r="X2230">
        <f t="shared" si="659"/>
        <v>-9.3833939954901346</v>
      </c>
      <c r="Z2230">
        <f t="shared" si="698"/>
        <v>-0.64278760968653925</v>
      </c>
      <c r="AA2230">
        <f t="shared" si="660"/>
        <v>-1.2137413947155626</v>
      </c>
      <c r="AB2230">
        <f t="shared" si="699"/>
        <v>77</v>
      </c>
      <c r="AC2230">
        <f t="shared" si="700"/>
        <v>-10</v>
      </c>
      <c r="AE2230">
        <f t="shared" si="661"/>
        <v>-8.4794981488239323</v>
      </c>
      <c r="AG2230">
        <f t="shared" si="701"/>
        <v>-0.76604444311897801</v>
      </c>
      <c r="AH2230">
        <f t="shared" si="662"/>
        <v>-1.7166292751199128</v>
      </c>
      <c r="AJ2230">
        <f t="shared" si="702"/>
        <v>-12</v>
      </c>
      <c r="AL2230">
        <f t="shared" si="663"/>
        <v>-6.3761020317433292</v>
      </c>
      <c r="AN2230">
        <f t="shared" si="703"/>
        <v>-0.8660254037844386</v>
      </c>
      <c r="AO2230">
        <f t="shared" si="664"/>
        <v>-2.1673582436560705</v>
      </c>
      <c r="AP2230">
        <f t="shared" si="665"/>
        <v>77</v>
      </c>
      <c r="AQ2230">
        <f t="shared" si="704"/>
        <v>-15</v>
      </c>
      <c r="AS2230">
        <f t="shared" si="666"/>
        <v>-3.8619594257254026</v>
      </c>
      <c r="AU2230">
        <f t="shared" si="705"/>
        <v>-0.93969262078590832</v>
      </c>
      <c r="AV2230">
        <f t="shared" si="667"/>
        <v>-2.5522331286949291</v>
      </c>
      <c r="AX2230">
        <f t="shared" si="706"/>
        <v>-18</v>
      </c>
      <c r="AZ2230">
        <f t="shared" si="668"/>
        <v>-7.136236504873715E-2</v>
      </c>
      <c r="BB2230">
        <f t="shared" si="707"/>
        <v>-0.98480775301220802</v>
      </c>
      <c r="BC2230">
        <f t="shared" si="669"/>
        <v>-2.85955970161067</v>
      </c>
      <c r="BE2230">
        <f t="shared" si="708"/>
        <v>-21</v>
      </c>
      <c r="BG2230">
        <f t="shared" si="670"/>
        <v>5.7868969256944878</v>
      </c>
      <c r="BI2230">
        <f t="shared" si="709"/>
        <v>0</v>
      </c>
      <c r="BJ2230">
        <f t="shared" si="671"/>
        <v>1</v>
      </c>
      <c r="BL2230" t="e">
        <f t="shared" si="710"/>
        <v>#DIV/0!</v>
      </c>
      <c r="BN2230" t="e">
        <f t="shared" si="672"/>
        <v>#DIV/0!</v>
      </c>
      <c r="EL2230">
        <v>77</v>
      </c>
      <c r="EM2230">
        <f t="shared" si="673"/>
        <v>-285.7513075690336</v>
      </c>
      <c r="EN2230">
        <f t="shared" si="711"/>
        <v>2.7699999999999849</v>
      </c>
      <c r="EO2230" s="8">
        <f t="shared" si="712"/>
        <v>2</v>
      </c>
      <c r="EQ2230">
        <f t="shared" si="713"/>
        <v>0.17364817766693033</v>
      </c>
      <c r="ER2230">
        <f t="shared" si="674"/>
        <v>0.9986996072255625</v>
      </c>
      <c r="ES2230">
        <f t="shared" si="675"/>
        <v>-9.4692352970264508</v>
      </c>
      <c r="ET2230">
        <f t="shared" si="676"/>
        <v>17.660257631345079</v>
      </c>
      <c r="EU2230" s="8">
        <f t="shared" si="714"/>
        <v>4</v>
      </c>
      <c r="EW2230">
        <f t="shared" si="715"/>
        <v>0.34202014332566871</v>
      </c>
      <c r="EX2230">
        <f t="shared" si="677"/>
        <v>0.99441584371801539</v>
      </c>
      <c r="EZ2230">
        <f t="shared" si="678"/>
        <v>17.286082959411889</v>
      </c>
      <c r="FB2230" s="8">
        <f t="shared" si="733"/>
        <v>6</v>
      </c>
      <c r="FD2230">
        <f t="shared" si="716"/>
        <v>0.49999999999999994</v>
      </c>
      <c r="FE2230">
        <f t="shared" si="679"/>
        <v>0.9860254037844387</v>
      </c>
      <c r="FG2230">
        <f t="shared" si="680"/>
        <v>16.670248639404857</v>
      </c>
      <c r="FI2230" s="8">
        <f t="shared" si="717"/>
        <v>9</v>
      </c>
      <c r="FK2230">
        <f t="shared" si="718"/>
        <v>0.64278760968653925</v>
      </c>
      <c r="FL2230">
        <f t="shared" si="681"/>
        <v>0.9974479826061321</v>
      </c>
      <c r="FN2230">
        <f t="shared" si="682"/>
        <v>22.223152266939049</v>
      </c>
      <c r="FP2230" s="8">
        <f t="shared" si="719"/>
        <v>11</v>
      </c>
      <c r="FQ2230" s="8">
        <f t="shared" si="720"/>
        <v>53</v>
      </c>
      <c r="FR2230">
        <f t="shared" si="721"/>
        <v>0.76604444311897801</v>
      </c>
      <c r="FS2230">
        <f t="shared" si="683"/>
        <v>0.97984716465888966</v>
      </c>
      <c r="FT2230" t="e">
        <f t="shared" si="684"/>
        <v>#NUM!</v>
      </c>
      <c r="FU2230" t="e">
        <f t="shared" si="722"/>
        <v>#NUM!</v>
      </c>
      <c r="FW2230" s="8">
        <f t="shared" si="723"/>
        <v>14</v>
      </c>
      <c r="FY2230">
        <f t="shared" si="724"/>
        <v>0.8660254037844386</v>
      </c>
      <c r="FZ2230">
        <f t="shared" si="685"/>
        <v>0.98497422611928565</v>
      </c>
      <c r="GB2230">
        <f t="shared" si="686"/>
        <v>20.014539984388406</v>
      </c>
      <c r="GD2230" s="8">
        <f t="shared" si="725"/>
        <v>17</v>
      </c>
      <c r="GF2230">
        <f t="shared" si="726"/>
        <v>0.93969262078590832</v>
      </c>
      <c r="GG2230">
        <f t="shared" si="687"/>
        <v>0.98101112546008662</v>
      </c>
      <c r="GI2230">
        <f t="shared" si="688"/>
        <v>19.840028985185313</v>
      </c>
      <c r="GK2230" s="8">
        <f t="shared" si="727"/>
        <v>20</v>
      </c>
      <c r="GM2230">
        <f t="shared" si="728"/>
        <v>0.98480775301220802</v>
      </c>
      <c r="GN2230">
        <f t="shared" si="689"/>
        <v>0.96149438007669685</v>
      </c>
      <c r="GP2230">
        <f t="shared" si="690"/>
        <v>18.023394859135646</v>
      </c>
      <c r="GR2230" s="8">
        <f t="shared" si="729"/>
        <v>20</v>
      </c>
      <c r="GT2230">
        <f t="shared" si="730"/>
        <v>0.98480775301220802</v>
      </c>
      <c r="GU2230">
        <f t="shared" si="691"/>
        <v>0.96149438007669685</v>
      </c>
      <c r="GW2230">
        <f t="shared" si="692"/>
        <v>18.023394859135646</v>
      </c>
      <c r="GY2230" s="8">
        <f t="shared" si="731"/>
        <v>25</v>
      </c>
      <c r="HA2230">
        <f t="shared" si="732"/>
        <v>1</v>
      </c>
      <c r="HB2230">
        <f t="shared" si="693"/>
        <v>1</v>
      </c>
      <c r="HD2230">
        <f t="shared" si="694"/>
        <v>25</v>
      </c>
    </row>
    <row r="2231" spans="1:212" x14ac:dyDescent="0.2">
      <c r="A2231">
        <v>78</v>
      </c>
      <c r="B2231">
        <f t="shared" si="653"/>
        <v>78</v>
      </c>
      <c r="C2231">
        <f t="shared" si="736"/>
        <v>-0.17364817766693033</v>
      </c>
      <c r="D2231">
        <f t="shared" si="652"/>
        <v>0.96396997169217635</v>
      </c>
      <c r="E2231">
        <f t="shared" si="695"/>
        <v>3</v>
      </c>
      <c r="G2231">
        <f t="shared" si="654"/>
        <v>-13.297418619832047</v>
      </c>
      <c r="M2231">
        <f t="shared" si="734"/>
        <v>-0.34202014332566871</v>
      </c>
      <c r="N2231">
        <f t="shared" si="655"/>
        <v>0.8712885921207747</v>
      </c>
      <c r="O2231">
        <f t="shared" si="696"/>
        <v>-5</v>
      </c>
      <c r="P2231">
        <f t="shared" si="656"/>
        <v>-10.872961333902383</v>
      </c>
      <c r="Q2231">
        <f t="shared" si="657"/>
        <v>-10.872961333902385</v>
      </c>
      <c r="R2231">
        <f t="shared" si="735"/>
        <v>-0.49999999999999994</v>
      </c>
      <c r="S2231">
        <f t="shared" si="658"/>
        <v>-0.69397459621556112</v>
      </c>
      <c r="U2231">
        <f t="shared" si="697"/>
        <v>-7</v>
      </c>
      <c r="X2231">
        <f t="shared" si="659"/>
        <v>-9.3833939954901346</v>
      </c>
      <c r="Z2231">
        <f t="shared" si="698"/>
        <v>-0.64278760968653925</v>
      </c>
      <c r="AA2231">
        <f t="shared" si="660"/>
        <v>-1.2394528991030245</v>
      </c>
      <c r="AB2231">
        <f t="shared" si="699"/>
        <v>78</v>
      </c>
      <c r="AC2231">
        <f t="shared" si="700"/>
        <v>-10</v>
      </c>
      <c r="AE2231">
        <f t="shared" si="661"/>
        <v>-8.4794981488239323</v>
      </c>
      <c r="AG2231">
        <f t="shared" si="701"/>
        <v>-0.76604444311897801</v>
      </c>
      <c r="AH2231">
        <f t="shared" si="662"/>
        <v>-1.7472710528446722</v>
      </c>
      <c r="AJ2231">
        <f t="shared" si="702"/>
        <v>-12</v>
      </c>
      <c r="AL2231">
        <f t="shared" si="663"/>
        <v>-6.3761020317433292</v>
      </c>
      <c r="AN2231">
        <f t="shared" si="703"/>
        <v>-0.8660254037844386</v>
      </c>
      <c r="AO2231">
        <f t="shared" si="664"/>
        <v>-2.2019992598074483</v>
      </c>
      <c r="AP2231">
        <f t="shared" si="665"/>
        <v>78</v>
      </c>
      <c r="AQ2231">
        <f t="shared" si="704"/>
        <v>-15</v>
      </c>
      <c r="AS2231">
        <f t="shared" si="666"/>
        <v>-3.8619594257254026</v>
      </c>
      <c r="AU2231">
        <f t="shared" si="705"/>
        <v>-0.93969262078590832</v>
      </c>
      <c r="AV2231">
        <f t="shared" si="667"/>
        <v>-2.5898208335263653</v>
      </c>
      <c r="AX2231">
        <f t="shared" si="706"/>
        <v>-18</v>
      </c>
      <c r="AZ2231">
        <f t="shared" si="668"/>
        <v>-7.136236504873715E-2</v>
      </c>
      <c r="BB2231">
        <f t="shared" si="707"/>
        <v>-0.98480775301220802</v>
      </c>
      <c r="BC2231">
        <f t="shared" si="669"/>
        <v>-2.8989520117311587</v>
      </c>
      <c r="BE2231">
        <f t="shared" si="708"/>
        <v>-21</v>
      </c>
      <c r="BG2231">
        <f t="shared" si="670"/>
        <v>5.7868969256944878</v>
      </c>
      <c r="BI2231">
        <f t="shared" si="709"/>
        <v>0</v>
      </c>
      <c r="BJ2231">
        <f t="shared" si="671"/>
        <v>1</v>
      </c>
      <c r="BL2231" t="e">
        <f t="shared" si="710"/>
        <v>#DIV/0!</v>
      </c>
      <c r="BN2231" t="e">
        <f t="shared" si="672"/>
        <v>#DIV/0!</v>
      </c>
      <c r="EK2231">
        <v>1.0012964090662211</v>
      </c>
      <c r="EL2231">
        <v>78</v>
      </c>
      <c r="EM2231">
        <f t="shared" si="673"/>
        <v>-285.7513075690336</v>
      </c>
      <c r="EN2231">
        <f t="shared" si="711"/>
        <v>2.7799999999999847</v>
      </c>
      <c r="EO2231" s="8">
        <f t="shared" si="712"/>
        <v>2</v>
      </c>
      <c r="EQ2231">
        <f t="shared" si="713"/>
        <v>0.17364817766693033</v>
      </c>
      <c r="ER2231">
        <f t="shared" si="674"/>
        <v>0.9986996072255625</v>
      </c>
      <c r="ES2231">
        <f t="shared" si="675"/>
        <v>-9.4692352970264508</v>
      </c>
      <c r="ET2231">
        <f t="shared" si="676"/>
        <v>17.660257631345079</v>
      </c>
      <c r="EU2231" s="8">
        <f t="shared" si="714"/>
        <v>4</v>
      </c>
      <c r="EW2231">
        <f t="shared" si="715"/>
        <v>0.34202014332566871</v>
      </c>
      <c r="EX2231">
        <f t="shared" si="677"/>
        <v>0.99441584371801539</v>
      </c>
      <c r="EZ2231">
        <f t="shared" si="678"/>
        <v>17.286082959411889</v>
      </c>
      <c r="FB2231" s="8">
        <f t="shared" si="733"/>
        <v>6</v>
      </c>
      <c r="FD2231">
        <f t="shared" si="716"/>
        <v>0.49999999999999994</v>
      </c>
      <c r="FE2231">
        <f t="shared" si="679"/>
        <v>0.9860254037844387</v>
      </c>
      <c r="FG2231">
        <f t="shared" si="680"/>
        <v>16.670248639404857</v>
      </c>
      <c r="FI2231" s="8">
        <f t="shared" si="717"/>
        <v>9</v>
      </c>
      <c r="FK2231">
        <f t="shared" si="718"/>
        <v>0.64278760968653925</v>
      </c>
      <c r="FL2231">
        <f t="shared" si="681"/>
        <v>0.9974479826061321</v>
      </c>
      <c r="FN2231">
        <f t="shared" si="682"/>
        <v>22.223152266939049</v>
      </c>
      <c r="FP2231" s="8">
        <f t="shared" si="719"/>
        <v>11</v>
      </c>
      <c r="FQ2231" s="8">
        <f t="shared" si="720"/>
        <v>53</v>
      </c>
      <c r="FR2231">
        <f t="shared" si="721"/>
        <v>0.76604444311897801</v>
      </c>
      <c r="FS2231">
        <f t="shared" si="683"/>
        <v>0.97984716465888966</v>
      </c>
      <c r="FT2231" t="e">
        <f t="shared" si="684"/>
        <v>#NUM!</v>
      </c>
      <c r="FU2231" t="e">
        <f t="shared" si="722"/>
        <v>#NUM!</v>
      </c>
      <c r="FW2231" s="8">
        <f t="shared" si="723"/>
        <v>14</v>
      </c>
      <c r="FY2231">
        <f t="shared" si="724"/>
        <v>0.8660254037844386</v>
      </c>
      <c r="FZ2231">
        <f t="shared" si="685"/>
        <v>0.98497422611928565</v>
      </c>
      <c r="GB2231">
        <f t="shared" si="686"/>
        <v>20.014539984388406</v>
      </c>
      <c r="GD2231" s="8">
        <f t="shared" si="725"/>
        <v>17</v>
      </c>
      <c r="GF2231">
        <f t="shared" si="726"/>
        <v>0.93969262078590832</v>
      </c>
      <c r="GG2231">
        <f t="shared" si="687"/>
        <v>0.98101112546008662</v>
      </c>
      <c r="GI2231">
        <f t="shared" si="688"/>
        <v>19.840028985185313</v>
      </c>
      <c r="GK2231" s="8">
        <f t="shared" si="727"/>
        <v>20</v>
      </c>
      <c r="GM2231">
        <f t="shared" si="728"/>
        <v>0.98480775301220802</v>
      </c>
      <c r="GN2231">
        <f t="shared" si="689"/>
        <v>0.96149438007669685</v>
      </c>
      <c r="GP2231">
        <f t="shared" si="690"/>
        <v>18.023394859135646</v>
      </c>
      <c r="GR2231" s="8">
        <f t="shared" si="729"/>
        <v>20</v>
      </c>
      <c r="GT2231">
        <f t="shared" si="730"/>
        <v>0.98480775301220802</v>
      </c>
      <c r="GU2231">
        <f t="shared" si="691"/>
        <v>0.96149438007669685</v>
      </c>
      <c r="GW2231">
        <f t="shared" si="692"/>
        <v>18.023394859135646</v>
      </c>
      <c r="GY2231" s="8">
        <f t="shared" si="731"/>
        <v>25</v>
      </c>
      <c r="HA2231">
        <f t="shared" si="732"/>
        <v>1</v>
      </c>
      <c r="HB2231">
        <f t="shared" si="693"/>
        <v>1</v>
      </c>
      <c r="HD2231">
        <f t="shared" si="694"/>
        <v>25</v>
      </c>
    </row>
    <row r="2232" spans="1:212" x14ac:dyDescent="0.2">
      <c r="A2232">
        <v>79</v>
      </c>
      <c r="B2232">
        <f t="shared" si="653"/>
        <v>79</v>
      </c>
      <c r="C2232">
        <f t="shared" si="736"/>
        <v>-0.17364817766693033</v>
      </c>
      <c r="D2232">
        <f t="shared" si="652"/>
        <v>0.96396997169217635</v>
      </c>
      <c r="E2232">
        <f t="shared" si="695"/>
        <v>3</v>
      </c>
      <c r="G2232">
        <f t="shared" si="654"/>
        <v>-13.297418619832047</v>
      </c>
      <c r="M2232">
        <f t="shared" si="734"/>
        <v>-0.34202014332566871</v>
      </c>
      <c r="N2232">
        <f t="shared" si="655"/>
        <v>0.8712885921207747</v>
      </c>
      <c r="O2232">
        <f t="shared" si="696"/>
        <v>-5</v>
      </c>
      <c r="P2232">
        <f t="shared" si="656"/>
        <v>-10.872961333902383</v>
      </c>
      <c r="Q2232">
        <f t="shared" si="657"/>
        <v>-10.872961333902385</v>
      </c>
      <c r="R2232">
        <f t="shared" si="735"/>
        <v>-0.49999999999999994</v>
      </c>
      <c r="S2232">
        <f t="shared" si="658"/>
        <v>-0.71397459621556114</v>
      </c>
      <c r="U2232">
        <f t="shared" si="697"/>
        <v>-7</v>
      </c>
      <c r="X2232">
        <f t="shared" si="659"/>
        <v>-9.3833939954901346</v>
      </c>
      <c r="Z2232">
        <f t="shared" si="698"/>
        <v>-0.64278760968653925</v>
      </c>
      <c r="AA2232">
        <f t="shared" si="660"/>
        <v>-1.2651644034904859</v>
      </c>
      <c r="AB2232">
        <f t="shared" si="699"/>
        <v>79</v>
      </c>
      <c r="AC2232">
        <f t="shared" si="700"/>
        <v>-10</v>
      </c>
      <c r="AE2232">
        <f t="shared" si="661"/>
        <v>-8.4794981488239323</v>
      </c>
      <c r="AG2232">
        <f t="shared" si="701"/>
        <v>-0.76604444311897801</v>
      </c>
      <c r="AH2232">
        <f t="shared" si="662"/>
        <v>-1.7779128305694312</v>
      </c>
      <c r="AJ2232">
        <f t="shared" si="702"/>
        <v>-12</v>
      </c>
      <c r="AL2232">
        <f t="shared" si="663"/>
        <v>-6.3761020317433292</v>
      </c>
      <c r="AN2232">
        <f t="shared" si="703"/>
        <v>-0.8660254037844386</v>
      </c>
      <c r="AO2232">
        <f t="shared" si="664"/>
        <v>-2.2366402759588255</v>
      </c>
      <c r="AP2232">
        <f t="shared" si="665"/>
        <v>79</v>
      </c>
      <c r="AQ2232">
        <f t="shared" si="704"/>
        <v>-15</v>
      </c>
      <c r="AS2232">
        <f t="shared" si="666"/>
        <v>-3.8619594257254026</v>
      </c>
      <c r="AU2232">
        <f t="shared" si="705"/>
        <v>-0.93969262078590832</v>
      </c>
      <c r="AV2232">
        <f t="shared" si="667"/>
        <v>-2.6274085383578019</v>
      </c>
      <c r="AX2232">
        <f t="shared" si="706"/>
        <v>-18</v>
      </c>
      <c r="AZ2232">
        <f t="shared" si="668"/>
        <v>-7.136236504873715E-2</v>
      </c>
      <c r="BB2232">
        <f t="shared" si="707"/>
        <v>-0.98480775301220802</v>
      </c>
      <c r="BC2232">
        <f t="shared" si="669"/>
        <v>-2.938344321851647</v>
      </c>
      <c r="BE2232">
        <f t="shared" si="708"/>
        <v>-21</v>
      </c>
      <c r="BG2232">
        <f t="shared" si="670"/>
        <v>5.7868969256944878</v>
      </c>
      <c r="BI2232">
        <f t="shared" si="709"/>
        <v>0</v>
      </c>
      <c r="BJ2232">
        <f t="shared" si="671"/>
        <v>1</v>
      </c>
      <c r="BL2232" t="e">
        <f t="shared" si="710"/>
        <v>#DIV/0!</v>
      </c>
      <c r="BN2232" t="e">
        <f t="shared" si="672"/>
        <v>#DIV/0!</v>
      </c>
      <c r="EL2232">
        <v>79</v>
      </c>
      <c r="EM2232">
        <f t="shared" si="673"/>
        <v>-285.7513075690336</v>
      </c>
      <c r="EN2232">
        <f t="shared" si="711"/>
        <v>2.7899999999999845</v>
      </c>
      <c r="EO2232" s="8">
        <f t="shared" si="712"/>
        <v>2</v>
      </c>
      <c r="EQ2232">
        <f t="shared" si="713"/>
        <v>0.17364817766693033</v>
      </c>
      <c r="ER2232">
        <f t="shared" si="674"/>
        <v>0.9986996072255625</v>
      </c>
      <c r="ES2232">
        <f t="shared" si="675"/>
        <v>-9.4692352970264508</v>
      </c>
      <c r="ET2232">
        <f t="shared" si="676"/>
        <v>17.660257631345079</v>
      </c>
      <c r="EU2232" s="8">
        <f t="shared" si="714"/>
        <v>4</v>
      </c>
      <c r="EW2232">
        <f t="shared" si="715"/>
        <v>0.34202014332566871</v>
      </c>
      <c r="EX2232">
        <f t="shared" si="677"/>
        <v>0.99441584371801539</v>
      </c>
      <c r="EZ2232">
        <f t="shared" si="678"/>
        <v>17.286082959411889</v>
      </c>
      <c r="FB2232" s="8">
        <f t="shared" si="733"/>
        <v>6</v>
      </c>
      <c r="FD2232">
        <f t="shared" si="716"/>
        <v>0.49999999999999994</v>
      </c>
      <c r="FE2232">
        <f t="shared" si="679"/>
        <v>0.9860254037844387</v>
      </c>
      <c r="FG2232">
        <f t="shared" si="680"/>
        <v>16.670248639404857</v>
      </c>
      <c r="FI2232" s="8">
        <f t="shared" si="717"/>
        <v>9</v>
      </c>
      <c r="FK2232">
        <f t="shared" si="718"/>
        <v>0.64278760968653925</v>
      </c>
      <c r="FL2232">
        <f t="shared" si="681"/>
        <v>0.9974479826061321</v>
      </c>
      <c r="FN2232">
        <f t="shared" si="682"/>
        <v>22.223152266939049</v>
      </c>
      <c r="FP2232" s="8">
        <f t="shared" si="719"/>
        <v>11</v>
      </c>
      <c r="FQ2232" s="8">
        <f t="shared" si="720"/>
        <v>53</v>
      </c>
      <c r="FR2232">
        <f t="shared" si="721"/>
        <v>0.76604444311897801</v>
      </c>
      <c r="FS2232">
        <f t="shared" si="683"/>
        <v>0.97984716465888966</v>
      </c>
      <c r="FT2232" t="e">
        <f t="shared" si="684"/>
        <v>#NUM!</v>
      </c>
      <c r="FU2232" t="e">
        <f t="shared" si="722"/>
        <v>#NUM!</v>
      </c>
      <c r="FW2232" s="8">
        <f t="shared" si="723"/>
        <v>14</v>
      </c>
      <c r="FY2232">
        <f t="shared" si="724"/>
        <v>0.8660254037844386</v>
      </c>
      <c r="FZ2232">
        <f t="shared" si="685"/>
        <v>0.98497422611928565</v>
      </c>
      <c r="GB2232">
        <f t="shared" si="686"/>
        <v>20.014539984388406</v>
      </c>
      <c r="GD2232" s="8">
        <f t="shared" si="725"/>
        <v>17</v>
      </c>
      <c r="GF2232">
        <f t="shared" si="726"/>
        <v>0.93969262078590832</v>
      </c>
      <c r="GG2232">
        <f t="shared" si="687"/>
        <v>0.98101112546008662</v>
      </c>
      <c r="GI2232">
        <f t="shared" si="688"/>
        <v>19.840028985185313</v>
      </c>
      <c r="GK2232" s="8">
        <f t="shared" si="727"/>
        <v>20</v>
      </c>
      <c r="GM2232">
        <f t="shared" si="728"/>
        <v>0.98480775301220802</v>
      </c>
      <c r="GN2232">
        <f t="shared" si="689"/>
        <v>0.96149438007669685</v>
      </c>
      <c r="GP2232">
        <f t="shared" si="690"/>
        <v>18.023394859135646</v>
      </c>
      <c r="GR2232" s="8">
        <f t="shared" si="729"/>
        <v>20</v>
      </c>
      <c r="GT2232">
        <f t="shared" si="730"/>
        <v>0.98480775301220802</v>
      </c>
      <c r="GU2232">
        <f t="shared" si="691"/>
        <v>0.96149438007669685</v>
      </c>
      <c r="GW2232">
        <f t="shared" si="692"/>
        <v>18.023394859135646</v>
      </c>
      <c r="GY2232" s="8">
        <f t="shared" si="731"/>
        <v>25</v>
      </c>
      <c r="HA2232">
        <f t="shared" si="732"/>
        <v>1</v>
      </c>
      <c r="HB2232">
        <f t="shared" si="693"/>
        <v>1</v>
      </c>
      <c r="HD2232">
        <f t="shared" si="694"/>
        <v>25</v>
      </c>
    </row>
    <row r="2233" spans="1:212" x14ac:dyDescent="0.2">
      <c r="A2233">
        <v>80</v>
      </c>
      <c r="B2233">
        <f t="shared" si="653"/>
        <v>80</v>
      </c>
      <c r="C2233">
        <f t="shared" si="736"/>
        <v>-0.17364817766693033</v>
      </c>
      <c r="D2233">
        <f t="shared" si="652"/>
        <v>0.96396997169217635</v>
      </c>
      <c r="E2233">
        <f t="shared" si="695"/>
        <v>3</v>
      </c>
      <c r="G2233">
        <f t="shared" si="654"/>
        <v>-13.297418619832047</v>
      </c>
      <c r="M2233">
        <f t="shared" si="734"/>
        <v>-0.34202014332566871</v>
      </c>
      <c r="N2233">
        <f t="shared" si="655"/>
        <v>0.8712885921207747</v>
      </c>
      <c r="O2233">
        <f t="shared" si="696"/>
        <v>-5</v>
      </c>
      <c r="P2233">
        <f t="shared" si="656"/>
        <v>-10.872961333902383</v>
      </c>
      <c r="Q2233">
        <f t="shared" si="657"/>
        <v>-10.872961333902385</v>
      </c>
      <c r="R2233">
        <f t="shared" si="735"/>
        <v>-0.49999999999999994</v>
      </c>
      <c r="S2233">
        <f t="shared" si="658"/>
        <v>-0.73397459621556094</v>
      </c>
      <c r="U2233">
        <f t="shared" si="697"/>
        <v>-7</v>
      </c>
      <c r="X2233">
        <f t="shared" si="659"/>
        <v>-9.3833939954901346</v>
      </c>
      <c r="Z2233">
        <f t="shared" si="698"/>
        <v>-0.64278760968653925</v>
      </c>
      <c r="AA2233">
        <f t="shared" si="660"/>
        <v>-1.2908759078779477</v>
      </c>
      <c r="AB2233">
        <f t="shared" si="699"/>
        <v>80</v>
      </c>
      <c r="AC2233">
        <f t="shared" si="700"/>
        <v>-10</v>
      </c>
      <c r="AE2233">
        <f t="shared" si="661"/>
        <v>-8.4794981488239323</v>
      </c>
      <c r="AG2233">
        <f t="shared" si="701"/>
        <v>-0.76604444311897801</v>
      </c>
      <c r="AH2233">
        <f t="shared" si="662"/>
        <v>-1.8085546082941901</v>
      </c>
      <c r="AJ2233">
        <f t="shared" si="702"/>
        <v>-12</v>
      </c>
      <c r="AL2233">
        <f t="shared" si="663"/>
        <v>-6.3761020317433292</v>
      </c>
      <c r="AN2233">
        <f t="shared" si="703"/>
        <v>-0.8660254037844386</v>
      </c>
      <c r="AO2233">
        <f t="shared" si="664"/>
        <v>-2.2712812921102032</v>
      </c>
      <c r="AP2233">
        <f t="shared" si="665"/>
        <v>80</v>
      </c>
      <c r="AQ2233">
        <f t="shared" si="704"/>
        <v>-15</v>
      </c>
      <c r="AS2233">
        <f t="shared" si="666"/>
        <v>-3.8619594257254026</v>
      </c>
      <c r="AU2233">
        <f t="shared" si="705"/>
        <v>-0.93969262078590832</v>
      </c>
      <c r="AV2233">
        <f t="shared" si="667"/>
        <v>-2.664996243189238</v>
      </c>
      <c r="AX2233">
        <f t="shared" si="706"/>
        <v>-18</v>
      </c>
      <c r="AZ2233">
        <f t="shared" si="668"/>
        <v>-7.136236504873715E-2</v>
      </c>
      <c r="BB2233">
        <f t="shared" si="707"/>
        <v>-0.98480775301220802</v>
      </c>
      <c r="BC2233">
        <f t="shared" si="669"/>
        <v>-2.9777366319721352</v>
      </c>
      <c r="BE2233">
        <f t="shared" si="708"/>
        <v>-21</v>
      </c>
      <c r="BG2233">
        <f t="shared" si="670"/>
        <v>5.7868969256944878</v>
      </c>
      <c r="BI2233">
        <f t="shared" si="709"/>
        <v>0</v>
      </c>
      <c r="BJ2233">
        <f t="shared" si="671"/>
        <v>1</v>
      </c>
      <c r="BL2233" t="e">
        <f t="shared" si="710"/>
        <v>#DIV/0!</v>
      </c>
      <c r="BN2233" t="e">
        <f t="shared" si="672"/>
        <v>#DIV/0!</v>
      </c>
      <c r="EL2233">
        <v>80</v>
      </c>
      <c r="EM2233">
        <f t="shared" si="673"/>
        <v>-285.7513075690336</v>
      </c>
      <c r="EN2233">
        <f t="shared" si="711"/>
        <v>2.7999999999999843</v>
      </c>
      <c r="EO2233" s="8">
        <f t="shared" si="712"/>
        <v>2</v>
      </c>
      <c r="EQ2233">
        <f t="shared" si="713"/>
        <v>0.17364817766693033</v>
      </c>
      <c r="ER2233">
        <f t="shared" si="674"/>
        <v>0.9986996072255625</v>
      </c>
      <c r="ES2233">
        <f t="shared" si="675"/>
        <v>-9.4692352970264508</v>
      </c>
      <c r="ET2233">
        <f t="shared" si="676"/>
        <v>17.660257631345079</v>
      </c>
      <c r="EU2233" s="8">
        <f t="shared" si="714"/>
        <v>4</v>
      </c>
      <c r="EW2233">
        <f t="shared" si="715"/>
        <v>0.34202014332566871</v>
      </c>
      <c r="EX2233">
        <f t="shared" si="677"/>
        <v>0.99441584371801539</v>
      </c>
      <c r="EZ2233">
        <f t="shared" si="678"/>
        <v>17.286082959411889</v>
      </c>
      <c r="FB2233" s="8">
        <f t="shared" si="733"/>
        <v>6</v>
      </c>
      <c r="FD2233">
        <f t="shared" si="716"/>
        <v>0.49999999999999994</v>
      </c>
      <c r="FE2233">
        <f t="shared" si="679"/>
        <v>0.9860254037844387</v>
      </c>
      <c r="FG2233">
        <f t="shared" si="680"/>
        <v>16.670248639404857</v>
      </c>
      <c r="FI2233" s="8">
        <f t="shared" si="717"/>
        <v>9</v>
      </c>
      <c r="FK2233">
        <f t="shared" si="718"/>
        <v>0.64278760968653925</v>
      </c>
      <c r="FL2233">
        <f t="shared" si="681"/>
        <v>0.9974479826061321</v>
      </c>
      <c r="FN2233">
        <f t="shared" si="682"/>
        <v>22.223152266939049</v>
      </c>
      <c r="FP2233" s="8">
        <f t="shared" si="719"/>
        <v>11</v>
      </c>
      <c r="FQ2233" s="8">
        <f t="shared" si="720"/>
        <v>53</v>
      </c>
      <c r="FR2233">
        <f t="shared" si="721"/>
        <v>0.76604444311897801</v>
      </c>
      <c r="FS2233">
        <f t="shared" si="683"/>
        <v>0.97984716465888966</v>
      </c>
      <c r="FT2233" t="e">
        <f t="shared" si="684"/>
        <v>#NUM!</v>
      </c>
      <c r="FU2233" t="e">
        <f t="shared" si="722"/>
        <v>#NUM!</v>
      </c>
      <c r="FW2233" s="8">
        <f t="shared" si="723"/>
        <v>14</v>
      </c>
      <c r="FY2233">
        <f t="shared" si="724"/>
        <v>0.8660254037844386</v>
      </c>
      <c r="FZ2233">
        <f t="shared" si="685"/>
        <v>0.98497422611928565</v>
      </c>
      <c r="GB2233">
        <f t="shared" si="686"/>
        <v>20.014539984388406</v>
      </c>
      <c r="GD2233" s="8">
        <f t="shared" si="725"/>
        <v>17</v>
      </c>
      <c r="GF2233">
        <f t="shared" si="726"/>
        <v>0.93969262078590832</v>
      </c>
      <c r="GG2233">
        <f t="shared" si="687"/>
        <v>0.98101112546008662</v>
      </c>
      <c r="GI2233">
        <f t="shared" si="688"/>
        <v>19.840028985185313</v>
      </c>
      <c r="GK2233" s="8">
        <f t="shared" si="727"/>
        <v>20</v>
      </c>
      <c r="GM2233">
        <f t="shared" si="728"/>
        <v>0.98480775301220802</v>
      </c>
      <c r="GN2233">
        <f t="shared" si="689"/>
        <v>0.96149438007669685</v>
      </c>
      <c r="GP2233">
        <f t="shared" si="690"/>
        <v>18.023394859135646</v>
      </c>
      <c r="GR2233" s="8">
        <f t="shared" si="729"/>
        <v>20</v>
      </c>
      <c r="GT2233">
        <f t="shared" si="730"/>
        <v>0.98480775301220802</v>
      </c>
      <c r="GU2233">
        <f t="shared" si="691"/>
        <v>0.96149438007669685</v>
      </c>
      <c r="GW2233">
        <f t="shared" si="692"/>
        <v>18.023394859135646</v>
      </c>
      <c r="GY2233" s="8">
        <f t="shared" si="731"/>
        <v>25</v>
      </c>
      <c r="HA2233">
        <f t="shared" si="732"/>
        <v>1</v>
      </c>
      <c r="HB2233">
        <f t="shared" si="693"/>
        <v>1</v>
      </c>
      <c r="HD2233">
        <f t="shared" si="694"/>
        <v>25</v>
      </c>
    </row>
    <row r="2234" spans="1:212" x14ac:dyDescent="0.2">
      <c r="A2234">
        <v>81</v>
      </c>
      <c r="B2234">
        <f t="shared" si="653"/>
        <v>81</v>
      </c>
      <c r="C2234">
        <f t="shared" si="736"/>
        <v>-0.17364817766693033</v>
      </c>
      <c r="D2234">
        <f t="shared" si="652"/>
        <v>0.96396997169217635</v>
      </c>
      <c r="E2234">
        <f t="shared" si="695"/>
        <v>3</v>
      </c>
      <c r="G2234">
        <f t="shared" si="654"/>
        <v>-13.297418619832047</v>
      </c>
      <c r="M2234">
        <f t="shared" si="734"/>
        <v>-0.34202014332566871</v>
      </c>
      <c r="N2234">
        <f t="shared" si="655"/>
        <v>0.8712885921207747</v>
      </c>
      <c r="O2234">
        <f t="shared" si="696"/>
        <v>-5</v>
      </c>
      <c r="P2234">
        <f t="shared" si="656"/>
        <v>-10.872961333902383</v>
      </c>
      <c r="Q2234">
        <f t="shared" si="657"/>
        <v>-10.872961333902385</v>
      </c>
      <c r="R2234">
        <f t="shared" si="735"/>
        <v>-0.49999999999999994</v>
      </c>
      <c r="S2234">
        <f t="shared" si="658"/>
        <v>-0.75397459621556095</v>
      </c>
      <c r="U2234">
        <f t="shared" si="697"/>
        <v>-7</v>
      </c>
      <c r="X2234">
        <f t="shared" si="659"/>
        <v>-9.3833939954901346</v>
      </c>
      <c r="Z2234">
        <f t="shared" si="698"/>
        <v>-0.64278760968653925</v>
      </c>
      <c r="AA2234">
        <f t="shared" si="660"/>
        <v>-1.3165874122654091</v>
      </c>
      <c r="AB2234">
        <f t="shared" si="699"/>
        <v>81</v>
      </c>
      <c r="AC2234">
        <f t="shared" si="700"/>
        <v>-10</v>
      </c>
      <c r="AE2234">
        <f t="shared" si="661"/>
        <v>-8.4794981488239323</v>
      </c>
      <c r="AG2234">
        <f t="shared" si="701"/>
        <v>-0.76604444311897801</v>
      </c>
      <c r="AH2234">
        <f t="shared" si="662"/>
        <v>-1.8391963860189495</v>
      </c>
      <c r="AJ2234">
        <f t="shared" si="702"/>
        <v>-12</v>
      </c>
      <c r="AL2234">
        <f t="shared" si="663"/>
        <v>-6.3761020317433292</v>
      </c>
      <c r="AN2234">
        <f t="shared" si="703"/>
        <v>-0.8660254037844386</v>
      </c>
      <c r="AO2234">
        <f t="shared" si="664"/>
        <v>-2.3059223082615805</v>
      </c>
      <c r="AP2234">
        <f t="shared" si="665"/>
        <v>81</v>
      </c>
      <c r="AQ2234">
        <f t="shared" si="704"/>
        <v>-15</v>
      </c>
      <c r="AS2234">
        <f t="shared" si="666"/>
        <v>-3.8619594257254026</v>
      </c>
      <c r="AU2234">
        <f t="shared" si="705"/>
        <v>-0.93969262078590832</v>
      </c>
      <c r="AV2234">
        <f t="shared" si="667"/>
        <v>-2.7025839480206741</v>
      </c>
      <c r="AX2234">
        <f t="shared" si="706"/>
        <v>-18</v>
      </c>
      <c r="AZ2234">
        <f t="shared" si="668"/>
        <v>-7.136236504873715E-2</v>
      </c>
      <c r="BB2234">
        <f t="shared" si="707"/>
        <v>-0.98480775301220802</v>
      </c>
      <c r="BC2234">
        <f t="shared" si="669"/>
        <v>-3.0171289420926235</v>
      </c>
      <c r="BE2234">
        <f t="shared" si="708"/>
        <v>-21</v>
      </c>
      <c r="BG2234">
        <f t="shared" si="670"/>
        <v>5.7868969256944878</v>
      </c>
      <c r="BI2234">
        <f t="shared" si="709"/>
        <v>0</v>
      </c>
      <c r="BJ2234">
        <f t="shared" si="671"/>
        <v>1</v>
      </c>
      <c r="BL2234" t="e">
        <f t="shared" si="710"/>
        <v>#DIV/0!</v>
      </c>
      <c r="BN2234" t="e">
        <f t="shared" si="672"/>
        <v>#DIV/0!</v>
      </c>
      <c r="EL2234">
        <v>81</v>
      </c>
      <c r="EM2234">
        <f t="shared" si="673"/>
        <v>-285.7513075690336</v>
      </c>
      <c r="EN2234">
        <f t="shared" si="711"/>
        <v>2.8099999999999841</v>
      </c>
      <c r="EO2234" s="8">
        <f t="shared" si="712"/>
        <v>2</v>
      </c>
      <c r="EQ2234">
        <f t="shared" si="713"/>
        <v>0.17364817766693033</v>
      </c>
      <c r="ER2234">
        <f t="shared" si="674"/>
        <v>0.9986996072255625</v>
      </c>
      <c r="ES2234">
        <f t="shared" si="675"/>
        <v>-9.4692352970264508</v>
      </c>
      <c r="ET2234">
        <f t="shared" si="676"/>
        <v>17.660257631345079</v>
      </c>
      <c r="EU2234" s="8">
        <f t="shared" si="714"/>
        <v>4</v>
      </c>
      <c r="EW2234">
        <f t="shared" si="715"/>
        <v>0.34202014332566871</v>
      </c>
      <c r="EX2234">
        <f t="shared" si="677"/>
        <v>0.99441584371801539</v>
      </c>
      <c r="EZ2234">
        <f t="shared" si="678"/>
        <v>17.286082959411889</v>
      </c>
      <c r="FB2234" s="8">
        <f t="shared" si="733"/>
        <v>6</v>
      </c>
      <c r="FD2234">
        <f t="shared" si="716"/>
        <v>0.49999999999999994</v>
      </c>
      <c r="FE2234">
        <f t="shared" si="679"/>
        <v>0.9860254037844387</v>
      </c>
      <c r="FG2234">
        <f t="shared" si="680"/>
        <v>16.670248639404857</v>
      </c>
      <c r="FI2234" s="8">
        <f t="shared" si="717"/>
        <v>9</v>
      </c>
      <c r="FK2234">
        <f t="shared" si="718"/>
        <v>0.64278760968653925</v>
      </c>
      <c r="FL2234">
        <f t="shared" si="681"/>
        <v>0.9974479826061321</v>
      </c>
      <c r="FN2234">
        <f t="shared" si="682"/>
        <v>22.223152266939049</v>
      </c>
      <c r="FP2234" s="8">
        <f t="shared" si="719"/>
        <v>11</v>
      </c>
      <c r="FQ2234" s="8">
        <f t="shared" si="720"/>
        <v>53</v>
      </c>
      <c r="FR2234">
        <f t="shared" si="721"/>
        <v>0.76604444311897801</v>
      </c>
      <c r="FS2234">
        <f t="shared" si="683"/>
        <v>0.97984716465888966</v>
      </c>
      <c r="FT2234" t="e">
        <f t="shared" si="684"/>
        <v>#NUM!</v>
      </c>
      <c r="FU2234" t="e">
        <f t="shared" si="722"/>
        <v>#NUM!</v>
      </c>
      <c r="FW2234" s="8">
        <f t="shared" si="723"/>
        <v>14</v>
      </c>
      <c r="FY2234">
        <f t="shared" si="724"/>
        <v>0.8660254037844386</v>
      </c>
      <c r="FZ2234">
        <f t="shared" si="685"/>
        <v>0.98497422611928565</v>
      </c>
      <c r="GB2234">
        <f t="shared" si="686"/>
        <v>20.014539984388406</v>
      </c>
      <c r="GD2234" s="8">
        <f t="shared" si="725"/>
        <v>17</v>
      </c>
      <c r="GF2234">
        <f t="shared" si="726"/>
        <v>0.93969262078590832</v>
      </c>
      <c r="GG2234">
        <f t="shared" si="687"/>
        <v>0.98101112546008662</v>
      </c>
      <c r="GI2234">
        <f t="shared" si="688"/>
        <v>19.840028985185313</v>
      </c>
      <c r="GK2234" s="8">
        <f t="shared" si="727"/>
        <v>20</v>
      </c>
      <c r="GM2234">
        <f t="shared" si="728"/>
        <v>0.98480775301220802</v>
      </c>
      <c r="GN2234">
        <f t="shared" si="689"/>
        <v>0.96149438007669685</v>
      </c>
      <c r="GP2234">
        <f t="shared" si="690"/>
        <v>18.023394859135646</v>
      </c>
      <c r="GR2234" s="8">
        <f t="shared" si="729"/>
        <v>20</v>
      </c>
      <c r="GT2234">
        <f t="shared" si="730"/>
        <v>0.98480775301220802</v>
      </c>
      <c r="GU2234">
        <f t="shared" si="691"/>
        <v>0.96149438007669685</v>
      </c>
      <c r="GW2234">
        <f t="shared" si="692"/>
        <v>18.023394859135646</v>
      </c>
      <c r="GY2234" s="8">
        <f t="shared" si="731"/>
        <v>25</v>
      </c>
      <c r="HA2234">
        <f t="shared" si="732"/>
        <v>1</v>
      </c>
      <c r="HB2234">
        <f t="shared" si="693"/>
        <v>1</v>
      </c>
      <c r="HD2234">
        <f t="shared" si="694"/>
        <v>25</v>
      </c>
    </row>
    <row r="2235" spans="1:212" x14ac:dyDescent="0.2">
      <c r="A2235">
        <v>82</v>
      </c>
      <c r="B2235">
        <f t="shared" si="653"/>
        <v>82</v>
      </c>
      <c r="C2235">
        <f t="shared" si="736"/>
        <v>-0.17364817766693033</v>
      </c>
      <c r="D2235">
        <f t="shared" si="652"/>
        <v>0.96396997169217635</v>
      </c>
      <c r="E2235">
        <f t="shared" si="695"/>
        <v>3</v>
      </c>
      <c r="G2235">
        <f t="shared" si="654"/>
        <v>-13.297418619832047</v>
      </c>
      <c r="M2235">
        <f t="shared" si="734"/>
        <v>-0.34202014332566871</v>
      </c>
      <c r="N2235">
        <f t="shared" si="655"/>
        <v>0.8712885921207747</v>
      </c>
      <c r="O2235">
        <f t="shared" si="696"/>
        <v>-5</v>
      </c>
      <c r="P2235">
        <f t="shared" si="656"/>
        <v>-10.872961333902383</v>
      </c>
      <c r="Q2235">
        <f t="shared" si="657"/>
        <v>-10.872961333902385</v>
      </c>
      <c r="R2235">
        <f t="shared" si="735"/>
        <v>-0.49999999999999994</v>
      </c>
      <c r="S2235">
        <f t="shared" si="658"/>
        <v>-0.77397459621556097</v>
      </c>
      <c r="U2235">
        <f t="shared" si="697"/>
        <v>-7</v>
      </c>
      <c r="X2235">
        <f t="shared" si="659"/>
        <v>-9.3833939954901346</v>
      </c>
      <c r="Z2235">
        <f t="shared" si="698"/>
        <v>-0.64278760968653925</v>
      </c>
      <c r="AA2235">
        <f t="shared" si="660"/>
        <v>-1.3422989166528709</v>
      </c>
      <c r="AB2235">
        <f t="shared" si="699"/>
        <v>82</v>
      </c>
      <c r="AC2235">
        <f t="shared" si="700"/>
        <v>-10</v>
      </c>
      <c r="AE2235">
        <f t="shared" si="661"/>
        <v>-8.4794981488239323</v>
      </c>
      <c r="AG2235">
        <f t="shared" si="701"/>
        <v>-0.76604444311897801</v>
      </c>
      <c r="AH2235">
        <f t="shared" si="662"/>
        <v>-1.8698381637437085</v>
      </c>
      <c r="AJ2235">
        <f t="shared" si="702"/>
        <v>-12</v>
      </c>
      <c r="AL2235">
        <f t="shared" si="663"/>
        <v>-6.3761020317433292</v>
      </c>
      <c r="AN2235">
        <f t="shared" si="703"/>
        <v>-0.8660254037844386</v>
      </c>
      <c r="AO2235">
        <f t="shared" si="664"/>
        <v>-2.3405633244129582</v>
      </c>
      <c r="AP2235">
        <f t="shared" si="665"/>
        <v>82</v>
      </c>
      <c r="AQ2235">
        <f t="shared" si="704"/>
        <v>-15</v>
      </c>
      <c r="AS2235">
        <f t="shared" si="666"/>
        <v>-3.8619594257254026</v>
      </c>
      <c r="AU2235">
        <f t="shared" si="705"/>
        <v>-0.93969262078590832</v>
      </c>
      <c r="AV2235">
        <f t="shared" si="667"/>
        <v>-2.7401716528521107</v>
      </c>
      <c r="AX2235">
        <f t="shared" si="706"/>
        <v>-18</v>
      </c>
      <c r="AZ2235">
        <f t="shared" si="668"/>
        <v>-7.136236504873715E-2</v>
      </c>
      <c r="BB2235">
        <f t="shared" si="707"/>
        <v>-0.98480775301220802</v>
      </c>
      <c r="BC2235">
        <f t="shared" si="669"/>
        <v>-3.0565212522131118</v>
      </c>
      <c r="BE2235">
        <f t="shared" si="708"/>
        <v>-21</v>
      </c>
      <c r="BG2235">
        <f t="shared" si="670"/>
        <v>5.7868969256944878</v>
      </c>
      <c r="BI2235">
        <f t="shared" si="709"/>
        <v>0</v>
      </c>
      <c r="BJ2235">
        <f t="shared" si="671"/>
        <v>1</v>
      </c>
      <c r="BL2235" t="e">
        <f t="shared" si="710"/>
        <v>#DIV/0!</v>
      </c>
      <c r="BN2235" t="e">
        <f t="shared" si="672"/>
        <v>#DIV/0!</v>
      </c>
      <c r="EL2235">
        <v>82</v>
      </c>
      <c r="EM2235">
        <f t="shared" si="673"/>
        <v>-285.7513075690336</v>
      </c>
      <c r="EN2235">
        <f t="shared" si="711"/>
        <v>2.8199999999999839</v>
      </c>
      <c r="EO2235" s="8">
        <f t="shared" si="712"/>
        <v>2</v>
      </c>
      <c r="EQ2235">
        <f t="shared" si="713"/>
        <v>0.17364817766693033</v>
      </c>
      <c r="ER2235">
        <f t="shared" si="674"/>
        <v>0.9986996072255625</v>
      </c>
      <c r="ES2235">
        <f t="shared" si="675"/>
        <v>-9.4692352970264508</v>
      </c>
      <c r="ET2235">
        <f t="shared" si="676"/>
        <v>17.660257631345079</v>
      </c>
      <c r="EU2235" s="8">
        <f t="shared" si="714"/>
        <v>4</v>
      </c>
      <c r="EW2235">
        <f t="shared" si="715"/>
        <v>0.34202014332566871</v>
      </c>
      <c r="EX2235">
        <f t="shared" si="677"/>
        <v>0.99441584371801539</v>
      </c>
      <c r="EZ2235">
        <f t="shared" si="678"/>
        <v>17.286082959411889</v>
      </c>
      <c r="FB2235" s="8">
        <f t="shared" si="733"/>
        <v>6</v>
      </c>
      <c r="FD2235">
        <f t="shared" si="716"/>
        <v>0.49999999999999994</v>
      </c>
      <c r="FE2235">
        <f t="shared" si="679"/>
        <v>0.9860254037844387</v>
      </c>
      <c r="FG2235">
        <f t="shared" si="680"/>
        <v>16.670248639404857</v>
      </c>
      <c r="FI2235" s="8">
        <f t="shared" si="717"/>
        <v>9</v>
      </c>
      <c r="FK2235">
        <f t="shared" si="718"/>
        <v>0.64278760968653925</v>
      </c>
      <c r="FL2235">
        <f t="shared" si="681"/>
        <v>0.9974479826061321</v>
      </c>
      <c r="FN2235">
        <f t="shared" si="682"/>
        <v>22.223152266939049</v>
      </c>
      <c r="FP2235" s="8">
        <f t="shared" si="719"/>
        <v>11</v>
      </c>
      <c r="FQ2235" s="8">
        <f t="shared" si="720"/>
        <v>53</v>
      </c>
      <c r="FR2235">
        <f t="shared" si="721"/>
        <v>0.76604444311897801</v>
      </c>
      <c r="FS2235">
        <f t="shared" si="683"/>
        <v>0.97984716465888966</v>
      </c>
      <c r="FT2235" t="e">
        <f t="shared" si="684"/>
        <v>#NUM!</v>
      </c>
      <c r="FU2235" t="e">
        <f t="shared" si="722"/>
        <v>#NUM!</v>
      </c>
      <c r="FW2235" s="8">
        <f t="shared" si="723"/>
        <v>14</v>
      </c>
      <c r="FY2235">
        <f t="shared" si="724"/>
        <v>0.8660254037844386</v>
      </c>
      <c r="FZ2235">
        <f t="shared" si="685"/>
        <v>0.98497422611928565</v>
      </c>
      <c r="GB2235">
        <f t="shared" si="686"/>
        <v>20.014539984388406</v>
      </c>
      <c r="GD2235" s="8">
        <f t="shared" si="725"/>
        <v>17</v>
      </c>
      <c r="GF2235">
        <f t="shared" si="726"/>
        <v>0.93969262078590832</v>
      </c>
      <c r="GG2235">
        <f t="shared" si="687"/>
        <v>0.98101112546008662</v>
      </c>
      <c r="GI2235">
        <f t="shared" si="688"/>
        <v>19.840028985185313</v>
      </c>
      <c r="GK2235" s="8">
        <f t="shared" si="727"/>
        <v>20</v>
      </c>
      <c r="GM2235">
        <f t="shared" si="728"/>
        <v>0.98480775301220802</v>
      </c>
      <c r="GN2235">
        <f t="shared" si="689"/>
        <v>0.96149438007669685</v>
      </c>
      <c r="GP2235">
        <f t="shared" si="690"/>
        <v>18.023394859135646</v>
      </c>
      <c r="GR2235" s="8">
        <f t="shared" si="729"/>
        <v>20</v>
      </c>
      <c r="GT2235">
        <f t="shared" si="730"/>
        <v>0.98480775301220802</v>
      </c>
      <c r="GU2235">
        <f t="shared" si="691"/>
        <v>0.96149438007669685</v>
      </c>
      <c r="GW2235">
        <f t="shared" si="692"/>
        <v>18.023394859135646</v>
      </c>
      <c r="GY2235" s="8">
        <f t="shared" si="731"/>
        <v>25</v>
      </c>
      <c r="HA2235">
        <f t="shared" si="732"/>
        <v>1</v>
      </c>
      <c r="HB2235">
        <f t="shared" si="693"/>
        <v>1</v>
      </c>
      <c r="HD2235">
        <f t="shared" si="694"/>
        <v>25</v>
      </c>
    </row>
    <row r="2236" spans="1:212" x14ac:dyDescent="0.2">
      <c r="A2236">
        <v>83</v>
      </c>
      <c r="B2236">
        <f t="shared" si="653"/>
        <v>83</v>
      </c>
      <c r="C2236">
        <f t="shared" si="736"/>
        <v>-0.17364817766693033</v>
      </c>
      <c r="D2236">
        <f t="shared" si="652"/>
        <v>0.96396997169217635</v>
      </c>
      <c r="E2236">
        <f t="shared" si="695"/>
        <v>3</v>
      </c>
      <c r="G2236">
        <f t="shared" si="654"/>
        <v>-13.297418619832047</v>
      </c>
      <c r="M2236">
        <f t="shared" si="734"/>
        <v>-0.34202014332566871</v>
      </c>
      <c r="N2236">
        <f t="shared" si="655"/>
        <v>0.8712885921207747</v>
      </c>
      <c r="O2236">
        <f t="shared" si="696"/>
        <v>-5</v>
      </c>
      <c r="P2236">
        <f t="shared" si="656"/>
        <v>-10.872961333902383</v>
      </c>
      <c r="Q2236">
        <f t="shared" si="657"/>
        <v>-10.872961333902385</v>
      </c>
      <c r="R2236">
        <f t="shared" si="735"/>
        <v>-0.49999999999999994</v>
      </c>
      <c r="S2236">
        <f t="shared" si="658"/>
        <v>-0.79397459621556099</v>
      </c>
      <c r="U2236">
        <f t="shared" si="697"/>
        <v>-7</v>
      </c>
      <c r="X2236">
        <f t="shared" si="659"/>
        <v>-9.3833939954901346</v>
      </c>
      <c r="Z2236">
        <f t="shared" si="698"/>
        <v>-0.64278760968653925</v>
      </c>
      <c r="AA2236">
        <f t="shared" si="660"/>
        <v>-1.3680104210403323</v>
      </c>
      <c r="AB2236">
        <f t="shared" si="699"/>
        <v>83</v>
      </c>
      <c r="AC2236">
        <f t="shared" si="700"/>
        <v>-10</v>
      </c>
      <c r="AE2236">
        <f t="shared" si="661"/>
        <v>-8.4794981488239323</v>
      </c>
      <c r="AG2236">
        <f t="shared" si="701"/>
        <v>-0.76604444311897801</v>
      </c>
      <c r="AH2236">
        <f t="shared" si="662"/>
        <v>-1.9004799414684674</v>
      </c>
      <c r="AJ2236">
        <f t="shared" si="702"/>
        <v>-12</v>
      </c>
      <c r="AL2236">
        <f t="shared" si="663"/>
        <v>-6.3761020317433292</v>
      </c>
      <c r="AN2236">
        <f t="shared" si="703"/>
        <v>-0.8660254037844386</v>
      </c>
      <c r="AO2236">
        <f t="shared" si="664"/>
        <v>-2.3752043405643359</v>
      </c>
      <c r="AP2236">
        <f t="shared" si="665"/>
        <v>83</v>
      </c>
      <c r="AQ2236">
        <f t="shared" si="704"/>
        <v>-15</v>
      </c>
      <c r="AS2236">
        <f t="shared" si="666"/>
        <v>-3.8619594257254026</v>
      </c>
      <c r="AU2236">
        <f t="shared" si="705"/>
        <v>-0.93969262078590832</v>
      </c>
      <c r="AV2236">
        <f t="shared" si="667"/>
        <v>-2.7777593576835469</v>
      </c>
      <c r="AX2236">
        <f t="shared" si="706"/>
        <v>-18</v>
      </c>
      <c r="AZ2236">
        <f t="shared" si="668"/>
        <v>-7.136236504873715E-2</v>
      </c>
      <c r="BB2236">
        <f t="shared" si="707"/>
        <v>-0.98480775301220802</v>
      </c>
      <c r="BC2236">
        <f t="shared" si="669"/>
        <v>-3.0959135623336</v>
      </c>
      <c r="BE2236">
        <f t="shared" si="708"/>
        <v>-21</v>
      </c>
      <c r="BG2236">
        <f t="shared" si="670"/>
        <v>5.7868969256944878</v>
      </c>
      <c r="BI2236">
        <f t="shared" si="709"/>
        <v>0</v>
      </c>
      <c r="BJ2236">
        <f t="shared" si="671"/>
        <v>1</v>
      </c>
      <c r="BL2236" t="e">
        <f t="shared" si="710"/>
        <v>#DIV/0!</v>
      </c>
      <c r="BN2236" t="e">
        <f t="shared" si="672"/>
        <v>#DIV/0!</v>
      </c>
      <c r="EL2236">
        <v>83</v>
      </c>
      <c r="EM2236">
        <f t="shared" si="673"/>
        <v>-285.7513075690336</v>
      </c>
      <c r="EN2236">
        <f t="shared" si="711"/>
        <v>2.8299999999999836</v>
      </c>
      <c r="EO2236" s="8">
        <f t="shared" si="712"/>
        <v>2</v>
      </c>
      <c r="EQ2236">
        <f t="shared" si="713"/>
        <v>0.17364817766693033</v>
      </c>
      <c r="ER2236">
        <f t="shared" si="674"/>
        <v>0.9986996072255625</v>
      </c>
      <c r="ES2236">
        <f t="shared" si="675"/>
        <v>-9.4692352970264508</v>
      </c>
      <c r="ET2236">
        <f t="shared" si="676"/>
        <v>17.660257631345079</v>
      </c>
      <c r="EU2236" s="8">
        <f t="shared" si="714"/>
        <v>4</v>
      </c>
      <c r="EW2236">
        <f t="shared" si="715"/>
        <v>0.34202014332566871</v>
      </c>
      <c r="EX2236">
        <f t="shared" si="677"/>
        <v>0.99441584371801539</v>
      </c>
      <c r="EZ2236">
        <f t="shared" si="678"/>
        <v>17.286082959411889</v>
      </c>
      <c r="FB2236" s="8">
        <f t="shared" si="733"/>
        <v>6</v>
      </c>
      <c r="FD2236">
        <f t="shared" si="716"/>
        <v>0.49999999999999994</v>
      </c>
      <c r="FE2236">
        <f t="shared" si="679"/>
        <v>0.9860254037844387</v>
      </c>
      <c r="FG2236">
        <f t="shared" si="680"/>
        <v>16.670248639404857</v>
      </c>
      <c r="FI2236" s="8">
        <f t="shared" si="717"/>
        <v>9</v>
      </c>
      <c r="FK2236">
        <f t="shared" si="718"/>
        <v>0.64278760968653925</v>
      </c>
      <c r="FL2236">
        <f t="shared" si="681"/>
        <v>0.9974479826061321</v>
      </c>
      <c r="FN2236">
        <f t="shared" si="682"/>
        <v>22.223152266939049</v>
      </c>
      <c r="FP2236" s="8">
        <f t="shared" si="719"/>
        <v>11</v>
      </c>
      <c r="FQ2236" s="8">
        <f t="shared" si="720"/>
        <v>53</v>
      </c>
      <c r="FR2236">
        <f t="shared" si="721"/>
        <v>0.76604444311897801</v>
      </c>
      <c r="FS2236">
        <f t="shared" si="683"/>
        <v>0.97984716465888966</v>
      </c>
      <c r="FT2236" t="e">
        <f t="shared" si="684"/>
        <v>#NUM!</v>
      </c>
      <c r="FU2236" t="e">
        <f t="shared" si="722"/>
        <v>#NUM!</v>
      </c>
      <c r="FW2236" s="8">
        <f t="shared" si="723"/>
        <v>14</v>
      </c>
      <c r="FY2236">
        <f t="shared" si="724"/>
        <v>0.8660254037844386</v>
      </c>
      <c r="FZ2236">
        <f t="shared" si="685"/>
        <v>0.98497422611928565</v>
      </c>
      <c r="GB2236">
        <f t="shared" si="686"/>
        <v>20.014539984388406</v>
      </c>
      <c r="GD2236" s="8">
        <f t="shared" si="725"/>
        <v>17</v>
      </c>
      <c r="GF2236">
        <f t="shared" si="726"/>
        <v>0.93969262078590832</v>
      </c>
      <c r="GG2236">
        <f t="shared" si="687"/>
        <v>0.98101112546008662</v>
      </c>
      <c r="GI2236">
        <f t="shared" si="688"/>
        <v>19.840028985185313</v>
      </c>
      <c r="GK2236" s="8">
        <f t="shared" si="727"/>
        <v>20</v>
      </c>
      <c r="GM2236">
        <f t="shared" si="728"/>
        <v>0.98480775301220802</v>
      </c>
      <c r="GN2236">
        <f t="shared" si="689"/>
        <v>0.96149438007669685</v>
      </c>
      <c r="GP2236">
        <f t="shared" si="690"/>
        <v>18.023394859135646</v>
      </c>
      <c r="GR2236" s="8">
        <f t="shared" si="729"/>
        <v>20</v>
      </c>
      <c r="GT2236">
        <f t="shared" si="730"/>
        <v>0.98480775301220802</v>
      </c>
      <c r="GU2236">
        <f t="shared" si="691"/>
        <v>0.96149438007669685</v>
      </c>
      <c r="GW2236">
        <f t="shared" si="692"/>
        <v>18.023394859135646</v>
      </c>
      <c r="GY2236" s="8">
        <f t="shared" si="731"/>
        <v>25</v>
      </c>
      <c r="HA2236">
        <f t="shared" si="732"/>
        <v>1</v>
      </c>
      <c r="HB2236">
        <f t="shared" si="693"/>
        <v>1</v>
      </c>
      <c r="HD2236">
        <f t="shared" si="694"/>
        <v>25</v>
      </c>
    </row>
    <row r="2237" spans="1:212" x14ac:dyDescent="0.2">
      <c r="A2237">
        <v>84</v>
      </c>
      <c r="B2237">
        <f t="shared" si="653"/>
        <v>84</v>
      </c>
      <c r="C2237">
        <f t="shared" si="736"/>
        <v>-0.17364817766693033</v>
      </c>
      <c r="D2237">
        <f t="shared" si="652"/>
        <v>0.96396997169217635</v>
      </c>
      <c r="E2237">
        <f t="shared" si="695"/>
        <v>3</v>
      </c>
      <c r="G2237">
        <f t="shared" si="654"/>
        <v>-13.297418619832047</v>
      </c>
      <c r="M2237">
        <f t="shared" si="734"/>
        <v>-0.34202014332566871</v>
      </c>
      <c r="N2237">
        <f t="shared" si="655"/>
        <v>0.8712885921207747</v>
      </c>
      <c r="O2237">
        <f t="shared" si="696"/>
        <v>-5</v>
      </c>
      <c r="P2237">
        <f t="shared" si="656"/>
        <v>-10.872961333902383</v>
      </c>
      <c r="Q2237">
        <f t="shared" si="657"/>
        <v>-10.872961333902385</v>
      </c>
      <c r="R2237">
        <f t="shared" si="735"/>
        <v>-0.49999999999999994</v>
      </c>
      <c r="S2237">
        <f t="shared" si="658"/>
        <v>-0.81397459621556101</v>
      </c>
      <c r="U2237">
        <f t="shared" si="697"/>
        <v>-7</v>
      </c>
      <c r="X2237">
        <f t="shared" si="659"/>
        <v>-9.3833939954901346</v>
      </c>
      <c r="Z2237">
        <f t="shared" si="698"/>
        <v>-0.64278760968653925</v>
      </c>
      <c r="AA2237">
        <f t="shared" si="660"/>
        <v>-1.3937219254277937</v>
      </c>
      <c r="AB2237">
        <f t="shared" si="699"/>
        <v>84</v>
      </c>
      <c r="AC2237">
        <f t="shared" si="700"/>
        <v>-10</v>
      </c>
      <c r="AE2237">
        <f t="shared" si="661"/>
        <v>-8.4794981488239323</v>
      </c>
      <c r="AG2237">
        <f t="shared" si="701"/>
        <v>-0.76604444311897801</v>
      </c>
      <c r="AH2237">
        <f t="shared" si="662"/>
        <v>-1.9311217191932268</v>
      </c>
      <c r="AJ2237">
        <f t="shared" si="702"/>
        <v>-12</v>
      </c>
      <c r="AL2237">
        <f t="shared" si="663"/>
        <v>-6.3761020317433292</v>
      </c>
      <c r="AN2237">
        <f t="shared" si="703"/>
        <v>-0.8660254037844386</v>
      </c>
      <c r="AO2237">
        <f t="shared" si="664"/>
        <v>-2.4098453567157132</v>
      </c>
      <c r="AP2237">
        <f t="shared" si="665"/>
        <v>84</v>
      </c>
      <c r="AQ2237">
        <f t="shared" si="704"/>
        <v>-15</v>
      </c>
      <c r="AS2237">
        <f t="shared" si="666"/>
        <v>-3.8619594257254026</v>
      </c>
      <c r="AU2237">
        <f t="shared" si="705"/>
        <v>-0.93969262078590832</v>
      </c>
      <c r="AV2237">
        <f t="shared" si="667"/>
        <v>-2.8153470625149835</v>
      </c>
      <c r="AX2237">
        <f t="shared" si="706"/>
        <v>-18</v>
      </c>
      <c r="AZ2237">
        <f t="shared" si="668"/>
        <v>-7.136236504873715E-2</v>
      </c>
      <c r="BB2237">
        <f t="shared" si="707"/>
        <v>-0.98480775301220802</v>
      </c>
      <c r="BC2237">
        <f t="shared" si="669"/>
        <v>-3.1353058724540883</v>
      </c>
      <c r="BE2237">
        <f t="shared" si="708"/>
        <v>-21</v>
      </c>
      <c r="BG2237">
        <f t="shared" si="670"/>
        <v>5.7868969256944878</v>
      </c>
      <c r="BI2237">
        <f t="shared" si="709"/>
        <v>0</v>
      </c>
      <c r="BJ2237">
        <f t="shared" si="671"/>
        <v>1</v>
      </c>
      <c r="BL2237" t="e">
        <f t="shared" si="710"/>
        <v>#DIV/0!</v>
      </c>
      <c r="BN2237" t="e">
        <f t="shared" si="672"/>
        <v>#DIV/0!</v>
      </c>
      <c r="EL2237">
        <v>84</v>
      </c>
      <c r="EM2237">
        <f t="shared" si="673"/>
        <v>-285.7513075690336</v>
      </c>
      <c r="EN2237">
        <f t="shared" si="711"/>
        <v>2.8399999999999834</v>
      </c>
      <c r="EO2237" s="8">
        <f t="shared" si="712"/>
        <v>2</v>
      </c>
      <c r="EQ2237">
        <f t="shared" si="713"/>
        <v>0.17364817766693033</v>
      </c>
      <c r="ER2237">
        <f t="shared" si="674"/>
        <v>0.9986996072255625</v>
      </c>
      <c r="ES2237">
        <f t="shared" si="675"/>
        <v>-9.4692352970264508</v>
      </c>
      <c r="ET2237">
        <f t="shared" si="676"/>
        <v>17.660257631345079</v>
      </c>
      <c r="EU2237" s="8">
        <f t="shared" si="714"/>
        <v>4</v>
      </c>
      <c r="EW2237">
        <f t="shared" si="715"/>
        <v>0.34202014332566871</v>
      </c>
      <c r="EX2237">
        <f t="shared" si="677"/>
        <v>0.99441584371801539</v>
      </c>
      <c r="EZ2237">
        <f t="shared" si="678"/>
        <v>17.286082959411889</v>
      </c>
      <c r="FB2237" s="8">
        <f t="shared" si="733"/>
        <v>6</v>
      </c>
      <c r="FD2237">
        <f t="shared" si="716"/>
        <v>0.49999999999999994</v>
      </c>
      <c r="FE2237">
        <f t="shared" si="679"/>
        <v>0.9860254037844387</v>
      </c>
      <c r="FG2237">
        <f t="shared" si="680"/>
        <v>16.670248639404857</v>
      </c>
      <c r="FI2237" s="8">
        <f t="shared" si="717"/>
        <v>9</v>
      </c>
      <c r="FK2237">
        <f t="shared" si="718"/>
        <v>0.64278760968653925</v>
      </c>
      <c r="FL2237">
        <f t="shared" si="681"/>
        <v>0.9974479826061321</v>
      </c>
      <c r="FN2237">
        <f t="shared" si="682"/>
        <v>22.223152266939049</v>
      </c>
      <c r="FP2237" s="8">
        <f t="shared" si="719"/>
        <v>11</v>
      </c>
      <c r="FQ2237" s="8">
        <f t="shared" si="720"/>
        <v>53</v>
      </c>
      <c r="FR2237">
        <f t="shared" si="721"/>
        <v>0.76604444311897801</v>
      </c>
      <c r="FS2237">
        <f t="shared" si="683"/>
        <v>0.97984716465888966</v>
      </c>
      <c r="FT2237" t="e">
        <f t="shared" si="684"/>
        <v>#NUM!</v>
      </c>
      <c r="FU2237" t="e">
        <f t="shared" si="722"/>
        <v>#NUM!</v>
      </c>
      <c r="FW2237" s="8">
        <f t="shared" si="723"/>
        <v>14</v>
      </c>
      <c r="FY2237">
        <f t="shared" si="724"/>
        <v>0.8660254037844386</v>
      </c>
      <c r="FZ2237">
        <f t="shared" si="685"/>
        <v>0.98497422611928565</v>
      </c>
      <c r="GB2237">
        <f t="shared" si="686"/>
        <v>20.014539984388406</v>
      </c>
      <c r="GD2237" s="8">
        <f t="shared" si="725"/>
        <v>17</v>
      </c>
      <c r="GF2237">
        <f t="shared" si="726"/>
        <v>0.93969262078590832</v>
      </c>
      <c r="GG2237">
        <f t="shared" si="687"/>
        <v>0.98101112546008662</v>
      </c>
      <c r="GI2237">
        <f t="shared" si="688"/>
        <v>19.840028985185313</v>
      </c>
      <c r="GK2237" s="8">
        <f t="shared" si="727"/>
        <v>20</v>
      </c>
      <c r="GM2237">
        <f t="shared" si="728"/>
        <v>0.98480775301220802</v>
      </c>
      <c r="GN2237">
        <f t="shared" si="689"/>
        <v>0.96149438007669685</v>
      </c>
      <c r="GP2237">
        <f t="shared" si="690"/>
        <v>18.023394859135646</v>
      </c>
      <c r="GR2237" s="8">
        <f t="shared" si="729"/>
        <v>20</v>
      </c>
      <c r="GT2237">
        <f t="shared" si="730"/>
        <v>0.98480775301220802</v>
      </c>
      <c r="GU2237">
        <f t="shared" si="691"/>
        <v>0.96149438007669685</v>
      </c>
      <c r="GW2237">
        <f t="shared" si="692"/>
        <v>18.023394859135646</v>
      </c>
      <c r="GY2237" s="8">
        <f t="shared" si="731"/>
        <v>25</v>
      </c>
      <c r="HA2237">
        <f t="shared" si="732"/>
        <v>1</v>
      </c>
      <c r="HB2237">
        <f t="shared" si="693"/>
        <v>1</v>
      </c>
      <c r="HD2237">
        <f t="shared" si="694"/>
        <v>25</v>
      </c>
    </row>
    <row r="2238" spans="1:212" x14ac:dyDescent="0.2">
      <c r="A2238">
        <v>85</v>
      </c>
      <c r="B2238">
        <f t="shared" si="653"/>
        <v>85</v>
      </c>
      <c r="C2238">
        <f t="shared" si="736"/>
        <v>-0.17364817766693033</v>
      </c>
      <c r="D2238">
        <f t="shared" si="652"/>
        <v>0.96396997169217635</v>
      </c>
      <c r="E2238">
        <f t="shared" si="695"/>
        <v>3</v>
      </c>
      <c r="G2238">
        <f t="shared" si="654"/>
        <v>-13.297418619832047</v>
      </c>
      <c r="M2238">
        <f t="shared" si="734"/>
        <v>-0.34202014332566871</v>
      </c>
      <c r="N2238">
        <f t="shared" si="655"/>
        <v>0.8712885921207747</v>
      </c>
      <c r="O2238">
        <f t="shared" si="696"/>
        <v>-5</v>
      </c>
      <c r="P2238">
        <f t="shared" si="656"/>
        <v>-10.872961333902383</v>
      </c>
      <c r="Q2238">
        <f t="shared" si="657"/>
        <v>-10.872961333902385</v>
      </c>
      <c r="R2238">
        <f t="shared" si="735"/>
        <v>-0.49999999999999994</v>
      </c>
      <c r="S2238">
        <f t="shared" si="658"/>
        <v>-0.83397459621556103</v>
      </c>
      <c r="U2238">
        <f t="shared" si="697"/>
        <v>-7</v>
      </c>
      <c r="X2238">
        <f t="shared" si="659"/>
        <v>-9.3833939954901346</v>
      </c>
      <c r="Z2238">
        <f t="shared" si="698"/>
        <v>-0.64278760968653925</v>
      </c>
      <c r="AA2238">
        <f t="shared" si="660"/>
        <v>-1.4194334298152556</v>
      </c>
      <c r="AB2238">
        <f t="shared" si="699"/>
        <v>85</v>
      </c>
      <c r="AC2238">
        <f t="shared" si="700"/>
        <v>-10</v>
      </c>
      <c r="AE2238">
        <f t="shared" si="661"/>
        <v>-8.4794981488239323</v>
      </c>
      <c r="AG2238">
        <f t="shared" si="701"/>
        <v>-0.76604444311897801</v>
      </c>
      <c r="AH2238">
        <f t="shared" si="662"/>
        <v>-1.9617634969179858</v>
      </c>
      <c r="AJ2238">
        <f t="shared" si="702"/>
        <v>-12</v>
      </c>
      <c r="AL2238">
        <f t="shared" si="663"/>
        <v>-6.3761020317433292</v>
      </c>
      <c r="AN2238">
        <f t="shared" si="703"/>
        <v>-0.8660254037844386</v>
      </c>
      <c r="AO2238">
        <f t="shared" si="664"/>
        <v>-2.4444863728670909</v>
      </c>
      <c r="AP2238">
        <f t="shared" si="665"/>
        <v>85</v>
      </c>
      <c r="AQ2238">
        <f t="shared" si="704"/>
        <v>-15</v>
      </c>
      <c r="AS2238">
        <f t="shared" si="666"/>
        <v>-3.8619594257254026</v>
      </c>
      <c r="AU2238">
        <f t="shared" si="705"/>
        <v>-0.93969262078590832</v>
      </c>
      <c r="AV2238">
        <f t="shared" si="667"/>
        <v>-2.8529347673464196</v>
      </c>
      <c r="AX2238">
        <f t="shared" si="706"/>
        <v>-18</v>
      </c>
      <c r="AZ2238">
        <f t="shared" si="668"/>
        <v>-7.136236504873715E-2</v>
      </c>
      <c r="BB2238">
        <f t="shared" si="707"/>
        <v>-0.98480775301220802</v>
      </c>
      <c r="BC2238">
        <f t="shared" si="669"/>
        <v>-3.1746981825745766</v>
      </c>
      <c r="BE2238">
        <f t="shared" si="708"/>
        <v>-21</v>
      </c>
      <c r="BG2238">
        <f t="shared" si="670"/>
        <v>5.7868969256944878</v>
      </c>
      <c r="BI2238">
        <f t="shared" si="709"/>
        <v>0</v>
      </c>
      <c r="BJ2238">
        <f t="shared" si="671"/>
        <v>1</v>
      </c>
      <c r="BL2238" t="e">
        <f t="shared" si="710"/>
        <v>#DIV/0!</v>
      </c>
      <c r="BN2238" t="e">
        <f t="shared" si="672"/>
        <v>#DIV/0!</v>
      </c>
      <c r="EL2238">
        <v>85</v>
      </c>
      <c r="EM2238">
        <f t="shared" si="673"/>
        <v>-285.7513075690336</v>
      </c>
      <c r="EN2238">
        <f t="shared" si="711"/>
        <v>2.8499999999999832</v>
      </c>
      <c r="EO2238" s="8">
        <f t="shared" si="712"/>
        <v>2</v>
      </c>
      <c r="EQ2238">
        <f t="shared" si="713"/>
        <v>0.17364817766693033</v>
      </c>
      <c r="ER2238">
        <f t="shared" si="674"/>
        <v>0.9986996072255625</v>
      </c>
      <c r="ES2238">
        <f t="shared" si="675"/>
        <v>-9.4692352970264508</v>
      </c>
      <c r="ET2238">
        <f t="shared" si="676"/>
        <v>17.660257631345079</v>
      </c>
      <c r="EU2238" s="8">
        <f t="shared" si="714"/>
        <v>4</v>
      </c>
      <c r="EW2238">
        <f t="shared" si="715"/>
        <v>0.34202014332566871</v>
      </c>
      <c r="EX2238">
        <f t="shared" si="677"/>
        <v>0.99441584371801539</v>
      </c>
      <c r="EZ2238">
        <f t="shared" si="678"/>
        <v>17.286082959411889</v>
      </c>
      <c r="FB2238" s="8">
        <f t="shared" si="733"/>
        <v>6</v>
      </c>
      <c r="FD2238">
        <f t="shared" si="716"/>
        <v>0.49999999999999994</v>
      </c>
      <c r="FE2238">
        <f t="shared" si="679"/>
        <v>0.9860254037844387</v>
      </c>
      <c r="FG2238">
        <f t="shared" si="680"/>
        <v>16.670248639404857</v>
      </c>
      <c r="FI2238" s="8">
        <f t="shared" si="717"/>
        <v>9</v>
      </c>
      <c r="FK2238">
        <f t="shared" si="718"/>
        <v>0.64278760968653925</v>
      </c>
      <c r="FL2238">
        <f t="shared" si="681"/>
        <v>0.9974479826061321</v>
      </c>
      <c r="FN2238">
        <f t="shared" si="682"/>
        <v>22.223152266939049</v>
      </c>
      <c r="FP2238" s="8">
        <f t="shared" si="719"/>
        <v>11</v>
      </c>
      <c r="FQ2238" s="8">
        <f t="shared" si="720"/>
        <v>53</v>
      </c>
      <c r="FR2238">
        <f t="shared" si="721"/>
        <v>0.76604444311897801</v>
      </c>
      <c r="FS2238">
        <f t="shared" si="683"/>
        <v>0.97984716465888966</v>
      </c>
      <c r="FT2238" t="e">
        <f t="shared" si="684"/>
        <v>#NUM!</v>
      </c>
      <c r="FU2238" t="e">
        <f t="shared" si="722"/>
        <v>#NUM!</v>
      </c>
      <c r="FW2238" s="8">
        <f t="shared" si="723"/>
        <v>14</v>
      </c>
      <c r="FY2238">
        <f t="shared" si="724"/>
        <v>0.8660254037844386</v>
      </c>
      <c r="FZ2238">
        <f t="shared" si="685"/>
        <v>0.98497422611928565</v>
      </c>
      <c r="GB2238">
        <f t="shared" si="686"/>
        <v>20.014539984388406</v>
      </c>
      <c r="GD2238" s="8">
        <f t="shared" si="725"/>
        <v>17</v>
      </c>
      <c r="GF2238">
        <f t="shared" si="726"/>
        <v>0.93969262078590832</v>
      </c>
      <c r="GG2238">
        <f t="shared" si="687"/>
        <v>0.98101112546008662</v>
      </c>
      <c r="GI2238">
        <f t="shared" si="688"/>
        <v>19.840028985185313</v>
      </c>
      <c r="GK2238" s="8">
        <f t="shared" si="727"/>
        <v>20</v>
      </c>
      <c r="GM2238">
        <f t="shared" si="728"/>
        <v>0.98480775301220802</v>
      </c>
      <c r="GN2238">
        <f t="shared" si="689"/>
        <v>0.96149438007669685</v>
      </c>
      <c r="GP2238">
        <f t="shared" si="690"/>
        <v>18.023394859135646</v>
      </c>
      <c r="GR2238" s="8">
        <f t="shared" si="729"/>
        <v>20</v>
      </c>
      <c r="GT2238">
        <f t="shared" si="730"/>
        <v>0.98480775301220802</v>
      </c>
      <c r="GU2238">
        <f t="shared" si="691"/>
        <v>0.96149438007669685</v>
      </c>
      <c r="GW2238">
        <f t="shared" si="692"/>
        <v>18.023394859135646</v>
      </c>
      <c r="GY2238" s="8">
        <f t="shared" si="731"/>
        <v>25</v>
      </c>
      <c r="HA2238">
        <f t="shared" si="732"/>
        <v>1</v>
      </c>
      <c r="HB2238">
        <f t="shared" si="693"/>
        <v>1</v>
      </c>
      <c r="HD2238">
        <f t="shared" si="694"/>
        <v>25</v>
      </c>
    </row>
    <row r="2239" spans="1:212" x14ac:dyDescent="0.2">
      <c r="A2239">
        <v>86</v>
      </c>
      <c r="B2239">
        <f t="shared" si="653"/>
        <v>86</v>
      </c>
      <c r="C2239">
        <f t="shared" si="736"/>
        <v>-0.17364817766693033</v>
      </c>
      <c r="D2239">
        <f t="shared" si="652"/>
        <v>0.96396997169217635</v>
      </c>
      <c r="E2239">
        <f t="shared" si="695"/>
        <v>3</v>
      </c>
      <c r="G2239">
        <f t="shared" si="654"/>
        <v>-13.297418619832047</v>
      </c>
      <c r="M2239">
        <f t="shared" si="734"/>
        <v>-0.34202014332566871</v>
      </c>
      <c r="N2239">
        <f t="shared" si="655"/>
        <v>0.8712885921207747</v>
      </c>
      <c r="O2239">
        <f t="shared" si="696"/>
        <v>-5</v>
      </c>
      <c r="P2239">
        <f t="shared" si="656"/>
        <v>-10.872961333902383</v>
      </c>
      <c r="Q2239">
        <f t="shared" si="657"/>
        <v>-10.872961333902385</v>
      </c>
      <c r="R2239">
        <f t="shared" si="735"/>
        <v>-0.49999999999999994</v>
      </c>
      <c r="S2239">
        <f t="shared" si="658"/>
        <v>-0.85397459621556104</v>
      </c>
      <c r="U2239">
        <f t="shared" si="697"/>
        <v>-7</v>
      </c>
      <c r="X2239">
        <f t="shared" si="659"/>
        <v>-9.3833939954901346</v>
      </c>
      <c r="Z2239">
        <f t="shared" si="698"/>
        <v>-0.64278760968653925</v>
      </c>
      <c r="AA2239">
        <f t="shared" si="660"/>
        <v>-1.4451449342027169</v>
      </c>
      <c r="AB2239">
        <f t="shared" si="699"/>
        <v>86</v>
      </c>
      <c r="AC2239">
        <f t="shared" si="700"/>
        <v>-10</v>
      </c>
      <c r="AE2239">
        <f t="shared" si="661"/>
        <v>-8.4794981488239323</v>
      </c>
      <c r="AG2239">
        <f t="shared" si="701"/>
        <v>-0.76604444311897801</v>
      </c>
      <c r="AH2239">
        <f t="shared" si="662"/>
        <v>-1.9924052746427452</v>
      </c>
      <c r="AJ2239">
        <f t="shared" si="702"/>
        <v>-12</v>
      </c>
      <c r="AL2239">
        <f t="shared" si="663"/>
        <v>-6.3761020317433292</v>
      </c>
      <c r="AN2239">
        <f t="shared" si="703"/>
        <v>-0.8660254037844386</v>
      </c>
      <c r="AO2239">
        <f t="shared" si="664"/>
        <v>-2.4791273890184682</v>
      </c>
      <c r="AP2239">
        <f t="shared" si="665"/>
        <v>86</v>
      </c>
      <c r="AQ2239">
        <f t="shared" si="704"/>
        <v>-15</v>
      </c>
      <c r="AS2239">
        <f t="shared" si="666"/>
        <v>-3.8619594257254026</v>
      </c>
      <c r="AU2239">
        <f t="shared" si="705"/>
        <v>-0.93969262078590832</v>
      </c>
      <c r="AV2239">
        <f t="shared" si="667"/>
        <v>-2.8905224721778562</v>
      </c>
      <c r="AX2239">
        <f t="shared" si="706"/>
        <v>-18</v>
      </c>
      <c r="AZ2239">
        <f t="shared" si="668"/>
        <v>-7.136236504873715E-2</v>
      </c>
      <c r="BB2239">
        <f t="shared" si="707"/>
        <v>-0.98480775301220802</v>
      </c>
      <c r="BC2239">
        <f t="shared" si="669"/>
        <v>-3.2140904926950649</v>
      </c>
      <c r="BE2239">
        <f t="shared" si="708"/>
        <v>-21</v>
      </c>
      <c r="BG2239">
        <f t="shared" si="670"/>
        <v>5.7868969256944878</v>
      </c>
      <c r="BI2239">
        <f t="shared" si="709"/>
        <v>0</v>
      </c>
      <c r="BJ2239">
        <f t="shared" si="671"/>
        <v>1</v>
      </c>
      <c r="BL2239" t="e">
        <f t="shared" si="710"/>
        <v>#DIV/0!</v>
      </c>
      <c r="BN2239" t="e">
        <f t="shared" si="672"/>
        <v>#DIV/0!</v>
      </c>
      <c r="EL2239">
        <v>86</v>
      </c>
      <c r="EM2239">
        <f t="shared" si="673"/>
        <v>-285.7513075690336</v>
      </c>
      <c r="EN2239">
        <f t="shared" si="711"/>
        <v>2.859999999999983</v>
      </c>
      <c r="EO2239" s="8">
        <f t="shared" si="712"/>
        <v>2</v>
      </c>
      <c r="EQ2239">
        <f t="shared" si="713"/>
        <v>0.17364817766693033</v>
      </c>
      <c r="ER2239">
        <f t="shared" si="674"/>
        <v>0.9986996072255625</v>
      </c>
      <c r="ES2239">
        <f t="shared" si="675"/>
        <v>-9.4692352970264508</v>
      </c>
      <c r="ET2239">
        <f t="shared" si="676"/>
        <v>17.660257631345079</v>
      </c>
      <c r="EU2239" s="8">
        <f t="shared" si="714"/>
        <v>4</v>
      </c>
      <c r="EW2239">
        <f t="shared" si="715"/>
        <v>0.34202014332566871</v>
      </c>
      <c r="EX2239">
        <f t="shared" si="677"/>
        <v>0.99441584371801539</v>
      </c>
      <c r="EZ2239">
        <f t="shared" si="678"/>
        <v>17.286082959411889</v>
      </c>
      <c r="FB2239" s="8">
        <f t="shared" si="733"/>
        <v>6</v>
      </c>
      <c r="FD2239">
        <f t="shared" si="716"/>
        <v>0.49999999999999994</v>
      </c>
      <c r="FE2239">
        <f t="shared" si="679"/>
        <v>0.9860254037844387</v>
      </c>
      <c r="FG2239">
        <f t="shared" si="680"/>
        <v>16.670248639404857</v>
      </c>
      <c r="FI2239" s="8">
        <f t="shared" si="717"/>
        <v>9</v>
      </c>
      <c r="FK2239">
        <f t="shared" si="718"/>
        <v>0.64278760968653925</v>
      </c>
      <c r="FL2239">
        <f t="shared" si="681"/>
        <v>0.9974479826061321</v>
      </c>
      <c r="FN2239">
        <f t="shared" si="682"/>
        <v>22.223152266939049</v>
      </c>
      <c r="FP2239" s="8">
        <f t="shared" si="719"/>
        <v>11</v>
      </c>
      <c r="FQ2239" s="8">
        <f t="shared" si="720"/>
        <v>53</v>
      </c>
      <c r="FR2239">
        <f t="shared" si="721"/>
        <v>0.76604444311897801</v>
      </c>
      <c r="FS2239">
        <f t="shared" si="683"/>
        <v>0.97984716465888966</v>
      </c>
      <c r="FT2239" t="e">
        <f t="shared" si="684"/>
        <v>#NUM!</v>
      </c>
      <c r="FU2239" t="e">
        <f t="shared" si="722"/>
        <v>#NUM!</v>
      </c>
      <c r="FW2239" s="8">
        <f t="shared" si="723"/>
        <v>14</v>
      </c>
      <c r="FY2239">
        <f t="shared" si="724"/>
        <v>0.8660254037844386</v>
      </c>
      <c r="FZ2239">
        <f t="shared" si="685"/>
        <v>0.98497422611928565</v>
      </c>
      <c r="GB2239">
        <f t="shared" si="686"/>
        <v>20.014539984388406</v>
      </c>
      <c r="GD2239" s="8">
        <f t="shared" si="725"/>
        <v>17</v>
      </c>
      <c r="GF2239">
        <f t="shared" si="726"/>
        <v>0.93969262078590832</v>
      </c>
      <c r="GG2239">
        <f t="shared" si="687"/>
        <v>0.98101112546008662</v>
      </c>
      <c r="GI2239">
        <f t="shared" si="688"/>
        <v>19.840028985185313</v>
      </c>
      <c r="GK2239" s="8">
        <f t="shared" si="727"/>
        <v>20</v>
      </c>
      <c r="GM2239">
        <f t="shared" si="728"/>
        <v>0.98480775301220802</v>
      </c>
      <c r="GN2239">
        <f t="shared" si="689"/>
        <v>0.96149438007669685</v>
      </c>
      <c r="GP2239">
        <f t="shared" si="690"/>
        <v>18.023394859135646</v>
      </c>
      <c r="GR2239" s="8">
        <f t="shared" si="729"/>
        <v>20</v>
      </c>
      <c r="GT2239">
        <f t="shared" si="730"/>
        <v>0.98480775301220802</v>
      </c>
      <c r="GU2239">
        <f t="shared" si="691"/>
        <v>0.96149438007669685</v>
      </c>
      <c r="GW2239">
        <f t="shared" si="692"/>
        <v>18.023394859135646</v>
      </c>
      <c r="GY2239" s="8">
        <f t="shared" si="731"/>
        <v>25</v>
      </c>
      <c r="HA2239">
        <f t="shared" si="732"/>
        <v>1</v>
      </c>
      <c r="HB2239">
        <f t="shared" si="693"/>
        <v>1</v>
      </c>
      <c r="HD2239">
        <f t="shared" si="694"/>
        <v>25</v>
      </c>
    </row>
    <row r="2240" spans="1:212" x14ac:dyDescent="0.2">
      <c r="A2240">
        <v>87</v>
      </c>
      <c r="B2240">
        <f t="shared" si="653"/>
        <v>87</v>
      </c>
      <c r="C2240">
        <f t="shared" si="736"/>
        <v>-0.17364817766693033</v>
      </c>
      <c r="D2240">
        <f t="shared" si="652"/>
        <v>0.96396997169217635</v>
      </c>
      <c r="E2240">
        <f t="shared" si="695"/>
        <v>3</v>
      </c>
      <c r="G2240">
        <f t="shared" si="654"/>
        <v>-13.297418619832047</v>
      </c>
      <c r="M2240">
        <f t="shared" si="734"/>
        <v>-0.34202014332566871</v>
      </c>
      <c r="N2240">
        <f t="shared" si="655"/>
        <v>0.8712885921207747</v>
      </c>
      <c r="O2240">
        <f t="shared" si="696"/>
        <v>-5</v>
      </c>
      <c r="P2240">
        <f t="shared" si="656"/>
        <v>-10.872961333902383</v>
      </c>
      <c r="Q2240">
        <f t="shared" si="657"/>
        <v>-10.872961333902385</v>
      </c>
      <c r="R2240">
        <f t="shared" si="735"/>
        <v>-0.49999999999999994</v>
      </c>
      <c r="S2240">
        <f t="shared" si="658"/>
        <v>-0.87397459621556106</v>
      </c>
      <c r="U2240">
        <f t="shared" si="697"/>
        <v>-7</v>
      </c>
      <c r="X2240">
        <f t="shared" si="659"/>
        <v>-9.3833939954901346</v>
      </c>
      <c r="Z2240">
        <f t="shared" si="698"/>
        <v>-0.64278760968653925</v>
      </c>
      <c r="AA2240">
        <f t="shared" si="660"/>
        <v>-1.4708564385901788</v>
      </c>
      <c r="AB2240">
        <f t="shared" si="699"/>
        <v>87</v>
      </c>
      <c r="AC2240">
        <f t="shared" si="700"/>
        <v>-10</v>
      </c>
      <c r="AE2240">
        <f t="shared" si="661"/>
        <v>-8.4794981488239323</v>
      </c>
      <c r="AG2240">
        <f t="shared" si="701"/>
        <v>-0.76604444311897801</v>
      </c>
      <c r="AH2240">
        <f t="shared" si="662"/>
        <v>-2.0230470523675042</v>
      </c>
      <c r="AJ2240">
        <f t="shared" si="702"/>
        <v>-12</v>
      </c>
      <c r="AL2240">
        <f t="shared" si="663"/>
        <v>-6.3761020317433292</v>
      </c>
      <c r="AN2240">
        <f t="shared" si="703"/>
        <v>-0.8660254037844386</v>
      </c>
      <c r="AO2240">
        <f t="shared" si="664"/>
        <v>-2.5137684051698459</v>
      </c>
      <c r="AP2240">
        <f t="shared" si="665"/>
        <v>87</v>
      </c>
      <c r="AQ2240">
        <f t="shared" si="704"/>
        <v>-15</v>
      </c>
      <c r="AS2240">
        <f t="shared" si="666"/>
        <v>-3.8619594257254026</v>
      </c>
      <c r="AU2240">
        <f t="shared" si="705"/>
        <v>-0.93969262078590832</v>
      </c>
      <c r="AV2240">
        <f t="shared" si="667"/>
        <v>-2.9281101770092923</v>
      </c>
      <c r="AX2240">
        <f t="shared" si="706"/>
        <v>-18</v>
      </c>
      <c r="AZ2240">
        <f t="shared" si="668"/>
        <v>-7.136236504873715E-2</v>
      </c>
      <c r="BB2240">
        <f t="shared" si="707"/>
        <v>-0.98480775301220802</v>
      </c>
      <c r="BC2240">
        <f t="shared" si="669"/>
        <v>-3.2534828028155536</v>
      </c>
      <c r="BE2240">
        <f t="shared" si="708"/>
        <v>-21</v>
      </c>
      <c r="BG2240">
        <f t="shared" si="670"/>
        <v>5.7868969256944878</v>
      </c>
      <c r="BI2240">
        <f t="shared" si="709"/>
        <v>0</v>
      </c>
      <c r="BJ2240">
        <f t="shared" si="671"/>
        <v>1</v>
      </c>
      <c r="BL2240" t="e">
        <f t="shared" si="710"/>
        <v>#DIV/0!</v>
      </c>
      <c r="BN2240" t="e">
        <f t="shared" si="672"/>
        <v>#DIV/0!</v>
      </c>
      <c r="EL2240">
        <v>87</v>
      </c>
      <c r="EM2240">
        <f t="shared" si="673"/>
        <v>-285.7513075690336</v>
      </c>
      <c r="EN2240">
        <f t="shared" si="711"/>
        <v>2.8699999999999828</v>
      </c>
      <c r="EO2240" s="8">
        <f t="shared" si="712"/>
        <v>2</v>
      </c>
      <c r="EQ2240">
        <f t="shared" si="713"/>
        <v>0.17364817766693033</v>
      </c>
      <c r="ER2240">
        <f t="shared" si="674"/>
        <v>0.9986996072255625</v>
      </c>
      <c r="ES2240">
        <f t="shared" si="675"/>
        <v>-9.4692352970264508</v>
      </c>
      <c r="ET2240">
        <f t="shared" si="676"/>
        <v>17.660257631345079</v>
      </c>
      <c r="EU2240" s="8">
        <f t="shared" si="714"/>
        <v>4</v>
      </c>
      <c r="EW2240">
        <f t="shared" si="715"/>
        <v>0.34202014332566871</v>
      </c>
      <c r="EX2240">
        <f t="shared" si="677"/>
        <v>0.99441584371801539</v>
      </c>
      <c r="EZ2240">
        <f t="shared" si="678"/>
        <v>17.286082959411889</v>
      </c>
      <c r="FB2240" s="8">
        <f t="shared" si="733"/>
        <v>6</v>
      </c>
      <c r="FD2240">
        <f t="shared" si="716"/>
        <v>0.49999999999999994</v>
      </c>
      <c r="FE2240">
        <f t="shared" si="679"/>
        <v>0.9860254037844387</v>
      </c>
      <c r="FG2240">
        <f t="shared" si="680"/>
        <v>16.670248639404857</v>
      </c>
      <c r="FI2240" s="8">
        <f t="shared" si="717"/>
        <v>9</v>
      </c>
      <c r="FK2240">
        <f t="shared" si="718"/>
        <v>0.64278760968653925</v>
      </c>
      <c r="FL2240">
        <f t="shared" si="681"/>
        <v>0.9974479826061321</v>
      </c>
      <c r="FN2240">
        <f t="shared" si="682"/>
        <v>22.223152266939049</v>
      </c>
      <c r="FP2240" s="8">
        <f t="shared" si="719"/>
        <v>11</v>
      </c>
      <c r="FQ2240" s="8">
        <f t="shared" si="720"/>
        <v>53</v>
      </c>
      <c r="FR2240">
        <f t="shared" si="721"/>
        <v>0.76604444311897801</v>
      </c>
      <c r="FS2240">
        <f t="shared" si="683"/>
        <v>0.97984716465888966</v>
      </c>
      <c r="FT2240" t="e">
        <f t="shared" si="684"/>
        <v>#NUM!</v>
      </c>
      <c r="FU2240" t="e">
        <f t="shared" si="722"/>
        <v>#NUM!</v>
      </c>
      <c r="FW2240" s="8">
        <f t="shared" si="723"/>
        <v>14</v>
      </c>
      <c r="FY2240">
        <f t="shared" si="724"/>
        <v>0.8660254037844386</v>
      </c>
      <c r="FZ2240">
        <f t="shared" si="685"/>
        <v>0.98497422611928565</v>
      </c>
      <c r="GB2240">
        <f t="shared" si="686"/>
        <v>20.014539984388406</v>
      </c>
      <c r="GD2240" s="8">
        <f t="shared" si="725"/>
        <v>17</v>
      </c>
      <c r="GF2240">
        <f t="shared" si="726"/>
        <v>0.93969262078590832</v>
      </c>
      <c r="GG2240">
        <f t="shared" si="687"/>
        <v>0.98101112546008662</v>
      </c>
      <c r="GI2240">
        <f t="shared" si="688"/>
        <v>19.840028985185313</v>
      </c>
      <c r="GK2240" s="8">
        <f t="shared" si="727"/>
        <v>20</v>
      </c>
      <c r="GM2240">
        <f t="shared" si="728"/>
        <v>0.98480775301220802</v>
      </c>
      <c r="GN2240">
        <f t="shared" si="689"/>
        <v>0.96149438007669685</v>
      </c>
      <c r="GP2240">
        <f t="shared" si="690"/>
        <v>18.023394859135646</v>
      </c>
      <c r="GR2240" s="8">
        <f t="shared" si="729"/>
        <v>20</v>
      </c>
      <c r="GT2240">
        <f t="shared" si="730"/>
        <v>0.98480775301220802</v>
      </c>
      <c r="GU2240">
        <f t="shared" si="691"/>
        <v>0.96149438007669685</v>
      </c>
      <c r="GW2240">
        <f t="shared" si="692"/>
        <v>18.023394859135646</v>
      </c>
      <c r="GY2240" s="8">
        <f t="shared" si="731"/>
        <v>25</v>
      </c>
      <c r="HA2240">
        <f t="shared" si="732"/>
        <v>1</v>
      </c>
      <c r="HB2240">
        <f t="shared" si="693"/>
        <v>1</v>
      </c>
      <c r="HD2240">
        <f t="shared" si="694"/>
        <v>25</v>
      </c>
    </row>
    <row r="2241" spans="1:212" x14ac:dyDescent="0.2">
      <c r="A2241">
        <v>88</v>
      </c>
      <c r="B2241">
        <f t="shared" si="653"/>
        <v>88</v>
      </c>
      <c r="C2241">
        <f t="shared" si="736"/>
        <v>-0.17364817766693033</v>
      </c>
      <c r="D2241">
        <f t="shared" si="652"/>
        <v>0.96396997169217635</v>
      </c>
      <c r="E2241">
        <f t="shared" si="695"/>
        <v>3</v>
      </c>
      <c r="G2241">
        <f t="shared" si="654"/>
        <v>-13.297418619832047</v>
      </c>
      <c r="M2241">
        <f t="shared" si="734"/>
        <v>-0.34202014332566871</v>
      </c>
      <c r="N2241">
        <f t="shared" si="655"/>
        <v>0.8712885921207747</v>
      </c>
      <c r="O2241">
        <f t="shared" si="696"/>
        <v>-5</v>
      </c>
      <c r="P2241">
        <f t="shared" si="656"/>
        <v>-10.872961333902383</v>
      </c>
      <c r="Q2241">
        <f t="shared" si="657"/>
        <v>-10.872961333902385</v>
      </c>
      <c r="R2241">
        <f t="shared" si="735"/>
        <v>-0.49999999999999994</v>
      </c>
      <c r="S2241">
        <f t="shared" si="658"/>
        <v>-0.89397459621556108</v>
      </c>
      <c r="U2241">
        <f t="shared" si="697"/>
        <v>-7</v>
      </c>
      <c r="X2241">
        <f t="shared" si="659"/>
        <v>-9.3833939954901346</v>
      </c>
      <c r="Z2241">
        <f t="shared" si="698"/>
        <v>-0.64278760968653925</v>
      </c>
      <c r="AA2241">
        <f t="shared" si="660"/>
        <v>-1.4965679429776402</v>
      </c>
      <c r="AB2241">
        <f t="shared" si="699"/>
        <v>88</v>
      </c>
      <c r="AC2241">
        <f t="shared" si="700"/>
        <v>-10</v>
      </c>
      <c r="AE2241">
        <f t="shared" si="661"/>
        <v>-8.4794981488239323</v>
      </c>
      <c r="AG2241">
        <f t="shared" si="701"/>
        <v>-0.76604444311897801</v>
      </c>
      <c r="AH2241">
        <f t="shared" si="662"/>
        <v>-2.0536888300922631</v>
      </c>
      <c r="AJ2241">
        <f t="shared" si="702"/>
        <v>-12</v>
      </c>
      <c r="AL2241">
        <f t="shared" si="663"/>
        <v>-6.3761020317433292</v>
      </c>
      <c r="AN2241">
        <f t="shared" si="703"/>
        <v>-0.8660254037844386</v>
      </c>
      <c r="AO2241">
        <f t="shared" si="664"/>
        <v>-2.5484094213212236</v>
      </c>
      <c r="AP2241">
        <f t="shared" si="665"/>
        <v>88</v>
      </c>
      <c r="AQ2241">
        <f t="shared" si="704"/>
        <v>-15</v>
      </c>
      <c r="AS2241">
        <f t="shared" si="666"/>
        <v>-3.8619594257254026</v>
      </c>
      <c r="AU2241">
        <f t="shared" si="705"/>
        <v>-0.93969262078590832</v>
      </c>
      <c r="AV2241">
        <f t="shared" si="667"/>
        <v>-2.9656978818407285</v>
      </c>
      <c r="AX2241">
        <f t="shared" si="706"/>
        <v>-18</v>
      </c>
      <c r="AZ2241">
        <f t="shared" si="668"/>
        <v>-7.136236504873715E-2</v>
      </c>
      <c r="BB2241">
        <f t="shared" si="707"/>
        <v>-0.98480775301220802</v>
      </c>
      <c r="BC2241">
        <f t="shared" si="669"/>
        <v>-3.2928751129360418</v>
      </c>
      <c r="BE2241">
        <f t="shared" si="708"/>
        <v>-21</v>
      </c>
      <c r="BG2241">
        <f t="shared" si="670"/>
        <v>5.7868969256944878</v>
      </c>
      <c r="BI2241">
        <f t="shared" si="709"/>
        <v>0</v>
      </c>
      <c r="BJ2241">
        <f t="shared" si="671"/>
        <v>1</v>
      </c>
      <c r="BL2241" t="e">
        <f t="shared" si="710"/>
        <v>#DIV/0!</v>
      </c>
      <c r="BN2241" t="e">
        <f t="shared" si="672"/>
        <v>#DIV/0!</v>
      </c>
      <c r="EL2241">
        <v>88</v>
      </c>
      <c r="EM2241">
        <f t="shared" si="673"/>
        <v>-285.7513075690336</v>
      </c>
      <c r="EN2241">
        <f t="shared" si="711"/>
        <v>2.8799999999999826</v>
      </c>
      <c r="EO2241" s="8">
        <f t="shared" si="712"/>
        <v>2</v>
      </c>
      <c r="EQ2241">
        <f t="shared" si="713"/>
        <v>0.17364817766693033</v>
      </c>
      <c r="ER2241">
        <f t="shared" si="674"/>
        <v>0.9986996072255625</v>
      </c>
      <c r="ES2241">
        <f t="shared" si="675"/>
        <v>-9.4692352970264508</v>
      </c>
      <c r="ET2241">
        <f t="shared" si="676"/>
        <v>17.660257631345079</v>
      </c>
      <c r="EU2241" s="8">
        <f t="shared" si="714"/>
        <v>4</v>
      </c>
      <c r="EW2241">
        <f t="shared" si="715"/>
        <v>0.34202014332566871</v>
      </c>
      <c r="EX2241">
        <f t="shared" si="677"/>
        <v>0.99441584371801539</v>
      </c>
      <c r="EZ2241">
        <f t="shared" si="678"/>
        <v>17.286082959411889</v>
      </c>
      <c r="FB2241" s="8">
        <f t="shared" si="733"/>
        <v>6</v>
      </c>
      <c r="FD2241">
        <f t="shared" si="716"/>
        <v>0.49999999999999994</v>
      </c>
      <c r="FE2241">
        <f t="shared" si="679"/>
        <v>0.9860254037844387</v>
      </c>
      <c r="FG2241">
        <f t="shared" si="680"/>
        <v>16.670248639404857</v>
      </c>
      <c r="FI2241" s="8">
        <f t="shared" si="717"/>
        <v>9</v>
      </c>
      <c r="FK2241">
        <f t="shared" si="718"/>
        <v>0.64278760968653925</v>
      </c>
      <c r="FL2241">
        <f t="shared" si="681"/>
        <v>0.9974479826061321</v>
      </c>
      <c r="FN2241">
        <f t="shared" si="682"/>
        <v>22.223152266939049</v>
      </c>
      <c r="FP2241" s="8">
        <f t="shared" si="719"/>
        <v>11</v>
      </c>
      <c r="FQ2241" s="8">
        <f t="shared" si="720"/>
        <v>53</v>
      </c>
      <c r="FR2241">
        <f t="shared" si="721"/>
        <v>0.76604444311897801</v>
      </c>
      <c r="FS2241">
        <f t="shared" si="683"/>
        <v>0.97984716465888966</v>
      </c>
      <c r="FT2241" t="e">
        <f t="shared" si="684"/>
        <v>#NUM!</v>
      </c>
      <c r="FU2241" t="e">
        <f t="shared" si="722"/>
        <v>#NUM!</v>
      </c>
      <c r="FW2241" s="8">
        <f t="shared" si="723"/>
        <v>14</v>
      </c>
      <c r="FY2241">
        <f t="shared" si="724"/>
        <v>0.8660254037844386</v>
      </c>
      <c r="FZ2241">
        <f t="shared" si="685"/>
        <v>0.98497422611928565</v>
      </c>
      <c r="GB2241">
        <f t="shared" si="686"/>
        <v>20.014539984388406</v>
      </c>
      <c r="GD2241" s="8">
        <f t="shared" si="725"/>
        <v>17</v>
      </c>
      <c r="GF2241">
        <f t="shared" si="726"/>
        <v>0.93969262078590832</v>
      </c>
      <c r="GG2241">
        <f t="shared" si="687"/>
        <v>0.98101112546008662</v>
      </c>
      <c r="GI2241">
        <f t="shared" si="688"/>
        <v>19.840028985185313</v>
      </c>
      <c r="GK2241" s="8">
        <f t="shared" si="727"/>
        <v>20</v>
      </c>
      <c r="GM2241">
        <f t="shared" si="728"/>
        <v>0.98480775301220802</v>
      </c>
      <c r="GN2241">
        <f t="shared" si="689"/>
        <v>0.96149438007669685</v>
      </c>
      <c r="GP2241">
        <f t="shared" si="690"/>
        <v>18.023394859135646</v>
      </c>
      <c r="GR2241" s="8">
        <f t="shared" si="729"/>
        <v>20</v>
      </c>
      <c r="GT2241">
        <f t="shared" si="730"/>
        <v>0.98480775301220802</v>
      </c>
      <c r="GU2241">
        <f t="shared" si="691"/>
        <v>0.96149438007669685</v>
      </c>
      <c r="GW2241">
        <f t="shared" si="692"/>
        <v>18.023394859135646</v>
      </c>
      <c r="GY2241" s="8">
        <f t="shared" si="731"/>
        <v>25</v>
      </c>
      <c r="HA2241">
        <f t="shared" si="732"/>
        <v>1</v>
      </c>
      <c r="HB2241">
        <f t="shared" si="693"/>
        <v>1</v>
      </c>
      <c r="HD2241">
        <f t="shared" si="694"/>
        <v>25</v>
      </c>
    </row>
    <row r="2242" spans="1:212" x14ac:dyDescent="0.2">
      <c r="A2242">
        <v>89</v>
      </c>
      <c r="B2242">
        <f t="shared" si="653"/>
        <v>89</v>
      </c>
      <c r="C2242">
        <f t="shared" si="736"/>
        <v>-0.17364817766693033</v>
      </c>
      <c r="D2242">
        <f t="shared" si="652"/>
        <v>0.96396997169217635</v>
      </c>
      <c r="E2242">
        <f t="shared" si="695"/>
        <v>3</v>
      </c>
      <c r="G2242">
        <f t="shared" si="654"/>
        <v>-13.297418619832047</v>
      </c>
      <c r="M2242">
        <f t="shared" si="734"/>
        <v>-0.34202014332566871</v>
      </c>
      <c r="N2242">
        <f t="shared" si="655"/>
        <v>0.8712885921207747</v>
      </c>
      <c r="O2242">
        <f t="shared" si="696"/>
        <v>-5</v>
      </c>
      <c r="P2242">
        <f t="shared" si="656"/>
        <v>-10.872961333902383</v>
      </c>
      <c r="Q2242">
        <f t="shared" si="657"/>
        <v>-10.872961333902385</v>
      </c>
      <c r="R2242">
        <f t="shared" si="735"/>
        <v>-0.49999999999999994</v>
      </c>
      <c r="S2242">
        <f t="shared" si="658"/>
        <v>-0.9139745962155611</v>
      </c>
      <c r="U2242">
        <f t="shared" si="697"/>
        <v>-7</v>
      </c>
      <c r="X2242">
        <f t="shared" si="659"/>
        <v>-9.3833939954901346</v>
      </c>
      <c r="Z2242">
        <f t="shared" si="698"/>
        <v>-0.64278760968653925</v>
      </c>
      <c r="AA2242">
        <f t="shared" si="660"/>
        <v>-1.5222794473651016</v>
      </c>
      <c r="AB2242">
        <f t="shared" si="699"/>
        <v>89</v>
      </c>
      <c r="AC2242">
        <f t="shared" si="700"/>
        <v>-10</v>
      </c>
      <c r="AE2242">
        <f t="shared" si="661"/>
        <v>-8.4794981488239323</v>
      </c>
      <c r="AG2242">
        <f t="shared" si="701"/>
        <v>-0.76604444311897801</v>
      </c>
      <c r="AH2242">
        <f t="shared" si="662"/>
        <v>-2.0843306078170225</v>
      </c>
      <c r="AJ2242">
        <f t="shared" si="702"/>
        <v>-12</v>
      </c>
      <c r="AL2242">
        <f t="shared" si="663"/>
        <v>-6.3761020317433292</v>
      </c>
      <c r="AN2242">
        <f t="shared" si="703"/>
        <v>-0.8660254037844386</v>
      </c>
      <c r="AO2242">
        <f t="shared" si="664"/>
        <v>-2.5830504374726009</v>
      </c>
      <c r="AP2242">
        <f t="shared" si="665"/>
        <v>89</v>
      </c>
      <c r="AQ2242">
        <f t="shared" si="704"/>
        <v>-15</v>
      </c>
      <c r="AS2242">
        <f t="shared" si="666"/>
        <v>-3.8619594257254026</v>
      </c>
      <c r="AU2242">
        <f t="shared" si="705"/>
        <v>-0.93969262078590832</v>
      </c>
      <c r="AV2242">
        <f t="shared" si="667"/>
        <v>-3.0032855866721651</v>
      </c>
      <c r="AX2242">
        <f t="shared" si="706"/>
        <v>-18</v>
      </c>
      <c r="AZ2242">
        <f t="shared" si="668"/>
        <v>-7.136236504873715E-2</v>
      </c>
      <c r="BB2242">
        <f t="shared" si="707"/>
        <v>-0.98480775301220802</v>
      </c>
      <c r="BC2242">
        <f t="shared" si="669"/>
        <v>-3.3322674230565301</v>
      </c>
      <c r="BE2242">
        <f t="shared" si="708"/>
        <v>-21</v>
      </c>
      <c r="BG2242">
        <f t="shared" si="670"/>
        <v>5.7868969256944878</v>
      </c>
      <c r="BI2242">
        <f t="shared" si="709"/>
        <v>0</v>
      </c>
      <c r="BJ2242">
        <f t="shared" si="671"/>
        <v>1</v>
      </c>
      <c r="BL2242" t="e">
        <f t="shared" si="710"/>
        <v>#DIV/0!</v>
      </c>
      <c r="BN2242" t="e">
        <f t="shared" si="672"/>
        <v>#DIV/0!</v>
      </c>
      <c r="EL2242">
        <v>89</v>
      </c>
      <c r="EM2242">
        <f t="shared" si="673"/>
        <v>-285.7513075690336</v>
      </c>
      <c r="EN2242">
        <f t="shared" si="711"/>
        <v>2.8899999999999824</v>
      </c>
      <c r="EO2242" s="8">
        <f t="shared" si="712"/>
        <v>2</v>
      </c>
      <c r="EQ2242">
        <f t="shared" si="713"/>
        <v>0.17364817766693033</v>
      </c>
      <c r="ER2242">
        <f t="shared" si="674"/>
        <v>0.9986996072255625</v>
      </c>
      <c r="ES2242">
        <f t="shared" si="675"/>
        <v>-9.4692352970264508</v>
      </c>
      <c r="ET2242">
        <f t="shared" si="676"/>
        <v>17.660257631345079</v>
      </c>
      <c r="EU2242" s="8">
        <f t="shared" si="714"/>
        <v>4</v>
      </c>
      <c r="EW2242">
        <f t="shared" si="715"/>
        <v>0.34202014332566871</v>
      </c>
      <c r="EX2242">
        <f t="shared" si="677"/>
        <v>0.99441584371801539</v>
      </c>
      <c r="EZ2242">
        <f t="shared" si="678"/>
        <v>17.286082959411889</v>
      </c>
      <c r="FB2242" s="8">
        <f t="shared" si="733"/>
        <v>6</v>
      </c>
      <c r="FD2242">
        <f t="shared" si="716"/>
        <v>0.49999999999999994</v>
      </c>
      <c r="FE2242">
        <f t="shared" si="679"/>
        <v>0.9860254037844387</v>
      </c>
      <c r="FG2242">
        <f t="shared" si="680"/>
        <v>16.670248639404857</v>
      </c>
      <c r="FI2242" s="8">
        <f t="shared" si="717"/>
        <v>9</v>
      </c>
      <c r="FK2242">
        <f t="shared" si="718"/>
        <v>0.64278760968653925</v>
      </c>
      <c r="FL2242">
        <f t="shared" si="681"/>
        <v>0.9974479826061321</v>
      </c>
      <c r="FN2242">
        <f t="shared" si="682"/>
        <v>22.223152266939049</v>
      </c>
      <c r="FP2242" s="8">
        <f t="shared" si="719"/>
        <v>11</v>
      </c>
      <c r="FQ2242" s="8">
        <f t="shared" si="720"/>
        <v>53</v>
      </c>
      <c r="FR2242">
        <f t="shared" si="721"/>
        <v>0.76604444311897801</v>
      </c>
      <c r="FS2242">
        <f t="shared" si="683"/>
        <v>0.97984716465888966</v>
      </c>
      <c r="FT2242" t="e">
        <f t="shared" si="684"/>
        <v>#NUM!</v>
      </c>
      <c r="FU2242" t="e">
        <f t="shared" si="722"/>
        <v>#NUM!</v>
      </c>
      <c r="FW2242" s="8">
        <f t="shared" si="723"/>
        <v>14</v>
      </c>
      <c r="FY2242">
        <f t="shared" si="724"/>
        <v>0.8660254037844386</v>
      </c>
      <c r="FZ2242">
        <f t="shared" si="685"/>
        <v>0.98497422611928565</v>
      </c>
      <c r="GB2242">
        <f t="shared" si="686"/>
        <v>20.014539984388406</v>
      </c>
      <c r="GD2242" s="8">
        <f t="shared" si="725"/>
        <v>17</v>
      </c>
      <c r="GF2242">
        <f t="shared" si="726"/>
        <v>0.93969262078590832</v>
      </c>
      <c r="GG2242">
        <f t="shared" si="687"/>
        <v>0.98101112546008662</v>
      </c>
      <c r="GI2242">
        <f t="shared" si="688"/>
        <v>19.840028985185313</v>
      </c>
      <c r="GK2242" s="8">
        <f t="shared" si="727"/>
        <v>20</v>
      </c>
      <c r="GM2242">
        <f t="shared" si="728"/>
        <v>0.98480775301220802</v>
      </c>
      <c r="GN2242">
        <f t="shared" si="689"/>
        <v>0.96149438007669685</v>
      </c>
      <c r="GP2242">
        <f t="shared" si="690"/>
        <v>18.023394859135646</v>
      </c>
      <c r="GR2242" s="8">
        <f t="shared" si="729"/>
        <v>20</v>
      </c>
      <c r="GT2242">
        <f t="shared" si="730"/>
        <v>0.98480775301220802</v>
      </c>
      <c r="GU2242">
        <f t="shared" si="691"/>
        <v>0.96149438007669685</v>
      </c>
      <c r="GW2242">
        <f t="shared" si="692"/>
        <v>18.023394859135646</v>
      </c>
      <c r="GY2242" s="8">
        <f t="shared" si="731"/>
        <v>25</v>
      </c>
      <c r="HA2242">
        <f t="shared" si="732"/>
        <v>1</v>
      </c>
      <c r="HB2242">
        <f t="shared" si="693"/>
        <v>1</v>
      </c>
      <c r="HD2242">
        <f t="shared" si="694"/>
        <v>25</v>
      </c>
    </row>
    <row r="2243" spans="1:212" x14ac:dyDescent="0.2">
      <c r="A2243">
        <v>90</v>
      </c>
      <c r="B2243">
        <f t="shared" si="653"/>
        <v>90</v>
      </c>
      <c r="C2243">
        <f t="shared" si="736"/>
        <v>-0.17364817766693033</v>
      </c>
      <c r="D2243">
        <f t="shared" si="652"/>
        <v>0.96396997169217635</v>
      </c>
      <c r="E2243">
        <f t="shared" si="695"/>
        <v>3</v>
      </c>
      <c r="G2243">
        <f t="shared" si="654"/>
        <v>-13.297418619832047</v>
      </c>
      <c r="M2243">
        <f t="shared" si="734"/>
        <v>-0.34202014332566871</v>
      </c>
      <c r="N2243">
        <f t="shared" si="655"/>
        <v>0.8712885921207747</v>
      </c>
      <c r="O2243">
        <f t="shared" si="696"/>
        <v>-5</v>
      </c>
      <c r="P2243">
        <f t="shared" si="656"/>
        <v>-10.872961333902383</v>
      </c>
      <c r="Q2243">
        <f t="shared" si="657"/>
        <v>-10.872961333902385</v>
      </c>
      <c r="R2243">
        <f t="shared" si="735"/>
        <v>-0.49999999999999994</v>
      </c>
      <c r="S2243">
        <f t="shared" si="658"/>
        <v>-0.93397459621556111</v>
      </c>
      <c r="U2243">
        <f t="shared" si="697"/>
        <v>-7</v>
      </c>
      <c r="X2243">
        <f t="shared" si="659"/>
        <v>-9.3833939954901346</v>
      </c>
      <c r="Z2243">
        <f t="shared" si="698"/>
        <v>-0.64278760968653925</v>
      </c>
      <c r="AA2243">
        <f t="shared" si="660"/>
        <v>-1.5479909517525634</v>
      </c>
      <c r="AB2243">
        <f t="shared" si="699"/>
        <v>90</v>
      </c>
      <c r="AC2243">
        <f t="shared" si="700"/>
        <v>-10</v>
      </c>
      <c r="AE2243">
        <f t="shared" si="661"/>
        <v>-8.4794981488239323</v>
      </c>
      <c r="AG2243">
        <f t="shared" si="701"/>
        <v>-0.76604444311897801</v>
      </c>
      <c r="AH2243">
        <f t="shared" si="662"/>
        <v>-2.1149723855417815</v>
      </c>
      <c r="AJ2243">
        <f t="shared" si="702"/>
        <v>-12</v>
      </c>
      <c r="AL2243">
        <f t="shared" si="663"/>
        <v>-6.3761020317433292</v>
      </c>
      <c r="AN2243">
        <f t="shared" si="703"/>
        <v>-0.8660254037844386</v>
      </c>
      <c r="AO2243">
        <f t="shared" si="664"/>
        <v>-2.6176914536239786</v>
      </c>
      <c r="AP2243">
        <f t="shared" si="665"/>
        <v>90</v>
      </c>
      <c r="AQ2243">
        <f t="shared" si="704"/>
        <v>-15</v>
      </c>
      <c r="AS2243">
        <f t="shared" si="666"/>
        <v>-3.8619594257254026</v>
      </c>
      <c r="AU2243">
        <f t="shared" si="705"/>
        <v>-0.93969262078590832</v>
      </c>
      <c r="AV2243">
        <f t="shared" si="667"/>
        <v>-3.0408732915036012</v>
      </c>
      <c r="AX2243">
        <f t="shared" si="706"/>
        <v>-18</v>
      </c>
      <c r="AZ2243">
        <f t="shared" si="668"/>
        <v>-7.136236504873715E-2</v>
      </c>
      <c r="BB2243">
        <f t="shared" si="707"/>
        <v>-0.98480775301220802</v>
      </c>
      <c r="BC2243">
        <f t="shared" si="669"/>
        <v>-3.3716597331770184</v>
      </c>
      <c r="BE2243">
        <f t="shared" si="708"/>
        <v>-21</v>
      </c>
      <c r="BG2243">
        <f t="shared" si="670"/>
        <v>5.7868969256944878</v>
      </c>
      <c r="BI2243">
        <f t="shared" si="709"/>
        <v>0</v>
      </c>
      <c r="BJ2243">
        <f t="shared" si="671"/>
        <v>1</v>
      </c>
      <c r="BL2243" t="e">
        <f t="shared" si="710"/>
        <v>#DIV/0!</v>
      </c>
      <c r="BN2243" t="e">
        <f t="shared" si="672"/>
        <v>#DIV/0!</v>
      </c>
      <c r="EL2243">
        <v>90</v>
      </c>
      <c r="EM2243">
        <f t="shared" si="673"/>
        <v>-285.7513075690336</v>
      </c>
      <c r="EN2243">
        <f t="shared" si="711"/>
        <v>2.8999999999999821</v>
      </c>
      <c r="EO2243" s="8">
        <f t="shared" si="712"/>
        <v>2</v>
      </c>
      <c r="EQ2243">
        <f t="shared" si="713"/>
        <v>0.17364817766693033</v>
      </c>
      <c r="ER2243">
        <f t="shared" si="674"/>
        <v>0.9986996072255625</v>
      </c>
      <c r="ES2243">
        <f t="shared" si="675"/>
        <v>-9.4692352970264508</v>
      </c>
      <c r="ET2243">
        <f t="shared" si="676"/>
        <v>17.660257631345079</v>
      </c>
      <c r="EU2243" s="8">
        <f t="shared" si="714"/>
        <v>4</v>
      </c>
      <c r="EW2243">
        <f t="shared" si="715"/>
        <v>0.34202014332566871</v>
      </c>
      <c r="EX2243">
        <f t="shared" si="677"/>
        <v>0.99441584371801539</v>
      </c>
      <c r="EZ2243">
        <f t="shared" si="678"/>
        <v>17.286082959411889</v>
      </c>
      <c r="FB2243" s="8">
        <f t="shared" si="733"/>
        <v>6</v>
      </c>
      <c r="FD2243">
        <f t="shared" si="716"/>
        <v>0.49999999999999994</v>
      </c>
      <c r="FE2243">
        <f t="shared" si="679"/>
        <v>0.9860254037844387</v>
      </c>
      <c r="FG2243">
        <f t="shared" si="680"/>
        <v>16.670248639404857</v>
      </c>
      <c r="FI2243" s="8">
        <f t="shared" si="717"/>
        <v>9</v>
      </c>
      <c r="FK2243">
        <f t="shared" si="718"/>
        <v>0.64278760968653925</v>
      </c>
      <c r="FL2243">
        <f t="shared" si="681"/>
        <v>0.9974479826061321</v>
      </c>
      <c r="FN2243">
        <f t="shared" si="682"/>
        <v>22.223152266939049</v>
      </c>
      <c r="FP2243" s="8">
        <f t="shared" si="719"/>
        <v>11</v>
      </c>
      <c r="FQ2243" s="8">
        <f t="shared" si="720"/>
        <v>53</v>
      </c>
      <c r="FR2243">
        <f t="shared" si="721"/>
        <v>0.76604444311897801</v>
      </c>
      <c r="FS2243">
        <f t="shared" si="683"/>
        <v>0.97984716465888966</v>
      </c>
      <c r="FT2243" t="e">
        <f t="shared" si="684"/>
        <v>#NUM!</v>
      </c>
      <c r="FU2243" t="e">
        <f t="shared" si="722"/>
        <v>#NUM!</v>
      </c>
      <c r="FW2243" s="8">
        <f t="shared" si="723"/>
        <v>14</v>
      </c>
      <c r="FY2243">
        <f t="shared" si="724"/>
        <v>0.8660254037844386</v>
      </c>
      <c r="FZ2243">
        <f t="shared" si="685"/>
        <v>0.98497422611928565</v>
      </c>
      <c r="GB2243">
        <f t="shared" si="686"/>
        <v>20.014539984388406</v>
      </c>
      <c r="GD2243" s="8">
        <f t="shared" si="725"/>
        <v>17</v>
      </c>
      <c r="GF2243">
        <f t="shared" si="726"/>
        <v>0.93969262078590832</v>
      </c>
      <c r="GG2243">
        <f t="shared" si="687"/>
        <v>0.98101112546008662</v>
      </c>
      <c r="GI2243">
        <f t="shared" si="688"/>
        <v>19.840028985185313</v>
      </c>
      <c r="GK2243" s="8">
        <f t="shared" si="727"/>
        <v>20</v>
      </c>
      <c r="GM2243">
        <f t="shared" si="728"/>
        <v>0.98480775301220802</v>
      </c>
      <c r="GN2243">
        <f t="shared" si="689"/>
        <v>0.96149438007669685</v>
      </c>
      <c r="GP2243">
        <f t="shared" si="690"/>
        <v>18.023394859135646</v>
      </c>
      <c r="GR2243" s="8">
        <f t="shared" si="729"/>
        <v>20</v>
      </c>
      <c r="GT2243">
        <f t="shared" si="730"/>
        <v>0.98480775301220802</v>
      </c>
      <c r="GU2243">
        <f t="shared" si="691"/>
        <v>0.96149438007669685</v>
      </c>
      <c r="GW2243">
        <f t="shared" si="692"/>
        <v>18.023394859135646</v>
      </c>
      <c r="GY2243" s="8">
        <f t="shared" si="731"/>
        <v>25</v>
      </c>
      <c r="HA2243">
        <f t="shared" si="732"/>
        <v>1</v>
      </c>
      <c r="HB2243">
        <f t="shared" si="693"/>
        <v>1</v>
      </c>
      <c r="HD2243">
        <f t="shared" si="694"/>
        <v>25</v>
      </c>
    </row>
    <row r="2244" spans="1:212" x14ac:dyDescent="0.2">
      <c r="A2244">
        <v>91</v>
      </c>
      <c r="B2244">
        <f t="shared" si="653"/>
        <v>91</v>
      </c>
      <c r="C2244">
        <f t="shared" si="736"/>
        <v>-0.17364817766693033</v>
      </c>
      <c r="D2244">
        <f t="shared" si="652"/>
        <v>0.96396997169217635</v>
      </c>
      <c r="E2244">
        <f t="shared" si="695"/>
        <v>3</v>
      </c>
      <c r="G2244">
        <f t="shared" si="654"/>
        <v>-13.297418619832047</v>
      </c>
      <c r="M2244">
        <f t="shared" si="734"/>
        <v>-0.34202014332566871</v>
      </c>
      <c r="N2244">
        <f t="shared" si="655"/>
        <v>0.8712885921207747</v>
      </c>
      <c r="O2244">
        <f t="shared" si="696"/>
        <v>-5</v>
      </c>
      <c r="P2244">
        <f t="shared" si="656"/>
        <v>-10.872961333902383</v>
      </c>
      <c r="Q2244">
        <f t="shared" si="657"/>
        <v>-10.872961333902385</v>
      </c>
      <c r="R2244">
        <f t="shared" si="735"/>
        <v>-0.49999999999999994</v>
      </c>
      <c r="S2244">
        <f t="shared" si="658"/>
        <v>-0.95397459621556091</v>
      </c>
      <c r="U2244">
        <f t="shared" si="697"/>
        <v>-7</v>
      </c>
      <c r="X2244">
        <f t="shared" si="659"/>
        <v>-9.3833939954901346</v>
      </c>
      <c r="Z2244">
        <f t="shared" si="698"/>
        <v>-0.64278760968653925</v>
      </c>
      <c r="AA2244">
        <f t="shared" si="660"/>
        <v>-1.5737024561400248</v>
      </c>
      <c r="AB2244">
        <f t="shared" si="699"/>
        <v>91</v>
      </c>
      <c r="AC2244">
        <f t="shared" si="700"/>
        <v>-10</v>
      </c>
      <c r="AE2244">
        <f t="shared" si="661"/>
        <v>-8.4794981488239323</v>
      </c>
      <c r="AG2244">
        <f t="shared" si="701"/>
        <v>-0.76604444311897801</v>
      </c>
      <c r="AH2244">
        <f t="shared" si="662"/>
        <v>-2.1456141632665404</v>
      </c>
      <c r="AJ2244">
        <f t="shared" si="702"/>
        <v>-12</v>
      </c>
      <c r="AL2244">
        <f t="shared" si="663"/>
        <v>-6.3761020317433292</v>
      </c>
      <c r="AN2244">
        <f t="shared" si="703"/>
        <v>-0.8660254037844386</v>
      </c>
      <c r="AO2244">
        <f t="shared" si="664"/>
        <v>-2.6523324697753559</v>
      </c>
      <c r="AP2244">
        <f t="shared" si="665"/>
        <v>91</v>
      </c>
      <c r="AQ2244">
        <f t="shared" si="704"/>
        <v>-15</v>
      </c>
      <c r="AS2244">
        <f t="shared" si="666"/>
        <v>-3.8619594257254026</v>
      </c>
      <c r="AU2244">
        <f t="shared" si="705"/>
        <v>-0.93969262078590832</v>
      </c>
      <c r="AV2244">
        <f t="shared" si="667"/>
        <v>-3.0784609963350378</v>
      </c>
      <c r="AX2244">
        <f t="shared" si="706"/>
        <v>-18</v>
      </c>
      <c r="AZ2244">
        <f t="shared" si="668"/>
        <v>-7.136236504873715E-2</v>
      </c>
      <c r="BB2244">
        <f t="shared" si="707"/>
        <v>-0.98480775301220802</v>
      </c>
      <c r="BC2244">
        <f t="shared" si="669"/>
        <v>-3.4110520432975067</v>
      </c>
      <c r="BE2244">
        <f t="shared" si="708"/>
        <v>-21</v>
      </c>
      <c r="BG2244">
        <f t="shared" si="670"/>
        <v>5.7868969256944878</v>
      </c>
      <c r="BI2244">
        <f t="shared" si="709"/>
        <v>0</v>
      </c>
      <c r="BJ2244">
        <f t="shared" si="671"/>
        <v>1</v>
      </c>
      <c r="BL2244" t="e">
        <f t="shared" si="710"/>
        <v>#DIV/0!</v>
      </c>
      <c r="BN2244" t="e">
        <f t="shared" si="672"/>
        <v>#DIV/0!</v>
      </c>
      <c r="EL2244">
        <v>91</v>
      </c>
      <c r="EM2244">
        <f t="shared" si="673"/>
        <v>-285.7513075690336</v>
      </c>
      <c r="EN2244">
        <f t="shared" si="711"/>
        <v>2.9099999999999819</v>
      </c>
      <c r="EO2244" s="8">
        <f t="shared" si="712"/>
        <v>2</v>
      </c>
      <c r="EQ2244">
        <f t="shared" si="713"/>
        <v>0.17364817766693033</v>
      </c>
      <c r="ER2244">
        <f t="shared" si="674"/>
        <v>0.9986996072255625</v>
      </c>
      <c r="ES2244">
        <f t="shared" si="675"/>
        <v>-9.4692352970264508</v>
      </c>
      <c r="ET2244">
        <f t="shared" si="676"/>
        <v>17.660257631345079</v>
      </c>
      <c r="EU2244" s="8">
        <f t="shared" si="714"/>
        <v>4</v>
      </c>
      <c r="EW2244">
        <f t="shared" si="715"/>
        <v>0.34202014332566871</v>
      </c>
      <c r="EX2244">
        <f t="shared" si="677"/>
        <v>0.99441584371801539</v>
      </c>
      <c r="EZ2244">
        <f t="shared" si="678"/>
        <v>17.286082959411889</v>
      </c>
      <c r="FB2244" s="8">
        <f t="shared" si="733"/>
        <v>6</v>
      </c>
      <c r="FD2244">
        <f t="shared" si="716"/>
        <v>0.49999999999999994</v>
      </c>
      <c r="FE2244">
        <f t="shared" si="679"/>
        <v>0.9860254037844387</v>
      </c>
      <c r="FG2244">
        <f t="shared" si="680"/>
        <v>16.670248639404857</v>
      </c>
      <c r="FI2244" s="8">
        <f t="shared" si="717"/>
        <v>9</v>
      </c>
      <c r="FK2244">
        <f t="shared" si="718"/>
        <v>0.64278760968653925</v>
      </c>
      <c r="FL2244">
        <f t="shared" si="681"/>
        <v>0.9974479826061321</v>
      </c>
      <c r="FN2244">
        <f t="shared" si="682"/>
        <v>22.223152266939049</v>
      </c>
      <c r="FP2244" s="8">
        <f t="shared" si="719"/>
        <v>11</v>
      </c>
      <c r="FQ2244" s="8">
        <f t="shared" si="720"/>
        <v>53</v>
      </c>
      <c r="FR2244">
        <f t="shared" si="721"/>
        <v>0.76604444311897801</v>
      </c>
      <c r="FS2244">
        <f t="shared" si="683"/>
        <v>0.97984716465888966</v>
      </c>
      <c r="FT2244" t="e">
        <f t="shared" si="684"/>
        <v>#NUM!</v>
      </c>
      <c r="FU2244" t="e">
        <f t="shared" si="722"/>
        <v>#NUM!</v>
      </c>
      <c r="FW2244" s="8">
        <f t="shared" si="723"/>
        <v>14</v>
      </c>
      <c r="FY2244">
        <f t="shared" si="724"/>
        <v>0.8660254037844386</v>
      </c>
      <c r="FZ2244">
        <f t="shared" si="685"/>
        <v>0.98497422611928565</v>
      </c>
      <c r="GB2244">
        <f t="shared" si="686"/>
        <v>20.014539984388406</v>
      </c>
      <c r="GD2244" s="8">
        <f t="shared" si="725"/>
        <v>17</v>
      </c>
      <c r="GF2244">
        <f t="shared" si="726"/>
        <v>0.93969262078590832</v>
      </c>
      <c r="GG2244">
        <f t="shared" si="687"/>
        <v>0.98101112546008662</v>
      </c>
      <c r="GI2244">
        <f t="shared" si="688"/>
        <v>19.840028985185313</v>
      </c>
      <c r="GK2244" s="8">
        <f t="shared" si="727"/>
        <v>20</v>
      </c>
      <c r="GM2244">
        <f t="shared" si="728"/>
        <v>0.98480775301220802</v>
      </c>
      <c r="GN2244">
        <f t="shared" si="689"/>
        <v>0.96149438007669685</v>
      </c>
      <c r="GP2244">
        <f t="shared" si="690"/>
        <v>18.023394859135646</v>
      </c>
      <c r="GR2244" s="8">
        <f t="shared" si="729"/>
        <v>20</v>
      </c>
      <c r="GT2244">
        <f t="shared" si="730"/>
        <v>0.98480775301220802</v>
      </c>
      <c r="GU2244">
        <f t="shared" si="691"/>
        <v>0.96149438007669685</v>
      </c>
      <c r="GW2244">
        <f t="shared" si="692"/>
        <v>18.023394859135646</v>
      </c>
      <c r="GY2244" s="8">
        <f t="shared" si="731"/>
        <v>25</v>
      </c>
      <c r="HA2244">
        <f t="shared" si="732"/>
        <v>1</v>
      </c>
      <c r="HB2244">
        <f t="shared" si="693"/>
        <v>1</v>
      </c>
      <c r="HD2244">
        <f t="shared" si="694"/>
        <v>25</v>
      </c>
    </row>
    <row r="2245" spans="1:212" x14ac:dyDescent="0.2">
      <c r="A2245">
        <v>92</v>
      </c>
      <c r="B2245">
        <f t="shared" si="653"/>
        <v>92</v>
      </c>
      <c r="C2245">
        <f t="shared" si="736"/>
        <v>-0.17364817766693033</v>
      </c>
      <c r="D2245">
        <f t="shared" si="652"/>
        <v>0.96396997169217635</v>
      </c>
      <c r="E2245">
        <f t="shared" si="695"/>
        <v>3</v>
      </c>
      <c r="G2245">
        <f t="shared" si="654"/>
        <v>-13.297418619832047</v>
      </c>
      <c r="M2245">
        <f t="shared" si="734"/>
        <v>-0.34202014332566871</v>
      </c>
      <c r="N2245">
        <f t="shared" si="655"/>
        <v>0.8712885921207747</v>
      </c>
      <c r="O2245">
        <f t="shared" si="696"/>
        <v>-5</v>
      </c>
      <c r="P2245">
        <f t="shared" si="656"/>
        <v>-10.872961333902383</v>
      </c>
      <c r="Q2245">
        <f t="shared" si="657"/>
        <v>-10.872961333902385</v>
      </c>
      <c r="R2245">
        <f t="shared" si="735"/>
        <v>-0.49999999999999994</v>
      </c>
      <c r="S2245">
        <f t="shared" si="658"/>
        <v>-0.97397459621556093</v>
      </c>
      <c r="U2245">
        <f t="shared" si="697"/>
        <v>-7</v>
      </c>
      <c r="X2245">
        <f t="shared" si="659"/>
        <v>-9.3833939954901346</v>
      </c>
      <c r="Z2245">
        <f t="shared" si="698"/>
        <v>-0.64278760968653925</v>
      </c>
      <c r="AA2245">
        <f t="shared" si="660"/>
        <v>-1.5994139605274866</v>
      </c>
      <c r="AB2245">
        <f t="shared" si="699"/>
        <v>92</v>
      </c>
      <c r="AC2245">
        <f t="shared" si="700"/>
        <v>-10</v>
      </c>
      <c r="AE2245">
        <f t="shared" si="661"/>
        <v>-8.4794981488239323</v>
      </c>
      <c r="AG2245">
        <f t="shared" si="701"/>
        <v>-0.76604444311897801</v>
      </c>
      <c r="AH2245">
        <f t="shared" si="662"/>
        <v>-2.1762559409912998</v>
      </c>
      <c r="AJ2245">
        <f t="shared" si="702"/>
        <v>-12</v>
      </c>
      <c r="AL2245">
        <f t="shared" si="663"/>
        <v>-6.3761020317433292</v>
      </c>
      <c r="AN2245">
        <f t="shared" si="703"/>
        <v>-0.8660254037844386</v>
      </c>
      <c r="AO2245">
        <f t="shared" si="664"/>
        <v>-2.6869734859267336</v>
      </c>
      <c r="AP2245">
        <f t="shared" si="665"/>
        <v>92</v>
      </c>
      <c r="AQ2245">
        <f t="shared" si="704"/>
        <v>-15</v>
      </c>
      <c r="AS2245">
        <f t="shared" si="666"/>
        <v>-3.8619594257254026</v>
      </c>
      <c r="AU2245">
        <f t="shared" si="705"/>
        <v>-0.93969262078590832</v>
      </c>
      <c r="AV2245">
        <f t="shared" si="667"/>
        <v>-3.1160487011664739</v>
      </c>
      <c r="AX2245">
        <f t="shared" si="706"/>
        <v>-18</v>
      </c>
      <c r="AZ2245">
        <f t="shared" si="668"/>
        <v>-7.136236504873715E-2</v>
      </c>
      <c r="BB2245">
        <f t="shared" si="707"/>
        <v>-0.98480775301220802</v>
      </c>
      <c r="BC2245">
        <f t="shared" si="669"/>
        <v>-3.4504443534179949</v>
      </c>
      <c r="BE2245">
        <f t="shared" si="708"/>
        <v>-21</v>
      </c>
      <c r="BG2245">
        <f t="shared" si="670"/>
        <v>5.7868969256944878</v>
      </c>
      <c r="BI2245">
        <f t="shared" si="709"/>
        <v>0</v>
      </c>
      <c r="BJ2245">
        <f t="shared" si="671"/>
        <v>1</v>
      </c>
      <c r="BL2245" t="e">
        <f t="shared" si="710"/>
        <v>#DIV/0!</v>
      </c>
      <c r="BN2245" t="e">
        <f t="shared" si="672"/>
        <v>#DIV/0!</v>
      </c>
      <c r="EL2245">
        <v>92</v>
      </c>
      <c r="EM2245">
        <f t="shared" si="673"/>
        <v>-285.7513075690336</v>
      </c>
      <c r="EN2245">
        <f t="shared" si="711"/>
        <v>2.9199999999999817</v>
      </c>
      <c r="EO2245" s="8">
        <f t="shared" si="712"/>
        <v>2</v>
      </c>
      <c r="EQ2245">
        <f t="shared" si="713"/>
        <v>0.17364817766693033</v>
      </c>
      <c r="ER2245">
        <f t="shared" si="674"/>
        <v>0.9986996072255625</v>
      </c>
      <c r="ES2245">
        <f t="shared" si="675"/>
        <v>-9.4692352970264508</v>
      </c>
      <c r="ET2245">
        <f t="shared" si="676"/>
        <v>17.660257631345079</v>
      </c>
      <c r="EU2245" s="8">
        <f t="shared" si="714"/>
        <v>4</v>
      </c>
      <c r="EW2245">
        <f t="shared" si="715"/>
        <v>0.34202014332566871</v>
      </c>
      <c r="EX2245">
        <f t="shared" si="677"/>
        <v>0.99441584371801539</v>
      </c>
      <c r="EZ2245">
        <f t="shared" si="678"/>
        <v>17.286082959411889</v>
      </c>
      <c r="FB2245" s="8">
        <f t="shared" si="733"/>
        <v>6</v>
      </c>
      <c r="FD2245">
        <f t="shared" si="716"/>
        <v>0.49999999999999994</v>
      </c>
      <c r="FE2245">
        <f t="shared" si="679"/>
        <v>0.9860254037844387</v>
      </c>
      <c r="FG2245">
        <f t="shared" si="680"/>
        <v>16.670248639404857</v>
      </c>
      <c r="FI2245" s="8">
        <f t="shared" si="717"/>
        <v>9</v>
      </c>
      <c r="FK2245">
        <f t="shared" si="718"/>
        <v>0.64278760968653925</v>
      </c>
      <c r="FL2245">
        <f t="shared" si="681"/>
        <v>0.9974479826061321</v>
      </c>
      <c r="FN2245">
        <f t="shared" si="682"/>
        <v>22.223152266939049</v>
      </c>
      <c r="FP2245" s="8">
        <f t="shared" si="719"/>
        <v>11</v>
      </c>
      <c r="FQ2245" s="8">
        <f t="shared" si="720"/>
        <v>53</v>
      </c>
      <c r="FR2245">
        <f t="shared" si="721"/>
        <v>0.76604444311897801</v>
      </c>
      <c r="FS2245">
        <f t="shared" si="683"/>
        <v>0.97984716465888966</v>
      </c>
      <c r="FT2245" t="e">
        <f t="shared" si="684"/>
        <v>#NUM!</v>
      </c>
      <c r="FU2245" t="e">
        <f t="shared" si="722"/>
        <v>#NUM!</v>
      </c>
      <c r="FW2245" s="8">
        <f t="shared" si="723"/>
        <v>14</v>
      </c>
      <c r="FY2245">
        <f t="shared" si="724"/>
        <v>0.8660254037844386</v>
      </c>
      <c r="FZ2245">
        <f t="shared" si="685"/>
        <v>0.98497422611928565</v>
      </c>
      <c r="GB2245">
        <f t="shared" si="686"/>
        <v>20.014539984388406</v>
      </c>
      <c r="GD2245" s="8">
        <f t="shared" si="725"/>
        <v>17</v>
      </c>
      <c r="GF2245">
        <f t="shared" si="726"/>
        <v>0.93969262078590832</v>
      </c>
      <c r="GG2245">
        <f t="shared" si="687"/>
        <v>0.98101112546008662</v>
      </c>
      <c r="GI2245">
        <f t="shared" si="688"/>
        <v>19.840028985185313</v>
      </c>
      <c r="GK2245" s="8">
        <f t="shared" si="727"/>
        <v>20</v>
      </c>
      <c r="GM2245">
        <f t="shared" si="728"/>
        <v>0.98480775301220802</v>
      </c>
      <c r="GN2245">
        <f t="shared" si="689"/>
        <v>0.96149438007669685</v>
      </c>
      <c r="GP2245">
        <f t="shared" si="690"/>
        <v>18.023394859135646</v>
      </c>
      <c r="GR2245" s="8">
        <f t="shared" si="729"/>
        <v>20</v>
      </c>
      <c r="GT2245">
        <f t="shared" si="730"/>
        <v>0.98480775301220802</v>
      </c>
      <c r="GU2245">
        <f t="shared" si="691"/>
        <v>0.96149438007669685</v>
      </c>
      <c r="GW2245">
        <f t="shared" si="692"/>
        <v>18.023394859135646</v>
      </c>
      <c r="GY2245" s="8">
        <f t="shared" si="731"/>
        <v>25</v>
      </c>
      <c r="HA2245">
        <f t="shared" si="732"/>
        <v>1</v>
      </c>
      <c r="HB2245">
        <f t="shared" si="693"/>
        <v>1</v>
      </c>
      <c r="HD2245">
        <f t="shared" si="694"/>
        <v>25</v>
      </c>
    </row>
    <row r="2246" spans="1:212" x14ac:dyDescent="0.2">
      <c r="A2246">
        <v>93</v>
      </c>
      <c r="B2246">
        <f t="shared" si="653"/>
        <v>93</v>
      </c>
      <c r="C2246">
        <f t="shared" si="736"/>
        <v>-0.17364817766693033</v>
      </c>
      <c r="D2246">
        <f t="shared" si="652"/>
        <v>0.96396997169217635</v>
      </c>
      <c r="E2246">
        <f t="shared" si="695"/>
        <v>3</v>
      </c>
      <c r="G2246">
        <f t="shared" si="654"/>
        <v>-13.297418619832047</v>
      </c>
      <c r="M2246">
        <f t="shared" si="734"/>
        <v>-0.34202014332566871</v>
      </c>
      <c r="N2246">
        <f t="shared" si="655"/>
        <v>0.8712885921207747</v>
      </c>
      <c r="O2246">
        <f t="shared" si="696"/>
        <v>-5</v>
      </c>
      <c r="P2246">
        <f t="shared" si="656"/>
        <v>-10.872961333902383</v>
      </c>
      <c r="Q2246">
        <f t="shared" si="657"/>
        <v>-10.872961333902385</v>
      </c>
      <c r="R2246">
        <f t="shared" si="735"/>
        <v>-0.49999999999999994</v>
      </c>
      <c r="S2246">
        <f t="shared" si="658"/>
        <v>-0.99397459621556095</v>
      </c>
      <c r="U2246">
        <f t="shared" si="697"/>
        <v>-7</v>
      </c>
      <c r="X2246">
        <f t="shared" si="659"/>
        <v>-9.3833939954901346</v>
      </c>
      <c r="Z2246">
        <f t="shared" si="698"/>
        <v>-0.64278760968653925</v>
      </c>
      <c r="AA2246">
        <f t="shared" si="660"/>
        <v>-1.625125464914948</v>
      </c>
      <c r="AB2246">
        <f t="shared" si="699"/>
        <v>93</v>
      </c>
      <c r="AC2246">
        <f t="shared" si="700"/>
        <v>-10</v>
      </c>
      <c r="AE2246">
        <f t="shared" si="661"/>
        <v>-8.4794981488239323</v>
      </c>
      <c r="AG2246">
        <f t="shared" si="701"/>
        <v>-0.76604444311897801</v>
      </c>
      <c r="AH2246">
        <f t="shared" si="662"/>
        <v>-2.2068977187160588</v>
      </c>
      <c r="AJ2246">
        <f t="shared" si="702"/>
        <v>-12</v>
      </c>
      <c r="AL2246">
        <f t="shared" si="663"/>
        <v>-6.3761020317433292</v>
      </c>
      <c r="AN2246">
        <f t="shared" si="703"/>
        <v>-0.8660254037844386</v>
      </c>
      <c r="AO2246">
        <f t="shared" si="664"/>
        <v>-2.7216145020781113</v>
      </c>
      <c r="AP2246">
        <f t="shared" si="665"/>
        <v>93</v>
      </c>
      <c r="AQ2246">
        <f t="shared" si="704"/>
        <v>-15</v>
      </c>
      <c r="AS2246">
        <f t="shared" si="666"/>
        <v>-3.8619594257254026</v>
      </c>
      <c r="AU2246">
        <f t="shared" si="705"/>
        <v>-0.93969262078590832</v>
      </c>
      <c r="AV2246">
        <f t="shared" si="667"/>
        <v>-3.1536364059979105</v>
      </c>
      <c r="AX2246">
        <f t="shared" si="706"/>
        <v>-18</v>
      </c>
      <c r="AZ2246">
        <f t="shared" si="668"/>
        <v>-7.136236504873715E-2</v>
      </c>
      <c r="BB2246">
        <f t="shared" si="707"/>
        <v>-0.98480775301220802</v>
      </c>
      <c r="BC2246">
        <f t="shared" si="669"/>
        <v>-3.4898366635384832</v>
      </c>
      <c r="BE2246">
        <f t="shared" si="708"/>
        <v>-21</v>
      </c>
      <c r="BG2246">
        <f t="shared" si="670"/>
        <v>5.7868969256944878</v>
      </c>
      <c r="BI2246">
        <f t="shared" si="709"/>
        <v>0</v>
      </c>
      <c r="BJ2246">
        <f t="shared" si="671"/>
        <v>1</v>
      </c>
      <c r="BL2246" t="e">
        <f t="shared" si="710"/>
        <v>#DIV/0!</v>
      </c>
      <c r="BN2246" t="e">
        <f t="shared" si="672"/>
        <v>#DIV/0!</v>
      </c>
      <c r="EL2246">
        <v>93</v>
      </c>
      <c r="EM2246">
        <f t="shared" si="673"/>
        <v>-285.7513075690336</v>
      </c>
      <c r="EN2246">
        <f t="shared" si="711"/>
        <v>2.9299999999999815</v>
      </c>
      <c r="EO2246" s="8">
        <f t="shared" si="712"/>
        <v>2</v>
      </c>
      <c r="EQ2246">
        <f t="shared" si="713"/>
        <v>0.17364817766693033</v>
      </c>
      <c r="ER2246">
        <f t="shared" si="674"/>
        <v>0.9986996072255625</v>
      </c>
      <c r="ES2246">
        <f t="shared" si="675"/>
        <v>-9.4692352970264508</v>
      </c>
      <c r="ET2246">
        <f t="shared" si="676"/>
        <v>17.660257631345079</v>
      </c>
      <c r="EU2246" s="8">
        <f t="shared" si="714"/>
        <v>4</v>
      </c>
      <c r="EW2246">
        <f t="shared" si="715"/>
        <v>0.34202014332566871</v>
      </c>
      <c r="EX2246">
        <f t="shared" si="677"/>
        <v>0.99441584371801539</v>
      </c>
      <c r="EZ2246">
        <f t="shared" si="678"/>
        <v>17.286082959411889</v>
      </c>
      <c r="FB2246" s="8">
        <f t="shared" si="733"/>
        <v>6</v>
      </c>
      <c r="FD2246">
        <f t="shared" si="716"/>
        <v>0.49999999999999994</v>
      </c>
      <c r="FE2246">
        <f t="shared" si="679"/>
        <v>0.9860254037844387</v>
      </c>
      <c r="FG2246">
        <f t="shared" si="680"/>
        <v>16.670248639404857</v>
      </c>
      <c r="FI2246" s="8">
        <f t="shared" si="717"/>
        <v>9</v>
      </c>
      <c r="FK2246">
        <f t="shared" si="718"/>
        <v>0.64278760968653925</v>
      </c>
      <c r="FL2246">
        <f t="shared" si="681"/>
        <v>0.9974479826061321</v>
      </c>
      <c r="FN2246">
        <f t="shared" si="682"/>
        <v>22.223152266939049</v>
      </c>
      <c r="FP2246" s="8">
        <f t="shared" si="719"/>
        <v>11</v>
      </c>
      <c r="FQ2246" s="8">
        <f t="shared" si="720"/>
        <v>53</v>
      </c>
      <c r="FR2246">
        <f t="shared" si="721"/>
        <v>0.76604444311897801</v>
      </c>
      <c r="FS2246">
        <f t="shared" si="683"/>
        <v>0.97984716465888966</v>
      </c>
      <c r="FT2246" t="e">
        <f t="shared" si="684"/>
        <v>#NUM!</v>
      </c>
      <c r="FU2246" t="e">
        <f t="shared" si="722"/>
        <v>#NUM!</v>
      </c>
      <c r="FW2246" s="8">
        <f t="shared" si="723"/>
        <v>14</v>
      </c>
      <c r="FY2246">
        <f t="shared" si="724"/>
        <v>0.8660254037844386</v>
      </c>
      <c r="FZ2246">
        <f t="shared" si="685"/>
        <v>0.98497422611928565</v>
      </c>
      <c r="GB2246">
        <f t="shared" si="686"/>
        <v>20.014539984388406</v>
      </c>
      <c r="GD2246" s="8">
        <f t="shared" si="725"/>
        <v>17</v>
      </c>
      <c r="GF2246">
        <f t="shared" si="726"/>
        <v>0.93969262078590832</v>
      </c>
      <c r="GG2246">
        <f t="shared" si="687"/>
        <v>0.98101112546008662</v>
      </c>
      <c r="GI2246">
        <f t="shared" si="688"/>
        <v>19.840028985185313</v>
      </c>
      <c r="GK2246" s="8">
        <f t="shared" si="727"/>
        <v>20</v>
      </c>
      <c r="GM2246">
        <f t="shared" si="728"/>
        <v>0.98480775301220802</v>
      </c>
      <c r="GN2246">
        <f t="shared" si="689"/>
        <v>0.96149438007669685</v>
      </c>
      <c r="GP2246">
        <f t="shared" si="690"/>
        <v>18.023394859135646</v>
      </c>
      <c r="GR2246" s="8">
        <f t="shared" si="729"/>
        <v>20</v>
      </c>
      <c r="GT2246">
        <f t="shared" si="730"/>
        <v>0.98480775301220802</v>
      </c>
      <c r="GU2246">
        <f t="shared" si="691"/>
        <v>0.96149438007669685</v>
      </c>
      <c r="GW2246">
        <f t="shared" si="692"/>
        <v>18.023394859135646</v>
      </c>
      <c r="GY2246" s="8">
        <f t="shared" si="731"/>
        <v>25</v>
      </c>
      <c r="HA2246">
        <f t="shared" si="732"/>
        <v>1</v>
      </c>
      <c r="HB2246">
        <f t="shared" si="693"/>
        <v>1</v>
      </c>
      <c r="HD2246">
        <f t="shared" si="694"/>
        <v>25</v>
      </c>
    </row>
    <row r="2247" spans="1:212" x14ac:dyDescent="0.2">
      <c r="A2247">
        <v>94</v>
      </c>
      <c r="B2247">
        <f t="shared" si="653"/>
        <v>94</v>
      </c>
      <c r="C2247">
        <f t="shared" si="736"/>
        <v>-0.17364817766693033</v>
      </c>
      <c r="D2247">
        <f t="shared" si="652"/>
        <v>0.96396997169217635</v>
      </c>
      <c r="E2247">
        <f t="shared" si="695"/>
        <v>3</v>
      </c>
      <c r="G2247">
        <f t="shared" si="654"/>
        <v>-13.297418619832047</v>
      </c>
      <c r="M2247">
        <f t="shared" si="734"/>
        <v>-0.34202014332566871</v>
      </c>
      <c r="N2247">
        <f t="shared" si="655"/>
        <v>0.8712885921207747</v>
      </c>
      <c r="O2247">
        <f t="shared" si="696"/>
        <v>-5</v>
      </c>
      <c r="P2247">
        <f t="shared" si="656"/>
        <v>-10.872961333902383</v>
      </c>
      <c r="Q2247">
        <f t="shared" si="657"/>
        <v>-10.872961333902385</v>
      </c>
      <c r="R2247">
        <f t="shared" si="735"/>
        <v>-0.49999999999999994</v>
      </c>
      <c r="S2247">
        <f t="shared" si="658"/>
        <v>-1.0139745962155611</v>
      </c>
      <c r="U2247">
        <f t="shared" si="697"/>
        <v>-7</v>
      </c>
      <c r="X2247">
        <f t="shared" si="659"/>
        <v>-9.3833939954901346</v>
      </c>
      <c r="Z2247">
        <f t="shared" si="698"/>
        <v>-0.64278760968653925</v>
      </c>
      <c r="AA2247">
        <f t="shared" si="660"/>
        <v>-1.6508369693024094</v>
      </c>
      <c r="AB2247">
        <f t="shared" si="699"/>
        <v>94</v>
      </c>
      <c r="AC2247">
        <f t="shared" si="700"/>
        <v>-10</v>
      </c>
      <c r="AE2247">
        <f t="shared" si="661"/>
        <v>-8.4794981488239323</v>
      </c>
      <c r="AG2247">
        <f t="shared" si="701"/>
        <v>-0.76604444311897801</v>
      </c>
      <c r="AH2247">
        <f t="shared" si="662"/>
        <v>-2.2375394964408182</v>
      </c>
      <c r="AJ2247">
        <f t="shared" si="702"/>
        <v>-12</v>
      </c>
      <c r="AL2247">
        <f t="shared" si="663"/>
        <v>-6.3761020317433292</v>
      </c>
      <c r="AN2247">
        <f t="shared" si="703"/>
        <v>-0.8660254037844386</v>
      </c>
      <c r="AO2247">
        <f t="shared" si="664"/>
        <v>-2.7562555182294886</v>
      </c>
      <c r="AP2247">
        <f t="shared" si="665"/>
        <v>94</v>
      </c>
      <c r="AQ2247">
        <f t="shared" si="704"/>
        <v>-15</v>
      </c>
      <c r="AS2247">
        <f t="shared" si="666"/>
        <v>-3.8619594257254026</v>
      </c>
      <c r="AU2247">
        <f t="shared" si="705"/>
        <v>-0.93969262078590832</v>
      </c>
      <c r="AV2247">
        <f t="shared" si="667"/>
        <v>-3.1912241108293466</v>
      </c>
      <c r="AX2247">
        <f t="shared" si="706"/>
        <v>-18</v>
      </c>
      <c r="AZ2247">
        <f t="shared" si="668"/>
        <v>-7.136236504873715E-2</v>
      </c>
      <c r="BB2247">
        <f t="shared" si="707"/>
        <v>-0.98480775301220802</v>
      </c>
      <c r="BC2247">
        <f t="shared" si="669"/>
        <v>-3.5292289736589715</v>
      </c>
      <c r="BE2247">
        <f t="shared" si="708"/>
        <v>-21</v>
      </c>
      <c r="BG2247">
        <f t="shared" si="670"/>
        <v>5.7868969256944878</v>
      </c>
      <c r="BI2247">
        <f t="shared" si="709"/>
        <v>0</v>
      </c>
      <c r="BJ2247">
        <f t="shared" si="671"/>
        <v>1</v>
      </c>
      <c r="BL2247" t="e">
        <f t="shared" si="710"/>
        <v>#DIV/0!</v>
      </c>
      <c r="BN2247" t="e">
        <f t="shared" si="672"/>
        <v>#DIV/0!</v>
      </c>
      <c r="EK2247">
        <v>1.0028284979524591</v>
      </c>
      <c r="EL2247">
        <v>94</v>
      </c>
      <c r="EM2247">
        <f t="shared" si="673"/>
        <v>-285.7513075690336</v>
      </c>
      <c r="EN2247">
        <f t="shared" si="711"/>
        <v>2.9399999999999813</v>
      </c>
      <c r="EO2247" s="8">
        <f t="shared" si="712"/>
        <v>2</v>
      </c>
      <c r="EQ2247">
        <f t="shared" si="713"/>
        <v>0.17364817766693033</v>
      </c>
      <c r="ER2247">
        <f t="shared" si="674"/>
        <v>0.9986996072255625</v>
      </c>
      <c r="ES2247">
        <f t="shared" si="675"/>
        <v>-9.4692352970264508</v>
      </c>
      <c r="ET2247">
        <f t="shared" si="676"/>
        <v>17.660257631345079</v>
      </c>
      <c r="EU2247" s="8">
        <f t="shared" si="714"/>
        <v>4</v>
      </c>
      <c r="EW2247">
        <f t="shared" si="715"/>
        <v>0.34202014332566871</v>
      </c>
      <c r="EX2247">
        <f t="shared" si="677"/>
        <v>0.99441584371801539</v>
      </c>
      <c r="EZ2247">
        <f t="shared" si="678"/>
        <v>17.286082959411889</v>
      </c>
      <c r="FB2247" s="8">
        <f t="shared" si="733"/>
        <v>6</v>
      </c>
      <c r="FD2247">
        <f t="shared" si="716"/>
        <v>0.49999999999999994</v>
      </c>
      <c r="FE2247">
        <f t="shared" si="679"/>
        <v>0.9860254037844387</v>
      </c>
      <c r="FG2247">
        <f t="shared" si="680"/>
        <v>16.670248639404857</v>
      </c>
      <c r="FI2247" s="8">
        <f t="shared" si="717"/>
        <v>9</v>
      </c>
      <c r="FK2247">
        <f t="shared" si="718"/>
        <v>0.64278760968653925</v>
      </c>
      <c r="FL2247">
        <f t="shared" si="681"/>
        <v>0.9974479826061321</v>
      </c>
      <c r="FN2247">
        <f t="shared" si="682"/>
        <v>22.223152266939049</v>
      </c>
      <c r="FP2247" s="8">
        <f t="shared" si="719"/>
        <v>11</v>
      </c>
      <c r="FQ2247" s="8">
        <f t="shared" si="720"/>
        <v>53</v>
      </c>
      <c r="FR2247">
        <f t="shared" si="721"/>
        <v>0.76604444311897801</v>
      </c>
      <c r="FS2247">
        <f t="shared" si="683"/>
        <v>0.97984716465888966</v>
      </c>
      <c r="FT2247" t="e">
        <f t="shared" si="684"/>
        <v>#NUM!</v>
      </c>
      <c r="FU2247" t="e">
        <f t="shared" si="722"/>
        <v>#NUM!</v>
      </c>
      <c r="FW2247" s="8">
        <f t="shared" si="723"/>
        <v>14</v>
      </c>
      <c r="FY2247">
        <f t="shared" si="724"/>
        <v>0.8660254037844386</v>
      </c>
      <c r="FZ2247">
        <f t="shared" si="685"/>
        <v>0.98497422611928565</v>
      </c>
      <c r="GB2247">
        <f t="shared" si="686"/>
        <v>20.014539984388406</v>
      </c>
      <c r="GD2247" s="8">
        <f t="shared" si="725"/>
        <v>17</v>
      </c>
      <c r="GF2247">
        <f t="shared" si="726"/>
        <v>0.93969262078590832</v>
      </c>
      <c r="GG2247">
        <f t="shared" si="687"/>
        <v>0.98101112546008662</v>
      </c>
      <c r="GI2247">
        <f t="shared" si="688"/>
        <v>19.840028985185313</v>
      </c>
      <c r="GK2247" s="8">
        <f t="shared" si="727"/>
        <v>20</v>
      </c>
      <c r="GM2247">
        <f t="shared" si="728"/>
        <v>0.98480775301220802</v>
      </c>
      <c r="GN2247">
        <f t="shared" si="689"/>
        <v>0.96149438007669685</v>
      </c>
      <c r="GP2247">
        <f t="shared" si="690"/>
        <v>18.023394859135646</v>
      </c>
      <c r="GR2247" s="8">
        <f t="shared" si="729"/>
        <v>20</v>
      </c>
      <c r="GT2247">
        <f t="shared" si="730"/>
        <v>0.98480775301220802</v>
      </c>
      <c r="GU2247">
        <f t="shared" si="691"/>
        <v>0.96149438007669685</v>
      </c>
      <c r="GW2247">
        <f t="shared" si="692"/>
        <v>18.023394859135646</v>
      </c>
      <c r="GY2247" s="8">
        <f t="shared" si="731"/>
        <v>25</v>
      </c>
      <c r="HA2247">
        <f t="shared" si="732"/>
        <v>1</v>
      </c>
      <c r="HB2247">
        <f t="shared" si="693"/>
        <v>1</v>
      </c>
      <c r="HD2247">
        <f t="shared" si="694"/>
        <v>25</v>
      </c>
    </row>
    <row r="2248" spans="1:212" x14ac:dyDescent="0.2">
      <c r="A2248">
        <v>95</v>
      </c>
      <c r="B2248">
        <f t="shared" si="653"/>
        <v>95</v>
      </c>
      <c r="C2248">
        <f t="shared" si="736"/>
        <v>-0.17364817766693033</v>
      </c>
      <c r="D2248">
        <f t="shared" si="652"/>
        <v>0.96396997169217635</v>
      </c>
      <c r="E2248">
        <f t="shared" si="695"/>
        <v>3</v>
      </c>
      <c r="G2248">
        <f t="shared" si="654"/>
        <v>-13.297418619832047</v>
      </c>
      <c r="M2248">
        <f t="shared" si="734"/>
        <v>-0.34202014332566871</v>
      </c>
      <c r="N2248">
        <f t="shared" si="655"/>
        <v>0.8712885921207747</v>
      </c>
      <c r="O2248">
        <f t="shared" si="696"/>
        <v>-5</v>
      </c>
      <c r="P2248">
        <f t="shared" si="656"/>
        <v>-10.872961333902383</v>
      </c>
      <c r="Q2248">
        <f t="shared" si="657"/>
        <v>-10.872961333902385</v>
      </c>
      <c r="R2248">
        <f t="shared" si="735"/>
        <v>-0.49999999999999994</v>
      </c>
      <c r="S2248">
        <f t="shared" si="658"/>
        <v>-1.0339745962155611</v>
      </c>
      <c r="U2248">
        <f t="shared" si="697"/>
        <v>-7</v>
      </c>
      <c r="X2248">
        <f t="shared" si="659"/>
        <v>-9.3833939954901346</v>
      </c>
      <c r="Z2248">
        <f t="shared" si="698"/>
        <v>-0.64278760968653925</v>
      </c>
      <c r="AA2248">
        <f t="shared" si="660"/>
        <v>-1.6765484736898713</v>
      </c>
      <c r="AB2248">
        <f t="shared" si="699"/>
        <v>95</v>
      </c>
      <c r="AC2248">
        <f t="shared" si="700"/>
        <v>-10</v>
      </c>
      <c r="AE2248">
        <f t="shared" si="661"/>
        <v>-8.4794981488239323</v>
      </c>
      <c r="AG2248">
        <f t="shared" si="701"/>
        <v>-0.76604444311897801</v>
      </c>
      <c r="AH2248">
        <f t="shared" si="662"/>
        <v>-2.2681812741655771</v>
      </c>
      <c r="AJ2248">
        <f t="shared" si="702"/>
        <v>-12</v>
      </c>
      <c r="AL2248">
        <f t="shared" si="663"/>
        <v>-6.3761020317433292</v>
      </c>
      <c r="AN2248">
        <f t="shared" si="703"/>
        <v>-0.8660254037844386</v>
      </c>
      <c r="AO2248">
        <f t="shared" si="664"/>
        <v>-2.7908965343808663</v>
      </c>
      <c r="AP2248">
        <f t="shared" si="665"/>
        <v>95</v>
      </c>
      <c r="AQ2248">
        <f t="shared" si="704"/>
        <v>-15</v>
      </c>
      <c r="AS2248">
        <f t="shared" si="666"/>
        <v>-3.8619594257254026</v>
      </c>
      <c r="AU2248">
        <f t="shared" si="705"/>
        <v>-0.93969262078590832</v>
      </c>
      <c r="AV2248">
        <f t="shared" si="667"/>
        <v>-3.2288118156607832</v>
      </c>
      <c r="AX2248">
        <f t="shared" si="706"/>
        <v>-18</v>
      </c>
      <c r="AZ2248">
        <f t="shared" si="668"/>
        <v>-7.136236504873715E-2</v>
      </c>
      <c r="BB2248">
        <f t="shared" si="707"/>
        <v>-0.98480775301220802</v>
      </c>
      <c r="BC2248">
        <f t="shared" si="669"/>
        <v>-3.5686212837794598</v>
      </c>
      <c r="BE2248">
        <f t="shared" si="708"/>
        <v>-21</v>
      </c>
      <c r="BG2248">
        <f t="shared" si="670"/>
        <v>5.7868969256944878</v>
      </c>
      <c r="BI2248">
        <f t="shared" si="709"/>
        <v>0</v>
      </c>
      <c r="BJ2248">
        <f t="shared" si="671"/>
        <v>1</v>
      </c>
      <c r="BL2248" t="e">
        <f t="shared" si="710"/>
        <v>#DIV/0!</v>
      </c>
      <c r="BN2248" t="e">
        <f t="shared" si="672"/>
        <v>#DIV/0!</v>
      </c>
      <c r="EL2248">
        <v>95</v>
      </c>
      <c r="EM2248">
        <f t="shared" si="673"/>
        <v>-285.7513075690336</v>
      </c>
      <c r="EN2248">
        <f t="shared" si="711"/>
        <v>2.9499999999999811</v>
      </c>
      <c r="EO2248" s="8">
        <f t="shared" si="712"/>
        <v>2</v>
      </c>
      <c r="EQ2248">
        <f t="shared" si="713"/>
        <v>0.17364817766693033</v>
      </c>
      <c r="ER2248">
        <f t="shared" si="674"/>
        <v>0.9986996072255625</v>
      </c>
      <c r="ES2248">
        <f t="shared" si="675"/>
        <v>-9.4692352970264508</v>
      </c>
      <c r="ET2248">
        <f t="shared" si="676"/>
        <v>17.660257631345079</v>
      </c>
      <c r="EU2248" s="8">
        <f t="shared" si="714"/>
        <v>4</v>
      </c>
      <c r="EW2248">
        <f t="shared" si="715"/>
        <v>0.34202014332566871</v>
      </c>
      <c r="EX2248">
        <f t="shared" si="677"/>
        <v>0.99441584371801539</v>
      </c>
      <c r="EZ2248">
        <f t="shared" si="678"/>
        <v>17.286082959411889</v>
      </c>
      <c r="FB2248" s="8">
        <f t="shared" si="733"/>
        <v>6</v>
      </c>
      <c r="FD2248">
        <f t="shared" si="716"/>
        <v>0.49999999999999994</v>
      </c>
      <c r="FE2248">
        <f t="shared" si="679"/>
        <v>0.9860254037844387</v>
      </c>
      <c r="FG2248">
        <f t="shared" si="680"/>
        <v>16.670248639404857</v>
      </c>
      <c r="FI2248" s="8">
        <f t="shared" si="717"/>
        <v>9</v>
      </c>
      <c r="FK2248">
        <f t="shared" si="718"/>
        <v>0.64278760968653925</v>
      </c>
      <c r="FL2248">
        <f t="shared" si="681"/>
        <v>0.9974479826061321</v>
      </c>
      <c r="FN2248">
        <f t="shared" si="682"/>
        <v>22.223152266939049</v>
      </c>
      <c r="FP2248" s="8">
        <f t="shared" si="719"/>
        <v>11</v>
      </c>
      <c r="FQ2248" s="8">
        <f t="shared" si="720"/>
        <v>53</v>
      </c>
      <c r="FR2248">
        <f t="shared" si="721"/>
        <v>0.76604444311897801</v>
      </c>
      <c r="FS2248">
        <f t="shared" si="683"/>
        <v>0.97984716465888966</v>
      </c>
      <c r="FT2248" t="e">
        <f t="shared" si="684"/>
        <v>#NUM!</v>
      </c>
      <c r="FU2248" t="e">
        <f t="shared" si="722"/>
        <v>#NUM!</v>
      </c>
      <c r="FW2248" s="8">
        <f t="shared" si="723"/>
        <v>14</v>
      </c>
      <c r="FY2248">
        <f t="shared" si="724"/>
        <v>0.8660254037844386</v>
      </c>
      <c r="FZ2248">
        <f t="shared" si="685"/>
        <v>0.98497422611928565</v>
      </c>
      <c r="GB2248">
        <f t="shared" si="686"/>
        <v>20.014539984388406</v>
      </c>
      <c r="GD2248" s="8">
        <f t="shared" si="725"/>
        <v>17</v>
      </c>
      <c r="GF2248">
        <f t="shared" si="726"/>
        <v>0.93969262078590832</v>
      </c>
      <c r="GG2248">
        <f t="shared" si="687"/>
        <v>0.98101112546008662</v>
      </c>
      <c r="GI2248">
        <f t="shared" si="688"/>
        <v>19.840028985185313</v>
      </c>
      <c r="GK2248" s="8">
        <f t="shared" si="727"/>
        <v>20</v>
      </c>
      <c r="GM2248">
        <f t="shared" si="728"/>
        <v>0.98480775301220802</v>
      </c>
      <c r="GN2248">
        <f t="shared" si="689"/>
        <v>0.96149438007669685</v>
      </c>
      <c r="GP2248">
        <f t="shared" si="690"/>
        <v>18.023394859135646</v>
      </c>
      <c r="GR2248" s="8">
        <f t="shared" si="729"/>
        <v>20</v>
      </c>
      <c r="GT2248">
        <f t="shared" si="730"/>
        <v>0.98480775301220802</v>
      </c>
      <c r="GU2248">
        <f t="shared" si="691"/>
        <v>0.96149438007669685</v>
      </c>
      <c r="GW2248">
        <f t="shared" si="692"/>
        <v>18.023394859135646</v>
      </c>
      <c r="GY2248" s="8">
        <f t="shared" si="731"/>
        <v>25</v>
      </c>
      <c r="HA2248">
        <f t="shared" si="732"/>
        <v>1</v>
      </c>
      <c r="HB2248">
        <f t="shared" si="693"/>
        <v>1</v>
      </c>
      <c r="HD2248">
        <f t="shared" si="694"/>
        <v>25</v>
      </c>
    </row>
    <row r="2249" spans="1:212" x14ac:dyDescent="0.2">
      <c r="A2249">
        <v>96</v>
      </c>
      <c r="B2249">
        <f t="shared" si="653"/>
        <v>96</v>
      </c>
      <c r="C2249">
        <f t="shared" si="736"/>
        <v>-0.17364817766693033</v>
      </c>
      <c r="D2249">
        <f t="shared" si="652"/>
        <v>0.96396997169217635</v>
      </c>
      <c r="E2249">
        <f t="shared" si="695"/>
        <v>3</v>
      </c>
      <c r="G2249">
        <f t="shared" si="654"/>
        <v>-13.297418619832047</v>
      </c>
      <c r="M2249">
        <f t="shared" si="734"/>
        <v>-0.34202014332566871</v>
      </c>
      <c r="N2249">
        <f t="shared" si="655"/>
        <v>0.8712885921207747</v>
      </c>
      <c r="O2249">
        <f t="shared" si="696"/>
        <v>-5</v>
      </c>
      <c r="P2249">
        <f t="shared" si="656"/>
        <v>-10.872961333902383</v>
      </c>
      <c r="Q2249">
        <f t="shared" si="657"/>
        <v>-10.872961333902385</v>
      </c>
      <c r="R2249">
        <f t="shared" si="735"/>
        <v>-0.49999999999999994</v>
      </c>
      <c r="S2249">
        <f t="shared" si="658"/>
        <v>-1.0539745962155611</v>
      </c>
      <c r="U2249">
        <f t="shared" si="697"/>
        <v>-7</v>
      </c>
      <c r="X2249">
        <f t="shared" si="659"/>
        <v>-9.3833939954901346</v>
      </c>
      <c r="Z2249">
        <f t="shared" si="698"/>
        <v>-0.64278760968653925</v>
      </c>
      <c r="AA2249">
        <f t="shared" si="660"/>
        <v>-1.7022599780773326</v>
      </c>
      <c r="AB2249">
        <f t="shared" si="699"/>
        <v>96</v>
      </c>
      <c r="AC2249">
        <f t="shared" si="700"/>
        <v>-10</v>
      </c>
      <c r="AE2249">
        <f t="shared" si="661"/>
        <v>-8.4794981488239323</v>
      </c>
      <c r="AG2249">
        <f t="shared" si="701"/>
        <v>-0.76604444311897801</v>
      </c>
      <c r="AH2249">
        <f t="shared" si="662"/>
        <v>-2.2988230518903361</v>
      </c>
      <c r="AJ2249">
        <f t="shared" si="702"/>
        <v>-12</v>
      </c>
      <c r="AL2249">
        <f t="shared" si="663"/>
        <v>-6.3761020317433292</v>
      </c>
      <c r="AN2249">
        <f t="shared" si="703"/>
        <v>-0.8660254037844386</v>
      </c>
      <c r="AO2249">
        <f t="shared" si="664"/>
        <v>-2.8255375505322435</v>
      </c>
      <c r="AP2249">
        <f t="shared" si="665"/>
        <v>96</v>
      </c>
      <c r="AQ2249">
        <f t="shared" si="704"/>
        <v>-15</v>
      </c>
      <c r="AS2249">
        <f t="shared" si="666"/>
        <v>-3.8619594257254026</v>
      </c>
      <c r="AU2249">
        <f t="shared" si="705"/>
        <v>-0.93969262078590832</v>
      </c>
      <c r="AV2249">
        <f t="shared" si="667"/>
        <v>-3.2663995204922194</v>
      </c>
      <c r="AX2249">
        <f t="shared" si="706"/>
        <v>-18</v>
      </c>
      <c r="AZ2249">
        <f t="shared" si="668"/>
        <v>-7.136236504873715E-2</v>
      </c>
      <c r="BB2249">
        <f t="shared" si="707"/>
        <v>-0.98480775301220802</v>
      </c>
      <c r="BC2249">
        <f t="shared" si="669"/>
        <v>-3.608013593899948</v>
      </c>
      <c r="BE2249">
        <f t="shared" si="708"/>
        <v>-21</v>
      </c>
      <c r="BG2249">
        <f t="shared" si="670"/>
        <v>5.7868969256944878</v>
      </c>
      <c r="BI2249">
        <f t="shared" si="709"/>
        <v>0</v>
      </c>
      <c r="BJ2249">
        <f t="shared" si="671"/>
        <v>1</v>
      </c>
      <c r="BL2249" t="e">
        <f t="shared" si="710"/>
        <v>#DIV/0!</v>
      </c>
      <c r="BN2249" t="e">
        <f t="shared" si="672"/>
        <v>#DIV/0!</v>
      </c>
      <c r="EL2249">
        <v>96</v>
      </c>
      <c r="EM2249">
        <f t="shared" si="673"/>
        <v>-285.7513075690336</v>
      </c>
      <c r="EN2249">
        <f t="shared" si="711"/>
        <v>2.9599999999999809</v>
      </c>
      <c r="EO2249" s="8">
        <f t="shared" si="712"/>
        <v>2</v>
      </c>
      <c r="EQ2249">
        <f t="shared" si="713"/>
        <v>0.17364817766693033</v>
      </c>
      <c r="ER2249">
        <f t="shared" si="674"/>
        <v>0.9986996072255625</v>
      </c>
      <c r="ES2249">
        <f t="shared" si="675"/>
        <v>-9.4692352970264508</v>
      </c>
      <c r="ET2249">
        <f t="shared" si="676"/>
        <v>17.660257631345079</v>
      </c>
      <c r="EU2249" s="8">
        <f t="shared" si="714"/>
        <v>4</v>
      </c>
      <c r="EW2249">
        <f t="shared" si="715"/>
        <v>0.34202014332566871</v>
      </c>
      <c r="EX2249">
        <f t="shared" si="677"/>
        <v>0.99441584371801539</v>
      </c>
      <c r="EZ2249">
        <f t="shared" si="678"/>
        <v>17.286082959411889</v>
      </c>
      <c r="FB2249" s="8">
        <f t="shared" si="733"/>
        <v>6</v>
      </c>
      <c r="FD2249">
        <f t="shared" si="716"/>
        <v>0.49999999999999994</v>
      </c>
      <c r="FE2249">
        <f t="shared" si="679"/>
        <v>0.9860254037844387</v>
      </c>
      <c r="FG2249">
        <f t="shared" si="680"/>
        <v>16.670248639404857</v>
      </c>
      <c r="FI2249" s="8">
        <f t="shared" si="717"/>
        <v>9</v>
      </c>
      <c r="FK2249">
        <f t="shared" si="718"/>
        <v>0.64278760968653925</v>
      </c>
      <c r="FL2249">
        <f t="shared" si="681"/>
        <v>0.9974479826061321</v>
      </c>
      <c r="FN2249">
        <f t="shared" si="682"/>
        <v>22.223152266939049</v>
      </c>
      <c r="FP2249" s="8">
        <f t="shared" si="719"/>
        <v>11</v>
      </c>
      <c r="FQ2249" s="8">
        <f t="shared" si="720"/>
        <v>53</v>
      </c>
      <c r="FR2249">
        <f t="shared" si="721"/>
        <v>0.76604444311897801</v>
      </c>
      <c r="FS2249">
        <f t="shared" si="683"/>
        <v>0.97984716465888966</v>
      </c>
      <c r="FT2249" t="e">
        <f t="shared" si="684"/>
        <v>#NUM!</v>
      </c>
      <c r="FU2249" t="e">
        <f t="shared" si="722"/>
        <v>#NUM!</v>
      </c>
      <c r="FW2249" s="8">
        <f t="shared" si="723"/>
        <v>14</v>
      </c>
      <c r="FY2249">
        <f t="shared" si="724"/>
        <v>0.8660254037844386</v>
      </c>
      <c r="FZ2249">
        <f t="shared" si="685"/>
        <v>0.98497422611928565</v>
      </c>
      <c r="GB2249">
        <f t="shared" si="686"/>
        <v>20.014539984388406</v>
      </c>
      <c r="GD2249" s="8">
        <f t="shared" si="725"/>
        <v>17</v>
      </c>
      <c r="GF2249">
        <f t="shared" si="726"/>
        <v>0.93969262078590832</v>
      </c>
      <c r="GG2249">
        <f t="shared" si="687"/>
        <v>0.98101112546008662</v>
      </c>
      <c r="GI2249">
        <f t="shared" si="688"/>
        <v>19.840028985185313</v>
      </c>
      <c r="GK2249" s="8">
        <f t="shared" si="727"/>
        <v>20</v>
      </c>
      <c r="GM2249">
        <f t="shared" si="728"/>
        <v>0.98480775301220802</v>
      </c>
      <c r="GN2249">
        <f t="shared" si="689"/>
        <v>0.96149438007669685</v>
      </c>
      <c r="GP2249">
        <f t="shared" si="690"/>
        <v>18.023394859135646</v>
      </c>
      <c r="GR2249" s="8">
        <f t="shared" si="729"/>
        <v>20</v>
      </c>
      <c r="GT2249">
        <f t="shared" si="730"/>
        <v>0.98480775301220802</v>
      </c>
      <c r="GU2249">
        <f t="shared" si="691"/>
        <v>0.96149438007669685</v>
      </c>
      <c r="GW2249">
        <f t="shared" si="692"/>
        <v>18.023394859135646</v>
      </c>
      <c r="GY2249" s="8">
        <f t="shared" si="731"/>
        <v>25</v>
      </c>
      <c r="HA2249">
        <f t="shared" si="732"/>
        <v>1</v>
      </c>
      <c r="HB2249">
        <f t="shared" si="693"/>
        <v>1</v>
      </c>
      <c r="HD2249">
        <f t="shared" si="694"/>
        <v>25</v>
      </c>
    </row>
    <row r="2250" spans="1:212" x14ac:dyDescent="0.2">
      <c r="A2250">
        <v>97</v>
      </c>
      <c r="B2250">
        <f t="shared" si="653"/>
        <v>97</v>
      </c>
      <c r="C2250">
        <f t="shared" si="736"/>
        <v>-0.17364817766693033</v>
      </c>
      <c r="D2250">
        <f t="shared" si="652"/>
        <v>0.96396997169217635</v>
      </c>
      <c r="E2250">
        <f t="shared" si="695"/>
        <v>3</v>
      </c>
      <c r="G2250">
        <f t="shared" si="654"/>
        <v>-13.297418619832047</v>
      </c>
      <c r="M2250">
        <f t="shared" si="734"/>
        <v>-0.34202014332566871</v>
      </c>
      <c r="N2250">
        <f t="shared" si="655"/>
        <v>0.8712885921207747</v>
      </c>
      <c r="O2250">
        <f t="shared" si="696"/>
        <v>-5</v>
      </c>
      <c r="P2250">
        <f t="shared" si="656"/>
        <v>-10.872961333902383</v>
      </c>
      <c r="Q2250">
        <f t="shared" si="657"/>
        <v>-10.872961333902385</v>
      </c>
      <c r="R2250">
        <f t="shared" si="735"/>
        <v>-0.49999999999999994</v>
      </c>
      <c r="S2250">
        <f t="shared" si="658"/>
        <v>-1.0739745962155611</v>
      </c>
      <c r="U2250">
        <f t="shared" si="697"/>
        <v>-7</v>
      </c>
      <c r="X2250">
        <f t="shared" si="659"/>
        <v>-9.3833939954901346</v>
      </c>
      <c r="Z2250">
        <f t="shared" si="698"/>
        <v>-0.64278760968653925</v>
      </c>
      <c r="AA2250">
        <f t="shared" si="660"/>
        <v>-1.7279714824647945</v>
      </c>
      <c r="AB2250">
        <f t="shared" si="699"/>
        <v>97</v>
      </c>
      <c r="AC2250">
        <f t="shared" si="700"/>
        <v>-10</v>
      </c>
      <c r="AE2250">
        <f t="shared" si="661"/>
        <v>-8.4794981488239323</v>
      </c>
      <c r="AG2250">
        <f t="shared" si="701"/>
        <v>-0.76604444311897801</v>
      </c>
      <c r="AH2250">
        <f t="shared" si="662"/>
        <v>-2.3294648296150955</v>
      </c>
      <c r="AJ2250">
        <f t="shared" si="702"/>
        <v>-12</v>
      </c>
      <c r="AL2250">
        <f t="shared" si="663"/>
        <v>-6.3761020317433292</v>
      </c>
      <c r="AN2250">
        <f t="shared" si="703"/>
        <v>-0.8660254037844386</v>
      </c>
      <c r="AO2250">
        <f t="shared" si="664"/>
        <v>-2.8601785666836212</v>
      </c>
      <c r="AP2250">
        <f t="shared" si="665"/>
        <v>97</v>
      </c>
      <c r="AQ2250">
        <f t="shared" si="704"/>
        <v>-15</v>
      </c>
      <c r="AS2250">
        <f t="shared" si="666"/>
        <v>-3.8619594257254026</v>
      </c>
      <c r="AU2250">
        <f t="shared" si="705"/>
        <v>-0.93969262078590832</v>
      </c>
      <c r="AV2250">
        <f t="shared" si="667"/>
        <v>-3.3039872253236555</v>
      </c>
      <c r="AX2250">
        <f t="shared" si="706"/>
        <v>-18</v>
      </c>
      <c r="AZ2250">
        <f t="shared" si="668"/>
        <v>-7.136236504873715E-2</v>
      </c>
      <c r="BB2250">
        <f t="shared" si="707"/>
        <v>-0.98480775301220802</v>
      </c>
      <c r="BC2250">
        <f t="shared" si="669"/>
        <v>-3.6474059040204367</v>
      </c>
      <c r="BE2250">
        <f t="shared" si="708"/>
        <v>-21</v>
      </c>
      <c r="BG2250">
        <f t="shared" si="670"/>
        <v>5.7868969256944878</v>
      </c>
      <c r="BI2250">
        <f t="shared" si="709"/>
        <v>0</v>
      </c>
      <c r="BJ2250">
        <f t="shared" si="671"/>
        <v>1</v>
      </c>
      <c r="BL2250" t="e">
        <f t="shared" si="710"/>
        <v>#DIV/0!</v>
      </c>
      <c r="BN2250" t="e">
        <f t="shared" si="672"/>
        <v>#DIV/0!</v>
      </c>
      <c r="EK2250">
        <v>1.0040267850025435</v>
      </c>
      <c r="EL2250">
        <v>97</v>
      </c>
      <c r="EM2250">
        <f t="shared" si="673"/>
        <v>-285.7513075690336</v>
      </c>
      <c r="EN2250">
        <f t="shared" si="711"/>
        <v>2.9699999999999807</v>
      </c>
      <c r="EO2250" s="8">
        <f t="shared" si="712"/>
        <v>2</v>
      </c>
      <c r="EQ2250">
        <f t="shared" si="713"/>
        <v>0.17364817766693033</v>
      </c>
      <c r="ER2250">
        <f t="shared" si="674"/>
        <v>0.9986996072255625</v>
      </c>
      <c r="ES2250">
        <f t="shared" si="675"/>
        <v>-9.4692352970264508</v>
      </c>
      <c r="ET2250">
        <f t="shared" si="676"/>
        <v>17.660257631345079</v>
      </c>
      <c r="EU2250" s="8">
        <f t="shared" si="714"/>
        <v>4</v>
      </c>
      <c r="EW2250">
        <f t="shared" si="715"/>
        <v>0.34202014332566871</v>
      </c>
      <c r="EX2250">
        <f t="shared" si="677"/>
        <v>0.99441584371801539</v>
      </c>
      <c r="EZ2250">
        <f t="shared" si="678"/>
        <v>17.286082959411889</v>
      </c>
      <c r="FB2250" s="8">
        <f t="shared" si="733"/>
        <v>6</v>
      </c>
      <c r="FD2250">
        <f t="shared" si="716"/>
        <v>0.49999999999999994</v>
      </c>
      <c r="FE2250">
        <f t="shared" si="679"/>
        <v>0.9860254037844387</v>
      </c>
      <c r="FG2250">
        <f t="shared" si="680"/>
        <v>16.670248639404857</v>
      </c>
      <c r="FI2250" s="8">
        <f t="shared" si="717"/>
        <v>9</v>
      </c>
      <c r="FK2250">
        <f t="shared" si="718"/>
        <v>0.64278760968653925</v>
      </c>
      <c r="FL2250">
        <f t="shared" si="681"/>
        <v>0.9974479826061321</v>
      </c>
      <c r="FN2250">
        <f t="shared" si="682"/>
        <v>22.223152266939049</v>
      </c>
      <c r="FP2250" s="8">
        <f t="shared" si="719"/>
        <v>11</v>
      </c>
      <c r="FQ2250" s="8">
        <f t="shared" si="720"/>
        <v>53</v>
      </c>
      <c r="FR2250">
        <f t="shared" si="721"/>
        <v>0.76604444311897801</v>
      </c>
      <c r="FS2250">
        <f t="shared" si="683"/>
        <v>0.97984716465888966</v>
      </c>
      <c r="FT2250" t="e">
        <f t="shared" si="684"/>
        <v>#NUM!</v>
      </c>
      <c r="FU2250" t="e">
        <f t="shared" si="722"/>
        <v>#NUM!</v>
      </c>
      <c r="FW2250" s="8">
        <f t="shared" si="723"/>
        <v>14</v>
      </c>
      <c r="FY2250">
        <f t="shared" si="724"/>
        <v>0.8660254037844386</v>
      </c>
      <c r="FZ2250">
        <f t="shared" si="685"/>
        <v>0.98497422611928565</v>
      </c>
      <c r="GB2250">
        <f t="shared" si="686"/>
        <v>20.014539984388406</v>
      </c>
      <c r="GD2250" s="8">
        <f t="shared" si="725"/>
        <v>17</v>
      </c>
      <c r="GF2250">
        <f t="shared" si="726"/>
        <v>0.93969262078590832</v>
      </c>
      <c r="GG2250">
        <f t="shared" si="687"/>
        <v>0.98101112546008662</v>
      </c>
      <c r="GI2250">
        <f t="shared" si="688"/>
        <v>19.840028985185313</v>
      </c>
      <c r="GK2250" s="8">
        <f t="shared" si="727"/>
        <v>20</v>
      </c>
      <c r="GM2250">
        <f t="shared" si="728"/>
        <v>0.98480775301220802</v>
      </c>
      <c r="GN2250">
        <f t="shared" si="689"/>
        <v>0.96149438007669685</v>
      </c>
      <c r="GP2250">
        <f t="shared" si="690"/>
        <v>18.023394859135646</v>
      </c>
      <c r="GR2250" s="8">
        <f t="shared" si="729"/>
        <v>20</v>
      </c>
      <c r="GT2250">
        <f t="shared" si="730"/>
        <v>0.98480775301220802</v>
      </c>
      <c r="GU2250">
        <f t="shared" si="691"/>
        <v>0.96149438007669685</v>
      </c>
      <c r="GW2250">
        <f t="shared" si="692"/>
        <v>18.023394859135646</v>
      </c>
      <c r="GY2250" s="8">
        <f t="shared" si="731"/>
        <v>25</v>
      </c>
      <c r="HA2250">
        <f t="shared" si="732"/>
        <v>1</v>
      </c>
      <c r="HB2250">
        <f t="shared" si="693"/>
        <v>1</v>
      </c>
      <c r="HD2250">
        <f t="shared" si="694"/>
        <v>25</v>
      </c>
    </row>
    <row r="2251" spans="1:212" x14ac:dyDescent="0.2">
      <c r="A2251">
        <v>98</v>
      </c>
      <c r="B2251">
        <f t="shared" si="653"/>
        <v>98</v>
      </c>
      <c r="C2251">
        <f t="shared" si="736"/>
        <v>-0.17364817766693033</v>
      </c>
      <c r="D2251">
        <f t="shared" si="652"/>
        <v>0.96396997169217635</v>
      </c>
      <c r="E2251">
        <f t="shared" si="695"/>
        <v>3</v>
      </c>
      <c r="G2251">
        <f t="shared" si="654"/>
        <v>-13.297418619832047</v>
      </c>
      <c r="M2251">
        <f t="shared" si="734"/>
        <v>-0.34202014332566871</v>
      </c>
      <c r="N2251">
        <f t="shared" si="655"/>
        <v>0.8712885921207747</v>
      </c>
      <c r="O2251">
        <f t="shared" si="696"/>
        <v>-5</v>
      </c>
      <c r="P2251">
        <f t="shared" si="656"/>
        <v>-10.872961333902383</v>
      </c>
      <c r="Q2251">
        <f t="shared" si="657"/>
        <v>-10.872961333902385</v>
      </c>
      <c r="R2251">
        <f t="shared" si="735"/>
        <v>-0.49999999999999994</v>
      </c>
      <c r="S2251">
        <f t="shared" si="658"/>
        <v>-1.0939745962155611</v>
      </c>
      <c r="U2251">
        <f t="shared" si="697"/>
        <v>-7</v>
      </c>
      <c r="X2251">
        <f t="shared" si="659"/>
        <v>-9.3833939954901346</v>
      </c>
      <c r="Z2251">
        <f t="shared" si="698"/>
        <v>-0.64278760968653925</v>
      </c>
      <c r="AA2251">
        <f t="shared" si="660"/>
        <v>-1.7536829868522559</v>
      </c>
      <c r="AB2251">
        <f t="shared" si="699"/>
        <v>98</v>
      </c>
      <c r="AC2251">
        <f t="shared" si="700"/>
        <v>-10</v>
      </c>
      <c r="AE2251">
        <f t="shared" si="661"/>
        <v>-8.4794981488239323</v>
      </c>
      <c r="AG2251">
        <f t="shared" si="701"/>
        <v>-0.76604444311897801</v>
      </c>
      <c r="AH2251">
        <f t="shared" si="662"/>
        <v>-2.3601066073398544</v>
      </c>
      <c r="AJ2251">
        <f t="shared" si="702"/>
        <v>-12</v>
      </c>
      <c r="AL2251">
        <f t="shared" si="663"/>
        <v>-6.3761020317433292</v>
      </c>
      <c r="AN2251">
        <f t="shared" si="703"/>
        <v>-0.8660254037844386</v>
      </c>
      <c r="AO2251">
        <f t="shared" si="664"/>
        <v>-2.894819582834999</v>
      </c>
      <c r="AP2251">
        <f t="shared" si="665"/>
        <v>98</v>
      </c>
      <c r="AQ2251">
        <f t="shared" si="704"/>
        <v>-15</v>
      </c>
      <c r="AS2251">
        <f t="shared" si="666"/>
        <v>-3.8619594257254026</v>
      </c>
      <c r="AU2251">
        <f t="shared" si="705"/>
        <v>-0.93969262078590832</v>
      </c>
      <c r="AV2251">
        <f t="shared" si="667"/>
        <v>-3.3415749301550921</v>
      </c>
      <c r="AX2251">
        <f t="shared" si="706"/>
        <v>-18</v>
      </c>
      <c r="AZ2251">
        <f t="shared" si="668"/>
        <v>-7.136236504873715E-2</v>
      </c>
      <c r="BB2251">
        <f t="shared" si="707"/>
        <v>-0.98480775301220802</v>
      </c>
      <c r="BC2251">
        <f t="shared" si="669"/>
        <v>-3.686798214140925</v>
      </c>
      <c r="BE2251">
        <f t="shared" si="708"/>
        <v>-21</v>
      </c>
      <c r="BG2251">
        <f t="shared" si="670"/>
        <v>5.7868969256944878</v>
      </c>
      <c r="BI2251">
        <f t="shared" si="709"/>
        <v>0</v>
      </c>
      <c r="BJ2251">
        <f t="shared" si="671"/>
        <v>1</v>
      </c>
      <c r="BL2251" t="e">
        <f t="shared" si="710"/>
        <v>#DIV/0!</v>
      </c>
      <c r="BN2251" t="e">
        <f t="shared" si="672"/>
        <v>#DIV/0!</v>
      </c>
      <c r="EL2251">
        <v>98</v>
      </c>
      <c r="EM2251">
        <f t="shared" si="673"/>
        <v>-285.7513075690336</v>
      </c>
      <c r="EN2251">
        <f t="shared" si="711"/>
        <v>2.9799999999999804</v>
      </c>
      <c r="EO2251" s="8">
        <f t="shared" si="712"/>
        <v>2</v>
      </c>
      <c r="EQ2251">
        <f t="shared" si="713"/>
        <v>0.17364817766693033</v>
      </c>
      <c r="ER2251">
        <f t="shared" si="674"/>
        <v>0.9986996072255625</v>
      </c>
      <c r="ES2251">
        <f t="shared" si="675"/>
        <v>-9.4692352970264508</v>
      </c>
      <c r="ET2251">
        <f t="shared" si="676"/>
        <v>17.660257631345079</v>
      </c>
      <c r="EU2251" s="8">
        <f t="shared" si="714"/>
        <v>4</v>
      </c>
      <c r="EW2251">
        <f t="shared" si="715"/>
        <v>0.34202014332566871</v>
      </c>
      <c r="EX2251">
        <f t="shared" si="677"/>
        <v>0.99441584371801539</v>
      </c>
      <c r="EZ2251">
        <f t="shared" si="678"/>
        <v>17.286082959411889</v>
      </c>
      <c r="FB2251" s="8">
        <f t="shared" si="733"/>
        <v>6</v>
      </c>
      <c r="FD2251">
        <f t="shared" si="716"/>
        <v>0.49999999999999994</v>
      </c>
      <c r="FE2251">
        <f t="shared" si="679"/>
        <v>0.9860254037844387</v>
      </c>
      <c r="FG2251">
        <f t="shared" si="680"/>
        <v>16.670248639404857</v>
      </c>
      <c r="FI2251" s="8">
        <f t="shared" si="717"/>
        <v>9</v>
      </c>
      <c r="FK2251">
        <f t="shared" si="718"/>
        <v>0.64278760968653925</v>
      </c>
      <c r="FL2251">
        <f t="shared" si="681"/>
        <v>0.9974479826061321</v>
      </c>
      <c r="FN2251">
        <f t="shared" si="682"/>
        <v>22.223152266939049</v>
      </c>
      <c r="FP2251" s="8">
        <f t="shared" si="719"/>
        <v>11</v>
      </c>
      <c r="FQ2251" s="8">
        <f t="shared" si="720"/>
        <v>53</v>
      </c>
      <c r="FR2251">
        <f t="shared" si="721"/>
        <v>0.76604444311897801</v>
      </c>
      <c r="FS2251">
        <f t="shared" si="683"/>
        <v>0.97984716465888966</v>
      </c>
      <c r="FT2251" t="e">
        <f t="shared" si="684"/>
        <v>#NUM!</v>
      </c>
      <c r="FU2251" t="e">
        <f t="shared" si="722"/>
        <v>#NUM!</v>
      </c>
      <c r="FW2251" s="8">
        <f t="shared" si="723"/>
        <v>14</v>
      </c>
      <c r="FY2251">
        <f t="shared" si="724"/>
        <v>0.8660254037844386</v>
      </c>
      <c r="FZ2251">
        <f t="shared" si="685"/>
        <v>0.98497422611928565</v>
      </c>
      <c r="GB2251">
        <f t="shared" si="686"/>
        <v>20.014539984388406</v>
      </c>
      <c r="GD2251" s="8">
        <f t="shared" si="725"/>
        <v>17</v>
      </c>
      <c r="GF2251">
        <f t="shared" si="726"/>
        <v>0.93969262078590832</v>
      </c>
      <c r="GG2251">
        <f t="shared" si="687"/>
        <v>0.98101112546008662</v>
      </c>
      <c r="GI2251">
        <f t="shared" si="688"/>
        <v>19.840028985185313</v>
      </c>
      <c r="GK2251" s="8">
        <f t="shared" si="727"/>
        <v>20</v>
      </c>
      <c r="GM2251">
        <f t="shared" si="728"/>
        <v>0.98480775301220802</v>
      </c>
      <c r="GN2251">
        <f t="shared" si="689"/>
        <v>0.96149438007669685</v>
      </c>
      <c r="GP2251">
        <f t="shared" si="690"/>
        <v>18.023394859135646</v>
      </c>
      <c r="GR2251" s="8">
        <f t="shared" si="729"/>
        <v>20</v>
      </c>
      <c r="GT2251">
        <f t="shared" si="730"/>
        <v>0.98480775301220802</v>
      </c>
      <c r="GU2251">
        <f t="shared" si="691"/>
        <v>0.96149438007669685</v>
      </c>
      <c r="GW2251">
        <f t="shared" si="692"/>
        <v>18.023394859135646</v>
      </c>
      <c r="GY2251" s="8">
        <f t="shared" si="731"/>
        <v>25</v>
      </c>
      <c r="HA2251">
        <f t="shared" si="732"/>
        <v>1</v>
      </c>
      <c r="HB2251">
        <f t="shared" si="693"/>
        <v>1</v>
      </c>
      <c r="HD2251">
        <f t="shared" si="694"/>
        <v>25</v>
      </c>
    </row>
    <row r="2252" spans="1:212" x14ac:dyDescent="0.2">
      <c r="A2252">
        <v>99</v>
      </c>
      <c r="B2252">
        <f t="shared" si="653"/>
        <v>99</v>
      </c>
      <c r="C2252">
        <f t="shared" si="736"/>
        <v>-0.17364817766693033</v>
      </c>
      <c r="D2252">
        <f t="shared" si="652"/>
        <v>0.96396997169217635</v>
      </c>
      <c r="E2252">
        <f t="shared" si="695"/>
        <v>3</v>
      </c>
      <c r="G2252">
        <f t="shared" si="654"/>
        <v>-13.297418619832047</v>
      </c>
      <c r="M2252">
        <f t="shared" si="734"/>
        <v>-0.34202014332566871</v>
      </c>
      <c r="N2252">
        <f t="shared" si="655"/>
        <v>0.8712885921207747</v>
      </c>
      <c r="O2252">
        <f t="shared" si="696"/>
        <v>-5</v>
      </c>
      <c r="P2252">
        <f t="shared" si="656"/>
        <v>-10.872961333902383</v>
      </c>
      <c r="Q2252">
        <f t="shared" si="657"/>
        <v>-10.872961333902385</v>
      </c>
      <c r="R2252">
        <f t="shared" si="735"/>
        <v>-0.49999999999999994</v>
      </c>
      <c r="S2252">
        <f t="shared" si="658"/>
        <v>-1.1139745962155612</v>
      </c>
      <c r="U2252">
        <f t="shared" si="697"/>
        <v>-7</v>
      </c>
      <c r="X2252">
        <f t="shared" si="659"/>
        <v>-9.3833939954901346</v>
      </c>
      <c r="Z2252">
        <f t="shared" si="698"/>
        <v>-0.64278760968653925</v>
      </c>
      <c r="AA2252">
        <f t="shared" si="660"/>
        <v>-1.7793944912397173</v>
      </c>
      <c r="AB2252">
        <f t="shared" si="699"/>
        <v>99</v>
      </c>
      <c r="AC2252">
        <f t="shared" si="700"/>
        <v>-10</v>
      </c>
      <c r="AE2252">
        <f t="shared" si="661"/>
        <v>-8.4794981488239323</v>
      </c>
      <c r="AG2252">
        <f t="shared" si="701"/>
        <v>-0.76604444311897801</v>
      </c>
      <c r="AH2252">
        <f t="shared" si="662"/>
        <v>-2.3907483850646134</v>
      </c>
      <c r="AJ2252">
        <f t="shared" si="702"/>
        <v>-12</v>
      </c>
      <c r="AL2252">
        <f t="shared" si="663"/>
        <v>-6.3761020317433292</v>
      </c>
      <c r="AN2252">
        <f t="shared" si="703"/>
        <v>-0.8660254037844386</v>
      </c>
      <c r="AO2252">
        <f t="shared" si="664"/>
        <v>-2.9294605989863762</v>
      </c>
      <c r="AP2252">
        <f t="shared" si="665"/>
        <v>99</v>
      </c>
      <c r="AQ2252">
        <f t="shared" si="704"/>
        <v>-15</v>
      </c>
      <c r="AS2252">
        <f t="shared" si="666"/>
        <v>-3.8619594257254026</v>
      </c>
      <c r="AU2252">
        <f t="shared" si="705"/>
        <v>-0.93969262078590832</v>
      </c>
      <c r="AV2252">
        <f t="shared" si="667"/>
        <v>-3.3791626349865282</v>
      </c>
      <c r="AX2252">
        <f t="shared" si="706"/>
        <v>-18</v>
      </c>
      <c r="AZ2252">
        <f t="shared" si="668"/>
        <v>-7.136236504873715E-2</v>
      </c>
      <c r="BB2252">
        <f t="shared" si="707"/>
        <v>-0.98480775301220802</v>
      </c>
      <c r="BC2252">
        <f t="shared" si="669"/>
        <v>-3.7261905242614133</v>
      </c>
      <c r="BE2252">
        <f t="shared" si="708"/>
        <v>-21</v>
      </c>
      <c r="BG2252">
        <f t="shared" si="670"/>
        <v>5.7868969256944878</v>
      </c>
      <c r="BI2252">
        <f t="shared" si="709"/>
        <v>0</v>
      </c>
      <c r="BJ2252">
        <f t="shared" si="671"/>
        <v>1</v>
      </c>
      <c r="BL2252" t="e">
        <f t="shared" si="710"/>
        <v>#DIV/0!</v>
      </c>
      <c r="BN2252" t="e">
        <f t="shared" si="672"/>
        <v>#DIV/0!</v>
      </c>
      <c r="EL2252">
        <v>99</v>
      </c>
      <c r="EM2252">
        <f t="shared" si="673"/>
        <v>-285.7513075690336</v>
      </c>
      <c r="EN2252">
        <f t="shared" si="711"/>
        <v>2.9899999999999802</v>
      </c>
      <c r="EO2252" s="8">
        <f t="shared" si="712"/>
        <v>2</v>
      </c>
      <c r="EQ2252">
        <f t="shared" si="713"/>
        <v>0.17364817766693033</v>
      </c>
      <c r="ER2252">
        <f t="shared" si="674"/>
        <v>0.9986996072255625</v>
      </c>
      <c r="ES2252">
        <f t="shared" si="675"/>
        <v>-9.4692352970264508</v>
      </c>
      <c r="ET2252">
        <f t="shared" si="676"/>
        <v>17.660257631345079</v>
      </c>
      <c r="EU2252" s="8">
        <f t="shared" si="714"/>
        <v>4</v>
      </c>
      <c r="EW2252">
        <f t="shared" si="715"/>
        <v>0.34202014332566871</v>
      </c>
      <c r="EX2252">
        <f t="shared" si="677"/>
        <v>0.99441584371801539</v>
      </c>
      <c r="EZ2252">
        <f t="shared" si="678"/>
        <v>17.286082959411889</v>
      </c>
      <c r="FB2252" s="8">
        <f t="shared" si="733"/>
        <v>6</v>
      </c>
      <c r="FD2252">
        <f t="shared" si="716"/>
        <v>0.49999999999999994</v>
      </c>
      <c r="FE2252">
        <f t="shared" si="679"/>
        <v>0.9860254037844387</v>
      </c>
      <c r="FG2252">
        <f t="shared" si="680"/>
        <v>16.670248639404857</v>
      </c>
      <c r="FI2252" s="8">
        <f t="shared" si="717"/>
        <v>9</v>
      </c>
      <c r="FK2252">
        <f t="shared" si="718"/>
        <v>0.64278760968653925</v>
      </c>
      <c r="FL2252">
        <f t="shared" si="681"/>
        <v>0.9974479826061321</v>
      </c>
      <c r="FN2252">
        <f t="shared" si="682"/>
        <v>22.223152266939049</v>
      </c>
      <c r="FP2252" s="8">
        <f t="shared" si="719"/>
        <v>11</v>
      </c>
      <c r="FQ2252" s="8">
        <f t="shared" si="720"/>
        <v>53</v>
      </c>
      <c r="FR2252">
        <f t="shared" si="721"/>
        <v>0.76604444311897801</v>
      </c>
      <c r="FS2252">
        <f t="shared" si="683"/>
        <v>0.97984716465888966</v>
      </c>
      <c r="FT2252" t="e">
        <f t="shared" si="684"/>
        <v>#NUM!</v>
      </c>
      <c r="FU2252" t="e">
        <f t="shared" si="722"/>
        <v>#NUM!</v>
      </c>
      <c r="FW2252" s="8">
        <f t="shared" si="723"/>
        <v>14</v>
      </c>
      <c r="FY2252">
        <f t="shared" si="724"/>
        <v>0.8660254037844386</v>
      </c>
      <c r="FZ2252">
        <f t="shared" si="685"/>
        <v>0.98497422611928565</v>
      </c>
      <c r="GB2252">
        <f t="shared" si="686"/>
        <v>20.014539984388406</v>
      </c>
      <c r="GD2252" s="8">
        <f t="shared" si="725"/>
        <v>17</v>
      </c>
      <c r="GF2252">
        <f t="shared" si="726"/>
        <v>0.93969262078590832</v>
      </c>
      <c r="GG2252">
        <f t="shared" si="687"/>
        <v>0.98101112546008662</v>
      </c>
      <c r="GI2252">
        <f t="shared" si="688"/>
        <v>19.840028985185313</v>
      </c>
      <c r="GK2252" s="8">
        <f t="shared" si="727"/>
        <v>20</v>
      </c>
      <c r="GM2252">
        <f t="shared" si="728"/>
        <v>0.98480775301220802</v>
      </c>
      <c r="GN2252">
        <f t="shared" si="689"/>
        <v>0.96149438007669685</v>
      </c>
      <c r="GP2252">
        <f t="shared" si="690"/>
        <v>18.023394859135646</v>
      </c>
      <c r="GR2252" s="8">
        <f t="shared" si="729"/>
        <v>20</v>
      </c>
      <c r="GT2252">
        <f t="shared" si="730"/>
        <v>0.98480775301220802</v>
      </c>
      <c r="GU2252">
        <f t="shared" si="691"/>
        <v>0.96149438007669685</v>
      </c>
      <c r="GW2252">
        <f t="shared" si="692"/>
        <v>18.023394859135646</v>
      </c>
      <c r="GY2252" s="8">
        <f t="shared" si="731"/>
        <v>25</v>
      </c>
      <c r="HA2252">
        <f t="shared" si="732"/>
        <v>1</v>
      </c>
      <c r="HB2252">
        <f t="shared" si="693"/>
        <v>1</v>
      </c>
      <c r="HD2252">
        <f t="shared" si="694"/>
        <v>25</v>
      </c>
    </row>
    <row r="2253" spans="1:212" x14ac:dyDescent="0.2">
      <c r="A2253">
        <v>100</v>
      </c>
      <c r="B2253">
        <f t="shared" si="653"/>
        <v>100</v>
      </c>
      <c r="C2253">
        <f t="shared" si="736"/>
        <v>-0.17364817766693033</v>
      </c>
      <c r="D2253">
        <f t="shared" si="652"/>
        <v>0.96396997169217635</v>
      </c>
      <c r="E2253">
        <f t="shared" si="695"/>
        <v>3</v>
      </c>
      <c r="G2253">
        <f t="shared" si="654"/>
        <v>-13.297418619832047</v>
      </c>
      <c r="M2253">
        <f t="shared" si="734"/>
        <v>-0.34202014332566871</v>
      </c>
      <c r="N2253">
        <f t="shared" si="655"/>
        <v>0.8712885921207747</v>
      </c>
      <c r="O2253">
        <f t="shared" si="696"/>
        <v>-5</v>
      </c>
      <c r="P2253">
        <f t="shared" si="656"/>
        <v>-10.872961333902383</v>
      </c>
      <c r="Q2253">
        <f t="shared" si="657"/>
        <v>-10.872961333902385</v>
      </c>
      <c r="R2253">
        <f t="shared" si="735"/>
        <v>-0.49999999999999994</v>
      </c>
      <c r="S2253">
        <f t="shared" si="658"/>
        <v>-1.1339745962155612</v>
      </c>
      <c r="U2253">
        <f t="shared" si="697"/>
        <v>-7</v>
      </c>
      <c r="X2253">
        <f t="shared" si="659"/>
        <v>-9.3833939954901346</v>
      </c>
      <c r="Z2253">
        <f t="shared" si="698"/>
        <v>-0.64278760968653925</v>
      </c>
      <c r="AA2253">
        <f t="shared" si="660"/>
        <v>-1.8051059956271791</v>
      </c>
      <c r="AB2253">
        <f t="shared" si="699"/>
        <v>100</v>
      </c>
      <c r="AC2253">
        <f t="shared" si="700"/>
        <v>-10</v>
      </c>
      <c r="AE2253">
        <f t="shared" si="661"/>
        <v>-8.4794981488239323</v>
      </c>
      <c r="AG2253">
        <f t="shared" si="701"/>
        <v>-0.76604444311897801</v>
      </c>
      <c r="AH2253">
        <f t="shared" si="662"/>
        <v>-2.4213901627893728</v>
      </c>
      <c r="AJ2253">
        <f t="shared" si="702"/>
        <v>-12</v>
      </c>
      <c r="AL2253">
        <f t="shared" si="663"/>
        <v>-6.3761020317433292</v>
      </c>
      <c r="AN2253">
        <f t="shared" si="703"/>
        <v>-0.8660254037844386</v>
      </c>
      <c r="AO2253">
        <f t="shared" si="664"/>
        <v>-2.9641016151377539</v>
      </c>
      <c r="AP2253">
        <f t="shared" si="665"/>
        <v>100</v>
      </c>
      <c r="AQ2253">
        <f t="shared" si="704"/>
        <v>-15</v>
      </c>
      <c r="AS2253">
        <f t="shared" si="666"/>
        <v>-3.8619594257254026</v>
      </c>
      <c r="AU2253">
        <f t="shared" si="705"/>
        <v>-0.93969262078590832</v>
      </c>
      <c r="AV2253">
        <f t="shared" si="667"/>
        <v>-3.4167503398179648</v>
      </c>
      <c r="AX2253">
        <f t="shared" si="706"/>
        <v>-18</v>
      </c>
      <c r="AZ2253">
        <f t="shared" si="668"/>
        <v>-7.136236504873715E-2</v>
      </c>
      <c r="BB2253">
        <f t="shared" si="707"/>
        <v>-0.98480775301220802</v>
      </c>
      <c r="BC2253">
        <f t="shared" si="669"/>
        <v>-3.7655828343819016</v>
      </c>
      <c r="BE2253">
        <f t="shared" si="708"/>
        <v>-21</v>
      </c>
      <c r="BG2253">
        <f t="shared" si="670"/>
        <v>5.7868969256944878</v>
      </c>
      <c r="BI2253">
        <f t="shared" si="709"/>
        <v>0</v>
      </c>
      <c r="BJ2253">
        <f t="shared" si="671"/>
        <v>1</v>
      </c>
      <c r="BL2253" t="e">
        <f t="shared" si="710"/>
        <v>#DIV/0!</v>
      </c>
      <c r="BN2253" t="e">
        <f t="shared" si="672"/>
        <v>#DIV/0!</v>
      </c>
      <c r="EL2253">
        <v>100</v>
      </c>
      <c r="EM2253">
        <f t="shared" si="673"/>
        <v>-285.7513075690336</v>
      </c>
      <c r="EN2253">
        <f t="shared" si="711"/>
        <v>2.99999999999998</v>
      </c>
      <c r="EO2253" s="8">
        <f t="shared" si="712"/>
        <v>2</v>
      </c>
      <c r="EQ2253">
        <f t="shared" si="713"/>
        <v>0.17364817766693033</v>
      </c>
      <c r="ER2253">
        <f t="shared" si="674"/>
        <v>0.9986996072255625</v>
      </c>
      <c r="ES2253">
        <f t="shared" si="675"/>
        <v>-9.4692352970264508</v>
      </c>
      <c r="ET2253">
        <f>IF(ER2253&lt;=1,1/vita*(alfa-alfa/EQ2253*SQRT(1-ER2253^2)),"")</f>
        <v>17.660257631345079</v>
      </c>
      <c r="EU2253" s="8">
        <f t="shared" si="714"/>
        <v>4</v>
      </c>
      <c r="EW2253">
        <f t="shared" si="715"/>
        <v>0.34202014332566871</v>
      </c>
      <c r="EX2253">
        <f t="shared" si="677"/>
        <v>0.99441584371801539</v>
      </c>
      <c r="EZ2253">
        <f t="shared" si="678"/>
        <v>17.286082959411889</v>
      </c>
      <c r="FB2253" s="8">
        <f t="shared" si="733"/>
        <v>6</v>
      </c>
      <c r="FD2253">
        <f t="shared" si="716"/>
        <v>0.49999999999999994</v>
      </c>
      <c r="FE2253">
        <f t="shared" si="679"/>
        <v>0.9860254037844387</v>
      </c>
      <c r="FG2253">
        <f t="shared" si="680"/>
        <v>16.670248639404857</v>
      </c>
      <c r="FI2253" s="8">
        <f t="shared" si="717"/>
        <v>9</v>
      </c>
      <c r="FK2253">
        <f t="shared" si="718"/>
        <v>0.64278760968653925</v>
      </c>
      <c r="FL2253">
        <f t="shared" si="681"/>
        <v>0.9974479826061321</v>
      </c>
      <c r="FN2253">
        <f t="shared" si="682"/>
        <v>22.223152266939049</v>
      </c>
      <c r="FP2253" s="8">
        <f t="shared" si="719"/>
        <v>11</v>
      </c>
      <c r="FQ2253" s="8">
        <f t="shared" si="720"/>
        <v>53</v>
      </c>
      <c r="FR2253">
        <f t="shared" si="721"/>
        <v>0.76604444311897801</v>
      </c>
      <c r="FS2253">
        <f t="shared" si="683"/>
        <v>0.97984716465888966</v>
      </c>
      <c r="FT2253" t="e">
        <f t="shared" si="684"/>
        <v>#NUM!</v>
      </c>
      <c r="FU2253" t="e">
        <f t="shared" si="722"/>
        <v>#NUM!</v>
      </c>
      <c r="FW2253" s="8">
        <f t="shared" si="723"/>
        <v>14</v>
      </c>
      <c r="FY2253">
        <f t="shared" si="724"/>
        <v>0.8660254037844386</v>
      </c>
      <c r="FZ2253">
        <f t="shared" si="685"/>
        <v>0.98497422611928565</v>
      </c>
      <c r="GB2253">
        <f t="shared" si="686"/>
        <v>20.014539984388406</v>
      </c>
      <c r="GD2253" s="8">
        <f t="shared" si="725"/>
        <v>17</v>
      </c>
      <c r="GF2253">
        <f t="shared" si="726"/>
        <v>0.93969262078590832</v>
      </c>
      <c r="GG2253">
        <f t="shared" si="687"/>
        <v>0.98101112546008662</v>
      </c>
      <c r="GI2253">
        <f t="shared" si="688"/>
        <v>19.840028985185313</v>
      </c>
      <c r="GK2253" s="8">
        <f t="shared" si="727"/>
        <v>20</v>
      </c>
      <c r="GM2253">
        <f t="shared" si="728"/>
        <v>0.98480775301220802</v>
      </c>
      <c r="GN2253">
        <f t="shared" si="689"/>
        <v>0.96149438007669685</v>
      </c>
      <c r="GP2253">
        <f t="shared" si="690"/>
        <v>18.023394859135646</v>
      </c>
      <c r="GR2253" s="8">
        <f t="shared" si="729"/>
        <v>20</v>
      </c>
      <c r="GT2253">
        <f t="shared" si="730"/>
        <v>0.98480775301220802</v>
      </c>
      <c r="GU2253">
        <f t="shared" si="691"/>
        <v>0.96149438007669685</v>
      </c>
      <c r="GW2253">
        <f t="shared" si="692"/>
        <v>18.023394859135646</v>
      </c>
      <c r="GY2253" s="8">
        <f t="shared" si="731"/>
        <v>25</v>
      </c>
      <c r="HA2253">
        <f t="shared" si="732"/>
        <v>1</v>
      </c>
      <c r="HB2253">
        <f t="shared" si="693"/>
        <v>1</v>
      </c>
      <c r="HD2253">
        <f t="shared" si="694"/>
        <v>25</v>
      </c>
    </row>
    <row r="2254" spans="1:212" x14ac:dyDescent="0.2">
      <c r="A2254">
        <v>101</v>
      </c>
      <c r="B2254">
        <f t="shared" si="653"/>
        <v>101</v>
      </c>
      <c r="C2254">
        <f t="shared" si="736"/>
        <v>-0.17364817766693033</v>
      </c>
      <c r="D2254">
        <f t="shared" si="652"/>
        <v>0.96396997169217635</v>
      </c>
      <c r="E2254">
        <f t="shared" si="695"/>
        <v>3</v>
      </c>
      <c r="G2254">
        <f t="shared" si="654"/>
        <v>-13.297418619832047</v>
      </c>
      <c r="M2254">
        <f t="shared" si="734"/>
        <v>-0.34202014332566871</v>
      </c>
      <c r="N2254">
        <f t="shared" si="655"/>
        <v>0.8712885921207747</v>
      </c>
      <c r="O2254">
        <f t="shared" si="696"/>
        <v>-5</v>
      </c>
      <c r="P2254">
        <f t="shared" si="656"/>
        <v>-10.872961333902383</v>
      </c>
      <c r="Q2254">
        <f t="shared" si="657"/>
        <v>-10.872961333902385</v>
      </c>
      <c r="R2254">
        <f t="shared" si="735"/>
        <v>-0.49999999999999994</v>
      </c>
      <c r="S2254">
        <f t="shared" si="658"/>
        <v>-1.1539745962155608</v>
      </c>
      <c r="U2254">
        <f t="shared" si="697"/>
        <v>-7</v>
      </c>
      <c r="X2254">
        <f t="shared" si="659"/>
        <v>-9.3833939954901346</v>
      </c>
      <c r="Z2254">
        <f t="shared" si="698"/>
        <v>-0.64278760968653925</v>
      </c>
      <c r="AA2254">
        <f t="shared" si="660"/>
        <v>-1.8308175000146405</v>
      </c>
      <c r="AB2254">
        <f t="shared" si="699"/>
        <v>101</v>
      </c>
      <c r="AC2254">
        <f t="shared" si="700"/>
        <v>-10</v>
      </c>
      <c r="AE2254">
        <f t="shared" si="661"/>
        <v>-8.4794981488239323</v>
      </c>
      <c r="AG2254">
        <f t="shared" si="701"/>
        <v>-0.76604444311897801</v>
      </c>
      <c r="AH2254">
        <f t="shared" si="662"/>
        <v>-2.4520319405141318</v>
      </c>
      <c r="AJ2254">
        <f t="shared" si="702"/>
        <v>-12</v>
      </c>
      <c r="AL2254">
        <f t="shared" si="663"/>
        <v>-6.3761020317433292</v>
      </c>
      <c r="AN2254">
        <f t="shared" si="703"/>
        <v>-0.8660254037844386</v>
      </c>
      <c r="AO2254">
        <f t="shared" si="664"/>
        <v>-2.9987426312891317</v>
      </c>
      <c r="AP2254">
        <f t="shared" si="665"/>
        <v>101</v>
      </c>
      <c r="AQ2254">
        <f t="shared" si="704"/>
        <v>-15</v>
      </c>
      <c r="AS2254">
        <f t="shared" si="666"/>
        <v>-3.8619594257254026</v>
      </c>
      <c r="AU2254">
        <f t="shared" si="705"/>
        <v>-0.93969262078590832</v>
      </c>
      <c r="AV2254">
        <f t="shared" si="667"/>
        <v>-3.454338044649401</v>
      </c>
      <c r="AX2254">
        <f t="shared" si="706"/>
        <v>-18</v>
      </c>
      <c r="AZ2254">
        <f t="shared" si="668"/>
        <v>-7.136236504873715E-2</v>
      </c>
      <c r="BB2254">
        <f t="shared" si="707"/>
        <v>-0.98480775301220802</v>
      </c>
      <c r="BC2254">
        <f t="shared" si="669"/>
        <v>-3.8049751445023898</v>
      </c>
      <c r="BE2254">
        <f t="shared" si="708"/>
        <v>-21</v>
      </c>
      <c r="BG2254">
        <f t="shared" si="670"/>
        <v>5.7868969256944878</v>
      </c>
      <c r="BI2254">
        <f t="shared" si="709"/>
        <v>0</v>
      </c>
      <c r="BJ2254">
        <f t="shared" si="671"/>
        <v>1</v>
      </c>
      <c r="BL2254" t="e">
        <f t="shared" si="710"/>
        <v>#DIV/0!</v>
      </c>
      <c r="BN2254" t="e">
        <f t="shared" si="672"/>
        <v>#DIV/0!</v>
      </c>
      <c r="EL2254">
        <v>101</v>
      </c>
      <c r="EM2254">
        <f t="shared" si="673"/>
        <v>-285.7513075690336</v>
      </c>
      <c r="EN2254">
        <f t="shared" si="711"/>
        <v>3.0099999999999798</v>
      </c>
      <c r="EO2254" s="8">
        <f t="shared" si="712"/>
        <v>2</v>
      </c>
      <c r="EQ2254">
        <f t="shared" si="713"/>
        <v>0.17364817766693033</v>
      </c>
      <c r="ER2254">
        <f t="shared" si="674"/>
        <v>0.9986996072255625</v>
      </c>
      <c r="ES2254">
        <f t="shared" si="675"/>
        <v>-9.4692352970264508</v>
      </c>
      <c r="ET2254">
        <f t="shared" ref="ET2254:ET2285" si="737">1/vita*(alfa-alfa/EQ2254*SQRT(1-ER2254^2))</f>
        <v>17.660257631345079</v>
      </c>
      <c r="EU2254" s="8">
        <f t="shared" si="714"/>
        <v>4</v>
      </c>
      <c r="EW2254">
        <f t="shared" si="715"/>
        <v>0.34202014332566871</v>
      </c>
      <c r="EX2254">
        <f t="shared" si="677"/>
        <v>0.99441584371801539</v>
      </c>
      <c r="EZ2254">
        <f t="shared" si="678"/>
        <v>17.286082959411889</v>
      </c>
      <c r="FB2254" s="8">
        <f t="shared" si="733"/>
        <v>6</v>
      </c>
      <c r="FD2254">
        <f t="shared" si="716"/>
        <v>0.49999999999999994</v>
      </c>
      <c r="FE2254">
        <f t="shared" si="679"/>
        <v>0.9860254037844387</v>
      </c>
      <c r="FG2254">
        <f t="shared" si="680"/>
        <v>16.670248639404857</v>
      </c>
      <c r="FI2254" s="8">
        <f t="shared" si="717"/>
        <v>9</v>
      </c>
      <c r="FK2254">
        <f t="shared" si="718"/>
        <v>0.64278760968653925</v>
      </c>
      <c r="FL2254">
        <f t="shared" si="681"/>
        <v>0.9974479826061321</v>
      </c>
      <c r="FN2254">
        <f t="shared" si="682"/>
        <v>22.223152266939049</v>
      </c>
      <c r="FP2254" s="8">
        <f t="shared" si="719"/>
        <v>11</v>
      </c>
      <c r="FQ2254" s="8">
        <f t="shared" si="720"/>
        <v>53</v>
      </c>
      <c r="FR2254">
        <f t="shared" si="721"/>
        <v>0.76604444311897801</v>
      </c>
      <c r="FS2254">
        <f t="shared" si="683"/>
        <v>0.97984716465888966</v>
      </c>
      <c r="FT2254" t="e">
        <f t="shared" si="684"/>
        <v>#NUM!</v>
      </c>
      <c r="FU2254" t="e">
        <f t="shared" si="722"/>
        <v>#NUM!</v>
      </c>
      <c r="FW2254" s="8">
        <f t="shared" si="723"/>
        <v>14</v>
      </c>
      <c r="FY2254">
        <f t="shared" si="724"/>
        <v>0.8660254037844386</v>
      </c>
      <c r="FZ2254">
        <f t="shared" si="685"/>
        <v>0.98497422611928565</v>
      </c>
      <c r="GB2254">
        <f t="shared" si="686"/>
        <v>20.014539984388406</v>
      </c>
      <c r="GD2254" s="8">
        <f t="shared" si="725"/>
        <v>17</v>
      </c>
      <c r="GF2254">
        <f t="shared" si="726"/>
        <v>0.93969262078590832</v>
      </c>
      <c r="GG2254">
        <f t="shared" si="687"/>
        <v>0.98101112546008662</v>
      </c>
      <c r="GI2254">
        <f t="shared" si="688"/>
        <v>19.840028985185313</v>
      </c>
      <c r="GK2254" s="8">
        <f t="shared" si="727"/>
        <v>20</v>
      </c>
      <c r="GM2254">
        <f t="shared" si="728"/>
        <v>0.98480775301220802</v>
      </c>
      <c r="GN2254">
        <f t="shared" si="689"/>
        <v>0.96149438007669685</v>
      </c>
      <c r="GP2254">
        <f t="shared" si="690"/>
        <v>18.023394859135646</v>
      </c>
      <c r="GR2254" s="8">
        <f t="shared" si="729"/>
        <v>20</v>
      </c>
      <c r="GT2254">
        <f t="shared" si="730"/>
        <v>0.98480775301220802</v>
      </c>
      <c r="GU2254">
        <f t="shared" si="691"/>
        <v>0.96149438007669685</v>
      </c>
      <c r="GW2254">
        <f t="shared" si="692"/>
        <v>18.023394859135646</v>
      </c>
      <c r="GY2254" s="8">
        <f t="shared" si="731"/>
        <v>25</v>
      </c>
      <c r="HA2254">
        <f t="shared" si="732"/>
        <v>1</v>
      </c>
      <c r="HB2254">
        <f t="shared" si="693"/>
        <v>1</v>
      </c>
      <c r="HD2254">
        <f t="shared" si="694"/>
        <v>25</v>
      </c>
    </row>
    <row r="2255" spans="1:212" x14ac:dyDescent="0.2">
      <c r="A2255">
        <v>102</v>
      </c>
      <c r="B2255">
        <f t="shared" si="653"/>
        <v>102</v>
      </c>
      <c r="C2255">
        <f t="shared" si="736"/>
        <v>-0.17364817766693033</v>
      </c>
      <c r="D2255">
        <f t="shared" si="652"/>
        <v>0.96396997169217635</v>
      </c>
      <c r="E2255">
        <f t="shared" si="695"/>
        <v>3</v>
      </c>
      <c r="G2255">
        <f t="shared" si="654"/>
        <v>-13.297418619832047</v>
      </c>
      <c r="M2255">
        <f t="shared" si="734"/>
        <v>-0.34202014332566871</v>
      </c>
      <c r="N2255">
        <f t="shared" si="655"/>
        <v>0.8712885921207747</v>
      </c>
      <c r="O2255">
        <f t="shared" si="696"/>
        <v>-5</v>
      </c>
      <c r="P2255">
        <f t="shared" si="656"/>
        <v>-10.872961333902383</v>
      </c>
      <c r="Q2255">
        <f t="shared" si="657"/>
        <v>-10.872961333902385</v>
      </c>
      <c r="R2255">
        <f t="shared" si="735"/>
        <v>-0.49999999999999994</v>
      </c>
      <c r="S2255">
        <f t="shared" si="658"/>
        <v>-1.1739745962155608</v>
      </c>
      <c r="U2255">
        <f t="shared" si="697"/>
        <v>-7</v>
      </c>
      <c r="X2255">
        <f t="shared" si="659"/>
        <v>-9.3833939954901346</v>
      </c>
      <c r="Z2255">
        <f t="shared" si="698"/>
        <v>-0.64278760968653925</v>
      </c>
      <c r="AA2255">
        <f t="shared" si="660"/>
        <v>-1.8565290044021023</v>
      </c>
      <c r="AB2255">
        <f t="shared" si="699"/>
        <v>102</v>
      </c>
      <c r="AC2255">
        <f t="shared" si="700"/>
        <v>-10</v>
      </c>
      <c r="AE2255">
        <f t="shared" si="661"/>
        <v>-8.4794981488239323</v>
      </c>
      <c r="AG2255">
        <f t="shared" si="701"/>
        <v>-0.76604444311897801</v>
      </c>
      <c r="AH2255">
        <f t="shared" si="662"/>
        <v>-2.4826737182388907</v>
      </c>
      <c r="AJ2255">
        <f t="shared" si="702"/>
        <v>-12</v>
      </c>
      <c r="AL2255">
        <f t="shared" si="663"/>
        <v>-6.3761020317433292</v>
      </c>
      <c r="AN2255">
        <f t="shared" si="703"/>
        <v>-0.8660254037844386</v>
      </c>
      <c r="AO2255">
        <f t="shared" si="664"/>
        <v>-3.0333836474405089</v>
      </c>
      <c r="AP2255">
        <f t="shared" si="665"/>
        <v>102</v>
      </c>
      <c r="AQ2255">
        <f t="shared" si="704"/>
        <v>-15</v>
      </c>
      <c r="AS2255">
        <f t="shared" si="666"/>
        <v>-3.8619594257254026</v>
      </c>
      <c r="AU2255">
        <f t="shared" si="705"/>
        <v>-0.93969262078590832</v>
      </c>
      <c r="AV2255">
        <f t="shared" si="667"/>
        <v>-3.4919257494808376</v>
      </c>
      <c r="AX2255">
        <f t="shared" si="706"/>
        <v>-18</v>
      </c>
      <c r="AZ2255">
        <f t="shared" si="668"/>
        <v>-7.136236504873715E-2</v>
      </c>
      <c r="BB2255">
        <f t="shared" si="707"/>
        <v>-0.98480775301220802</v>
      </c>
      <c r="BC2255">
        <f t="shared" si="669"/>
        <v>-3.8443674546228785</v>
      </c>
      <c r="BE2255">
        <f t="shared" si="708"/>
        <v>-21</v>
      </c>
      <c r="BG2255">
        <f t="shared" si="670"/>
        <v>5.7868969256944878</v>
      </c>
      <c r="BI2255">
        <f t="shared" si="709"/>
        <v>0</v>
      </c>
      <c r="BJ2255">
        <f t="shared" si="671"/>
        <v>1</v>
      </c>
      <c r="BL2255" t="e">
        <f t="shared" si="710"/>
        <v>#DIV/0!</v>
      </c>
      <c r="BN2255" t="e">
        <f t="shared" si="672"/>
        <v>#DIV/0!</v>
      </c>
      <c r="EL2255">
        <v>102</v>
      </c>
      <c r="EM2255">
        <f t="shared" si="673"/>
        <v>-285.7513075690336</v>
      </c>
      <c r="EN2255">
        <f t="shared" si="711"/>
        <v>3.0199999999999796</v>
      </c>
      <c r="EO2255" s="8">
        <f t="shared" si="712"/>
        <v>2</v>
      </c>
      <c r="EQ2255">
        <f t="shared" si="713"/>
        <v>0.17364817766693033</v>
      </c>
      <c r="ER2255">
        <f t="shared" si="674"/>
        <v>0.9986996072255625</v>
      </c>
      <c r="ES2255">
        <f t="shared" si="675"/>
        <v>-9.4692352970264508</v>
      </c>
      <c r="ET2255">
        <f t="shared" si="737"/>
        <v>17.660257631345079</v>
      </c>
      <c r="EU2255" s="8">
        <f t="shared" si="714"/>
        <v>4</v>
      </c>
      <c r="EW2255">
        <f t="shared" si="715"/>
        <v>0.34202014332566871</v>
      </c>
      <c r="EX2255">
        <f t="shared" si="677"/>
        <v>0.99441584371801539</v>
      </c>
      <c r="EZ2255">
        <f t="shared" si="678"/>
        <v>17.286082959411889</v>
      </c>
      <c r="FB2255" s="8">
        <f t="shared" si="733"/>
        <v>6</v>
      </c>
      <c r="FD2255">
        <f t="shared" si="716"/>
        <v>0.49999999999999994</v>
      </c>
      <c r="FE2255">
        <f t="shared" si="679"/>
        <v>0.9860254037844387</v>
      </c>
      <c r="FG2255">
        <f t="shared" si="680"/>
        <v>16.670248639404857</v>
      </c>
      <c r="FI2255" s="8">
        <f t="shared" si="717"/>
        <v>9</v>
      </c>
      <c r="FK2255">
        <f t="shared" si="718"/>
        <v>0.64278760968653925</v>
      </c>
      <c r="FL2255">
        <f t="shared" si="681"/>
        <v>0.9974479826061321</v>
      </c>
      <c r="FN2255">
        <f t="shared" si="682"/>
        <v>22.223152266939049</v>
      </c>
      <c r="FP2255" s="8">
        <f t="shared" si="719"/>
        <v>11</v>
      </c>
      <c r="FQ2255" s="8">
        <f t="shared" si="720"/>
        <v>53</v>
      </c>
      <c r="FR2255">
        <f t="shared" si="721"/>
        <v>0.76604444311897801</v>
      </c>
      <c r="FS2255">
        <f t="shared" si="683"/>
        <v>0.97984716465888966</v>
      </c>
      <c r="FT2255" t="e">
        <f t="shared" si="684"/>
        <v>#NUM!</v>
      </c>
      <c r="FU2255" t="e">
        <f t="shared" si="722"/>
        <v>#NUM!</v>
      </c>
      <c r="FW2255" s="8">
        <f t="shared" si="723"/>
        <v>14</v>
      </c>
      <c r="FY2255">
        <f t="shared" si="724"/>
        <v>0.8660254037844386</v>
      </c>
      <c r="FZ2255">
        <f t="shared" si="685"/>
        <v>0.98497422611928565</v>
      </c>
      <c r="GB2255">
        <f t="shared" si="686"/>
        <v>20.014539984388406</v>
      </c>
      <c r="GD2255" s="8">
        <f t="shared" si="725"/>
        <v>17</v>
      </c>
      <c r="GF2255">
        <f t="shared" si="726"/>
        <v>0.93969262078590832</v>
      </c>
      <c r="GG2255">
        <f t="shared" si="687"/>
        <v>0.98101112546008662</v>
      </c>
      <c r="GI2255">
        <f t="shared" si="688"/>
        <v>19.840028985185313</v>
      </c>
      <c r="GK2255" s="8">
        <f t="shared" si="727"/>
        <v>20</v>
      </c>
      <c r="GM2255">
        <f t="shared" si="728"/>
        <v>0.98480775301220802</v>
      </c>
      <c r="GN2255">
        <f t="shared" si="689"/>
        <v>0.96149438007669685</v>
      </c>
      <c r="GP2255">
        <f t="shared" si="690"/>
        <v>18.023394859135646</v>
      </c>
      <c r="GR2255" s="8">
        <f t="shared" si="729"/>
        <v>20</v>
      </c>
      <c r="GT2255">
        <f t="shared" si="730"/>
        <v>0.98480775301220802</v>
      </c>
      <c r="GU2255">
        <f t="shared" si="691"/>
        <v>0.96149438007669685</v>
      </c>
      <c r="GW2255">
        <f t="shared" si="692"/>
        <v>18.023394859135646</v>
      </c>
      <c r="GY2255" s="8">
        <f t="shared" si="731"/>
        <v>25</v>
      </c>
      <c r="HA2255">
        <f t="shared" si="732"/>
        <v>1</v>
      </c>
      <c r="HB2255">
        <f t="shared" si="693"/>
        <v>1</v>
      </c>
      <c r="HD2255">
        <f t="shared" si="694"/>
        <v>25</v>
      </c>
    </row>
    <row r="2256" spans="1:212" x14ac:dyDescent="0.2">
      <c r="A2256">
        <v>103</v>
      </c>
      <c r="B2256">
        <f t="shared" si="653"/>
        <v>103</v>
      </c>
      <c r="C2256">
        <f t="shared" si="736"/>
        <v>-0.17364817766693033</v>
      </c>
      <c r="D2256">
        <f t="shared" si="652"/>
        <v>0.96396997169217635</v>
      </c>
      <c r="E2256">
        <f t="shared" si="695"/>
        <v>3</v>
      </c>
      <c r="G2256">
        <f t="shared" si="654"/>
        <v>-13.297418619832047</v>
      </c>
      <c r="M2256">
        <f t="shared" si="734"/>
        <v>-0.34202014332566871</v>
      </c>
      <c r="N2256">
        <f t="shared" si="655"/>
        <v>0.8712885921207747</v>
      </c>
      <c r="O2256">
        <f t="shared" si="696"/>
        <v>-5</v>
      </c>
      <c r="P2256">
        <f t="shared" si="656"/>
        <v>-10.872961333902383</v>
      </c>
      <c r="Q2256">
        <f t="shared" si="657"/>
        <v>-10.872961333902385</v>
      </c>
      <c r="R2256">
        <f t="shared" si="735"/>
        <v>-0.49999999999999994</v>
      </c>
      <c r="S2256">
        <f t="shared" si="658"/>
        <v>-1.1939745962155608</v>
      </c>
      <c r="U2256">
        <f t="shared" si="697"/>
        <v>-7</v>
      </c>
      <c r="X2256">
        <f t="shared" si="659"/>
        <v>-9.3833939954901346</v>
      </c>
      <c r="Z2256">
        <f t="shared" si="698"/>
        <v>-0.64278760968653925</v>
      </c>
      <c r="AA2256">
        <f t="shared" si="660"/>
        <v>-1.8822405087895637</v>
      </c>
      <c r="AB2256">
        <f t="shared" si="699"/>
        <v>103</v>
      </c>
      <c r="AC2256">
        <f t="shared" si="700"/>
        <v>-10</v>
      </c>
      <c r="AE2256">
        <f t="shared" si="661"/>
        <v>-8.4794981488239323</v>
      </c>
      <c r="AG2256">
        <f t="shared" si="701"/>
        <v>-0.76604444311897801</v>
      </c>
      <c r="AH2256">
        <f t="shared" si="662"/>
        <v>-2.5133154959636501</v>
      </c>
      <c r="AJ2256">
        <f t="shared" si="702"/>
        <v>-12</v>
      </c>
      <c r="AL2256">
        <f t="shared" si="663"/>
        <v>-6.3761020317433292</v>
      </c>
      <c r="AN2256">
        <f t="shared" si="703"/>
        <v>-0.8660254037844386</v>
      </c>
      <c r="AO2256">
        <f t="shared" si="664"/>
        <v>-3.0680246635918866</v>
      </c>
      <c r="AP2256">
        <f t="shared" si="665"/>
        <v>103</v>
      </c>
      <c r="AQ2256">
        <f t="shared" si="704"/>
        <v>-15</v>
      </c>
      <c r="AS2256">
        <f t="shared" si="666"/>
        <v>-3.8619594257254026</v>
      </c>
      <c r="AU2256">
        <f t="shared" si="705"/>
        <v>-0.93969262078590832</v>
      </c>
      <c r="AV2256">
        <f t="shared" si="667"/>
        <v>-3.5295134543122737</v>
      </c>
      <c r="AX2256">
        <f t="shared" si="706"/>
        <v>-18</v>
      </c>
      <c r="AZ2256">
        <f t="shared" si="668"/>
        <v>-7.136236504873715E-2</v>
      </c>
      <c r="BB2256">
        <f t="shared" si="707"/>
        <v>-0.98480775301220802</v>
      </c>
      <c r="BC2256">
        <f t="shared" si="669"/>
        <v>-3.8837597647433664</v>
      </c>
      <c r="BE2256">
        <f t="shared" si="708"/>
        <v>-21</v>
      </c>
      <c r="BG2256">
        <f t="shared" si="670"/>
        <v>5.7868969256944878</v>
      </c>
      <c r="BI2256">
        <f t="shared" si="709"/>
        <v>0</v>
      </c>
      <c r="BJ2256">
        <f t="shared" si="671"/>
        <v>1</v>
      </c>
      <c r="BL2256" t="e">
        <f t="shared" si="710"/>
        <v>#DIV/0!</v>
      </c>
      <c r="BN2256" t="e">
        <f t="shared" si="672"/>
        <v>#DIV/0!</v>
      </c>
      <c r="EL2256">
        <v>103</v>
      </c>
      <c r="EM2256">
        <f t="shared" si="673"/>
        <v>-285.7513075690336</v>
      </c>
      <c r="EN2256">
        <f t="shared" si="711"/>
        <v>3.0299999999999794</v>
      </c>
      <c r="EO2256" s="8">
        <f t="shared" si="712"/>
        <v>2</v>
      </c>
      <c r="EQ2256">
        <f t="shared" si="713"/>
        <v>0.17364817766693033</v>
      </c>
      <c r="ER2256">
        <f t="shared" si="674"/>
        <v>0.9986996072255625</v>
      </c>
      <c r="ES2256">
        <f t="shared" si="675"/>
        <v>-9.4692352970264508</v>
      </c>
      <c r="ET2256">
        <f t="shared" si="737"/>
        <v>17.660257631345079</v>
      </c>
      <c r="EU2256" s="8">
        <f t="shared" si="714"/>
        <v>4</v>
      </c>
      <c r="EW2256">
        <f t="shared" si="715"/>
        <v>0.34202014332566871</v>
      </c>
      <c r="EX2256">
        <f t="shared" si="677"/>
        <v>0.99441584371801539</v>
      </c>
      <c r="EZ2256">
        <f t="shared" si="678"/>
        <v>17.286082959411889</v>
      </c>
      <c r="FB2256" s="8">
        <f t="shared" si="733"/>
        <v>6</v>
      </c>
      <c r="FD2256">
        <f t="shared" si="716"/>
        <v>0.49999999999999994</v>
      </c>
      <c r="FE2256">
        <f t="shared" si="679"/>
        <v>0.9860254037844387</v>
      </c>
      <c r="FG2256">
        <f t="shared" si="680"/>
        <v>16.670248639404857</v>
      </c>
      <c r="FI2256" s="8">
        <f t="shared" si="717"/>
        <v>9</v>
      </c>
      <c r="FK2256">
        <f t="shared" si="718"/>
        <v>0.64278760968653925</v>
      </c>
      <c r="FL2256">
        <f t="shared" si="681"/>
        <v>0.9974479826061321</v>
      </c>
      <c r="FN2256">
        <f t="shared" si="682"/>
        <v>22.223152266939049</v>
      </c>
      <c r="FP2256" s="8">
        <f t="shared" si="719"/>
        <v>11</v>
      </c>
      <c r="FQ2256" s="8">
        <f t="shared" si="720"/>
        <v>53</v>
      </c>
      <c r="FR2256">
        <f t="shared" si="721"/>
        <v>0.76604444311897801</v>
      </c>
      <c r="FS2256">
        <f t="shared" si="683"/>
        <v>0.97984716465888966</v>
      </c>
      <c r="FT2256" t="e">
        <f t="shared" si="684"/>
        <v>#NUM!</v>
      </c>
      <c r="FU2256" t="e">
        <f t="shared" si="722"/>
        <v>#NUM!</v>
      </c>
      <c r="FW2256" s="8">
        <f t="shared" si="723"/>
        <v>14</v>
      </c>
      <c r="FY2256">
        <f t="shared" si="724"/>
        <v>0.8660254037844386</v>
      </c>
      <c r="FZ2256">
        <f t="shared" si="685"/>
        <v>0.98497422611928565</v>
      </c>
      <c r="GB2256">
        <f t="shared" si="686"/>
        <v>20.014539984388406</v>
      </c>
      <c r="GD2256" s="8">
        <f t="shared" si="725"/>
        <v>17</v>
      </c>
      <c r="GF2256">
        <f t="shared" si="726"/>
        <v>0.93969262078590832</v>
      </c>
      <c r="GG2256">
        <f t="shared" si="687"/>
        <v>0.98101112546008662</v>
      </c>
      <c r="GI2256">
        <f t="shared" si="688"/>
        <v>19.840028985185313</v>
      </c>
      <c r="GK2256" s="8">
        <f t="shared" si="727"/>
        <v>20</v>
      </c>
      <c r="GM2256">
        <f t="shared" si="728"/>
        <v>0.98480775301220802</v>
      </c>
      <c r="GN2256">
        <f t="shared" si="689"/>
        <v>0.96149438007669685</v>
      </c>
      <c r="GP2256">
        <f t="shared" si="690"/>
        <v>18.023394859135646</v>
      </c>
      <c r="GR2256" s="8">
        <f t="shared" si="729"/>
        <v>20</v>
      </c>
      <c r="GT2256">
        <f t="shared" si="730"/>
        <v>0.98480775301220802</v>
      </c>
      <c r="GU2256">
        <f t="shared" si="691"/>
        <v>0.96149438007669685</v>
      </c>
      <c r="GW2256">
        <f t="shared" si="692"/>
        <v>18.023394859135646</v>
      </c>
      <c r="GY2256" s="8">
        <f t="shared" si="731"/>
        <v>25</v>
      </c>
      <c r="HA2256">
        <f t="shared" si="732"/>
        <v>1</v>
      </c>
      <c r="HB2256">
        <f t="shared" si="693"/>
        <v>1</v>
      </c>
      <c r="HD2256">
        <f t="shared" si="694"/>
        <v>25</v>
      </c>
    </row>
    <row r="2257" spans="1:212" x14ac:dyDescent="0.2">
      <c r="A2257">
        <v>104</v>
      </c>
      <c r="B2257">
        <f t="shared" si="653"/>
        <v>104</v>
      </c>
      <c r="C2257">
        <f t="shared" si="736"/>
        <v>-0.17364817766693033</v>
      </c>
      <c r="D2257">
        <f t="shared" si="652"/>
        <v>0.96396997169217635</v>
      </c>
      <c r="E2257">
        <f t="shared" si="695"/>
        <v>3</v>
      </c>
      <c r="G2257">
        <f t="shared" si="654"/>
        <v>-13.297418619832047</v>
      </c>
      <c r="M2257">
        <f t="shared" si="734"/>
        <v>-0.34202014332566871</v>
      </c>
      <c r="N2257">
        <f t="shared" si="655"/>
        <v>0.8712885921207747</v>
      </c>
      <c r="O2257">
        <f t="shared" si="696"/>
        <v>-5</v>
      </c>
      <c r="P2257">
        <f t="shared" si="656"/>
        <v>-10.872961333902383</v>
      </c>
      <c r="Q2257">
        <f t="shared" si="657"/>
        <v>-10.872961333902385</v>
      </c>
      <c r="R2257">
        <f t="shared" si="735"/>
        <v>-0.49999999999999994</v>
      </c>
      <c r="S2257">
        <f t="shared" si="658"/>
        <v>-1.2139745962155608</v>
      </c>
      <c r="U2257">
        <f t="shared" si="697"/>
        <v>-7</v>
      </c>
      <c r="X2257">
        <f t="shared" si="659"/>
        <v>-9.3833939954901346</v>
      </c>
      <c r="Z2257">
        <f t="shared" si="698"/>
        <v>-0.64278760968653925</v>
      </c>
      <c r="AA2257">
        <f t="shared" si="660"/>
        <v>-1.9079520131770251</v>
      </c>
      <c r="AB2257">
        <f t="shared" si="699"/>
        <v>104</v>
      </c>
      <c r="AC2257">
        <f t="shared" si="700"/>
        <v>-10</v>
      </c>
      <c r="AE2257">
        <f t="shared" si="661"/>
        <v>-8.4794981488239323</v>
      </c>
      <c r="AG2257">
        <f t="shared" si="701"/>
        <v>-0.76604444311897801</v>
      </c>
      <c r="AH2257">
        <f t="shared" si="662"/>
        <v>-2.5439572736884091</v>
      </c>
      <c r="AJ2257">
        <f t="shared" si="702"/>
        <v>-12</v>
      </c>
      <c r="AL2257">
        <f t="shared" si="663"/>
        <v>-6.3761020317433292</v>
      </c>
      <c r="AN2257">
        <f t="shared" si="703"/>
        <v>-0.8660254037844386</v>
      </c>
      <c r="AO2257">
        <f t="shared" si="664"/>
        <v>-3.1026656797432639</v>
      </c>
      <c r="AP2257">
        <f t="shared" si="665"/>
        <v>104</v>
      </c>
      <c r="AQ2257">
        <f t="shared" si="704"/>
        <v>-15</v>
      </c>
      <c r="AS2257">
        <f t="shared" si="666"/>
        <v>-3.8619594257254026</v>
      </c>
      <c r="AU2257">
        <f t="shared" si="705"/>
        <v>-0.93969262078590832</v>
      </c>
      <c r="AV2257">
        <f t="shared" si="667"/>
        <v>-3.5671011591437103</v>
      </c>
      <c r="AX2257">
        <f t="shared" si="706"/>
        <v>-18</v>
      </c>
      <c r="AZ2257">
        <f t="shared" si="668"/>
        <v>-7.136236504873715E-2</v>
      </c>
      <c r="BB2257">
        <f t="shared" si="707"/>
        <v>-0.98480775301220802</v>
      </c>
      <c r="BC2257">
        <f t="shared" si="669"/>
        <v>-3.9231520748638551</v>
      </c>
      <c r="BE2257">
        <f t="shared" si="708"/>
        <v>-21</v>
      </c>
      <c r="BG2257">
        <f t="shared" si="670"/>
        <v>5.7868969256944878</v>
      </c>
      <c r="BI2257">
        <f t="shared" si="709"/>
        <v>0</v>
      </c>
      <c r="BJ2257">
        <f t="shared" si="671"/>
        <v>1</v>
      </c>
      <c r="BL2257" t="e">
        <f t="shared" si="710"/>
        <v>#DIV/0!</v>
      </c>
      <c r="BN2257" t="e">
        <f t="shared" si="672"/>
        <v>#DIV/0!</v>
      </c>
      <c r="EL2257">
        <v>104</v>
      </c>
      <c r="EM2257">
        <f t="shared" si="673"/>
        <v>-285.7513075690336</v>
      </c>
      <c r="EN2257">
        <f t="shared" si="711"/>
        <v>3.0399999999999792</v>
      </c>
      <c r="EO2257" s="8">
        <f t="shared" si="712"/>
        <v>2</v>
      </c>
      <c r="EQ2257">
        <f t="shared" si="713"/>
        <v>0.17364817766693033</v>
      </c>
      <c r="ER2257">
        <f t="shared" si="674"/>
        <v>0.9986996072255625</v>
      </c>
      <c r="ES2257">
        <f t="shared" si="675"/>
        <v>-9.4692352970264508</v>
      </c>
      <c r="ET2257">
        <f t="shared" si="737"/>
        <v>17.660257631345079</v>
      </c>
      <c r="EU2257" s="8">
        <f t="shared" si="714"/>
        <v>4</v>
      </c>
      <c r="EW2257">
        <f t="shared" si="715"/>
        <v>0.34202014332566871</v>
      </c>
      <c r="EX2257">
        <f t="shared" si="677"/>
        <v>0.99441584371801539</v>
      </c>
      <c r="EZ2257">
        <f t="shared" si="678"/>
        <v>17.286082959411889</v>
      </c>
      <c r="FB2257" s="8">
        <f t="shared" si="733"/>
        <v>6</v>
      </c>
      <c r="FD2257">
        <f t="shared" si="716"/>
        <v>0.49999999999999994</v>
      </c>
      <c r="FE2257">
        <f t="shared" si="679"/>
        <v>0.9860254037844387</v>
      </c>
      <c r="FG2257">
        <f t="shared" si="680"/>
        <v>16.670248639404857</v>
      </c>
      <c r="FI2257" s="8">
        <f t="shared" si="717"/>
        <v>9</v>
      </c>
      <c r="FK2257">
        <f t="shared" si="718"/>
        <v>0.64278760968653925</v>
      </c>
      <c r="FL2257">
        <f t="shared" si="681"/>
        <v>0.9974479826061321</v>
      </c>
      <c r="FN2257">
        <f t="shared" si="682"/>
        <v>22.223152266939049</v>
      </c>
      <c r="FP2257" s="8">
        <f t="shared" si="719"/>
        <v>11</v>
      </c>
      <c r="FQ2257" s="8">
        <f t="shared" si="720"/>
        <v>53</v>
      </c>
      <c r="FR2257">
        <f t="shared" si="721"/>
        <v>0.76604444311897801</v>
      </c>
      <c r="FS2257">
        <f t="shared" si="683"/>
        <v>0.97984716465888966</v>
      </c>
      <c r="FT2257" t="e">
        <f t="shared" si="684"/>
        <v>#NUM!</v>
      </c>
      <c r="FU2257" t="e">
        <f t="shared" si="722"/>
        <v>#NUM!</v>
      </c>
      <c r="FW2257" s="8">
        <f t="shared" si="723"/>
        <v>14</v>
      </c>
      <c r="FY2257">
        <f t="shared" si="724"/>
        <v>0.8660254037844386</v>
      </c>
      <c r="FZ2257">
        <f t="shared" si="685"/>
        <v>0.98497422611928565</v>
      </c>
      <c r="GB2257">
        <f t="shared" si="686"/>
        <v>20.014539984388406</v>
      </c>
      <c r="GD2257" s="8">
        <f t="shared" si="725"/>
        <v>17</v>
      </c>
      <c r="GF2257">
        <f t="shared" si="726"/>
        <v>0.93969262078590832</v>
      </c>
      <c r="GG2257">
        <f t="shared" si="687"/>
        <v>0.98101112546008662</v>
      </c>
      <c r="GI2257">
        <f t="shared" si="688"/>
        <v>19.840028985185313</v>
      </c>
      <c r="GK2257" s="8">
        <f t="shared" si="727"/>
        <v>20</v>
      </c>
      <c r="GM2257">
        <f t="shared" si="728"/>
        <v>0.98480775301220802</v>
      </c>
      <c r="GN2257">
        <f t="shared" si="689"/>
        <v>0.96149438007669685</v>
      </c>
      <c r="GP2257">
        <f t="shared" si="690"/>
        <v>18.023394859135646</v>
      </c>
      <c r="GR2257" s="8">
        <f t="shared" si="729"/>
        <v>20</v>
      </c>
      <c r="GT2257">
        <f t="shared" si="730"/>
        <v>0.98480775301220802</v>
      </c>
      <c r="GU2257">
        <f t="shared" si="691"/>
        <v>0.96149438007669685</v>
      </c>
      <c r="GW2257">
        <f t="shared" si="692"/>
        <v>18.023394859135646</v>
      </c>
      <c r="GY2257" s="8">
        <f t="shared" si="731"/>
        <v>25</v>
      </c>
      <c r="HA2257">
        <f t="shared" si="732"/>
        <v>1</v>
      </c>
      <c r="HB2257">
        <f t="shared" si="693"/>
        <v>1</v>
      </c>
      <c r="HD2257">
        <f t="shared" si="694"/>
        <v>25</v>
      </c>
    </row>
    <row r="2258" spans="1:212" x14ac:dyDescent="0.2">
      <c r="A2258">
        <v>105</v>
      </c>
      <c r="B2258">
        <f t="shared" si="653"/>
        <v>105</v>
      </c>
      <c r="C2258">
        <f t="shared" si="736"/>
        <v>-0.17364817766693033</v>
      </c>
      <c r="D2258">
        <f t="shared" si="652"/>
        <v>0.96396997169217635</v>
      </c>
      <c r="E2258">
        <f t="shared" si="695"/>
        <v>3</v>
      </c>
      <c r="G2258">
        <f t="shared" si="654"/>
        <v>-13.297418619832047</v>
      </c>
      <c r="M2258">
        <f t="shared" si="734"/>
        <v>-0.34202014332566871</v>
      </c>
      <c r="N2258">
        <f t="shared" si="655"/>
        <v>0.8712885921207747</v>
      </c>
      <c r="O2258">
        <f t="shared" si="696"/>
        <v>-5</v>
      </c>
      <c r="P2258">
        <f t="shared" si="656"/>
        <v>-10.872961333902383</v>
      </c>
      <c r="Q2258">
        <f t="shared" si="657"/>
        <v>-10.872961333902385</v>
      </c>
      <c r="R2258">
        <f t="shared" si="735"/>
        <v>-0.49999999999999994</v>
      </c>
      <c r="S2258">
        <f t="shared" si="658"/>
        <v>-1.2339745962155608</v>
      </c>
      <c r="U2258">
        <f t="shared" si="697"/>
        <v>-7</v>
      </c>
      <c r="X2258">
        <f t="shared" si="659"/>
        <v>-9.3833939954901346</v>
      </c>
      <c r="Z2258">
        <f t="shared" si="698"/>
        <v>-0.64278760968653925</v>
      </c>
      <c r="AA2258">
        <f t="shared" si="660"/>
        <v>-1.933663517564487</v>
      </c>
      <c r="AB2258">
        <f t="shared" si="699"/>
        <v>105</v>
      </c>
      <c r="AC2258">
        <f t="shared" si="700"/>
        <v>-10</v>
      </c>
      <c r="AE2258">
        <f t="shared" si="661"/>
        <v>-8.4794981488239323</v>
      </c>
      <c r="AG2258">
        <f t="shared" si="701"/>
        <v>-0.76604444311897801</v>
      </c>
      <c r="AH2258">
        <f t="shared" si="662"/>
        <v>-2.5745990514131685</v>
      </c>
      <c r="AJ2258">
        <f t="shared" si="702"/>
        <v>-12</v>
      </c>
      <c r="AL2258">
        <f t="shared" si="663"/>
        <v>-6.3761020317433292</v>
      </c>
      <c r="AN2258">
        <f t="shared" si="703"/>
        <v>-0.8660254037844386</v>
      </c>
      <c r="AO2258">
        <f t="shared" si="664"/>
        <v>-3.1373066958946416</v>
      </c>
      <c r="AP2258">
        <f t="shared" si="665"/>
        <v>105</v>
      </c>
      <c r="AQ2258">
        <f t="shared" si="704"/>
        <v>-15</v>
      </c>
      <c r="AS2258">
        <f t="shared" si="666"/>
        <v>-3.8619594257254026</v>
      </c>
      <c r="AU2258">
        <f t="shared" si="705"/>
        <v>-0.93969262078590832</v>
      </c>
      <c r="AV2258">
        <f t="shared" si="667"/>
        <v>-3.6046888639751464</v>
      </c>
      <c r="AX2258">
        <f t="shared" si="706"/>
        <v>-18</v>
      </c>
      <c r="AZ2258">
        <f t="shared" si="668"/>
        <v>-7.136236504873715E-2</v>
      </c>
      <c r="BB2258">
        <f t="shared" si="707"/>
        <v>-0.98480775301220802</v>
      </c>
      <c r="BC2258">
        <f t="shared" si="669"/>
        <v>-3.9625443849843429</v>
      </c>
      <c r="BE2258">
        <f t="shared" si="708"/>
        <v>-21</v>
      </c>
      <c r="BG2258">
        <f t="shared" si="670"/>
        <v>5.7868969256944878</v>
      </c>
      <c r="BI2258">
        <f t="shared" si="709"/>
        <v>0</v>
      </c>
      <c r="BJ2258">
        <f t="shared" si="671"/>
        <v>1</v>
      </c>
      <c r="BL2258" t="e">
        <f t="shared" si="710"/>
        <v>#DIV/0!</v>
      </c>
      <c r="BN2258" t="e">
        <f t="shared" si="672"/>
        <v>#DIV/0!</v>
      </c>
      <c r="EL2258">
        <v>105</v>
      </c>
      <c r="EM2258">
        <f t="shared" si="673"/>
        <v>-285.7513075690336</v>
      </c>
      <c r="EN2258">
        <f t="shared" si="711"/>
        <v>3.049999999999979</v>
      </c>
      <c r="EO2258" s="8">
        <f t="shared" si="712"/>
        <v>2</v>
      </c>
      <c r="EQ2258">
        <f t="shared" si="713"/>
        <v>0.17364817766693033</v>
      </c>
      <c r="ER2258">
        <f t="shared" si="674"/>
        <v>0.9986996072255625</v>
      </c>
      <c r="ES2258">
        <f t="shared" si="675"/>
        <v>-9.4692352970264508</v>
      </c>
      <c r="ET2258">
        <f t="shared" si="737"/>
        <v>17.660257631345079</v>
      </c>
      <c r="EU2258" s="8">
        <f t="shared" si="714"/>
        <v>4</v>
      </c>
      <c r="EW2258">
        <f t="shared" si="715"/>
        <v>0.34202014332566871</v>
      </c>
      <c r="EX2258">
        <f t="shared" si="677"/>
        <v>0.99441584371801539</v>
      </c>
      <c r="EZ2258">
        <f t="shared" si="678"/>
        <v>17.286082959411889</v>
      </c>
      <c r="FB2258" s="8">
        <f t="shared" si="733"/>
        <v>6</v>
      </c>
      <c r="FD2258">
        <f t="shared" si="716"/>
        <v>0.49999999999999994</v>
      </c>
      <c r="FE2258">
        <f t="shared" si="679"/>
        <v>0.9860254037844387</v>
      </c>
      <c r="FG2258">
        <f t="shared" si="680"/>
        <v>16.670248639404857</v>
      </c>
      <c r="FI2258" s="8">
        <f t="shared" si="717"/>
        <v>9</v>
      </c>
      <c r="FK2258">
        <f t="shared" si="718"/>
        <v>0.64278760968653925</v>
      </c>
      <c r="FL2258">
        <f t="shared" si="681"/>
        <v>0.9974479826061321</v>
      </c>
      <c r="FN2258">
        <f t="shared" si="682"/>
        <v>22.223152266939049</v>
      </c>
      <c r="FP2258" s="8">
        <f t="shared" si="719"/>
        <v>11</v>
      </c>
      <c r="FQ2258" s="8">
        <f t="shared" si="720"/>
        <v>53</v>
      </c>
      <c r="FR2258">
        <f t="shared" si="721"/>
        <v>0.76604444311897801</v>
      </c>
      <c r="FS2258">
        <f t="shared" si="683"/>
        <v>0.97984716465888966</v>
      </c>
      <c r="FT2258" t="e">
        <f t="shared" si="684"/>
        <v>#NUM!</v>
      </c>
      <c r="FU2258" t="e">
        <f t="shared" si="722"/>
        <v>#NUM!</v>
      </c>
      <c r="FW2258" s="8">
        <f t="shared" si="723"/>
        <v>14</v>
      </c>
      <c r="FY2258">
        <f t="shared" si="724"/>
        <v>0.8660254037844386</v>
      </c>
      <c r="FZ2258">
        <f t="shared" si="685"/>
        <v>0.98497422611928565</v>
      </c>
      <c r="GB2258">
        <f t="shared" si="686"/>
        <v>20.014539984388406</v>
      </c>
      <c r="GD2258" s="8">
        <f t="shared" si="725"/>
        <v>17</v>
      </c>
      <c r="GF2258">
        <f t="shared" si="726"/>
        <v>0.93969262078590832</v>
      </c>
      <c r="GG2258">
        <f t="shared" si="687"/>
        <v>0.98101112546008662</v>
      </c>
      <c r="GI2258">
        <f t="shared" si="688"/>
        <v>19.840028985185313</v>
      </c>
      <c r="GK2258" s="8">
        <f t="shared" si="727"/>
        <v>20</v>
      </c>
      <c r="GM2258">
        <f t="shared" si="728"/>
        <v>0.98480775301220802</v>
      </c>
      <c r="GN2258">
        <f t="shared" si="689"/>
        <v>0.96149438007669685</v>
      </c>
      <c r="GP2258">
        <f t="shared" si="690"/>
        <v>18.023394859135646</v>
      </c>
      <c r="GR2258" s="8">
        <f t="shared" si="729"/>
        <v>20</v>
      </c>
      <c r="GT2258">
        <f t="shared" si="730"/>
        <v>0.98480775301220802</v>
      </c>
      <c r="GU2258">
        <f t="shared" si="691"/>
        <v>0.96149438007669685</v>
      </c>
      <c r="GW2258">
        <f t="shared" si="692"/>
        <v>18.023394859135646</v>
      </c>
      <c r="GY2258" s="8">
        <f t="shared" si="731"/>
        <v>25</v>
      </c>
      <c r="HA2258">
        <f t="shared" si="732"/>
        <v>1</v>
      </c>
      <c r="HB2258">
        <f t="shared" si="693"/>
        <v>1</v>
      </c>
      <c r="HD2258">
        <f t="shared" si="694"/>
        <v>25</v>
      </c>
    </row>
    <row r="2259" spans="1:212" x14ac:dyDescent="0.2">
      <c r="A2259">
        <v>106</v>
      </c>
      <c r="B2259">
        <f t="shared" si="653"/>
        <v>106</v>
      </c>
      <c r="C2259">
        <f t="shared" si="736"/>
        <v>-0.17364817766693033</v>
      </c>
      <c r="D2259">
        <f t="shared" si="652"/>
        <v>0.96396997169217635</v>
      </c>
      <c r="E2259">
        <f t="shared" si="695"/>
        <v>3</v>
      </c>
      <c r="G2259">
        <f t="shared" si="654"/>
        <v>-13.297418619832047</v>
      </c>
      <c r="M2259">
        <f t="shared" si="734"/>
        <v>-0.34202014332566871</v>
      </c>
      <c r="N2259">
        <f t="shared" si="655"/>
        <v>0.8712885921207747</v>
      </c>
      <c r="O2259">
        <f t="shared" si="696"/>
        <v>-5</v>
      </c>
      <c r="P2259">
        <f t="shared" si="656"/>
        <v>-10.872961333902383</v>
      </c>
      <c r="Q2259">
        <f t="shared" si="657"/>
        <v>-10.872961333902385</v>
      </c>
      <c r="R2259">
        <f t="shared" si="735"/>
        <v>-0.49999999999999994</v>
      </c>
      <c r="S2259">
        <f t="shared" si="658"/>
        <v>-1.2539745962155608</v>
      </c>
      <c r="U2259">
        <f t="shared" si="697"/>
        <v>-7</v>
      </c>
      <c r="X2259">
        <f t="shared" si="659"/>
        <v>-9.3833939954901346</v>
      </c>
      <c r="Z2259">
        <f t="shared" si="698"/>
        <v>-0.64278760968653925</v>
      </c>
      <c r="AA2259">
        <f t="shared" si="660"/>
        <v>-1.9593750219519483</v>
      </c>
      <c r="AB2259">
        <f t="shared" si="699"/>
        <v>106</v>
      </c>
      <c r="AC2259">
        <f t="shared" si="700"/>
        <v>-10</v>
      </c>
      <c r="AE2259">
        <f t="shared" si="661"/>
        <v>-8.4794981488239323</v>
      </c>
      <c r="AG2259">
        <f t="shared" si="701"/>
        <v>-0.76604444311897801</v>
      </c>
      <c r="AH2259">
        <f t="shared" si="662"/>
        <v>-2.6052408291379274</v>
      </c>
      <c r="AJ2259">
        <f t="shared" si="702"/>
        <v>-12</v>
      </c>
      <c r="AL2259">
        <f t="shared" si="663"/>
        <v>-6.3761020317433292</v>
      </c>
      <c r="AN2259">
        <f t="shared" si="703"/>
        <v>-0.8660254037844386</v>
      </c>
      <c r="AO2259">
        <f t="shared" si="664"/>
        <v>-3.1719477120460193</v>
      </c>
      <c r="AP2259">
        <f t="shared" si="665"/>
        <v>106</v>
      </c>
      <c r="AQ2259">
        <f t="shared" si="704"/>
        <v>-15</v>
      </c>
      <c r="AS2259">
        <f t="shared" si="666"/>
        <v>-3.8619594257254026</v>
      </c>
      <c r="AU2259">
        <f t="shared" si="705"/>
        <v>-0.93969262078590832</v>
      </c>
      <c r="AV2259">
        <f t="shared" si="667"/>
        <v>-3.6422765688065826</v>
      </c>
      <c r="AX2259">
        <f t="shared" si="706"/>
        <v>-18</v>
      </c>
      <c r="AZ2259">
        <f t="shared" si="668"/>
        <v>-7.136236504873715E-2</v>
      </c>
      <c r="BB2259">
        <f t="shared" si="707"/>
        <v>-0.98480775301220802</v>
      </c>
      <c r="BC2259">
        <f t="shared" si="669"/>
        <v>-4.0019366951048321</v>
      </c>
      <c r="BE2259">
        <f t="shared" si="708"/>
        <v>-21</v>
      </c>
      <c r="BG2259">
        <f t="shared" si="670"/>
        <v>5.7868969256944878</v>
      </c>
      <c r="BI2259">
        <f t="shared" si="709"/>
        <v>0</v>
      </c>
      <c r="BJ2259">
        <f t="shared" si="671"/>
        <v>1</v>
      </c>
      <c r="BL2259" t="e">
        <f t="shared" si="710"/>
        <v>#DIV/0!</v>
      </c>
      <c r="BN2259" t="e">
        <f t="shared" si="672"/>
        <v>#DIV/0!</v>
      </c>
      <c r="EL2259">
        <v>106</v>
      </c>
      <c r="EM2259">
        <f t="shared" si="673"/>
        <v>-285.7513075690336</v>
      </c>
      <c r="EN2259">
        <f t="shared" si="711"/>
        <v>3.0599999999999787</v>
      </c>
      <c r="EO2259" s="8">
        <f t="shared" si="712"/>
        <v>2</v>
      </c>
      <c r="EQ2259">
        <f t="shared" si="713"/>
        <v>0.17364817766693033</v>
      </c>
      <c r="ER2259">
        <f t="shared" si="674"/>
        <v>0.9986996072255625</v>
      </c>
      <c r="ES2259">
        <f t="shared" si="675"/>
        <v>-9.4692352970264508</v>
      </c>
      <c r="ET2259">
        <f t="shared" si="737"/>
        <v>17.660257631345079</v>
      </c>
      <c r="EU2259" s="8">
        <f t="shared" si="714"/>
        <v>4</v>
      </c>
      <c r="EW2259">
        <f t="shared" si="715"/>
        <v>0.34202014332566871</v>
      </c>
      <c r="EX2259">
        <f t="shared" si="677"/>
        <v>0.99441584371801539</v>
      </c>
      <c r="EZ2259">
        <f t="shared" si="678"/>
        <v>17.286082959411889</v>
      </c>
      <c r="FB2259" s="8">
        <f t="shared" si="733"/>
        <v>6</v>
      </c>
      <c r="FD2259">
        <f t="shared" si="716"/>
        <v>0.49999999999999994</v>
      </c>
      <c r="FE2259">
        <f t="shared" si="679"/>
        <v>0.9860254037844387</v>
      </c>
      <c r="FG2259">
        <f t="shared" si="680"/>
        <v>16.670248639404857</v>
      </c>
      <c r="FI2259" s="8">
        <f t="shared" si="717"/>
        <v>9</v>
      </c>
      <c r="FK2259">
        <f t="shared" si="718"/>
        <v>0.64278760968653925</v>
      </c>
      <c r="FL2259">
        <f t="shared" si="681"/>
        <v>0.9974479826061321</v>
      </c>
      <c r="FN2259">
        <f t="shared" si="682"/>
        <v>22.223152266939049</v>
      </c>
      <c r="FP2259" s="8">
        <f t="shared" si="719"/>
        <v>11</v>
      </c>
      <c r="FQ2259" s="8">
        <f t="shared" si="720"/>
        <v>53</v>
      </c>
      <c r="FR2259">
        <f t="shared" si="721"/>
        <v>0.76604444311897801</v>
      </c>
      <c r="FS2259">
        <f t="shared" si="683"/>
        <v>0.97984716465888966</v>
      </c>
      <c r="FT2259" t="e">
        <f t="shared" si="684"/>
        <v>#NUM!</v>
      </c>
      <c r="FU2259" t="e">
        <f t="shared" si="722"/>
        <v>#NUM!</v>
      </c>
      <c r="FW2259" s="8">
        <f t="shared" si="723"/>
        <v>14</v>
      </c>
      <c r="FY2259">
        <f t="shared" si="724"/>
        <v>0.8660254037844386</v>
      </c>
      <c r="FZ2259">
        <f t="shared" si="685"/>
        <v>0.98497422611928565</v>
      </c>
      <c r="GB2259">
        <f t="shared" si="686"/>
        <v>20.014539984388406</v>
      </c>
      <c r="GD2259" s="8">
        <f t="shared" si="725"/>
        <v>17</v>
      </c>
      <c r="GF2259">
        <f t="shared" si="726"/>
        <v>0.93969262078590832</v>
      </c>
      <c r="GG2259">
        <f t="shared" si="687"/>
        <v>0.98101112546008662</v>
      </c>
      <c r="GI2259">
        <f t="shared" si="688"/>
        <v>19.840028985185313</v>
      </c>
      <c r="GK2259" s="8">
        <f t="shared" si="727"/>
        <v>20</v>
      </c>
      <c r="GM2259">
        <f t="shared" si="728"/>
        <v>0.98480775301220802</v>
      </c>
      <c r="GN2259">
        <f t="shared" si="689"/>
        <v>0.96149438007669685</v>
      </c>
      <c r="GP2259">
        <f t="shared" si="690"/>
        <v>18.023394859135646</v>
      </c>
      <c r="GR2259" s="8">
        <f t="shared" si="729"/>
        <v>20</v>
      </c>
      <c r="GT2259">
        <f t="shared" si="730"/>
        <v>0.98480775301220802</v>
      </c>
      <c r="GU2259">
        <f t="shared" si="691"/>
        <v>0.96149438007669685</v>
      </c>
      <c r="GW2259">
        <f t="shared" si="692"/>
        <v>18.023394859135646</v>
      </c>
      <c r="GY2259" s="8">
        <f t="shared" si="731"/>
        <v>25</v>
      </c>
      <c r="HA2259">
        <f t="shared" si="732"/>
        <v>1</v>
      </c>
      <c r="HB2259">
        <f t="shared" si="693"/>
        <v>1</v>
      </c>
      <c r="HD2259">
        <f t="shared" si="694"/>
        <v>25</v>
      </c>
    </row>
    <row r="2260" spans="1:212" x14ac:dyDescent="0.2">
      <c r="A2260">
        <v>107</v>
      </c>
      <c r="B2260">
        <f t="shared" si="653"/>
        <v>107</v>
      </c>
      <c r="C2260">
        <f t="shared" si="736"/>
        <v>-0.17364817766693033</v>
      </c>
      <c r="D2260">
        <f t="shared" si="652"/>
        <v>0.96396997169217635</v>
      </c>
      <c r="E2260">
        <f t="shared" si="695"/>
        <v>3</v>
      </c>
      <c r="G2260">
        <f t="shared" si="654"/>
        <v>-13.297418619832047</v>
      </c>
      <c r="M2260">
        <f t="shared" si="734"/>
        <v>-0.34202014332566871</v>
      </c>
      <c r="N2260">
        <f t="shared" si="655"/>
        <v>0.8712885921207747</v>
      </c>
      <c r="O2260">
        <f t="shared" si="696"/>
        <v>-5</v>
      </c>
      <c r="P2260">
        <f t="shared" si="656"/>
        <v>-10.872961333902383</v>
      </c>
      <c r="Q2260">
        <f t="shared" si="657"/>
        <v>-10.872961333902385</v>
      </c>
      <c r="R2260">
        <f t="shared" si="735"/>
        <v>-0.49999999999999994</v>
      </c>
      <c r="S2260">
        <f t="shared" si="658"/>
        <v>-1.2739745962155609</v>
      </c>
      <c r="U2260">
        <f t="shared" si="697"/>
        <v>-7</v>
      </c>
      <c r="X2260">
        <f t="shared" si="659"/>
        <v>-9.3833939954901346</v>
      </c>
      <c r="Z2260">
        <f t="shared" si="698"/>
        <v>-0.64278760968653925</v>
      </c>
      <c r="AA2260">
        <f t="shared" si="660"/>
        <v>-1.9850865263394102</v>
      </c>
      <c r="AB2260">
        <f t="shared" si="699"/>
        <v>107</v>
      </c>
      <c r="AC2260">
        <f t="shared" si="700"/>
        <v>-10</v>
      </c>
      <c r="AE2260">
        <f t="shared" si="661"/>
        <v>-8.4794981488239323</v>
      </c>
      <c r="AG2260">
        <f t="shared" si="701"/>
        <v>-0.76604444311897801</v>
      </c>
      <c r="AH2260">
        <f t="shared" si="662"/>
        <v>-2.6358826068626864</v>
      </c>
      <c r="AJ2260">
        <f t="shared" si="702"/>
        <v>-12</v>
      </c>
      <c r="AL2260">
        <f t="shared" si="663"/>
        <v>-6.3761020317433292</v>
      </c>
      <c r="AN2260">
        <f t="shared" si="703"/>
        <v>-0.8660254037844386</v>
      </c>
      <c r="AO2260">
        <f t="shared" si="664"/>
        <v>-3.2065887281973966</v>
      </c>
      <c r="AP2260">
        <f t="shared" si="665"/>
        <v>107</v>
      </c>
      <c r="AQ2260">
        <f t="shared" si="704"/>
        <v>-15</v>
      </c>
      <c r="AS2260">
        <f t="shared" si="666"/>
        <v>-3.8619594257254026</v>
      </c>
      <c r="AU2260">
        <f t="shared" si="705"/>
        <v>-0.93969262078590832</v>
      </c>
      <c r="AV2260">
        <f t="shared" si="667"/>
        <v>-3.6798642736380187</v>
      </c>
      <c r="AX2260">
        <f t="shared" si="706"/>
        <v>-18</v>
      </c>
      <c r="AZ2260">
        <f t="shared" si="668"/>
        <v>-7.136236504873715E-2</v>
      </c>
      <c r="BB2260">
        <f t="shared" si="707"/>
        <v>-0.98480775301220802</v>
      </c>
      <c r="BC2260">
        <f t="shared" si="669"/>
        <v>-4.0413290052253199</v>
      </c>
      <c r="BE2260">
        <f t="shared" si="708"/>
        <v>-21</v>
      </c>
      <c r="BG2260">
        <f t="shared" si="670"/>
        <v>5.7868969256944878</v>
      </c>
      <c r="BI2260">
        <f t="shared" si="709"/>
        <v>0</v>
      </c>
      <c r="BJ2260">
        <f t="shared" si="671"/>
        <v>1</v>
      </c>
      <c r="BL2260" t="e">
        <f t="shared" si="710"/>
        <v>#DIV/0!</v>
      </c>
      <c r="BN2260" t="e">
        <f t="shared" si="672"/>
        <v>#DIV/0!</v>
      </c>
      <c r="EL2260">
        <v>107</v>
      </c>
      <c r="EM2260">
        <f t="shared" si="673"/>
        <v>-285.7513075690336</v>
      </c>
      <c r="EN2260">
        <f t="shared" si="711"/>
        <v>3.0699999999999785</v>
      </c>
      <c r="EO2260" s="8">
        <f t="shared" si="712"/>
        <v>2</v>
      </c>
      <c r="EQ2260">
        <f t="shared" si="713"/>
        <v>0.17364817766693033</v>
      </c>
      <c r="ER2260">
        <f t="shared" si="674"/>
        <v>0.9986996072255625</v>
      </c>
      <c r="ES2260">
        <f t="shared" si="675"/>
        <v>-9.4692352970264508</v>
      </c>
      <c r="ET2260">
        <f t="shared" si="737"/>
        <v>17.660257631345079</v>
      </c>
      <c r="EU2260" s="8">
        <f t="shared" si="714"/>
        <v>4</v>
      </c>
      <c r="EW2260">
        <f t="shared" si="715"/>
        <v>0.34202014332566871</v>
      </c>
      <c r="EX2260">
        <f t="shared" si="677"/>
        <v>0.99441584371801539</v>
      </c>
      <c r="EZ2260">
        <f t="shared" si="678"/>
        <v>17.286082959411889</v>
      </c>
      <c r="FB2260" s="8">
        <f t="shared" si="733"/>
        <v>6</v>
      </c>
      <c r="FD2260">
        <f t="shared" si="716"/>
        <v>0.49999999999999994</v>
      </c>
      <c r="FE2260">
        <f t="shared" si="679"/>
        <v>0.9860254037844387</v>
      </c>
      <c r="FG2260">
        <f t="shared" si="680"/>
        <v>16.670248639404857</v>
      </c>
      <c r="FI2260" s="8">
        <f t="shared" si="717"/>
        <v>9</v>
      </c>
      <c r="FK2260">
        <f t="shared" si="718"/>
        <v>0.64278760968653925</v>
      </c>
      <c r="FL2260">
        <f t="shared" si="681"/>
        <v>0.9974479826061321</v>
      </c>
      <c r="FN2260">
        <f t="shared" si="682"/>
        <v>22.223152266939049</v>
      </c>
      <c r="FP2260" s="8">
        <f t="shared" si="719"/>
        <v>11</v>
      </c>
      <c r="FQ2260" s="8">
        <f t="shared" si="720"/>
        <v>53</v>
      </c>
      <c r="FR2260">
        <f t="shared" si="721"/>
        <v>0.76604444311897801</v>
      </c>
      <c r="FS2260">
        <f t="shared" si="683"/>
        <v>0.97984716465888966</v>
      </c>
      <c r="FT2260" t="e">
        <f t="shared" si="684"/>
        <v>#NUM!</v>
      </c>
      <c r="FU2260" t="e">
        <f t="shared" si="722"/>
        <v>#NUM!</v>
      </c>
      <c r="FW2260" s="8">
        <f t="shared" si="723"/>
        <v>14</v>
      </c>
      <c r="FY2260">
        <f t="shared" si="724"/>
        <v>0.8660254037844386</v>
      </c>
      <c r="FZ2260">
        <f t="shared" si="685"/>
        <v>0.98497422611928565</v>
      </c>
      <c r="GB2260">
        <f t="shared" si="686"/>
        <v>20.014539984388406</v>
      </c>
      <c r="GD2260" s="8">
        <f t="shared" si="725"/>
        <v>17</v>
      </c>
      <c r="GF2260">
        <f t="shared" si="726"/>
        <v>0.93969262078590832</v>
      </c>
      <c r="GG2260">
        <f t="shared" si="687"/>
        <v>0.98101112546008662</v>
      </c>
      <c r="GI2260">
        <f t="shared" si="688"/>
        <v>19.840028985185313</v>
      </c>
      <c r="GK2260" s="8">
        <f t="shared" si="727"/>
        <v>20</v>
      </c>
      <c r="GM2260">
        <f t="shared" si="728"/>
        <v>0.98480775301220802</v>
      </c>
      <c r="GN2260">
        <f t="shared" si="689"/>
        <v>0.96149438007669685</v>
      </c>
      <c r="GP2260">
        <f t="shared" si="690"/>
        <v>18.023394859135646</v>
      </c>
      <c r="GR2260" s="8">
        <f t="shared" si="729"/>
        <v>20</v>
      </c>
      <c r="GT2260">
        <f t="shared" si="730"/>
        <v>0.98480775301220802</v>
      </c>
      <c r="GU2260">
        <f t="shared" si="691"/>
        <v>0.96149438007669685</v>
      </c>
      <c r="GW2260">
        <f t="shared" si="692"/>
        <v>18.023394859135646</v>
      </c>
      <c r="GY2260" s="8">
        <f t="shared" si="731"/>
        <v>25</v>
      </c>
      <c r="HA2260">
        <f t="shared" si="732"/>
        <v>1</v>
      </c>
      <c r="HB2260">
        <f t="shared" si="693"/>
        <v>1</v>
      </c>
      <c r="HD2260">
        <f t="shared" si="694"/>
        <v>25</v>
      </c>
    </row>
    <row r="2261" spans="1:212" x14ac:dyDescent="0.2">
      <c r="A2261">
        <v>108</v>
      </c>
      <c r="B2261">
        <f t="shared" si="653"/>
        <v>108</v>
      </c>
      <c r="C2261">
        <f t="shared" si="736"/>
        <v>-0.17364817766693033</v>
      </c>
      <c r="D2261">
        <f t="shared" si="652"/>
        <v>0.96396997169217635</v>
      </c>
      <c r="E2261">
        <f t="shared" si="695"/>
        <v>3</v>
      </c>
      <c r="G2261">
        <f t="shared" si="654"/>
        <v>-13.297418619832047</v>
      </c>
      <c r="M2261">
        <f t="shared" si="734"/>
        <v>-0.34202014332566871</v>
      </c>
      <c r="N2261">
        <f t="shared" si="655"/>
        <v>0.8712885921207747</v>
      </c>
      <c r="O2261">
        <f t="shared" si="696"/>
        <v>-5</v>
      </c>
      <c r="P2261">
        <f t="shared" si="656"/>
        <v>-10.872961333902383</v>
      </c>
      <c r="Q2261">
        <f t="shared" si="657"/>
        <v>-10.872961333902385</v>
      </c>
      <c r="R2261">
        <f t="shared" si="735"/>
        <v>-0.49999999999999994</v>
      </c>
      <c r="S2261">
        <f t="shared" si="658"/>
        <v>-1.2939745962155609</v>
      </c>
      <c r="U2261">
        <f t="shared" si="697"/>
        <v>-7</v>
      </c>
      <c r="X2261">
        <f t="shared" si="659"/>
        <v>-9.3833939954901346</v>
      </c>
      <c r="Z2261">
        <f t="shared" si="698"/>
        <v>-0.64278760968653925</v>
      </c>
      <c r="AA2261">
        <f t="shared" si="660"/>
        <v>-2.0107980307268716</v>
      </c>
      <c r="AB2261">
        <f t="shared" si="699"/>
        <v>108</v>
      </c>
      <c r="AC2261">
        <f t="shared" si="700"/>
        <v>-10</v>
      </c>
      <c r="AE2261">
        <f t="shared" si="661"/>
        <v>-8.4794981488239323</v>
      </c>
      <c r="AG2261">
        <f t="shared" si="701"/>
        <v>-0.76604444311897801</v>
      </c>
      <c r="AH2261">
        <f t="shared" si="662"/>
        <v>-2.6665243845874458</v>
      </c>
      <c r="AJ2261">
        <f t="shared" si="702"/>
        <v>-12</v>
      </c>
      <c r="AL2261">
        <f t="shared" si="663"/>
        <v>-6.3761020317433292</v>
      </c>
      <c r="AN2261">
        <f t="shared" si="703"/>
        <v>-0.8660254037844386</v>
      </c>
      <c r="AO2261">
        <f t="shared" si="664"/>
        <v>-3.2412297443487743</v>
      </c>
      <c r="AP2261">
        <f t="shared" si="665"/>
        <v>108</v>
      </c>
      <c r="AQ2261">
        <f t="shared" si="704"/>
        <v>-15</v>
      </c>
      <c r="AS2261">
        <f t="shared" si="666"/>
        <v>-3.8619594257254026</v>
      </c>
      <c r="AU2261">
        <f t="shared" si="705"/>
        <v>-0.93969262078590832</v>
      </c>
      <c r="AV2261">
        <f t="shared" si="667"/>
        <v>-3.7174519784694557</v>
      </c>
      <c r="AX2261">
        <f t="shared" si="706"/>
        <v>-18</v>
      </c>
      <c r="AZ2261">
        <f t="shared" si="668"/>
        <v>-7.136236504873715E-2</v>
      </c>
      <c r="BB2261">
        <f t="shared" si="707"/>
        <v>-0.98480775301220802</v>
      </c>
      <c r="BC2261">
        <f t="shared" si="669"/>
        <v>-4.0807213153458086</v>
      </c>
      <c r="BE2261">
        <f t="shared" si="708"/>
        <v>-21</v>
      </c>
      <c r="BG2261">
        <f t="shared" si="670"/>
        <v>5.7868969256944878</v>
      </c>
      <c r="BI2261">
        <f t="shared" si="709"/>
        <v>0</v>
      </c>
      <c r="BJ2261">
        <f t="shared" si="671"/>
        <v>1</v>
      </c>
      <c r="BL2261" t="e">
        <f t="shared" si="710"/>
        <v>#DIV/0!</v>
      </c>
      <c r="BN2261" t="e">
        <f t="shared" si="672"/>
        <v>#DIV/0!</v>
      </c>
      <c r="EL2261">
        <v>108</v>
      </c>
      <c r="EM2261">
        <f t="shared" si="673"/>
        <v>-285.7513075690336</v>
      </c>
      <c r="EN2261">
        <f t="shared" si="711"/>
        <v>3.0799999999999783</v>
      </c>
      <c r="EO2261" s="8">
        <f t="shared" si="712"/>
        <v>2</v>
      </c>
      <c r="EQ2261">
        <f t="shared" si="713"/>
        <v>0.17364817766693033</v>
      </c>
      <c r="ER2261">
        <f t="shared" si="674"/>
        <v>0.9986996072255625</v>
      </c>
      <c r="ES2261">
        <f t="shared" si="675"/>
        <v>-9.4692352970264508</v>
      </c>
      <c r="ET2261">
        <f t="shared" si="737"/>
        <v>17.660257631345079</v>
      </c>
      <c r="EU2261" s="8">
        <f t="shared" si="714"/>
        <v>4</v>
      </c>
      <c r="EW2261">
        <f t="shared" si="715"/>
        <v>0.34202014332566871</v>
      </c>
      <c r="EX2261">
        <f t="shared" si="677"/>
        <v>0.99441584371801539</v>
      </c>
      <c r="EZ2261">
        <f t="shared" si="678"/>
        <v>17.286082959411889</v>
      </c>
      <c r="FB2261" s="8">
        <f t="shared" si="733"/>
        <v>6</v>
      </c>
      <c r="FD2261">
        <f t="shared" si="716"/>
        <v>0.49999999999999994</v>
      </c>
      <c r="FE2261">
        <f t="shared" si="679"/>
        <v>0.9860254037844387</v>
      </c>
      <c r="FG2261">
        <f t="shared" si="680"/>
        <v>16.670248639404857</v>
      </c>
      <c r="FI2261" s="8">
        <f t="shared" si="717"/>
        <v>9</v>
      </c>
      <c r="FK2261">
        <f t="shared" si="718"/>
        <v>0.64278760968653925</v>
      </c>
      <c r="FL2261">
        <f t="shared" si="681"/>
        <v>0.9974479826061321</v>
      </c>
      <c r="FN2261">
        <f t="shared" si="682"/>
        <v>22.223152266939049</v>
      </c>
      <c r="FP2261" s="8">
        <f t="shared" si="719"/>
        <v>11</v>
      </c>
      <c r="FQ2261" s="8">
        <f t="shared" si="720"/>
        <v>53</v>
      </c>
      <c r="FR2261">
        <f t="shared" si="721"/>
        <v>0.76604444311897801</v>
      </c>
      <c r="FS2261">
        <f t="shared" si="683"/>
        <v>0.97984716465888966</v>
      </c>
      <c r="FT2261" t="e">
        <f t="shared" si="684"/>
        <v>#NUM!</v>
      </c>
      <c r="FU2261" t="e">
        <f t="shared" si="722"/>
        <v>#NUM!</v>
      </c>
      <c r="FW2261" s="8">
        <f t="shared" si="723"/>
        <v>14</v>
      </c>
      <c r="FY2261">
        <f t="shared" si="724"/>
        <v>0.8660254037844386</v>
      </c>
      <c r="FZ2261">
        <f t="shared" si="685"/>
        <v>0.98497422611928565</v>
      </c>
      <c r="GB2261">
        <f t="shared" si="686"/>
        <v>20.014539984388406</v>
      </c>
      <c r="GD2261" s="8">
        <f t="shared" si="725"/>
        <v>17</v>
      </c>
      <c r="GF2261">
        <f t="shared" si="726"/>
        <v>0.93969262078590832</v>
      </c>
      <c r="GG2261">
        <f t="shared" si="687"/>
        <v>0.98101112546008662</v>
      </c>
      <c r="GI2261">
        <f t="shared" si="688"/>
        <v>19.840028985185313</v>
      </c>
      <c r="GK2261" s="8">
        <f t="shared" si="727"/>
        <v>20</v>
      </c>
      <c r="GM2261">
        <f t="shared" si="728"/>
        <v>0.98480775301220802</v>
      </c>
      <c r="GN2261">
        <f t="shared" si="689"/>
        <v>0.96149438007669685</v>
      </c>
      <c r="GP2261">
        <f t="shared" si="690"/>
        <v>18.023394859135646</v>
      </c>
      <c r="GR2261" s="8">
        <f t="shared" si="729"/>
        <v>20</v>
      </c>
      <c r="GT2261">
        <f t="shared" si="730"/>
        <v>0.98480775301220802</v>
      </c>
      <c r="GU2261">
        <f t="shared" si="691"/>
        <v>0.96149438007669685</v>
      </c>
      <c r="GW2261">
        <f t="shared" si="692"/>
        <v>18.023394859135646</v>
      </c>
      <c r="GY2261" s="8">
        <f t="shared" si="731"/>
        <v>25</v>
      </c>
      <c r="HA2261">
        <f t="shared" si="732"/>
        <v>1</v>
      </c>
      <c r="HB2261">
        <f t="shared" si="693"/>
        <v>1</v>
      </c>
      <c r="HD2261">
        <f t="shared" si="694"/>
        <v>25</v>
      </c>
    </row>
    <row r="2262" spans="1:212" x14ac:dyDescent="0.2">
      <c r="A2262">
        <v>109</v>
      </c>
      <c r="B2262">
        <f t="shared" si="653"/>
        <v>109</v>
      </c>
      <c r="C2262">
        <f t="shared" si="736"/>
        <v>-0.17364817766693033</v>
      </c>
      <c r="D2262">
        <f t="shared" si="652"/>
        <v>0.96396997169217635</v>
      </c>
      <c r="E2262">
        <f t="shared" si="695"/>
        <v>3</v>
      </c>
      <c r="G2262">
        <f t="shared" si="654"/>
        <v>-13.297418619832047</v>
      </c>
      <c r="M2262">
        <f t="shared" si="734"/>
        <v>-0.34202014332566871</v>
      </c>
      <c r="N2262">
        <f t="shared" si="655"/>
        <v>0.8712885921207747</v>
      </c>
      <c r="O2262">
        <f t="shared" si="696"/>
        <v>-5</v>
      </c>
      <c r="P2262">
        <f t="shared" si="656"/>
        <v>-10.872961333902383</v>
      </c>
      <c r="Q2262">
        <f t="shared" si="657"/>
        <v>-10.872961333902385</v>
      </c>
      <c r="R2262">
        <f t="shared" si="735"/>
        <v>-0.49999999999999994</v>
      </c>
      <c r="S2262">
        <f t="shared" si="658"/>
        <v>-1.3139745962155609</v>
      </c>
      <c r="U2262">
        <f t="shared" si="697"/>
        <v>-7</v>
      </c>
      <c r="X2262">
        <f t="shared" si="659"/>
        <v>-9.3833939954901346</v>
      </c>
      <c r="Z2262">
        <f t="shared" si="698"/>
        <v>-0.64278760968653925</v>
      </c>
      <c r="AA2262">
        <f t="shared" si="660"/>
        <v>-2.036509535114333</v>
      </c>
      <c r="AB2262">
        <f t="shared" si="699"/>
        <v>109</v>
      </c>
      <c r="AC2262">
        <f t="shared" si="700"/>
        <v>-10</v>
      </c>
      <c r="AE2262">
        <f t="shared" si="661"/>
        <v>-8.4794981488239323</v>
      </c>
      <c r="AG2262">
        <f t="shared" si="701"/>
        <v>-0.76604444311897801</v>
      </c>
      <c r="AH2262">
        <f t="shared" si="662"/>
        <v>-2.6971661623122047</v>
      </c>
      <c r="AJ2262">
        <f t="shared" si="702"/>
        <v>-12</v>
      </c>
      <c r="AL2262">
        <f t="shared" si="663"/>
        <v>-6.3761020317433292</v>
      </c>
      <c r="AN2262">
        <f t="shared" si="703"/>
        <v>-0.8660254037844386</v>
      </c>
      <c r="AO2262">
        <f t="shared" si="664"/>
        <v>-3.2758707605001516</v>
      </c>
      <c r="AP2262">
        <f t="shared" si="665"/>
        <v>109</v>
      </c>
      <c r="AQ2262">
        <f t="shared" si="704"/>
        <v>-15</v>
      </c>
      <c r="AS2262">
        <f t="shared" si="666"/>
        <v>-3.8619594257254026</v>
      </c>
      <c r="AU2262">
        <f t="shared" si="705"/>
        <v>-0.93969262078590832</v>
      </c>
      <c r="AV2262">
        <f t="shared" si="667"/>
        <v>-3.7550396833008919</v>
      </c>
      <c r="AX2262">
        <f t="shared" si="706"/>
        <v>-18</v>
      </c>
      <c r="AZ2262">
        <f t="shared" si="668"/>
        <v>-7.136236504873715E-2</v>
      </c>
      <c r="BB2262">
        <f t="shared" si="707"/>
        <v>-0.98480775301220802</v>
      </c>
      <c r="BC2262">
        <f t="shared" si="669"/>
        <v>-4.1201136254662964</v>
      </c>
      <c r="BE2262">
        <f t="shared" si="708"/>
        <v>-21</v>
      </c>
      <c r="BG2262">
        <f t="shared" si="670"/>
        <v>5.7868969256944878</v>
      </c>
      <c r="BI2262">
        <f t="shared" si="709"/>
        <v>0</v>
      </c>
      <c r="BJ2262">
        <f t="shared" si="671"/>
        <v>1</v>
      </c>
      <c r="BL2262" t="e">
        <f t="shared" si="710"/>
        <v>#DIV/0!</v>
      </c>
      <c r="BN2262" t="e">
        <f t="shared" si="672"/>
        <v>#DIV/0!</v>
      </c>
      <c r="EL2262">
        <v>109</v>
      </c>
      <c r="EM2262">
        <f t="shared" si="673"/>
        <v>-285.7513075690336</v>
      </c>
      <c r="EN2262">
        <f t="shared" si="711"/>
        <v>3.0899999999999781</v>
      </c>
      <c r="EO2262" s="8">
        <f t="shared" si="712"/>
        <v>2</v>
      </c>
      <c r="EQ2262">
        <f t="shared" si="713"/>
        <v>0.17364817766693033</v>
      </c>
      <c r="ER2262">
        <f t="shared" si="674"/>
        <v>0.9986996072255625</v>
      </c>
      <c r="ES2262">
        <f t="shared" si="675"/>
        <v>-9.4692352970264508</v>
      </c>
      <c r="ET2262">
        <f t="shared" si="737"/>
        <v>17.660257631345079</v>
      </c>
      <c r="EU2262" s="8">
        <f t="shared" si="714"/>
        <v>4</v>
      </c>
      <c r="EW2262">
        <f t="shared" si="715"/>
        <v>0.34202014332566871</v>
      </c>
      <c r="EX2262">
        <f t="shared" si="677"/>
        <v>0.99441584371801539</v>
      </c>
      <c r="EZ2262">
        <f t="shared" si="678"/>
        <v>17.286082959411889</v>
      </c>
      <c r="FB2262" s="8">
        <f t="shared" si="733"/>
        <v>6</v>
      </c>
      <c r="FD2262">
        <f t="shared" si="716"/>
        <v>0.49999999999999994</v>
      </c>
      <c r="FE2262">
        <f t="shared" si="679"/>
        <v>0.9860254037844387</v>
      </c>
      <c r="FG2262">
        <f t="shared" si="680"/>
        <v>16.670248639404857</v>
      </c>
      <c r="FI2262" s="8">
        <f t="shared" si="717"/>
        <v>9</v>
      </c>
      <c r="FK2262">
        <f t="shared" si="718"/>
        <v>0.64278760968653925</v>
      </c>
      <c r="FL2262">
        <f t="shared" si="681"/>
        <v>0.9974479826061321</v>
      </c>
      <c r="FN2262">
        <f t="shared" si="682"/>
        <v>22.223152266939049</v>
      </c>
      <c r="FP2262" s="8">
        <f t="shared" si="719"/>
        <v>11</v>
      </c>
      <c r="FQ2262" s="8">
        <f t="shared" si="720"/>
        <v>53</v>
      </c>
      <c r="FR2262">
        <f t="shared" si="721"/>
        <v>0.76604444311897801</v>
      </c>
      <c r="FS2262">
        <f t="shared" si="683"/>
        <v>0.97984716465888966</v>
      </c>
      <c r="FT2262" t="e">
        <f t="shared" si="684"/>
        <v>#NUM!</v>
      </c>
      <c r="FU2262" t="e">
        <f t="shared" si="722"/>
        <v>#NUM!</v>
      </c>
      <c r="FW2262" s="8">
        <f t="shared" si="723"/>
        <v>14</v>
      </c>
      <c r="FY2262">
        <f t="shared" si="724"/>
        <v>0.8660254037844386</v>
      </c>
      <c r="FZ2262">
        <f t="shared" si="685"/>
        <v>0.98497422611928565</v>
      </c>
      <c r="GB2262">
        <f t="shared" si="686"/>
        <v>20.014539984388406</v>
      </c>
      <c r="GD2262" s="8">
        <f t="shared" si="725"/>
        <v>17</v>
      </c>
      <c r="GF2262">
        <f t="shared" si="726"/>
        <v>0.93969262078590832</v>
      </c>
      <c r="GG2262">
        <f t="shared" si="687"/>
        <v>0.98101112546008662</v>
      </c>
      <c r="GI2262">
        <f t="shared" si="688"/>
        <v>19.840028985185313</v>
      </c>
      <c r="GK2262" s="8">
        <f t="shared" si="727"/>
        <v>20</v>
      </c>
      <c r="GM2262">
        <f t="shared" si="728"/>
        <v>0.98480775301220802</v>
      </c>
      <c r="GN2262">
        <f t="shared" si="689"/>
        <v>0.96149438007669685</v>
      </c>
      <c r="GP2262">
        <f t="shared" si="690"/>
        <v>18.023394859135646</v>
      </c>
      <c r="GR2262" s="8">
        <f t="shared" si="729"/>
        <v>20</v>
      </c>
      <c r="GT2262">
        <f t="shared" si="730"/>
        <v>0.98480775301220802</v>
      </c>
      <c r="GU2262">
        <f t="shared" si="691"/>
        <v>0.96149438007669685</v>
      </c>
      <c r="GW2262">
        <f t="shared" si="692"/>
        <v>18.023394859135646</v>
      </c>
      <c r="GY2262" s="8">
        <f t="shared" si="731"/>
        <v>25</v>
      </c>
      <c r="HA2262">
        <f t="shared" si="732"/>
        <v>1</v>
      </c>
      <c r="HB2262">
        <f t="shared" si="693"/>
        <v>1</v>
      </c>
      <c r="HD2262">
        <f t="shared" si="694"/>
        <v>25</v>
      </c>
    </row>
    <row r="2263" spans="1:212" x14ac:dyDescent="0.2">
      <c r="A2263">
        <v>110</v>
      </c>
      <c r="B2263">
        <f t="shared" si="653"/>
        <v>110</v>
      </c>
      <c r="C2263">
        <f t="shared" si="736"/>
        <v>-0.17364817766693033</v>
      </c>
      <c r="D2263">
        <f t="shared" si="652"/>
        <v>0.96396997169217635</v>
      </c>
      <c r="E2263">
        <f t="shared" si="695"/>
        <v>3</v>
      </c>
      <c r="G2263">
        <f t="shared" si="654"/>
        <v>-13.297418619832047</v>
      </c>
      <c r="M2263">
        <f t="shared" si="734"/>
        <v>-0.34202014332566871</v>
      </c>
      <c r="N2263">
        <f t="shared" si="655"/>
        <v>0.8712885921207747</v>
      </c>
      <c r="O2263">
        <f t="shared" si="696"/>
        <v>-5</v>
      </c>
      <c r="P2263">
        <f t="shared" si="656"/>
        <v>-10.872961333902383</v>
      </c>
      <c r="Q2263">
        <f t="shared" si="657"/>
        <v>-10.872961333902385</v>
      </c>
      <c r="R2263">
        <f t="shared" si="735"/>
        <v>-0.49999999999999994</v>
      </c>
      <c r="S2263">
        <f t="shared" si="658"/>
        <v>-1.3339745962155609</v>
      </c>
      <c r="U2263">
        <f t="shared" si="697"/>
        <v>-7</v>
      </c>
      <c r="X2263">
        <f t="shared" si="659"/>
        <v>-9.3833939954901346</v>
      </c>
      <c r="Z2263">
        <f t="shared" si="698"/>
        <v>-0.64278760968653925</v>
      </c>
      <c r="AA2263">
        <f t="shared" si="660"/>
        <v>-2.0622210395017948</v>
      </c>
      <c r="AB2263">
        <f t="shared" si="699"/>
        <v>110</v>
      </c>
      <c r="AC2263">
        <f t="shared" si="700"/>
        <v>-10</v>
      </c>
      <c r="AE2263">
        <f t="shared" si="661"/>
        <v>-8.4794981488239323</v>
      </c>
      <c r="AG2263">
        <f t="shared" si="701"/>
        <v>-0.76604444311897801</v>
      </c>
      <c r="AH2263">
        <f t="shared" si="662"/>
        <v>-2.7278079400369637</v>
      </c>
      <c r="AJ2263">
        <f t="shared" si="702"/>
        <v>-12</v>
      </c>
      <c r="AL2263">
        <f t="shared" si="663"/>
        <v>-6.3761020317433292</v>
      </c>
      <c r="AN2263">
        <f t="shared" si="703"/>
        <v>-0.8660254037844386</v>
      </c>
      <c r="AO2263">
        <f t="shared" si="664"/>
        <v>-3.3105117766515293</v>
      </c>
      <c r="AP2263">
        <f t="shared" si="665"/>
        <v>110</v>
      </c>
      <c r="AQ2263">
        <f t="shared" si="704"/>
        <v>-15</v>
      </c>
      <c r="AS2263">
        <f t="shared" si="666"/>
        <v>-3.8619594257254026</v>
      </c>
      <c r="AU2263">
        <f t="shared" si="705"/>
        <v>-0.93969262078590832</v>
      </c>
      <c r="AV2263">
        <f t="shared" si="667"/>
        <v>-3.792627388132328</v>
      </c>
      <c r="AX2263">
        <f t="shared" si="706"/>
        <v>-18</v>
      </c>
      <c r="AZ2263">
        <f t="shared" si="668"/>
        <v>-7.136236504873715E-2</v>
      </c>
      <c r="BB2263">
        <f t="shared" si="707"/>
        <v>-0.98480775301220802</v>
      </c>
      <c r="BC2263">
        <f t="shared" si="669"/>
        <v>-4.1595059355867852</v>
      </c>
      <c r="BE2263">
        <f t="shared" si="708"/>
        <v>-21</v>
      </c>
      <c r="BG2263">
        <f t="shared" si="670"/>
        <v>5.7868969256944878</v>
      </c>
      <c r="BI2263">
        <f t="shared" si="709"/>
        <v>0</v>
      </c>
      <c r="BJ2263">
        <f t="shared" si="671"/>
        <v>1</v>
      </c>
      <c r="BL2263" t="e">
        <f t="shared" si="710"/>
        <v>#DIV/0!</v>
      </c>
      <c r="BN2263" t="e">
        <f t="shared" si="672"/>
        <v>#DIV/0!</v>
      </c>
      <c r="EL2263">
        <v>110</v>
      </c>
      <c r="EM2263">
        <f t="shared" si="673"/>
        <v>-285.7513075690336</v>
      </c>
      <c r="EN2263">
        <f t="shared" si="711"/>
        <v>3.0999999999999779</v>
      </c>
      <c r="EO2263" s="8">
        <f t="shared" si="712"/>
        <v>2</v>
      </c>
      <c r="EQ2263">
        <f t="shared" si="713"/>
        <v>0.17364817766693033</v>
      </c>
      <c r="ER2263">
        <f t="shared" si="674"/>
        <v>0.9986996072255625</v>
      </c>
      <c r="ES2263">
        <f t="shared" si="675"/>
        <v>-9.4692352970264508</v>
      </c>
      <c r="ET2263">
        <f t="shared" si="737"/>
        <v>17.660257631345079</v>
      </c>
      <c r="EU2263" s="8">
        <f t="shared" si="714"/>
        <v>4</v>
      </c>
      <c r="EW2263">
        <f t="shared" si="715"/>
        <v>0.34202014332566871</v>
      </c>
      <c r="EX2263">
        <f t="shared" si="677"/>
        <v>0.99441584371801539</v>
      </c>
      <c r="EZ2263">
        <f t="shared" si="678"/>
        <v>17.286082959411889</v>
      </c>
      <c r="FB2263" s="8">
        <f t="shared" si="733"/>
        <v>6</v>
      </c>
      <c r="FD2263">
        <f t="shared" si="716"/>
        <v>0.49999999999999994</v>
      </c>
      <c r="FE2263">
        <f t="shared" si="679"/>
        <v>0.9860254037844387</v>
      </c>
      <c r="FG2263">
        <f t="shared" si="680"/>
        <v>16.670248639404857</v>
      </c>
      <c r="FI2263" s="8">
        <f t="shared" si="717"/>
        <v>9</v>
      </c>
      <c r="FK2263">
        <f t="shared" si="718"/>
        <v>0.64278760968653925</v>
      </c>
      <c r="FL2263">
        <f t="shared" si="681"/>
        <v>0.9974479826061321</v>
      </c>
      <c r="FN2263">
        <f t="shared" si="682"/>
        <v>22.223152266939049</v>
      </c>
      <c r="FP2263" s="8">
        <f t="shared" si="719"/>
        <v>11</v>
      </c>
      <c r="FQ2263" s="8">
        <f t="shared" si="720"/>
        <v>53</v>
      </c>
      <c r="FR2263">
        <f t="shared" si="721"/>
        <v>0.76604444311897801</v>
      </c>
      <c r="FS2263">
        <f t="shared" si="683"/>
        <v>0.97984716465888966</v>
      </c>
      <c r="FT2263" t="e">
        <f t="shared" si="684"/>
        <v>#NUM!</v>
      </c>
      <c r="FU2263" t="e">
        <f t="shared" si="722"/>
        <v>#NUM!</v>
      </c>
      <c r="FW2263" s="8">
        <f t="shared" si="723"/>
        <v>14</v>
      </c>
      <c r="FY2263">
        <f t="shared" si="724"/>
        <v>0.8660254037844386</v>
      </c>
      <c r="FZ2263">
        <f t="shared" si="685"/>
        <v>0.98497422611928565</v>
      </c>
      <c r="GB2263">
        <f t="shared" si="686"/>
        <v>20.014539984388406</v>
      </c>
      <c r="GD2263" s="8">
        <f t="shared" si="725"/>
        <v>17</v>
      </c>
      <c r="GF2263">
        <f t="shared" si="726"/>
        <v>0.93969262078590832</v>
      </c>
      <c r="GG2263">
        <f t="shared" si="687"/>
        <v>0.98101112546008662</v>
      </c>
      <c r="GI2263">
        <f t="shared" si="688"/>
        <v>19.840028985185313</v>
      </c>
      <c r="GK2263" s="8">
        <f t="shared" si="727"/>
        <v>20</v>
      </c>
      <c r="GM2263">
        <f t="shared" si="728"/>
        <v>0.98480775301220802</v>
      </c>
      <c r="GN2263">
        <f t="shared" si="689"/>
        <v>0.96149438007669685</v>
      </c>
      <c r="GP2263">
        <f t="shared" si="690"/>
        <v>18.023394859135646</v>
      </c>
      <c r="GR2263" s="8">
        <f t="shared" si="729"/>
        <v>20</v>
      </c>
      <c r="GT2263">
        <f t="shared" si="730"/>
        <v>0.98480775301220802</v>
      </c>
      <c r="GU2263">
        <f t="shared" si="691"/>
        <v>0.96149438007669685</v>
      </c>
      <c r="GW2263">
        <f t="shared" si="692"/>
        <v>18.023394859135646</v>
      </c>
      <c r="GY2263" s="8">
        <f t="shared" si="731"/>
        <v>25</v>
      </c>
      <c r="HA2263">
        <f t="shared" si="732"/>
        <v>1</v>
      </c>
      <c r="HB2263">
        <f t="shared" si="693"/>
        <v>1</v>
      </c>
      <c r="HD2263">
        <f t="shared" si="694"/>
        <v>25</v>
      </c>
    </row>
    <row r="2264" spans="1:212" x14ac:dyDescent="0.2">
      <c r="A2264">
        <v>111</v>
      </c>
      <c r="B2264">
        <f t="shared" si="653"/>
        <v>111</v>
      </c>
      <c r="C2264">
        <f t="shared" si="736"/>
        <v>-0.17364817766693033</v>
      </c>
      <c r="D2264">
        <f t="shared" si="652"/>
        <v>0.96396997169217635</v>
      </c>
      <c r="E2264">
        <f t="shared" si="695"/>
        <v>3</v>
      </c>
      <c r="G2264">
        <f t="shared" si="654"/>
        <v>-13.297418619832047</v>
      </c>
      <c r="M2264">
        <f t="shared" si="734"/>
        <v>-0.34202014332566871</v>
      </c>
      <c r="N2264">
        <f t="shared" si="655"/>
        <v>0.8712885921207747</v>
      </c>
      <c r="O2264">
        <f t="shared" si="696"/>
        <v>-5</v>
      </c>
      <c r="P2264">
        <f t="shared" si="656"/>
        <v>-10.872961333902383</v>
      </c>
      <c r="Q2264">
        <f t="shared" si="657"/>
        <v>-10.872961333902385</v>
      </c>
      <c r="R2264">
        <f t="shared" si="735"/>
        <v>-0.49999999999999994</v>
      </c>
      <c r="S2264">
        <f t="shared" si="658"/>
        <v>-1.3539745962155609</v>
      </c>
      <c r="U2264">
        <f t="shared" si="697"/>
        <v>-7</v>
      </c>
      <c r="X2264">
        <f t="shared" si="659"/>
        <v>-9.3833939954901346</v>
      </c>
      <c r="Z2264">
        <f t="shared" si="698"/>
        <v>-0.64278760968653925</v>
      </c>
      <c r="AA2264">
        <f t="shared" si="660"/>
        <v>-2.0879325438892562</v>
      </c>
      <c r="AB2264">
        <f t="shared" si="699"/>
        <v>111</v>
      </c>
      <c r="AC2264">
        <f t="shared" si="700"/>
        <v>-10</v>
      </c>
      <c r="AE2264">
        <f t="shared" si="661"/>
        <v>-8.4794981488239323</v>
      </c>
      <c r="AG2264">
        <f t="shared" si="701"/>
        <v>-0.76604444311897801</v>
      </c>
      <c r="AH2264">
        <f t="shared" si="662"/>
        <v>-2.7584497177617231</v>
      </c>
      <c r="AJ2264">
        <f t="shared" si="702"/>
        <v>-12</v>
      </c>
      <c r="AL2264">
        <f t="shared" si="663"/>
        <v>-6.3761020317433292</v>
      </c>
      <c r="AN2264">
        <f t="shared" si="703"/>
        <v>-0.8660254037844386</v>
      </c>
      <c r="AO2264">
        <f t="shared" si="664"/>
        <v>-3.345152792802907</v>
      </c>
      <c r="AP2264">
        <f t="shared" si="665"/>
        <v>111</v>
      </c>
      <c r="AQ2264">
        <f t="shared" si="704"/>
        <v>-15</v>
      </c>
      <c r="AS2264">
        <f t="shared" si="666"/>
        <v>-3.8619594257254026</v>
      </c>
      <c r="AU2264">
        <f t="shared" si="705"/>
        <v>-0.93969262078590832</v>
      </c>
      <c r="AV2264">
        <f t="shared" si="667"/>
        <v>-3.8302150929637642</v>
      </c>
      <c r="AX2264">
        <f t="shared" si="706"/>
        <v>-18</v>
      </c>
      <c r="AZ2264">
        <f t="shared" si="668"/>
        <v>-7.136236504873715E-2</v>
      </c>
      <c r="BB2264">
        <f t="shared" si="707"/>
        <v>-0.98480775301220802</v>
      </c>
      <c r="BC2264">
        <f t="shared" si="669"/>
        <v>-4.1988982457072739</v>
      </c>
      <c r="BE2264">
        <f t="shared" si="708"/>
        <v>-21</v>
      </c>
      <c r="BG2264">
        <f t="shared" si="670"/>
        <v>5.7868969256944878</v>
      </c>
      <c r="BI2264">
        <f t="shared" si="709"/>
        <v>0</v>
      </c>
      <c r="BJ2264">
        <f t="shared" si="671"/>
        <v>1</v>
      </c>
      <c r="BL2264" t="e">
        <f t="shared" si="710"/>
        <v>#DIV/0!</v>
      </c>
      <c r="BN2264" t="e">
        <f t="shared" si="672"/>
        <v>#DIV/0!</v>
      </c>
      <c r="EL2264">
        <v>111</v>
      </c>
      <c r="EM2264">
        <f t="shared" si="673"/>
        <v>-285.7513075690336</v>
      </c>
      <c r="EN2264">
        <f t="shared" si="711"/>
        <v>3.1099999999999777</v>
      </c>
      <c r="EO2264" s="8">
        <f t="shared" si="712"/>
        <v>2</v>
      </c>
      <c r="EQ2264">
        <f t="shared" si="713"/>
        <v>0.17364817766693033</v>
      </c>
      <c r="ER2264">
        <f t="shared" si="674"/>
        <v>0.9986996072255625</v>
      </c>
      <c r="ES2264">
        <f t="shared" si="675"/>
        <v>-9.4692352970264508</v>
      </c>
      <c r="ET2264">
        <f t="shared" si="737"/>
        <v>17.660257631345079</v>
      </c>
      <c r="EU2264" s="8">
        <f t="shared" si="714"/>
        <v>4</v>
      </c>
      <c r="EW2264">
        <f t="shared" si="715"/>
        <v>0.34202014332566871</v>
      </c>
      <c r="EX2264">
        <f t="shared" si="677"/>
        <v>0.99441584371801539</v>
      </c>
      <c r="EZ2264">
        <f t="shared" si="678"/>
        <v>17.286082959411889</v>
      </c>
      <c r="FB2264" s="8">
        <f t="shared" si="733"/>
        <v>6</v>
      </c>
      <c r="FD2264">
        <f t="shared" si="716"/>
        <v>0.49999999999999994</v>
      </c>
      <c r="FE2264">
        <f t="shared" si="679"/>
        <v>0.9860254037844387</v>
      </c>
      <c r="FG2264">
        <f t="shared" si="680"/>
        <v>16.670248639404857</v>
      </c>
      <c r="FI2264" s="8">
        <f t="shared" si="717"/>
        <v>9</v>
      </c>
      <c r="FK2264">
        <f t="shared" si="718"/>
        <v>0.64278760968653925</v>
      </c>
      <c r="FL2264">
        <f t="shared" si="681"/>
        <v>0.9974479826061321</v>
      </c>
      <c r="FN2264">
        <f t="shared" si="682"/>
        <v>22.223152266939049</v>
      </c>
      <c r="FP2264" s="8">
        <f t="shared" si="719"/>
        <v>11</v>
      </c>
      <c r="FQ2264" s="8">
        <f t="shared" si="720"/>
        <v>53</v>
      </c>
      <c r="FR2264">
        <f t="shared" si="721"/>
        <v>0.76604444311897801</v>
      </c>
      <c r="FS2264">
        <f t="shared" si="683"/>
        <v>0.97984716465888966</v>
      </c>
      <c r="FT2264" t="e">
        <f t="shared" si="684"/>
        <v>#NUM!</v>
      </c>
      <c r="FU2264" t="e">
        <f t="shared" si="722"/>
        <v>#NUM!</v>
      </c>
      <c r="FW2264" s="8">
        <f t="shared" si="723"/>
        <v>14</v>
      </c>
      <c r="FY2264">
        <f t="shared" si="724"/>
        <v>0.8660254037844386</v>
      </c>
      <c r="FZ2264">
        <f t="shared" si="685"/>
        <v>0.98497422611928565</v>
      </c>
      <c r="GB2264">
        <f t="shared" si="686"/>
        <v>20.014539984388406</v>
      </c>
      <c r="GD2264" s="8">
        <f t="shared" si="725"/>
        <v>17</v>
      </c>
      <c r="GF2264">
        <f t="shared" si="726"/>
        <v>0.93969262078590832</v>
      </c>
      <c r="GG2264">
        <f t="shared" si="687"/>
        <v>0.98101112546008662</v>
      </c>
      <c r="GI2264">
        <f t="shared" si="688"/>
        <v>19.840028985185313</v>
      </c>
      <c r="GK2264" s="8">
        <f t="shared" si="727"/>
        <v>20</v>
      </c>
      <c r="GM2264">
        <f t="shared" si="728"/>
        <v>0.98480775301220802</v>
      </c>
      <c r="GN2264">
        <f t="shared" si="689"/>
        <v>0.96149438007669685</v>
      </c>
      <c r="GP2264">
        <f t="shared" si="690"/>
        <v>18.023394859135646</v>
      </c>
      <c r="GR2264" s="8">
        <f t="shared" si="729"/>
        <v>20</v>
      </c>
      <c r="GT2264">
        <f t="shared" si="730"/>
        <v>0.98480775301220802</v>
      </c>
      <c r="GU2264">
        <f t="shared" si="691"/>
        <v>0.96149438007669685</v>
      </c>
      <c r="GW2264">
        <f t="shared" si="692"/>
        <v>18.023394859135646</v>
      </c>
      <c r="GY2264" s="8">
        <f t="shared" si="731"/>
        <v>25</v>
      </c>
      <c r="HA2264">
        <f t="shared" si="732"/>
        <v>1</v>
      </c>
      <c r="HB2264">
        <f t="shared" si="693"/>
        <v>1</v>
      </c>
      <c r="HD2264">
        <f t="shared" si="694"/>
        <v>25</v>
      </c>
    </row>
    <row r="2265" spans="1:212" x14ac:dyDescent="0.2">
      <c r="A2265">
        <v>112</v>
      </c>
      <c r="B2265">
        <f t="shared" si="653"/>
        <v>112</v>
      </c>
      <c r="C2265">
        <f t="shared" si="736"/>
        <v>-0.17364817766693033</v>
      </c>
      <c r="D2265">
        <f t="shared" si="652"/>
        <v>0.96396997169217635</v>
      </c>
      <c r="E2265">
        <f t="shared" si="695"/>
        <v>3</v>
      </c>
      <c r="G2265">
        <f t="shared" si="654"/>
        <v>-13.297418619832047</v>
      </c>
      <c r="M2265">
        <f t="shared" si="734"/>
        <v>-0.34202014332566871</v>
      </c>
      <c r="N2265">
        <f t="shared" si="655"/>
        <v>0.8712885921207747</v>
      </c>
      <c r="O2265">
        <f t="shared" si="696"/>
        <v>-5</v>
      </c>
      <c r="P2265">
        <f t="shared" si="656"/>
        <v>-10.872961333902383</v>
      </c>
      <c r="Q2265">
        <f t="shared" si="657"/>
        <v>-10.872961333902385</v>
      </c>
      <c r="R2265">
        <f t="shared" si="735"/>
        <v>-0.49999999999999994</v>
      </c>
      <c r="S2265">
        <f t="shared" si="658"/>
        <v>-1.373974596215561</v>
      </c>
      <c r="U2265">
        <f t="shared" si="697"/>
        <v>-7</v>
      </c>
      <c r="X2265">
        <f t="shared" si="659"/>
        <v>-9.3833939954901346</v>
      </c>
      <c r="Z2265">
        <f t="shared" si="698"/>
        <v>-0.64278760968653925</v>
      </c>
      <c r="AA2265">
        <f t="shared" si="660"/>
        <v>-2.113644048276718</v>
      </c>
      <c r="AB2265">
        <f t="shared" si="699"/>
        <v>112</v>
      </c>
      <c r="AC2265">
        <f t="shared" si="700"/>
        <v>-10</v>
      </c>
      <c r="AE2265">
        <f t="shared" si="661"/>
        <v>-8.4794981488239323</v>
      </c>
      <c r="AG2265">
        <f t="shared" si="701"/>
        <v>-0.76604444311897801</v>
      </c>
      <c r="AH2265">
        <f t="shared" si="662"/>
        <v>-2.7890914954864821</v>
      </c>
      <c r="AJ2265">
        <f t="shared" si="702"/>
        <v>-12</v>
      </c>
      <c r="AL2265">
        <f t="shared" si="663"/>
        <v>-6.3761020317433292</v>
      </c>
      <c r="AN2265">
        <f t="shared" si="703"/>
        <v>-0.8660254037844386</v>
      </c>
      <c r="AO2265">
        <f t="shared" si="664"/>
        <v>-3.3797938089542843</v>
      </c>
      <c r="AP2265">
        <f t="shared" si="665"/>
        <v>112</v>
      </c>
      <c r="AQ2265">
        <f t="shared" si="704"/>
        <v>-15</v>
      </c>
      <c r="AS2265">
        <f t="shared" si="666"/>
        <v>-3.8619594257254026</v>
      </c>
      <c r="AU2265">
        <f t="shared" si="705"/>
        <v>-0.93969262078590832</v>
      </c>
      <c r="AV2265">
        <f t="shared" si="667"/>
        <v>-3.8678027977952003</v>
      </c>
      <c r="AX2265">
        <f t="shared" si="706"/>
        <v>-18</v>
      </c>
      <c r="AZ2265">
        <f t="shared" si="668"/>
        <v>-7.136236504873715E-2</v>
      </c>
      <c r="BB2265">
        <f t="shared" si="707"/>
        <v>-0.98480775301220802</v>
      </c>
      <c r="BC2265">
        <f t="shared" si="669"/>
        <v>-4.2382905558277617</v>
      </c>
      <c r="BE2265">
        <f t="shared" si="708"/>
        <v>-21</v>
      </c>
      <c r="BG2265">
        <f t="shared" si="670"/>
        <v>5.7868969256944878</v>
      </c>
      <c r="BI2265">
        <f t="shared" si="709"/>
        <v>0</v>
      </c>
      <c r="BJ2265">
        <f t="shared" si="671"/>
        <v>1</v>
      </c>
      <c r="BL2265" t="e">
        <f t="shared" si="710"/>
        <v>#DIV/0!</v>
      </c>
      <c r="BN2265" t="e">
        <f t="shared" si="672"/>
        <v>#DIV/0!</v>
      </c>
      <c r="EL2265">
        <v>112</v>
      </c>
      <c r="EM2265">
        <f t="shared" si="673"/>
        <v>-285.7513075690336</v>
      </c>
      <c r="EN2265">
        <f t="shared" si="711"/>
        <v>3.1199999999999775</v>
      </c>
      <c r="EO2265" s="8">
        <f t="shared" si="712"/>
        <v>2</v>
      </c>
      <c r="EQ2265">
        <f t="shared" si="713"/>
        <v>0.17364817766693033</v>
      </c>
      <c r="ER2265">
        <f t="shared" si="674"/>
        <v>0.9986996072255625</v>
      </c>
      <c r="ES2265">
        <f t="shared" si="675"/>
        <v>-9.4692352970264508</v>
      </c>
      <c r="ET2265">
        <f t="shared" si="737"/>
        <v>17.660257631345079</v>
      </c>
      <c r="EU2265" s="8">
        <f t="shared" si="714"/>
        <v>4</v>
      </c>
      <c r="EW2265">
        <f t="shared" si="715"/>
        <v>0.34202014332566871</v>
      </c>
      <c r="EX2265">
        <f t="shared" si="677"/>
        <v>0.99441584371801539</v>
      </c>
      <c r="EZ2265">
        <f t="shared" si="678"/>
        <v>17.286082959411889</v>
      </c>
      <c r="FB2265" s="8">
        <f t="shared" si="733"/>
        <v>6</v>
      </c>
      <c r="FD2265">
        <f t="shared" si="716"/>
        <v>0.49999999999999994</v>
      </c>
      <c r="FE2265">
        <f t="shared" si="679"/>
        <v>0.9860254037844387</v>
      </c>
      <c r="FG2265">
        <f t="shared" si="680"/>
        <v>16.670248639404857</v>
      </c>
      <c r="FI2265" s="8">
        <f t="shared" si="717"/>
        <v>9</v>
      </c>
      <c r="FK2265">
        <f t="shared" si="718"/>
        <v>0.64278760968653925</v>
      </c>
      <c r="FL2265">
        <f t="shared" si="681"/>
        <v>0.9974479826061321</v>
      </c>
      <c r="FN2265">
        <f t="shared" si="682"/>
        <v>22.223152266939049</v>
      </c>
      <c r="FP2265" s="8">
        <f t="shared" si="719"/>
        <v>11</v>
      </c>
      <c r="FQ2265" s="8">
        <f t="shared" si="720"/>
        <v>53</v>
      </c>
      <c r="FR2265">
        <f t="shared" si="721"/>
        <v>0.76604444311897801</v>
      </c>
      <c r="FS2265">
        <f t="shared" si="683"/>
        <v>0.97984716465888966</v>
      </c>
      <c r="FT2265" t="e">
        <f t="shared" si="684"/>
        <v>#NUM!</v>
      </c>
      <c r="FU2265" t="e">
        <f t="shared" si="722"/>
        <v>#NUM!</v>
      </c>
      <c r="FW2265" s="8">
        <f t="shared" si="723"/>
        <v>14</v>
      </c>
      <c r="FY2265">
        <f t="shared" si="724"/>
        <v>0.8660254037844386</v>
      </c>
      <c r="FZ2265">
        <f t="shared" si="685"/>
        <v>0.98497422611928565</v>
      </c>
      <c r="GB2265">
        <f t="shared" si="686"/>
        <v>20.014539984388406</v>
      </c>
      <c r="GD2265" s="8">
        <f t="shared" si="725"/>
        <v>17</v>
      </c>
      <c r="GF2265">
        <f t="shared" si="726"/>
        <v>0.93969262078590832</v>
      </c>
      <c r="GG2265">
        <f t="shared" si="687"/>
        <v>0.98101112546008662</v>
      </c>
      <c r="GI2265">
        <f t="shared" si="688"/>
        <v>19.840028985185313</v>
      </c>
      <c r="GK2265" s="8">
        <f t="shared" si="727"/>
        <v>20</v>
      </c>
      <c r="GM2265">
        <f t="shared" si="728"/>
        <v>0.98480775301220802</v>
      </c>
      <c r="GN2265">
        <f t="shared" si="689"/>
        <v>0.96149438007669685</v>
      </c>
      <c r="GP2265">
        <f t="shared" si="690"/>
        <v>18.023394859135646</v>
      </c>
      <c r="GR2265" s="8">
        <f t="shared" si="729"/>
        <v>20</v>
      </c>
      <c r="GT2265">
        <f t="shared" si="730"/>
        <v>0.98480775301220802</v>
      </c>
      <c r="GU2265">
        <f t="shared" si="691"/>
        <v>0.96149438007669685</v>
      </c>
      <c r="GW2265">
        <f t="shared" si="692"/>
        <v>18.023394859135646</v>
      </c>
      <c r="GY2265" s="8">
        <f t="shared" si="731"/>
        <v>25</v>
      </c>
      <c r="HA2265">
        <f t="shared" si="732"/>
        <v>1</v>
      </c>
      <c r="HB2265">
        <f t="shared" si="693"/>
        <v>1</v>
      </c>
      <c r="HD2265">
        <f t="shared" si="694"/>
        <v>25</v>
      </c>
    </row>
    <row r="2266" spans="1:212" x14ac:dyDescent="0.2">
      <c r="A2266">
        <v>113</v>
      </c>
      <c r="B2266">
        <f t="shared" si="653"/>
        <v>113</v>
      </c>
      <c r="C2266">
        <f t="shared" si="736"/>
        <v>-0.17364817766693033</v>
      </c>
      <c r="D2266">
        <f t="shared" si="652"/>
        <v>0.96396997169217635</v>
      </c>
      <c r="E2266">
        <f t="shared" si="695"/>
        <v>3</v>
      </c>
      <c r="G2266">
        <f t="shared" si="654"/>
        <v>-13.297418619832047</v>
      </c>
      <c r="M2266">
        <f t="shared" si="734"/>
        <v>-0.34202014332566871</v>
      </c>
      <c r="N2266">
        <f t="shared" si="655"/>
        <v>0.8712885921207747</v>
      </c>
      <c r="O2266">
        <f t="shared" si="696"/>
        <v>-5</v>
      </c>
      <c r="P2266">
        <f t="shared" si="656"/>
        <v>-10.872961333902383</v>
      </c>
      <c r="Q2266">
        <f t="shared" si="657"/>
        <v>-10.872961333902385</v>
      </c>
      <c r="R2266">
        <f t="shared" si="735"/>
        <v>-0.49999999999999994</v>
      </c>
      <c r="S2266">
        <f t="shared" si="658"/>
        <v>-1.393974596215561</v>
      </c>
      <c r="U2266">
        <f t="shared" si="697"/>
        <v>-7</v>
      </c>
      <c r="X2266">
        <f t="shared" si="659"/>
        <v>-9.3833939954901346</v>
      </c>
      <c r="Z2266">
        <f t="shared" si="698"/>
        <v>-0.64278760968653925</v>
      </c>
      <c r="AA2266">
        <f t="shared" si="660"/>
        <v>-2.1393555526641794</v>
      </c>
      <c r="AB2266">
        <f t="shared" si="699"/>
        <v>113</v>
      </c>
      <c r="AC2266">
        <f t="shared" si="700"/>
        <v>-10</v>
      </c>
      <c r="AE2266">
        <f t="shared" si="661"/>
        <v>-8.4794981488239323</v>
      </c>
      <c r="AG2266">
        <f t="shared" si="701"/>
        <v>-0.76604444311897801</v>
      </c>
      <c r="AH2266">
        <f t="shared" si="662"/>
        <v>-2.819733273211241</v>
      </c>
      <c r="AJ2266">
        <f t="shared" si="702"/>
        <v>-12</v>
      </c>
      <c r="AL2266">
        <f t="shared" si="663"/>
        <v>-6.3761020317433292</v>
      </c>
      <c r="AN2266">
        <f t="shared" si="703"/>
        <v>-0.8660254037844386</v>
      </c>
      <c r="AO2266">
        <f t="shared" si="664"/>
        <v>-3.414434825105662</v>
      </c>
      <c r="AP2266">
        <f t="shared" si="665"/>
        <v>113</v>
      </c>
      <c r="AQ2266">
        <f t="shared" si="704"/>
        <v>-15</v>
      </c>
      <c r="AS2266">
        <f t="shared" si="666"/>
        <v>-3.8619594257254026</v>
      </c>
      <c r="AU2266">
        <f t="shared" si="705"/>
        <v>-0.93969262078590832</v>
      </c>
      <c r="AV2266">
        <f t="shared" si="667"/>
        <v>-3.9053905026266373</v>
      </c>
      <c r="AX2266">
        <f t="shared" si="706"/>
        <v>-18</v>
      </c>
      <c r="AZ2266">
        <f t="shared" si="668"/>
        <v>-7.136236504873715E-2</v>
      </c>
      <c r="BB2266">
        <f t="shared" si="707"/>
        <v>-0.98480775301220802</v>
      </c>
      <c r="BC2266">
        <f t="shared" si="669"/>
        <v>-4.2776828659482504</v>
      </c>
      <c r="BE2266">
        <f t="shared" si="708"/>
        <v>-21</v>
      </c>
      <c r="BG2266">
        <f t="shared" si="670"/>
        <v>5.7868969256944878</v>
      </c>
      <c r="BI2266">
        <f t="shared" si="709"/>
        <v>0</v>
      </c>
      <c r="BJ2266">
        <f t="shared" si="671"/>
        <v>1</v>
      </c>
      <c r="BL2266" t="e">
        <f t="shared" si="710"/>
        <v>#DIV/0!</v>
      </c>
      <c r="BN2266" t="e">
        <f t="shared" si="672"/>
        <v>#DIV/0!</v>
      </c>
      <c r="EL2266">
        <v>113</v>
      </c>
      <c r="EM2266">
        <f t="shared" si="673"/>
        <v>-285.7513075690336</v>
      </c>
      <c r="EN2266">
        <f t="shared" si="711"/>
        <v>3.1299999999999772</v>
      </c>
      <c r="EO2266" s="8">
        <f t="shared" si="712"/>
        <v>2</v>
      </c>
      <c r="EQ2266">
        <f t="shared" si="713"/>
        <v>0.17364817766693033</v>
      </c>
      <c r="ER2266">
        <f t="shared" si="674"/>
        <v>0.9986996072255625</v>
      </c>
      <c r="ES2266">
        <f t="shared" si="675"/>
        <v>-9.4692352970264508</v>
      </c>
      <c r="ET2266">
        <f t="shared" si="737"/>
        <v>17.660257631345079</v>
      </c>
      <c r="EU2266" s="8">
        <f t="shared" si="714"/>
        <v>4</v>
      </c>
      <c r="EW2266">
        <f t="shared" si="715"/>
        <v>0.34202014332566871</v>
      </c>
      <c r="EX2266">
        <f t="shared" si="677"/>
        <v>0.99441584371801539</v>
      </c>
      <c r="EZ2266">
        <f t="shared" si="678"/>
        <v>17.286082959411889</v>
      </c>
      <c r="FB2266" s="8">
        <f t="shared" si="733"/>
        <v>6</v>
      </c>
      <c r="FD2266">
        <f t="shared" si="716"/>
        <v>0.49999999999999994</v>
      </c>
      <c r="FE2266">
        <f t="shared" si="679"/>
        <v>0.9860254037844387</v>
      </c>
      <c r="FG2266">
        <f t="shared" si="680"/>
        <v>16.670248639404857</v>
      </c>
      <c r="FI2266" s="8">
        <f t="shared" si="717"/>
        <v>9</v>
      </c>
      <c r="FK2266">
        <f t="shared" si="718"/>
        <v>0.64278760968653925</v>
      </c>
      <c r="FL2266">
        <f t="shared" si="681"/>
        <v>0.9974479826061321</v>
      </c>
      <c r="FN2266">
        <f t="shared" si="682"/>
        <v>22.223152266939049</v>
      </c>
      <c r="FP2266" s="8">
        <f t="shared" si="719"/>
        <v>11</v>
      </c>
      <c r="FQ2266" s="8">
        <f t="shared" si="720"/>
        <v>53</v>
      </c>
      <c r="FR2266">
        <f t="shared" si="721"/>
        <v>0.76604444311897801</v>
      </c>
      <c r="FS2266">
        <f t="shared" si="683"/>
        <v>0.97984716465888966</v>
      </c>
      <c r="FT2266" t="e">
        <f t="shared" si="684"/>
        <v>#NUM!</v>
      </c>
      <c r="FU2266" t="e">
        <f t="shared" si="722"/>
        <v>#NUM!</v>
      </c>
      <c r="FW2266" s="8">
        <f t="shared" si="723"/>
        <v>14</v>
      </c>
      <c r="FY2266">
        <f t="shared" si="724"/>
        <v>0.8660254037844386</v>
      </c>
      <c r="FZ2266">
        <f t="shared" si="685"/>
        <v>0.98497422611928565</v>
      </c>
      <c r="GB2266">
        <f t="shared" si="686"/>
        <v>20.014539984388406</v>
      </c>
      <c r="GD2266" s="8">
        <f t="shared" si="725"/>
        <v>17</v>
      </c>
      <c r="GF2266">
        <f t="shared" si="726"/>
        <v>0.93969262078590832</v>
      </c>
      <c r="GG2266">
        <f t="shared" si="687"/>
        <v>0.98101112546008662</v>
      </c>
      <c r="GI2266">
        <f t="shared" si="688"/>
        <v>19.840028985185313</v>
      </c>
      <c r="GK2266" s="8">
        <f t="shared" si="727"/>
        <v>20</v>
      </c>
      <c r="GM2266">
        <f t="shared" si="728"/>
        <v>0.98480775301220802</v>
      </c>
      <c r="GN2266">
        <f t="shared" si="689"/>
        <v>0.96149438007669685</v>
      </c>
      <c r="GP2266">
        <f t="shared" si="690"/>
        <v>18.023394859135646</v>
      </c>
      <c r="GR2266" s="8">
        <f t="shared" si="729"/>
        <v>20</v>
      </c>
      <c r="GT2266">
        <f t="shared" si="730"/>
        <v>0.98480775301220802</v>
      </c>
      <c r="GU2266">
        <f t="shared" si="691"/>
        <v>0.96149438007669685</v>
      </c>
      <c r="GW2266">
        <f t="shared" si="692"/>
        <v>18.023394859135646</v>
      </c>
      <c r="GY2266" s="8">
        <f t="shared" si="731"/>
        <v>25</v>
      </c>
      <c r="HA2266">
        <f t="shared" si="732"/>
        <v>1</v>
      </c>
      <c r="HB2266">
        <f t="shared" si="693"/>
        <v>1</v>
      </c>
      <c r="HD2266">
        <f t="shared" si="694"/>
        <v>25</v>
      </c>
    </row>
    <row r="2267" spans="1:212" x14ac:dyDescent="0.2">
      <c r="A2267">
        <v>114</v>
      </c>
      <c r="B2267">
        <f t="shared" si="653"/>
        <v>114</v>
      </c>
      <c r="C2267">
        <f t="shared" si="736"/>
        <v>-0.17364817766693033</v>
      </c>
      <c r="D2267">
        <f t="shared" ref="D2267:D2330" si="738">vita*SIN($B$101)/alfa*ABS(E2267)+ABS(COS($B$101))</f>
        <v>0.96396997169217635</v>
      </c>
      <c r="E2267">
        <f t="shared" si="695"/>
        <v>3</v>
      </c>
      <c r="G2267">
        <f t="shared" si="654"/>
        <v>-13.297418619832047</v>
      </c>
      <c r="M2267">
        <f t="shared" si="734"/>
        <v>-0.34202014332566871</v>
      </c>
      <c r="N2267">
        <f t="shared" si="655"/>
        <v>0.8712885921207747</v>
      </c>
      <c r="O2267">
        <f t="shared" si="696"/>
        <v>-5</v>
      </c>
      <c r="P2267">
        <f t="shared" si="656"/>
        <v>-10.872961333902383</v>
      </c>
      <c r="Q2267">
        <f t="shared" si="657"/>
        <v>-10.872961333902385</v>
      </c>
      <c r="R2267">
        <f t="shared" si="735"/>
        <v>-0.49999999999999994</v>
      </c>
      <c r="S2267">
        <f t="shared" si="658"/>
        <v>-1.413974596215561</v>
      </c>
      <c r="U2267">
        <f t="shared" si="697"/>
        <v>-7</v>
      </c>
      <c r="X2267">
        <f t="shared" si="659"/>
        <v>-9.3833939954901346</v>
      </c>
      <c r="Z2267">
        <f t="shared" si="698"/>
        <v>-0.64278760968653925</v>
      </c>
      <c r="AA2267">
        <f t="shared" si="660"/>
        <v>-2.1650670570516408</v>
      </c>
      <c r="AB2267">
        <f t="shared" si="699"/>
        <v>114</v>
      </c>
      <c r="AC2267">
        <f t="shared" si="700"/>
        <v>-10</v>
      </c>
      <c r="AE2267">
        <f t="shared" si="661"/>
        <v>-8.4794981488239323</v>
      </c>
      <c r="AG2267">
        <f t="shared" si="701"/>
        <v>-0.76604444311897801</v>
      </c>
      <c r="AH2267">
        <f t="shared" si="662"/>
        <v>-2.8503750509360004</v>
      </c>
      <c r="AJ2267">
        <f t="shared" si="702"/>
        <v>-12</v>
      </c>
      <c r="AL2267">
        <f t="shared" si="663"/>
        <v>-6.3761020317433292</v>
      </c>
      <c r="AN2267">
        <f t="shared" si="703"/>
        <v>-0.8660254037844386</v>
      </c>
      <c r="AO2267">
        <f t="shared" si="664"/>
        <v>-3.4490758412570393</v>
      </c>
      <c r="AP2267">
        <f t="shared" si="665"/>
        <v>114</v>
      </c>
      <c r="AQ2267">
        <f t="shared" si="704"/>
        <v>-15</v>
      </c>
      <c r="AS2267">
        <f t="shared" si="666"/>
        <v>-3.8619594257254026</v>
      </c>
      <c r="AU2267">
        <f t="shared" si="705"/>
        <v>-0.93969262078590832</v>
      </c>
      <c r="AV2267">
        <f t="shared" si="667"/>
        <v>-3.9429782074580735</v>
      </c>
      <c r="AX2267">
        <f t="shared" si="706"/>
        <v>-18</v>
      </c>
      <c r="AZ2267">
        <f t="shared" si="668"/>
        <v>-7.136236504873715E-2</v>
      </c>
      <c r="BB2267">
        <f t="shared" si="707"/>
        <v>-0.98480775301220802</v>
      </c>
      <c r="BC2267">
        <f t="shared" si="669"/>
        <v>-4.3170751760687383</v>
      </c>
      <c r="BE2267">
        <f t="shared" si="708"/>
        <v>-21</v>
      </c>
      <c r="BG2267">
        <f t="shared" si="670"/>
        <v>5.7868969256944878</v>
      </c>
      <c r="BI2267">
        <f t="shared" si="709"/>
        <v>0</v>
      </c>
      <c r="BJ2267">
        <f t="shared" si="671"/>
        <v>1</v>
      </c>
      <c r="BL2267" t="e">
        <f t="shared" si="710"/>
        <v>#DIV/0!</v>
      </c>
      <c r="BN2267" t="e">
        <f t="shared" si="672"/>
        <v>#DIV/0!</v>
      </c>
      <c r="EL2267">
        <v>114</v>
      </c>
      <c r="EM2267">
        <f t="shared" si="673"/>
        <v>-285.7513075690336</v>
      </c>
      <c r="EN2267">
        <f t="shared" si="711"/>
        <v>3.139999999999977</v>
      </c>
      <c r="EO2267" s="8">
        <f t="shared" si="712"/>
        <v>2</v>
      </c>
      <c r="EQ2267">
        <f t="shared" si="713"/>
        <v>0.17364817766693033</v>
      </c>
      <c r="ER2267">
        <f t="shared" si="674"/>
        <v>0.9986996072255625</v>
      </c>
      <c r="ES2267">
        <f t="shared" si="675"/>
        <v>-9.4692352970264508</v>
      </c>
      <c r="ET2267">
        <f t="shared" si="737"/>
        <v>17.660257631345079</v>
      </c>
      <c r="EU2267" s="8">
        <f t="shared" si="714"/>
        <v>4</v>
      </c>
      <c r="EW2267">
        <f t="shared" si="715"/>
        <v>0.34202014332566871</v>
      </c>
      <c r="EX2267">
        <f t="shared" si="677"/>
        <v>0.99441584371801539</v>
      </c>
      <c r="EZ2267">
        <f t="shared" si="678"/>
        <v>17.286082959411889</v>
      </c>
      <c r="FB2267" s="8">
        <f t="shared" si="733"/>
        <v>6</v>
      </c>
      <c r="FD2267">
        <f t="shared" si="716"/>
        <v>0.49999999999999994</v>
      </c>
      <c r="FE2267">
        <f t="shared" si="679"/>
        <v>0.9860254037844387</v>
      </c>
      <c r="FG2267">
        <f t="shared" si="680"/>
        <v>16.670248639404857</v>
      </c>
      <c r="FI2267" s="8">
        <f t="shared" si="717"/>
        <v>9</v>
      </c>
      <c r="FK2267">
        <f t="shared" si="718"/>
        <v>0.64278760968653925</v>
      </c>
      <c r="FL2267">
        <f t="shared" si="681"/>
        <v>0.9974479826061321</v>
      </c>
      <c r="FN2267">
        <f t="shared" si="682"/>
        <v>22.223152266939049</v>
      </c>
      <c r="FP2267" s="8">
        <f t="shared" si="719"/>
        <v>11</v>
      </c>
      <c r="FQ2267" s="8">
        <f t="shared" si="720"/>
        <v>53</v>
      </c>
      <c r="FR2267">
        <f t="shared" si="721"/>
        <v>0.76604444311897801</v>
      </c>
      <c r="FS2267">
        <f t="shared" si="683"/>
        <v>0.97984716465888966</v>
      </c>
      <c r="FT2267" t="e">
        <f t="shared" si="684"/>
        <v>#NUM!</v>
      </c>
      <c r="FU2267" t="e">
        <f t="shared" si="722"/>
        <v>#NUM!</v>
      </c>
      <c r="FW2267" s="8">
        <f t="shared" si="723"/>
        <v>14</v>
      </c>
      <c r="FY2267">
        <f t="shared" si="724"/>
        <v>0.8660254037844386</v>
      </c>
      <c r="FZ2267">
        <f t="shared" si="685"/>
        <v>0.98497422611928565</v>
      </c>
      <c r="GB2267">
        <f t="shared" si="686"/>
        <v>20.014539984388406</v>
      </c>
      <c r="GD2267" s="8">
        <f t="shared" si="725"/>
        <v>17</v>
      </c>
      <c r="GF2267">
        <f t="shared" si="726"/>
        <v>0.93969262078590832</v>
      </c>
      <c r="GG2267">
        <f t="shared" si="687"/>
        <v>0.98101112546008662</v>
      </c>
      <c r="GI2267">
        <f t="shared" si="688"/>
        <v>19.840028985185313</v>
      </c>
      <c r="GK2267" s="8">
        <f t="shared" si="727"/>
        <v>20</v>
      </c>
      <c r="GM2267">
        <f t="shared" si="728"/>
        <v>0.98480775301220802</v>
      </c>
      <c r="GN2267">
        <f t="shared" si="689"/>
        <v>0.96149438007669685</v>
      </c>
      <c r="GP2267">
        <f t="shared" si="690"/>
        <v>18.023394859135646</v>
      </c>
      <c r="GR2267" s="8">
        <f t="shared" si="729"/>
        <v>20</v>
      </c>
      <c r="GT2267">
        <f t="shared" si="730"/>
        <v>0.98480775301220802</v>
      </c>
      <c r="GU2267">
        <f t="shared" si="691"/>
        <v>0.96149438007669685</v>
      </c>
      <c r="GW2267">
        <f t="shared" si="692"/>
        <v>18.023394859135646</v>
      </c>
      <c r="GY2267" s="8">
        <f t="shared" si="731"/>
        <v>25</v>
      </c>
      <c r="HA2267">
        <f t="shared" si="732"/>
        <v>1</v>
      </c>
      <c r="HB2267">
        <f t="shared" si="693"/>
        <v>1</v>
      </c>
      <c r="HD2267">
        <f t="shared" si="694"/>
        <v>25</v>
      </c>
    </row>
    <row r="2268" spans="1:212" x14ac:dyDescent="0.2">
      <c r="A2268">
        <v>115</v>
      </c>
      <c r="B2268">
        <f t="shared" si="653"/>
        <v>115</v>
      </c>
      <c r="C2268">
        <f t="shared" si="736"/>
        <v>-0.17364817766693033</v>
      </c>
      <c r="D2268">
        <f t="shared" si="738"/>
        <v>0.96396997169217635</v>
      </c>
      <c r="E2268">
        <f t="shared" si="695"/>
        <v>3</v>
      </c>
      <c r="G2268">
        <f t="shared" si="654"/>
        <v>-13.297418619832047</v>
      </c>
      <c r="M2268">
        <f t="shared" si="734"/>
        <v>-0.34202014332566871</v>
      </c>
      <c r="N2268">
        <f t="shared" si="655"/>
        <v>0.8712885921207747</v>
      </c>
      <c r="O2268">
        <f t="shared" si="696"/>
        <v>-5</v>
      </c>
      <c r="P2268">
        <f t="shared" si="656"/>
        <v>-10.872961333902383</v>
      </c>
      <c r="Q2268">
        <f t="shared" si="657"/>
        <v>-10.872961333902385</v>
      </c>
      <c r="R2268">
        <f t="shared" si="735"/>
        <v>-0.49999999999999994</v>
      </c>
      <c r="S2268">
        <f t="shared" si="658"/>
        <v>-1.433974596215561</v>
      </c>
      <c r="U2268">
        <f t="shared" si="697"/>
        <v>-7</v>
      </c>
      <c r="X2268">
        <f t="shared" si="659"/>
        <v>-9.3833939954901346</v>
      </c>
      <c r="Z2268">
        <f t="shared" si="698"/>
        <v>-0.64278760968653925</v>
      </c>
      <c r="AA2268">
        <f t="shared" si="660"/>
        <v>-2.1907785614391027</v>
      </c>
      <c r="AB2268">
        <f t="shared" si="699"/>
        <v>115</v>
      </c>
      <c r="AC2268">
        <f t="shared" si="700"/>
        <v>-10</v>
      </c>
      <c r="AE2268">
        <f t="shared" si="661"/>
        <v>-8.4794981488239323</v>
      </c>
      <c r="AG2268">
        <f t="shared" si="701"/>
        <v>-0.76604444311897801</v>
      </c>
      <c r="AH2268">
        <f t="shared" si="662"/>
        <v>-2.8810168286607594</v>
      </c>
      <c r="AJ2268">
        <f t="shared" si="702"/>
        <v>-12</v>
      </c>
      <c r="AL2268">
        <f t="shared" si="663"/>
        <v>-6.3761020317433292</v>
      </c>
      <c r="AN2268">
        <f t="shared" si="703"/>
        <v>-0.8660254037844386</v>
      </c>
      <c r="AO2268">
        <f t="shared" si="664"/>
        <v>-3.483716857408417</v>
      </c>
      <c r="AP2268">
        <f t="shared" si="665"/>
        <v>115</v>
      </c>
      <c r="AQ2268">
        <f t="shared" si="704"/>
        <v>-15</v>
      </c>
      <c r="AS2268">
        <f t="shared" si="666"/>
        <v>-3.8619594257254026</v>
      </c>
      <c r="AU2268">
        <f t="shared" si="705"/>
        <v>-0.93969262078590832</v>
      </c>
      <c r="AV2268">
        <f t="shared" si="667"/>
        <v>-3.9805659122895096</v>
      </c>
      <c r="AX2268">
        <f t="shared" si="706"/>
        <v>-18</v>
      </c>
      <c r="AZ2268">
        <f t="shared" si="668"/>
        <v>-7.136236504873715E-2</v>
      </c>
      <c r="BB2268">
        <f t="shared" si="707"/>
        <v>-0.98480775301220802</v>
      </c>
      <c r="BC2268">
        <f t="shared" si="669"/>
        <v>-4.356467486189227</v>
      </c>
      <c r="BE2268">
        <f t="shared" si="708"/>
        <v>-21</v>
      </c>
      <c r="BG2268">
        <f t="shared" si="670"/>
        <v>5.7868969256944878</v>
      </c>
      <c r="BI2268">
        <f t="shared" si="709"/>
        <v>0</v>
      </c>
      <c r="BJ2268">
        <f t="shared" si="671"/>
        <v>1</v>
      </c>
      <c r="BL2268" t="e">
        <f t="shared" si="710"/>
        <v>#DIV/0!</v>
      </c>
      <c r="BN2268" t="e">
        <f t="shared" si="672"/>
        <v>#DIV/0!</v>
      </c>
      <c r="EL2268">
        <v>115</v>
      </c>
      <c r="EM2268">
        <f t="shared" si="673"/>
        <v>-285.7513075690336</v>
      </c>
      <c r="EN2268">
        <f t="shared" si="711"/>
        <v>3.1499999999999768</v>
      </c>
      <c r="EO2268" s="8">
        <f t="shared" si="712"/>
        <v>2</v>
      </c>
      <c r="EQ2268">
        <f t="shared" si="713"/>
        <v>0.17364817766693033</v>
      </c>
      <c r="ER2268">
        <f t="shared" si="674"/>
        <v>0.9986996072255625</v>
      </c>
      <c r="ES2268">
        <f t="shared" si="675"/>
        <v>-9.4692352970264508</v>
      </c>
      <c r="ET2268">
        <f t="shared" si="737"/>
        <v>17.660257631345079</v>
      </c>
      <c r="EU2268" s="8">
        <f t="shared" si="714"/>
        <v>4</v>
      </c>
      <c r="EW2268">
        <f t="shared" si="715"/>
        <v>0.34202014332566871</v>
      </c>
      <c r="EX2268">
        <f t="shared" si="677"/>
        <v>0.99441584371801539</v>
      </c>
      <c r="EZ2268">
        <f t="shared" si="678"/>
        <v>17.286082959411889</v>
      </c>
      <c r="FB2268" s="8">
        <f t="shared" si="733"/>
        <v>6</v>
      </c>
      <c r="FD2268">
        <f t="shared" si="716"/>
        <v>0.49999999999999994</v>
      </c>
      <c r="FE2268">
        <f t="shared" si="679"/>
        <v>0.9860254037844387</v>
      </c>
      <c r="FG2268">
        <f t="shared" si="680"/>
        <v>16.670248639404857</v>
      </c>
      <c r="FI2268" s="8">
        <f t="shared" si="717"/>
        <v>9</v>
      </c>
      <c r="FK2268">
        <f t="shared" si="718"/>
        <v>0.64278760968653925</v>
      </c>
      <c r="FL2268">
        <f t="shared" si="681"/>
        <v>0.9974479826061321</v>
      </c>
      <c r="FN2268">
        <f t="shared" si="682"/>
        <v>22.223152266939049</v>
      </c>
      <c r="FP2268" s="8">
        <f t="shared" si="719"/>
        <v>11</v>
      </c>
      <c r="FQ2268" s="8">
        <f t="shared" si="720"/>
        <v>53</v>
      </c>
      <c r="FR2268">
        <f t="shared" si="721"/>
        <v>0.76604444311897801</v>
      </c>
      <c r="FS2268">
        <f t="shared" si="683"/>
        <v>0.97984716465888966</v>
      </c>
      <c r="FT2268" t="e">
        <f t="shared" si="684"/>
        <v>#NUM!</v>
      </c>
      <c r="FU2268" t="e">
        <f t="shared" si="722"/>
        <v>#NUM!</v>
      </c>
      <c r="FW2268" s="8">
        <f t="shared" si="723"/>
        <v>14</v>
      </c>
      <c r="FY2268">
        <f t="shared" si="724"/>
        <v>0.8660254037844386</v>
      </c>
      <c r="FZ2268">
        <f t="shared" si="685"/>
        <v>0.98497422611928565</v>
      </c>
      <c r="GB2268">
        <f t="shared" si="686"/>
        <v>20.014539984388406</v>
      </c>
      <c r="GD2268" s="8">
        <f t="shared" si="725"/>
        <v>17</v>
      </c>
      <c r="GF2268">
        <f t="shared" si="726"/>
        <v>0.93969262078590832</v>
      </c>
      <c r="GG2268">
        <f t="shared" si="687"/>
        <v>0.98101112546008662</v>
      </c>
      <c r="GI2268">
        <f t="shared" si="688"/>
        <v>19.840028985185313</v>
      </c>
      <c r="GK2268" s="8">
        <f t="shared" si="727"/>
        <v>20</v>
      </c>
      <c r="GM2268">
        <f t="shared" si="728"/>
        <v>0.98480775301220802</v>
      </c>
      <c r="GN2268">
        <f t="shared" si="689"/>
        <v>0.96149438007669685</v>
      </c>
      <c r="GP2268">
        <f t="shared" si="690"/>
        <v>18.023394859135646</v>
      </c>
      <c r="GR2268" s="8">
        <f t="shared" si="729"/>
        <v>20</v>
      </c>
      <c r="GT2268">
        <f t="shared" si="730"/>
        <v>0.98480775301220802</v>
      </c>
      <c r="GU2268">
        <f t="shared" si="691"/>
        <v>0.96149438007669685</v>
      </c>
      <c r="GW2268">
        <f t="shared" si="692"/>
        <v>18.023394859135646</v>
      </c>
      <c r="GY2268" s="8">
        <f t="shared" si="731"/>
        <v>25</v>
      </c>
      <c r="HA2268">
        <f t="shared" si="732"/>
        <v>1</v>
      </c>
      <c r="HB2268">
        <f t="shared" si="693"/>
        <v>1</v>
      </c>
      <c r="HD2268">
        <f t="shared" si="694"/>
        <v>25</v>
      </c>
    </row>
    <row r="2269" spans="1:212" x14ac:dyDescent="0.2">
      <c r="A2269">
        <v>116</v>
      </c>
      <c r="B2269">
        <f t="shared" si="653"/>
        <v>116</v>
      </c>
      <c r="C2269">
        <f t="shared" si="736"/>
        <v>-0.17364817766693033</v>
      </c>
      <c r="D2269">
        <f t="shared" si="738"/>
        <v>0.96396997169217635</v>
      </c>
      <c r="E2269">
        <f t="shared" si="695"/>
        <v>3</v>
      </c>
      <c r="G2269">
        <f t="shared" si="654"/>
        <v>-13.297418619832047</v>
      </c>
      <c r="M2269">
        <f t="shared" si="734"/>
        <v>-0.34202014332566871</v>
      </c>
      <c r="N2269">
        <f t="shared" si="655"/>
        <v>0.8712885921207747</v>
      </c>
      <c r="O2269">
        <f t="shared" si="696"/>
        <v>-5</v>
      </c>
      <c r="P2269">
        <f t="shared" si="656"/>
        <v>-10.872961333902383</v>
      </c>
      <c r="Q2269">
        <f t="shared" si="657"/>
        <v>-10.872961333902385</v>
      </c>
      <c r="R2269">
        <f t="shared" si="735"/>
        <v>-0.49999999999999994</v>
      </c>
      <c r="S2269">
        <f t="shared" si="658"/>
        <v>-1.453974596215561</v>
      </c>
      <c r="U2269">
        <f t="shared" si="697"/>
        <v>-7</v>
      </c>
      <c r="X2269">
        <f t="shared" si="659"/>
        <v>-9.3833939954901346</v>
      </c>
      <c r="Z2269">
        <f t="shared" si="698"/>
        <v>-0.64278760968653925</v>
      </c>
      <c r="AA2269">
        <f t="shared" si="660"/>
        <v>-2.216490065826564</v>
      </c>
      <c r="AB2269">
        <f t="shared" si="699"/>
        <v>116</v>
      </c>
      <c r="AC2269">
        <f t="shared" si="700"/>
        <v>-10</v>
      </c>
      <c r="AE2269">
        <f t="shared" si="661"/>
        <v>-8.4794981488239323</v>
      </c>
      <c r="AG2269">
        <f t="shared" si="701"/>
        <v>-0.76604444311897801</v>
      </c>
      <c r="AH2269">
        <f t="shared" si="662"/>
        <v>-2.9116586063855188</v>
      </c>
      <c r="AJ2269">
        <f t="shared" si="702"/>
        <v>-12</v>
      </c>
      <c r="AL2269">
        <f t="shared" si="663"/>
        <v>-6.3761020317433292</v>
      </c>
      <c r="AN2269">
        <f t="shared" si="703"/>
        <v>-0.8660254037844386</v>
      </c>
      <c r="AO2269">
        <f t="shared" si="664"/>
        <v>-3.5183578735597942</v>
      </c>
      <c r="AP2269">
        <f t="shared" si="665"/>
        <v>116</v>
      </c>
      <c r="AQ2269">
        <f t="shared" si="704"/>
        <v>-15</v>
      </c>
      <c r="AS2269">
        <f t="shared" si="666"/>
        <v>-3.8619594257254026</v>
      </c>
      <c r="AU2269">
        <f t="shared" si="705"/>
        <v>-0.93969262078590832</v>
      </c>
      <c r="AV2269">
        <f t="shared" si="667"/>
        <v>-4.0181536171209462</v>
      </c>
      <c r="AX2269">
        <f t="shared" si="706"/>
        <v>-18</v>
      </c>
      <c r="AZ2269">
        <f t="shared" si="668"/>
        <v>-7.136236504873715E-2</v>
      </c>
      <c r="BB2269">
        <f t="shared" si="707"/>
        <v>-0.98480775301220802</v>
      </c>
      <c r="BC2269">
        <f t="shared" si="669"/>
        <v>-4.3958597963097148</v>
      </c>
      <c r="BE2269">
        <f t="shared" si="708"/>
        <v>-21</v>
      </c>
      <c r="BG2269">
        <f t="shared" si="670"/>
        <v>5.7868969256944878</v>
      </c>
      <c r="BI2269">
        <f t="shared" si="709"/>
        <v>0</v>
      </c>
      <c r="BJ2269">
        <f t="shared" si="671"/>
        <v>1</v>
      </c>
      <c r="BL2269" t="e">
        <f t="shared" si="710"/>
        <v>#DIV/0!</v>
      </c>
      <c r="BN2269" t="e">
        <f t="shared" si="672"/>
        <v>#DIV/0!</v>
      </c>
      <c r="EK2269">
        <v>1.0022947341949746</v>
      </c>
      <c r="EL2269">
        <v>116</v>
      </c>
      <c r="EM2269">
        <f t="shared" si="673"/>
        <v>-285.7513075690336</v>
      </c>
      <c r="EN2269">
        <f t="shared" si="711"/>
        <v>3.1599999999999766</v>
      </c>
      <c r="EO2269" s="8">
        <f t="shared" si="712"/>
        <v>2</v>
      </c>
      <c r="EQ2269">
        <f t="shared" si="713"/>
        <v>0.17364817766693033</v>
      </c>
      <c r="ER2269">
        <f t="shared" si="674"/>
        <v>0.9986996072255625</v>
      </c>
      <c r="ES2269">
        <f t="shared" si="675"/>
        <v>-9.4692352970264508</v>
      </c>
      <c r="ET2269">
        <f t="shared" si="737"/>
        <v>17.660257631345079</v>
      </c>
      <c r="EU2269" s="8">
        <f t="shared" si="714"/>
        <v>4</v>
      </c>
      <c r="EW2269">
        <f t="shared" si="715"/>
        <v>0.34202014332566871</v>
      </c>
      <c r="EX2269">
        <f t="shared" si="677"/>
        <v>0.99441584371801539</v>
      </c>
      <c r="EZ2269">
        <f t="shared" si="678"/>
        <v>17.286082959411889</v>
      </c>
      <c r="FB2269" s="8">
        <f t="shared" si="733"/>
        <v>6</v>
      </c>
      <c r="FD2269">
        <f t="shared" si="716"/>
        <v>0.49999999999999994</v>
      </c>
      <c r="FE2269">
        <f t="shared" si="679"/>
        <v>0.9860254037844387</v>
      </c>
      <c r="FG2269">
        <f t="shared" si="680"/>
        <v>16.670248639404857</v>
      </c>
      <c r="FI2269" s="8">
        <f t="shared" si="717"/>
        <v>9</v>
      </c>
      <c r="FK2269">
        <f t="shared" si="718"/>
        <v>0.64278760968653925</v>
      </c>
      <c r="FL2269">
        <f t="shared" si="681"/>
        <v>0.9974479826061321</v>
      </c>
      <c r="FN2269">
        <f t="shared" si="682"/>
        <v>22.223152266939049</v>
      </c>
      <c r="FP2269" s="8">
        <f t="shared" si="719"/>
        <v>11</v>
      </c>
      <c r="FQ2269" s="8">
        <f t="shared" si="720"/>
        <v>53</v>
      </c>
      <c r="FR2269">
        <f t="shared" si="721"/>
        <v>0.76604444311897801</v>
      </c>
      <c r="FS2269">
        <f t="shared" si="683"/>
        <v>0.97984716465888966</v>
      </c>
      <c r="FT2269" t="e">
        <f t="shared" si="684"/>
        <v>#NUM!</v>
      </c>
      <c r="FU2269" t="e">
        <f t="shared" si="722"/>
        <v>#NUM!</v>
      </c>
      <c r="FW2269" s="8">
        <f t="shared" si="723"/>
        <v>14</v>
      </c>
      <c r="FY2269">
        <f t="shared" si="724"/>
        <v>0.8660254037844386</v>
      </c>
      <c r="FZ2269">
        <f t="shared" si="685"/>
        <v>0.98497422611928565</v>
      </c>
      <c r="GB2269">
        <f t="shared" si="686"/>
        <v>20.014539984388406</v>
      </c>
      <c r="GD2269" s="8">
        <f t="shared" si="725"/>
        <v>17</v>
      </c>
      <c r="GF2269">
        <f t="shared" si="726"/>
        <v>0.93969262078590832</v>
      </c>
      <c r="GG2269">
        <f t="shared" si="687"/>
        <v>0.98101112546008662</v>
      </c>
      <c r="GI2269">
        <f t="shared" si="688"/>
        <v>19.840028985185313</v>
      </c>
      <c r="GK2269" s="8">
        <f t="shared" si="727"/>
        <v>20</v>
      </c>
      <c r="GM2269">
        <f t="shared" si="728"/>
        <v>0.98480775301220802</v>
      </c>
      <c r="GN2269">
        <f t="shared" si="689"/>
        <v>0.96149438007669685</v>
      </c>
      <c r="GP2269">
        <f t="shared" si="690"/>
        <v>18.023394859135646</v>
      </c>
      <c r="GR2269" s="8">
        <f t="shared" si="729"/>
        <v>20</v>
      </c>
      <c r="GT2269">
        <f t="shared" si="730"/>
        <v>0.98480775301220802</v>
      </c>
      <c r="GU2269">
        <f t="shared" si="691"/>
        <v>0.96149438007669685</v>
      </c>
      <c r="GW2269">
        <f t="shared" si="692"/>
        <v>18.023394859135646</v>
      </c>
      <c r="GY2269" s="8">
        <f t="shared" si="731"/>
        <v>25</v>
      </c>
      <c r="HA2269">
        <f t="shared" si="732"/>
        <v>1</v>
      </c>
      <c r="HB2269">
        <f t="shared" si="693"/>
        <v>1</v>
      </c>
      <c r="HD2269">
        <f t="shared" si="694"/>
        <v>25</v>
      </c>
    </row>
    <row r="2270" spans="1:212" x14ac:dyDescent="0.2">
      <c r="A2270">
        <v>117</v>
      </c>
      <c r="B2270">
        <f t="shared" si="653"/>
        <v>117</v>
      </c>
      <c r="C2270">
        <f t="shared" si="736"/>
        <v>-0.17364817766693033</v>
      </c>
      <c r="D2270">
        <f t="shared" si="738"/>
        <v>0.96396997169217635</v>
      </c>
      <c r="E2270">
        <f t="shared" si="695"/>
        <v>3</v>
      </c>
      <c r="G2270">
        <f t="shared" si="654"/>
        <v>-13.297418619832047</v>
      </c>
      <c r="M2270">
        <f t="shared" si="734"/>
        <v>-0.34202014332566871</v>
      </c>
      <c r="N2270">
        <f t="shared" si="655"/>
        <v>0.8712885921207747</v>
      </c>
      <c r="O2270">
        <f t="shared" si="696"/>
        <v>-5</v>
      </c>
      <c r="P2270">
        <f t="shared" si="656"/>
        <v>-10.872961333902383</v>
      </c>
      <c r="Q2270">
        <f t="shared" si="657"/>
        <v>-10.872961333902385</v>
      </c>
      <c r="R2270">
        <f t="shared" si="735"/>
        <v>-0.49999999999999994</v>
      </c>
      <c r="S2270">
        <f t="shared" si="658"/>
        <v>-1.473974596215561</v>
      </c>
      <c r="U2270">
        <f t="shared" si="697"/>
        <v>-7</v>
      </c>
      <c r="X2270">
        <f t="shared" si="659"/>
        <v>-9.3833939954901346</v>
      </c>
      <c r="Z2270">
        <f t="shared" si="698"/>
        <v>-0.64278760968653925</v>
      </c>
      <c r="AA2270">
        <f t="shared" si="660"/>
        <v>-2.2422015702140259</v>
      </c>
      <c r="AB2270">
        <f t="shared" si="699"/>
        <v>117</v>
      </c>
      <c r="AC2270">
        <f t="shared" si="700"/>
        <v>-10</v>
      </c>
      <c r="AE2270">
        <f t="shared" si="661"/>
        <v>-8.4794981488239323</v>
      </c>
      <c r="AG2270">
        <f t="shared" si="701"/>
        <v>-0.76604444311897801</v>
      </c>
      <c r="AH2270">
        <f t="shared" si="662"/>
        <v>-2.9423003841102777</v>
      </c>
      <c r="AJ2270">
        <f t="shared" si="702"/>
        <v>-12</v>
      </c>
      <c r="AL2270">
        <f t="shared" si="663"/>
        <v>-6.3761020317433292</v>
      </c>
      <c r="AN2270">
        <f t="shared" si="703"/>
        <v>-0.8660254037844386</v>
      </c>
      <c r="AO2270">
        <f t="shared" si="664"/>
        <v>-3.5529988897111719</v>
      </c>
      <c r="AP2270">
        <f t="shared" si="665"/>
        <v>117</v>
      </c>
      <c r="AQ2270">
        <f t="shared" si="704"/>
        <v>-15</v>
      </c>
      <c r="AS2270">
        <f t="shared" si="666"/>
        <v>-3.8619594257254026</v>
      </c>
      <c r="AU2270">
        <f t="shared" si="705"/>
        <v>-0.93969262078590832</v>
      </c>
      <c r="AV2270">
        <f t="shared" si="667"/>
        <v>-4.0557413219523832</v>
      </c>
      <c r="AX2270">
        <f t="shared" si="706"/>
        <v>-18</v>
      </c>
      <c r="AZ2270">
        <f t="shared" si="668"/>
        <v>-7.136236504873715E-2</v>
      </c>
      <c r="BB2270">
        <f t="shared" si="707"/>
        <v>-0.98480775301220802</v>
      </c>
      <c r="BC2270">
        <f t="shared" si="669"/>
        <v>-4.4352521064302035</v>
      </c>
      <c r="BE2270">
        <f t="shared" si="708"/>
        <v>-21</v>
      </c>
      <c r="BG2270">
        <f t="shared" si="670"/>
        <v>5.7868969256944878</v>
      </c>
      <c r="BI2270">
        <f t="shared" si="709"/>
        <v>0</v>
      </c>
      <c r="BJ2270">
        <f t="shared" si="671"/>
        <v>1</v>
      </c>
      <c r="BL2270" t="e">
        <f t="shared" si="710"/>
        <v>#DIV/0!</v>
      </c>
      <c r="BN2270" t="e">
        <f t="shared" si="672"/>
        <v>#DIV/0!</v>
      </c>
      <c r="EK2270">
        <v>1.0016843631173766</v>
      </c>
      <c r="EL2270">
        <v>117</v>
      </c>
      <c r="EM2270">
        <f t="shared" si="673"/>
        <v>-285.7513075690336</v>
      </c>
      <c r="EN2270">
        <f t="shared" si="711"/>
        <v>3.1699999999999764</v>
      </c>
      <c r="EO2270" s="8">
        <f t="shared" si="712"/>
        <v>2</v>
      </c>
      <c r="EQ2270">
        <f t="shared" si="713"/>
        <v>0.17364817766693033</v>
      </c>
      <c r="ER2270">
        <f t="shared" si="674"/>
        <v>0.9986996072255625</v>
      </c>
      <c r="ES2270">
        <f t="shared" si="675"/>
        <v>-9.4692352970264508</v>
      </c>
      <c r="ET2270">
        <f t="shared" si="737"/>
        <v>17.660257631345079</v>
      </c>
      <c r="EU2270" s="8">
        <f t="shared" si="714"/>
        <v>4</v>
      </c>
      <c r="EW2270">
        <f t="shared" si="715"/>
        <v>0.34202014332566871</v>
      </c>
      <c r="EX2270">
        <f t="shared" si="677"/>
        <v>0.99441584371801539</v>
      </c>
      <c r="EZ2270">
        <f t="shared" si="678"/>
        <v>17.286082959411889</v>
      </c>
      <c r="FB2270" s="8">
        <f t="shared" si="733"/>
        <v>6</v>
      </c>
      <c r="FD2270">
        <f t="shared" si="716"/>
        <v>0.49999999999999994</v>
      </c>
      <c r="FE2270">
        <f t="shared" si="679"/>
        <v>0.9860254037844387</v>
      </c>
      <c r="FG2270">
        <f t="shared" si="680"/>
        <v>16.670248639404857</v>
      </c>
      <c r="FI2270" s="8">
        <f t="shared" si="717"/>
        <v>9</v>
      </c>
      <c r="FK2270">
        <f t="shared" si="718"/>
        <v>0.64278760968653925</v>
      </c>
      <c r="FL2270">
        <f t="shared" si="681"/>
        <v>0.9974479826061321</v>
      </c>
      <c r="FN2270">
        <f t="shared" si="682"/>
        <v>22.223152266939049</v>
      </c>
      <c r="FP2270" s="8">
        <f t="shared" si="719"/>
        <v>11</v>
      </c>
      <c r="FQ2270" s="8">
        <f t="shared" si="720"/>
        <v>53</v>
      </c>
      <c r="FR2270">
        <f t="shared" si="721"/>
        <v>0.76604444311897801</v>
      </c>
      <c r="FS2270">
        <f t="shared" si="683"/>
        <v>0.97984716465888966</v>
      </c>
      <c r="FT2270" t="e">
        <f t="shared" si="684"/>
        <v>#NUM!</v>
      </c>
      <c r="FU2270" t="e">
        <f t="shared" si="722"/>
        <v>#NUM!</v>
      </c>
      <c r="FW2270" s="8">
        <f t="shared" si="723"/>
        <v>14</v>
      </c>
      <c r="FY2270">
        <f t="shared" si="724"/>
        <v>0.8660254037844386</v>
      </c>
      <c r="FZ2270">
        <f t="shared" si="685"/>
        <v>0.98497422611928565</v>
      </c>
      <c r="GB2270">
        <f t="shared" si="686"/>
        <v>20.014539984388406</v>
      </c>
      <c r="GD2270" s="8">
        <f t="shared" si="725"/>
        <v>17</v>
      </c>
      <c r="GF2270">
        <f t="shared" si="726"/>
        <v>0.93969262078590832</v>
      </c>
      <c r="GG2270">
        <f t="shared" si="687"/>
        <v>0.98101112546008662</v>
      </c>
      <c r="GI2270">
        <f t="shared" si="688"/>
        <v>19.840028985185313</v>
      </c>
      <c r="GK2270" s="8">
        <f t="shared" si="727"/>
        <v>20</v>
      </c>
      <c r="GM2270">
        <f t="shared" si="728"/>
        <v>0.98480775301220802</v>
      </c>
      <c r="GN2270">
        <f t="shared" si="689"/>
        <v>0.96149438007669685</v>
      </c>
      <c r="GP2270">
        <f t="shared" si="690"/>
        <v>18.023394859135646</v>
      </c>
      <c r="GR2270" s="8">
        <f t="shared" si="729"/>
        <v>20</v>
      </c>
      <c r="GT2270">
        <f t="shared" si="730"/>
        <v>0.98480775301220802</v>
      </c>
      <c r="GU2270">
        <f t="shared" si="691"/>
        <v>0.96149438007669685</v>
      </c>
      <c r="GW2270">
        <f t="shared" si="692"/>
        <v>18.023394859135646</v>
      </c>
      <c r="GY2270" s="8">
        <f t="shared" si="731"/>
        <v>25</v>
      </c>
      <c r="HA2270">
        <f t="shared" si="732"/>
        <v>1</v>
      </c>
      <c r="HB2270">
        <f t="shared" si="693"/>
        <v>1</v>
      </c>
      <c r="HD2270">
        <f t="shared" si="694"/>
        <v>25</v>
      </c>
    </row>
    <row r="2271" spans="1:212" x14ac:dyDescent="0.2">
      <c r="A2271">
        <v>118</v>
      </c>
      <c r="B2271">
        <f t="shared" si="653"/>
        <v>118</v>
      </c>
      <c r="C2271">
        <f t="shared" si="736"/>
        <v>-0.17364817766693033</v>
      </c>
      <c r="D2271">
        <f t="shared" si="738"/>
        <v>0.96396997169217635</v>
      </c>
      <c r="E2271">
        <f t="shared" si="695"/>
        <v>3</v>
      </c>
      <c r="G2271">
        <f t="shared" si="654"/>
        <v>-13.297418619832047</v>
      </c>
      <c r="M2271">
        <f t="shared" si="734"/>
        <v>-0.34202014332566871</v>
      </c>
      <c r="N2271">
        <f t="shared" si="655"/>
        <v>0.8712885921207747</v>
      </c>
      <c r="O2271">
        <f t="shared" si="696"/>
        <v>-5</v>
      </c>
      <c r="P2271">
        <f t="shared" si="656"/>
        <v>-10.872961333902383</v>
      </c>
      <c r="Q2271">
        <f t="shared" si="657"/>
        <v>-10.872961333902385</v>
      </c>
      <c r="R2271">
        <f t="shared" si="735"/>
        <v>-0.49999999999999994</v>
      </c>
      <c r="S2271">
        <f t="shared" si="658"/>
        <v>-1.4939745962155606</v>
      </c>
      <c r="U2271">
        <f t="shared" si="697"/>
        <v>-7</v>
      </c>
      <c r="X2271">
        <f t="shared" si="659"/>
        <v>-9.3833939954901346</v>
      </c>
      <c r="Z2271">
        <f t="shared" si="698"/>
        <v>-0.64278760968653925</v>
      </c>
      <c r="AA2271">
        <f t="shared" si="660"/>
        <v>-2.2679130746014873</v>
      </c>
      <c r="AB2271">
        <f t="shared" si="699"/>
        <v>118</v>
      </c>
      <c r="AC2271">
        <f t="shared" si="700"/>
        <v>-10</v>
      </c>
      <c r="AE2271">
        <f t="shared" si="661"/>
        <v>-8.4794981488239323</v>
      </c>
      <c r="AG2271">
        <f t="shared" si="701"/>
        <v>-0.76604444311897801</v>
      </c>
      <c r="AH2271">
        <f t="shared" si="662"/>
        <v>-2.9729421618350367</v>
      </c>
      <c r="AJ2271">
        <f t="shared" si="702"/>
        <v>-12</v>
      </c>
      <c r="AL2271">
        <f t="shared" si="663"/>
        <v>-6.3761020317433292</v>
      </c>
      <c r="AN2271">
        <f t="shared" si="703"/>
        <v>-0.8660254037844386</v>
      </c>
      <c r="AO2271">
        <f t="shared" si="664"/>
        <v>-3.5876399058625497</v>
      </c>
      <c r="AP2271">
        <f t="shared" si="665"/>
        <v>118</v>
      </c>
      <c r="AQ2271">
        <f t="shared" si="704"/>
        <v>-15</v>
      </c>
      <c r="AS2271">
        <f t="shared" si="666"/>
        <v>-3.8619594257254026</v>
      </c>
      <c r="AU2271">
        <f t="shared" si="705"/>
        <v>-0.93969262078590832</v>
      </c>
      <c r="AV2271">
        <f t="shared" si="667"/>
        <v>-4.0933290267838194</v>
      </c>
      <c r="AX2271">
        <f t="shared" si="706"/>
        <v>-18</v>
      </c>
      <c r="AZ2271">
        <f t="shared" si="668"/>
        <v>-7.136236504873715E-2</v>
      </c>
      <c r="BB2271">
        <f t="shared" si="707"/>
        <v>-0.98480775301220802</v>
      </c>
      <c r="BC2271">
        <f t="shared" si="669"/>
        <v>-4.4746444165506913</v>
      </c>
      <c r="BE2271">
        <f t="shared" si="708"/>
        <v>-21</v>
      </c>
      <c r="BG2271">
        <f t="shared" si="670"/>
        <v>5.7868969256944878</v>
      </c>
      <c r="BI2271">
        <f t="shared" si="709"/>
        <v>0</v>
      </c>
      <c r="BJ2271">
        <f t="shared" si="671"/>
        <v>1</v>
      </c>
      <c r="BL2271" t="e">
        <f t="shared" si="710"/>
        <v>#DIV/0!</v>
      </c>
      <c r="BN2271" t="e">
        <f t="shared" si="672"/>
        <v>#DIV/0!</v>
      </c>
      <c r="EL2271">
        <v>118</v>
      </c>
      <c r="EM2271">
        <f t="shared" si="673"/>
        <v>-285.7513075690336</v>
      </c>
      <c r="EN2271">
        <f t="shared" si="711"/>
        <v>3.1799999999999762</v>
      </c>
      <c r="EO2271" s="8">
        <f t="shared" si="712"/>
        <v>2</v>
      </c>
      <c r="EQ2271">
        <f t="shared" si="713"/>
        <v>0.17364817766693033</v>
      </c>
      <c r="ER2271">
        <f t="shared" si="674"/>
        <v>0.9986996072255625</v>
      </c>
      <c r="ES2271">
        <f t="shared" si="675"/>
        <v>-9.4692352970264508</v>
      </c>
      <c r="ET2271">
        <f t="shared" si="737"/>
        <v>17.660257631345079</v>
      </c>
      <c r="EU2271" s="8">
        <f t="shared" si="714"/>
        <v>4</v>
      </c>
      <c r="EW2271">
        <f t="shared" si="715"/>
        <v>0.34202014332566871</v>
      </c>
      <c r="EX2271">
        <f t="shared" si="677"/>
        <v>0.99441584371801539</v>
      </c>
      <c r="EZ2271">
        <f t="shared" si="678"/>
        <v>17.286082959411889</v>
      </c>
      <c r="FB2271" s="8">
        <f t="shared" si="733"/>
        <v>6</v>
      </c>
      <c r="FD2271">
        <f t="shared" si="716"/>
        <v>0.49999999999999994</v>
      </c>
      <c r="FE2271">
        <f t="shared" si="679"/>
        <v>0.9860254037844387</v>
      </c>
      <c r="FG2271">
        <f t="shared" si="680"/>
        <v>16.670248639404857</v>
      </c>
      <c r="FI2271" s="8">
        <f t="shared" si="717"/>
        <v>9</v>
      </c>
      <c r="FK2271">
        <f t="shared" si="718"/>
        <v>0.64278760968653925</v>
      </c>
      <c r="FL2271">
        <f t="shared" si="681"/>
        <v>0.9974479826061321</v>
      </c>
      <c r="FN2271">
        <f t="shared" si="682"/>
        <v>22.223152266939049</v>
      </c>
      <c r="FP2271" s="8">
        <f t="shared" si="719"/>
        <v>11</v>
      </c>
      <c r="FQ2271" s="8">
        <f t="shared" si="720"/>
        <v>53</v>
      </c>
      <c r="FR2271">
        <f t="shared" si="721"/>
        <v>0.76604444311897801</v>
      </c>
      <c r="FS2271">
        <f t="shared" si="683"/>
        <v>0.97984716465888966</v>
      </c>
      <c r="FT2271" t="e">
        <f t="shared" si="684"/>
        <v>#NUM!</v>
      </c>
      <c r="FU2271" t="e">
        <f t="shared" si="722"/>
        <v>#NUM!</v>
      </c>
      <c r="FW2271" s="8">
        <f t="shared" si="723"/>
        <v>14</v>
      </c>
      <c r="FY2271">
        <f t="shared" si="724"/>
        <v>0.8660254037844386</v>
      </c>
      <c r="FZ2271">
        <f t="shared" si="685"/>
        <v>0.98497422611928565</v>
      </c>
      <c r="GB2271">
        <f t="shared" si="686"/>
        <v>20.014539984388406</v>
      </c>
      <c r="GD2271" s="8">
        <f t="shared" si="725"/>
        <v>17</v>
      </c>
      <c r="GF2271">
        <f t="shared" si="726"/>
        <v>0.93969262078590832</v>
      </c>
      <c r="GG2271">
        <f t="shared" si="687"/>
        <v>0.98101112546008662</v>
      </c>
      <c r="GI2271">
        <f t="shared" si="688"/>
        <v>19.840028985185313</v>
      </c>
      <c r="GK2271" s="8">
        <f t="shared" si="727"/>
        <v>20</v>
      </c>
      <c r="GM2271">
        <f t="shared" si="728"/>
        <v>0.98480775301220802</v>
      </c>
      <c r="GN2271">
        <f t="shared" si="689"/>
        <v>0.96149438007669685</v>
      </c>
      <c r="GP2271">
        <f t="shared" si="690"/>
        <v>18.023394859135646</v>
      </c>
      <c r="GR2271" s="8">
        <f t="shared" si="729"/>
        <v>20</v>
      </c>
      <c r="GT2271">
        <f t="shared" si="730"/>
        <v>0.98480775301220802</v>
      </c>
      <c r="GU2271">
        <f t="shared" si="691"/>
        <v>0.96149438007669685</v>
      </c>
      <c r="GW2271">
        <f t="shared" si="692"/>
        <v>18.023394859135646</v>
      </c>
      <c r="GY2271" s="8">
        <f t="shared" si="731"/>
        <v>25</v>
      </c>
      <c r="HA2271">
        <f t="shared" si="732"/>
        <v>1</v>
      </c>
      <c r="HB2271">
        <f t="shared" si="693"/>
        <v>1</v>
      </c>
      <c r="HD2271">
        <f t="shared" si="694"/>
        <v>25</v>
      </c>
    </row>
    <row r="2272" spans="1:212" x14ac:dyDescent="0.2">
      <c r="A2272">
        <v>119</v>
      </c>
      <c r="B2272">
        <f t="shared" si="653"/>
        <v>119</v>
      </c>
      <c r="C2272">
        <f t="shared" si="736"/>
        <v>-0.17364817766693033</v>
      </c>
      <c r="D2272">
        <f t="shared" si="738"/>
        <v>0.96396997169217635</v>
      </c>
      <c r="E2272">
        <f t="shared" si="695"/>
        <v>3</v>
      </c>
      <c r="G2272">
        <f t="shared" si="654"/>
        <v>-13.297418619832047</v>
      </c>
      <c r="M2272">
        <f t="shared" si="734"/>
        <v>-0.34202014332566871</v>
      </c>
      <c r="N2272">
        <f t="shared" si="655"/>
        <v>0.8712885921207747</v>
      </c>
      <c r="O2272">
        <f t="shared" si="696"/>
        <v>-5</v>
      </c>
      <c r="P2272">
        <f t="shared" si="656"/>
        <v>-10.872961333902383</v>
      </c>
      <c r="Q2272">
        <f t="shared" si="657"/>
        <v>-10.872961333902385</v>
      </c>
      <c r="R2272">
        <f t="shared" si="735"/>
        <v>-0.49999999999999994</v>
      </c>
      <c r="S2272">
        <f t="shared" si="658"/>
        <v>-1.5139745962155606</v>
      </c>
      <c r="U2272">
        <f t="shared" si="697"/>
        <v>-7</v>
      </c>
      <c r="X2272">
        <f t="shared" si="659"/>
        <v>-9.3833939954901346</v>
      </c>
      <c r="Z2272">
        <f t="shared" si="698"/>
        <v>-0.64278760968653925</v>
      </c>
      <c r="AA2272">
        <f t="shared" si="660"/>
        <v>-2.2936245789889487</v>
      </c>
      <c r="AB2272">
        <f t="shared" si="699"/>
        <v>119</v>
      </c>
      <c r="AC2272">
        <f t="shared" si="700"/>
        <v>-10</v>
      </c>
      <c r="AE2272">
        <f t="shared" si="661"/>
        <v>-8.4794981488239323</v>
      </c>
      <c r="AG2272">
        <f t="shared" si="701"/>
        <v>-0.76604444311897801</v>
      </c>
      <c r="AH2272">
        <f t="shared" si="662"/>
        <v>-3.0035839395597961</v>
      </c>
      <c r="AJ2272">
        <f t="shared" si="702"/>
        <v>-12</v>
      </c>
      <c r="AL2272">
        <f t="shared" si="663"/>
        <v>-6.3761020317433292</v>
      </c>
      <c r="AN2272">
        <f t="shared" si="703"/>
        <v>-0.8660254037844386</v>
      </c>
      <c r="AO2272">
        <f t="shared" si="664"/>
        <v>-3.6222809220139274</v>
      </c>
      <c r="AP2272">
        <f t="shared" si="665"/>
        <v>119</v>
      </c>
      <c r="AQ2272">
        <f t="shared" si="704"/>
        <v>-15</v>
      </c>
      <c r="AS2272">
        <f t="shared" si="666"/>
        <v>-3.8619594257254026</v>
      </c>
      <c r="AU2272">
        <f t="shared" si="705"/>
        <v>-0.93969262078590832</v>
      </c>
      <c r="AV2272">
        <f t="shared" si="667"/>
        <v>-4.1309167316152555</v>
      </c>
      <c r="AX2272">
        <f t="shared" si="706"/>
        <v>-18</v>
      </c>
      <c r="AZ2272">
        <f t="shared" si="668"/>
        <v>-7.136236504873715E-2</v>
      </c>
      <c r="BB2272">
        <f t="shared" si="707"/>
        <v>-0.98480775301220802</v>
      </c>
      <c r="BC2272">
        <f t="shared" si="669"/>
        <v>-4.5140367266711801</v>
      </c>
      <c r="BE2272">
        <f t="shared" si="708"/>
        <v>-21</v>
      </c>
      <c r="BG2272">
        <f t="shared" si="670"/>
        <v>5.7868969256944878</v>
      </c>
      <c r="BI2272">
        <f t="shared" si="709"/>
        <v>0</v>
      </c>
      <c r="BJ2272">
        <f t="shared" si="671"/>
        <v>1</v>
      </c>
      <c r="BL2272" t="e">
        <f t="shared" si="710"/>
        <v>#DIV/0!</v>
      </c>
      <c r="BN2272" t="e">
        <f t="shared" si="672"/>
        <v>#DIV/0!</v>
      </c>
      <c r="EL2272">
        <v>119</v>
      </c>
      <c r="EM2272">
        <f t="shared" si="673"/>
        <v>-285.7513075690336</v>
      </c>
      <c r="EN2272">
        <f t="shared" si="711"/>
        <v>3.189999999999976</v>
      </c>
      <c r="EO2272" s="8">
        <f t="shared" si="712"/>
        <v>2</v>
      </c>
      <c r="EQ2272">
        <f t="shared" si="713"/>
        <v>0.17364817766693033</v>
      </c>
      <c r="ER2272">
        <f t="shared" si="674"/>
        <v>0.9986996072255625</v>
      </c>
      <c r="ES2272">
        <f t="shared" si="675"/>
        <v>-9.4692352970264508</v>
      </c>
      <c r="ET2272">
        <f t="shared" si="737"/>
        <v>17.660257631345079</v>
      </c>
      <c r="EU2272" s="8">
        <f t="shared" si="714"/>
        <v>4</v>
      </c>
      <c r="EW2272">
        <f t="shared" si="715"/>
        <v>0.34202014332566871</v>
      </c>
      <c r="EX2272">
        <f t="shared" si="677"/>
        <v>0.99441584371801539</v>
      </c>
      <c r="EZ2272">
        <f t="shared" si="678"/>
        <v>17.286082959411889</v>
      </c>
      <c r="FB2272" s="8">
        <f t="shared" si="733"/>
        <v>6</v>
      </c>
      <c r="FD2272">
        <f t="shared" si="716"/>
        <v>0.49999999999999994</v>
      </c>
      <c r="FE2272">
        <f t="shared" si="679"/>
        <v>0.9860254037844387</v>
      </c>
      <c r="FG2272">
        <f t="shared" si="680"/>
        <v>16.670248639404857</v>
      </c>
      <c r="FI2272" s="8">
        <f t="shared" si="717"/>
        <v>9</v>
      </c>
      <c r="FK2272">
        <f t="shared" si="718"/>
        <v>0.64278760968653925</v>
      </c>
      <c r="FL2272">
        <f t="shared" si="681"/>
        <v>0.9974479826061321</v>
      </c>
      <c r="FN2272">
        <f t="shared" si="682"/>
        <v>22.223152266939049</v>
      </c>
      <c r="FP2272" s="8">
        <f t="shared" si="719"/>
        <v>11</v>
      </c>
      <c r="FQ2272" s="8">
        <f t="shared" si="720"/>
        <v>53</v>
      </c>
      <c r="FR2272">
        <f t="shared" si="721"/>
        <v>0.76604444311897801</v>
      </c>
      <c r="FS2272">
        <f t="shared" si="683"/>
        <v>0.97984716465888966</v>
      </c>
      <c r="FT2272" t="e">
        <f t="shared" si="684"/>
        <v>#NUM!</v>
      </c>
      <c r="FU2272" t="e">
        <f t="shared" si="722"/>
        <v>#NUM!</v>
      </c>
      <c r="FW2272" s="8">
        <f t="shared" si="723"/>
        <v>14</v>
      </c>
      <c r="FY2272">
        <f t="shared" si="724"/>
        <v>0.8660254037844386</v>
      </c>
      <c r="FZ2272">
        <f t="shared" si="685"/>
        <v>0.98497422611928565</v>
      </c>
      <c r="GB2272">
        <f t="shared" si="686"/>
        <v>20.014539984388406</v>
      </c>
      <c r="GD2272" s="8">
        <f t="shared" si="725"/>
        <v>17</v>
      </c>
      <c r="GF2272">
        <f t="shared" si="726"/>
        <v>0.93969262078590832</v>
      </c>
      <c r="GG2272">
        <f t="shared" si="687"/>
        <v>0.98101112546008662</v>
      </c>
      <c r="GI2272">
        <f t="shared" si="688"/>
        <v>19.840028985185313</v>
      </c>
      <c r="GK2272" s="8">
        <f t="shared" si="727"/>
        <v>20</v>
      </c>
      <c r="GM2272">
        <f t="shared" si="728"/>
        <v>0.98480775301220802</v>
      </c>
      <c r="GN2272">
        <f t="shared" si="689"/>
        <v>0.96149438007669685</v>
      </c>
      <c r="GP2272">
        <f t="shared" si="690"/>
        <v>18.023394859135646</v>
      </c>
      <c r="GR2272" s="8">
        <f t="shared" si="729"/>
        <v>20</v>
      </c>
      <c r="GT2272">
        <f t="shared" si="730"/>
        <v>0.98480775301220802</v>
      </c>
      <c r="GU2272">
        <f t="shared" si="691"/>
        <v>0.96149438007669685</v>
      </c>
      <c r="GW2272">
        <f t="shared" si="692"/>
        <v>18.023394859135646</v>
      </c>
      <c r="GY2272" s="8">
        <f t="shared" si="731"/>
        <v>25</v>
      </c>
      <c r="HA2272">
        <f t="shared" si="732"/>
        <v>1</v>
      </c>
      <c r="HB2272">
        <f t="shared" si="693"/>
        <v>1</v>
      </c>
      <c r="HD2272">
        <f t="shared" si="694"/>
        <v>25</v>
      </c>
    </row>
    <row r="2273" spans="1:212" x14ac:dyDescent="0.2">
      <c r="A2273">
        <v>120</v>
      </c>
      <c r="B2273">
        <f t="shared" ref="B2273:B2336" si="739">A2273* dex</f>
        <v>120</v>
      </c>
      <c r="C2273">
        <f t="shared" si="736"/>
        <v>-0.17364817766693033</v>
      </c>
      <c r="D2273">
        <f t="shared" si="738"/>
        <v>0.96396997169217635</v>
      </c>
      <c r="E2273">
        <f t="shared" si="695"/>
        <v>3</v>
      </c>
      <c r="G2273">
        <f t="shared" ref="G2273:G2336" si="740">alfa/C2273/(vita)*(C2273+SQRT(1-(vita*(C2273)*ABS(E2273/alfa)+COS(ASIN(C2273)))^2))</f>
        <v>-13.297418619832047</v>
      </c>
      <c r="M2273">
        <f t="shared" si="734"/>
        <v>-0.34202014332566871</v>
      </c>
      <c r="N2273">
        <f t="shared" ref="N2273:N2336" si="741">vita*M2273/alfa*ABS(O2273)+ABS(COS(ASIN(M2273)))</f>
        <v>0.8712885921207747</v>
      </c>
      <c r="O2273">
        <f t="shared" si="696"/>
        <v>-5</v>
      </c>
      <c r="P2273">
        <f t="shared" ref="P2273:P2336" si="742">alfa/M2273/(vita)*(M2273+SQRT(1-(vita*(M2273)*ABS(O2273/alfa)+COS(ASIN(M2273)))^2))</f>
        <v>-10.872961333902383</v>
      </c>
      <c r="Q2273">
        <f t="shared" ref="Q2273:Q2336" si="743">IF(N2273&lt;1,1/vita*(alfa+alfa/M2273*SQRT(1-N2273^2)),"")</f>
        <v>-10.872961333902385</v>
      </c>
      <c r="R2273">
        <f t="shared" si="735"/>
        <v>-0.49999999999999994</v>
      </c>
      <c r="S2273">
        <f t="shared" ref="S2273:S2336" si="744">vita*SIN($D$101)/alfa*(ABS($B2273))+ABS(COS($D$101))</f>
        <v>-1.5339745962155606</v>
      </c>
      <c r="U2273">
        <f t="shared" si="697"/>
        <v>-7</v>
      </c>
      <c r="X2273">
        <f t="shared" ref="X2273:X2336" si="745">alfa/R2273/(vita)*(R2273+SQRT(1-(vita*(R2273)*ABS(U2273/alfa)+COS(ASIN(R2273)))^2))</f>
        <v>-9.3833939954901346</v>
      </c>
      <c r="Z2273">
        <f t="shared" si="698"/>
        <v>-0.64278760968653925</v>
      </c>
      <c r="AA2273">
        <f t="shared" ref="AA2273:AA2336" si="746">vita*SIN($E$101)/alfa*(ABS($B2273))+ABS(COS($E$101))</f>
        <v>-2.3193360833764105</v>
      </c>
      <c r="AB2273">
        <f t="shared" si="699"/>
        <v>120</v>
      </c>
      <c r="AC2273">
        <f t="shared" si="700"/>
        <v>-10</v>
      </c>
      <c r="AE2273">
        <f t="shared" ref="AE2273:AE2336" si="747">alfa/Z2273/(vita)*(Z2273+SQRT(1-(vita*(Z2273)*ABS(AC2273/alfa)+COS(ASIN(Z2273)))^2))</f>
        <v>-8.4794981488239323</v>
      </c>
      <c r="AG2273">
        <f t="shared" si="701"/>
        <v>-0.76604444311897801</v>
      </c>
      <c r="AH2273">
        <f t="shared" ref="AH2273:AH2336" si="748">vita*SIN($F$101)/alfa*(ABS($B2273))+ABS(COS($F$101))</f>
        <v>-3.034225717284555</v>
      </c>
      <c r="AJ2273">
        <f t="shared" si="702"/>
        <v>-12</v>
      </c>
      <c r="AL2273">
        <f t="shared" ref="AL2273:AL2336" si="749">alfa/AG2273/(vita)*(AG2273+SQRT(1-(vita*(AG2273)*ABS(AJ2273/alfa)+COS(ASIN(AG2273)))^2))</f>
        <v>-6.3761020317433292</v>
      </c>
      <c r="AN2273">
        <f t="shared" si="703"/>
        <v>-0.8660254037844386</v>
      </c>
      <c r="AO2273">
        <f t="shared" ref="AO2273:AO2336" si="750">vita*SIN($G$101)/alfa*(ABS($B2273))+ABS(COS($G$101))</f>
        <v>-3.6569219381653051</v>
      </c>
      <c r="AP2273">
        <f t="shared" ref="AP2273:AP2336" si="751">B2273</f>
        <v>120</v>
      </c>
      <c r="AQ2273">
        <f t="shared" si="704"/>
        <v>-15</v>
      </c>
      <c r="AS2273">
        <f t="shared" ref="AS2273:AS2336" si="752">alfa/AN2273/(vita)*(AN2273+SQRT(1-(vita*(AN2273)*ABS(AQ2273/alfa)+COS(ASIN(AN2273)))^2))</f>
        <v>-3.8619594257254026</v>
      </c>
      <c r="AU2273">
        <f t="shared" si="705"/>
        <v>-0.93969262078590832</v>
      </c>
      <c r="AV2273">
        <f t="shared" ref="AV2273:AV2336" si="753">vita*SIN($H$101)/alfa*(ABS($B2273))+ABS(COS($H$101))</f>
        <v>-4.1685044364466917</v>
      </c>
      <c r="AX2273">
        <f t="shared" si="706"/>
        <v>-18</v>
      </c>
      <c r="AZ2273">
        <f t="shared" ref="AZ2273:AZ2336" si="754">alfa/AU2273/(vita)*(AU2273+SQRT(1-(vita*(AU2273)*ABS(AX2273/alfa)+COS(ASIN(AU2273)))^2))</f>
        <v>-7.136236504873715E-2</v>
      </c>
      <c r="BB2273">
        <f t="shared" si="707"/>
        <v>-0.98480775301220802</v>
      </c>
      <c r="BC2273">
        <f t="shared" ref="BC2273:BC2336" si="755">vita*SIN($I$101)/alfa*(ABS($B2273))+ABS(COS($I$101))</f>
        <v>-4.5534290367916688</v>
      </c>
      <c r="BE2273">
        <f t="shared" si="708"/>
        <v>-21</v>
      </c>
      <c r="BG2273">
        <f t="shared" ref="BG2273:BG2336" si="756">alfa/BB2273/(vita)*(BB2273+SQRT(1-(vita*(BB2273)*ABS(BE2273/alfa)+COS(ASIN(BB2273)))^2))</f>
        <v>5.7868969256944878</v>
      </c>
      <c r="BI2273">
        <f t="shared" si="709"/>
        <v>0</v>
      </c>
      <c r="BJ2273">
        <f t="shared" ref="BJ2273:BJ2336" si="757">vita*SIN($J$101)/alfa*(ABS($B2273))+ABS(COS($J$101))</f>
        <v>1</v>
      </c>
      <c r="BL2273" t="e">
        <f t="shared" si="710"/>
        <v>#DIV/0!</v>
      </c>
      <c r="BN2273" t="e">
        <f t="shared" ref="BN2273:BN2336" si="758">alfa/BI2273/(vita)*(BI2273+SQRT(1-(vita*(BI2273)*ABS(BL2273/alfa)+COS(ASIN(BI2273)))^2))</f>
        <v>#DIV/0!</v>
      </c>
      <c r="EL2273">
        <v>120</v>
      </c>
      <c r="EM2273">
        <f t="shared" ref="EM2273:EM2336" si="759">alfa/vita/EQ2273*((EP$1952*EXP(-2*vita*EN2273)-1)/(EP$1952*EXP(-2*vita*EN2273)+1)-COS(RADIANS(EQ$1951*10)))</f>
        <v>-285.7513075690336</v>
      </c>
      <c r="EN2273">
        <f t="shared" si="711"/>
        <v>3.1999999999999758</v>
      </c>
      <c r="EO2273" s="8">
        <f t="shared" si="712"/>
        <v>2</v>
      </c>
      <c r="EQ2273">
        <f t="shared" si="713"/>
        <v>0.17364817766693033</v>
      </c>
      <c r="ER2273">
        <f t="shared" ref="ER2273:ER2336" si="760">vita*SIN(RADIANS(EQ$1951*10))/alfa*(ABS($EO2273))+ABS(COS(RADIANS(EQ$1951*10)))</f>
        <v>0.9986996072255625</v>
      </c>
      <c r="ES2273">
        <f t="shared" ref="ES2273:ES2336" si="761">-1/EQ2273*alfa/vita*SQRT(1-(vita*EO2273/alfa*EQ2273-COS(RADIANS(EQ$1951*10)))^2)+alfa/vita</f>
        <v>-9.4692352970264508</v>
      </c>
      <c r="ET2273">
        <f t="shared" si="737"/>
        <v>17.660257631345079</v>
      </c>
      <c r="EU2273" s="8">
        <f t="shared" si="714"/>
        <v>4</v>
      </c>
      <c r="EW2273">
        <f t="shared" si="715"/>
        <v>0.34202014332566871</v>
      </c>
      <c r="EX2273">
        <f t="shared" ref="EX2273:EX2336" si="762">vita*EW2273/alfa*ABS(EU2273)+ABS(COS(RADIANS(EW$1951*10)))</f>
        <v>0.99441584371801539</v>
      </c>
      <c r="EZ2273">
        <f t="shared" ref="EZ2273:EZ2336" si="763">IF(EX2273&lt;=1,1/vita*(alfa-alfa/EW2273*SQRT(1-EX2273^2)),"")</f>
        <v>17.286082959411889</v>
      </c>
      <c r="FB2273" s="8">
        <f t="shared" si="733"/>
        <v>6</v>
      </c>
      <c r="FD2273">
        <f t="shared" si="716"/>
        <v>0.49999999999999994</v>
      </c>
      <c r="FE2273">
        <f t="shared" ref="FE2273:FE2336" si="764">vita*FD2273/alfa*ABS(FB2273)+ABS(COS(RADIANS(FD$1951*10)))</f>
        <v>0.9860254037844387</v>
      </c>
      <c r="FG2273">
        <f t="shared" ref="FG2273:FG2336" si="765">IF(FE2273&lt;=1,1/vita*(alfa-alfa/FD2273*SQRT(1-FE2273^2)),"")</f>
        <v>16.670248639404857</v>
      </c>
      <c r="FI2273" s="8">
        <f t="shared" si="717"/>
        <v>9</v>
      </c>
      <c r="FK2273">
        <f t="shared" si="718"/>
        <v>0.64278760968653925</v>
      </c>
      <c r="FL2273">
        <f t="shared" ref="FL2273:FL2336" si="766">vita*FK2273/alfa*ABS(FI2273)+ABS(COS(RADIANS(FK$1951*10)))</f>
        <v>0.9974479826061321</v>
      </c>
      <c r="FN2273">
        <f t="shared" ref="FN2273:FN2336" si="767">IF(FL2273&lt;=1,1/vita*(alfa-alfa/FK2273*SQRT(1-FL2273^2)),"")</f>
        <v>22.223152266939049</v>
      </c>
      <c r="FP2273" s="8">
        <f t="shared" si="719"/>
        <v>11</v>
      </c>
      <c r="FQ2273" s="8">
        <f t="shared" si="720"/>
        <v>53</v>
      </c>
      <c r="FR2273">
        <f t="shared" si="721"/>
        <v>0.76604444311897801</v>
      </c>
      <c r="FS2273">
        <f t="shared" ref="FS2273:FS2336" si="768">vita*FR2273/alfa*ABS(FP2273)+ABS(COS(RADIANS(FR$1951*10)))</f>
        <v>0.97984716465888966</v>
      </c>
      <c r="FT2273" t="e">
        <f t="shared" ref="FT2273:FT2336" si="769">alfa/FR2273/(vita)*(FR2273-SQRT(1-(vita*(FR2273)*ABS(FQ2273/alfa)+COS(ASIN(FR2273)))^2))</f>
        <v>#NUM!</v>
      </c>
      <c r="FU2273" t="e">
        <f t="shared" si="722"/>
        <v>#NUM!</v>
      </c>
      <c r="FW2273" s="8">
        <f t="shared" si="723"/>
        <v>14</v>
      </c>
      <c r="FY2273">
        <f t="shared" si="724"/>
        <v>0.8660254037844386</v>
      </c>
      <c r="FZ2273">
        <f t="shared" ref="FZ2273:FZ2336" si="770">vita*FY2273/alfa*ABS(FW2273)+ABS(COS(RADIANS(FY$1951*10)))</f>
        <v>0.98497422611928565</v>
      </c>
      <c r="GB2273">
        <f t="shared" ref="GB2273:GB2336" si="771">IF(FZ2273&lt;=1,1/vita*(alfa-alfa/FY2273*SQRT(1-FZ2273^2)),"")</f>
        <v>20.014539984388406</v>
      </c>
      <c r="GD2273" s="8">
        <f t="shared" si="725"/>
        <v>17</v>
      </c>
      <c r="GF2273">
        <f t="shared" si="726"/>
        <v>0.93969262078590832</v>
      </c>
      <c r="GG2273">
        <f t="shared" ref="GG2273:GG2336" si="772">vita*GF2273/alfa*ABS(GD2273)+ABS(COS(RADIANS(GF$1951*10)))</f>
        <v>0.98101112546008662</v>
      </c>
      <c r="GI2273">
        <f t="shared" ref="GI2273:GI2336" si="773">IF(GG2273&lt;=1,1/vita*(alfa-alfa/GF2273*SQRT(1-GG2273^2)),"")</f>
        <v>19.840028985185313</v>
      </c>
      <c r="GK2273" s="8">
        <f t="shared" si="727"/>
        <v>20</v>
      </c>
      <c r="GM2273">
        <f t="shared" si="728"/>
        <v>0.98480775301220802</v>
      </c>
      <c r="GN2273">
        <f t="shared" ref="GN2273:GN2336" si="774">vita*GM2273/alfa*ABS(GK2273)+ABS(COS(RADIANS(GM$1951*10)))</f>
        <v>0.96149438007669685</v>
      </c>
      <c r="GP2273">
        <f t="shared" ref="GP2273:GP2336" si="775">IF(GN2273&lt;=1,1/vita*(alfa-alfa/GM2273*SQRT(1-GN2273^2)),"")</f>
        <v>18.023394859135646</v>
      </c>
      <c r="GR2273" s="8">
        <f t="shared" si="729"/>
        <v>20</v>
      </c>
      <c r="GT2273">
        <f t="shared" si="730"/>
        <v>0.98480775301220802</v>
      </c>
      <c r="GU2273">
        <f t="shared" ref="GU2273:GU2336" si="776">vita*GT2273/alfa*ABS(GR2273)+ABS(COS(RADIANS(GT$1951*10)))</f>
        <v>0.96149438007669685</v>
      </c>
      <c r="GW2273">
        <f t="shared" ref="GW2273:GW2336" si="777">IF(GU2273&lt;=1,1/vita*(alfa-alfa/GT2273*SQRT(1-GU2273^2)),"")</f>
        <v>18.023394859135646</v>
      </c>
      <c r="GY2273" s="8">
        <f t="shared" si="731"/>
        <v>25</v>
      </c>
      <c r="HA2273">
        <f t="shared" si="732"/>
        <v>1</v>
      </c>
      <c r="HB2273">
        <f t="shared" ref="HB2273:HB2336" si="778">vita*HA2273/alfa*ABS(GY2273)+ABS(COS(RADIANS(HA$1951*10)))</f>
        <v>1</v>
      </c>
      <c r="HD2273">
        <f t="shared" ref="HD2273:HD2336" si="779">IF(HB2273&lt;=1,1/vita*(alfa-alfa/HA2273*SQRT(1-HB2273^2)),"")</f>
        <v>25</v>
      </c>
    </row>
    <row r="2274" spans="1:212" x14ac:dyDescent="0.2">
      <c r="A2274">
        <v>121</v>
      </c>
      <c r="B2274">
        <f t="shared" si="739"/>
        <v>121</v>
      </c>
      <c r="C2274">
        <f t="shared" si="736"/>
        <v>-0.17364817766693033</v>
      </c>
      <c r="D2274">
        <f t="shared" si="738"/>
        <v>0.96396997169217635</v>
      </c>
      <c r="E2274">
        <f t="shared" ref="E2274:E2337" si="780">IF($B2274&lt;-ABS(E$1948),-ABS(E$1948),IF($B2274&gt;ABS(E$1948),ABS(E$1948),$B2274))</f>
        <v>3</v>
      </c>
      <c r="G2274">
        <f t="shared" si="740"/>
        <v>-13.297418619832047</v>
      </c>
      <c r="M2274">
        <f t="shared" si="734"/>
        <v>-0.34202014332566871</v>
      </c>
      <c r="N2274">
        <f t="shared" si="741"/>
        <v>0.8712885921207747</v>
      </c>
      <c r="O2274">
        <f t="shared" ref="O2274:O2337" si="781">IF(ABS($B2274)&gt;$O$1948,SIGN($B2274)*$O$1948,$B2274)</f>
        <v>-5</v>
      </c>
      <c r="P2274">
        <f t="shared" si="742"/>
        <v>-10.872961333902383</v>
      </c>
      <c r="Q2274">
        <f t="shared" si="743"/>
        <v>-10.872961333902385</v>
      </c>
      <c r="R2274">
        <f t="shared" si="735"/>
        <v>-0.49999999999999994</v>
      </c>
      <c r="S2274">
        <f t="shared" si="744"/>
        <v>-1.5539745962155607</v>
      </c>
      <c r="U2274">
        <f t="shared" ref="U2274:U2337" si="782">IF(ABS($B2274)&gt;T$1948,SIGN($B2274)*$T$1948,$B2274)</f>
        <v>-7</v>
      </c>
      <c r="X2274">
        <f t="shared" si="745"/>
        <v>-9.3833939954901346</v>
      </c>
      <c r="Z2274">
        <f t="shared" ref="Z2274:Z2337" si="783">(SIN($E$101))</f>
        <v>-0.64278760968653925</v>
      </c>
      <c r="AA2274">
        <f t="shared" si="746"/>
        <v>-2.3450475877638719</v>
      </c>
      <c r="AB2274">
        <f t="shared" ref="AB2274:AB2337" si="784">B2274</f>
        <v>121</v>
      </c>
      <c r="AC2274">
        <f t="shared" ref="AC2274:AC2337" si="785">IF(ABS($B2274)&gt;$AB$1948,SIGN($B2274)*$AB$1948,$B2274)</f>
        <v>-10</v>
      </c>
      <c r="AE2274">
        <f t="shared" si="747"/>
        <v>-8.4794981488239323</v>
      </c>
      <c r="AG2274">
        <f t="shared" ref="AG2274:AG2337" si="786">(SIN($F$101))</f>
        <v>-0.76604444311897801</v>
      </c>
      <c r="AH2274">
        <f t="shared" si="748"/>
        <v>-3.064867495009314</v>
      </c>
      <c r="AJ2274">
        <f t="shared" ref="AJ2274:AJ2337" si="787">IF(ABS($B2274)&gt;$AI$1948,SIGN($B2274)*$AI$1948,$B2274)</f>
        <v>-12</v>
      </c>
      <c r="AL2274">
        <f t="shared" si="749"/>
        <v>-6.3761020317433292</v>
      </c>
      <c r="AN2274">
        <f t="shared" ref="AN2274:AN2337" si="788">(SIN($G$101))</f>
        <v>-0.8660254037844386</v>
      </c>
      <c r="AO2274">
        <f t="shared" si="750"/>
        <v>-3.6915629543166819</v>
      </c>
      <c r="AP2274">
        <f t="shared" si="751"/>
        <v>121</v>
      </c>
      <c r="AQ2274">
        <f t="shared" ref="AQ2274:AQ2337" si="789">IF(ABS($B2274)&gt;$AP$1948,SIGN($B2274)*$AP$1948,$B2274)</f>
        <v>-15</v>
      </c>
      <c r="AS2274">
        <f t="shared" si="752"/>
        <v>-3.8619594257254026</v>
      </c>
      <c r="AU2274">
        <f t="shared" ref="AU2274:AU2337" si="790">(SIN($H$101))</f>
        <v>-0.93969262078590832</v>
      </c>
      <c r="AV2274">
        <f t="shared" si="753"/>
        <v>-4.2060921412781278</v>
      </c>
      <c r="AX2274">
        <f t="shared" ref="AX2274:AX2337" si="791">IF(ABS($B2274)&gt;$AW$1948,SIGN($B2274)*$AW$1948,$B2274)</f>
        <v>-18</v>
      </c>
      <c r="AZ2274">
        <f t="shared" si="754"/>
        <v>-7.136236504873715E-2</v>
      </c>
      <c r="BB2274">
        <f t="shared" ref="BB2274:BB2337" si="792">(SIN($I$101))</f>
        <v>-0.98480775301220802</v>
      </c>
      <c r="BC2274">
        <f t="shared" si="755"/>
        <v>-4.5928213469121566</v>
      </c>
      <c r="BE2274">
        <f t="shared" ref="BE2274:BE2337" si="793">IF(ABS($B2274)&gt;$BD$1948,SIGN($B2274)*$BD$1948,$B2274)</f>
        <v>-21</v>
      </c>
      <c r="BG2274">
        <f t="shared" si="756"/>
        <v>5.7868969256944878</v>
      </c>
      <c r="BI2274">
        <f t="shared" ref="BI2274:BI2337" si="794">(SIN($J$101))</f>
        <v>0</v>
      </c>
      <c r="BJ2274">
        <f t="shared" si="757"/>
        <v>1</v>
      </c>
      <c r="BL2274" t="e">
        <f t="shared" ref="BL2274:BL2337" si="795">IF(ABS($B2274)&gt;$BK$1948,SIGN($B2274)*$BK$1948,$B2274)</f>
        <v>#DIV/0!</v>
      </c>
      <c r="BN2274" t="e">
        <f t="shared" si="758"/>
        <v>#DIV/0!</v>
      </c>
      <c r="EL2274">
        <v>121</v>
      </c>
      <c r="EM2274">
        <f t="shared" si="759"/>
        <v>-285.7513075690336</v>
      </c>
      <c r="EN2274">
        <f t="shared" ref="EN2274:EN2337" si="796">EN2273+dt</f>
        <v>3.2099999999999755</v>
      </c>
      <c r="EO2274" s="8">
        <f t="shared" ref="EO2274:EO2337" si="797">IF($B2274&lt;-ABS(EO$1948),-ABS(EO$1948),IF($B2274&gt;ABS(EO$1948),ABS(EO$1948),$B2274))</f>
        <v>2</v>
      </c>
      <c r="EQ2274">
        <f t="shared" ref="EQ2274:EQ2337" si="798">(SIN(RADIANS(EQ$1951*10)))</f>
        <v>0.17364817766693033</v>
      </c>
      <c r="ER2274">
        <f t="shared" si="760"/>
        <v>0.9986996072255625</v>
      </c>
      <c r="ES2274">
        <f t="shared" si="761"/>
        <v>-9.4692352970264508</v>
      </c>
      <c r="ET2274">
        <f t="shared" si="737"/>
        <v>17.660257631345079</v>
      </c>
      <c r="EU2274" s="8">
        <f t="shared" ref="EU2274:EU2337" si="799">IF($B2274&lt;-ABS(EU$1948),-ABS(EU$1948),IF($B2274&gt;ABS(EU$1948),ABS(EU$1948),$B2274))</f>
        <v>4</v>
      </c>
      <c r="EW2274">
        <f t="shared" ref="EW2274:EW2337" si="800">(SIN(RADIANS(EW$1951*10)))</f>
        <v>0.34202014332566871</v>
      </c>
      <c r="EX2274">
        <f t="shared" si="762"/>
        <v>0.99441584371801539</v>
      </c>
      <c r="EZ2274">
        <f t="shared" si="763"/>
        <v>17.286082959411889</v>
      </c>
      <c r="FB2274" s="8">
        <f t="shared" si="733"/>
        <v>6</v>
      </c>
      <c r="FD2274">
        <f t="shared" ref="FD2274:FD2337" si="801">(SIN(RADIANS(FD$1951*10)))</f>
        <v>0.49999999999999994</v>
      </c>
      <c r="FE2274">
        <f t="shared" si="764"/>
        <v>0.9860254037844387</v>
      </c>
      <c r="FG2274">
        <f t="shared" si="765"/>
        <v>16.670248639404857</v>
      </c>
      <c r="FI2274" s="8">
        <f t="shared" ref="FI2274:FI2337" si="802">IF($B2274&lt;-ABS(FI$1948),-ABS(FI$1948),IF($B2274&gt;ABS(FI$1948),ABS(FI$1948),$B2274))</f>
        <v>9</v>
      </c>
      <c r="FK2274">
        <f t="shared" ref="FK2274:FK2337" si="803">(SIN(RADIANS(FK$1951*10)))</f>
        <v>0.64278760968653925</v>
      </c>
      <c r="FL2274">
        <f t="shared" si="766"/>
        <v>0.9974479826061321</v>
      </c>
      <c r="FN2274">
        <f t="shared" si="767"/>
        <v>22.223152266939049</v>
      </c>
      <c r="FP2274" s="8">
        <f t="shared" ref="FP2274:FP2337" si="804">IF($B2274&lt;-ABS(FP$1948),-ABS(FP$1948),IF($B2274&gt;ABS(FP$1948),ABS(FP$1948),$B2274))</f>
        <v>11</v>
      </c>
      <c r="FQ2274" s="8">
        <f t="shared" ref="FQ2274:FQ2337" si="805">IF($B2274&lt;-ABS($FS$1944),-ABS($FS$1944),IF($B2274&gt;ABS($FS$1944),ABS($FS$1944),$B2274))</f>
        <v>53</v>
      </c>
      <c r="FR2274">
        <f t="shared" ref="FR2274:FR2337" si="806">(SIN(RADIANS(FR$1951*10)))</f>
        <v>0.76604444311897801</v>
      </c>
      <c r="FS2274">
        <f t="shared" si="768"/>
        <v>0.97984716465888966</v>
      </c>
      <c r="FT2274" t="e">
        <f t="shared" si="769"/>
        <v>#NUM!</v>
      </c>
      <c r="FU2274" t="e">
        <f t="shared" ref="FU2274:FU2337" si="807">FT2274</f>
        <v>#NUM!</v>
      </c>
      <c r="FW2274" s="8">
        <f t="shared" ref="FW2274:FW2337" si="808">IF($B2274&lt;-ABS(FW$1948),-ABS(FW$1948),IF($B2274&gt;ABS(FW$1948),ABS(FW$1948),$B2274))</f>
        <v>14</v>
      </c>
      <c r="FY2274">
        <f t="shared" ref="FY2274:FY2337" si="809">(SIN(RADIANS(FY$1951*10)))</f>
        <v>0.8660254037844386</v>
      </c>
      <c r="FZ2274">
        <f t="shared" si="770"/>
        <v>0.98497422611928565</v>
      </c>
      <c r="GB2274">
        <f t="shared" si="771"/>
        <v>20.014539984388406</v>
      </c>
      <c r="GD2274" s="8">
        <f t="shared" ref="GD2274:GD2337" si="810">IF($B2274&lt;-ABS(GD$1948),-ABS(GD$1948),IF($B2274&gt;ABS(GD$1948),ABS(GD$1948),$B2274))</f>
        <v>17</v>
      </c>
      <c r="GF2274">
        <f t="shared" ref="GF2274:GF2337" si="811">(SIN(RADIANS(GF$1951*10)))</f>
        <v>0.93969262078590832</v>
      </c>
      <c r="GG2274">
        <f t="shared" si="772"/>
        <v>0.98101112546008662</v>
      </c>
      <c r="GI2274">
        <f t="shared" si="773"/>
        <v>19.840028985185313</v>
      </c>
      <c r="GK2274" s="8">
        <f t="shared" ref="GK2274:GK2337" si="812">IF($B2274&lt;-ABS(GK$1948),-ABS(GK$1948),IF($B2274&gt;ABS(GK$1948),ABS(GK$1948),$B2274))</f>
        <v>20</v>
      </c>
      <c r="GM2274">
        <f t="shared" ref="GM2274:GM2337" si="813">(SIN(RADIANS(GM$1951*10)))</f>
        <v>0.98480775301220802</v>
      </c>
      <c r="GN2274">
        <f t="shared" si="774"/>
        <v>0.96149438007669685</v>
      </c>
      <c r="GP2274">
        <f t="shared" si="775"/>
        <v>18.023394859135646</v>
      </c>
      <c r="GR2274" s="8">
        <f t="shared" ref="GR2274:GR2337" si="814">IF($B2274&lt;-ABS(GR$1948),-ABS(GR$1948),IF($B2274&gt;ABS(GR$1948),ABS(GR$1948),$B2274))</f>
        <v>20</v>
      </c>
      <c r="GT2274">
        <f t="shared" ref="GT2274:GT2337" si="815">(SIN(RADIANS(GT$1951*10)))</f>
        <v>0.98480775301220802</v>
      </c>
      <c r="GU2274">
        <f t="shared" si="776"/>
        <v>0.96149438007669685</v>
      </c>
      <c r="GW2274">
        <f t="shared" si="777"/>
        <v>18.023394859135646</v>
      </c>
      <c r="GY2274" s="8">
        <f t="shared" ref="GY2274:GY2337" si="816">IF($B2274&lt;-ABS(GY$1948),-ABS(GY$1948),IF($B2274&gt;ABS(GY$1948),ABS(GY$1948),$B2274))</f>
        <v>25</v>
      </c>
      <c r="HA2274">
        <f t="shared" ref="HA2274:HA2337" si="817">(SIN(RADIANS(HA$1951*10)))</f>
        <v>1</v>
      </c>
      <c r="HB2274">
        <f t="shared" si="778"/>
        <v>1</v>
      </c>
      <c r="HD2274">
        <f t="shared" si="779"/>
        <v>25</v>
      </c>
    </row>
    <row r="2275" spans="1:212" x14ac:dyDescent="0.2">
      <c r="A2275">
        <v>122</v>
      </c>
      <c r="B2275">
        <f t="shared" si="739"/>
        <v>122</v>
      </c>
      <c r="C2275">
        <f t="shared" si="736"/>
        <v>-0.17364817766693033</v>
      </c>
      <c r="D2275">
        <f t="shared" si="738"/>
        <v>0.96396997169217635</v>
      </c>
      <c r="E2275">
        <f t="shared" si="780"/>
        <v>3</v>
      </c>
      <c r="G2275">
        <f t="shared" si="740"/>
        <v>-13.297418619832047</v>
      </c>
      <c r="M2275">
        <f t="shared" si="734"/>
        <v>-0.34202014332566871</v>
      </c>
      <c r="N2275">
        <f t="shared" si="741"/>
        <v>0.8712885921207747</v>
      </c>
      <c r="O2275">
        <f t="shared" si="781"/>
        <v>-5</v>
      </c>
      <c r="P2275">
        <f t="shared" si="742"/>
        <v>-10.872961333902383</v>
      </c>
      <c r="Q2275">
        <f t="shared" si="743"/>
        <v>-10.872961333902385</v>
      </c>
      <c r="R2275">
        <f t="shared" si="735"/>
        <v>-0.49999999999999994</v>
      </c>
      <c r="S2275">
        <f t="shared" si="744"/>
        <v>-1.5739745962155607</v>
      </c>
      <c r="U2275">
        <f t="shared" si="782"/>
        <v>-7</v>
      </c>
      <c r="X2275">
        <f t="shared" si="745"/>
        <v>-9.3833939954901346</v>
      </c>
      <c r="Z2275">
        <f t="shared" si="783"/>
        <v>-0.64278760968653925</v>
      </c>
      <c r="AA2275">
        <f t="shared" si="746"/>
        <v>-2.3707590921513337</v>
      </c>
      <c r="AB2275">
        <f t="shared" si="784"/>
        <v>122</v>
      </c>
      <c r="AC2275">
        <f t="shared" si="785"/>
        <v>-10</v>
      </c>
      <c r="AE2275">
        <f t="shared" si="747"/>
        <v>-8.4794981488239323</v>
      </c>
      <c r="AG2275">
        <f t="shared" si="786"/>
        <v>-0.76604444311897801</v>
      </c>
      <c r="AH2275">
        <f t="shared" si="748"/>
        <v>-3.0955092727340734</v>
      </c>
      <c r="AJ2275">
        <f t="shared" si="787"/>
        <v>-12</v>
      </c>
      <c r="AL2275">
        <f t="shared" si="749"/>
        <v>-6.3761020317433292</v>
      </c>
      <c r="AN2275">
        <f t="shared" si="788"/>
        <v>-0.8660254037844386</v>
      </c>
      <c r="AO2275">
        <f t="shared" si="750"/>
        <v>-3.7262039704680596</v>
      </c>
      <c r="AP2275">
        <f t="shared" si="751"/>
        <v>122</v>
      </c>
      <c r="AQ2275">
        <f t="shared" si="789"/>
        <v>-15</v>
      </c>
      <c r="AS2275">
        <f t="shared" si="752"/>
        <v>-3.8619594257254026</v>
      </c>
      <c r="AU2275">
        <f t="shared" si="790"/>
        <v>-0.93969262078590832</v>
      </c>
      <c r="AV2275">
        <f t="shared" si="753"/>
        <v>-4.2436798461095648</v>
      </c>
      <c r="AX2275">
        <f t="shared" si="791"/>
        <v>-18</v>
      </c>
      <c r="AZ2275">
        <f t="shared" si="754"/>
        <v>-7.136236504873715E-2</v>
      </c>
      <c r="BB2275">
        <f t="shared" si="792"/>
        <v>-0.98480775301220802</v>
      </c>
      <c r="BC2275">
        <f t="shared" si="755"/>
        <v>-4.6322136570326453</v>
      </c>
      <c r="BE2275">
        <f t="shared" si="793"/>
        <v>-21</v>
      </c>
      <c r="BG2275">
        <f t="shared" si="756"/>
        <v>5.7868969256944878</v>
      </c>
      <c r="BI2275">
        <f t="shared" si="794"/>
        <v>0</v>
      </c>
      <c r="BJ2275">
        <f t="shared" si="757"/>
        <v>1</v>
      </c>
      <c r="BL2275" t="e">
        <f t="shared" si="795"/>
        <v>#DIV/0!</v>
      </c>
      <c r="BN2275" t="e">
        <f t="shared" si="758"/>
        <v>#DIV/0!</v>
      </c>
      <c r="EL2275">
        <v>122</v>
      </c>
      <c r="EM2275">
        <f t="shared" si="759"/>
        <v>-285.7513075690336</v>
      </c>
      <c r="EN2275">
        <f t="shared" si="796"/>
        <v>3.2199999999999753</v>
      </c>
      <c r="EO2275" s="8">
        <f t="shared" si="797"/>
        <v>2</v>
      </c>
      <c r="EQ2275">
        <f t="shared" si="798"/>
        <v>0.17364817766693033</v>
      </c>
      <c r="ER2275">
        <f t="shared" si="760"/>
        <v>0.9986996072255625</v>
      </c>
      <c r="ES2275">
        <f t="shared" si="761"/>
        <v>-9.4692352970264508</v>
      </c>
      <c r="ET2275">
        <f t="shared" si="737"/>
        <v>17.660257631345079</v>
      </c>
      <c r="EU2275" s="8">
        <f t="shared" si="799"/>
        <v>4</v>
      </c>
      <c r="EW2275">
        <f t="shared" si="800"/>
        <v>0.34202014332566871</v>
      </c>
      <c r="EX2275">
        <f t="shared" si="762"/>
        <v>0.99441584371801539</v>
      </c>
      <c r="EZ2275">
        <f t="shared" si="763"/>
        <v>17.286082959411889</v>
      </c>
      <c r="FB2275" s="8">
        <f t="shared" ref="FB2275:FB2338" si="818">IF($B2275&lt;-ABS(FB$1948),-ABS(FB$1948),IF($B2275&gt;ABS(FB$1948),ABS(FB$1948),$B2275))</f>
        <v>6</v>
      </c>
      <c r="FD2275">
        <f t="shared" si="801"/>
        <v>0.49999999999999994</v>
      </c>
      <c r="FE2275">
        <f t="shared" si="764"/>
        <v>0.9860254037844387</v>
      </c>
      <c r="FG2275">
        <f t="shared" si="765"/>
        <v>16.670248639404857</v>
      </c>
      <c r="FI2275" s="8">
        <f t="shared" si="802"/>
        <v>9</v>
      </c>
      <c r="FK2275">
        <f t="shared" si="803"/>
        <v>0.64278760968653925</v>
      </c>
      <c r="FL2275">
        <f t="shared" si="766"/>
        <v>0.9974479826061321</v>
      </c>
      <c r="FN2275">
        <f t="shared" si="767"/>
        <v>22.223152266939049</v>
      </c>
      <c r="FP2275" s="8">
        <f t="shared" si="804"/>
        <v>11</v>
      </c>
      <c r="FQ2275" s="8">
        <f t="shared" si="805"/>
        <v>53</v>
      </c>
      <c r="FR2275">
        <f t="shared" si="806"/>
        <v>0.76604444311897801</v>
      </c>
      <c r="FS2275">
        <f t="shared" si="768"/>
        <v>0.97984716465888966</v>
      </c>
      <c r="FT2275" t="e">
        <f t="shared" si="769"/>
        <v>#NUM!</v>
      </c>
      <c r="FU2275" t="e">
        <f t="shared" si="807"/>
        <v>#NUM!</v>
      </c>
      <c r="FW2275" s="8">
        <f t="shared" si="808"/>
        <v>14</v>
      </c>
      <c r="FY2275">
        <f t="shared" si="809"/>
        <v>0.8660254037844386</v>
      </c>
      <c r="FZ2275">
        <f t="shared" si="770"/>
        <v>0.98497422611928565</v>
      </c>
      <c r="GB2275">
        <f t="shared" si="771"/>
        <v>20.014539984388406</v>
      </c>
      <c r="GD2275" s="8">
        <f t="shared" si="810"/>
        <v>17</v>
      </c>
      <c r="GF2275">
        <f t="shared" si="811"/>
        <v>0.93969262078590832</v>
      </c>
      <c r="GG2275">
        <f t="shared" si="772"/>
        <v>0.98101112546008662</v>
      </c>
      <c r="GI2275">
        <f t="shared" si="773"/>
        <v>19.840028985185313</v>
      </c>
      <c r="GK2275" s="8">
        <f t="shared" si="812"/>
        <v>20</v>
      </c>
      <c r="GM2275">
        <f t="shared" si="813"/>
        <v>0.98480775301220802</v>
      </c>
      <c r="GN2275">
        <f t="shared" si="774"/>
        <v>0.96149438007669685</v>
      </c>
      <c r="GP2275">
        <f t="shared" si="775"/>
        <v>18.023394859135646</v>
      </c>
      <c r="GR2275" s="8">
        <f t="shared" si="814"/>
        <v>20</v>
      </c>
      <c r="GT2275">
        <f t="shared" si="815"/>
        <v>0.98480775301220802</v>
      </c>
      <c r="GU2275">
        <f t="shared" si="776"/>
        <v>0.96149438007669685</v>
      </c>
      <c r="GW2275">
        <f t="shared" si="777"/>
        <v>18.023394859135646</v>
      </c>
      <c r="GY2275" s="8">
        <f t="shared" si="816"/>
        <v>25</v>
      </c>
      <c r="HA2275">
        <f t="shared" si="817"/>
        <v>1</v>
      </c>
      <c r="HB2275">
        <f t="shared" si="778"/>
        <v>1</v>
      </c>
      <c r="HD2275">
        <f t="shared" si="779"/>
        <v>25</v>
      </c>
    </row>
    <row r="2276" spans="1:212" x14ac:dyDescent="0.2">
      <c r="A2276">
        <v>123</v>
      </c>
      <c r="B2276">
        <f t="shared" si="739"/>
        <v>123</v>
      </c>
      <c r="C2276">
        <f t="shared" si="736"/>
        <v>-0.17364817766693033</v>
      </c>
      <c r="D2276">
        <f t="shared" si="738"/>
        <v>0.96396997169217635</v>
      </c>
      <c r="E2276">
        <f t="shared" si="780"/>
        <v>3</v>
      </c>
      <c r="G2276">
        <f t="shared" si="740"/>
        <v>-13.297418619832047</v>
      </c>
      <c r="M2276">
        <f t="shared" si="734"/>
        <v>-0.34202014332566871</v>
      </c>
      <c r="N2276">
        <f t="shared" si="741"/>
        <v>0.8712885921207747</v>
      </c>
      <c r="O2276">
        <f t="shared" si="781"/>
        <v>-5</v>
      </c>
      <c r="P2276">
        <f t="shared" si="742"/>
        <v>-10.872961333902383</v>
      </c>
      <c r="Q2276">
        <f t="shared" si="743"/>
        <v>-10.872961333902385</v>
      </c>
      <c r="R2276">
        <f t="shared" si="735"/>
        <v>-0.49999999999999994</v>
      </c>
      <c r="S2276">
        <f t="shared" si="744"/>
        <v>-1.5939745962155607</v>
      </c>
      <c r="U2276">
        <f t="shared" si="782"/>
        <v>-7</v>
      </c>
      <c r="X2276">
        <f t="shared" si="745"/>
        <v>-9.3833939954901346</v>
      </c>
      <c r="Z2276">
        <f t="shared" si="783"/>
        <v>-0.64278760968653925</v>
      </c>
      <c r="AA2276">
        <f t="shared" si="746"/>
        <v>-2.3964705965387951</v>
      </c>
      <c r="AB2276">
        <f t="shared" si="784"/>
        <v>123</v>
      </c>
      <c r="AC2276">
        <f t="shared" si="785"/>
        <v>-10</v>
      </c>
      <c r="AE2276">
        <f t="shared" si="747"/>
        <v>-8.4794981488239323</v>
      </c>
      <c r="AG2276">
        <f t="shared" si="786"/>
        <v>-0.76604444311897801</v>
      </c>
      <c r="AH2276">
        <f t="shared" si="748"/>
        <v>-3.1261510504588323</v>
      </c>
      <c r="AJ2276">
        <f t="shared" si="787"/>
        <v>-12</v>
      </c>
      <c r="AL2276">
        <f t="shared" si="749"/>
        <v>-6.3761020317433292</v>
      </c>
      <c r="AN2276">
        <f t="shared" si="788"/>
        <v>-0.8660254037844386</v>
      </c>
      <c r="AO2276">
        <f t="shared" si="750"/>
        <v>-3.7608449866194373</v>
      </c>
      <c r="AP2276">
        <f t="shared" si="751"/>
        <v>123</v>
      </c>
      <c r="AQ2276">
        <f t="shared" si="789"/>
        <v>-15</v>
      </c>
      <c r="AS2276">
        <f t="shared" si="752"/>
        <v>-3.8619594257254026</v>
      </c>
      <c r="AU2276">
        <f t="shared" si="790"/>
        <v>-0.93969262078590832</v>
      </c>
      <c r="AV2276">
        <f t="shared" si="753"/>
        <v>-4.281267550941001</v>
      </c>
      <c r="AX2276">
        <f t="shared" si="791"/>
        <v>-18</v>
      </c>
      <c r="AZ2276">
        <f t="shared" si="754"/>
        <v>-7.136236504873715E-2</v>
      </c>
      <c r="BB2276">
        <f t="shared" si="792"/>
        <v>-0.98480775301220802</v>
      </c>
      <c r="BC2276">
        <f t="shared" si="755"/>
        <v>-4.6716059671531331</v>
      </c>
      <c r="BE2276">
        <f t="shared" si="793"/>
        <v>-21</v>
      </c>
      <c r="BG2276">
        <f t="shared" si="756"/>
        <v>5.7868969256944878</v>
      </c>
      <c r="BI2276">
        <f t="shared" si="794"/>
        <v>0</v>
      </c>
      <c r="BJ2276">
        <f t="shared" si="757"/>
        <v>1</v>
      </c>
      <c r="BL2276" t="e">
        <f t="shared" si="795"/>
        <v>#DIV/0!</v>
      </c>
      <c r="BN2276" t="e">
        <f t="shared" si="758"/>
        <v>#DIV/0!</v>
      </c>
      <c r="EL2276">
        <v>123</v>
      </c>
      <c r="EM2276">
        <f t="shared" si="759"/>
        <v>-285.7513075690336</v>
      </c>
      <c r="EN2276">
        <f t="shared" si="796"/>
        <v>3.2299999999999751</v>
      </c>
      <c r="EO2276" s="8">
        <f t="shared" si="797"/>
        <v>2</v>
      </c>
      <c r="EQ2276">
        <f t="shared" si="798"/>
        <v>0.17364817766693033</v>
      </c>
      <c r="ER2276">
        <f t="shared" si="760"/>
        <v>0.9986996072255625</v>
      </c>
      <c r="ES2276">
        <f t="shared" si="761"/>
        <v>-9.4692352970264508</v>
      </c>
      <c r="ET2276">
        <f t="shared" si="737"/>
        <v>17.660257631345079</v>
      </c>
      <c r="EU2276" s="8">
        <f t="shared" si="799"/>
        <v>4</v>
      </c>
      <c r="EW2276">
        <f t="shared" si="800"/>
        <v>0.34202014332566871</v>
      </c>
      <c r="EX2276">
        <f t="shared" si="762"/>
        <v>0.99441584371801539</v>
      </c>
      <c r="EZ2276">
        <f t="shared" si="763"/>
        <v>17.286082959411889</v>
      </c>
      <c r="FB2276" s="8">
        <f t="shared" si="818"/>
        <v>6</v>
      </c>
      <c r="FD2276">
        <f t="shared" si="801"/>
        <v>0.49999999999999994</v>
      </c>
      <c r="FE2276">
        <f t="shared" si="764"/>
        <v>0.9860254037844387</v>
      </c>
      <c r="FG2276">
        <f t="shared" si="765"/>
        <v>16.670248639404857</v>
      </c>
      <c r="FI2276" s="8">
        <f t="shared" si="802"/>
        <v>9</v>
      </c>
      <c r="FK2276">
        <f t="shared" si="803"/>
        <v>0.64278760968653925</v>
      </c>
      <c r="FL2276">
        <f t="shared" si="766"/>
        <v>0.9974479826061321</v>
      </c>
      <c r="FN2276">
        <f t="shared" si="767"/>
        <v>22.223152266939049</v>
      </c>
      <c r="FP2276" s="8">
        <f t="shared" si="804"/>
        <v>11</v>
      </c>
      <c r="FQ2276" s="8">
        <f t="shared" si="805"/>
        <v>53</v>
      </c>
      <c r="FR2276">
        <f t="shared" si="806"/>
        <v>0.76604444311897801</v>
      </c>
      <c r="FS2276">
        <f t="shared" si="768"/>
        <v>0.97984716465888966</v>
      </c>
      <c r="FT2276" t="e">
        <f t="shared" si="769"/>
        <v>#NUM!</v>
      </c>
      <c r="FU2276" t="e">
        <f t="shared" si="807"/>
        <v>#NUM!</v>
      </c>
      <c r="FW2276" s="8">
        <f t="shared" si="808"/>
        <v>14</v>
      </c>
      <c r="FY2276">
        <f t="shared" si="809"/>
        <v>0.8660254037844386</v>
      </c>
      <c r="FZ2276">
        <f t="shared" si="770"/>
        <v>0.98497422611928565</v>
      </c>
      <c r="GB2276">
        <f t="shared" si="771"/>
        <v>20.014539984388406</v>
      </c>
      <c r="GD2276" s="8">
        <f t="shared" si="810"/>
        <v>17</v>
      </c>
      <c r="GF2276">
        <f t="shared" si="811"/>
        <v>0.93969262078590832</v>
      </c>
      <c r="GG2276">
        <f t="shared" si="772"/>
        <v>0.98101112546008662</v>
      </c>
      <c r="GI2276">
        <f t="shared" si="773"/>
        <v>19.840028985185313</v>
      </c>
      <c r="GK2276" s="8">
        <f t="shared" si="812"/>
        <v>20</v>
      </c>
      <c r="GM2276">
        <f t="shared" si="813"/>
        <v>0.98480775301220802</v>
      </c>
      <c r="GN2276">
        <f t="shared" si="774"/>
        <v>0.96149438007669685</v>
      </c>
      <c r="GP2276">
        <f t="shared" si="775"/>
        <v>18.023394859135646</v>
      </c>
      <c r="GR2276" s="8">
        <f t="shared" si="814"/>
        <v>20</v>
      </c>
      <c r="GT2276">
        <f t="shared" si="815"/>
        <v>0.98480775301220802</v>
      </c>
      <c r="GU2276">
        <f t="shared" si="776"/>
        <v>0.96149438007669685</v>
      </c>
      <c r="GW2276">
        <f t="shared" si="777"/>
        <v>18.023394859135646</v>
      </c>
      <c r="GY2276" s="8">
        <f t="shared" si="816"/>
        <v>25</v>
      </c>
      <c r="HA2276">
        <f t="shared" si="817"/>
        <v>1</v>
      </c>
      <c r="HB2276">
        <f t="shared" si="778"/>
        <v>1</v>
      </c>
      <c r="HD2276">
        <f t="shared" si="779"/>
        <v>25</v>
      </c>
    </row>
    <row r="2277" spans="1:212" x14ac:dyDescent="0.2">
      <c r="A2277">
        <v>124</v>
      </c>
      <c r="B2277">
        <f t="shared" si="739"/>
        <v>124</v>
      </c>
      <c r="C2277">
        <f t="shared" si="736"/>
        <v>-0.17364817766693033</v>
      </c>
      <c r="D2277">
        <f t="shared" si="738"/>
        <v>0.96396997169217635</v>
      </c>
      <c r="E2277">
        <f t="shared" si="780"/>
        <v>3</v>
      </c>
      <c r="G2277">
        <f t="shared" si="740"/>
        <v>-13.297418619832047</v>
      </c>
      <c r="M2277">
        <f t="shared" si="734"/>
        <v>-0.34202014332566871</v>
      </c>
      <c r="N2277">
        <f t="shared" si="741"/>
        <v>0.8712885921207747</v>
      </c>
      <c r="O2277">
        <f t="shared" si="781"/>
        <v>-5</v>
      </c>
      <c r="P2277">
        <f t="shared" si="742"/>
        <v>-10.872961333902383</v>
      </c>
      <c r="Q2277">
        <f t="shared" si="743"/>
        <v>-10.872961333902385</v>
      </c>
      <c r="R2277">
        <f t="shared" si="735"/>
        <v>-0.49999999999999994</v>
      </c>
      <c r="S2277">
        <f t="shared" si="744"/>
        <v>-1.6139745962155607</v>
      </c>
      <c r="U2277">
        <f t="shared" si="782"/>
        <v>-7</v>
      </c>
      <c r="X2277">
        <f t="shared" si="745"/>
        <v>-9.3833939954901346</v>
      </c>
      <c r="Z2277">
        <f t="shared" si="783"/>
        <v>-0.64278760968653925</v>
      </c>
      <c r="AA2277">
        <f t="shared" si="746"/>
        <v>-2.4221821009262565</v>
      </c>
      <c r="AB2277">
        <f t="shared" si="784"/>
        <v>124</v>
      </c>
      <c r="AC2277">
        <f t="shared" si="785"/>
        <v>-10</v>
      </c>
      <c r="AE2277">
        <f t="shared" si="747"/>
        <v>-8.4794981488239323</v>
      </c>
      <c r="AG2277">
        <f t="shared" si="786"/>
        <v>-0.76604444311897801</v>
      </c>
      <c r="AH2277">
        <f t="shared" si="748"/>
        <v>-3.1567928281835917</v>
      </c>
      <c r="AJ2277">
        <f t="shared" si="787"/>
        <v>-12</v>
      </c>
      <c r="AL2277">
        <f t="shared" si="749"/>
        <v>-6.3761020317433292</v>
      </c>
      <c r="AN2277">
        <f t="shared" si="788"/>
        <v>-0.8660254037844386</v>
      </c>
      <c r="AO2277">
        <f t="shared" si="750"/>
        <v>-3.795486002770815</v>
      </c>
      <c r="AP2277">
        <f t="shared" si="751"/>
        <v>124</v>
      </c>
      <c r="AQ2277">
        <f t="shared" si="789"/>
        <v>-15</v>
      </c>
      <c r="AS2277">
        <f t="shared" si="752"/>
        <v>-3.8619594257254026</v>
      </c>
      <c r="AU2277">
        <f t="shared" si="790"/>
        <v>-0.93969262078590832</v>
      </c>
      <c r="AV2277">
        <f t="shared" si="753"/>
        <v>-4.3188552557724371</v>
      </c>
      <c r="AX2277">
        <f t="shared" si="791"/>
        <v>-18</v>
      </c>
      <c r="AZ2277">
        <f t="shared" si="754"/>
        <v>-7.136236504873715E-2</v>
      </c>
      <c r="BB2277">
        <f t="shared" si="792"/>
        <v>-0.98480775301220802</v>
      </c>
      <c r="BC2277">
        <f t="shared" si="755"/>
        <v>-4.7109982772736219</v>
      </c>
      <c r="BE2277">
        <f t="shared" si="793"/>
        <v>-21</v>
      </c>
      <c r="BG2277">
        <f t="shared" si="756"/>
        <v>5.7868969256944878</v>
      </c>
      <c r="BI2277">
        <f t="shared" si="794"/>
        <v>0</v>
      </c>
      <c r="BJ2277">
        <f t="shared" si="757"/>
        <v>1</v>
      </c>
      <c r="BL2277" t="e">
        <f t="shared" si="795"/>
        <v>#DIV/0!</v>
      </c>
      <c r="BN2277" t="e">
        <f t="shared" si="758"/>
        <v>#DIV/0!</v>
      </c>
      <c r="EL2277">
        <v>124</v>
      </c>
      <c r="EM2277">
        <f t="shared" si="759"/>
        <v>-285.7513075690336</v>
      </c>
      <c r="EN2277">
        <f t="shared" si="796"/>
        <v>3.2399999999999749</v>
      </c>
      <c r="EO2277" s="8">
        <f t="shared" si="797"/>
        <v>2</v>
      </c>
      <c r="EQ2277">
        <f t="shared" si="798"/>
        <v>0.17364817766693033</v>
      </c>
      <c r="ER2277">
        <f t="shared" si="760"/>
        <v>0.9986996072255625</v>
      </c>
      <c r="ES2277">
        <f t="shared" si="761"/>
        <v>-9.4692352970264508</v>
      </c>
      <c r="ET2277">
        <f t="shared" si="737"/>
        <v>17.660257631345079</v>
      </c>
      <c r="EU2277" s="8">
        <f t="shared" si="799"/>
        <v>4</v>
      </c>
      <c r="EW2277">
        <f t="shared" si="800"/>
        <v>0.34202014332566871</v>
      </c>
      <c r="EX2277">
        <f t="shared" si="762"/>
        <v>0.99441584371801539</v>
      </c>
      <c r="EZ2277">
        <f t="shared" si="763"/>
        <v>17.286082959411889</v>
      </c>
      <c r="FB2277" s="8">
        <f t="shared" si="818"/>
        <v>6</v>
      </c>
      <c r="FD2277">
        <f t="shared" si="801"/>
        <v>0.49999999999999994</v>
      </c>
      <c r="FE2277">
        <f t="shared" si="764"/>
        <v>0.9860254037844387</v>
      </c>
      <c r="FG2277">
        <f t="shared" si="765"/>
        <v>16.670248639404857</v>
      </c>
      <c r="FI2277" s="8">
        <f t="shared" si="802"/>
        <v>9</v>
      </c>
      <c r="FK2277">
        <f t="shared" si="803"/>
        <v>0.64278760968653925</v>
      </c>
      <c r="FL2277">
        <f t="shared" si="766"/>
        <v>0.9974479826061321</v>
      </c>
      <c r="FN2277">
        <f t="shared" si="767"/>
        <v>22.223152266939049</v>
      </c>
      <c r="FP2277" s="8">
        <f t="shared" si="804"/>
        <v>11</v>
      </c>
      <c r="FQ2277" s="8">
        <f t="shared" si="805"/>
        <v>53</v>
      </c>
      <c r="FR2277">
        <f t="shared" si="806"/>
        <v>0.76604444311897801</v>
      </c>
      <c r="FS2277">
        <f t="shared" si="768"/>
        <v>0.97984716465888966</v>
      </c>
      <c r="FT2277" t="e">
        <f t="shared" si="769"/>
        <v>#NUM!</v>
      </c>
      <c r="FU2277" t="e">
        <f t="shared" si="807"/>
        <v>#NUM!</v>
      </c>
      <c r="FW2277" s="8">
        <f t="shared" si="808"/>
        <v>14</v>
      </c>
      <c r="FY2277">
        <f t="shared" si="809"/>
        <v>0.8660254037844386</v>
      </c>
      <c r="FZ2277">
        <f t="shared" si="770"/>
        <v>0.98497422611928565</v>
      </c>
      <c r="GB2277">
        <f t="shared" si="771"/>
        <v>20.014539984388406</v>
      </c>
      <c r="GD2277" s="8">
        <f t="shared" si="810"/>
        <v>17</v>
      </c>
      <c r="GF2277">
        <f t="shared" si="811"/>
        <v>0.93969262078590832</v>
      </c>
      <c r="GG2277">
        <f t="shared" si="772"/>
        <v>0.98101112546008662</v>
      </c>
      <c r="GI2277">
        <f t="shared" si="773"/>
        <v>19.840028985185313</v>
      </c>
      <c r="GK2277" s="8">
        <f t="shared" si="812"/>
        <v>20</v>
      </c>
      <c r="GM2277">
        <f t="shared" si="813"/>
        <v>0.98480775301220802</v>
      </c>
      <c r="GN2277">
        <f t="shared" si="774"/>
        <v>0.96149438007669685</v>
      </c>
      <c r="GP2277">
        <f t="shared" si="775"/>
        <v>18.023394859135646</v>
      </c>
      <c r="GR2277" s="8">
        <f t="shared" si="814"/>
        <v>20</v>
      </c>
      <c r="GT2277">
        <f t="shared" si="815"/>
        <v>0.98480775301220802</v>
      </c>
      <c r="GU2277">
        <f t="shared" si="776"/>
        <v>0.96149438007669685</v>
      </c>
      <c r="GW2277">
        <f t="shared" si="777"/>
        <v>18.023394859135646</v>
      </c>
      <c r="GY2277" s="8">
        <f t="shared" si="816"/>
        <v>25</v>
      </c>
      <c r="HA2277">
        <f t="shared" si="817"/>
        <v>1</v>
      </c>
      <c r="HB2277">
        <f t="shared" si="778"/>
        <v>1</v>
      </c>
      <c r="HD2277">
        <f t="shared" si="779"/>
        <v>25</v>
      </c>
    </row>
    <row r="2278" spans="1:212" x14ac:dyDescent="0.2">
      <c r="A2278">
        <v>125</v>
      </c>
      <c r="B2278">
        <f t="shared" si="739"/>
        <v>125</v>
      </c>
      <c r="C2278">
        <f t="shared" si="736"/>
        <v>-0.17364817766693033</v>
      </c>
      <c r="D2278">
        <f t="shared" si="738"/>
        <v>0.96396997169217635</v>
      </c>
      <c r="E2278">
        <f t="shared" si="780"/>
        <v>3</v>
      </c>
      <c r="G2278">
        <f t="shared" si="740"/>
        <v>-13.297418619832047</v>
      </c>
      <c r="M2278">
        <f t="shared" si="734"/>
        <v>-0.34202014332566871</v>
      </c>
      <c r="N2278">
        <f t="shared" si="741"/>
        <v>0.8712885921207747</v>
      </c>
      <c r="O2278">
        <f t="shared" si="781"/>
        <v>-5</v>
      </c>
      <c r="P2278">
        <f t="shared" si="742"/>
        <v>-10.872961333902383</v>
      </c>
      <c r="Q2278">
        <f t="shared" si="743"/>
        <v>-10.872961333902385</v>
      </c>
      <c r="R2278">
        <f t="shared" si="735"/>
        <v>-0.49999999999999994</v>
      </c>
      <c r="S2278">
        <f t="shared" si="744"/>
        <v>-1.6339745962155607</v>
      </c>
      <c r="U2278">
        <f t="shared" si="782"/>
        <v>-7</v>
      </c>
      <c r="X2278">
        <f t="shared" si="745"/>
        <v>-9.3833939954901346</v>
      </c>
      <c r="Z2278">
        <f t="shared" si="783"/>
        <v>-0.64278760968653925</v>
      </c>
      <c r="AA2278">
        <f t="shared" si="746"/>
        <v>-2.4478936053137184</v>
      </c>
      <c r="AB2278">
        <f t="shared" si="784"/>
        <v>125</v>
      </c>
      <c r="AC2278">
        <f t="shared" si="785"/>
        <v>-10</v>
      </c>
      <c r="AE2278">
        <f t="shared" si="747"/>
        <v>-8.4794981488239323</v>
      </c>
      <c r="AG2278">
        <f t="shared" si="786"/>
        <v>-0.76604444311897801</v>
      </c>
      <c r="AH2278">
        <f t="shared" si="748"/>
        <v>-3.1874346059083507</v>
      </c>
      <c r="AJ2278">
        <f t="shared" si="787"/>
        <v>-12</v>
      </c>
      <c r="AL2278">
        <f t="shared" si="749"/>
        <v>-6.3761020317433292</v>
      </c>
      <c r="AN2278">
        <f t="shared" si="788"/>
        <v>-0.8660254037844386</v>
      </c>
      <c r="AO2278">
        <f t="shared" si="750"/>
        <v>-3.8301270189221928</v>
      </c>
      <c r="AP2278">
        <f t="shared" si="751"/>
        <v>125</v>
      </c>
      <c r="AQ2278">
        <f t="shared" si="789"/>
        <v>-15</v>
      </c>
      <c r="AS2278">
        <f t="shared" si="752"/>
        <v>-3.8619594257254026</v>
      </c>
      <c r="AU2278">
        <f t="shared" si="790"/>
        <v>-0.93969262078590832</v>
      </c>
      <c r="AV2278">
        <f t="shared" si="753"/>
        <v>-4.3564429606038733</v>
      </c>
      <c r="AX2278">
        <f t="shared" si="791"/>
        <v>-18</v>
      </c>
      <c r="AZ2278">
        <f t="shared" si="754"/>
        <v>-7.136236504873715E-2</v>
      </c>
      <c r="BB2278">
        <f t="shared" si="792"/>
        <v>-0.98480775301220802</v>
      </c>
      <c r="BC2278">
        <f t="shared" si="755"/>
        <v>-4.7503905873941097</v>
      </c>
      <c r="BE2278">
        <f t="shared" si="793"/>
        <v>-21</v>
      </c>
      <c r="BG2278">
        <f t="shared" si="756"/>
        <v>5.7868969256944878</v>
      </c>
      <c r="BI2278">
        <f t="shared" si="794"/>
        <v>0</v>
      </c>
      <c r="BJ2278">
        <f t="shared" si="757"/>
        <v>1</v>
      </c>
      <c r="BL2278" t="e">
        <f t="shared" si="795"/>
        <v>#DIV/0!</v>
      </c>
      <c r="BN2278" t="e">
        <f t="shared" si="758"/>
        <v>#DIV/0!</v>
      </c>
      <c r="EL2278">
        <v>125</v>
      </c>
      <c r="EM2278">
        <f t="shared" si="759"/>
        <v>-285.7513075690336</v>
      </c>
      <c r="EN2278">
        <f t="shared" si="796"/>
        <v>3.2499999999999747</v>
      </c>
      <c r="EO2278" s="8">
        <f t="shared" si="797"/>
        <v>2</v>
      </c>
      <c r="EQ2278">
        <f t="shared" si="798"/>
        <v>0.17364817766693033</v>
      </c>
      <c r="ER2278">
        <f t="shared" si="760"/>
        <v>0.9986996072255625</v>
      </c>
      <c r="ES2278">
        <f t="shared" si="761"/>
        <v>-9.4692352970264508</v>
      </c>
      <c r="ET2278">
        <f t="shared" si="737"/>
        <v>17.660257631345079</v>
      </c>
      <c r="EU2278" s="8">
        <f t="shared" si="799"/>
        <v>4</v>
      </c>
      <c r="EW2278">
        <f t="shared" si="800"/>
        <v>0.34202014332566871</v>
      </c>
      <c r="EX2278">
        <f t="shared" si="762"/>
        <v>0.99441584371801539</v>
      </c>
      <c r="EZ2278">
        <f t="shared" si="763"/>
        <v>17.286082959411889</v>
      </c>
      <c r="FB2278" s="8">
        <f t="shared" si="818"/>
        <v>6</v>
      </c>
      <c r="FD2278">
        <f t="shared" si="801"/>
        <v>0.49999999999999994</v>
      </c>
      <c r="FE2278">
        <f t="shared" si="764"/>
        <v>0.9860254037844387</v>
      </c>
      <c r="FG2278">
        <f t="shared" si="765"/>
        <v>16.670248639404857</v>
      </c>
      <c r="FI2278" s="8">
        <f t="shared" si="802"/>
        <v>9</v>
      </c>
      <c r="FK2278">
        <f t="shared" si="803"/>
        <v>0.64278760968653925</v>
      </c>
      <c r="FL2278">
        <f t="shared" si="766"/>
        <v>0.9974479826061321</v>
      </c>
      <c r="FN2278">
        <f t="shared" si="767"/>
        <v>22.223152266939049</v>
      </c>
      <c r="FP2278" s="8">
        <f t="shared" si="804"/>
        <v>11</v>
      </c>
      <c r="FQ2278" s="8">
        <f t="shared" si="805"/>
        <v>53</v>
      </c>
      <c r="FR2278">
        <f t="shared" si="806"/>
        <v>0.76604444311897801</v>
      </c>
      <c r="FS2278">
        <f t="shared" si="768"/>
        <v>0.97984716465888966</v>
      </c>
      <c r="FT2278" t="e">
        <f t="shared" si="769"/>
        <v>#NUM!</v>
      </c>
      <c r="FU2278" t="e">
        <f t="shared" si="807"/>
        <v>#NUM!</v>
      </c>
      <c r="FW2278" s="8">
        <f t="shared" si="808"/>
        <v>14</v>
      </c>
      <c r="FY2278">
        <f t="shared" si="809"/>
        <v>0.8660254037844386</v>
      </c>
      <c r="FZ2278">
        <f t="shared" si="770"/>
        <v>0.98497422611928565</v>
      </c>
      <c r="GB2278">
        <f t="shared" si="771"/>
        <v>20.014539984388406</v>
      </c>
      <c r="GD2278" s="8">
        <f t="shared" si="810"/>
        <v>17</v>
      </c>
      <c r="GF2278">
        <f t="shared" si="811"/>
        <v>0.93969262078590832</v>
      </c>
      <c r="GG2278">
        <f t="shared" si="772"/>
        <v>0.98101112546008662</v>
      </c>
      <c r="GI2278">
        <f t="shared" si="773"/>
        <v>19.840028985185313</v>
      </c>
      <c r="GK2278" s="8">
        <f t="shared" si="812"/>
        <v>20</v>
      </c>
      <c r="GM2278">
        <f t="shared" si="813"/>
        <v>0.98480775301220802</v>
      </c>
      <c r="GN2278">
        <f t="shared" si="774"/>
        <v>0.96149438007669685</v>
      </c>
      <c r="GP2278">
        <f t="shared" si="775"/>
        <v>18.023394859135646</v>
      </c>
      <c r="GR2278" s="8">
        <f t="shared" si="814"/>
        <v>20</v>
      </c>
      <c r="GT2278">
        <f t="shared" si="815"/>
        <v>0.98480775301220802</v>
      </c>
      <c r="GU2278">
        <f t="shared" si="776"/>
        <v>0.96149438007669685</v>
      </c>
      <c r="GW2278">
        <f t="shared" si="777"/>
        <v>18.023394859135646</v>
      </c>
      <c r="GY2278" s="8">
        <f t="shared" si="816"/>
        <v>25</v>
      </c>
      <c r="HA2278">
        <f t="shared" si="817"/>
        <v>1</v>
      </c>
      <c r="HB2278">
        <f t="shared" si="778"/>
        <v>1</v>
      </c>
      <c r="HD2278">
        <f t="shared" si="779"/>
        <v>25</v>
      </c>
    </row>
    <row r="2279" spans="1:212" x14ac:dyDescent="0.2">
      <c r="A2279">
        <v>126</v>
      </c>
      <c r="B2279">
        <f t="shared" si="739"/>
        <v>126</v>
      </c>
      <c r="C2279">
        <f t="shared" si="736"/>
        <v>-0.17364817766693033</v>
      </c>
      <c r="D2279">
        <f t="shared" si="738"/>
        <v>0.96396997169217635</v>
      </c>
      <c r="E2279">
        <f t="shared" si="780"/>
        <v>3</v>
      </c>
      <c r="G2279">
        <f t="shared" si="740"/>
        <v>-13.297418619832047</v>
      </c>
      <c r="M2279">
        <f t="shared" si="734"/>
        <v>-0.34202014332566871</v>
      </c>
      <c r="N2279">
        <f t="shared" si="741"/>
        <v>0.8712885921207747</v>
      </c>
      <c r="O2279">
        <f t="shared" si="781"/>
        <v>-5</v>
      </c>
      <c r="P2279">
        <f t="shared" si="742"/>
        <v>-10.872961333902383</v>
      </c>
      <c r="Q2279">
        <f t="shared" si="743"/>
        <v>-10.872961333902385</v>
      </c>
      <c r="R2279">
        <f t="shared" si="735"/>
        <v>-0.49999999999999994</v>
      </c>
      <c r="S2279">
        <f t="shared" si="744"/>
        <v>-1.6539745962155608</v>
      </c>
      <c r="U2279">
        <f t="shared" si="782"/>
        <v>-7</v>
      </c>
      <c r="X2279">
        <f t="shared" si="745"/>
        <v>-9.3833939954901346</v>
      </c>
      <c r="Z2279">
        <f t="shared" si="783"/>
        <v>-0.64278760968653925</v>
      </c>
      <c r="AA2279">
        <f t="shared" si="746"/>
        <v>-2.4736051097011797</v>
      </c>
      <c r="AB2279">
        <f t="shared" si="784"/>
        <v>126</v>
      </c>
      <c r="AC2279">
        <f t="shared" si="785"/>
        <v>-10</v>
      </c>
      <c r="AE2279">
        <f t="shared" si="747"/>
        <v>-8.4794981488239323</v>
      </c>
      <c r="AG2279">
        <f t="shared" si="786"/>
        <v>-0.76604444311897801</v>
      </c>
      <c r="AH2279">
        <f t="shared" si="748"/>
        <v>-3.2180763836331097</v>
      </c>
      <c r="AJ2279">
        <f t="shared" si="787"/>
        <v>-12</v>
      </c>
      <c r="AL2279">
        <f t="shared" si="749"/>
        <v>-6.3761020317433292</v>
      </c>
      <c r="AN2279">
        <f t="shared" si="788"/>
        <v>-0.8660254037844386</v>
      </c>
      <c r="AO2279">
        <f t="shared" si="750"/>
        <v>-3.8647680350735696</v>
      </c>
      <c r="AP2279">
        <f t="shared" si="751"/>
        <v>126</v>
      </c>
      <c r="AQ2279">
        <f t="shared" si="789"/>
        <v>-15</v>
      </c>
      <c r="AS2279">
        <f t="shared" si="752"/>
        <v>-3.8619594257254026</v>
      </c>
      <c r="AU2279">
        <f t="shared" si="790"/>
        <v>-0.93969262078590832</v>
      </c>
      <c r="AV2279">
        <f t="shared" si="753"/>
        <v>-4.3940306654353103</v>
      </c>
      <c r="AX2279">
        <f t="shared" si="791"/>
        <v>-18</v>
      </c>
      <c r="AZ2279">
        <f t="shared" si="754"/>
        <v>-7.136236504873715E-2</v>
      </c>
      <c r="BB2279">
        <f t="shared" si="792"/>
        <v>-0.98480775301220802</v>
      </c>
      <c r="BC2279">
        <f t="shared" si="755"/>
        <v>-4.7897828975145984</v>
      </c>
      <c r="BE2279">
        <f t="shared" si="793"/>
        <v>-21</v>
      </c>
      <c r="BG2279">
        <f t="shared" si="756"/>
        <v>5.7868969256944878</v>
      </c>
      <c r="BI2279">
        <f t="shared" si="794"/>
        <v>0</v>
      </c>
      <c r="BJ2279">
        <f t="shared" si="757"/>
        <v>1</v>
      </c>
      <c r="BL2279" t="e">
        <f t="shared" si="795"/>
        <v>#DIV/0!</v>
      </c>
      <c r="BN2279" t="e">
        <f t="shared" si="758"/>
        <v>#DIV/0!</v>
      </c>
      <c r="EL2279">
        <v>126</v>
      </c>
      <c r="EM2279">
        <f t="shared" si="759"/>
        <v>-285.7513075690336</v>
      </c>
      <c r="EN2279">
        <f t="shared" si="796"/>
        <v>3.2599999999999745</v>
      </c>
      <c r="EO2279" s="8">
        <f t="shared" si="797"/>
        <v>2</v>
      </c>
      <c r="EQ2279">
        <f t="shared" si="798"/>
        <v>0.17364817766693033</v>
      </c>
      <c r="ER2279">
        <f t="shared" si="760"/>
        <v>0.9986996072255625</v>
      </c>
      <c r="ES2279">
        <f t="shared" si="761"/>
        <v>-9.4692352970264508</v>
      </c>
      <c r="ET2279">
        <f t="shared" si="737"/>
        <v>17.660257631345079</v>
      </c>
      <c r="EU2279" s="8">
        <f t="shared" si="799"/>
        <v>4</v>
      </c>
      <c r="EW2279">
        <f t="shared" si="800"/>
        <v>0.34202014332566871</v>
      </c>
      <c r="EX2279">
        <f t="shared" si="762"/>
        <v>0.99441584371801539</v>
      </c>
      <c r="EZ2279">
        <f t="shared" si="763"/>
        <v>17.286082959411889</v>
      </c>
      <c r="FB2279" s="8">
        <f t="shared" si="818"/>
        <v>6</v>
      </c>
      <c r="FD2279">
        <f t="shared" si="801"/>
        <v>0.49999999999999994</v>
      </c>
      <c r="FE2279">
        <f t="shared" si="764"/>
        <v>0.9860254037844387</v>
      </c>
      <c r="FG2279">
        <f t="shared" si="765"/>
        <v>16.670248639404857</v>
      </c>
      <c r="FI2279" s="8">
        <f t="shared" si="802"/>
        <v>9</v>
      </c>
      <c r="FK2279">
        <f t="shared" si="803"/>
        <v>0.64278760968653925</v>
      </c>
      <c r="FL2279">
        <f t="shared" si="766"/>
        <v>0.9974479826061321</v>
      </c>
      <c r="FN2279">
        <f t="shared" si="767"/>
        <v>22.223152266939049</v>
      </c>
      <c r="FP2279" s="8">
        <f t="shared" si="804"/>
        <v>11</v>
      </c>
      <c r="FQ2279" s="8">
        <f t="shared" si="805"/>
        <v>53</v>
      </c>
      <c r="FR2279">
        <f t="shared" si="806"/>
        <v>0.76604444311897801</v>
      </c>
      <c r="FS2279">
        <f t="shared" si="768"/>
        <v>0.97984716465888966</v>
      </c>
      <c r="FT2279" t="e">
        <f t="shared" si="769"/>
        <v>#NUM!</v>
      </c>
      <c r="FU2279" t="e">
        <f t="shared" si="807"/>
        <v>#NUM!</v>
      </c>
      <c r="FW2279" s="8">
        <f t="shared" si="808"/>
        <v>14</v>
      </c>
      <c r="FY2279">
        <f t="shared" si="809"/>
        <v>0.8660254037844386</v>
      </c>
      <c r="FZ2279">
        <f t="shared" si="770"/>
        <v>0.98497422611928565</v>
      </c>
      <c r="GB2279">
        <f t="shared" si="771"/>
        <v>20.014539984388406</v>
      </c>
      <c r="GD2279" s="8">
        <f t="shared" si="810"/>
        <v>17</v>
      </c>
      <c r="GF2279">
        <f t="shared" si="811"/>
        <v>0.93969262078590832</v>
      </c>
      <c r="GG2279">
        <f t="shared" si="772"/>
        <v>0.98101112546008662</v>
      </c>
      <c r="GI2279">
        <f t="shared" si="773"/>
        <v>19.840028985185313</v>
      </c>
      <c r="GK2279" s="8">
        <f t="shared" si="812"/>
        <v>20</v>
      </c>
      <c r="GM2279">
        <f t="shared" si="813"/>
        <v>0.98480775301220802</v>
      </c>
      <c r="GN2279">
        <f t="shared" si="774"/>
        <v>0.96149438007669685</v>
      </c>
      <c r="GP2279">
        <f t="shared" si="775"/>
        <v>18.023394859135646</v>
      </c>
      <c r="GR2279" s="8">
        <f t="shared" si="814"/>
        <v>20</v>
      </c>
      <c r="GT2279">
        <f t="shared" si="815"/>
        <v>0.98480775301220802</v>
      </c>
      <c r="GU2279">
        <f t="shared" si="776"/>
        <v>0.96149438007669685</v>
      </c>
      <c r="GW2279">
        <f t="shared" si="777"/>
        <v>18.023394859135646</v>
      </c>
      <c r="GY2279" s="8">
        <f t="shared" si="816"/>
        <v>25</v>
      </c>
      <c r="HA2279">
        <f t="shared" si="817"/>
        <v>1</v>
      </c>
      <c r="HB2279">
        <f t="shared" si="778"/>
        <v>1</v>
      </c>
      <c r="HD2279">
        <f t="shared" si="779"/>
        <v>25</v>
      </c>
    </row>
    <row r="2280" spans="1:212" x14ac:dyDescent="0.2">
      <c r="A2280">
        <v>127</v>
      </c>
      <c r="B2280">
        <f t="shared" si="739"/>
        <v>127</v>
      </c>
      <c r="C2280">
        <f t="shared" si="736"/>
        <v>-0.17364817766693033</v>
      </c>
      <c r="D2280">
        <f t="shared" si="738"/>
        <v>0.96396997169217635</v>
      </c>
      <c r="E2280">
        <f t="shared" si="780"/>
        <v>3</v>
      </c>
      <c r="G2280">
        <f t="shared" si="740"/>
        <v>-13.297418619832047</v>
      </c>
      <c r="M2280">
        <f t="shared" si="734"/>
        <v>-0.34202014332566871</v>
      </c>
      <c r="N2280">
        <f t="shared" si="741"/>
        <v>0.8712885921207747</v>
      </c>
      <c r="O2280">
        <f t="shared" si="781"/>
        <v>-5</v>
      </c>
      <c r="P2280">
        <f t="shared" si="742"/>
        <v>-10.872961333902383</v>
      </c>
      <c r="Q2280">
        <f t="shared" si="743"/>
        <v>-10.872961333902385</v>
      </c>
      <c r="R2280">
        <f t="shared" si="735"/>
        <v>-0.49999999999999994</v>
      </c>
      <c r="S2280">
        <f t="shared" si="744"/>
        <v>-1.6739745962155608</v>
      </c>
      <c r="U2280">
        <f t="shared" si="782"/>
        <v>-7</v>
      </c>
      <c r="X2280">
        <f t="shared" si="745"/>
        <v>-9.3833939954901346</v>
      </c>
      <c r="Z2280">
        <f t="shared" si="783"/>
        <v>-0.64278760968653925</v>
      </c>
      <c r="AA2280">
        <f t="shared" si="746"/>
        <v>-2.4993166140886416</v>
      </c>
      <c r="AB2280">
        <f t="shared" si="784"/>
        <v>127</v>
      </c>
      <c r="AC2280">
        <f t="shared" si="785"/>
        <v>-10</v>
      </c>
      <c r="AE2280">
        <f t="shared" si="747"/>
        <v>-8.4794981488239323</v>
      </c>
      <c r="AG2280">
        <f t="shared" si="786"/>
        <v>-0.76604444311897801</v>
      </c>
      <c r="AH2280">
        <f t="shared" si="748"/>
        <v>-3.2487181613578691</v>
      </c>
      <c r="AJ2280">
        <f t="shared" si="787"/>
        <v>-12</v>
      </c>
      <c r="AL2280">
        <f t="shared" si="749"/>
        <v>-6.3761020317433292</v>
      </c>
      <c r="AN2280">
        <f t="shared" si="788"/>
        <v>-0.8660254037844386</v>
      </c>
      <c r="AO2280">
        <f t="shared" si="750"/>
        <v>-3.8994090512249473</v>
      </c>
      <c r="AP2280">
        <f t="shared" si="751"/>
        <v>127</v>
      </c>
      <c r="AQ2280">
        <f t="shared" si="789"/>
        <v>-15</v>
      </c>
      <c r="AS2280">
        <f t="shared" si="752"/>
        <v>-3.8619594257254026</v>
      </c>
      <c r="AU2280">
        <f t="shared" si="790"/>
        <v>-0.93969262078590832</v>
      </c>
      <c r="AV2280">
        <f t="shared" si="753"/>
        <v>-4.4316183702667464</v>
      </c>
      <c r="AX2280">
        <f t="shared" si="791"/>
        <v>-18</v>
      </c>
      <c r="AZ2280">
        <f t="shared" si="754"/>
        <v>-7.136236504873715E-2</v>
      </c>
      <c r="BB2280">
        <f t="shared" si="792"/>
        <v>-0.98480775301220802</v>
      </c>
      <c r="BC2280">
        <f t="shared" si="755"/>
        <v>-4.8291752076350862</v>
      </c>
      <c r="BE2280">
        <f t="shared" si="793"/>
        <v>-21</v>
      </c>
      <c r="BG2280">
        <f t="shared" si="756"/>
        <v>5.7868969256944878</v>
      </c>
      <c r="BI2280">
        <f t="shared" si="794"/>
        <v>0</v>
      </c>
      <c r="BJ2280">
        <f t="shared" si="757"/>
        <v>1</v>
      </c>
      <c r="BL2280" t="e">
        <f t="shared" si="795"/>
        <v>#DIV/0!</v>
      </c>
      <c r="BN2280" t="e">
        <f t="shared" si="758"/>
        <v>#DIV/0!</v>
      </c>
      <c r="EL2280">
        <v>127</v>
      </c>
      <c r="EM2280">
        <f t="shared" si="759"/>
        <v>-285.7513075690336</v>
      </c>
      <c r="EN2280">
        <f t="shared" si="796"/>
        <v>3.2699999999999743</v>
      </c>
      <c r="EO2280" s="8">
        <f t="shared" si="797"/>
        <v>2</v>
      </c>
      <c r="EQ2280">
        <f t="shared" si="798"/>
        <v>0.17364817766693033</v>
      </c>
      <c r="ER2280">
        <f t="shared" si="760"/>
        <v>0.9986996072255625</v>
      </c>
      <c r="ES2280">
        <f t="shared" si="761"/>
        <v>-9.4692352970264508</v>
      </c>
      <c r="ET2280">
        <f t="shared" si="737"/>
        <v>17.660257631345079</v>
      </c>
      <c r="EU2280" s="8">
        <f t="shared" si="799"/>
        <v>4</v>
      </c>
      <c r="EW2280">
        <f t="shared" si="800"/>
        <v>0.34202014332566871</v>
      </c>
      <c r="EX2280">
        <f t="shared" si="762"/>
        <v>0.99441584371801539</v>
      </c>
      <c r="EZ2280">
        <f t="shared" si="763"/>
        <v>17.286082959411889</v>
      </c>
      <c r="FB2280" s="8">
        <f t="shared" si="818"/>
        <v>6</v>
      </c>
      <c r="FD2280">
        <f t="shared" si="801"/>
        <v>0.49999999999999994</v>
      </c>
      <c r="FE2280">
        <f t="shared" si="764"/>
        <v>0.9860254037844387</v>
      </c>
      <c r="FG2280">
        <f t="shared" si="765"/>
        <v>16.670248639404857</v>
      </c>
      <c r="FI2280" s="8">
        <f t="shared" si="802"/>
        <v>9</v>
      </c>
      <c r="FK2280">
        <f t="shared" si="803"/>
        <v>0.64278760968653925</v>
      </c>
      <c r="FL2280">
        <f t="shared" si="766"/>
        <v>0.9974479826061321</v>
      </c>
      <c r="FN2280">
        <f t="shared" si="767"/>
        <v>22.223152266939049</v>
      </c>
      <c r="FP2280" s="8">
        <f t="shared" si="804"/>
        <v>11</v>
      </c>
      <c r="FQ2280" s="8">
        <f t="shared" si="805"/>
        <v>53</v>
      </c>
      <c r="FR2280">
        <f t="shared" si="806"/>
        <v>0.76604444311897801</v>
      </c>
      <c r="FS2280">
        <f t="shared" si="768"/>
        <v>0.97984716465888966</v>
      </c>
      <c r="FT2280" t="e">
        <f t="shared" si="769"/>
        <v>#NUM!</v>
      </c>
      <c r="FU2280" t="e">
        <f t="shared" si="807"/>
        <v>#NUM!</v>
      </c>
      <c r="FW2280" s="8">
        <f t="shared" si="808"/>
        <v>14</v>
      </c>
      <c r="FY2280">
        <f t="shared" si="809"/>
        <v>0.8660254037844386</v>
      </c>
      <c r="FZ2280">
        <f t="shared" si="770"/>
        <v>0.98497422611928565</v>
      </c>
      <c r="GB2280">
        <f t="shared" si="771"/>
        <v>20.014539984388406</v>
      </c>
      <c r="GD2280" s="8">
        <f t="shared" si="810"/>
        <v>17</v>
      </c>
      <c r="GF2280">
        <f t="shared" si="811"/>
        <v>0.93969262078590832</v>
      </c>
      <c r="GG2280">
        <f t="shared" si="772"/>
        <v>0.98101112546008662</v>
      </c>
      <c r="GI2280">
        <f t="shared" si="773"/>
        <v>19.840028985185313</v>
      </c>
      <c r="GK2280" s="8">
        <f t="shared" si="812"/>
        <v>20</v>
      </c>
      <c r="GM2280">
        <f t="shared" si="813"/>
        <v>0.98480775301220802</v>
      </c>
      <c r="GN2280">
        <f t="shared" si="774"/>
        <v>0.96149438007669685</v>
      </c>
      <c r="GP2280">
        <f t="shared" si="775"/>
        <v>18.023394859135646</v>
      </c>
      <c r="GR2280" s="8">
        <f t="shared" si="814"/>
        <v>20</v>
      </c>
      <c r="GT2280">
        <f t="shared" si="815"/>
        <v>0.98480775301220802</v>
      </c>
      <c r="GU2280">
        <f t="shared" si="776"/>
        <v>0.96149438007669685</v>
      </c>
      <c r="GW2280">
        <f t="shared" si="777"/>
        <v>18.023394859135646</v>
      </c>
      <c r="GY2280" s="8">
        <f t="shared" si="816"/>
        <v>25</v>
      </c>
      <c r="HA2280">
        <f t="shared" si="817"/>
        <v>1</v>
      </c>
      <c r="HB2280">
        <f t="shared" si="778"/>
        <v>1</v>
      </c>
      <c r="HD2280">
        <f t="shared" si="779"/>
        <v>25</v>
      </c>
    </row>
    <row r="2281" spans="1:212" x14ac:dyDescent="0.2">
      <c r="A2281">
        <v>128</v>
      </c>
      <c r="B2281">
        <f t="shared" si="739"/>
        <v>128</v>
      </c>
      <c r="C2281">
        <f t="shared" si="736"/>
        <v>-0.17364817766693033</v>
      </c>
      <c r="D2281">
        <f t="shared" si="738"/>
        <v>0.96396997169217635</v>
      </c>
      <c r="E2281">
        <f t="shared" si="780"/>
        <v>3</v>
      </c>
      <c r="G2281">
        <f t="shared" si="740"/>
        <v>-13.297418619832047</v>
      </c>
      <c r="M2281">
        <f t="shared" si="734"/>
        <v>-0.34202014332566871</v>
      </c>
      <c r="N2281">
        <f t="shared" si="741"/>
        <v>0.8712885921207747</v>
      </c>
      <c r="O2281">
        <f t="shared" si="781"/>
        <v>-5</v>
      </c>
      <c r="P2281">
        <f t="shared" si="742"/>
        <v>-10.872961333902383</v>
      </c>
      <c r="Q2281">
        <f t="shared" si="743"/>
        <v>-10.872961333902385</v>
      </c>
      <c r="R2281">
        <f t="shared" si="735"/>
        <v>-0.49999999999999994</v>
      </c>
      <c r="S2281">
        <f t="shared" si="744"/>
        <v>-1.6939745962155608</v>
      </c>
      <c r="U2281">
        <f t="shared" si="782"/>
        <v>-7</v>
      </c>
      <c r="X2281">
        <f t="shared" si="745"/>
        <v>-9.3833939954901346</v>
      </c>
      <c r="Z2281">
        <f t="shared" si="783"/>
        <v>-0.64278760968653925</v>
      </c>
      <c r="AA2281">
        <f t="shared" si="746"/>
        <v>-2.525028118476103</v>
      </c>
      <c r="AB2281">
        <f t="shared" si="784"/>
        <v>128</v>
      </c>
      <c r="AC2281">
        <f t="shared" si="785"/>
        <v>-10</v>
      </c>
      <c r="AE2281">
        <f t="shared" si="747"/>
        <v>-8.4794981488239323</v>
      </c>
      <c r="AG2281">
        <f t="shared" si="786"/>
        <v>-0.76604444311897801</v>
      </c>
      <c r="AH2281">
        <f t="shared" si="748"/>
        <v>-3.279359939082628</v>
      </c>
      <c r="AJ2281">
        <f t="shared" si="787"/>
        <v>-12</v>
      </c>
      <c r="AL2281">
        <f t="shared" si="749"/>
        <v>-6.3761020317433292</v>
      </c>
      <c r="AN2281">
        <f t="shared" si="788"/>
        <v>-0.8660254037844386</v>
      </c>
      <c r="AO2281">
        <f t="shared" si="750"/>
        <v>-3.934050067376325</v>
      </c>
      <c r="AP2281">
        <f t="shared" si="751"/>
        <v>128</v>
      </c>
      <c r="AQ2281">
        <f t="shared" si="789"/>
        <v>-15</v>
      </c>
      <c r="AS2281">
        <f t="shared" si="752"/>
        <v>-3.8619594257254026</v>
      </c>
      <c r="AU2281">
        <f t="shared" si="790"/>
        <v>-0.93969262078590832</v>
      </c>
      <c r="AV2281">
        <f t="shared" si="753"/>
        <v>-4.4692060750981826</v>
      </c>
      <c r="AX2281">
        <f t="shared" si="791"/>
        <v>-18</v>
      </c>
      <c r="AZ2281">
        <f t="shared" si="754"/>
        <v>-7.136236504873715E-2</v>
      </c>
      <c r="BB2281">
        <f t="shared" si="792"/>
        <v>-0.98480775301220802</v>
      </c>
      <c r="BC2281">
        <f t="shared" si="755"/>
        <v>-4.8685675177555749</v>
      </c>
      <c r="BE2281">
        <f t="shared" si="793"/>
        <v>-21</v>
      </c>
      <c r="BG2281">
        <f t="shared" si="756"/>
        <v>5.7868969256944878</v>
      </c>
      <c r="BI2281">
        <f t="shared" si="794"/>
        <v>0</v>
      </c>
      <c r="BJ2281">
        <f t="shared" si="757"/>
        <v>1</v>
      </c>
      <c r="BL2281" t="e">
        <f t="shared" si="795"/>
        <v>#DIV/0!</v>
      </c>
      <c r="BN2281" t="e">
        <f t="shared" si="758"/>
        <v>#DIV/0!</v>
      </c>
      <c r="EL2281">
        <v>128</v>
      </c>
      <c r="EM2281">
        <f t="shared" si="759"/>
        <v>-285.7513075690336</v>
      </c>
      <c r="EN2281">
        <f t="shared" si="796"/>
        <v>3.279999999999974</v>
      </c>
      <c r="EO2281" s="8">
        <f t="shared" si="797"/>
        <v>2</v>
      </c>
      <c r="EQ2281">
        <f t="shared" si="798"/>
        <v>0.17364817766693033</v>
      </c>
      <c r="ER2281">
        <f t="shared" si="760"/>
        <v>0.9986996072255625</v>
      </c>
      <c r="ES2281">
        <f t="shared" si="761"/>
        <v>-9.4692352970264508</v>
      </c>
      <c r="ET2281">
        <f t="shared" si="737"/>
        <v>17.660257631345079</v>
      </c>
      <c r="EU2281" s="8">
        <f t="shared" si="799"/>
        <v>4</v>
      </c>
      <c r="EW2281">
        <f t="shared" si="800"/>
        <v>0.34202014332566871</v>
      </c>
      <c r="EX2281">
        <f t="shared" si="762"/>
        <v>0.99441584371801539</v>
      </c>
      <c r="EZ2281">
        <f t="shared" si="763"/>
        <v>17.286082959411889</v>
      </c>
      <c r="FB2281" s="8">
        <f t="shared" si="818"/>
        <v>6</v>
      </c>
      <c r="FD2281">
        <f t="shared" si="801"/>
        <v>0.49999999999999994</v>
      </c>
      <c r="FE2281">
        <f t="shared" si="764"/>
        <v>0.9860254037844387</v>
      </c>
      <c r="FG2281">
        <f t="shared" si="765"/>
        <v>16.670248639404857</v>
      </c>
      <c r="FI2281" s="8">
        <f t="shared" si="802"/>
        <v>9</v>
      </c>
      <c r="FK2281">
        <f t="shared" si="803"/>
        <v>0.64278760968653925</v>
      </c>
      <c r="FL2281">
        <f t="shared" si="766"/>
        <v>0.9974479826061321</v>
      </c>
      <c r="FN2281">
        <f t="shared" si="767"/>
        <v>22.223152266939049</v>
      </c>
      <c r="FP2281" s="8">
        <f t="shared" si="804"/>
        <v>11</v>
      </c>
      <c r="FQ2281" s="8">
        <f t="shared" si="805"/>
        <v>53</v>
      </c>
      <c r="FR2281">
        <f t="shared" si="806"/>
        <v>0.76604444311897801</v>
      </c>
      <c r="FS2281">
        <f t="shared" si="768"/>
        <v>0.97984716465888966</v>
      </c>
      <c r="FT2281" t="e">
        <f t="shared" si="769"/>
        <v>#NUM!</v>
      </c>
      <c r="FU2281" t="e">
        <f t="shared" si="807"/>
        <v>#NUM!</v>
      </c>
      <c r="FW2281" s="8">
        <f t="shared" si="808"/>
        <v>14</v>
      </c>
      <c r="FY2281">
        <f t="shared" si="809"/>
        <v>0.8660254037844386</v>
      </c>
      <c r="FZ2281">
        <f t="shared" si="770"/>
        <v>0.98497422611928565</v>
      </c>
      <c r="GB2281">
        <f t="shared" si="771"/>
        <v>20.014539984388406</v>
      </c>
      <c r="GD2281" s="8">
        <f t="shared" si="810"/>
        <v>17</v>
      </c>
      <c r="GF2281">
        <f t="shared" si="811"/>
        <v>0.93969262078590832</v>
      </c>
      <c r="GG2281">
        <f t="shared" si="772"/>
        <v>0.98101112546008662</v>
      </c>
      <c r="GI2281">
        <f t="shared" si="773"/>
        <v>19.840028985185313</v>
      </c>
      <c r="GK2281" s="8">
        <f t="shared" si="812"/>
        <v>20</v>
      </c>
      <c r="GM2281">
        <f t="shared" si="813"/>
        <v>0.98480775301220802</v>
      </c>
      <c r="GN2281">
        <f t="shared" si="774"/>
        <v>0.96149438007669685</v>
      </c>
      <c r="GP2281">
        <f t="shared" si="775"/>
        <v>18.023394859135646</v>
      </c>
      <c r="GR2281" s="8">
        <f t="shared" si="814"/>
        <v>20</v>
      </c>
      <c r="GT2281">
        <f t="shared" si="815"/>
        <v>0.98480775301220802</v>
      </c>
      <c r="GU2281">
        <f t="shared" si="776"/>
        <v>0.96149438007669685</v>
      </c>
      <c r="GW2281">
        <f t="shared" si="777"/>
        <v>18.023394859135646</v>
      </c>
      <c r="GY2281" s="8">
        <f t="shared" si="816"/>
        <v>25</v>
      </c>
      <c r="HA2281">
        <f t="shared" si="817"/>
        <v>1</v>
      </c>
      <c r="HB2281">
        <f t="shared" si="778"/>
        <v>1</v>
      </c>
      <c r="HD2281">
        <f t="shared" si="779"/>
        <v>25</v>
      </c>
    </row>
    <row r="2282" spans="1:212" x14ac:dyDescent="0.2">
      <c r="A2282">
        <v>129</v>
      </c>
      <c r="B2282">
        <f t="shared" si="739"/>
        <v>129</v>
      </c>
      <c r="C2282">
        <f t="shared" si="736"/>
        <v>-0.17364817766693033</v>
      </c>
      <c r="D2282">
        <f t="shared" si="738"/>
        <v>0.96396997169217635</v>
      </c>
      <c r="E2282">
        <f t="shared" si="780"/>
        <v>3</v>
      </c>
      <c r="G2282">
        <f t="shared" si="740"/>
        <v>-13.297418619832047</v>
      </c>
      <c r="M2282">
        <f t="shared" ref="M2282:M2345" si="819">(SIN($C$101))</f>
        <v>-0.34202014332566871</v>
      </c>
      <c r="N2282">
        <f t="shared" si="741"/>
        <v>0.8712885921207747</v>
      </c>
      <c r="O2282">
        <f t="shared" si="781"/>
        <v>-5</v>
      </c>
      <c r="P2282">
        <f t="shared" si="742"/>
        <v>-10.872961333902383</v>
      </c>
      <c r="Q2282">
        <f t="shared" si="743"/>
        <v>-10.872961333902385</v>
      </c>
      <c r="R2282">
        <f t="shared" ref="R2282:R2345" si="820">(SIN($D$101))</f>
        <v>-0.49999999999999994</v>
      </c>
      <c r="S2282">
        <f t="shared" si="744"/>
        <v>-1.7139745962155608</v>
      </c>
      <c r="U2282">
        <f t="shared" si="782"/>
        <v>-7</v>
      </c>
      <c r="X2282">
        <f t="shared" si="745"/>
        <v>-9.3833939954901346</v>
      </c>
      <c r="Z2282">
        <f t="shared" si="783"/>
        <v>-0.64278760968653925</v>
      </c>
      <c r="AA2282">
        <f t="shared" si="746"/>
        <v>-2.5507396228635644</v>
      </c>
      <c r="AB2282">
        <f t="shared" si="784"/>
        <v>129</v>
      </c>
      <c r="AC2282">
        <f t="shared" si="785"/>
        <v>-10</v>
      </c>
      <c r="AE2282">
        <f t="shared" si="747"/>
        <v>-8.4794981488239323</v>
      </c>
      <c r="AG2282">
        <f t="shared" si="786"/>
        <v>-0.76604444311897801</v>
      </c>
      <c r="AH2282">
        <f t="shared" si="748"/>
        <v>-3.310001716807387</v>
      </c>
      <c r="AJ2282">
        <f t="shared" si="787"/>
        <v>-12</v>
      </c>
      <c r="AL2282">
        <f t="shared" si="749"/>
        <v>-6.3761020317433292</v>
      </c>
      <c r="AN2282">
        <f t="shared" si="788"/>
        <v>-0.8660254037844386</v>
      </c>
      <c r="AO2282">
        <f t="shared" si="750"/>
        <v>-3.9686910835277027</v>
      </c>
      <c r="AP2282">
        <f t="shared" si="751"/>
        <v>129</v>
      </c>
      <c r="AQ2282">
        <f t="shared" si="789"/>
        <v>-15</v>
      </c>
      <c r="AS2282">
        <f t="shared" si="752"/>
        <v>-3.8619594257254026</v>
      </c>
      <c r="AU2282">
        <f t="shared" si="790"/>
        <v>-0.93969262078590832</v>
      </c>
      <c r="AV2282">
        <f t="shared" si="753"/>
        <v>-4.5067937799296187</v>
      </c>
      <c r="AX2282">
        <f t="shared" si="791"/>
        <v>-18</v>
      </c>
      <c r="AZ2282">
        <f t="shared" si="754"/>
        <v>-7.136236504873715E-2</v>
      </c>
      <c r="BB2282">
        <f t="shared" si="792"/>
        <v>-0.98480775301220802</v>
      </c>
      <c r="BC2282">
        <f t="shared" si="755"/>
        <v>-4.9079598278760637</v>
      </c>
      <c r="BE2282">
        <f t="shared" si="793"/>
        <v>-21</v>
      </c>
      <c r="BG2282">
        <f t="shared" si="756"/>
        <v>5.7868969256944878</v>
      </c>
      <c r="BI2282">
        <f t="shared" si="794"/>
        <v>0</v>
      </c>
      <c r="BJ2282">
        <f t="shared" si="757"/>
        <v>1</v>
      </c>
      <c r="BL2282" t="e">
        <f t="shared" si="795"/>
        <v>#DIV/0!</v>
      </c>
      <c r="BN2282" t="e">
        <f t="shared" si="758"/>
        <v>#DIV/0!</v>
      </c>
      <c r="EL2282">
        <v>129</v>
      </c>
      <c r="EM2282">
        <f t="shared" si="759"/>
        <v>-285.7513075690336</v>
      </c>
      <c r="EN2282">
        <f t="shared" si="796"/>
        <v>3.2899999999999738</v>
      </c>
      <c r="EO2282" s="8">
        <f t="shared" si="797"/>
        <v>2</v>
      </c>
      <c r="EQ2282">
        <f t="shared" si="798"/>
        <v>0.17364817766693033</v>
      </c>
      <c r="ER2282">
        <f t="shared" si="760"/>
        <v>0.9986996072255625</v>
      </c>
      <c r="ES2282">
        <f t="shared" si="761"/>
        <v>-9.4692352970264508</v>
      </c>
      <c r="ET2282">
        <f t="shared" si="737"/>
        <v>17.660257631345079</v>
      </c>
      <c r="EU2282" s="8">
        <f t="shared" si="799"/>
        <v>4</v>
      </c>
      <c r="EW2282">
        <f t="shared" si="800"/>
        <v>0.34202014332566871</v>
      </c>
      <c r="EX2282">
        <f t="shared" si="762"/>
        <v>0.99441584371801539</v>
      </c>
      <c r="EZ2282">
        <f t="shared" si="763"/>
        <v>17.286082959411889</v>
      </c>
      <c r="FB2282" s="8">
        <f t="shared" si="818"/>
        <v>6</v>
      </c>
      <c r="FD2282">
        <f t="shared" si="801"/>
        <v>0.49999999999999994</v>
      </c>
      <c r="FE2282">
        <f t="shared" si="764"/>
        <v>0.9860254037844387</v>
      </c>
      <c r="FG2282">
        <f t="shared" si="765"/>
        <v>16.670248639404857</v>
      </c>
      <c r="FI2282" s="8">
        <f t="shared" si="802"/>
        <v>9</v>
      </c>
      <c r="FK2282">
        <f t="shared" si="803"/>
        <v>0.64278760968653925</v>
      </c>
      <c r="FL2282">
        <f t="shared" si="766"/>
        <v>0.9974479826061321</v>
      </c>
      <c r="FN2282">
        <f t="shared" si="767"/>
        <v>22.223152266939049</v>
      </c>
      <c r="FP2282" s="8">
        <f t="shared" si="804"/>
        <v>11</v>
      </c>
      <c r="FQ2282" s="8">
        <f t="shared" si="805"/>
        <v>53</v>
      </c>
      <c r="FR2282">
        <f t="shared" si="806"/>
        <v>0.76604444311897801</v>
      </c>
      <c r="FS2282">
        <f t="shared" si="768"/>
        <v>0.97984716465888966</v>
      </c>
      <c r="FT2282" t="e">
        <f t="shared" si="769"/>
        <v>#NUM!</v>
      </c>
      <c r="FU2282" t="e">
        <f t="shared" si="807"/>
        <v>#NUM!</v>
      </c>
      <c r="FW2282" s="8">
        <f t="shared" si="808"/>
        <v>14</v>
      </c>
      <c r="FY2282">
        <f t="shared" si="809"/>
        <v>0.8660254037844386</v>
      </c>
      <c r="FZ2282">
        <f t="shared" si="770"/>
        <v>0.98497422611928565</v>
      </c>
      <c r="GB2282">
        <f t="shared" si="771"/>
        <v>20.014539984388406</v>
      </c>
      <c r="GD2282" s="8">
        <f t="shared" si="810"/>
        <v>17</v>
      </c>
      <c r="GF2282">
        <f t="shared" si="811"/>
        <v>0.93969262078590832</v>
      </c>
      <c r="GG2282">
        <f t="shared" si="772"/>
        <v>0.98101112546008662</v>
      </c>
      <c r="GI2282">
        <f t="shared" si="773"/>
        <v>19.840028985185313</v>
      </c>
      <c r="GK2282" s="8">
        <f t="shared" si="812"/>
        <v>20</v>
      </c>
      <c r="GM2282">
        <f t="shared" si="813"/>
        <v>0.98480775301220802</v>
      </c>
      <c r="GN2282">
        <f t="shared" si="774"/>
        <v>0.96149438007669685</v>
      </c>
      <c r="GP2282">
        <f t="shared" si="775"/>
        <v>18.023394859135646</v>
      </c>
      <c r="GR2282" s="8">
        <f t="shared" si="814"/>
        <v>20</v>
      </c>
      <c r="GT2282">
        <f t="shared" si="815"/>
        <v>0.98480775301220802</v>
      </c>
      <c r="GU2282">
        <f t="shared" si="776"/>
        <v>0.96149438007669685</v>
      </c>
      <c r="GW2282">
        <f t="shared" si="777"/>
        <v>18.023394859135646</v>
      </c>
      <c r="GY2282" s="8">
        <f t="shared" si="816"/>
        <v>25</v>
      </c>
      <c r="HA2282">
        <f t="shared" si="817"/>
        <v>1</v>
      </c>
      <c r="HB2282">
        <f t="shared" si="778"/>
        <v>1</v>
      </c>
      <c r="HD2282">
        <f t="shared" si="779"/>
        <v>25</v>
      </c>
    </row>
    <row r="2283" spans="1:212" x14ac:dyDescent="0.2">
      <c r="A2283">
        <v>130</v>
      </c>
      <c r="B2283">
        <f t="shared" si="739"/>
        <v>130</v>
      </c>
      <c r="C2283">
        <f t="shared" ref="C2283:C2346" si="821">(SIN($B$101))</f>
        <v>-0.17364817766693033</v>
      </c>
      <c r="D2283">
        <f t="shared" si="738"/>
        <v>0.96396997169217635</v>
      </c>
      <c r="E2283">
        <f t="shared" si="780"/>
        <v>3</v>
      </c>
      <c r="G2283">
        <f t="shared" si="740"/>
        <v>-13.297418619832047</v>
      </c>
      <c r="M2283">
        <f t="shared" si="819"/>
        <v>-0.34202014332566871</v>
      </c>
      <c r="N2283">
        <f t="shared" si="741"/>
        <v>0.8712885921207747</v>
      </c>
      <c r="O2283">
        <f t="shared" si="781"/>
        <v>-5</v>
      </c>
      <c r="P2283">
        <f t="shared" si="742"/>
        <v>-10.872961333902383</v>
      </c>
      <c r="Q2283">
        <f t="shared" si="743"/>
        <v>-10.872961333902385</v>
      </c>
      <c r="R2283">
        <f t="shared" si="820"/>
        <v>-0.49999999999999994</v>
      </c>
      <c r="S2283">
        <f t="shared" si="744"/>
        <v>-1.7339745962155608</v>
      </c>
      <c r="U2283">
        <f t="shared" si="782"/>
        <v>-7</v>
      </c>
      <c r="X2283">
        <f t="shared" si="745"/>
        <v>-9.3833939954901346</v>
      </c>
      <c r="Z2283">
        <f t="shared" si="783"/>
        <v>-0.64278760968653925</v>
      </c>
      <c r="AA2283">
        <f t="shared" si="746"/>
        <v>-2.5764511272510262</v>
      </c>
      <c r="AB2283">
        <f t="shared" si="784"/>
        <v>130</v>
      </c>
      <c r="AC2283">
        <f t="shared" si="785"/>
        <v>-10</v>
      </c>
      <c r="AE2283">
        <f t="shared" si="747"/>
        <v>-8.4794981488239323</v>
      </c>
      <c r="AG2283">
        <f t="shared" si="786"/>
        <v>-0.76604444311897801</v>
      </c>
      <c r="AH2283">
        <f t="shared" si="748"/>
        <v>-3.3406434945321464</v>
      </c>
      <c r="AJ2283">
        <f t="shared" si="787"/>
        <v>-12</v>
      </c>
      <c r="AL2283">
        <f t="shared" si="749"/>
        <v>-6.3761020317433292</v>
      </c>
      <c r="AN2283">
        <f t="shared" si="788"/>
        <v>-0.8660254037844386</v>
      </c>
      <c r="AO2283">
        <f t="shared" si="750"/>
        <v>-4.0033320996790804</v>
      </c>
      <c r="AP2283">
        <f t="shared" si="751"/>
        <v>130</v>
      </c>
      <c r="AQ2283">
        <f t="shared" si="789"/>
        <v>-15</v>
      </c>
      <c r="AS2283">
        <f t="shared" si="752"/>
        <v>-3.8619594257254026</v>
      </c>
      <c r="AU2283">
        <f t="shared" si="790"/>
        <v>-0.93969262078590832</v>
      </c>
      <c r="AV2283">
        <f t="shared" si="753"/>
        <v>-4.5443814847610549</v>
      </c>
      <c r="AX2283">
        <f t="shared" si="791"/>
        <v>-18</v>
      </c>
      <c r="AZ2283">
        <f t="shared" si="754"/>
        <v>-7.136236504873715E-2</v>
      </c>
      <c r="BB2283">
        <f t="shared" si="792"/>
        <v>-0.98480775301220802</v>
      </c>
      <c r="BC2283">
        <f t="shared" si="755"/>
        <v>-4.9473521379965515</v>
      </c>
      <c r="BE2283">
        <f t="shared" si="793"/>
        <v>-21</v>
      </c>
      <c r="BG2283">
        <f t="shared" si="756"/>
        <v>5.7868969256944878</v>
      </c>
      <c r="BI2283">
        <f t="shared" si="794"/>
        <v>0</v>
      </c>
      <c r="BJ2283">
        <f t="shared" si="757"/>
        <v>1</v>
      </c>
      <c r="BL2283" t="e">
        <f t="shared" si="795"/>
        <v>#DIV/0!</v>
      </c>
      <c r="BN2283" t="e">
        <f t="shared" si="758"/>
        <v>#DIV/0!</v>
      </c>
      <c r="EL2283">
        <v>130</v>
      </c>
      <c r="EM2283">
        <f t="shared" si="759"/>
        <v>-285.7513075690336</v>
      </c>
      <c r="EN2283">
        <f t="shared" si="796"/>
        <v>3.2999999999999736</v>
      </c>
      <c r="EO2283" s="8">
        <f t="shared" si="797"/>
        <v>2</v>
      </c>
      <c r="EQ2283">
        <f t="shared" si="798"/>
        <v>0.17364817766693033</v>
      </c>
      <c r="ER2283">
        <f t="shared" si="760"/>
        <v>0.9986996072255625</v>
      </c>
      <c r="ES2283">
        <f t="shared" si="761"/>
        <v>-9.4692352970264508</v>
      </c>
      <c r="ET2283">
        <f t="shared" si="737"/>
        <v>17.660257631345079</v>
      </c>
      <c r="EU2283" s="8">
        <f t="shared" si="799"/>
        <v>4</v>
      </c>
      <c r="EW2283">
        <f t="shared" si="800"/>
        <v>0.34202014332566871</v>
      </c>
      <c r="EX2283">
        <f t="shared" si="762"/>
        <v>0.99441584371801539</v>
      </c>
      <c r="EZ2283">
        <f t="shared" si="763"/>
        <v>17.286082959411889</v>
      </c>
      <c r="FB2283" s="8">
        <f t="shared" si="818"/>
        <v>6</v>
      </c>
      <c r="FD2283">
        <f t="shared" si="801"/>
        <v>0.49999999999999994</v>
      </c>
      <c r="FE2283">
        <f t="shared" si="764"/>
        <v>0.9860254037844387</v>
      </c>
      <c r="FG2283">
        <f t="shared" si="765"/>
        <v>16.670248639404857</v>
      </c>
      <c r="FI2283" s="8">
        <f t="shared" si="802"/>
        <v>9</v>
      </c>
      <c r="FK2283">
        <f t="shared" si="803"/>
        <v>0.64278760968653925</v>
      </c>
      <c r="FL2283">
        <f t="shared" si="766"/>
        <v>0.9974479826061321</v>
      </c>
      <c r="FN2283">
        <f t="shared" si="767"/>
        <v>22.223152266939049</v>
      </c>
      <c r="FP2283" s="8">
        <f t="shared" si="804"/>
        <v>11</v>
      </c>
      <c r="FQ2283" s="8">
        <f t="shared" si="805"/>
        <v>53</v>
      </c>
      <c r="FR2283">
        <f t="shared" si="806"/>
        <v>0.76604444311897801</v>
      </c>
      <c r="FS2283">
        <f t="shared" si="768"/>
        <v>0.97984716465888966</v>
      </c>
      <c r="FT2283" t="e">
        <f t="shared" si="769"/>
        <v>#NUM!</v>
      </c>
      <c r="FU2283" t="e">
        <f t="shared" si="807"/>
        <v>#NUM!</v>
      </c>
      <c r="FW2283" s="8">
        <f t="shared" si="808"/>
        <v>14</v>
      </c>
      <c r="FY2283">
        <f t="shared" si="809"/>
        <v>0.8660254037844386</v>
      </c>
      <c r="FZ2283">
        <f t="shared" si="770"/>
        <v>0.98497422611928565</v>
      </c>
      <c r="GB2283">
        <f t="shared" si="771"/>
        <v>20.014539984388406</v>
      </c>
      <c r="GD2283" s="8">
        <f t="shared" si="810"/>
        <v>17</v>
      </c>
      <c r="GF2283">
        <f t="shared" si="811"/>
        <v>0.93969262078590832</v>
      </c>
      <c r="GG2283">
        <f t="shared" si="772"/>
        <v>0.98101112546008662</v>
      </c>
      <c r="GI2283">
        <f t="shared" si="773"/>
        <v>19.840028985185313</v>
      </c>
      <c r="GK2283" s="8">
        <f t="shared" si="812"/>
        <v>20</v>
      </c>
      <c r="GM2283">
        <f t="shared" si="813"/>
        <v>0.98480775301220802</v>
      </c>
      <c r="GN2283">
        <f t="shared" si="774"/>
        <v>0.96149438007669685</v>
      </c>
      <c r="GP2283">
        <f t="shared" si="775"/>
        <v>18.023394859135646</v>
      </c>
      <c r="GR2283" s="8">
        <f t="shared" si="814"/>
        <v>20</v>
      </c>
      <c r="GT2283">
        <f t="shared" si="815"/>
        <v>0.98480775301220802</v>
      </c>
      <c r="GU2283">
        <f t="shared" si="776"/>
        <v>0.96149438007669685</v>
      </c>
      <c r="GW2283">
        <f t="shared" si="777"/>
        <v>18.023394859135646</v>
      </c>
      <c r="GY2283" s="8">
        <f t="shared" si="816"/>
        <v>25</v>
      </c>
      <c r="HA2283">
        <f t="shared" si="817"/>
        <v>1</v>
      </c>
      <c r="HB2283">
        <f t="shared" si="778"/>
        <v>1</v>
      </c>
      <c r="HD2283">
        <f t="shared" si="779"/>
        <v>25</v>
      </c>
    </row>
    <row r="2284" spans="1:212" x14ac:dyDescent="0.2">
      <c r="A2284">
        <v>131</v>
      </c>
      <c r="B2284">
        <f t="shared" si="739"/>
        <v>131</v>
      </c>
      <c r="C2284">
        <f t="shared" si="821"/>
        <v>-0.17364817766693033</v>
      </c>
      <c r="D2284">
        <f t="shared" si="738"/>
        <v>0.96396997169217635</v>
      </c>
      <c r="E2284">
        <f t="shared" si="780"/>
        <v>3</v>
      </c>
      <c r="G2284">
        <f t="shared" si="740"/>
        <v>-13.297418619832047</v>
      </c>
      <c r="M2284">
        <f t="shared" si="819"/>
        <v>-0.34202014332566871</v>
      </c>
      <c r="N2284">
        <f t="shared" si="741"/>
        <v>0.8712885921207747</v>
      </c>
      <c r="O2284">
        <f t="shared" si="781"/>
        <v>-5</v>
      </c>
      <c r="P2284">
        <f t="shared" si="742"/>
        <v>-10.872961333902383</v>
      </c>
      <c r="Q2284">
        <f t="shared" si="743"/>
        <v>-10.872961333902385</v>
      </c>
      <c r="R2284">
        <f t="shared" si="820"/>
        <v>-0.49999999999999994</v>
      </c>
      <c r="S2284">
        <f t="shared" si="744"/>
        <v>-1.7539745962155608</v>
      </c>
      <c r="U2284">
        <f t="shared" si="782"/>
        <v>-7</v>
      </c>
      <c r="X2284">
        <f t="shared" si="745"/>
        <v>-9.3833939954901346</v>
      </c>
      <c r="Z2284">
        <f t="shared" si="783"/>
        <v>-0.64278760968653925</v>
      </c>
      <c r="AA2284">
        <f t="shared" si="746"/>
        <v>-2.6021626316384876</v>
      </c>
      <c r="AB2284">
        <f t="shared" si="784"/>
        <v>131</v>
      </c>
      <c r="AC2284">
        <f t="shared" si="785"/>
        <v>-10</v>
      </c>
      <c r="AE2284">
        <f t="shared" si="747"/>
        <v>-8.4794981488239323</v>
      </c>
      <c r="AG2284">
        <f t="shared" si="786"/>
        <v>-0.76604444311897801</v>
      </c>
      <c r="AH2284">
        <f t="shared" si="748"/>
        <v>-3.3712852722569058</v>
      </c>
      <c r="AJ2284">
        <f t="shared" si="787"/>
        <v>-12</v>
      </c>
      <c r="AL2284">
        <f t="shared" si="749"/>
        <v>-6.3761020317433292</v>
      </c>
      <c r="AN2284">
        <f t="shared" si="788"/>
        <v>-0.8660254037844386</v>
      </c>
      <c r="AO2284">
        <f t="shared" si="750"/>
        <v>-4.0379731158304573</v>
      </c>
      <c r="AP2284">
        <f t="shared" si="751"/>
        <v>131</v>
      </c>
      <c r="AQ2284">
        <f t="shared" si="789"/>
        <v>-15</v>
      </c>
      <c r="AS2284">
        <f t="shared" si="752"/>
        <v>-3.8619594257254026</v>
      </c>
      <c r="AU2284">
        <f t="shared" si="790"/>
        <v>-0.93969262078590832</v>
      </c>
      <c r="AV2284">
        <f t="shared" si="753"/>
        <v>-4.5819691895924919</v>
      </c>
      <c r="AX2284">
        <f t="shared" si="791"/>
        <v>-18</v>
      </c>
      <c r="AZ2284">
        <f t="shared" si="754"/>
        <v>-7.136236504873715E-2</v>
      </c>
      <c r="BB2284">
        <f t="shared" si="792"/>
        <v>-0.98480775301220802</v>
      </c>
      <c r="BC2284">
        <f t="shared" si="755"/>
        <v>-4.9867444481170402</v>
      </c>
      <c r="BE2284">
        <f t="shared" si="793"/>
        <v>-21</v>
      </c>
      <c r="BG2284">
        <f t="shared" si="756"/>
        <v>5.7868969256944878</v>
      </c>
      <c r="BI2284">
        <f t="shared" si="794"/>
        <v>0</v>
      </c>
      <c r="BJ2284">
        <f t="shared" si="757"/>
        <v>1</v>
      </c>
      <c r="BL2284" t="e">
        <f t="shared" si="795"/>
        <v>#DIV/0!</v>
      </c>
      <c r="BN2284" t="e">
        <f t="shared" si="758"/>
        <v>#DIV/0!</v>
      </c>
      <c r="EL2284">
        <v>131</v>
      </c>
      <c r="EM2284">
        <f t="shared" si="759"/>
        <v>-285.7513075690336</v>
      </c>
      <c r="EN2284">
        <f t="shared" si="796"/>
        <v>3.3099999999999734</v>
      </c>
      <c r="EO2284" s="8">
        <f t="shared" si="797"/>
        <v>2</v>
      </c>
      <c r="EQ2284">
        <f t="shared" si="798"/>
        <v>0.17364817766693033</v>
      </c>
      <c r="ER2284">
        <f t="shared" si="760"/>
        <v>0.9986996072255625</v>
      </c>
      <c r="ES2284">
        <f t="shared" si="761"/>
        <v>-9.4692352970264508</v>
      </c>
      <c r="ET2284">
        <f t="shared" si="737"/>
        <v>17.660257631345079</v>
      </c>
      <c r="EU2284" s="8">
        <f t="shared" si="799"/>
        <v>4</v>
      </c>
      <c r="EW2284">
        <f t="shared" si="800"/>
        <v>0.34202014332566871</v>
      </c>
      <c r="EX2284">
        <f t="shared" si="762"/>
        <v>0.99441584371801539</v>
      </c>
      <c r="EZ2284">
        <f t="shared" si="763"/>
        <v>17.286082959411889</v>
      </c>
      <c r="FB2284" s="8">
        <f t="shared" si="818"/>
        <v>6</v>
      </c>
      <c r="FD2284">
        <f t="shared" si="801"/>
        <v>0.49999999999999994</v>
      </c>
      <c r="FE2284">
        <f t="shared" si="764"/>
        <v>0.9860254037844387</v>
      </c>
      <c r="FG2284">
        <f t="shared" si="765"/>
        <v>16.670248639404857</v>
      </c>
      <c r="FI2284" s="8">
        <f t="shared" si="802"/>
        <v>9</v>
      </c>
      <c r="FK2284">
        <f t="shared" si="803"/>
        <v>0.64278760968653925</v>
      </c>
      <c r="FL2284">
        <f t="shared" si="766"/>
        <v>0.9974479826061321</v>
      </c>
      <c r="FN2284">
        <f t="shared" si="767"/>
        <v>22.223152266939049</v>
      </c>
      <c r="FP2284" s="8">
        <f t="shared" si="804"/>
        <v>11</v>
      </c>
      <c r="FQ2284" s="8">
        <f t="shared" si="805"/>
        <v>53</v>
      </c>
      <c r="FR2284">
        <f t="shared" si="806"/>
        <v>0.76604444311897801</v>
      </c>
      <c r="FS2284">
        <f t="shared" si="768"/>
        <v>0.97984716465888966</v>
      </c>
      <c r="FT2284" t="e">
        <f t="shared" si="769"/>
        <v>#NUM!</v>
      </c>
      <c r="FU2284" t="e">
        <f t="shared" si="807"/>
        <v>#NUM!</v>
      </c>
      <c r="FW2284" s="8">
        <f t="shared" si="808"/>
        <v>14</v>
      </c>
      <c r="FY2284">
        <f t="shared" si="809"/>
        <v>0.8660254037844386</v>
      </c>
      <c r="FZ2284">
        <f t="shared" si="770"/>
        <v>0.98497422611928565</v>
      </c>
      <c r="GB2284">
        <f t="shared" si="771"/>
        <v>20.014539984388406</v>
      </c>
      <c r="GD2284" s="8">
        <f t="shared" si="810"/>
        <v>17</v>
      </c>
      <c r="GF2284">
        <f t="shared" si="811"/>
        <v>0.93969262078590832</v>
      </c>
      <c r="GG2284">
        <f t="shared" si="772"/>
        <v>0.98101112546008662</v>
      </c>
      <c r="GI2284">
        <f t="shared" si="773"/>
        <v>19.840028985185313</v>
      </c>
      <c r="GK2284" s="8">
        <f t="shared" si="812"/>
        <v>20</v>
      </c>
      <c r="GM2284">
        <f t="shared" si="813"/>
        <v>0.98480775301220802</v>
      </c>
      <c r="GN2284">
        <f t="shared" si="774"/>
        <v>0.96149438007669685</v>
      </c>
      <c r="GP2284">
        <f t="shared" si="775"/>
        <v>18.023394859135646</v>
      </c>
      <c r="GR2284" s="8">
        <f t="shared" si="814"/>
        <v>20</v>
      </c>
      <c r="GT2284">
        <f t="shared" si="815"/>
        <v>0.98480775301220802</v>
      </c>
      <c r="GU2284">
        <f t="shared" si="776"/>
        <v>0.96149438007669685</v>
      </c>
      <c r="GW2284">
        <f t="shared" si="777"/>
        <v>18.023394859135646</v>
      </c>
      <c r="GY2284" s="8">
        <f t="shared" si="816"/>
        <v>25</v>
      </c>
      <c r="HA2284">
        <f t="shared" si="817"/>
        <v>1</v>
      </c>
      <c r="HB2284">
        <f t="shared" si="778"/>
        <v>1</v>
      </c>
      <c r="HD2284">
        <f t="shared" si="779"/>
        <v>25</v>
      </c>
    </row>
    <row r="2285" spans="1:212" x14ac:dyDescent="0.2">
      <c r="A2285">
        <v>132</v>
      </c>
      <c r="B2285">
        <f t="shared" si="739"/>
        <v>132</v>
      </c>
      <c r="C2285">
        <f t="shared" si="821"/>
        <v>-0.17364817766693033</v>
      </c>
      <c r="D2285">
        <f t="shared" si="738"/>
        <v>0.96396997169217635</v>
      </c>
      <c r="E2285">
        <f t="shared" si="780"/>
        <v>3</v>
      </c>
      <c r="G2285">
        <f t="shared" si="740"/>
        <v>-13.297418619832047</v>
      </c>
      <c r="M2285">
        <f t="shared" si="819"/>
        <v>-0.34202014332566871</v>
      </c>
      <c r="N2285">
        <f t="shared" si="741"/>
        <v>0.8712885921207747</v>
      </c>
      <c r="O2285">
        <f t="shared" si="781"/>
        <v>-5</v>
      </c>
      <c r="P2285">
        <f t="shared" si="742"/>
        <v>-10.872961333902383</v>
      </c>
      <c r="Q2285">
        <f t="shared" si="743"/>
        <v>-10.872961333902385</v>
      </c>
      <c r="R2285">
        <f t="shared" si="820"/>
        <v>-0.49999999999999994</v>
      </c>
      <c r="S2285">
        <f t="shared" si="744"/>
        <v>-1.7739745962155609</v>
      </c>
      <c r="U2285">
        <f t="shared" si="782"/>
        <v>-7</v>
      </c>
      <c r="X2285">
        <f t="shared" si="745"/>
        <v>-9.3833939954901346</v>
      </c>
      <c r="Z2285">
        <f t="shared" si="783"/>
        <v>-0.64278760968653925</v>
      </c>
      <c r="AA2285">
        <f t="shared" si="746"/>
        <v>-2.6278741360259494</v>
      </c>
      <c r="AB2285">
        <f t="shared" si="784"/>
        <v>132</v>
      </c>
      <c r="AC2285">
        <f t="shared" si="785"/>
        <v>-10</v>
      </c>
      <c r="AE2285">
        <f t="shared" si="747"/>
        <v>-8.4794981488239323</v>
      </c>
      <c r="AG2285">
        <f t="shared" si="786"/>
        <v>-0.76604444311897801</v>
      </c>
      <c r="AH2285">
        <f t="shared" si="748"/>
        <v>-3.4019270499816643</v>
      </c>
      <c r="AJ2285">
        <f t="shared" si="787"/>
        <v>-12</v>
      </c>
      <c r="AL2285">
        <f t="shared" si="749"/>
        <v>-6.3761020317433292</v>
      </c>
      <c r="AN2285">
        <f t="shared" si="788"/>
        <v>-0.8660254037844386</v>
      </c>
      <c r="AO2285">
        <f t="shared" si="750"/>
        <v>-4.072614131981835</v>
      </c>
      <c r="AP2285">
        <f t="shared" si="751"/>
        <v>132</v>
      </c>
      <c r="AQ2285">
        <f t="shared" si="789"/>
        <v>-15</v>
      </c>
      <c r="AS2285">
        <f t="shared" si="752"/>
        <v>-3.8619594257254026</v>
      </c>
      <c r="AU2285">
        <f t="shared" si="790"/>
        <v>-0.93969262078590832</v>
      </c>
      <c r="AV2285">
        <f t="shared" si="753"/>
        <v>-4.619556894423928</v>
      </c>
      <c r="AX2285">
        <f t="shared" si="791"/>
        <v>-18</v>
      </c>
      <c r="AZ2285">
        <f t="shared" si="754"/>
        <v>-7.136236504873715E-2</v>
      </c>
      <c r="BB2285">
        <f t="shared" si="792"/>
        <v>-0.98480775301220802</v>
      </c>
      <c r="BC2285">
        <f t="shared" si="755"/>
        <v>-5.026136758237528</v>
      </c>
      <c r="BE2285">
        <f t="shared" si="793"/>
        <v>-21</v>
      </c>
      <c r="BG2285">
        <f t="shared" si="756"/>
        <v>5.7868969256944878</v>
      </c>
      <c r="BI2285">
        <f t="shared" si="794"/>
        <v>0</v>
      </c>
      <c r="BJ2285">
        <f t="shared" si="757"/>
        <v>1</v>
      </c>
      <c r="BL2285" t="e">
        <f t="shared" si="795"/>
        <v>#DIV/0!</v>
      </c>
      <c r="BN2285" t="e">
        <f t="shared" si="758"/>
        <v>#DIV/0!</v>
      </c>
      <c r="EL2285">
        <v>132</v>
      </c>
      <c r="EM2285">
        <f t="shared" si="759"/>
        <v>-285.7513075690336</v>
      </c>
      <c r="EN2285">
        <f t="shared" si="796"/>
        <v>3.3199999999999732</v>
      </c>
      <c r="EO2285" s="8">
        <f t="shared" si="797"/>
        <v>2</v>
      </c>
      <c r="EQ2285">
        <f t="shared" si="798"/>
        <v>0.17364817766693033</v>
      </c>
      <c r="ER2285">
        <f t="shared" si="760"/>
        <v>0.9986996072255625</v>
      </c>
      <c r="ES2285">
        <f t="shared" si="761"/>
        <v>-9.4692352970264508</v>
      </c>
      <c r="ET2285">
        <f t="shared" si="737"/>
        <v>17.660257631345079</v>
      </c>
      <c r="EU2285" s="8">
        <f t="shared" si="799"/>
        <v>4</v>
      </c>
      <c r="EW2285">
        <f t="shared" si="800"/>
        <v>0.34202014332566871</v>
      </c>
      <c r="EX2285">
        <f t="shared" si="762"/>
        <v>0.99441584371801539</v>
      </c>
      <c r="EZ2285">
        <f t="shared" si="763"/>
        <v>17.286082959411889</v>
      </c>
      <c r="FB2285" s="8">
        <f t="shared" si="818"/>
        <v>6</v>
      </c>
      <c r="FD2285">
        <f t="shared" si="801"/>
        <v>0.49999999999999994</v>
      </c>
      <c r="FE2285">
        <f t="shared" si="764"/>
        <v>0.9860254037844387</v>
      </c>
      <c r="FG2285">
        <f t="shared" si="765"/>
        <v>16.670248639404857</v>
      </c>
      <c r="FI2285" s="8">
        <f t="shared" si="802"/>
        <v>9</v>
      </c>
      <c r="FK2285">
        <f t="shared" si="803"/>
        <v>0.64278760968653925</v>
      </c>
      <c r="FL2285">
        <f t="shared" si="766"/>
        <v>0.9974479826061321</v>
      </c>
      <c r="FN2285">
        <f t="shared" si="767"/>
        <v>22.223152266939049</v>
      </c>
      <c r="FP2285" s="8">
        <f t="shared" si="804"/>
        <v>11</v>
      </c>
      <c r="FQ2285" s="8">
        <f t="shared" si="805"/>
        <v>53</v>
      </c>
      <c r="FR2285">
        <f t="shared" si="806"/>
        <v>0.76604444311897801</v>
      </c>
      <c r="FS2285">
        <f t="shared" si="768"/>
        <v>0.97984716465888966</v>
      </c>
      <c r="FT2285" t="e">
        <f t="shared" si="769"/>
        <v>#NUM!</v>
      </c>
      <c r="FU2285" t="e">
        <f t="shared" si="807"/>
        <v>#NUM!</v>
      </c>
      <c r="FW2285" s="8">
        <f t="shared" si="808"/>
        <v>14</v>
      </c>
      <c r="FY2285">
        <f t="shared" si="809"/>
        <v>0.8660254037844386</v>
      </c>
      <c r="FZ2285">
        <f t="shared" si="770"/>
        <v>0.98497422611928565</v>
      </c>
      <c r="GB2285">
        <f t="shared" si="771"/>
        <v>20.014539984388406</v>
      </c>
      <c r="GD2285" s="8">
        <f t="shared" si="810"/>
        <v>17</v>
      </c>
      <c r="GF2285">
        <f t="shared" si="811"/>
        <v>0.93969262078590832</v>
      </c>
      <c r="GG2285">
        <f t="shared" si="772"/>
        <v>0.98101112546008662</v>
      </c>
      <c r="GI2285">
        <f t="shared" si="773"/>
        <v>19.840028985185313</v>
      </c>
      <c r="GK2285" s="8">
        <f t="shared" si="812"/>
        <v>20</v>
      </c>
      <c r="GM2285">
        <f t="shared" si="813"/>
        <v>0.98480775301220802</v>
      </c>
      <c r="GN2285">
        <f t="shared" si="774"/>
        <v>0.96149438007669685</v>
      </c>
      <c r="GP2285">
        <f t="shared" si="775"/>
        <v>18.023394859135646</v>
      </c>
      <c r="GR2285" s="8">
        <f t="shared" si="814"/>
        <v>20</v>
      </c>
      <c r="GT2285">
        <f t="shared" si="815"/>
        <v>0.98480775301220802</v>
      </c>
      <c r="GU2285">
        <f t="shared" si="776"/>
        <v>0.96149438007669685</v>
      </c>
      <c r="GW2285">
        <f t="shared" si="777"/>
        <v>18.023394859135646</v>
      </c>
      <c r="GY2285" s="8">
        <f t="shared" si="816"/>
        <v>25</v>
      </c>
      <c r="HA2285">
        <f t="shared" si="817"/>
        <v>1</v>
      </c>
      <c r="HB2285">
        <f t="shared" si="778"/>
        <v>1</v>
      </c>
      <c r="HD2285">
        <f t="shared" si="779"/>
        <v>25</v>
      </c>
    </row>
    <row r="2286" spans="1:212" x14ac:dyDescent="0.2">
      <c r="A2286">
        <v>133</v>
      </c>
      <c r="B2286">
        <f t="shared" si="739"/>
        <v>133</v>
      </c>
      <c r="C2286">
        <f t="shared" si="821"/>
        <v>-0.17364817766693033</v>
      </c>
      <c r="D2286">
        <f t="shared" si="738"/>
        <v>0.96396997169217635</v>
      </c>
      <c r="E2286">
        <f t="shared" si="780"/>
        <v>3</v>
      </c>
      <c r="G2286">
        <f t="shared" si="740"/>
        <v>-13.297418619832047</v>
      </c>
      <c r="M2286">
        <f t="shared" si="819"/>
        <v>-0.34202014332566871</v>
      </c>
      <c r="N2286">
        <f t="shared" si="741"/>
        <v>0.8712885921207747</v>
      </c>
      <c r="O2286">
        <f t="shared" si="781"/>
        <v>-5</v>
      </c>
      <c r="P2286">
        <f t="shared" si="742"/>
        <v>-10.872961333902383</v>
      </c>
      <c r="Q2286">
        <f t="shared" si="743"/>
        <v>-10.872961333902385</v>
      </c>
      <c r="R2286">
        <f t="shared" si="820"/>
        <v>-0.49999999999999994</v>
      </c>
      <c r="S2286">
        <f t="shared" si="744"/>
        <v>-1.7939745962155609</v>
      </c>
      <c r="U2286">
        <f t="shared" si="782"/>
        <v>-7</v>
      </c>
      <c r="X2286">
        <f t="shared" si="745"/>
        <v>-9.3833939954901346</v>
      </c>
      <c r="Z2286">
        <f t="shared" si="783"/>
        <v>-0.64278760968653925</v>
      </c>
      <c r="AA2286">
        <f t="shared" si="746"/>
        <v>-2.6535856404134108</v>
      </c>
      <c r="AB2286">
        <f t="shared" si="784"/>
        <v>133</v>
      </c>
      <c r="AC2286">
        <f t="shared" si="785"/>
        <v>-10</v>
      </c>
      <c r="AE2286">
        <f t="shared" si="747"/>
        <v>-8.4794981488239323</v>
      </c>
      <c r="AG2286">
        <f t="shared" si="786"/>
        <v>-0.76604444311897801</v>
      </c>
      <c r="AH2286">
        <f t="shared" si="748"/>
        <v>-3.4325688277064237</v>
      </c>
      <c r="AJ2286">
        <f t="shared" si="787"/>
        <v>-12</v>
      </c>
      <c r="AL2286">
        <f t="shared" si="749"/>
        <v>-6.3761020317433292</v>
      </c>
      <c r="AN2286">
        <f t="shared" si="788"/>
        <v>-0.8660254037844386</v>
      </c>
      <c r="AO2286">
        <f t="shared" si="750"/>
        <v>-4.1072551481332127</v>
      </c>
      <c r="AP2286">
        <f t="shared" si="751"/>
        <v>133</v>
      </c>
      <c r="AQ2286">
        <f t="shared" si="789"/>
        <v>-15</v>
      </c>
      <c r="AS2286">
        <f t="shared" si="752"/>
        <v>-3.8619594257254026</v>
      </c>
      <c r="AU2286">
        <f t="shared" si="790"/>
        <v>-0.93969262078590832</v>
      </c>
      <c r="AV2286">
        <f t="shared" si="753"/>
        <v>-4.6571445992553642</v>
      </c>
      <c r="AX2286">
        <f t="shared" si="791"/>
        <v>-18</v>
      </c>
      <c r="AZ2286">
        <f t="shared" si="754"/>
        <v>-7.136236504873715E-2</v>
      </c>
      <c r="BB2286">
        <f t="shared" si="792"/>
        <v>-0.98480775301220802</v>
      </c>
      <c r="BC2286">
        <f t="shared" si="755"/>
        <v>-5.0655290683580168</v>
      </c>
      <c r="BE2286">
        <f t="shared" si="793"/>
        <v>-21</v>
      </c>
      <c r="BG2286">
        <f t="shared" si="756"/>
        <v>5.7868969256944878</v>
      </c>
      <c r="BI2286">
        <f t="shared" si="794"/>
        <v>0</v>
      </c>
      <c r="BJ2286">
        <f t="shared" si="757"/>
        <v>1</v>
      </c>
      <c r="BL2286" t="e">
        <f t="shared" si="795"/>
        <v>#DIV/0!</v>
      </c>
      <c r="BN2286" t="e">
        <f t="shared" si="758"/>
        <v>#DIV/0!</v>
      </c>
      <c r="EL2286">
        <v>133</v>
      </c>
      <c r="EM2286">
        <f t="shared" si="759"/>
        <v>-285.7513075690336</v>
      </c>
      <c r="EN2286">
        <f t="shared" si="796"/>
        <v>3.329999999999973</v>
      </c>
      <c r="EO2286" s="8">
        <f t="shared" si="797"/>
        <v>2</v>
      </c>
      <c r="EQ2286">
        <f t="shared" si="798"/>
        <v>0.17364817766693033</v>
      </c>
      <c r="ER2286">
        <f t="shared" si="760"/>
        <v>0.9986996072255625</v>
      </c>
      <c r="ES2286">
        <f t="shared" si="761"/>
        <v>-9.4692352970264508</v>
      </c>
      <c r="ET2286">
        <f t="shared" ref="ET2286:ET2317" si="822">1/vita*(alfa-alfa/EQ2286*SQRT(1-ER2286^2))</f>
        <v>17.660257631345079</v>
      </c>
      <c r="EU2286" s="8">
        <f t="shared" si="799"/>
        <v>4</v>
      </c>
      <c r="EW2286">
        <f t="shared" si="800"/>
        <v>0.34202014332566871</v>
      </c>
      <c r="EX2286">
        <f t="shared" si="762"/>
        <v>0.99441584371801539</v>
      </c>
      <c r="EZ2286">
        <f t="shared" si="763"/>
        <v>17.286082959411889</v>
      </c>
      <c r="FB2286" s="8">
        <f t="shared" si="818"/>
        <v>6</v>
      </c>
      <c r="FD2286">
        <f t="shared" si="801"/>
        <v>0.49999999999999994</v>
      </c>
      <c r="FE2286">
        <f t="shared" si="764"/>
        <v>0.9860254037844387</v>
      </c>
      <c r="FG2286">
        <f t="shared" si="765"/>
        <v>16.670248639404857</v>
      </c>
      <c r="FI2286" s="8">
        <f t="shared" si="802"/>
        <v>9</v>
      </c>
      <c r="FK2286">
        <f t="shared" si="803"/>
        <v>0.64278760968653925</v>
      </c>
      <c r="FL2286">
        <f t="shared" si="766"/>
        <v>0.9974479826061321</v>
      </c>
      <c r="FN2286">
        <f t="shared" si="767"/>
        <v>22.223152266939049</v>
      </c>
      <c r="FP2286" s="8">
        <f t="shared" si="804"/>
        <v>11</v>
      </c>
      <c r="FQ2286" s="8">
        <f t="shared" si="805"/>
        <v>53</v>
      </c>
      <c r="FR2286">
        <f t="shared" si="806"/>
        <v>0.76604444311897801</v>
      </c>
      <c r="FS2286">
        <f t="shared" si="768"/>
        <v>0.97984716465888966</v>
      </c>
      <c r="FT2286" t="e">
        <f t="shared" si="769"/>
        <v>#NUM!</v>
      </c>
      <c r="FU2286" t="e">
        <f t="shared" si="807"/>
        <v>#NUM!</v>
      </c>
      <c r="FW2286" s="8">
        <f t="shared" si="808"/>
        <v>14</v>
      </c>
      <c r="FY2286">
        <f t="shared" si="809"/>
        <v>0.8660254037844386</v>
      </c>
      <c r="FZ2286">
        <f t="shared" si="770"/>
        <v>0.98497422611928565</v>
      </c>
      <c r="GB2286">
        <f t="shared" si="771"/>
        <v>20.014539984388406</v>
      </c>
      <c r="GD2286" s="8">
        <f t="shared" si="810"/>
        <v>17</v>
      </c>
      <c r="GF2286">
        <f t="shared" si="811"/>
        <v>0.93969262078590832</v>
      </c>
      <c r="GG2286">
        <f t="shared" si="772"/>
        <v>0.98101112546008662</v>
      </c>
      <c r="GI2286">
        <f t="shared" si="773"/>
        <v>19.840028985185313</v>
      </c>
      <c r="GK2286" s="8">
        <f t="shared" si="812"/>
        <v>20</v>
      </c>
      <c r="GM2286">
        <f t="shared" si="813"/>
        <v>0.98480775301220802</v>
      </c>
      <c r="GN2286">
        <f t="shared" si="774"/>
        <v>0.96149438007669685</v>
      </c>
      <c r="GP2286">
        <f t="shared" si="775"/>
        <v>18.023394859135646</v>
      </c>
      <c r="GR2286" s="8">
        <f t="shared" si="814"/>
        <v>20</v>
      </c>
      <c r="GT2286">
        <f t="shared" si="815"/>
        <v>0.98480775301220802</v>
      </c>
      <c r="GU2286">
        <f t="shared" si="776"/>
        <v>0.96149438007669685</v>
      </c>
      <c r="GW2286">
        <f t="shared" si="777"/>
        <v>18.023394859135646</v>
      </c>
      <c r="GY2286" s="8">
        <f t="shared" si="816"/>
        <v>25</v>
      </c>
      <c r="HA2286">
        <f t="shared" si="817"/>
        <v>1</v>
      </c>
      <c r="HB2286">
        <f t="shared" si="778"/>
        <v>1</v>
      </c>
      <c r="HD2286">
        <f t="shared" si="779"/>
        <v>25</v>
      </c>
    </row>
    <row r="2287" spans="1:212" x14ac:dyDescent="0.2">
      <c r="A2287">
        <v>134</v>
      </c>
      <c r="B2287">
        <f t="shared" si="739"/>
        <v>134</v>
      </c>
      <c r="C2287">
        <f t="shared" si="821"/>
        <v>-0.17364817766693033</v>
      </c>
      <c r="D2287">
        <f t="shared" si="738"/>
        <v>0.96396997169217635</v>
      </c>
      <c r="E2287">
        <f t="shared" si="780"/>
        <v>3</v>
      </c>
      <c r="G2287">
        <f t="shared" si="740"/>
        <v>-13.297418619832047</v>
      </c>
      <c r="M2287">
        <f t="shared" si="819"/>
        <v>-0.34202014332566871</v>
      </c>
      <c r="N2287">
        <f t="shared" si="741"/>
        <v>0.8712885921207747</v>
      </c>
      <c r="O2287">
        <f t="shared" si="781"/>
        <v>-5</v>
      </c>
      <c r="P2287">
        <f t="shared" si="742"/>
        <v>-10.872961333902383</v>
      </c>
      <c r="Q2287">
        <f t="shared" si="743"/>
        <v>-10.872961333902385</v>
      </c>
      <c r="R2287">
        <f t="shared" si="820"/>
        <v>-0.49999999999999994</v>
      </c>
      <c r="S2287">
        <f t="shared" si="744"/>
        <v>-1.8139745962155609</v>
      </c>
      <c r="U2287">
        <f t="shared" si="782"/>
        <v>-7</v>
      </c>
      <c r="X2287">
        <f t="shared" si="745"/>
        <v>-9.3833939954901346</v>
      </c>
      <c r="Z2287">
        <f t="shared" si="783"/>
        <v>-0.64278760968653925</v>
      </c>
      <c r="AA2287">
        <f t="shared" si="746"/>
        <v>-2.6792971448008722</v>
      </c>
      <c r="AB2287">
        <f t="shared" si="784"/>
        <v>134</v>
      </c>
      <c r="AC2287">
        <f t="shared" si="785"/>
        <v>-10</v>
      </c>
      <c r="AE2287">
        <f t="shared" si="747"/>
        <v>-8.4794981488239323</v>
      </c>
      <c r="AG2287">
        <f t="shared" si="786"/>
        <v>-0.76604444311897801</v>
      </c>
      <c r="AH2287">
        <f t="shared" si="748"/>
        <v>-3.4632106054311831</v>
      </c>
      <c r="AJ2287">
        <f t="shared" si="787"/>
        <v>-12</v>
      </c>
      <c r="AL2287">
        <f t="shared" si="749"/>
        <v>-6.3761020317433292</v>
      </c>
      <c r="AN2287">
        <f t="shared" si="788"/>
        <v>-0.8660254037844386</v>
      </c>
      <c r="AO2287">
        <f t="shared" si="750"/>
        <v>-4.1418961642845904</v>
      </c>
      <c r="AP2287">
        <f t="shared" si="751"/>
        <v>134</v>
      </c>
      <c r="AQ2287">
        <f t="shared" si="789"/>
        <v>-15</v>
      </c>
      <c r="AS2287">
        <f t="shared" si="752"/>
        <v>-3.8619594257254026</v>
      </c>
      <c r="AU2287">
        <f t="shared" si="790"/>
        <v>-0.93969262078590832</v>
      </c>
      <c r="AV2287">
        <f t="shared" si="753"/>
        <v>-4.6947323040868003</v>
      </c>
      <c r="AX2287">
        <f t="shared" si="791"/>
        <v>-18</v>
      </c>
      <c r="AZ2287">
        <f t="shared" si="754"/>
        <v>-7.136236504873715E-2</v>
      </c>
      <c r="BB2287">
        <f t="shared" si="792"/>
        <v>-0.98480775301220802</v>
      </c>
      <c r="BC2287">
        <f t="shared" si="755"/>
        <v>-5.1049213784785046</v>
      </c>
      <c r="BE2287">
        <f t="shared" si="793"/>
        <v>-21</v>
      </c>
      <c r="BG2287">
        <f t="shared" si="756"/>
        <v>5.7868969256944878</v>
      </c>
      <c r="BI2287">
        <f t="shared" si="794"/>
        <v>0</v>
      </c>
      <c r="BJ2287">
        <f t="shared" si="757"/>
        <v>1</v>
      </c>
      <c r="BL2287" t="e">
        <f t="shared" si="795"/>
        <v>#DIV/0!</v>
      </c>
      <c r="BN2287" t="e">
        <f t="shared" si="758"/>
        <v>#DIV/0!</v>
      </c>
      <c r="EL2287">
        <v>134</v>
      </c>
      <c r="EM2287">
        <f t="shared" si="759"/>
        <v>-285.7513075690336</v>
      </c>
      <c r="EN2287">
        <f t="shared" si="796"/>
        <v>3.3399999999999728</v>
      </c>
      <c r="EO2287" s="8">
        <f t="shared" si="797"/>
        <v>2</v>
      </c>
      <c r="EQ2287">
        <f t="shared" si="798"/>
        <v>0.17364817766693033</v>
      </c>
      <c r="ER2287">
        <f t="shared" si="760"/>
        <v>0.9986996072255625</v>
      </c>
      <c r="ES2287">
        <f t="shared" si="761"/>
        <v>-9.4692352970264508</v>
      </c>
      <c r="ET2287">
        <f t="shared" si="822"/>
        <v>17.660257631345079</v>
      </c>
      <c r="EU2287" s="8">
        <f t="shared" si="799"/>
        <v>4</v>
      </c>
      <c r="EW2287">
        <f t="shared" si="800"/>
        <v>0.34202014332566871</v>
      </c>
      <c r="EX2287">
        <f t="shared" si="762"/>
        <v>0.99441584371801539</v>
      </c>
      <c r="EZ2287">
        <f t="shared" si="763"/>
        <v>17.286082959411889</v>
      </c>
      <c r="FB2287" s="8">
        <f t="shared" si="818"/>
        <v>6</v>
      </c>
      <c r="FD2287">
        <f t="shared" si="801"/>
        <v>0.49999999999999994</v>
      </c>
      <c r="FE2287">
        <f t="shared" si="764"/>
        <v>0.9860254037844387</v>
      </c>
      <c r="FG2287">
        <f t="shared" si="765"/>
        <v>16.670248639404857</v>
      </c>
      <c r="FI2287" s="8">
        <f t="shared" si="802"/>
        <v>9</v>
      </c>
      <c r="FK2287">
        <f t="shared" si="803"/>
        <v>0.64278760968653925</v>
      </c>
      <c r="FL2287">
        <f t="shared" si="766"/>
        <v>0.9974479826061321</v>
      </c>
      <c r="FN2287">
        <f t="shared" si="767"/>
        <v>22.223152266939049</v>
      </c>
      <c r="FP2287" s="8">
        <f t="shared" si="804"/>
        <v>11</v>
      </c>
      <c r="FQ2287" s="8">
        <f t="shared" si="805"/>
        <v>53</v>
      </c>
      <c r="FR2287">
        <f t="shared" si="806"/>
        <v>0.76604444311897801</v>
      </c>
      <c r="FS2287">
        <f t="shared" si="768"/>
        <v>0.97984716465888966</v>
      </c>
      <c r="FT2287" t="e">
        <f t="shared" si="769"/>
        <v>#NUM!</v>
      </c>
      <c r="FU2287" t="e">
        <f t="shared" si="807"/>
        <v>#NUM!</v>
      </c>
      <c r="FW2287" s="8">
        <f t="shared" si="808"/>
        <v>14</v>
      </c>
      <c r="FY2287">
        <f t="shared" si="809"/>
        <v>0.8660254037844386</v>
      </c>
      <c r="FZ2287">
        <f t="shared" si="770"/>
        <v>0.98497422611928565</v>
      </c>
      <c r="GB2287">
        <f t="shared" si="771"/>
        <v>20.014539984388406</v>
      </c>
      <c r="GD2287" s="8">
        <f t="shared" si="810"/>
        <v>17</v>
      </c>
      <c r="GF2287">
        <f t="shared" si="811"/>
        <v>0.93969262078590832</v>
      </c>
      <c r="GG2287">
        <f t="shared" si="772"/>
        <v>0.98101112546008662</v>
      </c>
      <c r="GI2287">
        <f t="shared" si="773"/>
        <v>19.840028985185313</v>
      </c>
      <c r="GK2287" s="8">
        <f t="shared" si="812"/>
        <v>20</v>
      </c>
      <c r="GM2287">
        <f t="shared" si="813"/>
        <v>0.98480775301220802</v>
      </c>
      <c r="GN2287">
        <f t="shared" si="774"/>
        <v>0.96149438007669685</v>
      </c>
      <c r="GP2287">
        <f t="shared" si="775"/>
        <v>18.023394859135646</v>
      </c>
      <c r="GR2287" s="8">
        <f t="shared" si="814"/>
        <v>20</v>
      </c>
      <c r="GT2287">
        <f t="shared" si="815"/>
        <v>0.98480775301220802</v>
      </c>
      <c r="GU2287">
        <f t="shared" si="776"/>
        <v>0.96149438007669685</v>
      </c>
      <c r="GW2287">
        <f t="shared" si="777"/>
        <v>18.023394859135646</v>
      </c>
      <c r="GY2287" s="8">
        <f t="shared" si="816"/>
        <v>25</v>
      </c>
      <c r="HA2287">
        <f t="shared" si="817"/>
        <v>1</v>
      </c>
      <c r="HB2287">
        <f t="shared" si="778"/>
        <v>1</v>
      </c>
      <c r="HD2287">
        <f t="shared" si="779"/>
        <v>25</v>
      </c>
    </row>
    <row r="2288" spans="1:212" x14ac:dyDescent="0.2">
      <c r="A2288">
        <v>135</v>
      </c>
      <c r="B2288">
        <f t="shared" si="739"/>
        <v>135</v>
      </c>
      <c r="C2288">
        <f t="shared" si="821"/>
        <v>-0.17364817766693033</v>
      </c>
      <c r="D2288">
        <f t="shared" si="738"/>
        <v>0.96396997169217635</v>
      </c>
      <c r="E2288">
        <f t="shared" si="780"/>
        <v>3</v>
      </c>
      <c r="G2288">
        <f t="shared" si="740"/>
        <v>-13.297418619832047</v>
      </c>
      <c r="M2288">
        <f t="shared" si="819"/>
        <v>-0.34202014332566871</v>
      </c>
      <c r="N2288">
        <f t="shared" si="741"/>
        <v>0.8712885921207747</v>
      </c>
      <c r="O2288">
        <f t="shared" si="781"/>
        <v>-5</v>
      </c>
      <c r="P2288">
        <f t="shared" si="742"/>
        <v>-10.872961333902383</v>
      </c>
      <c r="Q2288">
        <f t="shared" si="743"/>
        <v>-10.872961333902385</v>
      </c>
      <c r="R2288">
        <f t="shared" si="820"/>
        <v>-0.49999999999999994</v>
      </c>
      <c r="S2288">
        <f t="shared" si="744"/>
        <v>-1.8339745962155609</v>
      </c>
      <c r="U2288">
        <f t="shared" si="782"/>
        <v>-7</v>
      </c>
      <c r="X2288">
        <f t="shared" si="745"/>
        <v>-9.3833939954901346</v>
      </c>
      <c r="Z2288">
        <f t="shared" si="783"/>
        <v>-0.64278760968653925</v>
      </c>
      <c r="AA2288">
        <f t="shared" si="746"/>
        <v>-2.7050086491883341</v>
      </c>
      <c r="AB2288">
        <f t="shared" si="784"/>
        <v>135</v>
      </c>
      <c r="AC2288">
        <f t="shared" si="785"/>
        <v>-10</v>
      </c>
      <c r="AE2288">
        <f t="shared" si="747"/>
        <v>-8.4794981488239323</v>
      </c>
      <c r="AG2288">
        <f t="shared" si="786"/>
        <v>-0.76604444311897801</v>
      </c>
      <c r="AH2288">
        <f t="shared" si="748"/>
        <v>-3.4938523831559416</v>
      </c>
      <c r="AJ2288">
        <f t="shared" si="787"/>
        <v>-12</v>
      </c>
      <c r="AL2288">
        <f t="shared" si="749"/>
        <v>-6.3761020317433292</v>
      </c>
      <c r="AN2288">
        <f t="shared" si="788"/>
        <v>-0.8660254037844386</v>
      </c>
      <c r="AO2288">
        <f t="shared" si="750"/>
        <v>-4.1765371804359681</v>
      </c>
      <c r="AP2288">
        <f t="shared" si="751"/>
        <v>135</v>
      </c>
      <c r="AQ2288">
        <f t="shared" si="789"/>
        <v>-15</v>
      </c>
      <c r="AS2288">
        <f t="shared" si="752"/>
        <v>-3.8619594257254026</v>
      </c>
      <c r="AU2288">
        <f t="shared" si="790"/>
        <v>-0.93969262078590832</v>
      </c>
      <c r="AV2288">
        <f t="shared" si="753"/>
        <v>-4.7323200089182373</v>
      </c>
      <c r="AX2288">
        <f t="shared" si="791"/>
        <v>-18</v>
      </c>
      <c r="AZ2288">
        <f t="shared" si="754"/>
        <v>-7.136236504873715E-2</v>
      </c>
      <c r="BB2288">
        <f t="shared" si="792"/>
        <v>-0.98480775301220802</v>
      </c>
      <c r="BC2288">
        <f t="shared" si="755"/>
        <v>-5.1443136885989933</v>
      </c>
      <c r="BE2288">
        <f t="shared" si="793"/>
        <v>-21</v>
      </c>
      <c r="BG2288">
        <f t="shared" si="756"/>
        <v>5.7868969256944878</v>
      </c>
      <c r="BI2288">
        <f t="shared" si="794"/>
        <v>0</v>
      </c>
      <c r="BJ2288">
        <f t="shared" si="757"/>
        <v>1</v>
      </c>
      <c r="BL2288" t="e">
        <f t="shared" si="795"/>
        <v>#DIV/0!</v>
      </c>
      <c r="BN2288" t="e">
        <f t="shared" si="758"/>
        <v>#DIV/0!</v>
      </c>
      <c r="EL2288">
        <v>135</v>
      </c>
      <c r="EM2288">
        <f t="shared" si="759"/>
        <v>-285.7513075690336</v>
      </c>
      <c r="EN2288">
        <f t="shared" si="796"/>
        <v>3.3499999999999726</v>
      </c>
      <c r="EO2288" s="8">
        <f t="shared" si="797"/>
        <v>2</v>
      </c>
      <c r="EQ2288">
        <f t="shared" si="798"/>
        <v>0.17364817766693033</v>
      </c>
      <c r="ER2288">
        <f t="shared" si="760"/>
        <v>0.9986996072255625</v>
      </c>
      <c r="ES2288">
        <f t="shared" si="761"/>
        <v>-9.4692352970264508</v>
      </c>
      <c r="ET2288">
        <f t="shared" si="822"/>
        <v>17.660257631345079</v>
      </c>
      <c r="EU2288" s="8">
        <f t="shared" si="799"/>
        <v>4</v>
      </c>
      <c r="EW2288">
        <f t="shared" si="800"/>
        <v>0.34202014332566871</v>
      </c>
      <c r="EX2288">
        <f t="shared" si="762"/>
        <v>0.99441584371801539</v>
      </c>
      <c r="EZ2288">
        <f t="shared" si="763"/>
        <v>17.286082959411889</v>
      </c>
      <c r="FB2288" s="8">
        <f t="shared" si="818"/>
        <v>6</v>
      </c>
      <c r="FD2288">
        <f t="shared" si="801"/>
        <v>0.49999999999999994</v>
      </c>
      <c r="FE2288">
        <f t="shared" si="764"/>
        <v>0.9860254037844387</v>
      </c>
      <c r="FG2288">
        <f t="shared" si="765"/>
        <v>16.670248639404857</v>
      </c>
      <c r="FI2288" s="8">
        <f t="shared" si="802"/>
        <v>9</v>
      </c>
      <c r="FK2288">
        <f t="shared" si="803"/>
        <v>0.64278760968653925</v>
      </c>
      <c r="FL2288">
        <f t="shared" si="766"/>
        <v>0.9974479826061321</v>
      </c>
      <c r="FN2288">
        <f t="shared" si="767"/>
        <v>22.223152266939049</v>
      </c>
      <c r="FP2288" s="8">
        <f t="shared" si="804"/>
        <v>11</v>
      </c>
      <c r="FQ2288" s="8">
        <f t="shared" si="805"/>
        <v>53</v>
      </c>
      <c r="FR2288">
        <f t="shared" si="806"/>
        <v>0.76604444311897801</v>
      </c>
      <c r="FS2288">
        <f t="shared" si="768"/>
        <v>0.97984716465888966</v>
      </c>
      <c r="FT2288" t="e">
        <f t="shared" si="769"/>
        <v>#NUM!</v>
      </c>
      <c r="FU2288" t="e">
        <f t="shared" si="807"/>
        <v>#NUM!</v>
      </c>
      <c r="FW2288" s="8">
        <f t="shared" si="808"/>
        <v>14</v>
      </c>
      <c r="FY2288">
        <f t="shared" si="809"/>
        <v>0.8660254037844386</v>
      </c>
      <c r="FZ2288">
        <f t="shared" si="770"/>
        <v>0.98497422611928565</v>
      </c>
      <c r="GB2288">
        <f t="shared" si="771"/>
        <v>20.014539984388406</v>
      </c>
      <c r="GD2288" s="8">
        <f t="shared" si="810"/>
        <v>17</v>
      </c>
      <c r="GF2288">
        <f t="shared" si="811"/>
        <v>0.93969262078590832</v>
      </c>
      <c r="GG2288">
        <f t="shared" si="772"/>
        <v>0.98101112546008662</v>
      </c>
      <c r="GI2288">
        <f t="shared" si="773"/>
        <v>19.840028985185313</v>
      </c>
      <c r="GK2288" s="8">
        <f t="shared" si="812"/>
        <v>20</v>
      </c>
      <c r="GM2288">
        <f t="shared" si="813"/>
        <v>0.98480775301220802</v>
      </c>
      <c r="GN2288">
        <f t="shared" si="774"/>
        <v>0.96149438007669685</v>
      </c>
      <c r="GP2288">
        <f t="shared" si="775"/>
        <v>18.023394859135646</v>
      </c>
      <c r="GR2288" s="8">
        <f t="shared" si="814"/>
        <v>20</v>
      </c>
      <c r="GT2288">
        <f t="shared" si="815"/>
        <v>0.98480775301220802</v>
      </c>
      <c r="GU2288">
        <f t="shared" si="776"/>
        <v>0.96149438007669685</v>
      </c>
      <c r="GW2288">
        <f t="shared" si="777"/>
        <v>18.023394859135646</v>
      </c>
      <c r="GY2288" s="8">
        <f t="shared" si="816"/>
        <v>25</v>
      </c>
      <c r="HA2288">
        <f t="shared" si="817"/>
        <v>1</v>
      </c>
      <c r="HB2288">
        <f t="shared" si="778"/>
        <v>1</v>
      </c>
      <c r="HD2288">
        <f t="shared" si="779"/>
        <v>25</v>
      </c>
    </row>
    <row r="2289" spans="1:212" x14ac:dyDescent="0.2">
      <c r="A2289">
        <v>136</v>
      </c>
      <c r="B2289">
        <f t="shared" si="739"/>
        <v>136</v>
      </c>
      <c r="C2289">
        <f t="shared" si="821"/>
        <v>-0.17364817766693033</v>
      </c>
      <c r="D2289">
        <f t="shared" si="738"/>
        <v>0.96396997169217635</v>
      </c>
      <c r="E2289">
        <f t="shared" si="780"/>
        <v>3</v>
      </c>
      <c r="G2289">
        <f t="shared" si="740"/>
        <v>-13.297418619832047</v>
      </c>
      <c r="M2289">
        <f t="shared" si="819"/>
        <v>-0.34202014332566871</v>
      </c>
      <c r="N2289">
        <f t="shared" si="741"/>
        <v>0.8712885921207747</v>
      </c>
      <c r="O2289">
        <f t="shared" si="781"/>
        <v>-5</v>
      </c>
      <c r="P2289">
        <f t="shared" si="742"/>
        <v>-10.872961333902383</v>
      </c>
      <c r="Q2289">
        <f t="shared" si="743"/>
        <v>-10.872961333902385</v>
      </c>
      <c r="R2289">
        <f t="shared" si="820"/>
        <v>-0.49999999999999994</v>
      </c>
      <c r="S2289">
        <f t="shared" si="744"/>
        <v>-1.8539745962155609</v>
      </c>
      <c r="U2289">
        <f t="shared" si="782"/>
        <v>-7</v>
      </c>
      <c r="X2289">
        <f t="shared" si="745"/>
        <v>-9.3833939954901346</v>
      </c>
      <c r="Z2289">
        <f t="shared" si="783"/>
        <v>-0.64278760968653925</v>
      </c>
      <c r="AA2289">
        <f t="shared" si="746"/>
        <v>-2.7307201535757955</v>
      </c>
      <c r="AB2289">
        <f t="shared" si="784"/>
        <v>136</v>
      </c>
      <c r="AC2289">
        <f t="shared" si="785"/>
        <v>-10</v>
      </c>
      <c r="AE2289">
        <f t="shared" si="747"/>
        <v>-8.4794981488239323</v>
      </c>
      <c r="AG2289">
        <f t="shared" si="786"/>
        <v>-0.76604444311897801</v>
      </c>
      <c r="AH2289">
        <f t="shared" si="748"/>
        <v>-3.524494160880701</v>
      </c>
      <c r="AJ2289">
        <f t="shared" si="787"/>
        <v>-12</v>
      </c>
      <c r="AL2289">
        <f t="shared" si="749"/>
        <v>-6.3761020317433292</v>
      </c>
      <c r="AN2289">
        <f t="shared" si="788"/>
        <v>-0.8660254037844386</v>
      </c>
      <c r="AO2289">
        <f t="shared" si="750"/>
        <v>-4.2111781965873449</v>
      </c>
      <c r="AP2289">
        <f t="shared" si="751"/>
        <v>136</v>
      </c>
      <c r="AQ2289">
        <f t="shared" si="789"/>
        <v>-15</v>
      </c>
      <c r="AS2289">
        <f t="shared" si="752"/>
        <v>-3.8619594257254026</v>
      </c>
      <c r="AU2289">
        <f t="shared" si="790"/>
        <v>-0.93969262078590832</v>
      </c>
      <c r="AV2289">
        <f t="shared" si="753"/>
        <v>-4.7699077137496735</v>
      </c>
      <c r="AX2289">
        <f t="shared" si="791"/>
        <v>-18</v>
      </c>
      <c r="AZ2289">
        <f t="shared" si="754"/>
        <v>-7.136236504873715E-2</v>
      </c>
      <c r="BB2289">
        <f t="shared" si="792"/>
        <v>-0.98480775301220802</v>
      </c>
      <c r="BC2289">
        <f t="shared" si="755"/>
        <v>-5.1837059987194811</v>
      </c>
      <c r="BE2289">
        <f t="shared" si="793"/>
        <v>-21</v>
      </c>
      <c r="BG2289">
        <f t="shared" si="756"/>
        <v>5.7868969256944878</v>
      </c>
      <c r="BI2289">
        <f t="shared" si="794"/>
        <v>0</v>
      </c>
      <c r="BJ2289">
        <f t="shared" si="757"/>
        <v>1</v>
      </c>
      <c r="BL2289" t="e">
        <f t="shared" si="795"/>
        <v>#DIV/0!</v>
      </c>
      <c r="BN2289" t="e">
        <f t="shared" si="758"/>
        <v>#DIV/0!</v>
      </c>
      <c r="EL2289">
        <v>136</v>
      </c>
      <c r="EM2289">
        <f t="shared" si="759"/>
        <v>-285.7513075690336</v>
      </c>
      <c r="EN2289">
        <f t="shared" si="796"/>
        <v>3.3599999999999723</v>
      </c>
      <c r="EO2289" s="8">
        <f t="shared" si="797"/>
        <v>2</v>
      </c>
      <c r="EQ2289">
        <f t="shared" si="798"/>
        <v>0.17364817766693033</v>
      </c>
      <c r="ER2289">
        <f t="shared" si="760"/>
        <v>0.9986996072255625</v>
      </c>
      <c r="ES2289">
        <f t="shared" si="761"/>
        <v>-9.4692352970264508</v>
      </c>
      <c r="ET2289">
        <f t="shared" si="822"/>
        <v>17.660257631345079</v>
      </c>
      <c r="EU2289" s="8">
        <f t="shared" si="799"/>
        <v>4</v>
      </c>
      <c r="EW2289">
        <f t="shared" si="800"/>
        <v>0.34202014332566871</v>
      </c>
      <c r="EX2289">
        <f t="shared" si="762"/>
        <v>0.99441584371801539</v>
      </c>
      <c r="EZ2289">
        <f t="shared" si="763"/>
        <v>17.286082959411889</v>
      </c>
      <c r="FB2289" s="8">
        <f t="shared" si="818"/>
        <v>6</v>
      </c>
      <c r="FD2289">
        <f t="shared" si="801"/>
        <v>0.49999999999999994</v>
      </c>
      <c r="FE2289">
        <f t="shared" si="764"/>
        <v>0.9860254037844387</v>
      </c>
      <c r="FG2289">
        <f t="shared" si="765"/>
        <v>16.670248639404857</v>
      </c>
      <c r="FI2289" s="8">
        <f t="shared" si="802"/>
        <v>9</v>
      </c>
      <c r="FK2289">
        <f t="shared" si="803"/>
        <v>0.64278760968653925</v>
      </c>
      <c r="FL2289">
        <f t="shared" si="766"/>
        <v>0.9974479826061321</v>
      </c>
      <c r="FN2289">
        <f t="shared" si="767"/>
        <v>22.223152266939049</v>
      </c>
      <c r="FP2289" s="8">
        <f t="shared" si="804"/>
        <v>11</v>
      </c>
      <c r="FQ2289" s="8">
        <f t="shared" si="805"/>
        <v>53</v>
      </c>
      <c r="FR2289">
        <f t="shared" si="806"/>
        <v>0.76604444311897801</v>
      </c>
      <c r="FS2289">
        <f t="shared" si="768"/>
        <v>0.97984716465888966</v>
      </c>
      <c r="FT2289" t="e">
        <f t="shared" si="769"/>
        <v>#NUM!</v>
      </c>
      <c r="FU2289" t="e">
        <f t="shared" si="807"/>
        <v>#NUM!</v>
      </c>
      <c r="FW2289" s="8">
        <f t="shared" si="808"/>
        <v>14</v>
      </c>
      <c r="FY2289">
        <f t="shared" si="809"/>
        <v>0.8660254037844386</v>
      </c>
      <c r="FZ2289">
        <f t="shared" si="770"/>
        <v>0.98497422611928565</v>
      </c>
      <c r="GB2289">
        <f t="shared" si="771"/>
        <v>20.014539984388406</v>
      </c>
      <c r="GD2289" s="8">
        <f t="shared" si="810"/>
        <v>17</v>
      </c>
      <c r="GF2289">
        <f t="shared" si="811"/>
        <v>0.93969262078590832</v>
      </c>
      <c r="GG2289">
        <f t="shared" si="772"/>
        <v>0.98101112546008662</v>
      </c>
      <c r="GI2289">
        <f t="shared" si="773"/>
        <v>19.840028985185313</v>
      </c>
      <c r="GK2289" s="8">
        <f t="shared" si="812"/>
        <v>20</v>
      </c>
      <c r="GM2289">
        <f t="shared" si="813"/>
        <v>0.98480775301220802</v>
      </c>
      <c r="GN2289">
        <f t="shared" si="774"/>
        <v>0.96149438007669685</v>
      </c>
      <c r="GP2289">
        <f t="shared" si="775"/>
        <v>18.023394859135646</v>
      </c>
      <c r="GR2289" s="8">
        <f t="shared" si="814"/>
        <v>20</v>
      </c>
      <c r="GT2289">
        <f t="shared" si="815"/>
        <v>0.98480775301220802</v>
      </c>
      <c r="GU2289">
        <f t="shared" si="776"/>
        <v>0.96149438007669685</v>
      </c>
      <c r="GW2289">
        <f t="shared" si="777"/>
        <v>18.023394859135646</v>
      </c>
      <c r="GY2289" s="8">
        <f t="shared" si="816"/>
        <v>25</v>
      </c>
      <c r="HA2289">
        <f t="shared" si="817"/>
        <v>1</v>
      </c>
      <c r="HB2289">
        <f t="shared" si="778"/>
        <v>1</v>
      </c>
      <c r="HD2289">
        <f t="shared" si="779"/>
        <v>25</v>
      </c>
    </row>
    <row r="2290" spans="1:212" x14ac:dyDescent="0.2">
      <c r="A2290">
        <v>137</v>
      </c>
      <c r="B2290">
        <f t="shared" si="739"/>
        <v>137</v>
      </c>
      <c r="C2290">
        <f t="shared" si="821"/>
        <v>-0.17364817766693033</v>
      </c>
      <c r="D2290">
        <f t="shared" si="738"/>
        <v>0.96396997169217635</v>
      </c>
      <c r="E2290">
        <f t="shared" si="780"/>
        <v>3</v>
      </c>
      <c r="G2290">
        <f t="shared" si="740"/>
        <v>-13.297418619832047</v>
      </c>
      <c r="M2290">
        <f t="shared" si="819"/>
        <v>-0.34202014332566871</v>
      </c>
      <c r="N2290">
        <f t="shared" si="741"/>
        <v>0.8712885921207747</v>
      </c>
      <c r="O2290">
        <f t="shared" si="781"/>
        <v>-5</v>
      </c>
      <c r="P2290">
        <f t="shared" si="742"/>
        <v>-10.872961333902383</v>
      </c>
      <c r="Q2290">
        <f t="shared" si="743"/>
        <v>-10.872961333902385</v>
      </c>
      <c r="R2290">
        <f t="shared" si="820"/>
        <v>-0.49999999999999994</v>
      </c>
      <c r="S2290">
        <f t="shared" si="744"/>
        <v>-1.873974596215561</v>
      </c>
      <c r="U2290">
        <f t="shared" si="782"/>
        <v>-7</v>
      </c>
      <c r="X2290">
        <f t="shared" si="745"/>
        <v>-9.3833939954901346</v>
      </c>
      <c r="Z2290">
        <f t="shared" si="783"/>
        <v>-0.64278760968653925</v>
      </c>
      <c r="AA2290">
        <f t="shared" si="746"/>
        <v>-2.7564316579632573</v>
      </c>
      <c r="AB2290">
        <f t="shared" si="784"/>
        <v>137</v>
      </c>
      <c r="AC2290">
        <f t="shared" si="785"/>
        <v>-10</v>
      </c>
      <c r="AE2290">
        <f t="shared" si="747"/>
        <v>-8.4794981488239323</v>
      </c>
      <c r="AG2290">
        <f t="shared" si="786"/>
        <v>-0.76604444311897801</v>
      </c>
      <c r="AH2290">
        <f t="shared" si="748"/>
        <v>-3.5551359386054604</v>
      </c>
      <c r="AJ2290">
        <f t="shared" si="787"/>
        <v>-12</v>
      </c>
      <c r="AL2290">
        <f t="shared" si="749"/>
        <v>-6.3761020317433292</v>
      </c>
      <c r="AN2290">
        <f t="shared" si="788"/>
        <v>-0.8660254037844386</v>
      </c>
      <c r="AO2290">
        <f t="shared" si="750"/>
        <v>-4.2458192127387226</v>
      </c>
      <c r="AP2290">
        <f t="shared" si="751"/>
        <v>137</v>
      </c>
      <c r="AQ2290">
        <f t="shared" si="789"/>
        <v>-15</v>
      </c>
      <c r="AS2290">
        <f t="shared" si="752"/>
        <v>-3.8619594257254026</v>
      </c>
      <c r="AU2290">
        <f t="shared" si="790"/>
        <v>-0.93969262078590832</v>
      </c>
      <c r="AV2290">
        <f t="shared" si="753"/>
        <v>-4.8074954185811096</v>
      </c>
      <c r="AX2290">
        <f t="shared" si="791"/>
        <v>-18</v>
      </c>
      <c r="AZ2290">
        <f t="shared" si="754"/>
        <v>-7.136236504873715E-2</v>
      </c>
      <c r="BB2290">
        <f t="shared" si="792"/>
        <v>-0.98480775301220802</v>
      </c>
      <c r="BC2290">
        <f t="shared" si="755"/>
        <v>-5.2230983088399698</v>
      </c>
      <c r="BE2290">
        <f t="shared" si="793"/>
        <v>-21</v>
      </c>
      <c r="BG2290">
        <f t="shared" si="756"/>
        <v>5.7868969256944878</v>
      </c>
      <c r="BI2290">
        <f t="shared" si="794"/>
        <v>0</v>
      </c>
      <c r="BJ2290">
        <f t="shared" si="757"/>
        <v>1</v>
      </c>
      <c r="BL2290" t="e">
        <f t="shared" si="795"/>
        <v>#DIV/0!</v>
      </c>
      <c r="BN2290" t="e">
        <f t="shared" si="758"/>
        <v>#DIV/0!</v>
      </c>
      <c r="EL2290">
        <v>137</v>
      </c>
      <c r="EM2290">
        <f t="shared" si="759"/>
        <v>-285.7513075690336</v>
      </c>
      <c r="EN2290">
        <f t="shared" si="796"/>
        <v>3.3699999999999721</v>
      </c>
      <c r="EO2290" s="8">
        <f t="shared" si="797"/>
        <v>2</v>
      </c>
      <c r="EQ2290">
        <f t="shared" si="798"/>
        <v>0.17364817766693033</v>
      </c>
      <c r="ER2290">
        <f t="shared" si="760"/>
        <v>0.9986996072255625</v>
      </c>
      <c r="ES2290">
        <f t="shared" si="761"/>
        <v>-9.4692352970264508</v>
      </c>
      <c r="ET2290">
        <f t="shared" si="822"/>
        <v>17.660257631345079</v>
      </c>
      <c r="EU2290" s="8">
        <f t="shared" si="799"/>
        <v>4</v>
      </c>
      <c r="EW2290">
        <f t="shared" si="800"/>
        <v>0.34202014332566871</v>
      </c>
      <c r="EX2290">
        <f t="shared" si="762"/>
        <v>0.99441584371801539</v>
      </c>
      <c r="EZ2290">
        <f t="shared" si="763"/>
        <v>17.286082959411889</v>
      </c>
      <c r="FB2290" s="8">
        <f t="shared" si="818"/>
        <v>6</v>
      </c>
      <c r="FD2290">
        <f t="shared" si="801"/>
        <v>0.49999999999999994</v>
      </c>
      <c r="FE2290">
        <f t="shared" si="764"/>
        <v>0.9860254037844387</v>
      </c>
      <c r="FG2290">
        <f t="shared" si="765"/>
        <v>16.670248639404857</v>
      </c>
      <c r="FI2290" s="8">
        <f t="shared" si="802"/>
        <v>9</v>
      </c>
      <c r="FK2290">
        <f t="shared" si="803"/>
        <v>0.64278760968653925</v>
      </c>
      <c r="FL2290">
        <f t="shared" si="766"/>
        <v>0.9974479826061321</v>
      </c>
      <c r="FN2290">
        <f t="shared" si="767"/>
        <v>22.223152266939049</v>
      </c>
      <c r="FP2290" s="8">
        <f t="shared" si="804"/>
        <v>11</v>
      </c>
      <c r="FQ2290" s="8">
        <f t="shared" si="805"/>
        <v>53</v>
      </c>
      <c r="FR2290">
        <f t="shared" si="806"/>
        <v>0.76604444311897801</v>
      </c>
      <c r="FS2290">
        <f t="shared" si="768"/>
        <v>0.97984716465888966</v>
      </c>
      <c r="FT2290" t="e">
        <f t="shared" si="769"/>
        <v>#NUM!</v>
      </c>
      <c r="FU2290" t="e">
        <f t="shared" si="807"/>
        <v>#NUM!</v>
      </c>
      <c r="FW2290" s="8">
        <f t="shared" si="808"/>
        <v>14</v>
      </c>
      <c r="FY2290">
        <f t="shared" si="809"/>
        <v>0.8660254037844386</v>
      </c>
      <c r="FZ2290">
        <f t="shared" si="770"/>
        <v>0.98497422611928565</v>
      </c>
      <c r="GB2290">
        <f t="shared" si="771"/>
        <v>20.014539984388406</v>
      </c>
      <c r="GD2290" s="8">
        <f t="shared" si="810"/>
        <v>17</v>
      </c>
      <c r="GF2290">
        <f t="shared" si="811"/>
        <v>0.93969262078590832</v>
      </c>
      <c r="GG2290">
        <f t="shared" si="772"/>
        <v>0.98101112546008662</v>
      </c>
      <c r="GI2290">
        <f t="shared" si="773"/>
        <v>19.840028985185313</v>
      </c>
      <c r="GK2290" s="8">
        <f t="shared" si="812"/>
        <v>20</v>
      </c>
      <c r="GM2290">
        <f t="shared" si="813"/>
        <v>0.98480775301220802</v>
      </c>
      <c r="GN2290">
        <f t="shared" si="774"/>
        <v>0.96149438007669685</v>
      </c>
      <c r="GP2290">
        <f t="shared" si="775"/>
        <v>18.023394859135646</v>
      </c>
      <c r="GR2290" s="8">
        <f t="shared" si="814"/>
        <v>20</v>
      </c>
      <c r="GT2290">
        <f t="shared" si="815"/>
        <v>0.98480775301220802</v>
      </c>
      <c r="GU2290">
        <f t="shared" si="776"/>
        <v>0.96149438007669685</v>
      </c>
      <c r="GW2290">
        <f t="shared" si="777"/>
        <v>18.023394859135646</v>
      </c>
      <c r="GY2290" s="8">
        <f t="shared" si="816"/>
        <v>25</v>
      </c>
      <c r="HA2290">
        <f t="shared" si="817"/>
        <v>1</v>
      </c>
      <c r="HB2290">
        <f t="shared" si="778"/>
        <v>1</v>
      </c>
      <c r="HD2290">
        <f t="shared" si="779"/>
        <v>25</v>
      </c>
    </row>
    <row r="2291" spans="1:212" x14ac:dyDescent="0.2">
      <c r="A2291">
        <v>138</v>
      </c>
      <c r="B2291">
        <f t="shared" si="739"/>
        <v>138</v>
      </c>
      <c r="C2291">
        <f t="shared" si="821"/>
        <v>-0.17364817766693033</v>
      </c>
      <c r="D2291">
        <f t="shared" si="738"/>
        <v>0.96396997169217635</v>
      </c>
      <c r="E2291">
        <f t="shared" si="780"/>
        <v>3</v>
      </c>
      <c r="G2291">
        <f t="shared" si="740"/>
        <v>-13.297418619832047</v>
      </c>
      <c r="M2291">
        <f t="shared" si="819"/>
        <v>-0.34202014332566871</v>
      </c>
      <c r="N2291">
        <f t="shared" si="741"/>
        <v>0.8712885921207747</v>
      </c>
      <c r="O2291">
        <f t="shared" si="781"/>
        <v>-5</v>
      </c>
      <c r="P2291">
        <f t="shared" si="742"/>
        <v>-10.872961333902383</v>
      </c>
      <c r="Q2291">
        <f t="shared" si="743"/>
        <v>-10.872961333902385</v>
      </c>
      <c r="R2291">
        <f t="shared" si="820"/>
        <v>-0.49999999999999994</v>
      </c>
      <c r="S2291">
        <f t="shared" si="744"/>
        <v>-1.893974596215561</v>
      </c>
      <c r="U2291">
        <f t="shared" si="782"/>
        <v>-7</v>
      </c>
      <c r="X2291">
        <f t="shared" si="745"/>
        <v>-9.3833939954901346</v>
      </c>
      <c r="Z2291">
        <f t="shared" si="783"/>
        <v>-0.64278760968653925</v>
      </c>
      <c r="AA2291">
        <f t="shared" si="746"/>
        <v>-2.7821431623507187</v>
      </c>
      <c r="AB2291">
        <f t="shared" si="784"/>
        <v>138</v>
      </c>
      <c r="AC2291">
        <f t="shared" si="785"/>
        <v>-10</v>
      </c>
      <c r="AE2291">
        <f t="shared" si="747"/>
        <v>-8.4794981488239323</v>
      </c>
      <c r="AG2291">
        <f t="shared" si="786"/>
        <v>-0.76604444311897801</v>
      </c>
      <c r="AH2291">
        <f t="shared" si="748"/>
        <v>-3.5857777163302189</v>
      </c>
      <c r="AJ2291">
        <f t="shared" si="787"/>
        <v>-12</v>
      </c>
      <c r="AL2291">
        <f t="shared" si="749"/>
        <v>-6.3761020317433292</v>
      </c>
      <c r="AN2291">
        <f t="shared" si="788"/>
        <v>-0.8660254037844386</v>
      </c>
      <c r="AO2291">
        <f t="shared" si="750"/>
        <v>-4.2804602288901004</v>
      </c>
      <c r="AP2291">
        <f t="shared" si="751"/>
        <v>138</v>
      </c>
      <c r="AQ2291">
        <f t="shared" si="789"/>
        <v>-15</v>
      </c>
      <c r="AS2291">
        <f t="shared" si="752"/>
        <v>-3.8619594257254026</v>
      </c>
      <c r="AU2291">
        <f t="shared" si="790"/>
        <v>-0.93969262078590832</v>
      </c>
      <c r="AV2291">
        <f t="shared" si="753"/>
        <v>-4.8450831234125458</v>
      </c>
      <c r="AX2291">
        <f t="shared" si="791"/>
        <v>-18</v>
      </c>
      <c r="AZ2291">
        <f t="shared" si="754"/>
        <v>-7.136236504873715E-2</v>
      </c>
      <c r="BB2291">
        <f t="shared" si="792"/>
        <v>-0.98480775301220802</v>
      </c>
      <c r="BC2291">
        <f t="shared" si="755"/>
        <v>-5.2624906189604586</v>
      </c>
      <c r="BE2291">
        <f t="shared" si="793"/>
        <v>-21</v>
      </c>
      <c r="BG2291">
        <f t="shared" si="756"/>
        <v>5.7868969256944878</v>
      </c>
      <c r="BI2291">
        <f t="shared" si="794"/>
        <v>0</v>
      </c>
      <c r="BJ2291">
        <f t="shared" si="757"/>
        <v>1</v>
      </c>
      <c r="BL2291" t="e">
        <f t="shared" si="795"/>
        <v>#DIV/0!</v>
      </c>
      <c r="BN2291" t="e">
        <f t="shared" si="758"/>
        <v>#DIV/0!</v>
      </c>
      <c r="EL2291">
        <v>138</v>
      </c>
      <c r="EM2291">
        <f t="shared" si="759"/>
        <v>-285.7513075690336</v>
      </c>
      <c r="EN2291">
        <f t="shared" si="796"/>
        <v>3.3799999999999719</v>
      </c>
      <c r="EO2291" s="8">
        <f t="shared" si="797"/>
        <v>2</v>
      </c>
      <c r="EQ2291">
        <f t="shared" si="798"/>
        <v>0.17364817766693033</v>
      </c>
      <c r="ER2291">
        <f t="shared" si="760"/>
        <v>0.9986996072255625</v>
      </c>
      <c r="ES2291">
        <f t="shared" si="761"/>
        <v>-9.4692352970264508</v>
      </c>
      <c r="ET2291">
        <f t="shared" si="822"/>
        <v>17.660257631345079</v>
      </c>
      <c r="EU2291" s="8">
        <f t="shared" si="799"/>
        <v>4</v>
      </c>
      <c r="EW2291">
        <f t="shared" si="800"/>
        <v>0.34202014332566871</v>
      </c>
      <c r="EX2291">
        <f t="shared" si="762"/>
        <v>0.99441584371801539</v>
      </c>
      <c r="EZ2291">
        <f t="shared" si="763"/>
        <v>17.286082959411889</v>
      </c>
      <c r="FB2291" s="8">
        <f t="shared" si="818"/>
        <v>6</v>
      </c>
      <c r="FD2291">
        <f t="shared" si="801"/>
        <v>0.49999999999999994</v>
      </c>
      <c r="FE2291">
        <f t="shared" si="764"/>
        <v>0.9860254037844387</v>
      </c>
      <c r="FG2291">
        <f t="shared" si="765"/>
        <v>16.670248639404857</v>
      </c>
      <c r="FI2291" s="8">
        <f t="shared" si="802"/>
        <v>9</v>
      </c>
      <c r="FK2291">
        <f t="shared" si="803"/>
        <v>0.64278760968653925</v>
      </c>
      <c r="FL2291">
        <f t="shared" si="766"/>
        <v>0.9974479826061321</v>
      </c>
      <c r="FN2291">
        <f t="shared" si="767"/>
        <v>22.223152266939049</v>
      </c>
      <c r="FP2291" s="8">
        <f t="shared" si="804"/>
        <v>11</v>
      </c>
      <c r="FQ2291" s="8">
        <f t="shared" si="805"/>
        <v>53</v>
      </c>
      <c r="FR2291">
        <f t="shared" si="806"/>
        <v>0.76604444311897801</v>
      </c>
      <c r="FS2291">
        <f t="shared" si="768"/>
        <v>0.97984716465888966</v>
      </c>
      <c r="FT2291" t="e">
        <f t="shared" si="769"/>
        <v>#NUM!</v>
      </c>
      <c r="FU2291" t="e">
        <f t="shared" si="807"/>
        <v>#NUM!</v>
      </c>
      <c r="FW2291" s="8">
        <f t="shared" si="808"/>
        <v>14</v>
      </c>
      <c r="FY2291">
        <f t="shared" si="809"/>
        <v>0.8660254037844386</v>
      </c>
      <c r="FZ2291">
        <f t="shared" si="770"/>
        <v>0.98497422611928565</v>
      </c>
      <c r="GB2291">
        <f t="shared" si="771"/>
        <v>20.014539984388406</v>
      </c>
      <c r="GD2291" s="8">
        <f t="shared" si="810"/>
        <v>17</v>
      </c>
      <c r="GF2291">
        <f t="shared" si="811"/>
        <v>0.93969262078590832</v>
      </c>
      <c r="GG2291">
        <f t="shared" si="772"/>
        <v>0.98101112546008662</v>
      </c>
      <c r="GI2291">
        <f t="shared" si="773"/>
        <v>19.840028985185313</v>
      </c>
      <c r="GK2291" s="8">
        <f t="shared" si="812"/>
        <v>20</v>
      </c>
      <c r="GM2291">
        <f t="shared" si="813"/>
        <v>0.98480775301220802</v>
      </c>
      <c r="GN2291">
        <f t="shared" si="774"/>
        <v>0.96149438007669685</v>
      </c>
      <c r="GP2291">
        <f t="shared" si="775"/>
        <v>18.023394859135646</v>
      </c>
      <c r="GR2291" s="8">
        <f t="shared" si="814"/>
        <v>20</v>
      </c>
      <c r="GT2291">
        <f t="shared" si="815"/>
        <v>0.98480775301220802</v>
      </c>
      <c r="GU2291">
        <f t="shared" si="776"/>
        <v>0.96149438007669685</v>
      </c>
      <c r="GW2291">
        <f t="shared" si="777"/>
        <v>18.023394859135646</v>
      </c>
      <c r="GY2291" s="8">
        <f t="shared" si="816"/>
        <v>25</v>
      </c>
      <c r="HA2291">
        <f t="shared" si="817"/>
        <v>1</v>
      </c>
      <c r="HB2291">
        <f t="shared" si="778"/>
        <v>1</v>
      </c>
      <c r="HD2291">
        <f t="shared" si="779"/>
        <v>25</v>
      </c>
    </row>
    <row r="2292" spans="1:212" x14ac:dyDescent="0.2">
      <c r="A2292">
        <v>139</v>
      </c>
      <c r="B2292">
        <f t="shared" si="739"/>
        <v>139</v>
      </c>
      <c r="C2292">
        <f t="shared" si="821"/>
        <v>-0.17364817766693033</v>
      </c>
      <c r="D2292">
        <f t="shared" si="738"/>
        <v>0.96396997169217635</v>
      </c>
      <c r="E2292">
        <f t="shared" si="780"/>
        <v>3</v>
      </c>
      <c r="G2292">
        <f t="shared" si="740"/>
        <v>-13.297418619832047</v>
      </c>
      <c r="M2292">
        <f t="shared" si="819"/>
        <v>-0.34202014332566871</v>
      </c>
      <c r="N2292">
        <f t="shared" si="741"/>
        <v>0.8712885921207747</v>
      </c>
      <c r="O2292">
        <f t="shared" si="781"/>
        <v>-5</v>
      </c>
      <c r="P2292">
        <f t="shared" si="742"/>
        <v>-10.872961333902383</v>
      </c>
      <c r="Q2292">
        <f t="shared" si="743"/>
        <v>-10.872961333902385</v>
      </c>
      <c r="R2292">
        <f t="shared" si="820"/>
        <v>-0.49999999999999994</v>
      </c>
      <c r="S2292">
        <f t="shared" si="744"/>
        <v>-1.9139745962155605</v>
      </c>
      <c r="U2292">
        <f t="shared" si="782"/>
        <v>-7</v>
      </c>
      <c r="X2292">
        <f t="shared" si="745"/>
        <v>-9.3833939954901346</v>
      </c>
      <c r="Z2292">
        <f t="shared" si="783"/>
        <v>-0.64278760968653925</v>
      </c>
      <c r="AA2292">
        <f t="shared" si="746"/>
        <v>-2.8078546667381801</v>
      </c>
      <c r="AB2292">
        <f t="shared" si="784"/>
        <v>139</v>
      </c>
      <c r="AC2292">
        <f t="shared" si="785"/>
        <v>-10</v>
      </c>
      <c r="AE2292">
        <f t="shared" si="747"/>
        <v>-8.4794981488239323</v>
      </c>
      <c r="AG2292">
        <f t="shared" si="786"/>
        <v>-0.76604444311897801</v>
      </c>
      <c r="AH2292">
        <f t="shared" si="748"/>
        <v>-3.6164194940549783</v>
      </c>
      <c r="AJ2292">
        <f t="shared" si="787"/>
        <v>-12</v>
      </c>
      <c r="AL2292">
        <f t="shared" si="749"/>
        <v>-6.3761020317433292</v>
      </c>
      <c r="AN2292">
        <f t="shared" si="788"/>
        <v>-0.8660254037844386</v>
      </c>
      <c r="AO2292">
        <f t="shared" si="750"/>
        <v>-4.3151012450414781</v>
      </c>
      <c r="AP2292">
        <f t="shared" si="751"/>
        <v>139</v>
      </c>
      <c r="AQ2292">
        <f t="shared" si="789"/>
        <v>-15</v>
      </c>
      <c r="AS2292">
        <f t="shared" si="752"/>
        <v>-3.8619594257254026</v>
      </c>
      <c r="AU2292">
        <f t="shared" si="790"/>
        <v>-0.93969262078590832</v>
      </c>
      <c r="AV2292">
        <f t="shared" si="753"/>
        <v>-4.8826708282439819</v>
      </c>
      <c r="AX2292">
        <f t="shared" si="791"/>
        <v>-18</v>
      </c>
      <c r="AZ2292">
        <f t="shared" si="754"/>
        <v>-7.136236504873715E-2</v>
      </c>
      <c r="BB2292">
        <f t="shared" si="792"/>
        <v>-0.98480775301220802</v>
      </c>
      <c r="BC2292">
        <f t="shared" si="755"/>
        <v>-5.3018829290809464</v>
      </c>
      <c r="BE2292">
        <f t="shared" si="793"/>
        <v>-21</v>
      </c>
      <c r="BG2292">
        <f t="shared" si="756"/>
        <v>5.7868969256944878</v>
      </c>
      <c r="BI2292">
        <f t="shared" si="794"/>
        <v>0</v>
      </c>
      <c r="BJ2292">
        <f t="shared" si="757"/>
        <v>1</v>
      </c>
      <c r="BL2292" t="e">
        <f t="shared" si="795"/>
        <v>#DIV/0!</v>
      </c>
      <c r="BN2292" t="e">
        <f t="shared" si="758"/>
        <v>#DIV/0!</v>
      </c>
      <c r="EL2292">
        <v>139</v>
      </c>
      <c r="EM2292">
        <f t="shared" si="759"/>
        <v>-285.7513075690336</v>
      </c>
      <c r="EN2292">
        <f t="shared" si="796"/>
        <v>3.3899999999999717</v>
      </c>
      <c r="EO2292" s="8">
        <f t="shared" si="797"/>
        <v>2</v>
      </c>
      <c r="EQ2292">
        <f t="shared" si="798"/>
        <v>0.17364817766693033</v>
      </c>
      <c r="ER2292">
        <f t="shared" si="760"/>
        <v>0.9986996072255625</v>
      </c>
      <c r="ES2292">
        <f t="shared" si="761"/>
        <v>-9.4692352970264508</v>
      </c>
      <c r="ET2292">
        <f t="shared" si="822"/>
        <v>17.660257631345079</v>
      </c>
      <c r="EU2292" s="8">
        <f t="shared" si="799"/>
        <v>4</v>
      </c>
      <c r="EW2292">
        <f t="shared" si="800"/>
        <v>0.34202014332566871</v>
      </c>
      <c r="EX2292">
        <f t="shared" si="762"/>
        <v>0.99441584371801539</v>
      </c>
      <c r="EZ2292">
        <f t="shared" si="763"/>
        <v>17.286082959411889</v>
      </c>
      <c r="FB2292" s="8">
        <f t="shared" si="818"/>
        <v>6</v>
      </c>
      <c r="FD2292">
        <f t="shared" si="801"/>
        <v>0.49999999999999994</v>
      </c>
      <c r="FE2292">
        <f t="shared" si="764"/>
        <v>0.9860254037844387</v>
      </c>
      <c r="FG2292">
        <f t="shared" si="765"/>
        <v>16.670248639404857</v>
      </c>
      <c r="FI2292" s="8">
        <f t="shared" si="802"/>
        <v>9</v>
      </c>
      <c r="FK2292">
        <f t="shared" si="803"/>
        <v>0.64278760968653925</v>
      </c>
      <c r="FL2292">
        <f t="shared" si="766"/>
        <v>0.9974479826061321</v>
      </c>
      <c r="FN2292">
        <f t="shared" si="767"/>
        <v>22.223152266939049</v>
      </c>
      <c r="FP2292" s="8">
        <f t="shared" si="804"/>
        <v>11</v>
      </c>
      <c r="FQ2292" s="8">
        <f t="shared" si="805"/>
        <v>53</v>
      </c>
      <c r="FR2292">
        <f t="shared" si="806"/>
        <v>0.76604444311897801</v>
      </c>
      <c r="FS2292">
        <f t="shared" si="768"/>
        <v>0.97984716465888966</v>
      </c>
      <c r="FT2292" t="e">
        <f t="shared" si="769"/>
        <v>#NUM!</v>
      </c>
      <c r="FU2292" t="e">
        <f t="shared" si="807"/>
        <v>#NUM!</v>
      </c>
      <c r="FW2292" s="8">
        <f t="shared" si="808"/>
        <v>14</v>
      </c>
      <c r="FY2292">
        <f t="shared" si="809"/>
        <v>0.8660254037844386</v>
      </c>
      <c r="FZ2292">
        <f t="shared" si="770"/>
        <v>0.98497422611928565</v>
      </c>
      <c r="GB2292">
        <f t="shared" si="771"/>
        <v>20.014539984388406</v>
      </c>
      <c r="GD2292" s="8">
        <f t="shared" si="810"/>
        <v>17</v>
      </c>
      <c r="GF2292">
        <f t="shared" si="811"/>
        <v>0.93969262078590832</v>
      </c>
      <c r="GG2292">
        <f t="shared" si="772"/>
        <v>0.98101112546008662</v>
      </c>
      <c r="GI2292">
        <f t="shared" si="773"/>
        <v>19.840028985185313</v>
      </c>
      <c r="GK2292" s="8">
        <f t="shared" si="812"/>
        <v>20</v>
      </c>
      <c r="GM2292">
        <f t="shared" si="813"/>
        <v>0.98480775301220802</v>
      </c>
      <c r="GN2292">
        <f t="shared" si="774"/>
        <v>0.96149438007669685</v>
      </c>
      <c r="GP2292">
        <f t="shared" si="775"/>
        <v>18.023394859135646</v>
      </c>
      <c r="GR2292" s="8">
        <f t="shared" si="814"/>
        <v>20</v>
      </c>
      <c r="GT2292">
        <f t="shared" si="815"/>
        <v>0.98480775301220802</v>
      </c>
      <c r="GU2292">
        <f t="shared" si="776"/>
        <v>0.96149438007669685</v>
      </c>
      <c r="GW2292">
        <f t="shared" si="777"/>
        <v>18.023394859135646</v>
      </c>
      <c r="GY2292" s="8">
        <f t="shared" si="816"/>
        <v>25</v>
      </c>
      <c r="HA2292">
        <f t="shared" si="817"/>
        <v>1</v>
      </c>
      <c r="HB2292">
        <f t="shared" si="778"/>
        <v>1</v>
      </c>
      <c r="HD2292">
        <f t="shared" si="779"/>
        <v>25</v>
      </c>
    </row>
    <row r="2293" spans="1:212" x14ac:dyDescent="0.2">
      <c r="A2293">
        <v>140</v>
      </c>
      <c r="B2293">
        <f t="shared" si="739"/>
        <v>140</v>
      </c>
      <c r="C2293">
        <f t="shared" si="821"/>
        <v>-0.17364817766693033</v>
      </c>
      <c r="D2293">
        <f t="shared" si="738"/>
        <v>0.96396997169217635</v>
      </c>
      <c r="E2293">
        <f t="shared" si="780"/>
        <v>3</v>
      </c>
      <c r="G2293">
        <f t="shared" si="740"/>
        <v>-13.297418619832047</v>
      </c>
      <c r="M2293">
        <f t="shared" si="819"/>
        <v>-0.34202014332566871</v>
      </c>
      <c r="N2293">
        <f t="shared" si="741"/>
        <v>0.8712885921207747</v>
      </c>
      <c r="O2293">
        <f t="shared" si="781"/>
        <v>-5</v>
      </c>
      <c r="P2293">
        <f t="shared" si="742"/>
        <v>-10.872961333902383</v>
      </c>
      <c r="Q2293">
        <f t="shared" si="743"/>
        <v>-10.872961333902385</v>
      </c>
      <c r="R2293">
        <f t="shared" si="820"/>
        <v>-0.49999999999999994</v>
      </c>
      <c r="S2293">
        <f t="shared" si="744"/>
        <v>-1.9339745962155606</v>
      </c>
      <c r="U2293">
        <f t="shared" si="782"/>
        <v>-7</v>
      </c>
      <c r="X2293">
        <f t="shared" si="745"/>
        <v>-9.3833939954901346</v>
      </c>
      <c r="Z2293">
        <f t="shared" si="783"/>
        <v>-0.64278760968653925</v>
      </c>
      <c r="AA2293">
        <f t="shared" si="746"/>
        <v>-2.8335661711256419</v>
      </c>
      <c r="AB2293">
        <f t="shared" si="784"/>
        <v>140</v>
      </c>
      <c r="AC2293">
        <f t="shared" si="785"/>
        <v>-10</v>
      </c>
      <c r="AE2293">
        <f t="shared" si="747"/>
        <v>-8.4794981488239323</v>
      </c>
      <c r="AG2293">
        <f t="shared" si="786"/>
        <v>-0.76604444311897801</v>
      </c>
      <c r="AH2293">
        <f t="shared" si="748"/>
        <v>-3.6470612717797377</v>
      </c>
      <c r="AJ2293">
        <f t="shared" si="787"/>
        <v>-12</v>
      </c>
      <c r="AL2293">
        <f t="shared" si="749"/>
        <v>-6.3761020317433292</v>
      </c>
      <c r="AN2293">
        <f t="shared" si="788"/>
        <v>-0.8660254037844386</v>
      </c>
      <c r="AO2293">
        <f t="shared" si="750"/>
        <v>-4.3497422611928558</v>
      </c>
      <c r="AP2293">
        <f t="shared" si="751"/>
        <v>140</v>
      </c>
      <c r="AQ2293">
        <f t="shared" si="789"/>
        <v>-15</v>
      </c>
      <c r="AS2293">
        <f t="shared" si="752"/>
        <v>-3.8619594257254026</v>
      </c>
      <c r="AU2293">
        <f t="shared" si="790"/>
        <v>-0.93969262078590832</v>
      </c>
      <c r="AV2293">
        <f t="shared" si="753"/>
        <v>-4.9202585330754189</v>
      </c>
      <c r="AX2293">
        <f t="shared" si="791"/>
        <v>-18</v>
      </c>
      <c r="AZ2293">
        <f t="shared" si="754"/>
        <v>-7.136236504873715E-2</v>
      </c>
      <c r="BB2293">
        <f t="shared" si="792"/>
        <v>-0.98480775301220802</v>
      </c>
      <c r="BC2293">
        <f t="shared" si="755"/>
        <v>-5.3412752392014351</v>
      </c>
      <c r="BE2293">
        <f t="shared" si="793"/>
        <v>-21</v>
      </c>
      <c r="BG2293">
        <f t="shared" si="756"/>
        <v>5.7868969256944878</v>
      </c>
      <c r="BI2293">
        <f t="shared" si="794"/>
        <v>0</v>
      </c>
      <c r="BJ2293">
        <f t="shared" si="757"/>
        <v>1</v>
      </c>
      <c r="BL2293" t="e">
        <f t="shared" si="795"/>
        <v>#DIV/0!</v>
      </c>
      <c r="BN2293" t="e">
        <f t="shared" si="758"/>
        <v>#DIV/0!</v>
      </c>
      <c r="EK2293">
        <v>1.0008866901971853</v>
      </c>
      <c r="EL2293">
        <v>140</v>
      </c>
      <c r="EM2293">
        <f t="shared" si="759"/>
        <v>-285.7513075690336</v>
      </c>
      <c r="EN2293">
        <f t="shared" si="796"/>
        <v>3.3999999999999715</v>
      </c>
      <c r="EO2293" s="8">
        <f t="shared" si="797"/>
        <v>2</v>
      </c>
      <c r="EQ2293">
        <f t="shared" si="798"/>
        <v>0.17364817766693033</v>
      </c>
      <c r="ER2293">
        <f t="shared" si="760"/>
        <v>0.9986996072255625</v>
      </c>
      <c r="ES2293">
        <f t="shared" si="761"/>
        <v>-9.4692352970264508</v>
      </c>
      <c r="ET2293">
        <f t="shared" si="822"/>
        <v>17.660257631345079</v>
      </c>
      <c r="EU2293" s="8">
        <f t="shared" si="799"/>
        <v>4</v>
      </c>
      <c r="EW2293">
        <f t="shared" si="800"/>
        <v>0.34202014332566871</v>
      </c>
      <c r="EX2293">
        <f t="shared" si="762"/>
        <v>0.99441584371801539</v>
      </c>
      <c r="EZ2293">
        <f t="shared" si="763"/>
        <v>17.286082959411889</v>
      </c>
      <c r="FB2293" s="8">
        <f t="shared" si="818"/>
        <v>6</v>
      </c>
      <c r="FD2293">
        <f t="shared" si="801"/>
        <v>0.49999999999999994</v>
      </c>
      <c r="FE2293">
        <f t="shared" si="764"/>
        <v>0.9860254037844387</v>
      </c>
      <c r="FG2293">
        <f t="shared" si="765"/>
        <v>16.670248639404857</v>
      </c>
      <c r="FI2293" s="8">
        <f t="shared" si="802"/>
        <v>9</v>
      </c>
      <c r="FK2293">
        <f t="shared" si="803"/>
        <v>0.64278760968653925</v>
      </c>
      <c r="FL2293">
        <f t="shared" si="766"/>
        <v>0.9974479826061321</v>
      </c>
      <c r="FN2293">
        <f t="shared" si="767"/>
        <v>22.223152266939049</v>
      </c>
      <c r="FP2293" s="8">
        <f t="shared" si="804"/>
        <v>11</v>
      </c>
      <c r="FQ2293" s="8">
        <f t="shared" si="805"/>
        <v>53</v>
      </c>
      <c r="FR2293">
        <f t="shared" si="806"/>
        <v>0.76604444311897801</v>
      </c>
      <c r="FS2293">
        <f t="shared" si="768"/>
        <v>0.97984716465888966</v>
      </c>
      <c r="FT2293" t="e">
        <f t="shared" si="769"/>
        <v>#NUM!</v>
      </c>
      <c r="FU2293" t="e">
        <f t="shared" si="807"/>
        <v>#NUM!</v>
      </c>
      <c r="FW2293" s="8">
        <f t="shared" si="808"/>
        <v>14</v>
      </c>
      <c r="FY2293">
        <f t="shared" si="809"/>
        <v>0.8660254037844386</v>
      </c>
      <c r="FZ2293">
        <f t="shared" si="770"/>
        <v>0.98497422611928565</v>
      </c>
      <c r="GB2293">
        <f t="shared" si="771"/>
        <v>20.014539984388406</v>
      </c>
      <c r="GD2293" s="8">
        <f t="shared" si="810"/>
        <v>17</v>
      </c>
      <c r="GF2293">
        <f t="shared" si="811"/>
        <v>0.93969262078590832</v>
      </c>
      <c r="GG2293">
        <f t="shared" si="772"/>
        <v>0.98101112546008662</v>
      </c>
      <c r="GI2293">
        <f t="shared" si="773"/>
        <v>19.840028985185313</v>
      </c>
      <c r="GK2293" s="8">
        <f t="shared" si="812"/>
        <v>20</v>
      </c>
      <c r="GM2293">
        <f t="shared" si="813"/>
        <v>0.98480775301220802</v>
      </c>
      <c r="GN2293">
        <f t="shared" si="774"/>
        <v>0.96149438007669685</v>
      </c>
      <c r="GP2293">
        <f t="shared" si="775"/>
        <v>18.023394859135646</v>
      </c>
      <c r="GR2293" s="8">
        <f t="shared" si="814"/>
        <v>20</v>
      </c>
      <c r="GT2293">
        <f t="shared" si="815"/>
        <v>0.98480775301220802</v>
      </c>
      <c r="GU2293">
        <f t="shared" si="776"/>
        <v>0.96149438007669685</v>
      </c>
      <c r="GW2293">
        <f t="shared" si="777"/>
        <v>18.023394859135646</v>
      </c>
      <c r="GY2293" s="8">
        <f t="shared" si="816"/>
        <v>25</v>
      </c>
      <c r="HA2293">
        <f t="shared" si="817"/>
        <v>1</v>
      </c>
      <c r="HB2293">
        <f t="shared" si="778"/>
        <v>1</v>
      </c>
      <c r="HD2293">
        <f t="shared" si="779"/>
        <v>25</v>
      </c>
    </row>
    <row r="2294" spans="1:212" x14ac:dyDescent="0.2">
      <c r="A2294">
        <v>141</v>
      </c>
      <c r="B2294">
        <f t="shared" si="739"/>
        <v>141</v>
      </c>
      <c r="C2294">
        <f t="shared" si="821"/>
        <v>-0.17364817766693033</v>
      </c>
      <c r="D2294">
        <f t="shared" si="738"/>
        <v>0.96396997169217635</v>
      </c>
      <c r="E2294">
        <f t="shared" si="780"/>
        <v>3</v>
      </c>
      <c r="G2294">
        <f t="shared" si="740"/>
        <v>-13.297418619832047</v>
      </c>
      <c r="M2294">
        <f t="shared" si="819"/>
        <v>-0.34202014332566871</v>
      </c>
      <c r="N2294">
        <f t="shared" si="741"/>
        <v>0.8712885921207747</v>
      </c>
      <c r="O2294">
        <f t="shared" si="781"/>
        <v>-5</v>
      </c>
      <c r="P2294">
        <f t="shared" si="742"/>
        <v>-10.872961333902383</v>
      </c>
      <c r="Q2294">
        <f t="shared" si="743"/>
        <v>-10.872961333902385</v>
      </c>
      <c r="R2294">
        <f t="shared" si="820"/>
        <v>-0.49999999999999994</v>
      </c>
      <c r="S2294">
        <f t="shared" si="744"/>
        <v>-1.9539745962155606</v>
      </c>
      <c r="U2294">
        <f t="shared" si="782"/>
        <v>-7</v>
      </c>
      <c r="X2294">
        <f t="shared" si="745"/>
        <v>-9.3833939954901346</v>
      </c>
      <c r="Z2294">
        <f t="shared" si="783"/>
        <v>-0.64278760968653925</v>
      </c>
      <c r="AA2294">
        <f t="shared" si="746"/>
        <v>-2.8592776755131033</v>
      </c>
      <c r="AB2294">
        <f t="shared" si="784"/>
        <v>141</v>
      </c>
      <c r="AC2294">
        <f t="shared" si="785"/>
        <v>-10</v>
      </c>
      <c r="AE2294">
        <f t="shared" si="747"/>
        <v>-8.4794981488239323</v>
      </c>
      <c r="AG2294">
        <f t="shared" si="786"/>
        <v>-0.76604444311897801</v>
      </c>
      <c r="AH2294">
        <f t="shared" si="748"/>
        <v>-3.6777030495044962</v>
      </c>
      <c r="AJ2294">
        <f t="shared" si="787"/>
        <v>-12</v>
      </c>
      <c r="AL2294">
        <f t="shared" si="749"/>
        <v>-6.3761020317433292</v>
      </c>
      <c r="AN2294">
        <f t="shared" si="788"/>
        <v>-0.8660254037844386</v>
      </c>
      <c r="AO2294">
        <f t="shared" si="750"/>
        <v>-4.3843832773442326</v>
      </c>
      <c r="AP2294">
        <f t="shared" si="751"/>
        <v>141</v>
      </c>
      <c r="AQ2294">
        <f t="shared" si="789"/>
        <v>-15</v>
      </c>
      <c r="AS2294">
        <f t="shared" si="752"/>
        <v>-3.8619594257254026</v>
      </c>
      <c r="AU2294">
        <f t="shared" si="790"/>
        <v>-0.93969262078590832</v>
      </c>
      <c r="AV2294">
        <f t="shared" si="753"/>
        <v>-4.9578462379068551</v>
      </c>
      <c r="AX2294">
        <f t="shared" si="791"/>
        <v>-18</v>
      </c>
      <c r="AZ2294">
        <f t="shared" si="754"/>
        <v>-7.136236504873715E-2</v>
      </c>
      <c r="BB2294">
        <f t="shared" si="792"/>
        <v>-0.98480775301220802</v>
      </c>
      <c r="BC2294">
        <f t="shared" si="755"/>
        <v>-5.3806675493219229</v>
      </c>
      <c r="BE2294">
        <f t="shared" si="793"/>
        <v>-21</v>
      </c>
      <c r="BG2294">
        <f t="shared" si="756"/>
        <v>5.7868969256944878</v>
      </c>
      <c r="BI2294">
        <f t="shared" si="794"/>
        <v>0</v>
      </c>
      <c r="BJ2294">
        <f t="shared" si="757"/>
        <v>1</v>
      </c>
      <c r="BL2294" t="e">
        <f t="shared" si="795"/>
        <v>#DIV/0!</v>
      </c>
      <c r="BN2294" t="e">
        <f t="shared" si="758"/>
        <v>#DIV/0!</v>
      </c>
      <c r="EK2294">
        <v>1.0045034409797344</v>
      </c>
      <c r="EL2294">
        <v>141</v>
      </c>
      <c r="EM2294">
        <f t="shared" si="759"/>
        <v>-285.7513075690336</v>
      </c>
      <c r="EN2294">
        <f t="shared" si="796"/>
        <v>3.4099999999999713</v>
      </c>
      <c r="EO2294" s="8">
        <f t="shared" si="797"/>
        <v>2</v>
      </c>
      <c r="EQ2294">
        <f t="shared" si="798"/>
        <v>0.17364817766693033</v>
      </c>
      <c r="ER2294">
        <f t="shared" si="760"/>
        <v>0.9986996072255625</v>
      </c>
      <c r="ES2294">
        <f t="shared" si="761"/>
        <v>-9.4692352970264508</v>
      </c>
      <c r="ET2294">
        <f t="shared" si="822"/>
        <v>17.660257631345079</v>
      </c>
      <c r="EU2294" s="8">
        <f t="shared" si="799"/>
        <v>4</v>
      </c>
      <c r="EW2294">
        <f t="shared" si="800"/>
        <v>0.34202014332566871</v>
      </c>
      <c r="EX2294">
        <f t="shared" si="762"/>
        <v>0.99441584371801539</v>
      </c>
      <c r="EZ2294">
        <f t="shared" si="763"/>
        <v>17.286082959411889</v>
      </c>
      <c r="FB2294" s="8">
        <f t="shared" si="818"/>
        <v>6</v>
      </c>
      <c r="FD2294">
        <f t="shared" si="801"/>
        <v>0.49999999999999994</v>
      </c>
      <c r="FE2294">
        <f t="shared" si="764"/>
        <v>0.9860254037844387</v>
      </c>
      <c r="FG2294">
        <f t="shared" si="765"/>
        <v>16.670248639404857</v>
      </c>
      <c r="FI2294" s="8">
        <f t="shared" si="802"/>
        <v>9</v>
      </c>
      <c r="FK2294">
        <f t="shared" si="803"/>
        <v>0.64278760968653925</v>
      </c>
      <c r="FL2294">
        <f t="shared" si="766"/>
        <v>0.9974479826061321</v>
      </c>
      <c r="FN2294">
        <f t="shared" si="767"/>
        <v>22.223152266939049</v>
      </c>
      <c r="FP2294" s="8">
        <f t="shared" si="804"/>
        <v>11</v>
      </c>
      <c r="FQ2294" s="8">
        <f t="shared" si="805"/>
        <v>53</v>
      </c>
      <c r="FR2294">
        <f t="shared" si="806"/>
        <v>0.76604444311897801</v>
      </c>
      <c r="FS2294">
        <f t="shared" si="768"/>
        <v>0.97984716465888966</v>
      </c>
      <c r="FT2294" t="e">
        <f t="shared" si="769"/>
        <v>#NUM!</v>
      </c>
      <c r="FU2294" t="e">
        <f t="shared" si="807"/>
        <v>#NUM!</v>
      </c>
      <c r="FW2294" s="8">
        <f t="shared" si="808"/>
        <v>14</v>
      </c>
      <c r="FY2294">
        <f t="shared" si="809"/>
        <v>0.8660254037844386</v>
      </c>
      <c r="FZ2294">
        <f t="shared" si="770"/>
        <v>0.98497422611928565</v>
      </c>
      <c r="GB2294">
        <f t="shared" si="771"/>
        <v>20.014539984388406</v>
      </c>
      <c r="GD2294" s="8">
        <f t="shared" si="810"/>
        <v>17</v>
      </c>
      <c r="GF2294">
        <f t="shared" si="811"/>
        <v>0.93969262078590832</v>
      </c>
      <c r="GG2294">
        <f t="shared" si="772"/>
        <v>0.98101112546008662</v>
      </c>
      <c r="GI2294">
        <f t="shared" si="773"/>
        <v>19.840028985185313</v>
      </c>
      <c r="GK2294" s="8">
        <f t="shared" si="812"/>
        <v>20</v>
      </c>
      <c r="GM2294">
        <f t="shared" si="813"/>
        <v>0.98480775301220802</v>
      </c>
      <c r="GN2294">
        <f t="shared" si="774"/>
        <v>0.96149438007669685</v>
      </c>
      <c r="GP2294">
        <f t="shared" si="775"/>
        <v>18.023394859135646</v>
      </c>
      <c r="GR2294" s="8">
        <f t="shared" si="814"/>
        <v>20</v>
      </c>
      <c r="GT2294">
        <f t="shared" si="815"/>
        <v>0.98480775301220802</v>
      </c>
      <c r="GU2294">
        <f t="shared" si="776"/>
        <v>0.96149438007669685</v>
      </c>
      <c r="GW2294">
        <f t="shared" si="777"/>
        <v>18.023394859135646</v>
      </c>
      <c r="GY2294" s="8">
        <f t="shared" si="816"/>
        <v>25</v>
      </c>
      <c r="HA2294">
        <f t="shared" si="817"/>
        <v>1</v>
      </c>
      <c r="HB2294">
        <f t="shared" si="778"/>
        <v>1</v>
      </c>
      <c r="HD2294">
        <f t="shared" si="779"/>
        <v>25</v>
      </c>
    </row>
    <row r="2295" spans="1:212" x14ac:dyDescent="0.2">
      <c r="A2295">
        <v>142</v>
      </c>
      <c r="B2295">
        <f t="shared" si="739"/>
        <v>142</v>
      </c>
      <c r="C2295">
        <f t="shared" si="821"/>
        <v>-0.17364817766693033</v>
      </c>
      <c r="D2295">
        <f t="shared" si="738"/>
        <v>0.96396997169217635</v>
      </c>
      <c r="E2295">
        <f t="shared" si="780"/>
        <v>3</v>
      </c>
      <c r="G2295">
        <f t="shared" si="740"/>
        <v>-13.297418619832047</v>
      </c>
      <c r="M2295">
        <f t="shared" si="819"/>
        <v>-0.34202014332566871</v>
      </c>
      <c r="N2295">
        <f t="shared" si="741"/>
        <v>0.8712885921207747</v>
      </c>
      <c r="O2295">
        <f t="shared" si="781"/>
        <v>-5</v>
      </c>
      <c r="P2295">
        <f t="shared" si="742"/>
        <v>-10.872961333902383</v>
      </c>
      <c r="Q2295">
        <f t="shared" si="743"/>
        <v>-10.872961333902385</v>
      </c>
      <c r="R2295">
        <f t="shared" si="820"/>
        <v>-0.49999999999999994</v>
      </c>
      <c r="S2295">
        <f t="shared" si="744"/>
        <v>-1.9739745962155606</v>
      </c>
      <c r="U2295">
        <f t="shared" si="782"/>
        <v>-7</v>
      </c>
      <c r="X2295">
        <f t="shared" si="745"/>
        <v>-9.3833939954901346</v>
      </c>
      <c r="Z2295">
        <f t="shared" si="783"/>
        <v>-0.64278760968653925</v>
      </c>
      <c r="AA2295">
        <f t="shared" si="746"/>
        <v>-2.8849891799005651</v>
      </c>
      <c r="AB2295">
        <f t="shared" si="784"/>
        <v>142</v>
      </c>
      <c r="AC2295">
        <f t="shared" si="785"/>
        <v>-10</v>
      </c>
      <c r="AE2295">
        <f t="shared" si="747"/>
        <v>-8.4794981488239323</v>
      </c>
      <c r="AG2295">
        <f t="shared" si="786"/>
        <v>-0.76604444311897801</v>
      </c>
      <c r="AH2295">
        <f t="shared" si="748"/>
        <v>-3.7083448272292556</v>
      </c>
      <c r="AJ2295">
        <f t="shared" si="787"/>
        <v>-12</v>
      </c>
      <c r="AL2295">
        <f t="shared" si="749"/>
        <v>-6.3761020317433292</v>
      </c>
      <c r="AN2295">
        <f t="shared" si="788"/>
        <v>-0.8660254037844386</v>
      </c>
      <c r="AO2295">
        <f t="shared" si="750"/>
        <v>-4.4190242934956103</v>
      </c>
      <c r="AP2295">
        <f t="shared" si="751"/>
        <v>142</v>
      </c>
      <c r="AQ2295">
        <f t="shared" si="789"/>
        <v>-15</v>
      </c>
      <c r="AS2295">
        <f t="shared" si="752"/>
        <v>-3.8619594257254026</v>
      </c>
      <c r="AU2295">
        <f t="shared" si="790"/>
        <v>-0.93969262078590832</v>
      </c>
      <c r="AV2295">
        <f t="shared" si="753"/>
        <v>-4.9954339427382912</v>
      </c>
      <c r="AX2295">
        <f t="shared" si="791"/>
        <v>-18</v>
      </c>
      <c r="AZ2295">
        <f t="shared" si="754"/>
        <v>-7.136236504873715E-2</v>
      </c>
      <c r="BB2295">
        <f t="shared" si="792"/>
        <v>-0.98480775301220802</v>
      </c>
      <c r="BC2295">
        <f t="shared" si="755"/>
        <v>-5.4200598594424116</v>
      </c>
      <c r="BE2295">
        <f t="shared" si="793"/>
        <v>-21</v>
      </c>
      <c r="BG2295">
        <f t="shared" si="756"/>
        <v>5.7868969256944878</v>
      </c>
      <c r="BI2295">
        <f t="shared" si="794"/>
        <v>0</v>
      </c>
      <c r="BJ2295">
        <f t="shared" si="757"/>
        <v>1</v>
      </c>
      <c r="BL2295" t="e">
        <f t="shared" si="795"/>
        <v>#DIV/0!</v>
      </c>
      <c r="BN2295" t="e">
        <f t="shared" si="758"/>
        <v>#DIV/0!</v>
      </c>
      <c r="EL2295">
        <v>142</v>
      </c>
      <c r="EM2295">
        <f t="shared" si="759"/>
        <v>-285.7513075690336</v>
      </c>
      <c r="EN2295">
        <f t="shared" si="796"/>
        <v>3.4199999999999711</v>
      </c>
      <c r="EO2295" s="8">
        <f t="shared" si="797"/>
        <v>2</v>
      </c>
      <c r="EQ2295">
        <f t="shared" si="798"/>
        <v>0.17364817766693033</v>
      </c>
      <c r="ER2295">
        <f t="shared" si="760"/>
        <v>0.9986996072255625</v>
      </c>
      <c r="ES2295">
        <f t="shared" si="761"/>
        <v>-9.4692352970264508</v>
      </c>
      <c r="ET2295">
        <f t="shared" si="822"/>
        <v>17.660257631345079</v>
      </c>
      <c r="EU2295" s="8">
        <f t="shared" si="799"/>
        <v>4</v>
      </c>
      <c r="EW2295">
        <f t="shared" si="800"/>
        <v>0.34202014332566871</v>
      </c>
      <c r="EX2295">
        <f t="shared" si="762"/>
        <v>0.99441584371801539</v>
      </c>
      <c r="EZ2295">
        <f t="shared" si="763"/>
        <v>17.286082959411889</v>
      </c>
      <c r="FB2295" s="8">
        <f t="shared" si="818"/>
        <v>6</v>
      </c>
      <c r="FD2295">
        <f t="shared" si="801"/>
        <v>0.49999999999999994</v>
      </c>
      <c r="FE2295">
        <f t="shared" si="764"/>
        <v>0.9860254037844387</v>
      </c>
      <c r="FG2295">
        <f t="shared" si="765"/>
        <v>16.670248639404857</v>
      </c>
      <c r="FI2295" s="8">
        <f t="shared" si="802"/>
        <v>9</v>
      </c>
      <c r="FK2295">
        <f t="shared" si="803"/>
        <v>0.64278760968653925</v>
      </c>
      <c r="FL2295">
        <f t="shared" si="766"/>
        <v>0.9974479826061321</v>
      </c>
      <c r="FN2295">
        <f t="shared" si="767"/>
        <v>22.223152266939049</v>
      </c>
      <c r="FP2295" s="8">
        <f t="shared" si="804"/>
        <v>11</v>
      </c>
      <c r="FQ2295" s="8">
        <f t="shared" si="805"/>
        <v>53</v>
      </c>
      <c r="FR2295">
        <f t="shared" si="806"/>
        <v>0.76604444311897801</v>
      </c>
      <c r="FS2295">
        <f t="shared" si="768"/>
        <v>0.97984716465888966</v>
      </c>
      <c r="FT2295" t="e">
        <f t="shared" si="769"/>
        <v>#NUM!</v>
      </c>
      <c r="FU2295" t="e">
        <f t="shared" si="807"/>
        <v>#NUM!</v>
      </c>
      <c r="FW2295" s="8">
        <f t="shared" si="808"/>
        <v>14</v>
      </c>
      <c r="FY2295">
        <f t="shared" si="809"/>
        <v>0.8660254037844386</v>
      </c>
      <c r="FZ2295">
        <f t="shared" si="770"/>
        <v>0.98497422611928565</v>
      </c>
      <c r="GB2295">
        <f t="shared" si="771"/>
        <v>20.014539984388406</v>
      </c>
      <c r="GD2295" s="8">
        <f t="shared" si="810"/>
        <v>17</v>
      </c>
      <c r="GF2295">
        <f t="shared" si="811"/>
        <v>0.93969262078590832</v>
      </c>
      <c r="GG2295">
        <f t="shared" si="772"/>
        <v>0.98101112546008662</v>
      </c>
      <c r="GI2295">
        <f t="shared" si="773"/>
        <v>19.840028985185313</v>
      </c>
      <c r="GK2295" s="8">
        <f t="shared" si="812"/>
        <v>20</v>
      </c>
      <c r="GM2295">
        <f t="shared" si="813"/>
        <v>0.98480775301220802</v>
      </c>
      <c r="GN2295">
        <f t="shared" si="774"/>
        <v>0.96149438007669685</v>
      </c>
      <c r="GP2295">
        <f t="shared" si="775"/>
        <v>18.023394859135646</v>
      </c>
      <c r="GR2295" s="8">
        <f t="shared" si="814"/>
        <v>20</v>
      </c>
      <c r="GT2295">
        <f t="shared" si="815"/>
        <v>0.98480775301220802</v>
      </c>
      <c r="GU2295">
        <f t="shared" si="776"/>
        <v>0.96149438007669685</v>
      </c>
      <c r="GW2295">
        <f t="shared" si="777"/>
        <v>18.023394859135646</v>
      </c>
      <c r="GY2295" s="8">
        <f t="shared" si="816"/>
        <v>25</v>
      </c>
      <c r="HA2295">
        <f t="shared" si="817"/>
        <v>1</v>
      </c>
      <c r="HB2295">
        <f t="shared" si="778"/>
        <v>1</v>
      </c>
      <c r="HD2295">
        <f t="shared" si="779"/>
        <v>25</v>
      </c>
    </row>
    <row r="2296" spans="1:212" x14ac:dyDescent="0.2">
      <c r="A2296">
        <v>143</v>
      </c>
      <c r="B2296">
        <f t="shared" si="739"/>
        <v>143</v>
      </c>
      <c r="C2296">
        <f t="shared" si="821"/>
        <v>-0.17364817766693033</v>
      </c>
      <c r="D2296">
        <f t="shared" si="738"/>
        <v>0.96396997169217635</v>
      </c>
      <c r="E2296">
        <f t="shared" si="780"/>
        <v>3</v>
      </c>
      <c r="G2296">
        <f t="shared" si="740"/>
        <v>-13.297418619832047</v>
      </c>
      <c r="M2296">
        <f t="shared" si="819"/>
        <v>-0.34202014332566871</v>
      </c>
      <c r="N2296">
        <f t="shared" si="741"/>
        <v>0.8712885921207747</v>
      </c>
      <c r="O2296">
        <f t="shared" si="781"/>
        <v>-5</v>
      </c>
      <c r="P2296">
        <f t="shared" si="742"/>
        <v>-10.872961333902383</v>
      </c>
      <c r="Q2296">
        <f t="shared" si="743"/>
        <v>-10.872961333902385</v>
      </c>
      <c r="R2296">
        <f t="shared" si="820"/>
        <v>-0.49999999999999994</v>
      </c>
      <c r="S2296">
        <f t="shared" si="744"/>
        <v>-1.9939745962155606</v>
      </c>
      <c r="U2296">
        <f t="shared" si="782"/>
        <v>-7</v>
      </c>
      <c r="X2296">
        <f t="shared" si="745"/>
        <v>-9.3833939954901346</v>
      </c>
      <c r="Z2296">
        <f t="shared" si="783"/>
        <v>-0.64278760968653925</v>
      </c>
      <c r="AA2296">
        <f t="shared" si="746"/>
        <v>-2.9107006842880265</v>
      </c>
      <c r="AB2296">
        <f t="shared" si="784"/>
        <v>143</v>
      </c>
      <c r="AC2296">
        <f t="shared" si="785"/>
        <v>-10</v>
      </c>
      <c r="AE2296">
        <f t="shared" si="747"/>
        <v>-8.4794981488239323</v>
      </c>
      <c r="AG2296">
        <f t="shared" si="786"/>
        <v>-0.76604444311897801</v>
      </c>
      <c r="AH2296">
        <f t="shared" si="748"/>
        <v>-3.738986604954015</v>
      </c>
      <c r="AJ2296">
        <f t="shared" si="787"/>
        <v>-12</v>
      </c>
      <c r="AL2296">
        <f t="shared" si="749"/>
        <v>-6.3761020317433292</v>
      </c>
      <c r="AN2296">
        <f t="shared" si="788"/>
        <v>-0.8660254037844386</v>
      </c>
      <c r="AO2296">
        <f t="shared" si="750"/>
        <v>-4.453665309646988</v>
      </c>
      <c r="AP2296">
        <f t="shared" si="751"/>
        <v>143</v>
      </c>
      <c r="AQ2296">
        <f t="shared" si="789"/>
        <v>-15</v>
      </c>
      <c r="AS2296">
        <f t="shared" si="752"/>
        <v>-3.8619594257254026</v>
      </c>
      <c r="AU2296">
        <f t="shared" si="790"/>
        <v>-0.93969262078590832</v>
      </c>
      <c r="AV2296">
        <f t="shared" si="753"/>
        <v>-5.0330216475697274</v>
      </c>
      <c r="AX2296">
        <f t="shared" si="791"/>
        <v>-18</v>
      </c>
      <c r="AZ2296">
        <f t="shared" si="754"/>
        <v>-7.136236504873715E-2</v>
      </c>
      <c r="BB2296">
        <f t="shared" si="792"/>
        <v>-0.98480775301220802</v>
      </c>
      <c r="BC2296">
        <f t="shared" si="755"/>
        <v>-5.4594521695628995</v>
      </c>
      <c r="BE2296">
        <f t="shared" si="793"/>
        <v>-21</v>
      </c>
      <c r="BG2296">
        <f t="shared" si="756"/>
        <v>5.7868969256944878</v>
      </c>
      <c r="BI2296">
        <f t="shared" si="794"/>
        <v>0</v>
      </c>
      <c r="BJ2296">
        <f t="shared" si="757"/>
        <v>1</v>
      </c>
      <c r="BL2296" t="e">
        <f t="shared" si="795"/>
        <v>#DIV/0!</v>
      </c>
      <c r="BN2296" t="e">
        <f t="shared" si="758"/>
        <v>#DIV/0!</v>
      </c>
      <c r="EL2296">
        <v>143</v>
      </c>
      <c r="EM2296">
        <f t="shared" si="759"/>
        <v>-285.7513075690336</v>
      </c>
      <c r="EN2296">
        <f t="shared" si="796"/>
        <v>3.4299999999999708</v>
      </c>
      <c r="EO2296" s="8">
        <f t="shared" si="797"/>
        <v>2</v>
      </c>
      <c r="EQ2296">
        <f t="shared" si="798"/>
        <v>0.17364817766693033</v>
      </c>
      <c r="ER2296">
        <f t="shared" si="760"/>
        <v>0.9986996072255625</v>
      </c>
      <c r="ES2296">
        <f t="shared" si="761"/>
        <v>-9.4692352970264508</v>
      </c>
      <c r="ET2296">
        <f t="shared" si="822"/>
        <v>17.660257631345079</v>
      </c>
      <c r="EU2296" s="8">
        <f t="shared" si="799"/>
        <v>4</v>
      </c>
      <c r="EW2296">
        <f t="shared" si="800"/>
        <v>0.34202014332566871</v>
      </c>
      <c r="EX2296">
        <f t="shared" si="762"/>
        <v>0.99441584371801539</v>
      </c>
      <c r="EZ2296">
        <f t="shared" si="763"/>
        <v>17.286082959411889</v>
      </c>
      <c r="FB2296" s="8">
        <f t="shared" si="818"/>
        <v>6</v>
      </c>
      <c r="FD2296">
        <f t="shared" si="801"/>
        <v>0.49999999999999994</v>
      </c>
      <c r="FE2296">
        <f t="shared" si="764"/>
        <v>0.9860254037844387</v>
      </c>
      <c r="FG2296">
        <f t="shared" si="765"/>
        <v>16.670248639404857</v>
      </c>
      <c r="FI2296" s="8">
        <f t="shared" si="802"/>
        <v>9</v>
      </c>
      <c r="FK2296">
        <f t="shared" si="803"/>
        <v>0.64278760968653925</v>
      </c>
      <c r="FL2296">
        <f t="shared" si="766"/>
        <v>0.9974479826061321</v>
      </c>
      <c r="FN2296">
        <f t="shared" si="767"/>
        <v>22.223152266939049</v>
      </c>
      <c r="FP2296" s="8">
        <f t="shared" si="804"/>
        <v>11</v>
      </c>
      <c r="FQ2296" s="8">
        <f t="shared" si="805"/>
        <v>53</v>
      </c>
      <c r="FR2296">
        <f t="shared" si="806"/>
        <v>0.76604444311897801</v>
      </c>
      <c r="FS2296">
        <f t="shared" si="768"/>
        <v>0.97984716465888966</v>
      </c>
      <c r="FT2296" t="e">
        <f t="shared" si="769"/>
        <v>#NUM!</v>
      </c>
      <c r="FU2296" t="e">
        <f t="shared" si="807"/>
        <v>#NUM!</v>
      </c>
      <c r="FW2296" s="8">
        <f t="shared" si="808"/>
        <v>14</v>
      </c>
      <c r="FY2296">
        <f t="shared" si="809"/>
        <v>0.8660254037844386</v>
      </c>
      <c r="FZ2296">
        <f t="shared" si="770"/>
        <v>0.98497422611928565</v>
      </c>
      <c r="GB2296">
        <f t="shared" si="771"/>
        <v>20.014539984388406</v>
      </c>
      <c r="GD2296" s="8">
        <f t="shared" si="810"/>
        <v>17</v>
      </c>
      <c r="GF2296">
        <f t="shared" si="811"/>
        <v>0.93969262078590832</v>
      </c>
      <c r="GG2296">
        <f t="shared" si="772"/>
        <v>0.98101112546008662</v>
      </c>
      <c r="GI2296">
        <f t="shared" si="773"/>
        <v>19.840028985185313</v>
      </c>
      <c r="GK2296" s="8">
        <f t="shared" si="812"/>
        <v>20</v>
      </c>
      <c r="GM2296">
        <f t="shared" si="813"/>
        <v>0.98480775301220802</v>
      </c>
      <c r="GN2296">
        <f t="shared" si="774"/>
        <v>0.96149438007669685</v>
      </c>
      <c r="GP2296">
        <f t="shared" si="775"/>
        <v>18.023394859135646</v>
      </c>
      <c r="GR2296" s="8">
        <f t="shared" si="814"/>
        <v>20</v>
      </c>
      <c r="GT2296">
        <f t="shared" si="815"/>
        <v>0.98480775301220802</v>
      </c>
      <c r="GU2296">
        <f t="shared" si="776"/>
        <v>0.96149438007669685</v>
      </c>
      <c r="GW2296">
        <f t="shared" si="777"/>
        <v>18.023394859135646</v>
      </c>
      <c r="GY2296" s="8">
        <f t="shared" si="816"/>
        <v>25</v>
      </c>
      <c r="HA2296">
        <f t="shared" si="817"/>
        <v>1</v>
      </c>
      <c r="HB2296">
        <f t="shared" si="778"/>
        <v>1</v>
      </c>
      <c r="HD2296">
        <f t="shared" si="779"/>
        <v>25</v>
      </c>
    </row>
    <row r="2297" spans="1:212" x14ac:dyDescent="0.2">
      <c r="A2297">
        <v>144</v>
      </c>
      <c r="B2297">
        <f t="shared" si="739"/>
        <v>144</v>
      </c>
      <c r="C2297">
        <f t="shared" si="821"/>
        <v>-0.17364817766693033</v>
      </c>
      <c r="D2297">
        <f t="shared" si="738"/>
        <v>0.96396997169217635</v>
      </c>
      <c r="E2297">
        <f t="shared" si="780"/>
        <v>3</v>
      </c>
      <c r="G2297">
        <f t="shared" si="740"/>
        <v>-13.297418619832047</v>
      </c>
      <c r="M2297">
        <f t="shared" si="819"/>
        <v>-0.34202014332566871</v>
      </c>
      <c r="N2297">
        <f t="shared" si="741"/>
        <v>0.8712885921207747</v>
      </c>
      <c r="O2297">
        <f t="shared" si="781"/>
        <v>-5</v>
      </c>
      <c r="P2297">
        <f t="shared" si="742"/>
        <v>-10.872961333902383</v>
      </c>
      <c r="Q2297">
        <f t="shared" si="743"/>
        <v>-10.872961333902385</v>
      </c>
      <c r="R2297">
        <f t="shared" si="820"/>
        <v>-0.49999999999999994</v>
      </c>
      <c r="S2297">
        <f t="shared" si="744"/>
        <v>-2.0139745962155606</v>
      </c>
      <c r="U2297">
        <f t="shared" si="782"/>
        <v>-7</v>
      </c>
      <c r="X2297">
        <f t="shared" si="745"/>
        <v>-9.3833939954901346</v>
      </c>
      <c r="Z2297">
        <f t="shared" si="783"/>
        <v>-0.64278760968653925</v>
      </c>
      <c r="AA2297">
        <f t="shared" si="746"/>
        <v>-2.9364121886754879</v>
      </c>
      <c r="AB2297">
        <f t="shared" si="784"/>
        <v>144</v>
      </c>
      <c r="AC2297">
        <f t="shared" si="785"/>
        <v>-10</v>
      </c>
      <c r="AE2297">
        <f t="shared" si="747"/>
        <v>-8.4794981488239323</v>
      </c>
      <c r="AG2297">
        <f t="shared" si="786"/>
        <v>-0.76604444311897801</v>
      </c>
      <c r="AH2297">
        <f t="shared" si="748"/>
        <v>-3.7696283826787735</v>
      </c>
      <c r="AJ2297">
        <f t="shared" si="787"/>
        <v>-12</v>
      </c>
      <c r="AL2297">
        <f t="shared" si="749"/>
        <v>-6.3761020317433292</v>
      </c>
      <c r="AN2297">
        <f t="shared" si="788"/>
        <v>-0.8660254037844386</v>
      </c>
      <c r="AO2297">
        <f t="shared" si="750"/>
        <v>-4.4883063257983657</v>
      </c>
      <c r="AP2297">
        <f t="shared" si="751"/>
        <v>144</v>
      </c>
      <c r="AQ2297">
        <f t="shared" si="789"/>
        <v>-15</v>
      </c>
      <c r="AS2297">
        <f t="shared" si="752"/>
        <v>-3.8619594257254026</v>
      </c>
      <c r="AU2297">
        <f t="shared" si="790"/>
        <v>-0.93969262078590832</v>
      </c>
      <c r="AV2297">
        <f t="shared" si="753"/>
        <v>-5.0706093524011644</v>
      </c>
      <c r="AX2297">
        <f t="shared" si="791"/>
        <v>-18</v>
      </c>
      <c r="AZ2297">
        <f t="shared" si="754"/>
        <v>-7.136236504873715E-2</v>
      </c>
      <c r="BB2297">
        <f t="shared" si="792"/>
        <v>-0.98480775301220802</v>
      </c>
      <c r="BC2297">
        <f t="shared" si="755"/>
        <v>-5.4988444796833882</v>
      </c>
      <c r="BE2297">
        <f t="shared" si="793"/>
        <v>-21</v>
      </c>
      <c r="BG2297">
        <f t="shared" si="756"/>
        <v>5.7868969256944878</v>
      </c>
      <c r="BI2297">
        <f t="shared" si="794"/>
        <v>0</v>
      </c>
      <c r="BJ2297">
        <f t="shared" si="757"/>
        <v>1</v>
      </c>
      <c r="BL2297" t="e">
        <f t="shared" si="795"/>
        <v>#DIV/0!</v>
      </c>
      <c r="BN2297" t="e">
        <f t="shared" si="758"/>
        <v>#DIV/0!</v>
      </c>
      <c r="EL2297">
        <v>144</v>
      </c>
      <c r="EM2297">
        <f t="shared" si="759"/>
        <v>-285.7513075690336</v>
      </c>
      <c r="EN2297">
        <f t="shared" si="796"/>
        <v>3.4399999999999706</v>
      </c>
      <c r="EO2297" s="8">
        <f t="shared" si="797"/>
        <v>2</v>
      </c>
      <c r="EQ2297">
        <f t="shared" si="798"/>
        <v>0.17364817766693033</v>
      </c>
      <c r="ER2297">
        <f t="shared" si="760"/>
        <v>0.9986996072255625</v>
      </c>
      <c r="ES2297">
        <f t="shared" si="761"/>
        <v>-9.4692352970264508</v>
      </c>
      <c r="ET2297">
        <f t="shared" si="822"/>
        <v>17.660257631345079</v>
      </c>
      <c r="EU2297" s="8">
        <f t="shared" si="799"/>
        <v>4</v>
      </c>
      <c r="EW2297">
        <f t="shared" si="800"/>
        <v>0.34202014332566871</v>
      </c>
      <c r="EX2297">
        <f t="shared" si="762"/>
        <v>0.99441584371801539</v>
      </c>
      <c r="EZ2297">
        <f t="shared" si="763"/>
        <v>17.286082959411889</v>
      </c>
      <c r="FB2297" s="8">
        <f t="shared" si="818"/>
        <v>6</v>
      </c>
      <c r="FD2297">
        <f t="shared" si="801"/>
        <v>0.49999999999999994</v>
      </c>
      <c r="FE2297">
        <f t="shared" si="764"/>
        <v>0.9860254037844387</v>
      </c>
      <c r="FG2297">
        <f t="shared" si="765"/>
        <v>16.670248639404857</v>
      </c>
      <c r="FI2297" s="8">
        <f t="shared" si="802"/>
        <v>9</v>
      </c>
      <c r="FK2297">
        <f t="shared" si="803"/>
        <v>0.64278760968653925</v>
      </c>
      <c r="FL2297">
        <f t="shared" si="766"/>
        <v>0.9974479826061321</v>
      </c>
      <c r="FN2297">
        <f t="shared" si="767"/>
        <v>22.223152266939049</v>
      </c>
      <c r="FP2297" s="8">
        <f t="shared" si="804"/>
        <v>11</v>
      </c>
      <c r="FQ2297" s="8">
        <f t="shared" si="805"/>
        <v>53</v>
      </c>
      <c r="FR2297">
        <f t="shared" si="806"/>
        <v>0.76604444311897801</v>
      </c>
      <c r="FS2297">
        <f t="shared" si="768"/>
        <v>0.97984716465888966</v>
      </c>
      <c r="FT2297" t="e">
        <f t="shared" si="769"/>
        <v>#NUM!</v>
      </c>
      <c r="FU2297" t="e">
        <f t="shared" si="807"/>
        <v>#NUM!</v>
      </c>
      <c r="FW2297" s="8">
        <f t="shared" si="808"/>
        <v>14</v>
      </c>
      <c r="FY2297">
        <f t="shared" si="809"/>
        <v>0.8660254037844386</v>
      </c>
      <c r="FZ2297">
        <f t="shared" si="770"/>
        <v>0.98497422611928565</v>
      </c>
      <c r="GB2297">
        <f t="shared" si="771"/>
        <v>20.014539984388406</v>
      </c>
      <c r="GD2297" s="8">
        <f t="shared" si="810"/>
        <v>17</v>
      </c>
      <c r="GF2297">
        <f t="shared" si="811"/>
        <v>0.93969262078590832</v>
      </c>
      <c r="GG2297">
        <f t="shared" si="772"/>
        <v>0.98101112546008662</v>
      </c>
      <c r="GI2297">
        <f t="shared" si="773"/>
        <v>19.840028985185313</v>
      </c>
      <c r="GK2297" s="8">
        <f t="shared" si="812"/>
        <v>20</v>
      </c>
      <c r="GM2297">
        <f t="shared" si="813"/>
        <v>0.98480775301220802</v>
      </c>
      <c r="GN2297">
        <f t="shared" si="774"/>
        <v>0.96149438007669685</v>
      </c>
      <c r="GP2297">
        <f t="shared" si="775"/>
        <v>18.023394859135646</v>
      </c>
      <c r="GR2297" s="8">
        <f t="shared" si="814"/>
        <v>20</v>
      </c>
      <c r="GT2297">
        <f t="shared" si="815"/>
        <v>0.98480775301220802</v>
      </c>
      <c r="GU2297">
        <f t="shared" si="776"/>
        <v>0.96149438007669685</v>
      </c>
      <c r="GW2297">
        <f t="shared" si="777"/>
        <v>18.023394859135646</v>
      </c>
      <c r="GY2297" s="8">
        <f t="shared" si="816"/>
        <v>25</v>
      </c>
      <c r="HA2297">
        <f t="shared" si="817"/>
        <v>1</v>
      </c>
      <c r="HB2297">
        <f t="shared" si="778"/>
        <v>1</v>
      </c>
      <c r="HD2297">
        <f t="shared" si="779"/>
        <v>25</v>
      </c>
    </row>
    <row r="2298" spans="1:212" x14ac:dyDescent="0.2">
      <c r="A2298">
        <v>145</v>
      </c>
      <c r="B2298">
        <f t="shared" si="739"/>
        <v>145</v>
      </c>
      <c r="C2298">
        <f t="shared" si="821"/>
        <v>-0.17364817766693033</v>
      </c>
      <c r="D2298">
        <f t="shared" si="738"/>
        <v>0.96396997169217635</v>
      </c>
      <c r="E2298">
        <f t="shared" si="780"/>
        <v>3</v>
      </c>
      <c r="G2298">
        <f t="shared" si="740"/>
        <v>-13.297418619832047</v>
      </c>
      <c r="M2298">
        <f t="shared" si="819"/>
        <v>-0.34202014332566871</v>
      </c>
      <c r="N2298">
        <f t="shared" si="741"/>
        <v>0.8712885921207747</v>
      </c>
      <c r="O2298">
        <f t="shared" si="781"/>
        <v>-5</v>
      </c>
      <c r="P2298">
        <f t="shared" si="742"/>
        <v>-10.872961333902383</v>
      </c>
      <c r="Q2298">
        <f t="shared" si="743"/>
        <v>-10.872961333902385</v>
      </c>
      <c r="R2298">
        <f t="shared" si="820"/>
        <v>-0.49999999999999994</v>
      </c>
      <c r="S2298">
        <f t="shared" si="744"/>
        <v>-2.0339745962155606</v>
      </c>
      <c r="U2298">
        <f t="shared" si="782"/>
        <v>-7</v>
      </c>
      <c r="X2298">
        <f t="shared" si="745"/>
        <v>-9.3833939954901346</v>
      </c>
      <c r="Z2298">
        <f t="shared" si="783"/>
        <v>-0.64278760968653925</v>
      </c>
      <c r="AA2298">
        <f t="shared" si="746"/>
        <v>-2.9621236930629498</v>
      </c>
      <c r="AB2298">
        <f t="shared" si="784"/>
        <v>145</v>
      </c>
      <c r="AC2298">
        <f t="shared" si="785"/>
        <v>-10</v>
      </c>
      <c r="AE2298">
        <f t="shared" si="747"/>
        <v>-8.4794981488239323</v>
      </c>
      <c r="AG2298">
        <f t="shared" si="786"/>
        <v>-0.76604444311897801</v>
      </c>
      <c r="AH2298">
        <f t="shared" si="748"/>
        <v>-3.8002701604035329</v>
      </c>
      <c r="AJ2298">
        <f t="shared" si="787"/>
        <v>-12</v>
      </c>
      <c r="AL2298">
        <f t="shared" si="749"/>
        <v>-6.3761020317433292</v>
      </c>
      <c r="AN2298">
        <f t="shared" si="788"/>
        <v>-0.8660254037844386</v>
      </c>
      <c r="AO2298">
        <f t="shared" si="750"/>
        <v>-4.5229473419497435</v>
      </c>
      <c r="AP2298">
        <f t="shared" si="751"/>
        <v>145</v>
      </c>
      <c r="AQ2298">
        <f t="shared" si="789"/>
        <v>-15</v>
      </c>
      <c r="AS2298">
        <f t="shared" si="752"/>
        <v>-3.8619594257254026</v>
      </c>
      <c r="AU2298">
        <f t="shared" si="790"/>
        <v>-0.93969262078590832</v>
      </c>
      <c r="AV2298">
        <f t="shared" si="753"/>
        <v>-5.1081970572326005</v>
      </c>
      <c r="AX2298">
        <f t="shared" si="791"/>
        <v>-18</v>
      </c>
      <c r="AZ2298">
        <f t="shared" si="754"/>
        <v>-7.136236504873715E-2</v>
      </c>
      <c r="BB2298">
        <f t="shared" si="792"/>
        <v>-0.98480775301220802</v>
      </c>
      <c r="BC2298">
        <f t="shared" si="755"/>
        <v>-5.538236789803876</v>
      </c>
      <c r="BE2298">
        <f t="shared" si="793"/>
        <v>-21</v>
      </c>
      <c r="BG2298">
        <f t="shared" si="756"/>
        <v>5.7868969256944878</v>
      </c>
      <c r="BI2298">
        <f t="shared" si="794"/>
        <v>0</v>
      </c>
      <c r="BJ2298">
        <f t="shared" si="757"/>
        <v>1</v>
      </c>
      <c r="BL2298" t="e">
        <f t="shared" si="795"/>
        <v>#DIV/0!</v>
      </c>
      <c r="BN2298" t="e">
        <f t="shared" si="758"/>
        <v>#DIV/0!</v>
      </c>
      <c r="EL2298">
        <v>145</v>
      </c>
      <c r="EM2298">
        <f t="shared" si="759"/>
        <v>-285.7513075690336</v>
      </c>
      <c r="EN2298">
        <f t="shared" si="796"/>
        <v>3.4499999999999704</v>
      </c>
      <c r="EO2298" s="8">
        <f t="shared" si="797"/>
        <v>2</v>
      </c>
      <c r="EQ2298">
        <f t="shared" si="798"/>
        <v>0.17364817766693033</v>
      </c>
      <c r="ER2298">
        <f t="shared" si="760"/>
        <v>0.9986996072255625</v>
      </c>
      <c r="ES2298">
        <f t="shared" si="761"/>
        <v>-9.4692352970264508</v>
      </c>
      <c r="ET2298">
        <f t="shared" si="822"/>
        <v>17.660257631345079</v>
      </c>
      <c r="EU2298" s="8">
        <f t="shared" si="799"/>
        <v>4</v>
      </c>
      <c r="EW2298">
        <f t="shared" si="800"/>
        <v>0.34202014332566871</v>
      </c>
      <c r="EX2298">
        <f t="shared" si="762"/>
        <v>0.99441584371801539</v>
      </c>
      <c r="EZ2298">
        <f t="shared" si="763"/>
        <v>17.286082959411889</v>
      </c>
      <c r="FB2298" s="8">
        <f t="shared" si="818"/>
        <v>6</v>
      </c>
      <c r="FD2298">
        <f t="shared" si="801"/>
        <v>0.49999999999999994</v>
      </c>
      <c r="FE2298">
        <f t="shared" si="764"/>
        <v>0.9860254037844387</v>
      </c>
      <c r="FG2298">
        <f t="shared" si="765"/>
        <v>16.670248639404857</v>
      </c>
      <c r="FI2298" s="8">
        <f t="shared" si="802"/>
        <v>9</v>
      </c>
      <c r="FK2298">
        <f t="shared" si="803"/>
        <v>0.64278760968653925</v>
      </c>
      <c r="FL2298">
        <f t="shared" si="766"/>
        <v>0.9974479826061321</v>
      </c>
      <c r="FN2298">
        <f t="shared" si="767"/>
        <v>22.223152266939049</v>
      </c>
      <c r="FP2298" s="8">
        <f t="shared" si="804"/>
        <v>11</v>
      </c>
      <c r="FQ2298" s="8">
        <f t="shared" si="805"/>
        <v>53</v>
      </c>
      <c r="FR2298">
        <f t="shared" si="806"/>
        <v>0.76604444311897801</v>
      </c>
      <c r="FS2298">
        <f t="shared" si="768"/>
        <v>0.97984716465888966</v>
      </c>
      <c r="FT2298" t="e">
        <f t="shared" si="769"/>
        <v>#NUM!</v>
      </c>
      <c r="FU2298" t="e">
        <f t="shared" si="807"/>
        <v>#NUM!</v>
      </c>
      <c r="FW2298" s="8">
        <f t="shared" si="808"/>
        <v>14</v>
      </c>
      <c r="FY2298">
        <f t="shared" si="809"/>
        <v>0.8660254037844386</v>
      </c>
      <c r="FZ2298">
        <f t="shared" si="770"/>
        <v>0.98497422611928565</v>
      </c>
      <c r="GB2298">
        <f t="shared" si="771"/>
        <v>20.014539984388406</v>
      </c>
      <c r="GD2298" s="8">
        <f t="shared" si="810"/>
        <v>17</v>
      </c>
      <c r="GF2298">
        <f t="shared" si="811"/>
        <v>0.93969262078590832</v>
      </c>
      <c r="GG2298">
        <f t="shared" si="772"/>
        <v>0.98101112546008662</v>
      </c>
      <c r="GI2298">
        <f t="shared" si="773"/>
        <v>19.840028985185313</v>
      </c>
      <c r="GK2298" s="8">
        <f t="shared" si="812"/>
        <v>20</v>
      </c>
      <c r="GM2298">
        <f t="shared" si="813"/>
        <v>0.98480775301220802</v>
      </c>
      <c r="GN2298">
        <f t="shared" si="774"/>
        <v>0.96149438007669685</v>
      </c>
      <c r="GP2298">
        <f t="shared" si="775"/>
        <v>18.023394859135646</v>
      </c>
      <c r="GR2298" s="8">
        <f t="shared" si="814"/>
        <v>20</v>
      </c>
      <c r="GT2298">
        <f t="shared" si="815"/>
        <v>0.98480775301220802</v>
      </c>
      <c r="GU2298">
        <f t="shared" si="776"/>
        <v>0.96149438007669685</v>
      </c>
      <c r="GW2298">
        <f t="shared" si="777"/>
        <v>18.023394859135646</v>
      </c>
      <c r="GY2298" s="8">
        <f t="shared" si="816"/>
        <v>25</v>
      </c>
      <c r="HA2298">
        <f t="shared" si="817"/>
        <v>1</v>
      </c>
      <c r="HB2298">
        <f t="shared" si="778"/>
        <v>1</v>
      </c>
      <c r="HD2298">
        <f t="shared" si="779"/>
        <v>25</v>
      </c>
    </row>
    <row r="2299" spans="1:212" x14ac:dyDescent="0.2">
      <c r="A2299">
        <v>146</v>
      </c>
      <c r="B2299">
        <f t="shared" si="739"/>
        <v>146</v>
      </c>
      <c r="C2299">
        <f t="shared" si="821"/>
        <v>-0.17364817766693033</v>
      </c>
      <c r="D2299">
        <f t="shared" si="738"/>
        <v>0.96396997169217635</v>
      </c>
      <c r="E2299">
        <f t="shared" si="780"/>
        <v>3</v>
      </c>
      <c r="G2299">
        <f t="shared" si="740"/>
        <v>-13.297418619832047</v>
      </c>
      <c r="M2299">
        <f t="shared" si="819"/>
        <v>-0.34202014332566871</v>
      </c>
      <c r="N2299">
        <f t="shared" si="741"/>
        <v>0.8712885921207747</v>
      </c>
      <c r="O2299">
        <f t="shared" si="781"/>
        <v>-5</v>
      </c>
      <c r="P2299">
        <f t="shared" si="742"/>
        <v>-10.872961333902383</v>
      </c>
      <c r="Q2299">
        <f t="shared" si="743"/>
        <v>-10.872961333902385</v>
      </c>
      <c r="R2299">
        <f t="shared" si="820"/>
        <v>-0.49999999999999994</v>
      </c>
      <c r="S2299">
        <f t="shared" si="744"/>
        <v>-2.0539745962155607</v>
      </c>
      <c r="U2299">
        <f t="shared" si="782"/>
        <v>-7</v>
      </c>
      <c r="X2299">
        <f t="shared" si="745"/>
        <v>-9.3833939954901346</v>
      </c>
      <c r="Z2299">
        <f t="shared" si="783"/>
        <v>-0.64278760968653925</v>
      </c>
      <c r="AA2299">
        <f t="shared" si="746"/>
        <v>-2.9878351974504112</v>
      </c>
      <c r="AB2299">
        <f t="shared" si="784"/>
        <v>146</v>
      </c>
      <c r="AC2299">
        <f t="shared" si="785"/>
        <v>-10</v>
      </c>
      <c r="AE2299">
        <f t="shared" si="747"/>
        <v>-8.4794981488239323</v>
      </c>
      <c r="AG2299">
        <f t="shared" si="786"/>
        <v>-0.76604444311897801</v>
      </c>
      <c r="AH2299">
        <f t="shared" si="748"/>
        <v>-3.8309119381282923</v>
      </c>
      <c r="AJ2299">
        <f t="shared" si="787"/>
        <v>-12</v>
      </c>
      <c r="AL2299">
        <f t="shared" si="749"/>
        <v>-6.3761020317433292</v>
      </c>
      <c r="AN2299">
        <f t="shared" si="788"/>
        <v>-0.8660254037844386</v>
      </c>
      <c r="AO2299">
        <f t="shared" si="750"/>
        <v>-4.5575883581011203</v>
      </c>
      <c r="AP2299">
        <f t="shared" si="751"/>
        <v>146</v>
      </c>
      <c r="AQ2299">
        <f t="shared" si="789"/>
        <v>-15</v>
      </c>
      <c r="AS2299">
        <f t="shared" si="752"/>
        <v>-3.8619594257254026</v>
      </c>
      <c r="AU2299">
        <f t="shared" si="790"/>
        <v>-0.93969262078590832</v>
      </c>
      <c r="AV2299">
        <f t="shared" si="753"/>
        <v>-5.1457847620640367</v>
      </c>
      <c r="AX2299">
        <f t="shared" si="791"/>
        <v>-18</v>
      </c>
      <c r="AZ2299">
        <f t="shared" si="754"/>
        <v>-7.136236504873715E-2</v>
      </c>
      <c r="BB2299">
        <f t="shared" si="792"/>
        <v>-0.98480775301220802</v>
      </c>
      <c r="BC2299">
        <f t="shared" si="755"/>
        <v>-5.5776290999243647</v>
      </c>
      <c r="BE2299">
        <f t="shared" si="793"/>
        <v>-21</v>
      </c>
      <c r="BG2299">
        <f t="shared" si="756"/>
        <v>5.7868969256944878</v>
      </c>
      <c r="BI2299">
        <f t="shared" si="794"/>
        <v>0</v>
      </c>
      <c r="BJ2299">
        <f t="shared" si="757"/>
        <v>1</v>
      </c>
      <c r="BL2299" t="e">
        <f t="shared" si="795"/>
        <v>#DIV/0!</v>
      </c>
      <c r="BN2299" t="e">
        <f t="shared" si="758"/>
        <v>#DIV/0!</v>
      </c>
      <c r="EL2299">
        <v>146</v>
      </c>
      <c r="EM2299">
        <f t="shared" si="759"/>
        <v>-285.7513075690336</v>
      </c>
      <c r="EN2299">
        <f t="shared" si="796"/>
        <v>3.4599999999999702</v>
      </c>
      <c r="EO2299" s="8">
        <f t="shared" si="797"/>
        <v>2</v>
      </c>
      <c r="EQ2299">
        <f t="shared" si="798"/>
        <v>0.17364817766693033</v>
      </c>
      <c r="ER2299">
        <f t="shared" si="760"/>
        <v>0.9986996072255625</v>
      </c>
      <c r="ES2299">
        <f t="shared" si="761"/>
        <v>-9.4692352970264508</v>
      </c>
      <c r="ET2299">
        <f t="shared" si="822"/>
        <v>17.660257631345079</v>
      </c>
      <c r="EU2299" s="8">
        <f t="shared" si="799"/>
        <v>4</v>
      </c>
      <c r="EW2299">
        <f t="shared" si="800"/>
        <v>0.34202014332566871</v>
      </c>
      <c r="EX2299">
        <f t="shared" si="762"/>
        <v>0.99441584371801539</v>
      </c>
      <c r="EZ2299">
        <f t="shared" si="763"/>
        <v>17.286082959411889</v>
      </c>
      <c r="FB2299" s="8">
        <f t="shared" si="818"/>
        <v>6</v>
      </c>
      <c r="FD2299">
        <f t="shared" si="801"/>
        <v>0.49999999999999994</v>
      </c>
      <c r="FE2299">
        <f t="shared" si="764"/>
        <v>0.9860254037844387</v>
      </c>
      <c r="FG2299">
        <f t="shared" si="765"/>
        <v>16.670248639404857</v>
      </c>
      <c r="FI2299" s="8">
        <f t="shared" si="802"/>
        <v>9</v>
      </c>
      <c r="FK2299">
        <f t="shared" si="803"/>
        <v>0.64278760968653925</v>
      </c>
      <c r="FL2299">
        <f t="shared" si="766"/>
        <v>0.9974479826061321</v>
      </c>
      <c r="FN2299">
        <f t="shared" si="767"/>
        <v>22.223152266939049</v>
      </c>
      <c r="FP2299" s="8">
        <f t="shared" si="804"/>
        <v>11</v>
      </c>
      <c r="FQ2299" s="8">
        <f t="shared" si="805"/>
        <v>53</v>
      </c>
      <c r="FR2299">
        <f t="shared" si="806"/>
        <v>0.76604444311897801</v>
      </c>
      <c r="FS2299">
        <f t="shared" si="768"/>
        <v>0.97984716465888966</v>
      </c>
      <c r="FT2299" t="e">
        <f t="shared" si="769"/>
        <v>#NUM!</v>
      </c>
      <c r="FU2299" t="e">
        <f t="shared" si="807"/>
        <v>#NUM!</v>
      </c>
      <c r="FW2299" s="8">
        <f t="shared" si="808"/>
        <v>14</v>
      </c>
      <c r="FY2299">
        <f t="shared" si="809"/>
        <v>0.8660254037844386</v>
      </c>
      <c r="FZ2299">
        <f t="shared" si="770"/>
        <v>0.98497422611928565</v>
      </c>
      <c r="GB2299">
        <f t="shared" si="771"/>
        <v>20.014539984388406</v>
      </c>
      <c r="GD2299" s="8">
        <f t="shared" si="810"/>
        <v>17</v>
      </c>
      <c r="GF2299">
        <f t="shared" si="811"/>
        <v>0.93969262078590832</v>
      </c>
      <c r="GG2299">
        <f t="shared" si="772"/>
        <v>0.98101112546008662</v>
      </c>
      <c r="GI2299">
        <f t="shared" si="773"/>
        <v>19.840028985185313</v>
      </c>
      <c r="GK2299" s="8">
        <f t="shared" si="812"/>
        <v>20</v>
      </c>
      <c r="GM2299">
        <f t="shared" si="813"/>
        <v>0.98480775301220802</v>
      </c>
      <c r="GN2299">
        <f t="shared" si="774"/>
        <v>0.96149438007669685</v>
      </c>
      <c r="GP2299">
        <f t="shared" si="775"/>
        <v>18.023394859135646</v>
      </c>
      <c r="GR2299" s="8">
        <f t="shared" si="814"/>
        <v>20</v>
      </c>
      <c r="GT2299">
        <f t="shared" si="815"/>
        <v>0.98480775301220802</v>
      </c>
      <c r="GU2299">
        <f t="shared" si="776"/>
        <v>0.96149438007669685</v>
      </c>
      <c r="GW2299">
        <f t="shared" si="777"/>
        <v>18.023394859135646</v>
      </c>
      <c r="GY2299" s="8">
        <f t="shared" si="816"/>
        <v>25</v>
      </c>
      <c r="HA2299">
        <f t="shared" si="817"/>
        <v>1</v>
      </c>
      <c r="HB2299">
        <f t="shared" si="778"/>
        <v>1</v>
      </c>
      <c r="HD2299">
        <f t="shared" si="779"/>
        <v>25</v>
      </c>
    </row>
    <row r="2300" spans="1:212" x14ac:dyDescent="0.2">
      <c r="A2300">
        <v>147</v>
      </c>
      <c r="B2300">
        <f t="shared" si="739"/>
        <v>147</v>
      </c>
      <c r="C2300">
        <f t="shared" si="821"/>
        <v>-0.17364817766693033</v>
      </c>
      <c r="D2300">
        <f t="shared" si="738"/>
        <v>0.96396997169217635</v>
      </c>
      <c r="E2300">
        <f t="shared" si="780"/>
        <v>3</v>
      </c>
      <c r="G2300">
        <f t="shared" si="740"/>
        <v>-13.297418619832047</v>
      </c>
      <c r="M2300">
        <f t="shared" si="819"/>
        <v>-0.34202014332566871</v>
      </c>
      <c r="N2300">
        <f t="shared" si="741"/>
        <v>0.8712885921207747</v>
      </c>
      <c r="O2300">
        <f t="shared" si="781"/>
        <v>-5</v>
      </c>
      <c r="P2300">
        <f t="shared" si="742"/>
        <v>-10.872961333902383</v>
      </c>
      <c r="Q2300">
        <f t="shared" si="743"/>
        <v>-10.872961333902385</v>
      </c>
      <c r="R2300">
        <f t="shared" si="820"/>
        <v>-0.49999999999999994</v>
      </c>
      <c r="S2300">
        <f t="shared" si="744"/>
        <v>-2.0739745962155607</v>
      </c>
      <c r="U2300">
        <f t="shared" si="782"/>
        <v>-7</v>
      </c>
      <c r="X2300">
        <f t="shared" si="745"/>
        <v>-9.3833939954901346</v>
      </c>
      <c r="Z2300">
        <f t="shared" si="783"/>
        <v>-0.64278760968653925</v>
      </c>
      <c r="AA2300">
        <f t="shared" si="746"/>
        <v>-3.013546701837873</v>
      </c>
      <c r="AB2300">
        <f t="shared" si="784"/>
        <v>147</v>
      </c>
      <c r="AC2300">
        <f t="shared" si="785"/>
        <v>-10</v>
      </c>
      <c r="AE2300">
        <f t="shared" si="747"/>
        <v>-8.4794981488239323</v>
      </c>
      <c r="AG2300">
        <f t="shared" si="786"/>
        <v>-0.76604444311897801</v>
      </c>
      <c r="AH2300">
        <f t="shared" si="748"/>
        <v>-3.8615537158530508</v>
      </c>
      <c r="AJ2300">
        <f t="shared" si="787"/>
        <v>-12</v>
      </c>
      <c r="AL2300">
        <f t="shared" si="749"/>
        <v>-6.3761020317433292</v>
      </c>
      <c r="AN2300">
        <f t="shared" si="788"/>
        <v>-0.8660254037844386</v>
      </c>
      <c r="AO2300">
        <f t="shared" si="750"/>
        <v>-4.592229374252498</v>
      </c>
      <c r="AP2300">
        <f t="shared" si="751"/>
        <v>147</v>
      </c>
      <c r="AQ2300">
        <f t="shared" si="789"/>
        <v>-15</v>
      </c>
      <c r="AS2300">
        <f t="shared" si="752"/>
        <v>-3.8619594257254026</v>
      </c>
      <c r="AU2300">
        <f t="shared" si="790"/>
        <v>-0.93969262078590832</v>
      </c>
      <c r="AV2300">
        <f t="shared" si="753"/>
        <v>-5.1833724668954728</v>
      </c>
      <c r="AX2300">
        <f t="shared" si="791"/>
        <v>-18</v>
      </c>
      <c r="AZ2300">
        <f t="shared" si="754"/>
        <v>-7.136236504873715E-2</v>
      </c>
      <c r="BB2300">
        <f t="shared" si="792"/>
        <v>-0.98480775301220802</v>
      </c>
      <c r="BC2300">
        <f t="shared" si="755"/>
        <v>-5.6170214100448534</v>
      </c>
      <c r="BE2300">
        <f t="shared" si="793"/>
        <v>-21</v>
      </c>
      <c r="BG2300">
        <f t="shared" si="756"/>
        <v>5.7868969256944878</v>
      </c>
      <c r="BI2300">
        <f t="shared" si="794"/>
        <v>0</v>
      </c>
      <c r="BJ2300">
        <f t="shared" si="757"/>
        <v>1</v>
      </c>
      <c r="BL2300" t="e">
        <f t="shared" si="795"/>
        <v>#DIV/0!</v>
      </c>
      <c r="BN2300" t="e">
        <f t="shared" si="758"/>
        <v>#DIV/0!</v>
      </c>
      <c r="EL2300">
        <v>147</v>
      </c>
      <c r="EM2300">
        <f t="shared" si="759"/>
        <v>-285.7513075690336</v>
      </c>
      <c r="EN2300">
        <f t="shared" si="796"/>
        <v>3.46999999999997</v>
      </c>
      <c r="EO2300" s="8">
        <f t="shared" si="797"/>
        <v>2</v>
      </c>
      <c r="EQ2300">
        <f t="shared" si="798"/>
        <v>0.17364817766693033</v>
      </c>
      <c r="ER2300">
        <f t="shared" si="760"/>
        <v>0.9986996072255625</v>
      </c>
      <c r="ES2300">
        <f t="shared" si="761"/>
        <v>-9.4692352970264508</v>
      </c>
      <c r="ET2300">
        <f t="shared" si="822"/>
        <v>17.660257631345079</v>
      </c>
      <c r="EU2300" s="8">
        <f t="shared" si="799"/>
        <v>4</v>
      </c>
      <c r="EW2300">
        <f t="shared" si="800"/>
        <v>0.34202014332566871</v>
      </c>
      <c r="EX2300">
        <f t="shared" si="762"/>
        <v>0.99441584371801539</v>
      </c>
      <c r="EZ2300">
        <f t="shared" si="763"/>
        <v>17.286082959411889</v>
      </c>
      <c r="FB2300" s="8">
        <f t="shared" si="818"/>
        <v>6</v>
      </c>
      <c r="FD2300">
        <f t="shared" si="801"/>
        <v>0.49999999999999994</v>
      </c>
      <c r="FE2300">
        <f t="shared" si="764"/>
        <v>0.9860254037844387</v>
      </c>
      <c r="FG2300">
        <f t="shared" si="765"/>
        <v>16.670248639404857</v>
      </c>
      <c r="FI2300" s="8">
        <f t="shared" si="802"/>
        <v>9</v>
      </c>
      <c r="FK2300">
        <f t="shared" si="803"/>
        <v>0.64278760968653925</v>
      </c>
      <c r="FL2300">
        <f t="shared" si="766"/>
        <v>0.9974479826061321</v>
      </c>
      <c r="FN2300">
        <f t="shared" si="767"/>
        <v>22.223152266939049</v>
      </c>
      <c r="FP2300" s="8">
        <f t="shared" si="804"/>
        <v>11</v>
      </c>
      <c r="FQ2300" s="8">
        <f t="shared" si="805"/>
        <v>53</v>
      </c>
      <c r="FR2300">
        <f t="shared" si="806"/>
        <v>0.76604444311897801</v>
      </c>
      <c r="FS2300">
        <f t="shared" si="768"/>
        <v>0.97984716465888966</v>
      </c>
      <c r="FT2300" t="e">
        <f t="shared" si="769"/>
        <v>#NUM!</v>
      </c>
      <c r="FU2300" t="e">
        <f t="shared" si="807"/>
        <v>#NUM!</v>
      </c>
      <c r="FW2300" s="8">
        <f t="shared" si="808"/>
        <v>14</v>
      </c>
      <c r="FY2300">
        <f t="shared" si="809"/>
        <v>0.8660254037844386</v>
      </c>
      <c r="FZ2300">
        <f t="shared" si="770"/>
        <v>0.98497422611928565</v>
      </c>
      <c r="GB2300">
        <f t="shared" si="771"/>
        <v>20.014539984388406</v>
      </c>
      <c r="GD2300" s="8">
        <f t="shared" si="810"/>
        <v>17</v>
      </c>
      <c r="GF2300">
        <f t="shared" si="811"/>
        <v>0.93969262078590832</v>
      </c>
      <c r="GG2300">
        <f t="shared" si="772"/>
        <v>0.98101112546008662</v>
      </c>
      <c r="GI2300">
        <f t="shared" si="773"/>
        <v>19.840028985185313</v>
      </c>
      <c r="GK2300" s="8">
        <f t="shared" si="812"/>
        <v>20</v>
      </c>
      <c r="GM2300">
        <f t="shared" si="813"/>
        <v>0.98480775301220802</v>
      </c>
      <c r="GN2300">
        <f t="shared" si="774"/>
        <v>0.96149438007669685</v>
      </c>
      <c r="GP2300">
        <f t="shared" si="775"/>
        <v>18.023394859135646</v>
      </c>
      <c r="GR2300" s="8">
        <f t="shared" si="814"/>
        <v>20</v>
      </c>
      <c r="GT2300">
        <f t="shared" si="815"/>
        <v>0.98480775301220802</v>
      </c>
      <c r="GU2300">
        <f t="shared" si="776"/>
        <v>0.96149438007669685</v>
      </c>
      <c r="GW2300">
        <f t="shared" si="777"/>
        <v>18.023394859135646</v>
      </c>
      <c r="GY2300" s="8">
        <f t="shared" si="816"/>
        <v>25</v>
      </c>
      <c r="HA2300">
        <f t="shared" si="817"/>
        <v>1</v>
      </c>
      <c r="HB2300">
        <f t="shared" si="778"/>
        <v>1</v>
      </c>
      <c r="HD2300">
        <f t="shared" si="779"/>
        <v>25</v>
      </c>
    </row>
    <row r="2301" spans="1:212" x14ac:dyDescent="0.2">
      <c r="A2301">
        <v>148</v>
      </c>
      <c r="B2301">
        <f t="shared" si="739"/>
        <v>148</v>
      </c>
      <c r="C2301">
        <f t="shared" si="821"/>
        <v>-0.17364817766693033</v>
      </c>
      <c r="D2301">
        <f t="shared" si="738"/>
        <v>0.96396997169217635</v>
      </c>
      <c r="E2301">
        <f t="shared" si="780"/>
        <v>3</v>
      </c>
      <c r="G2301">
        <f t="shared" si="740"/>
        <v>-13.297418619832047</v>
      </c>
      <c r="M2301">
        <f t="shared" si="819"/>
        <v>-0.34202014332566871</v>
      </c>
      <c r="N2301">
        <f t="shared" si="741"/>
        <v>0.8712885921207747</v>
      </c>
      <c r="O2301">
        <f t="shared" si="781"/>
        <v>-5</v>
      </c>
      <c r="P2301">
        <f t="shared" si="742"/>
        <v>-10.872961333902383</v>
      </c>
      <c r="Q2301">
        <f t="shared" si="743"/>
        <v>-10.872961333902385</v>
      </c>
      <c r="R2301">
        <f t="shared" si="820"/>
        <v>-0.49999999999999994</v>
      </c>
      <c r="S2301">
        <f t="shared" si="744"/>
        <v>-2.0939745962155607</v>
      </c>
      <c r="U2301">
        <f t="shared" si="782"/>
        <v>-7</v>
      </c>
      <c r="X2301">
        <f t="shared" si="745"/>
        <v>-9.3833939954901346</v>
      </c>
      <c r="Z2301">
        <f t="shared" si="783"/>
        <v>-0.64278760968653925</v>
      </c>
      <c r="AA2301">
        <f t="shared" si="746"/>
        <v>-3.0392582062253344</v>
      </c>
      <c r="AB2301">
        <f t="shared" si="784"/>
        <v>148</v>
      </c>
      <c r="AC2301">
        <f t="shared" si="785"/>
        <v>-10</v>
      </c>
      <c r="AE2301">
        <f t="shared" si="747"/>
        <v>-8.4794981488239323</v>
      </c>
      <c r="AG2301">
        <f t="shared" si="786"/>
        <v>-0.76604444311897801</v>
      </c>
      <c r="AH2301">
        <f t="shared" si="748"/>
        <v>-3.8921954935778103</v>
      </c>
      <c r="AJ2301">
        <f t="shared" si="787"/>
        <v>-12</v>
      </c>
      <c r="AL2301">
        <f t="shared" si="749"/>
        <v>-6.3761020317433292</v>
      </c>
      <c r="AN2301">
        <f t="shared" si="788"/>
        <v>-0.8660254037844386</v>
      </c>
      <c r="AO2301">
        <f t="shared" si="750"/>
        <v>-4.6268703904038757</v>
      </c>
      <c r="AP2301">
        <f t="shared" si="751"/>
        <v>148</v>
      </c>
      <c r="AQ2301">
        <f t="shared" si="789"/>
        <v>-15</v>
      </c>
      <c r="AS2301">
        <f t="shared" si="752"/>
        <v>-3.8619594257254026</v>
      </c>
      <c r="AU2301">
        <f t="shared" si="790"/>
        <v>-0.93969262078590832</v>
      </c>
      <c r="AV2301">
        <f t="shared" si="753"/>
        <v>-5.220960171726909</v>
      </c>
      <c r="AX2301">
        <f t="shared" si="791"/>
        <v>-18</v>
      </c>
      <c r="AZ2301">
        <f t="shared" si="754"/>
        <v>-7.136236504873715E-2</v>
      </c>
      <c r="BB2301">
        <f t="shared" si="792"/>
        <v>-0.98480775301220802</v>
      </c>
      <c r="BC2301">
        <f t="shared" si="755"/>
        <v>-5.6564137201653413</v>
      </c>
      <c r="BE2301">
        <f t="shared" si="793"/>
        <v>-21</v>
      </c>
      <c r="BG2301">
        <f t="shared" si="756"/>
        <v>5.7868969256944878</v>
      </c>
      <c r="BI2301">
        <f t="shared" si="794"/>
        <v>0</v>
      </c>
      <c r="BJ2301">
        <f t="shared" si="757"/>
        <v>1</v>
      </c>
      <c r="BL2301" t="e">
        <f t="shared" si="795"/>
        <v>#DIV/0!</v>
      </c>
      <c r="BN2301" t="e">
        <f t="shared" si="758"/>
        <v>#DIV/0!</v>
      </c>
      <c r="EL2301">
        <v>148</v>
      </c>
      <c r="EM2301">
        <f t="shared" si="759"/>
        <v>-285.7513075690336</v>
      </c>
      <c r="EN2301">
        <f t="shared" si="796"/>
        <v>3.4799999999999698</v>
      </c>
      <c r="EO2301" s="8">
        <f t="shared" si="797"/>
        <v>2</v>
      </c>
      <c r="EQ2301">
        <f t="shared" si="798"/>
        <v>0.17364817766693033</v>
      </c>
      <c r="ER2301">
        <f t="shared" si="760"/>
        <v>0.9986996072255625</v>
      </c>
      <c r="ES2301">
        <f t="shared" si="761"/>
        <v>-9.4692352970264508</v>
      </c>
      <c r="ET2301">
        <f t="shared" si="822"/>
        <v>17.660257631345079</v>
      </c>
      <c r="EU2301" s="8">
        <f t="shared" si="799"/>
        <v>4</v>
      </c>
      <c r="EW2301">
        <f t="shared" si="800"/>
        <v>0.34202014332566871</v>
      </c>
      <c r="EX2301">
        <f t="shared" si="762"/>
        <v>0.99441584371801539</v>
      </c>
      <c r="EZ2301">
        <f t="shared" si="763"/>
        <v>17.286082959411889</v>
      </c>
      <c r="FB2301" s="8">
        <f t="shared" si="818"/>
        <v>6</v>
      </c>
      <c r="FD2301">
        <f t="shared" si="801"/>
        <v>0.49999999999999994</v>
      </c>
      <c r="FE2301">
        <f t="shared" si="764"/>
        <v>0.9860254037844387</v>
      </c>
      <c r="FG2301">
        <f t="shared" si="765"/>
        <v>16.670248639404857</v>
      </c>
      <c r="FI2301" s="8">
        <f t="shared" si="802"/>
        <v>9</v>
      </c>
      <c r="FK2301">
        <f t="shared" si="803"/>
        <v>0.64278760968653925</v>
      </c>
      <c r="FL2301">
        <f t="shared" si="766"/>
        <v>0.9974479826061321</v>
      </c>
      <c r="FN2301">
        <f t="shared" si="767"/>
        <v>22.223152266939049</v>
      </c>
      <c r="FP2301" s="8">
        <f t="shared" si="804"/>
        <v>11</v>
      </c>
      <c r="FQ2301" s="8">
        <f t="shared" si="805"/>
        <v>53</v>
      </c>
      <c r="FR2301">
        <f t="shared" si="806"/>
        <v>0.76604444311897801</v>
      </c>
      <c r="FS2301">
        <f t="shared" si="768"/>
        <v>0.97984716465888966</v>
      </c>
      <c r="FT2301" t="e">
        <f t="shared" si="769"/>
        <v>#NUM!</v>
      </c>
      <c r="FU2301" t="e">
        <f t="shared" si="807"/>
        <v>#NUM!</v>
      </c>
      <c r="FW2301" s="8">
        <f t="shared" si="808"/>
        <v>14</v>
      </c>
      <c r="FY2301">
        <f t="shared" si="809"/>
        <v>0.8660254037844386</v>
      </c>
      <c r="FZ2301">
        <f t="shared" si="770"/>
        <v>0.98497422611928565</v>
      </c>
      <c r="GB2301">
        <f t="shared" si="771"/>
        <v>20.014539984388406</v>
      </c>
      <c r="GD2301" s="8">
        <f t="shared" si="810"/>
        <v>17</v>
      </c>
      <c r="GF2301">
        <f t="shared" si="811"/>
        <v>0.93969262078590832</v>
      </c>
      <c r="GG2301">
        <f t="shared" si="772"/>
        <v>0.98101112546008662</v>
      </c>
      <c r="GI2301">
        <f t="shared" si="773"/>
        <v>19.840028985185313</v>
      </c>
      <c r="GK2301" s="8">
        <f t="shared" si="812"/>
        <v>20</v>
      </c>
      <c r="GM2301">
        <f t="shared" si="813"/>
        <v>0.98480775301220802</v>
      </c>
      <c r="GN2301">
        <f t="shared" si="774"/>
        <v>0.96149438007669685</v>
      </c>
      <c r="GP2301">
        <f t="shared" si="775"/>
        <v>18.023394859135646</v>
      </c>
      <c r="GR2301" s="8">
        <f t="shared" si="814"/>
        <v>20</v>
      </c>
      <c r="GT2301">
        <f t="shared" si="815"/>
        <v>0.98480775301220802</v>
      </c>
      <c r="GU2301">
        <f t="shared" si="776"/>
        <v>0.96149438007669685</v>
      </c>
      <c r="GW2301">
        <f t="shared" si="777"/>
        <v>18.023394859135646</v>
      </c>
      <c r="GY2301" s="8">
        <f t="shared" si="816"/>
        <v>25</v>
      </c>
      <c r="HA2301">
        <f t="shared" si="817"/>
        <v>1</v>
      </c>
      <c r="HB2301">
        <f t="shared" si="778"/>
        <v>1</v>
      </c>
      <c r="HD2301">
        <f t="shared" si="779"/>
        <v>25</v>
      </c>
    </row>
    <row r="2302" spans="1:212" x14ac:dyDescent="0.2">
      <c r="A2302">
        <v>149</v>
      </c>
      <c r="B2302">
        <f t="shared" si="739"/>
        <v>149</v>
      </c>
      <c r="C2302">
        <f t="shared" si="821"/>
        <v>-0.17364817766693033</v>
      </c>
      <c r="D2302">
        <f t="shared" si="738"/>
        <v>0.96396997169217635</v>
      </c>
      <c r="E2302">
        <f t="shared" si="780"/>
        <v>3</v>
      </c>
      <c r="G2302">
        <f t="shared" si="740"/>
        <v>-13.297418619832047</v>
      </c>
      <c r="M2302">
        <f t="shared" si="819"/>
        <v>-0.34202014332566871</v>
      </c>
      <c r="N2302">
        <f t="shared" si="741"/>
        <v>0.8712885921207747</v>
      </c>
      <c r="O2302">
        <f t="shared" si="781"/>
        <v>-5</v>
      </c>
      <c r="P2302">
        <f t="shared" si="742"/>
        <v>-10.872961333902383</v>
      </c>
      <c r="Q2302">
        <f t="shared" si="743"/>
        <v>-10.872961333902385</v>
      </c>
      <c r="R2302">
        <f t="shared" si="820"/>
        <v>-0.49999999999999994</v>
      </c>
      <c r="S2302">
        <f t="shared" si="744"/>
        <v>-2.1139745962155607</v>
      </c>
      <c r="U2302">
        <f t="shared" si="782"/>
        <v>-7</v>
      </c>
      <c r="X2302">
        <f t="shared" si="745"/>
        <v>-9.3833939954901346</v>
      </c>
      <c r="Z2302">
        <f t="shared" si="783"/>
        <v>-0.64278760968653925</v>
      </c>
      <c r="AA2302">
        <f t="shared" si="746"/>
        <v>-3.0649697106127958</v>
      </c>
      <c r="AB2302">
        <f t="shared" si="784"/>
        <v>149</v>
      </c>
      <c r="AC2302">
        <f t="shared" si="785"/>
        <v>-10</v>
      </c>
      <c r="AE2302">
        <f t="shared" si="747"/>
        <v>-8.4794981488239323</v>
      </c>
      <c r="AG2302">
        <f t="shared" si="786"/>
        <v>-0.76604444311897801</v>
      </c>
      <c r="AH2302">
        <f t="shared" si="748"/>
        <v>-3.9228372713025697</v>
      </c>
      <c r="AJ2302">
        <f t="shared" si="787"/>
        <v>-12</v>
      </c>
      <c r="AL2302">
        <f t="shared" si="749"/>
        <v>-6.3761020317433292</v>
      </c>
      <c r="AN2302">
        <f t="shared" si="788"/>
        <v>-0.8660254037844386</v>
      </c>
      <c r="AO2302">
        <f t="shared" si="750"/>
        <v>-4.6615114065552534</v>
      </c>
      <c r="AP2302">
        <f t="shared" si="751"/>
        <v>149</v>
      </c>
      <c r="AQ2302">
        <f t="shared" si="789"/>
        <v>-15</v>
      </c>
      <c r="AS2302">
        <f t="shared" si="752"/>
        <v>-3.8619594257254026</v>
      </c>
      <c r="AU2302">
        <f t="shared" si="790"/>
        <v>-0.93969262078590832</v>
      </c>
      <c r="AV2302">
        <f t="shared" si="753"/>
        <v>-5.258547876558346</v>
      </c>
      <c r="AX2302">
        <f t="shared" si="791"/>
        <v>-18</v>
      </c>
      <c r="AZ2302">
        <f t="shared" si="754"/>
        <v>-7.136236504873715E-2</v>
      </c>
      <c r="BB2302">
        <f t="shared" si="792"/>
        <v>-0.98480775301220802</v>
      </c>
      <c r="BC2302">
        <f t="shared" si="755"/>
        <v>-5.69580603028583</v>
      </c>
      <c r="BE2302">
        <f t="shared" si="793"/>
        <v>-21</v>
      </c>
      <c r="BG2302">
        <f t="shared" si="756"/>
        <v>5.7868969256944878</v>
      </c>
      <c r="BI2302">
        <f t="shared" si="794"/>
        <v>0</v>
      </c>
      <c r="BJ2302">
        <f t="shared" si="757"/>
        <v>1</v>
      </c>
      <c r="BL2302" t="e">
        <f t="shared" si="795"/>
        <v>#DIV/0!</v>
      </c>
      <c r="BN2302" t="e">
        <f t="shared" si="758"/>
        <v>#DIV/0!</v>
      </c>
      <c r="EL2302">
        <v>149</v>
      </c>
      <c r="EM2302">
        <f t="shared" si="759"/>
        <v>-285.7513075690336</v>
      </c>
      <c r="EN2302">
        <f t="shared" si="796"/>
        <v>3.4899999999999696</v>
      </c>
      <c r="EO2302" s="8">
        <f t="shared" si="797"/>
        <v>2</v>
      </c>
      <c r="EQ2302">
        <f t="shared" si="798"/>
        <v>0.17364817766693033</v>
      </c>
      <c r="ER2302">
        <f t="shared" si="760"/>
        <v>0.9986996072255625</v>
      </c>
      <c r="ES2302">
        <f t="shared" si="761"/>
        <v>-9.4692352970264508</v>
      </c>
      <c r="ET2302">
        <f t="shared" si="822"/>
        <v>17.660257631345079</v>
      </c>
      <c r="EU2302" s="8">
        <f t="shared" si="799"/>
        <v>4</v>
      </c>
      <c r="EW2302">
        <f t="shared" si="800"/>
        <v>0.34202014332566871</v>
      </c>
      <c r="EX2302">
        <f t="shared" si="762"/>
        <v>0.99441584371801539</v>
      </c>
      <c r="EZ2302">
        <f t="shared" si="763"/>
        <v>17.286082959411889</v>
      </c>
      <c r="FB2302" s="8">
        <f t="shared" si="818"/>
        <v>6</v>
      </c>
      <c r="FD2302">
        <f t="shared" si="801"/>
        <v>0.49999999999999994</v>
      </c>
      <c r="FE2302">
        <f t="shared" si="764"/>
        <v>0.9860254037844387</v>
      </c>
      <c r="FG2302">
        <f t="shared" si="765"/>
        <v>16.670248639404857</v>
      </c>
      <c r="FI2302" s="8">
        <f t="shared" si="802"/>
        <v>9</v>
      </c>
      <c r="FK2302">
        <f t="shared" si="803"/>
        <v>0.64278760968653925</v>
      </c>
      <c r="FL2302">
        <f t="shared" si="766"/>
        <v>0.9974479826061321</v>
      </c>
      <c r="FN2302">
        <f t="shared" si="767"/>
        <v>22.223152266939049</v>
      </c>
      <c r="FP2302" s="8">
        <f t="shared" si="804"/>
        <v>11</v>
      </c>
      <c r="FQ2302" s="8">
        <f t="shared" si="805"/>
        <v>53</v>
      </c>
      <c r="FR2302">
        <f t="shared" si="806"/>
        <v>0.76604444311897801</v>
      </c>
      <c r="FS2302">
        <f t="shared" si="768"/>
        <v>0.97984716465888966</v>
      </c>
      <c r="FT2302" t="e">
        <f t="shared" si="769"/>
        <v>#NUM!</v>
      </c>
      <c r="FU2302" t="e">
        <f t="shared" si="807"/>
        <v>#NUM!</v>
      </c>
      <c r="FW2302" s="8">
        <f t="shared" si="808"/>
        <v>14</v>
      </c>
      <c r="FY2302">
        <f t="shared" si="809"/>
        <v>0.8660254037844386</v>
      </c>
      <c r="FZ2302">
        <f t="shared" si="770"/>
        <v>0.98497422611928565</v>
      </c>
      <c r="GB2302">
        <f t="shared" si="771"/>
        <v>20.014539984388406</v>
      </c>
      <c r="GD2302" s="8">
        <f t="shared" si="810"/>
        <v>17</v>
      </c>
      <c r="GF2302">
        <f t="shared" si="811"/>
        <v>0.93969262078590832</v>
      </c>
      <c r="GG2302">
        <f t="shared" si="772"/>
        <v>0.98101112546008662</v>
      </c>
      <c r="GI2302">
        <f t="shared" si="773"/>
        <v>19.840028985185313</v>
      </c>
      <c r="GK2302" s="8">
        <f t="shared" si="812"/>
        <v>20</v>
      </c>
      <c r="GM2302">
        <f t="shared" si="813"/>
        <v>0.98480775301220802</v>
      </c>
      <c r="GN2302">
        <f t="shared" si="774"/>
        <v>0.96149438007669685</v>
      </c>
      <c r="GP2302">
        <f t="shared" si="775"/>
        <v>18.023394859135646</v>
      </c>
      <c r="GR2302" s="8">
        <f t="shared" si="814"/>
        <v>20</v>
      </c>
      <c r="GT2302">
        <f t="shared" si="815"/>
        <v>0.98480775301220802</v>
      </c>
      <c r="GU2302">
        <f t="shared" si="776"/>
        <v>0.96149438007669685</v>
      </c>
      <c r="GW2302">
        <f t="shared" si="777"/>
        <v>18.023394859135646</v>
      </c>
      <c r="GY2302" s="8">
        <f t="shared" si="816"/>
        <v>25</v>
      </c>
      <c r="HA2302">
        <f t="shared" si="817"/>
        <v>1</v>
      </c>
      <c r="HB2302">
        <f t="shared" si="778"/>
        <v>1</v>
      </c>
      <c r="HD2302">
        <f t="shared" si="779"/>
        <v>25</v>
      </c>
    </row>
    <row r="2303" spans="1:212" x14ac:dyDescent="0.2">
      <c r="A2303">
        <v>150</v>
      </c>
      <c r="B2303">
        <f t="shared" si="739"/>
        <v>150</v>
      </c>
      <c r="C2303">
        <f t="shared" si="821"/>
        <v>-0.17364817766693033</v>
      </c>
      <c r="D2303">
        <f t="shared" si="738"/>
        <v>0.96396997169217635</v>
      </c>
      <c r="E2303">
        <f t="shared" si="780"/>
        <v>3</v>
      </c>
      <c r="G2303">
        <f t="shared" si="740"/>
        <v>-13.297418619832047</v>
      </c>
      <c r="M2303">
        <f t="shared" si="819"/>
        <v>-0.34202014332566871</v>
      </c>
      <c r="N2303">
        <f t="shared" si="741"/>
        <v>0.8712885921207747</v>
      </c>
      <c r="O2303">
        <f t="shared" si="781"/>
        <v>-5</v>
      </c>
      <c r="P2303">
        <f t="shared" si="742"/>
        <v>-10.872961333902383</v>
      </c>
      <c r="Q2303">
        <f t="shared" si="743"/>
        <v>-10.872961333902385</v>
      </c>
      <c r="R2303">
        <f t="shared" si="820"/>
        <v>-0.49999999999999994</v>
      </c>
      <c r="S2303">
        <f t="shared" si="744"/>
        <v>-2.1339745962155607</v>
      </c>
      <c r="U2303">
        <f t="shared" si="782"/>
        <v>-7</v>
      </c>
      <c r="X2303">
        <f t="shared" si="745"/>
        <v>-9.3833939954901346</v>
      </c>
      <c r="Z2303">
        <f t="shared" si="783"/>
        <v>-0.64278760968653925</v>
      </c>
      <c r="AA2303">
        <f t="shared" si="746"/>
        <v>-3.0906812150002576</v>
      </c>
      <c r="AB2303">
        <f t="shared" si="784"/>
        <v>150</v>
      </c>
      <c r="AC2303">
        <f t="shared" si="785"/>
        <v>-10</v>
      </c>
      <c r="AE2303">
        <f t="shared" si="747"/>
        <v>-8.4794981488239323</v>
      </c>
      <c r="AG2303">
        <f t="shared" si="786"/>
        <v>-0.76604444311897801</v>
      </c>
      <c r="AH2303">
        <f t="shared" si="748"/>
        <v>-3.9534790490273291</v>
      </c>
      <c r="AJ2303">
        <f t="shared" si="787"/>
        <v>-12</v>
      </c>
      <c r="AL2303">
        <f t="shared" si="749"/>
        <v>-6.3761020317433292</v>
      </c>
      <c r="AN2303">
        <f t="shared" si="788"/>
        <v>-0.8660254037844386</v>
      </c>
      <c r="AO2303">
        <f t="shared" si="750"/>
        <v>-4.6961524227066311</v>
      </c>
      <c r="AP2303">
        <f t="shared" si="751"/>
        <v>150</v>
      </c>
      <c r="AQ2303">
        <f t="shared" si="789"/>
        <v>-15</v>
      </c>
      <c r="AS2303">
        <f t="shared" si="752"/>
        <v>-3.8619594257254026</v>
      </c>
      <c r="AU2303">
        <f t="shared" si="790"/>
        <v>-0.93969262078590832</v>
      </c>
      <c r="AV2303">
        <f t="shared" si="753"/>
        <v>-5.2961355813897821</v>
      </c>
      <c r="AX2303">
        <f t="shared" si="791"/>
        <v>-18</v>
      </c>
      <c r="AZ2303">
        <f t="shared" si="754"/>
        <v>-7.136236504873715E-2</v>
      </c>
      <c r="BB2303">
        <f t="shared" si="792"/>
        <v>-0.98480775301220802</v>
      </c>
      <c r="BC2303">
        <f t="shared" si="755"/>
        <v>-5.7351983404063178</v>
      </c>
      <c r="BE2303">
        <f t="shared" si="793"/>
        <v>-21</v>
      </c>
      <c r="BG2303">
        <f t="shared" si="756"/>
        <v>5.7868969256944878</v>
      </c>
      <c r="BI2303">
        <f t="shared" si="794"/>
        <v>0</v>
      </c>
      <c r="BJ2303">
        <f t="shared" si="757"/>
        <v>1</v>
      </c>
      <c r="BL2303" t="e">
        <f t="shared" si="795"/>
        <v>#DIV/0!</v>
      </c>
      <c r="BN2303" t="e">
        <f t="shared" si="758"/>
        <v>#DIV/0!</v>
      </c>
      <c r="EL2303">
        <v>150</v>
      </c>
      <c r="EM2303">
        <f t="shared" si="759"/>
        <v>-285.7513075690336</v>
      </c>
      <c r="EN2303">
        <f t="shared" si="796"/>
        <v>3.4999999999999694</v>
      </c>
      <c r="EO2303" s="8">
        <f t="shared" si="797"/>
        <v>2</v>
      </c>
      <c r="EQ2303">
        <f t="shared" si="798"/>
        <v>0.17364817766693033</v>
      </c>
      <c r="ER2303">
        <f t="shared" si="760"/>
        <v>0.9986996072255625</v>
      </c>
      <c r="ES2303">
        <f t="shared" si="761"/>
        <v>-9.4692352970264508</v>
      </c>
      <c r="ET2303">
        <f t="shared" si="822"/>
        <v>17.660257631345079</v>
      </c>
      <c r="EU2303" s="8">
        <f t="shared" si="799"/>
        <v>4</v>
      </c>
      <c r="EW2303">
        <f t="shared" si="800"/>
        <v>0.34202014332566871</v>
      </c>
      <c r="EX2303">
        <f t="shared" si="762"/>
        <v>0.99441584371801539</v>
      </c>
      <c r="EZ2303">
        <f t="shared" si="763"/>
        <v>17.286082959411889</v>
      </c>
      <c r="FB2303" s="8">
        <f t="shared" si="818"/>
        <v>6</v>
      </c>
      <c r="FD2303">
        <f t="shared" si="801"/>
        <v>0.49999999999999994</v>
      </c>
      <c r="FE2303">
        <f t="shared" si="764"/>
        <v>0.9860254037844387</v>
      </c>
      <c r="FG2303">
        <f t="shared" si="765"/>
        <v>16.670248639404857</v>
      </c>
      <c r="FI2303" s="8">
        <f t="shared" si="802"/>
        <v>9</v>
      </c>
      <c r="FK2303">
        <f t="shared" si="803"/>
        <v>0.64278760968653925</v>
      </c>
      <c r="FL2303">
        <f t="shared" si="766"/>
        <v>0.9974479826061321</v>
      </c>
      <c r="FN2303">
        <f t="shared" si="767"/>
        <v>22.223152266939049</v>
      </c>
      <c r="FP2303" s="8">
        <f t="shared" si="804"/>
        <v>11</v>
      </c>
      <c r="FQ2303" s="8">
        <f t="shared" si="805"/>
        <v>53</v>
      </c>
      <c r="FR2303">
        <f t="shared" si="806"/>
        <v>0.76604444311897801</v>
      </c>
      <c r="FS2303">
        <f t="shared" si="768"/>
        <v>0.97984716465888966</v>
      </c>
      <c r="FT2303" t="e">
        <f t="shared" si="769"/>
        <v>#NUM!</v>
      </c>
      <c r="FU2303" t="e">
        <f t="shared" si="807"/>
        <v>#NUM!</v>
      </c>
      <c r="FW2303" s="8">
        <f t="shared" si="808"/>
        <v>14</v>
      </c>
      <c r="FY2303">
        <f t="shared" si="809"/>
        <v>0.8660254037844386</v>
      </c>
      <c r="FZ2303">
        <f t="shared" si="770"/>
        <v>0.98497422611928565</v>
      </c>
      <c r="GB2303">
        <f t="shared" si="771"/>
        <v>20.014539984388406</v>
      </c>
      <c r="GD2303" s="8">
        <f t="shared" si="810"/>
        <v>17</v>
      </c>
      <c r="GF2303">
        <f t="shared" si="811"/>
        <v>0.93969262078590832</v>
      </c>
      <c r="GG2303">
        <f t="shared" si="772"/>
        <v>0.98101112546008662</v>
      </c>
      <c r="GI2303">
        <f t="shared" si="773"/>
        <v>19.840028985185313</v>
      </c>
      <c r="GK2303" s="8">
        <f t="shared" si="812"/>
        <v>20</v>
      </c>
      <c r="GM2303">
        <f t="shared" si="813"/>
        <v>0.98480775301220802</v>
      </c>
      <c r="GN2303">
        <f t="shared" si="774"/>
        <v>0.96149438007669685</v>
      </c>
      <c r="GP2303">
        <f t="shared" si="775"/>
        <v>18.023394859135646</v>
      </c>
      <c r="GR2303" s="8">
        <f t="shared" si="814"/>
        <v>20</v>
      </c>
      <c r="GT2303">
        <f t="shared" si="815"/>
        <v>0.98480775301220802</v>
      </c>
      <c r="GU2303">
        <f t="shared" si="776"/>
        <v>0.96149438007669685</v>
      </c>
      <c r="GW2303">
        <f t="shared" si="777"/>
        <v>18.023394859135646</v>
      </c>
      <c r="GY2303" s="8">
        <f t="shared" si="816"/>
        <v>25</v>
      </c>
      <c r="HA2303">
        <f t="shared" si="817"/>
        <v>1</v>
      </c>
      <c r="HB2303">
        <f t="shared" si="778"/>
        <v>1</v>
      </c>
      <c r="HD2303">
        <f t="shared" si="779"/>
        <v>25</v>
      </c>
    </row>
    <row r="2304" spans="1:212" x14ac:dyDescent="0.2">
      <c r="A2304">
        <v>151</v>
      </c>
      <c r="B2304">
        <f t="shared" si="739"/>
        <v>151</v>
      </c>
      <c r="C2304">
        <f t="shared" si="821"/>
        <v>-0.17364817766693033</v>
      </c>
      <c r="D2304">
        <f t="shared" si="738"/>
        <v>0.96396997169217635</v>
      </c>
      <c r="E2304">
        <f t="shared" si="780"/>
        <v>3</v>
      </c>
      <c r="G2304">
        <f t="shared" si="740"/>
        <v>-13.297418619832047</v>
      </c>
      <c r="M2304">
        <f t="shared" si="819"/>
        <v>-0.34202014332566871</v>
      </c>
      <c r="N2304">
        <f t="shared" si="741"/>
        <v>0.8712885921207747</v>
      </c>
      <c r="O2304">
        <f t="shared" si="781"/>
        <v>-5</v>
      </c>
      <c r="P2304">
        <f t="shared" si="742"/>
        <v>-10.872961333902383</v>
      </c>
      <c r="Q2304">
        <f t="shared" si="743"/>
        <v>-10.872961333902385</v>
      </c>
      <c r="R2304">
        <f t="shared" si="820"/>
        <v>-0.49999999999999994</v>
      </c>
      <c r="S2304">
        <f t="shared" si="744"/>
        <v>-2.1539745962155608</v>
      </c>
      <c r="U2304">
        <f t="shared" si="782"/>
        <v>-7</v>
      </c>
      <c r="X2304">
        <f t="shared" si="745"/>
        <v>-9.3833939954901346</v>
      </c>
      <c r="Z2304">
        <f t="shared" si="783"/>
        <v>-0.64278760968653925</v>
      </c>
      <c r="AA2304">
        <f t="shared" si="746"/>
        <v>-3.116392719387719</v>
      </c>
      <c r="AB2304">
        <f t="shared" si="784"/>
        <v>151</v>
      </c>
      <c r="AC2304">
        <f t="shared" si="785"/>
        <v>-10</v>
      </c>
      <c r="AE2304">
        <f t="shared" si="747"/>
        <v>-8.4794981488239323</v>
      </c>
      <c r="AG2304">
        <f t="shared" si="786"/>
        <v>-0.76604444311897801</v>
      </c>
      <c r="AH2304">
        <f t="shared" si="748"/>
        <v>-3.9841208267520876</v>
      </c>
      <c r="AJ2304">
        <f t="shared" si="787"/>
        <v>-12</v>
      </c>
      <c r="AL2304">
        <f t="shared" si="749"/>
        <v>-6.3761020317433292</v>
      </c>
      <c r="AN2304">
        <f t="shared" si="788"/>
        <v>-0.8660254037844386</v>
      </c>
      <c r="AO2304">
        <f t="shared" si="750"/>
        <v>-4.7307934388580088</v>
      </c>
      <c r="AP2304">
        <f t="shared" si="751"/>
        <v>151</v>
      </c>
      <c r="AQ2304">
        <f t="shared" si="789"/>
        <v>-15</v>
      </c>
      <c r="AS2304">
        <f t="shared" si="752"/>
        <v>-3.8619594257254026</v>
      </c>
      <c r="AU2304">
        <f t="shared" si="790"/>
        <v>-0.93969262078590832</v>
      </c>
      <c r="AV2304">
        <f t="shared" si="753"/>
        <v>-5.3337232862212183</v>
      </c>
      <c r="AX2304">
        <f t="shared" si="791"/>
        <v>-18</v>
      </c>
      <c r="AZ2304">
        <f t="shared" si="754"/>
        <v>-7.136236504873715E-2</v>
      </c>
      <c r="BB2304">
        <f t="shared" si="792"/>
        <v>-0.98480775301220802</v>
      </c>
      <c r="BC2304">
        <f t="shared" si="755"/>
        <v>-5.7745906505268065</v>
      </c>
      <c r="BE2304">
        <f t="shared" si="793"/>
        <v>-21</v>
      </c>
      <c r="BG2304">
        <f t="shared" si="756"/>
        <v>5.7868969256944878</v>
      </c>
      <c r="BI2304">
        <f t="shared" si="794"/>
        <v>0</v>
      </c>
      <c r="BJ2304">
        <f t="shared" si="757"/>
        <v>1</v>
      </c>
      <c r="BL2304" t="e">
        <f t="shared" si="795"/>
        <v>#DIV/0!</v>
      </c>
      <c r="BN2304" t="e">
        <f t="shared" si="758"/>
        <v>#DIV/0!</v>
      </c>
      <c r="EL2304">
        <v>151</v>
      </c>
      <c r="EM2304">
        <f t="shared" si="759"/>
        <v>-285.7513075690336</v>
      </c>
      <c r="EN2304">
        <f t="shared" si="796"/>
        <v>3.5099999999999691</v>
      </c>
      <c r="EO2304" s="8">
        <f t="shared" si="797"/>
        <v>2</v>
      </c>
      <c r="EQ2304">
        <f t="shared" si="798"/>
        <v>0.17364817766693033</v>
      </c>
      <c r="ER2304">
        <f t="shared" si="760"/>
        <v>0.9986996072255625</v>
      </c>
      <c r="ES2304">
        <f t="shared" si="761"/>
        <v>-9.4692352970264508</v>
      </c>
      <c r="ET2304">
        <f t="shared" si="822"/>
        <v>17.660257631345079</v>
      </c>
      <c r="EU2304" s="8">
        <f t="shared" si="799"/>
        <v>4</v>
      </c>
      <c r="EW2304">
        <f t="shared" si="800"/>
        <v>0.34202014332566871</v>
      </c>
      <c r="EX2304">
        <f t="shared" si="762"/>
        <v>0.99441584371801539</v>
      </c>
      <c r="EZ2304">
        <f t="shared" si="763"/>
        <v>17.286082959411889</v>
      </c>
      <c r="FB2304" s="8">
        <f t="shared" si="818"/>
        <v>6</v>
      </c>
      <c r="FD2304">
        <f t="shared" si="801"/>
        <v>0.49999999999999994</v>
      </c>
      <c r="FE2304">
        <f t="shared" si="764"/>
        <v>0.9860254037844387</v>
      </c>
      <c r="FG2304">
        <f t="shared" si="765"/>
        <v>16.670248639404857</v>
      </c>
      <c r="FI2304" s="8">
        <f t="shared" si="802"/>
        <v>9</v>
      </c>
      <c r="FK2304">
        <f t="shared" si="803"/>
        <v>0.64278760968653925</v>
      </c>
      <c r="FL2304">
        <f t="shared" si="766"/>
        <v>0.9974479826061321</v>
      </c>
      <c r="FN2304">
        <f t="shared" si="767"/>
        <v>22.223152266939049</v>
      </c>
      <c r="FP2304" s="8">
        <f t="shared" si="804"/>
        <v>11</v>
      </c>
      <c r="FQ2304" s="8">
        <f t="shared" si="805"/>
        <v>53</v>
      </c>
      <c r="FR2304">
        <f t="shared" si="806"/>
        <v>0.76604444311897801</v>
      </c>
      <c r="FS2304">
        <f t="shared" si="768"/>
        <v>0.97984716465888966</v>
      </c>
      <c r="FT2304" t="e">
        <f t="shared" si="769"/>
        <v>#NUM!</v>
      </c>
      <c r="FU2304" t="e">
        <f t="shared" si="807"/>
        <v>#NUM!</v>
      </c>
      <c r="FW2304" s="8">
        <f t="shared" si="808"/>
        <v>14</v>
      </c>
      <c r="FY2304">
        <f t="shared" si="809"/>
        <v>0.8660254037844386</v>
      </c>
      <c r="FZ2304">
        <f t="shared" si="770"/>
        <v>0.98497422611928565</v>
      </c>
      <c r="GB2304">
        <f t="shared" si="771"/>
        <v>20.014539984388406</v>
      </c>
      <c r="GD2304" s="8">
        <f t="shared" si="810"/>
        <v>17</v>
      </c>
      <c r="GF2304">
        <f t="shared" si="811"/>
        <v>0.93969262078590832</v>
      </c>
      <c r="GG2304">
        <f t="shared" si="772"/>
        <v>0.98101112546008662</v>
      </c>
      <c r="GI2304">
        <f t="shared" si="773"/>
        <v>19.840028985185313</v>
      </c>
      <c r="GK2304" s="8">
        <f t="shared" si="812"/>
        <v>20</v>
      </c>
      <c r="GM2304">
        <f t="shared" si="813"/>
        <v>0.98480775301220802</v>
      </c>
      <c r="GN2304">
        <f t="shared" si="774"/>
        <v>0.96149438007669685</v>
      </c>
      <c r="GP2304">
        <f t="shared" si="775"/>
        <v>18.023394859135646</v>
      </c>
      <c r="GR2304" s="8">
        <f t="shared" si="814"/>
        <v>20</v>
      </c>
      <c r="GT2304">
        <f t="shared" si="815"/>
        <v>0.98480775301220802</v>
      </c>
      <c r="GU2304">
        <f t="shared" si="776"/>
        <v>0.96149438007669685</v>
      </c>
      <c r="GW2304">
        <f t="shared" si="777"/>
        <v>18.023394859135646</v>
      </c>
      <c r="GY2304" s="8">
        <f t="shared" si="816"/>
        <v>25</v>
      </c>
      <c r="HA2304">
        <f t="shared" si="817"/>
        <v>1</v>
      </c>
      <c r="HB2304">
        <f t="shared" si="778"/>
        <v>1</v>
      </c>
      <c r="HD2304">
        <f t="shared" si="779"/>
        <v>25</v>
      </c>
    </row>
    <row r="2305" spans="1:212" x14ac:dyDescent="0.2">
      <c r="A2305">
        <v>152</v>
      </c>
      <c r="B2305">
        <f t="shared" si="739"/>
        <v>152</v>
      </c>
      <c r="C2305">
        <f t="shared" si="821"/>
        <v>-0.17364817766693033</v>
      </c>
      <c r="D2305">
        <f t="shared" si="738"/>
        <v>0.96396997169217635</v>
      </c>
      <c r="E2305">
        <f t="shared" si="780"/>
        <v>3</v>
      </c>
      <c r="G2305">
        <f t="shared" si="740"/>
        <v>-13.297418619832047</v>
      </c>
      <c r="M2305">
        <f t="shared" si="819"/>
        <v>-0.34202014332566871</v>
      </c>
      <c r="N2305">
        <f t="shared" si="741"/>
        <v>0.8712885921207747</v>
      </c>
      <c r="O2305">
        <f t="shared" si="781"/>
        <v>-5</v>
      </c>
      <c r="P2305">
        <f t="shared" si="742"/>
        <v>-10.872961333902383</v>
      </c>
      <c r="Q2305">
        <f t="shared" si="743"/>
        <v>-10.872961333902385</v>
      </c>
      <c r="R2305">
        <f t="shared" si="820"/>
        <v>-0.49999999999999994</v>
      </c>
      <c r="S2305">
        <f t="shared" si="744"/>
        <v>-2.1739745962155608</v>
      </c>
      <c r="U2305">
        <f t="shared" si="782"/>
        <v>-7</v>
      </c>
      <c r="X2305">
        <f t="shared" si="745"/>
        <v>-9.3833939954901346</v>
      </c>
      <c r="Z2305">
        <f t="shared" si="783"/>
        <v>-0.64278760968653925</v>
      </c>
      <c r="AA2305">
        <f t="shared" si="746"/>
        <v>-3.1421042237751808</v>
      </c>
      <c r="AB2305">
        <f t="shared" si="784"/>
        <v>152</v>
      </c>
      <c r="AC2305">
        <f t="shared" si="785"/>
        <v>-10</v>
      </c>
      <c r="AE2305">
        <f t="shared" si="747"/>
        <v>-8.4794981488239323</v>
      </c>
      <c r="AG2305">
        <f t="shared" si="786"/>
        <v>-0.76604444311897801</v>
      </c>
      <c r="AH2305">
        <f t="shared" si="748"/>
        <v>-4.0147626044768465</v>
      </c>
      <c r="AJ2305">
        <f t="shared" si="787"/>
        <v>-12</v>
      </c>
      <c r="AL2305">
        <f t="shared" si="749"/>
        <v>-6.3761020317433292</v>
      </c>
      <c r="AN2305">
        <f t="shared" si="788"/>
        <v>-0.8660254037844386</v>
      </c>
      <c r="AO2305">
        <f t="shared" si="750"/>
        <v>-4.7654344550093857</v>
      </c>
      <c r="AP2305">
        <f t="shared" si="751"/>
        <v>152</v>
      </c>
      <c r="AQ2305">
        <f t="shared" si="789"/>
        <v>-15</v>
      </c>
      <c r="AS2305">
        <f t="shared" si="752"/>
        <v>-3.8619594257254026</v>
      </c>
      <c r="AU2305">
        <f t="shared" si="790"/>
        <v>-0.93969262078590832</v>
      </c>
      <c r="AV2305">
        <f t="shared" si="753"/>
        <v>-5.3713109910526544</v>
      </c>
      <c r="AX2305">
        <f t="shared" si="791"/>
        <v>-18</v>
      </c>
      <c r="AZ2305">
        <f t="shared" si="754"/>
        <v>-7.136236504873715E-2</v>
      </c>
      <c r="BB2305">
        <f t="shared" si="792"/>
        <v>-0.98480775301220802</v>
      </c>
      <c r="BC2305">
        <f t="shared" si="755"/>
        <v>-5.8139829606472944</v>
      </c>
      <c r="BE2305">
        <f t="shared" si="793"/>
        <v>-21</v>
      </c>
      <c r="BG2305">
        <f t="shared" si="756"/>
        <v>5.7868969256944878</v>
      </c>
      <c r="BI2305">
        <f t="shared" si="794"/>
        <v>0</v>
      </c>
      <c r="BJ2305">
        <f t="shared" si="757"/>
        <v>1</v>
      </c>
      <c r="BL2305" t="e">
        <f t="shared" si="795"/>
        <v>#DIV/0!</v>
      </c>
      <c r="BN2305" t="e">
        <f t="shared" si="758"/>
        <v>#DIV/0!</v>
      </c>
      <c r="EL2305">
        <v>152</v>
      </c>
      <c r="EM2305">
        <f t="shared" si="759"/>
        <v>-285.7513075690336</v>
      </c>
      <c r="EN2305">
        <f t="shared" si="796"/>
        <v>3.5199999999999689</v>
      </c>
      <c r="EO2305" s="8">
        <f t="shared" si="797"/>
        <v>2</v>
      </c>
      <c r="EQ2305">
        <f t="shared" si="798"/>
        <v>0.17364817766693033</v>
      </c>
      <c r="ER2305">
        <f t="shared" si="760"/>
        <v>0.9986996072255625</v>
      </c>
      <c r="ES2305">
        <f t="shared" si="761"/>
        <v>-9.4692352970264508</v>
      </c>
      <c r="ET2305">
        <f t="shared" si="822"/>
        <v>17.660257631345079</v>
      </c>
      <c r="EU2305" s="8">
        <f t="shared" si="799"/>
        <v>4</v>
      </c>
      <c r="EW2305">
        <f t="shared" si="800"/>
        <v>0.34202014332566871</v>
      </c>
      <c r="EX2305">
        <f t="shared" si="762"/>
        <v>0.99441584371801539</v>
      </c>
      <c r="EZ2305">
        <f t="shared" si="763"/>
        <v>17.286082959411889</v>
      </c>
      <c r="FB2305" s="8">
        <f t="shared" si="818"/>
        <v>6</v>
      </c>
      <c r="FD2305">
        <f t="shared" si="801"/>
        <v>0.49999999999999994</v>
      </c>
      <c r="FE2305">
        <f t="shared" si="764"/>
        <v>0.9860254037844387</v>
      </c>
      <c r="FG2305">
        <f t="shared" si="765"/>
        <v>16.670248639404857</v>
      </c>
      <c r="FI2305" s="8">
        <f t="shared" si="802"/>
        <v>9</v>
      </c>
      <c r="FK2305">
        <f t="shared" si="803"/>
        <v>0.64278760968653925</v>
      </c>
      <c r="FL2305">
        <f t="shared" si="766"/>
        <v>0.9974479826061321</v>
      </c>
      <c r="FN2305">
        <f t="shared" si="767"/>
        <v>22.223152266939049</v>
      </c>
      <c r="FP2305" s="8">
        <f t="shared" si="804"/>
        <v>11</v>
      </c>
      <c r="FQ2305" s="8">
        <f t="shared" si="805"/>
        <v>53</v>
      </c>
      <c r="FR2305">
        <f t="shared" si="806"/>
        <v>0.76604444311897801</v>
      </c>
      <c r="FS2305">
        <f t="shared" si="768"/>
        <v>0.97984716465888966</v>
      </c>
      <c r="FT2305" t="e">
        <f t="shared" si="769"/>
        <v>#NUM!</v>
      </c>
      <c r="FU2305" t="e">
        <f t="shared" si="807"/>
        <v>#NUM!</v>
      </c>
      <c r="FW2305" s="8">
        <f t="shared" si="808"/>
        <v>14</v>
      </c>
      <c r="FY2305">
        <f t="shared" si="809"/>
        <v>0.8660254037844386</v>
      </c>
      <c r="FZ2305">
        <f t="shared" si="770"/>
        <v>0.98497422611928565</v>
      </c>
      <c r="GB2305">
        <f t="shared" si="771"/>
        <v>20.014539984388406</v>
      </c>
      <c r="GD2305" s="8">
        <f t="shared" si="810"/>
        <v>17</v>
      </c>
      <c r="GF2305">
        <f t="shared" si="811"/>
        <v>0.93969262078590832</v>
      </c>
      <c r="GG2305">
        <f t="shared" si="772"/>
        <v>0.98101112546008662</v>
      </c>
      <c r="GI2305">
        <f t="shared" si="773"/>
        <v>19.840028985185313</v>
      </c>
      <c r="GK2305" s="8">
        <f t="shared" si="812"/>
        <v>20</v>
      </c>
      <c r="GM2305">
        <f t="shared" si="813"/>
        <v>0.98480775301220802</v>
      </c>
      <c r="GN2305">
        <f t="shared" si="774"/>
        <v>0.96149438007669685</v>
      </c>
      <c r="GP2305">
        <f t="shared" si="775"/>
        <v>18.023394859135646</v>
      </c>
      <c r="GR2305" s="8">
        <f t="shared" si="814"/>
        <v>20</v>
      </c>
      <c r="GT2305">
        <f t="shared" si="815"/>
        <v>0.98480775301220802</v>
      </c>
      <c r="GU2305">
        <f t="shared" si="776"/>
        <v>0.96149438007669685</v>
      </c>
      <c r="GW2305">
        <f t="shared" si="777"/>
        <v>18.023394859135646</v>
      </c>
      <c r="GY2305" s="8">
        <f t="shared" si="816"/>
        <v>25</v>
      </c>
      <c r="HA2305">
        <f t="shared" si="817"/>
        <v>1</v>
      </c>
      <c r="HB2305">
        <f t="shared" si="778"/>
        <v>1</v>
      </c>
      <c r="HD2305">
        <f t="shared" si="779"/>
        <v>25</v>
      </c>
    </row>
    <row r="2306" spans="1:212" x14ac:dyDescent="0.2">
      <c r="A2306">
        <v>153</v>
      </c>
      <c r="B2306">
        <f t="shared" si="739"/>
        <v>153</v>
      </c>
      <c r="C2306">
        <f t="shared" si="821"/>
        <v>-0.17364817766693033</v>
      </c>
      <c r="D2306">
        <f t="shared" si="738"/>
        <v>0.96396997169217635</v>
      </c>
      <c r="E2306">
        <f t="shared" si="780"/>
        <v>3</v>
      </c>
      <c r="G2306">
        <f t="shared" si="740"/>
        <v>-13.297418619832047</v>
      </c>
      <c r="M2306">
        <f t="shared" si="819"/>
        <v>-0.34202014332566871</v>
      </c>
      <c r="N2306">
        <f t="shared" si="741"/>
        <v>0.8712885921207747</v>
      </c>
      <c r="O2306">
        <f t="shared" si="781"/>
        <v>-5</v>
      </c>
      <c r="P2306">
        <f t="shared" si="742"/>
        <v>-10.872961333902383</v>
      </c>
      <c r="Q2306">
        <f t="shared" si="743"/>
        <v>-10.872961333902385</v>
      </c>
      <c r="R2306">
        <f t="shared" si="820"/>
        <v>-0.49999999999999994</v>
      </c>
      <c r="S2306">
        <f t="shared" si="744"/>
        <v>-2.1939745962155608</v>
      </c>
      <c r="U2306">
        <f t="shared" si="782"/>
        <v>-7</v>
      </c>
      <c r="X2306">
        <f t="shared" si="745"/>
        <v>-9.3833939954901346</v>
      </c>
      <c r="Z2306">
        <f t="shared" si="783"/>
        <v>-0.64278760968653925</v>
      </c>
      <c r="AA2306">
        <f t="shared" si="746"/>
        <v>-3.1678157281626422</v>
      </c>
      <c r="AB2306">
        <f t="shared" si="784"/>
        <v>153</v>
      </c>
      <c r="AC2306">
        <f t="shared" si="785"/>
        <v>-10</v>
      </c>
      <c r="AE2306">
        <f t="shared" si="747"/>
        <v>-8.4794981488239323</v>
      </c>
      <c r="AG2306">
        <f t="shared" si="786"/>
        <v>-0.76604444311897801</v>
      </c>
      <c r="AH2306">
        <f t="shared" si="748"/>
        <v>-4.0454043822016059</v>
      </c>
      <c r="AJ2306">
        <f t="shared" si="787"/>
        <v>-12</v>
      </c>
      <c r="AL2306">
        <f t="shared" si="749"/>
        <v>-6.3761020317433292</v>
      </c>
      <c r="AN2306">
        <f t="shared" si="788"/>
        <v>-0.8660254037844386</v>
      </c>
      <c r="AO2306">
        <f t="shared" si="750"/>
        <v>-4.8000754711607634</v>
      </c>
      <c r="AP2306">
        <f t="shared" si="751"/>
        <v>153</v>
      </c>
      <c r="AQ2306">
        <f t="shared" si="789"/>
        <v>-15</v>
      </c>
      <c r="AS2306">
        <f t="shared" si="752"/>
        <v>-3.8619594257254026</v>
      </c>
      <c r="AU2306">
        <f t="shared" si="790"/>
        <v>-0.93969262078590832</v>
      </c>
      <c r="AV2306">
        <f t="shared" si="753"/>
        <v>-5.4088986958840906</v>
      </c>
      <c r="AX2306">
        <f t="shared" si="791"/>
        <v>-18</v>
      </c>
      <c r="AZ2306">
        <f t="shared" si="754"/>
        <v>-7.136236504873715E-2</v>
      </c>
      <c r="BB2306">
        <f t="shared" si="792"/>
        <v>-0.98480775301220802</v>
      </c>
      <c r="BC2306">
        <f t="shared" si="755"/>
        <v>-5.8533752707677831</v>
      </c>
      <c r="BE2306">
        <f t="shared" si="793"/>
        <v>-21</v>
      </c>
      <c r="BG2306">
        <f t="shared" si="756"/>
        <v>5.7868969256944878</v>
      </c>
      <c r="BI2306">
        <f t="shared" si="794"/>
        <v>0</v>
      </c>
      <c r="BJ2306">
        <f t="shared" si="757"/>
        <v>1</v>
      </c>
      <c r="BL2306" t="e">
        <f t="shared" si="795"/>
        <v>#DIV/0!</v>
      </c>
      <c r="BN2306" t="e">
        <f t="shared" si="758"/>
        <v>#DIV/0!</v>
      </c>
      <c r="EL2306">
        <v>153</v>
      </c>
      <c r="EM2306">
        <f t="shared" si="759"/>
        <v>-285.7513075690336</v>
      </c>
      <c r="EN2306">
        <f t="shared" si="796"/>
        <v>3.5299999999999687</v>
      </c>
      <c r="EO2306" s="8">
        <f t="shared" si="797"/>
        <v>2</v>
      </c>
      <c r="EQ2306">
        <f t="shared" si="798"/>
        <v>0.17364817766693033</v>
      </c>
      <c r="ER2306">
        <f t="shared" si="760"/>
        <v>0.9986996072255625</v>
      </c>
      <c r="ES2306">
        <f t="shared" si="761"/>
        <v>-9.4692352970264508</v>
      </c>
      <c r="ET2306">
        <f t="shared" si="822"/>
        <v>17.660257631345079</v>
      </c>
      <c r="EU2306" s="8">
        <f t="shared" si="799"/>
        <v>4</v>
      </c>
      <c r="EW2306">
        <f t="shared" si="800"/>
        <v>0.34202014332566871</v>
      </c>
      <c r="EX2306">
        <f t="shared" si="762"/>
        <v>0.99441584371801539</v>
      </c>
      <c r="EZ2306">
        <f t="shared" si="763"/>
        <v>17.286082959411889</v>
      </c>
      <c r="FB2306" s="8">
        <f t="shared" si="818"/>
        <v>6</v>
      </c>
      <c r="FD2306">
        <f t="shared" si="801"/>
        <v>0.49999999999999994</v>
      </c>
      <c r="FE2306">
        <f t="shared" si="764"/>
        <v>0.9860254037844387</v>
      </c>
      <c r="FG2306">
        <f t="shared" si="765"/>
        <v>16.670248639404857</v>
      </c>
      <c r="FI2306" s="8">
        <f t="shared" si="802"/>
        <v>9</v>
      </c>
      <c r="FK2306">
        <f t="shared" si="803"/>
        <v>0.64278760968653925</v>
      </c>
      <c r="FL2306">
        <f t="shared" si="766"/>
        <v>0.9974479826061321</v>
      </c>
      <c r="FN2306">
        <f t="shared" si="767"/>
        <v>22.223152266939049</v>
      </c>
      <c r="FP2306" s="8">
        <f t="shared" si="804"/>
        <v>11</v>
      </c>
      <c r="FQ2306" s="8">
        <f t="shared" si="805"/>
        <v>53</v>
      </c>
      <c r="FR2306">
        <f t="shared" si="806"/>
        <v>0.76604444311897801</v>
      </c>
      <c r="FS2306">
        <f t="shared" si="768"/>
        <v>0.97984716465888966</v>
      </c>
      <c r="FT2306" t="e">
        <f t="shared" si="769"/>
        <v>#NUM!</v>
      </c>
      <c r="FU2306" t="e">
        <f t="shared" si="807"/>
        <v>#NUM!</v>
      </c>
      <c r="FW2306" s="8">
        <f t="shared" si="808"/>
        <v>14</v>
      </c>
      <c r="FY2306">
        <f t="shared" si="809"/>
        <v>0.8660254037844386</v>
      </c>
      <c r="FZ2306">
        <f t="shared" si="770"/>
        <v>0.98497422611928565</v>
      </c>
      <c r="GB2306">
        <f t="shared" si="771"/>
        <v>20.014539984388406</v>
      </c>
      <c r="GD2306" s="8">
        <f t="shared" si="810"/>
        <v>17</v>
      </c>
      <c r="GF2306">
        <f t="shared" si="811"/>
        <v>0.93969262078590832</v>
      </c>
      <c r="GG2306">
        <f t="shared" si="772"/>
        <v>0.98101112546008662</v>
      </c>
      <c r="GI2306">
        <f t="shared" si="773"/>
        <v>19.840028985185313</v>
      </c>
      <c r="GK2306" s="8">
        <f t="shared" si="812"/>
        <v>20</v>
      </c>
      <c r="GM2306">
        <f t="shared" si="813"/>
        <v>0.98480775301220802</v>
      </c>
      <c r="GN2306">
        <f t="shared" si="774"/>
        <v>0.96149438007669685</v>
      </c>
      <c r="GP2306">
        <f t="shared" si="775"/>
        <v>18.023394859135646</v>
      </c>
      <c r="GR2306" s="8">
        <f t="shared" si="814"/>
        <v>20</v>
      </c>
      <c r="GT2306">
        <f t="shared" si="815"/>
        <v>0.98480775301220802</v>
      </c>
      <c r="GU2306">
        <f t="shared" si="776"/>
        <v>0.96149438007669685</v>
      </c>
      <c r="GW2306">
        <f t="shared" si="777"/>
        <v>18.023394859135646</v>
      </c>
      <c r="GY2306" s="8">
        <f t="shared" si="816"/>
        <v>25</v>
      </c>
      <c r="HA2306">
        <f t="shared" si="817"/>
        <v>1</v>
      </c>
      <c r="HB2306">
        <f t="shared" si="778"/>
        <v>1</v>
      </c>
      <c r="HD2306">
        <f t="shared" si="779"/>
        <v>25</v>
      </c>
    </row>
    <row r="2307" spans="1:212" x14ac:dyDescent="0.2">
      <c r="A2307">
        <v>154</v>
      </c>
      <c r="B2307">
        <f t="shared" si="739"/>
        <v>154</v>
      </c>
      <c r="C2307">
        <f t="shared" si="821"/>
        <v>-0.17364817766693033</v>
      </c>
      <c r="D2307">
        <f t="shared" si="738"/>
        <v>0.96396997169217635</v>
      </c>
      <c r="E2307">
        <f t="shared" si="780"/>
        <v>3</v>
      </c>
      <c r="G2307">
        <f t="shared" si="740"/>
        <v>-13.297418619832047</v>
      </c>
      <c r="M2307">
        <f t="shared" si="819"/>
        <v>-0.34202014332566871</v>
      </c>
      <c r="N2307">
        <f t="shared" si="741"/>
        <v>0.8712885921207747</v>
      </c>
      <c r="O2307">
        <f t="shared" si="781"/>
        <v>-5</v>
      </c>
      <c r="P2307">
        <f t="shared" si="742"/>
        <v>-10.872961333902383</v>
      </c>
      <c r="Q2307">
        <f t="shared" si="743"/>
        <v>-10.872961333902385</v>
      </c>
      <c r="R2307">
        <f t="shared" si="820"/>
        <v>-0.49999999999999994</v>
      </c>
      <c r="S2307">
        <f t="shared" si="744"/>
        <v>-2.2139745962155608</v>
      </c>
      <c r="U2307">
        <f t="shared" si="782"/>
        <v>-7</v>
      </c>
      <c r="X2307">
        <f t="shared" si="745"/>
        <v>-9.3833939954901346</v>
      </c>
      <c r="Z2307">
        <f t="shared" si="783"/>
        <v>-0.64278760968653925</v>
      </c>
      <c r="AA2307">
        <f t="shared" si="746"/>
        <v>-3.1935272325501036</v>
      </c>
      <c r="AB2307">
        <f t="shared" si="784"/>
        <v>154</v>
      </c>
      <c r="AC2307">
        <f t="shared" si="785"/>
        <v>-10</v>
      </c>
      <c r="AE2307">
        <f t="shared" si="747"/>
        <v>-8.4794981488239323</v>
      </c>
      <c r="AG2307">
        <f t="shared" si="786"/>
        <v>-0.76604444311897801</v>
      </c>
      <c r="AH2307">
        <f t="shared" si="748"/>
        <v>-4.0760461599263644</v>
      </c>
      <c r="AJ2307">
        <f t="shared" si="787"/>
        <v>-12</v>
      </c>
      <c r="AL2307">
        <f t="shared" si="749"/>
        <v>-6.3761020317433292</v>
      </c>
      <c r="AN2307">
        <f t="shared" si="788"/>
        <v>-0.8660254037844386</v>
      </c>
      <c r="AO2307">
        <f t="shared" si="750"/>
        <v>-4.8347164873121411</v>
      </c>
      <c r="AP2307">
        <f t="shared" si="751"/>
        <v>154</v>
      </c>
      <c r="AQ2307">
        <f t="shared" si="789"/>
        <v>-15</v>
      </c>
      <c r="AS2307">
        <f t="shared" si="752"/>
        <v>-3.8619594257254026</v>
      </c>
      <c r="AU2307">
        <f t="shared" si="790"/>
        <v>-0.93969262078590832</v>
      </c>
      <c r="AV2307">
        <f t="shared" si="753"/>
        <v>-5.4464864007155276</v>
      </c>
      <c r="AX2307">
        <f t="shared" si="791"/>
        <v>-18</v>
      </c>
      <c r="AZ2307">
        <f t="shared" si="754"/>
        <v>-7.136236504873715E-2</v>
      </c>
      <c r="BB2307">
        <f t="shared" si="792"/>
        <v>-0.98480775301220802</v>
      </c>
      <c r="BC2307">
        <f t="shared" si="755"/>
        <v>-5.8927675808882709</v>
      </c>
      <c r="BE2307">
        <f t="shared" si="793"/>
        <v>-21</v>
      </c>
      <c r="BG2307">
        <f t="shared" si="756"/>
        <v>5.7868969256944878</v>
      </c>
      <c r="BI2307">
        <f t="shared" si="794"/>
        <v>0</v>
      </c>
      <c r="BJ2307">
        <f t="shared" si="757"/>
        <v>1</v>
      </c>
      <c r="BL2307" t="e">
        <f t="shared" si="795"/>
        <v>#DIV/0!</v>
      </c>
      <c r="BN2307" t="e">
        <f t="shared" si="758"/>
        <v>#DIV/0!</v>
      </c>
      <c r="EL2307">
        <v>154</v>
      </c>
      <c r="EM2307">
        <f t="shared" si="759"/>
        <v>-285.7513075690336</v>
      </c>
      <c r="EN2307">
        <f t="shared" si="796"/>
        <v>3.5399999999999685</v>
      </c>
      <c r="EO2307" s="8">
        <f t="shared" si="797"/>
        <v>2</v>
      </c>
      <c r="EQ2307">
        <f t="shared" si="798"/>
        <v>0.17364817766693033</v>
      </c>
      <c r="ER2307">
        <f t="shared" si="760"/>
        <v>0.9986996072255625</v>
      </c>
      <c r="ES2307">
        <f t="shared" si="761"/>
        <v>-9.4692352970264508</v>
      </c>
      <c r="ET2307">
        <f t="shared" si="822"/>
        <v>17.660257631345079</v>
      </c>
      <c r="EU2307" s="8">
        <f t="shared" si="799"/>
        <v>4</v>
      </c>
      <c r="EW2307">
        <f t="shared" si="800"/>
        <v>0.34202014332566871</v>
      </c>
      <c r="EX2307">
        <f t="shared" si="762"/>
        <v>0.99441584371801539</v>
      </c>
      <c r="EZ2307">
        <f t="shared" si="763"/>
        <v>17.286082959411889</v>
      </c>
      <c r="FB2307" s="8">
        <f t="shared" si="818"/>
        <v>6</v>
      </c>
      <c r="FD2307">
        <f t="shared" si="801"/>
        <v>0.49999999999999994</v>
      </c>
      <c r="FE2307">
        <f t="shared" si="764"/>
        <v>0.9860254037844387</v>
      </c>
      <c r="FG2307">
        <f t="shared" si="765"/>
        <v>16.670248639404857</v>
      </c>
      <c r="FI2307" s="8">
        <f t="shared" si="802"/>
        <v>9</v>
      </c>
      <c r="FK2307">
        <f t="shared" si="803"/>
        <v>0.64278760968653925</v>
      </c>
      <c r="FL2307">
        <f t="shared" si="766"/>
        <v>0.9974479826061321</v>
      </c>
      <c r="FN2307">
        <f t="shared" si="767"/>
        <v>22.223152266939049</v>
      </c>
      <c r="FP2307" s="8">
        <f t="shared" si="804"/>
        <v>11</v>
      </c>
      <c r="FQ2307" s="8">
        <f t="shared" si="805"/>
        <v>53</v>
      </c>
      <c r="FR2307">
        <f t="shared" si="806"/>
        <v>0.76604444311897801</v>
      </c>
      <c r="FS2307">
        <f t="shared" si="768"/>
        <v>0.97984716465888966</v>
      </c>
      <c r="FT2307" t="e">
        <f t="shared" si="769"/>
        <v>#NUM!</v>
      </c>
      <c r="FU2307" t="e">
        <f t="shared" si="807"/>
        <v>#NUM!</v>
      </c>
      <c r="FW2307" s="8">
        <f t="shared" si="808"/>
        <v>14</v>
      </c>
      <c r="FY2307">
        <f t="shared" si="809"/>
        <v>0.8660254037844386</v>
      </c>
      <c r="FZ2307">
        <f t="shared" si="770"/>
        <v>0.98497422611928565</v>
      </c>
      <c r="GB2307">
        <f t="shared" si="771"/>
        <v>20.014539984388406</v>
      </c>
      <c r="GD2307" s="8">
        <f t="shared" si="810"/>
        <v>17</v>
      </c>
      <c r="GF2307">
        <f t="shared" si="811"/>
        <v>0.93969262078590832</v>
      </c>
      <c r="GG2307">
        <f t="shared" si="772"/>
        <v>0.98101112546008662</v>
      </c>
      <c r="GI2307">
        <f t="shared" si="773"/>
        <v>19.840028985185313</v>
      </c>
      <c r="GK2307" s="8">
        <f t="shared" si="812"/>
        <v>20</v>
      </c>
      <c r="GM2307">
        <f t="shared" si="813"/>
        <v>0.98480775301220802</v>
      </c>
      <c r="GN2307">
        <f t="shared" si="774"/>
        <v>0.96149438007669685</v>
      </c>
      <c r="GP2307">
        <f t="shared" si="775"/>
        <v>18.023394859135646</v>
      </c>
      <c r="GR2307" s="8">
        <f t="shared" si="814"/>
        <v>20</v>
      </c>
      <c r="GT2307">
        <f t="shared" si="815"/>
        <v>0.98480775301220802</v>
      </c>
      <c r="GU2307">
        <f t="shared" si="776"/>
        <v>0.96149438007669685</v>
      </c>
      <c r="GW2307">
        <f t="shared" si="777"/>
        <v>18.023394859135646</v>
      </c>
      <c r="GY2307" s="8">
        <f t="shared" si="816"/>
        <v>25</v>
      </c>
      <c r="HA2307">
        <f t="shared" si="817"/>
        <v>1</v>
      </c>
      <c r="HB2307">
        <f t="shared" si="778"/>
        <v>1</v>
      </c>
      <c r="HD2307">
        <f t="shared" si="779"/>
        <v>25</v>
      </c>
    </row>
    <row r="2308" spans="1:212" x14ac:dyDescent="0.2">
      <c r="A2308">
        <v>155</v>
      </c>
      <c r="B2308">
        <f t="shared" si="739"/>
        <v>155</v>
      </c>
      <c r="C2308">
        <f t="shared" si="821"/>
        <v>-0.17364817766693033</v>
      </c>
      <c r="D2308">
        <f t="shared" si="738"/>
        <v>0.96396997169217635</v>
      </c>
      <c r="E2308">
        <f t="shared" si="780"/>
        <v>3</v>
      </c>
      <c r="G2308">
        <f t="shared" si="740"/>
        <v>-13.297418619832047</v>
      </c>
      <c r="M2308">
        <f t="shared" si="819"/>
        <v>-0.34202014332566871</v>
      </c>
      <c r="N2308">
        <f t="shared" si="741"/>
        <v>0.8712885921207747</v>
      </c>
      <c r="O2308">
        <f t="shared" si="781"/>
        <v>-5</v>
      </c>
      <c r="P2308">
        <f t="shared" si="742"/>
        <v>-10.872961333902383</v>
      </c>
      <c r="Q2308">
        <f t="shared" si="743"/>
        <v>-10.872961333902385</v>
      </c>
      <c r="R2308">
        <f t="shared" si="820"/>
        <v>-0.49999999999999994</v>
      </c>
      <c r="S2308">
        <f t="shared" si="744"/>
        <v>-2.2339745962155608</v>
      </c>
      <c r="U2308">
        <f t="shared" si="782"/>
        <v>-7</v>
      </c>
      <c r="X2308">
        <f t="shared" si="745"/>
        <v>-9.3833939954901346</v>
      </c>
      <c r="Z2308">
        <f t="shared" si="783"/>
        <v>-0.64278760968653925</v>
      </c>
      <c r="AA2308">
        <f t="shared" si="746"/>
        <v>-3.2192387369375655</v>
      </c>
      <c r="AB2308">
        <f t="shared" si="784"/>
        <v>155</v>
      </c>
      <c r="AC2308">
        <f t="shared" si="785"/>
        <v>-10</v>
      </c>
      <c r="AE2308">
        <f t="shared" si="747"/>
        <v>-8.4794981488239323</v>
      </c>
      <c r="AG2308">
        <f t="shared" si="786"/>
        <v>-0.76604444311897801</v>
      </c>
      <c r="AH2308">
        <f t="shared" si="748"/>
        <v>-4.1066879376511238</v>
      </c>
      <c r="AJ2308">
        <f t="shared" si="787"/>
        <v>-12</v>
      </c>
      <c r="AL2308">
        <f t="shared" si="749"/>
        <v>-6.3761020317433292</v>
      </c>
      <c r="AN2308">
        <f t="shared" si="788"/>
        <v>-0.8660254037844386</v>
      </c>
      <c r="AO2308">
        <f t="shared" si="750"/>
        <v>-4.8693575034635188</v>
      </c>
      <c r="AP2308">
        <f t="shared" si="751"/>
        <v>155</v>
      </c>
      <c r="AQ2308">
        <f t="shared" si="789"/>
        <v>-15</v>
      </c>
      <c r="AS2308">
        <f t="shared" si="752"/>
        <v>-3.8619594257254026</v>
      </c>
      <c r="AU2308">
        <f t="shared" si="790"/>
        <v>-0.93969262078590832</v>
      </c>
      <c r="AV2308">
        <f t="shared" si="753"/>
        <v>-5.4840741055469637</v>
      </c>
      <c r="AX2308">
        <f t="shared" si="791"/>
        <v>-18</v>
      </c>
      <c r="AZ2308">
        <f t="shared" si="754"/>
        <v>-7.136236504873715E-2</v>
      </c>
      <c r="BB2308">
        <f t="shared" si="792"/>
        <v>-0.98480775301220802</v>
      </c>
      <c r="BC2308">
        <f t="shared" si="755"/>
        <v>-5.9321598910087596</v>
      </c>
      <c r="BE2308">
        <f t="shared" si="793"/>
        <v>-21</v>
      </c>
      <c r="BG2308">
        <f t="shared" si="756"/>
        <v>5.7868969256944878</v>
      </c>
      <c r="BI2308">
        <f t="shared" si="794"/>
        <v>0</v>
      </c>
      <c r="BJ2308">
        <f t="shared" si="757"/>
        <v>1</v>
      </c>
      <c r="BL2308" t="e">
        <f t="shared" si="795"/>
        <v>#DIV/0!</v>
      </c>
      <c r="BN2308" t="e">
        <f t="shared" si="758"/>
        <v>#DIV/0!</v>
      </c>
      <c r="EL2308">
        <v>155</v>
      </c>
      <c r="EM2308">
        <f t="shared" si="759"/>
        <v>-285.7513075690336</v>
      </c>
      <c r="EN2308">
        <f t="shared" si="796"/>
        <v>3.5499999999999683</v>
      </c>
      <c r="EO2308" s="8">
        <f t="shared" si="797"/>
        <v>2</v>
      </c>
      <c r="EQ2308">
        <f t="shared" si="798"/>
        <v>0.17364817766693033</v>
      </c>
      <c r="ER2308">
        <f t="shared" si="760"/>
        <v>0.9986996072255625</v>
      </c>
      <c r="ES2308">
        <f t="shared" si="761"/>
        <v>-9.4692352970264508</v>
      </c>
      <c r="ET2308">
        <f t="shared" si="822"/>
        <v>17.660257631345079</v>
      </c>
      <c r="EU2308" s="8">
        <f t="shared" si="799"/>
        <v>4</v>
      </c>
      <c r="EW2308">
        <f t="shared" si="800"/>
        <v>0.34202014332566871</v>
      </c>
      <c r="EX2308">
        <f t="shared" si="762"/>
        <v>0.99441584371801539</v>
      </c>
      <c r="EZ2308">
        <f t="shared" si="763"/>
        <v>17.286082959411889</v>
      </c>
      <c r="FB2308" s="8">
        <f t="shared" si="818"/>
        <v>6</v>
      </c>
      <c r="FD2308">
        <f t="shared" si="801"/>
        <v>0.49999999999999994</v>
      </c>
      <c r="FE2308">
        <f t="shared" si="764"/>
        <v>0.9860254037844387</v>
      </c>
      <c r="FG2308">
        <f t="shared" si="765"/>
        <v>16.670248639404857</v>
      </c>
      <c r="FI2308" s="8">
        <f t="shared" si="802"/>
        <v>9</v>
      </c>
      <c r="FK2308">
        <f t="shared" si="803"/>
        <v>0.64278760968653925</v>
      </c>
      <c r="FL2308">
        <f t="shared" si="766"/>
        <v>0.9974479826061321</v>
      </c>
      <c r="FN2308">
        <f t="shared" si="767"/>
        <v>22.223152266939049</v>
      </c>
      <c r="FP2308" s="8">
        <f t="shared" si="804"/>
        <v>11</v>
      </c>
      <c r="FQ2308" s="8">
        <f t="shared" si="805"/>
        <v>53</v>
      </c>
      <c r="FR2308">
        <f t="shared" si="806"/>
        <v>0.76604444311897801</v>
      </c>
      <c r="FS2308">
        <f t="shared" si="768"/>
        <v>0.97984716465888966</v>
      </c>
      <c r="FT2308" t="e">
        <f t="shared" si="769"/>
        <v>#NUM!</v>
      </c>
      <c r="FU2308" t="e">
        <f t="shared" si="807"/>
        <v>#NUM!</v>
      </c>
      <c r="FW2308" s="8">
        <f t="shared" si="808"/>
        <v>14</v>
      </c>
      <c r="FY2308">
        <f t="shared" si="809"/>
        <v>0.8660254037844386</v>
      </c>
      <c r="FZ2308">
        <f t="shared" si="770"/>
        <v>0.98497422611928565</v>
      </c>
      <c r="GB2308">
        <f t="shared" si="771"/>
        <v>20.014539984388406</v>
      </c>
      <c r="GD2308" s="8">
        <f t="shared" si="810"/>
        <v>17</v>
      </c>
      <c r="GF2308">
        <f t="shared" si="811"/>
        <v>0.93969262078590832</v>
      </c>
      <c r="GG2308">
        <f t="shared" si="772"/>
        <v>0.98101112546008662</v>
      </c>
      <c r="GI2308">
        <f t="shared" si="773"/>
        <v>19.840028985185313</v>
      </c>
      <c r="GK2308" s="8">
        <f t="shared" si="812"/>
        <v>20</v>
      </c>
      <c r="GM2308">
        <f t="shared" si="813"/>
        <v>0.98480775301220802</v>
      </c>
      <c r="GN2308">
        <f t="shared" si="774"/>
        <v>0.96149438007669685</v>
      </c>
      <c r="GP2308">
        <f t="shared" si="775"/>
        <v>18.023394859135646</v>
      </c>
      <c r="GR2308" s="8">
        <f t="shared" si="814"/>
        <v>20</v>
      </c>
      <c r="GT2308">
        <f t="shared" si="815"/>
        <v>0.98480775301220802</v>
      </c>
      <c r="GU2308">
        <f t="shared" si="776"/>
        <v>0.96149438007669685</v>
      </c>
      <c r="GW2308">
        <f t="shared" si="777"/>
        <v>18.023394859135646</v>
      </c>
      <c r="GY2308" s="8">
        <f t="shared" si="816"/>
        <v>25</v>
      </c>
      <c r="HA2308">
        <f t="shared" si="817"/>
        <v>1</v>
      </c>
      <c r="HB2308">
        <f t="shared" si="778"/>
        <v>1</v>
      </c>
      <c r="HD2308">
        <f t="shared" si="779"/>
        <v>25</v>
      </c>
    </row>
    <row r="2309" spans="1:212" x14ac:dyDescent="0.2">
      <c r="A2309">
        <v>156</v>
      </c>
      <c r="B2309">
        <f t="shared" si="739"/>
        <v>156</v>
      </c>
      <c r="C2309">
        <f t="shared" si="821"/>
        <v>-0.17364817766693033</v>
      </c>
      <c r="D2309">
        <f t="shared" si="738"/>
        <v>0.96396997169217635</v>
      </c>
      <c r="E2309">
        <f t="shared" si="780"/>
        <v>3</v>
      </c>
      <c r="G2309">
        <f t="shared" si="740"/>
        <v>-13.297418619832047</v>
      </c>
      <c r="M2309">
        <f t="shared" si="819"/>
        <v>-0.34202014332566871</v>
      </c>
      <c r="N2309">
        <f t="shared" si="741"/>
        <v>0.8712885921207747</v>
      </c>
      <c r="O2309">
        <f t="shared" si="781"/>
        <v>-5</v>
      </c>
      <c r="P2309">
        <f t="shared" si="742"/>
        <v>-10.872961333902383</v>
      </c>
      <c r="Q2309">
        <f t="shared" si="743"/>
        <v>-10.872961333902385</v>
      </c>
      <c r="R2309">
        <f t="shared" si="820"/>
        <v>-0.49999999999999994</v>
      </c>
      <c r="S2309">
        <f t="shared" si="744"/>
        <v>-2.2539745962155608</v>
      </c>
      <c r="U2309">
        <f t="shared" si="782"/>
        <v>-7</v>
      </c>
      <c r="X2309">
        <f t="shared" si="745"/>
        <v>-9.3833939954901346</v>
      </c>
      <c r="Z2309">
        <f t="shared" si="783"/>
        <v>-0.64278760968653925</v>
      </c>
      <c r="AA2309">
        <f t="shared" si="746"/>
        <v>-3.2449502413250269</v>
      </c>
      <c r="AB2309">
        <f t="shared" si="784"/>
        <v>156</v>
      </c>
      <c r="AC2309">
        <f t="shared" si="785"/>
        <v>-10</v>
      </c>
      <c r="AE2309">
        <f t="shared" si="747"/>
        <v>-8.4794981488239323</v>
      </c>
      <c r="AG2309">
        <f t="shared" si="786"/>
        <v>-0.76604444311897801</v>
      </c>
      <c r="AH2309">
        <f t="shared" si="748"/>
        <v>-4.1373297153758832</v>
      </c>
      <c r="AJ2309">
        <f t="shared" si="787"/>
        <v>-12</v>
      </c>
      <c r="AL2309">
        <f t="shared" si="749"/>
        <v>-6.3761020317433292</v>
      </c>
      <c r="AN2309">
        <f t="shared" si="788"/>
        <v>-0.8660254037844386</v>
      </c>
      <c r="AO2309">
        <f t="shared" si="750"/>
        <v>-4.9039985196148965</v>
      </c>
      <c r="AP2309">
        <f t="shared" si="751"/>
        <v>156</v>
      </c>
      <c r="AQ2309">
        <f t="shared" si="789"/>
        <v>-15</v>
      </c>
      <c r="AS2309">
        <f t="shared" si="752"/>
        <v>-3.8619594257254026</v>
      </c>
      <c r="AU2309">
        <f t="shared" si="790"/>
        <v>-0.93969262078590832</v>
      </c>
      <c r="AV2309">
        <f t="shared" si="753"/>
        <v>-5.5216618103783999</v>
      </c>
      <c r="AX2309">
        <f t="shared" si="791"/>
        <v>-18</v>
      </c>
      <c r="AZ2309">
        <f t="shared" si="754"/>
        <v>-7.136236504873715E-2</v>
      </c>
      <c r="BB2309">
        <f t="shared" si="792"/>
        <v>-0.98480775301220802</v>
      </c>
      <c r="BC2309">
        <f t="shared" si="755"/>
        <v>-5.9715522011292483</v>
      </c>
      <c r="BE2309">
        <f t="shared" si="793"/>
        <v>-21</v>
      </c>
      <c r="BG2309">
        <f t="shared" si="756"/>
        <v>5.7868969256944878</v>
      </c>
      <c r="BI2309">
        <f t="shared" si="794"/>
        <v>0</v>
      </c>
      <c r="BJ2309">
        <f t="shared" si="757"/>
        <v>1</v>
      </c>
      <c r="BL2309" t="e">
        <f t="shared" si="795"/>
        <v>#DIV/0!</v>
      </c>
      <c r="BN2309" t="e">
        <f t="shared" si="758"/>
        <v>#DIV/0!</v>
      </c>
      <c r="EL2309">
        <v>156</v>
      </c>
      <c r="EM2309">
        <f t="shared" si="759"/>
        <v>-285.7513075690336</v>
      </c>
      <c r="EN2309">
        <f t="shared" si="796"/>
        <v>3.5599999999999681</v>
      </c>
      <c r="EO2309" s="8">
        <f t="shared" si="797"/>
        <v>2</v>
      </c>
      <c r="EQ2309">
        <f t="shared" si="798"/>
        <v>0.17364817766693033</v>
      </c>
      <c r="ER2309">
        <f t="shared" si="760"/>
        <v>0.9986996072255625</v>
      </c>
      <c r="ES2309">
        <f t="shared" si="761"/>
        <v>-9.4692352970264508</v>
      </c>
      <c r="ET2309">
        <f t="shared" si="822"/>
        <v>17.660257631345079</v>
      </c>
      <c r="EU2309" s="8">
        <f t="shared" si="799"/>
        <v>4</v>
      </c>
      <c r="EW2309">
        <f t="shared" si="800"/>
        <v>0.34202014332566871</v>
      </c>
      <c r="EX2309">
        <f t="shared" si="762"/>
        <v>0.99441584371801539</v>
      </c>
      <c r="EZ2309">
        <f t="shared" si="763"/>
        <v>17.286082959411889</v>
      </c>
      <c r="FB2309" s="8">
        <f t="shared" si="818"/>
        <v>6</v>
      </c>
      <c r="FD2309">
        <f t="shared" si="801"/>
        <v>0.49999999999999994</v>
      </c>
      <c r="FE2309">
        <f t="shared" si="764"/>
        <v>0.9860254037844387</v>
      </c>
      <c r="FG2309">
        <f t="shared" si="765"/>
        <v>16.670248639404857</v>
      </c>
      <c r="FI2309" s="8">
        <f t="shared" si="802"/>
        <v>9</v>
      </c>
      <c r="FK2309">
        <f t="shared" si="803"/>
        <v>0.64278760968653925</v>
      </c>
      <c r="FL2309">
        <f t="shared" si="766"/>
        <v>0.9974479826061321</v>
      </c>
      <c r="FN2309">
        <f t="shared" si="767"/>
        <v>22.223152266939049</v>
      </c>
      <c r="FP2309" s="8">
        <f t="shared" si="804"/>
        <v>11</v>
      </c>
      <c r="FQ2309" s="8">
        <f t="shared" si="805"/>
        <v>53</v>
      </c>
      <c r="FR2309">
        <f t="shared" si="806"/>
        <v>0.76604444311897801</v>
      </c>
      <c r="FS2309">
        <f t="shared" si="768"/>
        <v>0.97984716465888966</v>
      </c>
      <c r="FT2309" t="e">
        <f t="shared" si="769"/>
        <v>#NUM!</v>
      </c>
      <c r="FU2309" t="e">
        <f t="shared" si="807"/>
        <v>#NUM!</v>
      </c>
      <c r="FW2309" s="8">
        <f t="shared" si="808"/>
        <v>14</v>
      </c>
      <c r="FY2309">
        <f t="shared" si="809"/>
        <v>0.8660254037844386</v>
      </c>
      <c r="FZ2309">
        <f t="shared" si="770"/>
        <v>0.98497422611928565</v>
      </c>
      <c r="GB2309">
        <f t="shared" si="771"/>
        <v>20.014539984388406</v>
      </c>
      <c r="GD2309" s="8">
        <f t="shared" si="810"/>
        <v>17</v>
      </c>
      <c r="GF2309">
        <f t="shared" si="811"/>
        <v>0.93969262078590832</v>
      </c>
      <c r="GG2309">
        <f t="shared" si="772"/>
        <v>0.98101112546008662</v>
      </c>
      <c r="GI2309">
        <f t="shared" si="773"/>
        <v>19.840028985185313</v>
      </c>
      <c r="GK2309" s="8">
        <f t="shared" si="812"/>
        <v>20</v>
      </c>
      <c r="GM2309">
        <f t="shared" si="813"/>
        <v>0.98480775301220802</v>
      </c>
      <c r="GN2309">
        <f t="shared" si="774"/>
        <v>0.96149438007669685</v>
      </c>
      <c r="GP2309">
        <f t="shared" si="775"/>
        <v>18.023394859135646</v>
      </c>
      <c r="GR2309" s="8">
        <f t="shared" si="814"/>
        <v>20</v>
      </c>
      <c r="GT2309">
        <f t="shared" si="815"/>
        <v>0.98480775301220802</v>
      </c>
      <c r="GU2309">
        <f t="shared" si="776"/>
        <v>0.96149438007669685</v>
      </c>
      <c r="GW2309">
        <f t="shared" si="777"/>
        <v>18.023394859135646</v>
      </c>
      <c r="GY2309" s="8">
        <f t="shared" si="816"/>
        <v>25</v>
      </c>
      <c r="HA2309">
        <f t="shared" si="817"/>
        <v>1</v>
      </c>
      <c r="HB2309">
        <f t="shared" si="778"/>
        <v>1</v>
      </c>
      <c r="HD2309">
        <f t="shared" si="779"/>
        <v>25</v>
      </c>
    </row>
    <row r="2310" spans="1:212" x14ac:dyDescent="0.2">
      <c r="A2310">
        <v>157</v>
      </c>
      <c r="B2310">
        <f t="shared" si="739"/>
        <v>157</v>
      </c>
      <c r="C2310">
        <f t="shared" si="821"/>
        <v>-0.17364817766693033</v>
      </c>
      <c r="D2310">
        <f t="shared" si="738"/>
        <v>0.96396997169217635</v>
      </c>
      <c r="E2310">
        <f t="shared" si="780"/>
        <v>3</v>
      </c>
      <c r="G2310">
        <f t="shared" si="740"/>
        <v>-13.297418619832047</v>
      </c>
      <c r="M2310">
        <f t="shared" si="819"/>
        <v>-0.34202014332566871</v>
      </c>
      <c r="N2310">
        <f t="shared" si="741"/>
        <v>0.8712885921207747</v>
      </c>
      <c r="O2310">
        <f t="shared" si="781"/>
        <v>-5</v>
      </c>
      <c r="P2310">
        <f t="shared" si="742"/>
        <v>-10.872961333902383</v>
      </c>
      <c r="Q2310">
        <f t="shared" si="743"/>
        <v>-10.872961333902385</v>
      </c>
      <c r="R2310">
        <f t="shared" si="820"/>
        <v>-0.49999999999999994</v>
      </c>
      <c r="S2310">
        <f t="shared" si="744"/>
        <v>-2.2739745962155609</v>
      </c>
      <c r="U2310">
        <f t="shared" si="782"/>
        <v>-7</v>
      </c>
      <c r="X2310">
        <f t="shared" si="745"/>
        <v>-9.3833939954901346</v>
      </c>
      <c r="Z2310">
        <f t="shared" si="783"/>
        <v>-0.64278760968653925</v>
      </c>
      <c r="AA2310">
        <f t="shared" si="746"/>
        <v>-3.2706617457124887</v>
      </c>
      <c r="AB2310">
        <f t="shared" si="784"/>
        <v>157</v>
      </c>
      <c r="AC2310">
        <f t="shared" si="785"/>
        <v>-10</v>
      </c>
      <c r="AE2310">
        <f t="shared" si="747"/>
        <v>-8.4794981488239323</v>
      </c>
      <c r="AG2310">
        <f t="shared" si="786"/>
        <v>-0.76604444311897801</v>
      </c>
      <c r="AH2310">
        <f t="shared" si="748"/>
        <v>-4.1679714931006417</v>
      </c>
      <c r="AJ2310">
        <f t="shared" si="787"/>
        <v>-12</v>
      </c>
      <c r="AL2310">
        <f t="shared" si="749"/>
        <v>-6.3761020317433292</v>
      </c>
      <c r="AN2310">
        <f t="shared" si="788"/>
        <v>-0.8660254037844386</v>
      </c>
      <c r="AO2310">
        <f t="shared" si="750"/>
        <v>-4.9386395357662733</v>
      </c>
      <c r="AP2310">
        <f t="shared" si="751"/>
        <v>157</v>
      </c>
      <c r="AQ2310">
        <f t="shared" si="789"/>
        <v>-15</v>
      </c>
      <c r="AS2310">
        <f t="shared" si="752"/>
        <v>-3.8619594257254026</v>
      </c>
      <c r="AU2310">
        <f t="shared" si="790"/>
        <v>-0.93969262078590832</v>
      </c>
      <c r="AV2310">
        <f t="shared" si="753"/>
        <v>-5.559249515209836</v>
      </c>
      <c r="AX2310">
        <f t="shared" si="791"/>
        <v>-18</v>
      </c>
      <c r="AZ2310">
        <f t="shared" si="754"/>
        <v>-7.136236504873715E-2</v>
      </c>
      <c r="BB2310">
        <f t="shared" si="792"/>
        <v>-0.98480775301220802</v>
      </c>
      <c r="BC2310">
        <f t="shared" si="755"/>
        <v>-6.0109445112497362</v>
      </c>
      <c r="BE2310">
        <f t="shared" si="793"/>
        <v>-21</v>
      </c>
      <c r="BG2310">
        <f t="shared" si="756"/>
        <v>5.7868969256944878</v>
      </c>
      <c r="BI2310">
        <f t="shared" si="794"/>
        <v>0</v>
      </c>
      <c r="BJ2310">
        <f t="shared" si="757"/>
        <v>1</v>
      </c>
      <c r="BL2310" t="e">
        <f t="shared" si="795"/>
        <v>#DIV/0!</v>
      </c>
      <c r="BN2310" t="e">
        <f t="shared" si="758"/>
        <v>#DIV/0!</v>
      </c>
      <c r="EL2310">
        <v>157</v>
      </c>
      <c r="EM2310">
        <f t="shared" si="759"/>
        <v>-285.7513075690336</v>
      </c>
      <c r="EN2310">
        <f t="shared" si="796"/>
        <v>3.5699999999999679</v>
      </c>
      <c r="EO2310" s="8">
        <f t="shared" si="797"/>
        <v>2</v>
      </c>
      <c r="EQ2310">
        <f t="shared" si="798"/>
        <v>0.17364817766693033</v>
      </c>
      <c r="ER2310">
        <f t="shared" si="760"/>
        <v>0.9986996072255625</v>
      </c>
      <c r="ES2310">
        <f t="shared" si="761"/>
        <v>-9.4692352970264508</v>
      </c>
      <c r="ET2310">
        <f t="shared" si="822"/>
        <v>17.660257631345079</v>
      </c>
      <c r="EU2310" s="8">
        <f t="shared" si="799"/>
        <v>4</v>
      </c>
      <c r="EW2310">
        <f t="shared" si="800"/>
        <v>0.34202014332566871</v>
      </c>
      <c r="EX2310">
        <f t="shared" si="762"/>
        <v>0.99441584371801539</v>
      </c>
      <c r="EZ2310">
        <f t="shared" si="763"/>
        <v>17.286082959411889</v>
      </c>
      <c r="FB2310" s="8">
        <f t="shared" si="818"/>
        <v>6</v>
      </c>
      <c r="FD2310">
        <f t="shared" si="801"/>
        <v>0.49999999999999994</v>
      </c>
      <c r="FE2310">
        <f t="shared" si="764"/>
        <v>0.9860254037844387</v>
      </c>
      <c r="FG2310">
        <f t="shared" si="765"/>
        <v>16.670248639404857</v>
      </c>
      <c r="FI2310" s="8">
        <f t="shared" si="802"/>
        <v>9</v>
      </c>
      <c r="FK2310">
        <f t="shared" si="803"/>
        <v>0.64278760968653925</v>
      </c>
      <c r="FL2310">
        <f t="shared" si="766"/>
        <v>0.9974479826061321</v>
      </c>
      <c r="FN2310">
        <f t="shared" si="767"/>
        <v>22.223152266939049</v>
      </c>
      <c r="FP2310" s="8">
        <f t="shared" si="804"/>
        <v>11</v>
      </c>
      <c r="FQ2310" s="8">
        <f t="shared" si="805"/>
        <v>53</v>
      </c>
      <c r="FR2310">
        <f t="shared" si="806"/>
        <v>0.76604444311897801</v>
      </c>
      <c r="FS2310">
        <f t="shared" si="768"/>
        <v>0.97984716465888966</v>
      </c>
      <c r="FT2310" t="e">
        <f t="shared" si="769"/>
        <v>#NUM!</v>
      </c>
      <c r="FU2310" t="e">
        <f t="shared" si="807"/>
        <v>#NUM!</v>
      </c>
      <c r="FW2310" s="8">
        <f t="shared" si="808"/>
        <v>14</v>
      </c>
      <c r="FY2310">
        <f t="shared" si="809"/>
        <v>0.8660254037844386</v>
      </c>
      <c r="FZ2310">
        <f t="shared" si="770"/>
        <v>0.98497422611928565</v>
      </c>
      <c r="GB2310">
        <f t="shared" si="771"/>
        <v>20.014539984388406</v>
      </c>
      <c r="GD2310" s="8">
        <f t="shared" si="810"/>
        <v>17</v>
      </c>
      <c r="GF2310">
        <f t="shared" si="811"/>
        <v>0.93969262078590832</v>
      </c>
      <c r="GG2310">
        <f t="shared" si="772"/>
        <v>0.98101112546008662</v>
      </c>
      <c r="GI2310">
        <f t="shared" si="773"/>
        <v>19.840028985185313</v>
      </c>
      <c r="GK2310" s="8">
        <f t="shared" si="812"/>
        <v>20</v>
      </c>
      <c r="GM2310">
        <f t="shared" si="813"/>
        <v>0.98480775301220802</v>
      </c>
      <c r="GN2310">
        <f t="shared" si="774"/>
        <v>0.96149438007669685</v>
      </c>
      <c r="GP2310">
        <f t="shared" si="775"/>
        <v>18.023394859135646</v>
      </c>
      <c r="GR2310" s="8">
        <f t="shared" si="814"/>
        <v>20</v>
      </c>
      <c r="GT2310">
        <f t="shared" si="815"/>
        <v>0.98480775301220802</v>
      </c>
      <c r="GU2310">
        <f t="shared" si="776"/>
        <v>0.96149438007669685</v>
      </c>
      <c r="GW2310">
        <f t="shared" si="777"/>
        <v>18.023394859135646</v>
      </c>
      <c r="GY2310" s="8">
        <f t="shared" si="816"/>
        <v>25</v>
      </c>
      <c r="HA2310">
        <f t="shared" si="817"/>
        <v>1</v>
      </c>
      <c r="HB2310">
        <f t="shared" si="778"/>
        <v>1</v>
      </c>
      <c r="HD2310">
        <f t="shared" si="779"/>
        <v>25</v>
      </c>
    </row>
    <row r="2311" spans="1:212" x14ac:dyDescent="0.2">
      <c r="A2311">
        <v>158</v>
      </c>
      <c r="B2311">
        <f t="shared" si="739"/>
        <v>158</v>
      </c>
      <c r="C2311">
        <f t="shared" si="821"/>
        <v>-0.17364817766693033</v>
      </c>
      <c r="D2311">
        <f t="shared" si="738"/>
        <v>0.96396997169217635</v>
      </c>
      <c r="E2311">
        <f t="shared" si="780"/>
        <v>3</v>
      </c>
      <c r="G2311">
        <f t="shared" si="740"/>
        <v>-13.297418619832047</v>
      </c>
      <c r="M2311">
        <f t="shared" si="819"/>
        <v>-0.34202014332566871</v>
      </c>
      <c r="N2311">
        <f t="shared" si="741"/>
        <v>0.8712885921207747</v>
      </c>
      <c r="O2311">
        <f t="shared" si="781"/>
        <v>-5</v>
      </c>
      <c r="P2311">
        <f t="shared" si="742"/>
        <v>-10.872961333902383</v>
      </c>
      <c r="Q2311">
        <f t="shared" si="743"/>
        <v>-10.872961333902385</v>
      </c>
      <c r="R2311">
        <f t="shared" si="820"/>
        <v>-0.49999999999999994</v>
      </c>
      <c r="S2311">
        <f t="shared" si="744"/>
        <v>-2.2939745962155609</v>
      </c>
      <c r="U2311">
        <f t="shared" si="782"/>
        <v>-7</v>
      </c>
      <c r="X2311">
        <f t="shared" si="745"/>
        <v>-9.3833939954901346</v>
      </c>
      <c r="Z2311">
        <f t="shared" si="783"/>
        <v>-0.64278760968653925</v>
      </c>
      <c r="AA2311">
        <f t="shared" si="746"/>
        <v>-3.2963732500999496</v>
      </c>
      <c r="AB2311">
        <f t="shared" si="784"/>
        <v>158</v>
      </c>
      <c r="AC2311">
        <f t="shared" si="785"/>
        <v>-10</v>
      </c>
      <c r="AE2311">
        <f t="shared" si="747"/>
        <v>-8.4794981488239323</v>
      </c>
      <c r="AG2311">
        <f t="shared" si="786"/>
        <v>-0.76604444311897801</v>
      </c>
      <c r="AH2311">
        <f t="shared" si="748"/>
        <v>-4.1986132708254011</v>
      </c>
      <c r="AJ2311">
        <f t="shared" si="787"/>
        <v>-12</v>
      </c>
      <c r="AL2311">
        <f t="shared" si="749"/>
        <v>-6.3761020317433292</v>
      </c>
      <c r="AN2311">
        <f t="shared" si="788"/>
        <v>-0.8660254037844386</v>
      </c>
      <c r="AO2311">
        <f t="shared" si="750"/>
        <v>-4.9732805519176511</v>
      </c>
      <c r="AP2311">
        <f t="shared" si="751"/>
        <v>158</v>
      </c>
      <c r="AQ2311">
        <f t="shared" si="789"/>
        <v>-15</v>
      </c>
      <c r="AS2311">
        <f t="shared" si="752"/>
        <v>-3.8619594257254026</v>
      </c>
      <c r="AU2311">
        <f t="shared" si="790"/>
        <v>-0.93969262078590832</v>
      </c>
      <c r="AV2311">
        <f t="shared" si="753"/>
        <v>-5.596837220041273</v>
      </c>
      <c r="AX2311">
        <f t="shared" si="791"/>
        <v>-18</v>
      </c>
      <c r="AZ2311">
        <f t="shared" si="754"/>
        <v>-7.136236504873715E-2</v>
      </c>
      <c r="BB2311">
        <f t="shared" si="792"/>
        <v>-0.98480775301220802</v>
      </c>
      <c r="BC2311">
        <f t="shared" si="755"/>
        <v>-6.0503368213702249</v>
      </c>
      <c r="BE2311">
        <f t="shared" si="793"/>
        <v>-21</v>
      </c>
      <c r="BG2311">
        <f t="shared" si="756"/>
        <v>5.7868969256944878</v>
      </c>
      <c r="BI2311">
        <f t="shared" si="794"/>
        <v>0</v>
      </c>
      <c r="BJ2311">
        <f t="shared" si="757"/>
        <v>1</v>
      </c>
      <c r="BL2311" t="e">
        <f t="shared" si="795"/>
        <v>#DIV/0!</v>
      </c>
      <c r="BN2311" t="e">
        <f t="shared" si="758"/>
        <v>#DIV/0!</v>
      </c>
      <c r="EL2311">
        <v>158</v>
      </c>
      <c r="EM2311">
        <f t="shared" si="759"/>
        <v>-285.7513075690336</v>
      </c>
      <c r="EN2311">
        <f t="shared" si="796"/>
        <v>3.5799999999999677</v>
      </c>
      <c r="EO2311" s="8">
        <f t="shared" si="797"/>
        <v>2</v>
      </c>
      <c r="EQ2311">
        <f t="shared" si="798"/>
        <v>0.17364817766693033</v>
      </c>
      <c r="ER2311">
        <f t="shared" si="760"/>
        <v>0.9986996072255625</v>
      </c>
      <c r="ES2311">
        <f t="shared" si="761"/>
        <v>-9.4692352970264508</v>
      </c>
      <c r="ET2311">
        <f t="shared" si="822"/>
        <v>17.660257631345079</v>
      </c>
      <c r="EU2311" s="8">
        <f t="shared" si="799"/>
        <v>4</v>
      </c>
      <c r="EW2311">
        <f t="shared" si="800"/>
        <v>0.34202014332566871</v>
      </c>
      <c r="EX2311">
        <f t="shared" si="762"/>
        <v>0.99441584371801539</v>
      </c>
      <c r="EZ2311">
        <f t="shared" si="763"/>
        <v>17.286082959411889</v>
      </c>
      <c r="FB2311" s="8">
        <f t="shared" si="818"/>
        <v>6</v>
      </c>
      <c r="FD2311">
        <f t="shared" si="801"/>
        <v>0.49999999999999994</v>
      </c>
      <c r="FE2311">
        <f t="shared" si="764"/>
        <v>0.9860254037844387</v>
      </c>
      <c r="FG2311">
        <f t="shared" si="765"/>
        <v>16.670248639404857</v>
      </c>
      <c r="FI2311" s="8">
        <f t="shared" si="802"/>
        <v>9</v>
      </c>
      <c r="FK2311">
        <f t="shared" si="803"/>
        <v>0.64278760968653925</v>
      </c>
      <c r="FL2311">
        <f t="shared" si="766"/>
        <v>0.9974479826061321</v>
      </c>
      <c r="FN2311">
        <f t="shared" si="767"/>
        <v>22.223152266939049</v>
      </c>
      <c r="FP2311" s="8">
        <f t="shared" si="804"/>
        <v>11</v>
      </c>
      <c r="FQ2311" s="8">
        <f t="shared" si="805"/>
        <v>53</v>
      </c>
      <c r="FR2311">
        <f t="shared" si="806"/>
        <v>0.76604444311897801</v>
      </c>
      <c r="FS2311">
        <f t="shared" si="768"/>
        <v>0.97984716465888966</v>
      </c>
      <c r="FT2311" t="e">
        <f t="shared" si="769"/>
        <v>#NUM!</v>
      </c>
      <c r="FU2311" t="e">
        <f t="shared" si="807"/>
        <v>#NUM!</v>
      </c>
      <c r="FW2311" s="8">
        <f t="shared" si="808"/>
        <v>14</v>
      </c>
      <c r="FY2311">
        <f t="shared" si="809"/>
        <v>0.8660254037844386</v>
      </c>
      <c r="FZ2311">
        <f t="shared" si="770"/>
        <v>0.98497422611928565</v>
      </c>
      <c r="GB2311">
        <f t="shared" si="771"/>
        <v>20.014539984388406</v>
      </c>
      <c r="GD2311" s="8">
        <f t="shared" si="810"/>
        <v>17</v>
      </c>
      <c r="GF2311">
        <f t="shared" si="811"/>
        <v>0.93969262078590832</v>
      </c>
      <c r="GG2311">
        <f t="shared" si="772"/>
        <v>0.98101112546008662</v>
      </c>
      <c r="GI2311">
        <f t="shared" si="773"/>
        <v>19.840028985185313</v>
      </c>
      <c r="GK2311" s="8">
        <f t="shared" si="812"/>
        <v>20</v>
      </c>
      <c r="GM2311">
        <f t="shared" si="813"/>
        <v>0.98480775301220802</v>
      </c>
      <c r="GN2311">
        <f t="shared" si="774"/>
        <v>0.96149438007669685</v>
      </c>
      <c r="GP2311">
        <f t="shared" si="775"/>
        <v>18.023394859135646</v>
      </c>
      <c r="GR2311" s="8">
        <f t="shared" si="814"/>
        <v>20</v>
      </c>
      <c r="GT2311">
        <f t="shared" si="815"/>
        <v>0.98480775301220802</v>
      </c>
      <c r="GU2311">
        <f t="shared" si="776"/>
        <v>0.96149438007669685</v>
      </c>
      <c r="GW2311">
        <f t="shared" si="777"/>
        <v>18.023394859135646</v>
      </c>
      <c r="GY2311" s="8">
        <f t="shared" si="816"/>
        <v>25</v>
      </c>
      <c r="HA2311">
        <f t="shared" si="817"/>
        <v>1</v>
      </c>
      <c r="HB2311">
        <f t="shared" si="778"/>
        <v>1</v>
      </c>
      <c r="HD2311">
        <f t="shared" si="779"/>
        <v>25</v>
      </c>
    </row>
    <row r="2312" spans="1:212" x14ac:dyDescent="0.2">
      <c r="A2312">
        <v>159</v>
      </c>
      <c r="B2312">
        <f t="shared" si="739"/>
        <v>159</v>
      </c>
      <c r="C2312">
        <f t="shared" si="821"/>
        <v>-0.17364817766693033</v>
      </c>
      <c r="D2312">
        <f t="shared" si="738"/>
        <v>0.96396997169217635</v>
      </c>
      <c r="E2312">
        <f t="shared" si="780"/>
        <v>3</v>
      </c>
      <c r="G2312">
        <f t="shared" si="740"/>
        <v>-13.297418619832047</v>
      </c>
      <c r="M2312">
        <f t="shared" si="819"/>
        <v>-0.34202014332566871</v>
      </c>
      <c r="N2312">
        <f t="shared" si="741"/>
        <v>0.8712885921207747</v>
      </c>
      <c r="O2312">
        <f t="shared" si="781"/>
        <v>-5</v>
      </c>
      <c r="P2312">
        <f t="shared" si="742"/>
        <v>-10.872961333902383</v>
      </c>
      <c r="Q2312">
        <f t="shared" si="743"/>
        <v>-10.872961333902385</v>
      </c>
      <c r="R2312">
        <f t="shared" si="820"/>
        <v>-0.49999999999999994</v>
      </c>
      <c r="S2312">
        <f t="shared" si="744"/>
        <v>-2.3139745962155609</v>
      </c>
      <c r="U2312">
        <f t="shared" si="782"/>
        <v>-7</v>
      </c>
      <c r="X2312">
        <f t="shared" si="745"/>
        <v>-9.3833939954901346</v>
      </c>
      <c r="Z2312">
        <f t="shared" si="783"/>
        <v>-0.64278760968653925</v>
      </c>
      <c r="AA2312">
        <f t="shared" si="746"/>
        <v>-3.3220847544874115</v>
      </c>
      <c r="AB2312">
        <f t="shared" si="784"/>
        <v>159</v>
      </c>
      <c r="AC2312">
        <f t="shared" si="785"/>
        <v>-10</v>
      </c>
      <c r="AE2312">
        <f t="shared" si="747"/>
        <v>-8.4794981488239323</v>
      </c>
      <c r="AG2312">
        <f t="shared" si="786"/>
        <v>-0.76604444311897801</v>
      </c>
      <c r="AH2312">
        <f t="shared" si="748"/>
        <v>-4.2292550485501605</v>
      </c>
      <c r="AJ2312">
        <f t="shared" si="787"/>
        <v>-12</v>
      </c>
      <c r="AL2312">
        <f t="shared" si="749"/>
        <v>-6.3761020317433292</v>
      </c>
      <c r="AN2312">
        <f t="shared" si="788"/>
        <v>-0.8660254037844386</v>
      </c>
      <c r="AO2312">
        <f t="shared" si="750"/>
        <v>-5.0079215680690288</v>
      </c>
      <c r="AP2312">
        <f t="shared" si="751"/>
        <v>159</v>
      </c>
      <c r="AQ2312">
        <f t="shared" si="789"/>
        <v>-15</v>
      </c>
      <c r="AS2312">
        <f t="shared" si="752"/>
        <v>-3.8619594257254026</v>
      </c>
      <c r="AU2312">
        <f t="shared" si="790"/>
        <v>-0.93969262078590832</v>
      </c>
      <c r="AV2312">
        <f t="shared" si="753"/>
        <v>-5.6344249248727092</v>
      </c>
      <c r="AX2312">
        <f t="shared" si="791"/>
        <v>-18</v>
      </c>
      <c r="AZ2312">
        <f t="shared" si="754"/>
        <v>-7.136236504873715E-2</v>
      </c>
      <c r="BB2312">
        <f t="shared" si="792"/>
        <v>-0.98480775301220802</v>
      </c>
      <c r="BC2312">
        <f t="shared" si="755"/>
        <v>-6.0897291314907127</v>
      </c>
      <c r="BE2312">
        <f t="shared" si="793"/>
        <v>-21</v>
      </c>
      <c r="BG2312">
        <f t="shared" si="756"/>
        <v>5.7868969256944878</v>
      </c>
      <c r="BI2312">
        <f t="shared" si="794"/>
        <v>0</v>
      </c>
      <c r="BJ2312">
        <f t="shared" si="757"/>
        <v>1</v>
      </c>
      <c r="BL2312" t="e">
        <f t="shared" si="795"/>
        <v>#DIV/0!</v>
      </c>
      <c r="BN2312" t="e">
        <f t="shared" si="758"/>
        <v>#DIV/0!</v>
      </c>
      <c r="EL2312">
        <v>159</v>
      </c>
      <c r="EM2312">
        <f t="shared" si="759"/>
        <v>-285.7513075690336</v>
      </c>
      <c r="EN2312">
        <f t="shared" si="796"/>
        <v>3.5899999999999674</v>
      </c>
      <c r="EO2312" s="8">
        <f t="shared" si="797"/>
        <v>2</v>
      </c>
      <c r="EQ2312">
        <f t="shared" si="798"/>
        <v>0.17364817766693033</v>
      </c>
      <c r="ER2312">
        <f t="shared" si="760"/>
        <v>0.9986996072255625</v>
      </c>
      <c r="ES2312">
        <f t="shared" si="761"/>
        <v>-9.4692352970264508</v>
      </c>
      <c r="ET2312">
        <f t="shared" si="822"/>
        <v>17.660257631345079</v>
      </c>
      <c r="EU2312" s="8">
        <f t="shared" si="799"/>
        <v>4</v>
      </c>
      <c r="EW2312">
        <f t="shared" si="800"/>
        <v>0.34202014332566871</v>
      </c>
      <c r="EX2312">
        <f t="shared" si="762"/>
        <v>0.99441584371801539</v>
      </c>
      <c r="EZ2312">
        <f t="shared" si="763"/>
        <v>17.286082959411889</v>
      </c>
      <c r="FB2312" s="8">
        <f t="shared" si="818"/>
        <v>6</v>
      </c>
      <c r="FD2312">
        <f t="shared" si="801"/>
        <v>0.49999999999999994</v>
      </c>
      <c r="FE2312">
        <f t="shared" si="764"/>
        <v>0.9860254037844387</v>
      </c>
      <c r="FG2312">
        <f t="shared" si="765"/>
        <v>16.670248639404857</v>
      </c>
      <c r="FI2312" s="8">
        <f t="shared" si="802"/>
        <v>9</v>
      </c>
      <c r="FK2312">
        <f t="shared" si="803"/>
        <v>0.64278760968653925</v>
      </c>
      <c r="FL2312">
        <f t="shared" si="766"/>
        <v>0.9974479826061321</v>
      </c>
      <c r="FN2312">
        <f t="shared" si="767"/>
        <v>22.223152266939049</v>
      </c>
      <c r="FP2312" s="8">
        <f t="shared" si="804"/>
        <v>11</v>
      </c>
      <c r="FQ2312" s="8">
        <f t="shared" si="805"/>
        <v>53</v>
      </c>
      <c r="FR2312">
        <f t="shared" si="806"/>
        <v>0.76604444311897801</v>
      </c>
      <c r="FS2312">
        <f t="shared" si="768"/>
        <v>0.97984716465888966</v>
      </c>
      <c r="FT2312" t="e">
        <f t="shared" si="769"/>
        <v>#NUM!</v>
      </c>
      <c r="FU2312" t="e">
        <f t="shared" si="807"/>
        <v>#NUM!</v>
      </c>
      <c r="FW2312" s="8">
        <f t="shared" si="808"/>
        <v>14</v>
      </c>
      <c r="FY2312">
        <f t="shared" si="809"/>
        <v>0.8660254037844386</v>
      </c>
      <c r="FZ2312">
        <f t="shared" si="770"/>
        <v>0.98497422611928565</v>
      </c>
      <c r="GB2312">
        <f t="shared" si="771"/>
        <v>20.014539984388406</v>
      </c>
      <c r="GD2312" s="8">
        <f t="shared" si="810"/>
        <v>17</v>
      </c>
      <c r="GF2312">
        <f t="shared" si="811"/>
        <v>0.93969262078590832</v>
      </c>
      <c r="GG2312">
        <f t="shared" si="772"/>
        <v>0.98101112546008662</v>
      </c>
      <c r="GI2312">
        <f t="shared" si="773"/>
        <v>19.840028985185313</v>
      </c>
      <c r="GK2312" s="8">
        <f t="shared" si="812"/>
        <v>20</v>
      </c>
      <c r="GM2312">
        <f t="shared" si="813"/>
        <v>0.98480775301220802</v>
      </c>
      <c r="GN2312">
        <f t="shared" si="774"/>
        <v>0.96149438007669685</v>
      </c>
      <c r="GP2312">
        <f t="shared" si="775"/>
        <v>18.023394859135646</v>
      </c>
      <c r="GR2312" s="8">
        <f t="shared" si="814"/>
        <v>20</v>
      </c>
      <c r="GT2312">
        <f t="shared" si="815"/>
        <v>0.98480775301220802</v>
      </c>
      <c r="GU2312">
        <f t="shared" si="776"/>
        <v>0.96149438007669685</v>
      </c>
      <c r="GW2312">
        <f t="shared" si="777"/>
        <v>18.023394859135646</v>
      </c>
      <c r="GY2312" s="8">
        <f t="shared" si="816"/>
        <v>25</v>
      </c>
      <c r="HA2312">
        <f t="shared" si="817"/>
        <v>1</v>
      </c>
      <c r="HB2312">
        <f t="shared" si="778"/>
        <v>1</v>
      </c>
      <c r="HD2312">
        <f t="shared" si="779"/>
        <v>25</v>
      </c>
    </row>
    <row r="2313" spans="1:212" x14ac:dyDescent="0.2">
      <c r="A2313">
        <v>160</v>
      </c>
      <c r="B2313">
        <f t="shared" si="739"/>
        <v>160</v>
      </c>
      <c r="C2313">
        <f t="shared" si="821"/>
        <v>-0.17364817766693033</v>
      </c>
      <c r="D2313">
        <f t="shared" si="738"/>
        <v>0.96396997169217635</v>
      </c>
      <c r="E2313">
        <f t="shared" si="780"/>
        <v>3</v>
      </c>
      <c r="G2313">
        <f t="shared" si="740"/>
        <v>-13.297418619832047</v>
      </c>
      <c r="M2313">
        <f t="shared" si="819"/>
        <v>-0.34202014332566871</v>
      </c>
      <c r="N2313">
        <f t="shared" si="741"/>
        <v>0.8712885921207747</v>
      </c>
      <c r="O2313">
        <f t="shared" si="781"/>
        <v>-5</v>
      </c>
      <c r="P2313">
        <f t="shared" si="742"/>
        <v>-10.872961333902383</v>
      </c>
      <c r="Q2313">
        <f t="shared" si="743"/>
        <v>-10.872961333902385</v>
      </c>
      <c r="R2313">
        <f t="shared" si="820"/>
        <v>-0.49999999999999994</v>
      </c>
      <c r="S2313">
        <f t="shared" si="744"/>
        <v>-2.3339745962155605</v>
      </c>
      <c r="U2313">
        <f t="shared" si="782"/>
        <v>-7</v>
      </c>
      <c r="X2313">
        <f t="shared" si="745"/>
        <v>-9.3833939954901346</v>
      </c>
      <c r="Z2313">
        <f t="shared" si="783"/>
        <v>-0.64278760968653925</v>
      </c>
      <c r="AA2313">
        <f t="shared" si="746"/>
        <v>-3.3477962588748733</v>
      </c>
      <c r="AB2313">
        <f t="shared" si="784"/>
        <v>160</v>
      </c>
      <c r="AC2313">
        <f t="shared" si="785"/>
        <v>-10</v>
      </c>
      <c r="AE2313">
        <f t="shared" si="747"/>
        <v>-8.4794981488239323</v>
      </c>
      <c r="AG2313">
        <f t="shared" si="786"/>
        <v>-0.76604444311897801</v>
      </c>
      <c r="AH2313">
        <f t="shared" si="748"/>
        <v>-4.2598968262749191</v>
      </c>
      <c r="AJ2313">
        <f t="shared" si="787"/>
        <v>-12</v>
      </c>
      <c r="AL2313">
        <f t="shared" si="749"/>
        <v>-6.3761020317433292</v>
      </c>
      <c r="AN2313">
        <f t="shared" si="788"/>
        <v>-0.8660254037844386</v>
      </c>
      <c r="AO2313">
        <f t="shared" si="750"/>
        <v>-5.0425625842204065</v>
      </c>
      <c r="AP2313">
        <f t="shared" si="751"/>
        <v>160</v>
      </c>
      <c r="AQ2313">
        <f t="shared" si="789"/>
        <v>-15</v>
      </c>
      <c r="AS2313">
        <f t="shared" si="752"/>
        <v>-3.8619594257254026</v>
      </c>
      <c r="AU2313">
        <f t="shared" si="790"/>
        <v>-0.93969262078590832</v>
      </c>
      <c r="AV2313">
        <f t="shared" si="753"/>
        <v>-5.6720126297041453</v>
      </c>
      <c r="AX2313">
        <f t="shared" si="791"/>
        <v>-18</v>
      </c>
      <c r="AZ2313">
        <f t="shared" si="754"/>
        <v>-7.136236504873715E-2</v>
      </c>
      <c r="BB2313">
        <f t="shared" si="792"/>
        <v>-0.98480775301220802</v>
      </c>
      <c r="BC2313">
        <f t="shared" si="755"/>
        <v>-6.1291214416112014</v>
      </c>
      <c r="BE2313">
        <f t="shared" si="793"/>
        <v>-21</v>
      </c>
      <c r="BG2313">
        <f t="shared" si="756"/>
        <v>5.7868969256944878</v>
      </c>
      <c r="BI2313">
        <f t="shared" si="794"/>
        <v>0</v>
      </c>
      <c r="BJ2313">
        <f t="shared" si="757"/>
        <v>1</v>
      </c>
      <c r="BL2313" t="e">
        <f t="shared" si="795"/>
        <v>#DIV/0!</v>
      </c>
      <c r="BN2313" t="e">
        <f t="shared" si="758"/>
        <v>#DIV/0!</v>
      </c>
      <c r="EL2313">
        <v>160</v>
      </c>
      <c r="EM2313">
        <f t="shared" si="759"/>
        <v>-285.7513075690336</v>
      </c>
      <c r="EN2313">
        <f t="shared" si="796"/>
        <v>3.5999999999999672</v>
      </c>
      <c r="EO2313" s="8">
        <f t="shared" si="797"/>
        <v>2</v>
      </c>
      <c r="EQ2313">
        <f t="shared" si="798"/>
        <v>0.17364817766693033</v>
      </c>
      <c r="ER2313">
        <f t="shared" si="760"/>
        <v>0.9986996072255625</v>
      </c>
      <c r="ES2313">
        <f t="shared" si="761"/>
        <v>-9.4692352970264508</v>
      </c>
      <c r="ET2313">
        <f t="shared" si="822"/>
        <v>17.660257631345079</v>
      </c>
      <c r="EU2313" s="8">
        <f t="shared" si="799"/>
        <v>4</v>
      </c>
      <c r="EW2313">
        <f t="shared" si="800"/>
        <v>0.34202014332566871</v>
      </c>
      <c r="EX2313">
        <f t="shared" si="762"/>
        <v>0.99441584371801539</v>
      </c>
      <c r="EZ2313">
        <f t="shared" si="763"/>
        <v>17.286082959411889</v>
      </c>
      <c r="FB2313" s="8">
        <f t="shared" si="818"/>
        <v>6</v>
      </c>
      <c r="FD2313">
        <f t="shared" si="801"/>
        <v>0.49999999999999994</v>
      </c>
      <c r="FE2313">
        <f t="shared" si="764"/>
        <v>0.9860254037844387</v>
      </c>
      <c r="FG2313">
        <f t="shared" si="765"/>
        <v>16.670248639404857</v>
      </c>
      <c r="FI2313" s="8">
        <f t="shared" si="802"/>
        <v>9</v>
      </c>
      <c r="FK2313">
        <f t="shared" si="803"/>
        <v>0.64278760968653925</v>
      </c>
      <c r="FL2313">
        <f t="shared" si="766"/>
        <v>0.9974479826061321</v>
      </c>
      <c r="FN2313">
        <f t="shared" si="767"/>
        <v>22.223152266939049</v>
      </c>
      <c r="FP2313" s="8">
        <f t="shared" si="804"/>
        <v>11</v>
      </c>
      <c r="FQ2313" s="8">
        <f t="shared" si="805"/>
        <v>53</v>
      </c>
      <c r="FR2313">
        <f t="shared" si="806"/>
        <v>0.76604444311897801</v>
      </c>
      <c r="FS2313">
        <f t="shared" si="768"/>
        <v>0.97984716465888966</v>
      </c>
      <c r="FT2313" t="e">
        <f t="shared" si="769"/>
        <v>#NUM!</v>
      </c>
      <c r="FU2313" t="e">
        <f t="shared" si="807"/>
        <v>#NUM!</v>
      </c>
      <c r="FW2313" s="8">
        <f t="shared" si="808"/>
        <v>14</v>
      </c>
      <c r="FY2313">
        <f t="shared" si="809"/>
        <v>0.8660254037844386</v>
      </c>
      <c r="FZ2313">
        <f t="shared" si="770"/>
        <v>0.98497422611928565</v>
      </c>
      <c r="GB2313">
        <f t="shared" si="771"/>
        <v>20.014539984388406</v>
      </c>
      <c r="GD2313" s="8">
        <f t="shared" si="810"/>
        <v>17</v>
      </c>
      <c r="GF2313">
        <f t="shared" si="811"/>
        <v>0.93969262078590832</v>
      </c>
      <c r="GG2313">
        <f t="shared" si="772"/>
        <v>0.98101112546008662</v>
      </c>
      <c r="GI2313">
        <f t="shared" si="773"/>
        <v>19.840028985185313</v>
      </c>
      <c r="GK2313" s="8">
        <f t="shared" si="812"/>
        <v>20</v>
      </c>
      <c r="GM2313">
        <f t="shared" si="813"/>
        <v>0.98480775301220802</v>
      </c>
      <c r="GN2313">
        <f t="shared" si="774"/>
        <v>0.96149438007669685</v>
      </c>
      <c r="GP2313">
        <f t="shared" si="775"/>
        <v>18.023394859135646</v>
      </c>
      <c r="GR2313" s="8">
        <f t="shared" si="814"/>
        <v>20</v>
      </c>
      <c r="GT2313">
        <f t="shared" si="815"/>
        <v>0.98480775301220802</v>
      </c>
      <c r="GU2313">
        <f t="shared" si="776"/>
        <v>0.96149438007669685</v>
      </c>
      <c r="GW2313">
        <f t="shared" si="777"/>
        <v>18.023394859135646</v>
      </c>
      <c r="GY2313" s="8">
        <f t="shared" si="816"/>
        <v>25</v>
      </c>
      <c r="HA2313">
        <f t="shared" si="817"/>
        <v>1</v>
      </c>
      <c r="HB2313">
        <f t="shared" si="778"/>
        <v>1</v>
      </c>
      <c r="HD2313">
        <f t="shared" si="779"/>
        <v>25</v>
      </c>
    </row>
    <row r="2314" spans="1:212" x14ac:dyDescent="0.2">
      <c r="A2314">
        <v>161</v>
      </c>
      <c r="B2314">
        <f t="shared" si="739"/>
        <v>161</v>
      </c>
      <c r="C2314">
        <f t="shared" si="821"/>
        <v>-0.17364817766693033</v>
      </c>
      <c r="D2314">
        <f t="shared" si="738"/>
        <v>0.96396997169217635</v>
      </c>
      <c r="E2314">
        <f t="shared" si="780"/>
        <v>3</v>
      </c>
      <c r="G2314">
        <f t="shared" si="740"/>
        <v>-13.297418619832047</v>
      </c>
      <c r="M2314">
        <f t="shared" si="819"/>
        <v>-0.34202014332566871</v>
      </c>
      <c r="N2314">
        <f t="shared" si="741"/>
        <v>0.8712885921207747</v>
      </c>
      <c r="O2314">
        <f t="shared" si="781"/>
        <v>-5</v>
      </c>
      <c r="P2314">
        <f t="shared" si="742"/>
        <v>-10.872961333902383</v>
      </c>
      <c r="Q2314">
        <f t="shared" si="743"/>
        <v>-10.872961333902385</v>
      </c>
      <c r="R2314">
        <f t="shared" si="820"/>
        <v>-0.49999999999999994</v>
      </c>
      <c r="S2314">
        <f t="shared" si="744"/>
        <v>-2.3539745962155605</v>
      </c>
      <c r="U2314">
        <f t="shared" si="782"/>
        <v>-7</v>
      </c>
      <c r="X2314">
        <f t="shared" si="745"/>
        <v>-9.3833939954901346</v>
      </c>
      <c r="Z2314">
        <f t="shared" si="783"/>
        <v>-0.64278760968653925</v>
      </c>
      <c r="AA2314">
        <f t="shared" si="746"/>
        <v>-3.3735077632623351</v>
      </c>
      <c r="AB2314">
        <f t="shared" si="784"/>
        <v>161</v>
      </c>
      <c r="AC2314">
        <f t="shared" si="785"/>
        <v>-10</v>
      </c>
      <c r="AE2314">
        <f t="shared" si="747"/>
        <v>-8.4794981488239323</v>
      </c>
      <c r="AG2314">
        <f t="shared" si="786"/>
        <v>-0.76604444311897801</v>
      </c>
      <c r="AH2314">
        <f t="shared" si="748"/>
        <v>-4.2905386039996785</v>
      </c>
      <c r="AJ2314">
        <f t="shared" si="787"/>
        <v>-12</v>
      </c>
      <c r="AL2314">
        <f t="shared" si="749"/>
        <v>-6.3761020317433292</v>
      </c>
      <c r="AN2314">
        <f t="shared" si="788"/>
        <v>-0.8660254037844386</v>
      </c>
      <c r="AO2314">
        <f t="shared" si="750"/>
        <v>-5.0772036003717842</v>
      </c>
      <c r="AP2314">
        <f t="shared" si="751"/>
        <v>161</v>
      </c>
      <c r="AQ2314">
        <f t="shared" si="789"/>
        <v>-15</v>
      </c>
      <c r="AS2314">
        <f t="shared" si="752"/>
        <v>-3.8619594257254026</v>
      </c>
      <c r="AU2314">
        <f t="shared" si="790"/>
        <v>-0.93969262078590832</v>
      </c>
      <c r="AV2314">
        <f t="shared" si="753"/>
        <v>-5.7096003345355815</v>
      </c>
      <c r="AX2314">
        <f t="shared" si="791"/>
        <v>-18</v>
      </c>
      <c r="AZ2314">
        <f t="shared" si="754"/>
        <v>-7.136236504873715E-2</v>
      </c>
      <c r="BB2314">
        <f t="shared" si="792"/>
        <v>-0.98480775301220802</v>
      </c>
      <c r="BC2314">
        <f t="shared" si="755"/>
        <v>-6.1685137517316893</v>
      </c>
      <c r="BE2314">
        <f t="shared" si="793"/>
        <v>-21</v>
      </c>
      <c r="BG2314">
        <f t="shared" si="756"/>
        <v>5.7868969256944878</v>
      </c>
      <c r="BI2314">
        <f t="shared" si="794"/>
        <v>0</v>
      </c>
      <c r="BJ2314">
        <f t="shared" si="757"/>
        <v>1</v>
      </c>
      <c r="BL2314" t="e">
        <f t="shared" si="795"/>
        <v>#DIV/0!</v>
      </c>
      <c r="BN2314" t="e">
        <f t="shared" si="758"/>
        <v>#DIV/0!</v>
      </c>
      <c r="EL2314">
        <v>161</v>
      </c>
      <c r="EM2314">
        <f t="shared" si="759"/>
        <v>-285.7513075690336</v>
      </c>
      <c r="EN2314">
        <f t="shared" si="796"/>
        <v>3.609999999999967</v>
      </c>
      <c r="EO2314" s="8">
        <f t="shared" si="797"/>
        <v>2</v>
      </c>
      <c r="EQ2314">
        <f t="shared" si="798"/>
        <v>0.17364817766693033</v>
      </c>
      <c r="ER2314">
        <f t="shared" si="760"/>
        <v>0.9986996072255625</v>
      </c>
      <c r="ES2314">
        <f t="shared" si="761"/>
        <v>-9.4692352970264508</v>
      </c>
      <c r="ET2314">
        <f t="shared" si="822"/>
        <v>17.660257631345079</v>
      </c>
      <c r="EU2314" s="8">
        <f t="shared" si="799"/>
        <v>4</v>
      </c>
      <c r="EW2314">
        <f t="shared" si="800"/>
        <v>0.34202014332566871</v>
      </c>
      <c r="EX2314">
        <f t="shared" si="762"/>
        <v>0.99441584371801539</v>
      </c>
      <c r="EZ2314">
        <f t="shared" si="763"/>
        <v>17.286082959411889</v>
      </c>
      <c r="FB2314" s="8">
        <f t="shared" si="818"/>
        <v>6</v>
      </c>
      <c r="FD2314">
        <f t="shared" si="801"/>
        <v>0.49999999999999994</v>
      </c>
      <c r="FE2314">
        <f t="shared" si="764"/>
        <v>0.9860254037844387</v>
      </c>
      <c r="FG2314">
        <f t="shared" si="765"/>
        <v>16.670248639404857</v>
      </c>
      <c r="FI2314" s="8">
        <f t="shared" si="802"/>
        <v>9</v>
      </c>
      <c r="FK2314">
        <f t="shared" si="803"/>
        <v>0.64278760968653925</v>
      </c>
      <c r="FL2314">
        <f t="shared" si="766"/>
        <v>0.9974479826061321</v>
      </c>
      <c r="FN2314">
        <f t="shared" si="767"/>
        <v>22.223152266939049</v>
      </c>
      <c r="FP2314" s="8">
        <f t="shared" si="804"/>
        <v>11</v>
      </c>
      <c r="FQ2314" s="8">
        <f t="shared" si="805"/>
        <v>53</v>
      </c>
      <c r="FR2314">
        <f t="shared" si="806"/>
        <v>0.76604444311897801</v>
      </c>
      <c r="FS2314">
        <f t="shared" si="768"/>
        <v>0.97984716465888966</v>
      </c>
      <c r="FT2314" t="e">
        <f t="shared" si="769"/>
        <v>#NUM!</v>
      </c>
      <c r="FU2314" t="e">
        <f t="shared" si="807"/>
        <v>#NUM!</v>
      </c>
      <c r="FW2314" s="8">
        <f t="shared" si="808"/>
        <v>14</v>
      </c>
      <c r="FY2314">
        <f t="shared" si="809"/>
        <v>0.8660254037844386</v>
      </c>
      <c r="FZ2314">
        <f t="shared" si="770"/>
        <v>0.98497422611928565</v>
      </c>
      <c r="GB2314">
        <f t="shared" si="771"/>
        <v>20.014539984388406</v>
      </c>
      <c r="GD2314" s="8">
        <f t="shared" si="810"/>
        <v>17</v>
      </c>
      <c r="GF2314">
        <f t="shared" si="811"/>
        <v>0.93969262078590832</v>
      </c>
      <c r="GG2314">
        <f t="shared" si="772"/>
        <v>0.98101112546008662</v>
      </c>
      <c r="GI2314">
        <f t="shared" si="773"/>
        <v>19.840028985185313</v>
      </c>
      <c r="GK2314" s="8">
        <f t="shared" si="812"/>
        <v>20</v>
      </c>
      <c r="GM2314">
        <f t="shared" si="813"/>
        <v>0.98480775301220802</v>
      </c>
      <c r="GN2314">
        <f t="shared" si="774"/>
        <v>0.96149438007669685</v>
      </c>
      <c r="GP2314">
        <f t="shared" si="775"/>
        <v>18.023394859135646</v>
      </c>
      <c r="GR2314" s="8">
        <f t="shared" si="814"/>
        <v>20</v>
      </c>
      <c r="GT2314">
        <f t="shared" si="815"/>
        <v>0.98480775301220802</v>
      </c>
      <c r="GU2314">
        <f t="shared" si="776"/>
        <v>0.96149438007669685</v>
      </c>
      <c r="GW2314">
        <f t="shared" si="777"/>
        <v>18.023394859135646</v>
      </c>
      <c r="GY2314" s="8">
        <f t="shared" si="816"/>
        <v>25</v>
      </c>
      <c r="HA2314">
        <f t="shared" si="817"/>
        <v>1</v>
      </c>
      <c r="HB2314">
        <f t="shared" si="778"/>
        <v>1</v>
      </c>
      <c r="HD2314">
        <f t="shared" si="779"/>
        <v>25</v>
      </c>
    </row>
    <row r="2315" spans="1:212" x14ac:dyDescent="0.2">
      <c r="A2315">
        <v>162</v>
      </c>
      <c r="B2315">
        <f t="shared" si="739"/>
        <v>162</v>
      </c>
      <c r="C2315">
        <f t="shared" si="821"/>
        <v>-0.17364817766693033</v>
      </c>
      <c r="D2315">
        <f t="shared" si="738"/>
        <v>0.96396997169217635</v>
      </c>
      <c r="E2315">
        <f t="shared" si="780"/>
        <v>3</v>
      </c>
      <c r="G2315">
        <f t="shared" si="740"/>
        <v>-13.297418619832047</v>
      </c>
      <c r="M2315">
        <f t="shared" si="819"/>
        <v>-0.34202014332566871</v>
      </c>
      <c r="N2315">
        <f t="shared" si="741"/>
        <v>0.8712885921207747</v>
      </c>
      <c r="O2315">
        <f t="shared" si="781"/>
        <v>-5</v>
      </c>
      <c r="P2315">
        <f t="shared" si="742"/>
        <v>-10.872961333902383</v>
      </c>
      <c r="Q2315">
        <f t="shared" si="743"/>
        <v>-10.872961333902385</v>
      </c>
      <c r="R2315">
        <f t="shared" si="820"/>
        <v>-0.49999999999999994</v>
      </c>
      <c r="S2315">
        <f t="shared" si="744"/>
        <v>-2.3739745962155605</v>
      </c>
      <c r="U2315">
        <f t="shared" si="782"/>
        <v>-7</v>
      </c>
      <c r="X2315">
        <f t="shared" si="745"/>
        <v>-9.3833939954901346</v>
      </c>
      <c r="Z2315">
        <f t="shared" si="783"/>
        <v>-0.64278760968653925</v>
      </c>
      <c r="AA2315">
        <f t="shared" si="746"/>
        <v>-3.3992192676497961</v>
      </c>
      <c r="AB2315">
        <f t="shared" si="784"/>
        <v>162</v>
      </c>
      <c r="AC2315">
        <f t="shared" si="785"/>
        <v>-10</v>
      </c>
      <c r="AE2315">
        <f t="shared" si="747"/>
        <v>-8.4794981488239323</v>
      </c>
      <c r="AG2315">
        <f t="shared" si="786"/>
        <v>-0.76604444311897801</v>
      </c>
      <c r="AH2315">
        <f t="shared" si="748"/>
        <v>-4.3211803817244379</v>
      </c>
      <c r="AJ2315">
        <f t="shared" si="787"/>
        <v>-12</v>
      </c>
      <c r="AL2315">
        <f t="shared" si="749"/>
        <v>-6.3761020317433292</v>
      </c>
      <c r="AN2315">
        <f t="shared" si="788"/>
        <v>-0.8660254037844386</v>
      </c>
      <c r="AO2315">
        <f t="shared" si="750"/>
        <v>-5.111844616523161</v>
      </c>
      <c r="AP2315">
        <f t="shared" si="751"/>
        <v>162</v>
      </c>
      <c r="AQ2315">
        <f t="shared" si="789"/>
        <v>-15</v>
      </c>
      <c r="AS2315">
        <f t="shared" si="752"/>
        <v>-3.8619594257254026</v>
      </c>
      <c r="AU2315">
        <f t="shared" si="790"/>
        <v>-0.93969262078590832</v>
      </c>
      <c r="AV2315">
        <f t="shared" si="753"/>
        <v>-5.7471880393670176</v>
      </c>
      <c r="AX2315">
        <f t="shared" si="791"/>
        <v>-18</v>
      </c>
      <c r="AZ2315">
        <f t="shared" si="754"/>
        <v>-7.136236504873715E-2</v>
      </c>
      <c r="BB2315">
        <f t="shared" si="792"/>
        <v>-0.98480775301220802</v>
      </c>
      <c r="BC2315">
        <f t="shared" si="755"/>
        <v>-6.207906061852178</v>
      </c>
      <c r="BE2315">
        <f t="shared" si="793"/>
        <v>-21</v>
      </c>
      <c r="BG2315">
        <f t="shared" si="756"/>
        <v>5.7868969256944878</v>
      </c>
      <c r="BI2315">
        <f t="shared" si="794"/>
        <v>0</v>
      </c>
      <c r="BJ2315">
        <f t="shared" si="757"/>
        <v>1</v>
      </c>
      <c r="BL2315" t="e">
        <f t="shared" si="795"/>
        <v>#DIV/0!</v>
      </c>
      <c r="BN2315" t="e">
        <f t="shared" si="758"/>
        <v>#DIV/0!</v>
      </c>
      <c r="EL2315">
        <v>162</v>
      </c>
      <c r="EM2315">
        <f t="shared" si="759"/>
        <v>-285.7513075690336</v>
      </c>
      <c r="EN2315">
        <f t="shared" si="796"/>
        <v>3.6199999999999668</v>
      </c>
      <c r="EO2315" s="8">
        <f t="shared" si="797"/>
        <v>2</v>
      </c>
      <c r="EQ2315">
        <f t="shared" si="798"/>
        <v>0.17364817766693033</v>
      </c>
      <c r="ER2315">
        <f t="shared" si="760"/>
        <v>0.9986996072255625</v>
      </c>
      <c r="ES2315">
        <f t="shared" si="761"/>
        <v>-9.4692352970264508</v>
      </c>
      <c r="ET2315">
        <f t="shared" si="822"/>
        <v>17.660257631345079</v>
      </c>
      <c r="EU2315" s="8">
        <f t="shared" si="799"/>
        <v>4</v>
      </c>
      <c r="EW2315">
        <f t="shared" si="800"/>
        <v>0.34202014332566871</v>
      </c>
      <c r="EX2315">
        <f t="shared" si="762"/>
        <v>0.99441584371801539</v>
      </c>
      <c r="EZ2315">
        <f t="shared" si="763"/>
        <v>17.286082959411889</v>
      </c>
      <c r="FB2315" s="8">
        <f t="shared" si="818"/>
        <v>6</v>
      </c>
      <c r="FD2315">
        <f t="shared" si="801"/>
        <v>0.49999999999999994</v>
      </c>
      <c r="FE2315">
        <f t="shared" si="764"/>
        <v>0.9860254037844387</v>
      </c>
      <c r="FG2315">
        <f t="shared" si="765"/>
        <v>16.670248639404857</v>
      </c>
      <c r="FI2315" s="8">
        <f t="shared" si="802"/>
        <v>9</v>
      </c>
      <c r="FK2315">
        <f t="shared" si="803"/>
        <v>0.64278760968653925</v>
      </c>
      <c r="FL2315">
        <f t="shared" si="766"/>
        <v>0.9974479826061321</v>
      </c>
      <c r="FN2315">
        <f t="shared" si="767"/>
        <v>22.223152266939049</v>
      </c>
      <c r="FP2315" s="8">
        <f t="shared" si="804"/>
        <v>11</v>
      </c>
      <c r="FQ2315" s="8">
        <f t="shared" si="805"/>
        <v>53</v>
      </c>
      <c r="FR2315">
        <f t="shared" si="806"/>
        <v>0.76604444311897801</v>
      </c>
      <c r="FS2315">
        <f t="shared" si="768"/>
        <v>0.97984716465888966</v>
      </c>
      <c r="FT2315" t="e">
        <f t="shared" si="769"/>
        <v>#NUM!</v>
      </c>
      <c r="FU2315" t="e">
        <f t="shared" si="807"/>
        <v>#NUM!</v>
      </c>
      <c r="FW2315" s="8">
        <f t="shared" si="808"/>
        <v>14</v>
      </c>
      <c r="FY2315">
        <f t="shared" si="809"/>
        <v>0.8660254037844386</v>
      </c>
      <c r="FZ2315">
        <f t="shared" si="770"/>
        <v>0.98497422611928565</v>
      </c>
      <c r="GB2315">
        <f t="shared" si="771"/>
        <v>20.014539984388406</v>
      </c>
      <c r="GD2315" s="8">
        <f t="shared" si="810"/>
        <v>17</v>
      </c>
      <c r="GF2315">
        <f t="shared" si="811"/>
        <v>0.93969262078590832</v>
      </c>
      <c r="GG2315">
        <f t="shared" si="772"/>
        <v>0.98101112546008662</v>
      </c>
      <c r="GI2315">
        <f t="shared" si="773"/>
        <v>19.840028985185313</v>
      </c>
      <c r="GK2315" s="8">
        <f t="shared" si="812"/>
        <v>20</v>
      </c>
      <c r="GM2315">
        <f t="shared" si="813"/>
        <v>0.98480775301220802</v>
      </c>
      <c r="GN2315">
        <f t="shared" si="774"/>
        <v>0.96149438007669685</v>
      </c>
      <c r="GP2315">
        <f t="shared" si="775"/>
        <v>18.023394859135646</v>
      </c>
      <c r="GR2315" s="8">
        <f t="shared" si="814"/>
        <v>20</v>
      </c>
      <c r="GT2315">
        <f t="shared" si="815"/>
        <v>0.98480775301220802</v>
      </c>
      <c r="GU2315">
        <f t="shared" si="776"/>
        <v>0.96149438007669685</v>
      </c>
      <c r="GW2315">
        <f t="shared" si="777"/>
        <v>18.023394859135646</v>
      </c>
      <c r="GY2315" s="8">
        <f t="shared" si="816"/>
        <v>25</v>
      </c>
      <c r="HA2315">
        <f t="shared" si="817"/>
        <v>1</v>
      </c>
      <c r="HB2315">
        <f t="shared" si="778"/>
        <v>1</v>
      </c>
      <c r="HD2315">
        <f t="shared" si="779"/>
        <v>25</v>
      </c>
    </row>
    <row r="2316" spans="1:212" x14ac:dyDescent="0.2">
      <c r="A2316">
        <v>163</v>
      </c>
      <c r="B2316">
        <f t="shared" si="739"/>
        <v>163</v>
      </c>
      <c r="C2316">
        <f t="shared" si="821"/>
        <v>-0.17364817766693033</v>
      </c>
      <c r="D2316">
        <f t="shared" si="738"/>
        <v>0.96396997169217635</v>
      </c>
      <c r="E2316">
        <f t="shared" si="780"/>
        <v>3</v>
      </c>
      <c r="G2316">
        <f t="shared" si="740"/>
        <v>-13.297418619832047</v>
      </c>
      <c r="M2316">
        <f t="shared" si="819"/>
        <v>-0.34202014332566871</v>
      </c>
      <c r="N2316">
        <f t="shared" si="741"/>
        <v>0.8712885921207747</v>
      </c>
      <c r="O2316">
        <f t="shared" si="781"/>
        <v>-5</v>
      </c>
      <c r="P2316">
        <f t="shared" si="742"/>
        <v>-10.872961333902383</v>
      </c>
      <c r="Q2316">
        <f t="shared" si="743"/>
        <v>-10.872961333902385</v>
      </c>
      <c r="R2316">
        <f t="shared" si="820"/>
        <v>-0.49999999999999994</v>
      </c>
      <c r="S2316">
        <f t="shared" si="744"/>
        <v>-2.3939745962155605</v>
      </c>
      <c r="U2316">
        <f t="shared" si="782"/>
        <v>-7</v>
      </c>
      <c r="X2316">
        <f t="shared" si="745"/>
        <v>-9.3833939954901346</v>
      </c>
      <c r="Z2316">
        <f t="shared" si="783"/>
        <v>-0.64278760968653925</v>
      </c>
      <c r="AA2316">
        <f t="shared" si="746"/>
        <v>-3.4249307720372579</v>
      </c>
      <c r="AB2316">
        <f t="shared" si="784"/>
        <v>163</v>
      </c>
      <c r="AC2316">
        <f t="shared" si="785"/>
        <v>-10</v>
      </c>
      <c r="AE2316">
        <f t="shared" si="747"/>
        <v>-8.4794981488239323</v>
      </c>
      <c r="AG2316">
        <f t="shared" si="786"/>
        <v>-0.76604444311897801</v>
      </c>
      <c r="AH2316">
        <f t="shared" si="748"/>
        <v>-4.3518221594491964</v>
      </c>
      <c r="AJ2316">
        <f t="shared" si="787"/>
        <v>-12</v>
      </c>
      <c r="AL2316">
        <f t="shared" si="749"/>
        <v>-6.3761020317433292</v>
      </c>
      <c r="AN2316">
        <f t="shared" si="788"/>
        <v>-0.8660254037844386</v>
      </c>
      <c r="AO2316">
        <f t="shared" si="750"/>
        <v>-5.1464856326745387</v>
      </c>
      <c r="AP2316">
        <f t="shared" si="751"/>
        <v>163</v>
      </c>
      <c r="AQ2316">
        <f t="shared" si="789"/>
        <v>-15</v>
      </c>
      <c r="AS2316">
        <f t="shared" si="752"/>
        <v>-3.8619594257254026</v>
      </c>
      <c r="AU2316">
        <f t="shared" si="790"/>
        <v>-0.93969262078590832</v>
      </c>
      <c r="AV2316">
        <f t="shared" si="753"/>
        <v>-5.7847757441984546</v>
      </c>
      <c r="AX2316">
        <f t="shared" si="791"/>
        <v>-18</v>
      </c>
      <c r="AZ2316">
        <f t="shared" si="754"/>
        <v>-7.136236504873715E-2</v>
      </c>
      <c r="BB2316">
        <f t="shared" si="792"/>
        <v>-0.98480775301220802</v>
      </c>
      <c r="BC2316">
        <f t="shared" si="755"/>
        <v>-6.2472983719726658</v>
      </c>
      <c r="BE2316">
        <f t="shared" si="793"/>
        <v>-21</v>
      </c>
      <c r="BG2316">
        <f t="shared" si="756"/>
        <v>5.7868969256944878</v>
      </c>
      <c r="BI2316">
        <f t="shared" si="794"/>
        <v>0</v>
      </c>
      <c r="BJ2316">
        <f t="shared" si="757"/>
        <v>1</v>
      </c>
      <c r="BL2316" t="e">
        <f t="shared" si="795"/>
        <v>#DIV/0!</v>
      </c>
      <c r="BN2316" t="e">
        <f t="shared" si="758"/>
        <v>#DIV/0!</v>
      </c>
      <c r="EL2316">
        <v>163</v>
      </c>
      <c r="EM2316">
        <f t="shared" si="759"/>
        <v>-285.7513075690336</v>
      </c>
      <c r="EN2316">
        <f t="shared" si="796"/>
        <v>3.6299999999999666</v>
      </c>
      <c r="EO2316" s="8">
        <f t="shared" si="797"/>
        <v>2</v>
      </c>
      <c r="EQ2316">
        <f t="shared" si="798"/>
        <v>0.17364817766693033</v>
      </c>
      <c r="ER2316">
        <f t="shared" si="760"/>
        <v>0.9986996072255625</v>
      </c>
      <c r="ES2316">
        <f t="shared" si="761"/>
        <v>-9.4692352970264508</v>
      </c>
      <c r="ET2316">
        <f t="shared" si="822"/>
        <v>17.660257631345079</v>
      </c>
      <c r="EU2316" s="8">
        <f t="shared" si="799"/>
        <v>4</v>
      </c>
      <c r="EW2316">
        <f t="shared" si="800"/>
        <v>0.34202014332566871</v>
      </c>
      <c r="EX2316">
        <f t="shared" si="762"/>
        <v>0.99441584371801539</v>
      </c>
      <c r="EZ2316">
        <f t="shared" si="763"/>
        <v>17.286082959411889</v>
      </c>
      <c r="FB2316" s="8">
        <f t="shared" si="818"/>
        <v>6</v>
      </c>
      <c r="FD2316">
        <f t="shared" si="801"/>
        <v>0.49999999999999994</v>
      </c>
      <c r="FE2316">
        <f t="shared" si="764"/>
        <v>0.9860254037844387</v>
      </c>
      <c r="FG2316">
        <f t="shared" si="765"/>
        <v>16.670248639404857</v>
      </c>
      <c r="FI2316" s="8">
        <f t="shared" si="802"/>
        <v>9</v>
      </c>
      <c r="FK2316">
        <f t="shared" si="803"/>
        <v>0.64278760968653925</v>
      </c>
      <c r="FL2316">
        <f t="shared" si="766"/>
        <v>0.9974479826061321</v>
      </c>
      <c r="FN2316">
        <f t="shared" si="767"/>
        <v>22.223152266939049</v>
      </c>
      <c r="FP2316" s="8">
        <f t="shared" si="804"/>
        <v>11</v>
      </c>
      <c r="FQ2316" s="8">
        <f t="shared" si="805"/>
        <v>53</v>
      </c>
      <c r="FR2316">
        <f t="shared" si="806"/>
        <v>0.76604444311897801</v>
      </c>
      <c r="FS2316">
        <f t="shared" si="768"/>
        <v>0.97984716465888966</v>
      </c>
      <c r="FT2316" t="e">
        <f t="shared" si="769"/>
        <v>#NUM!</v>
      </c>
      <c r="FU2316" t="e">
        <f t="shared" si="807"/>
        <v>#NUM!</v>
      </c>
      <c r="FW2316" s="8">
        <f t="shared" si="808"/>
        <v>14</v>
      </c>
      <c r="FY2316">
        <f t="shared" si="809"/>
        <v>0.8660254037844386</v>
      </c>
      <c r="FZ2316">
        <f t="shared" si="770"/>
        <v>0.98497422611928565</v>
      </c>
      <c r="GB2316">
        <f t="shared" si="771"/>
        <v>20.014539984388406</v>
      </c>
      <c r="GD2316" s="8">
        <f t="shared" si="810"/>
        <v>17</v>
      </c>
      <c r="GF2316">
        <f t="shared" si="811"/>
        <v>0.93969262078590832</v>
      </c>
      <c r="GG2316">
        <f t="shared" si="772"/>
        <v>0.98101112546008662</v>
      </c>
      <c r="GI2316">
        <f t="shared" si="773"/>
        <v>19.840028985185313</v>
      </c>
      <c r="GK2316" s="8">
        <f t="shared" si="812"/>
        <v>20</v>
      </c>
      <c r="GM2316">
        <f t="shared" si="813"/>
        <v>0.98480775301220802</v>
      </c>
      <c r="GN2316">
        <f t="shared" si="774"/>
        <v>0.96149438007669685</v>
      </c>
      <c r="GP2316">
        <f t="shared" si="775"/>
        <v>18.023394859135646</v>
      </c>
      <c r="GR2316" s="8">
        <f t="shared" si="814"/>
        <v>20</v>
      </c>
      <c r="GT2316">
        <f t="shared" si="815"/>
        <v>0.98480775301220802</v>
      </c>
      <c r="GU2316">
        <f t="shared" si="776"/>
        <v>0.96149438007669685</v>
      </c>
      <c r="GW2316">
        <f t="shared" si="777"/>
        <v>18.023394859135646</v>
      </c>
      <c r="GY2316" s="8">
        <f t="shared" si="816"/>
        <v>25</v>
      </c>
      <c r="HA2316">
        <f t="shared" si="817"/>
        <v>1</v>
      </c>
      <c r="HB2316">
        <f t="shared" si="778"/>
        <v>1</v>
      </c>
      <c r="HD2316">
        <f t="shared" si="779"/>
        <v>25</v>
      </c>
    </row>
    <row r="2317" spans="1:212" x14ac:dyDescent="0.2">
      <c r="A2317">
        <v>164</v>
      </c>
      <c r="B2317">
        <f t="shared" si="739"/>
        <v>164</v>
      </c>
      <c r="C2317">
        <f t="shared" si="821"/>
        <v>-0.17364817766693033</v>
      </c>
      <c r="D2317">
        <f t="shared" si="738"/>
        <v>0.96396997169217635</v>
      </c>
      <c r="E2317">
        <f t="shared" si="780"/>
        <v>3</v>
      </c>
      <c r="G2317">
        <f t="shared" si="740"/>
        <v>-13.297418619832047</v>
      </c>
      <c r="M2317">
        <f t="shared" si="819"/>
        <v>-0.34202014332566871</v>
      </c>
      <c r="N2317">
        <f t="shared" si="741"/>
        <v>0.8712885921207747</v>
      </c>
      <c r="O2317">
        <f t="shared" si="781"/>
        <v>-5</v>
      </c>
      <c r="P2317">
        <f t="shared" si="742"/>
        <v>-10.872961333902383</v>
      </c>
      <c r="Q2317">
        <f t="shared" si="743"/>
        <v>-10.872961333902385</v>
      </c>
      <c r="R2317">
        <f t="shared" si="820"/>
        <v>-0.49999999999999994</v>
      </c>
      <c r="S2317">
        <f t="shared" si="744"/>
        <v>-2.4139745962155605</v>
      </c>
      <c r="U2317">
        <f t="shared" si="782"/>
        <v>-7</v>
      </c>
      <c r="X2317">
        <f t="shared" si="745"/>
        <v>-9.3833939954901346</v>
      </c>
      <c r="Z2317">
        <f t="shared" si="783"/>
        <v>-0.64278760968653925</v>
      </c>
      <c r="AA2317">
        <f t="shared" si="746"/>
        <v>-3.4506422764247198</v>
      </c>
      <c r="AB2317">
        <f t="shared" si="784"/>
        <v>164</v>
      </c>
      <c r="AC2317">
        <f t="shared" si="785"/>
        <v>-10</v>
      </c>
      <c r="AE2317">
        <f t="shared" si="747"/>
        <v>-8.4794981488239323</v>
      </c>
      <c r="AG2317">
        <f t="shared" si="786"/>
        <v>-0.76604444311897801</v>
      </c>
      <c r="AH2317">
        <f t="shared" si="748"/>
        <v>-4.3824639371739558</v>
      </c>
      <c r="AJ2317">
        <f t="shared" si="787"/>
        <v>-12</v>
      </c>
      <c r="AL2317">
        <f t="shared" si="749"/>
        <v>-6.3761020317433292</v>
      </c>
      <c r="AN2317">
        <f t="shared" si="788"/>
        <v>-0.8660254037844386</v>
      </c>
      <c r="AO2317">
        <f t="shared" si="750"/>
        <v>-5.1811266488259164</v>
      </c>
      <c r="AP2317">
        <f t="shared" si="751"/>
        <v>164</v>
      </c>
      <c r="AQ2317">
        <f t="shared" si="789"/>
        <v>-15</v>
      </c>
      <c r="AS2317">
        <f t="shared" si="752"/>
        <v>-3.8619594257254026</v>
      </c>
      <c r="AU2317">
        <f t="shared" si="790"/>
        <v>-0.93969262078590832</v>
      </c>
      <c r="AV2317">
        <f t="shared" si="753"/>
        <v>-5.8223634490298908</v>
      </c>
      <c r="AX2317">
        <f t="shared" si="791"/>
        <v>-18</v>
      </c>
      <c r="AZ2317">
        <f t="shared" si="754"/>
        <v>-7.136236504873715E-2</v>
      </c>
      <c r="BB2317">
        <f t="shared" si="792"/>
        <v>-0.98480775301220802</v>
      </c>
      <c r="BC2317">
        <f t="shared" si="755"/>
        <v>-6.2866906820931545</v>
      </c>
      <c r="BE2317">
        <f t="shared" si="793"/>
        <v>-21</v>
      </c>
      <c r="BG2317">
        <f t="shared" si="756"/>
        <v>5.7868969256944878</v>
      </c>
      <c r="BI2317">
        <f t="shared" si="794"/>
        <v>0</v>
      </c>
      <c r="BJ2317">
        <f t="shared" si="757"/>
        <v>1</v>
      </c>
      <c r="BL2317" t="e">
        <f t="shared" si="795"/>
        <v>#DIV/0!</v>
      </c>
      <c r="BN2317" t="e">
        <f t="shared" si="758"/>
        <v>#DIV/0!</v>
      </c>
      <c r="EL2317">
        <v>164</v>
      </c>
      <c r="EM2317">
        <f t="shared" si="759"/>
        <v>-285.7513075690336</v>
      </c>
      <c r="EN2317">
        <f t="shared" si="796"/>
        <v>3.6399999999999664</v>
      </c>
      <c r="EO2317" s="8">
        <f t="shared" si="797"/>
        <v>2</v>
      </c>
      <c r="EQ2317">
        <f t="shared" si="798"/>
        <v>0.17364817766693033</v>
      </c>
      <c r="ER2317">
        <f t="shared" si="760"/>
        <v>0.9986996072255625</v>
      </c>
      <c r="ES2317">
        <f t="shared" si="761"/>
        <v>-9.4692352970264508</v>
      </c>
      <c r="ET2317">
        <f t="shared" si="822"/>
        <v>17.660257631345079</v>
      </c>
      <c r="EU2317" s="8">
        <f t="shared" si="799"/>
        <v>4</v>
      </c>
      <c r="EW2317">
        <f t="shared" si="800"/>
        <v>0.34202014332566871</v>
      </c>
      <c r="EX2317">
        <f t="shared" si="762"/>
        <v>0.99441584371801539</v>
      </c>
      <c r="EZ2317">
        <f t="shared" si="763"/>
        <v>17.286082959411889</v>
      </c>
      <c r="FB2317" s="8">
        <f t="shared" si="818"/>
        <v>6</v>
      </c>
      <c r="FD2317">
        <f t="shared" si="801"/>
        <v>0.49999999999999994</v>
      </c>
      <c r="FE2317">
        <f t="shared" si="764"/>
        <v>0.9860254037844387</v>
      </c>
      <c r="FG2317">
        <f t="shared" si="765"/>
        <v>16.670248639404857</v>
      </c>
      <c r="FI2317" s="8">
        <f t="shared" si="802"/>
        <v>9</v>
      </c>
      <c r="FK2317">
        <f t="shared" si="803"/>
        <v>0.64278760968653925</v>
      </c>
      <c r="FL2317">
        <f t="shared" si="766"/>
        <v>0.9974479826061321</v>
      </c>
      <c r="FN2317">
        <f t="shared" si="767"/>
        <v>22.223152266939049</v>
      </c>
      <c r="FP2317" s="8">
        <f t="shared" si="804"/>
        <v>11</v>
      </c>
      <c r="FQ2317" s="8">
        <f t="shared" si="805"/>
        <v>53</v>
      </c>
      <c r="FR2317">
        <f t="shared" si="806"/>
        <v>0.76604444311897801</v>
      </c>
      <c r="FS2317">
        <f t="shared" si="768"/>
        <v>0.97984716465888966</v>
      </c>
      <c r="FT2317" t="e">
        <f t="shared" si="769"/>
        <v>#NUM!</v>
      </c>
      <c r="FU2317" t="e">
        <f t="shared" si="807"/>
        <v>#NUM!</v>
      </c>
      <c r="FW2317" s="8">
        <f t="shared" si="808"/>
        <v>14</v>
      </c>
      <c r="FY2317">
        <f t="shared" si="809"/>
        <v>0.8660254037844386</v>
      </c>
      <c r="FZ2317">
        <f t="shared" si="770"/>
        <v>0.98497422611928565</v>
      </c>
      <c r="GB2317">
        <f t="shared" si="771"/>
        <v>20.014539984388406</v>
      </c>
      <c r="GD2317" s="8">
        <f t="shared" si="810"/>
        <v>17</v>
      </c>
      <c r="GF2317">
        <f t="shared" si="811"/>
        <v>0.93969262078590832</v>
      </c>
      <c r="GG2317">
        <f t="shared" si="772"/>
        <v>0.98101112546008662</v>
      </c>
      <c r="GI2317">
        <f t="shared" si="773"/>
        <v>19.840028985185313</v>
      </c>
      <c r="GK2317" s="8">
        <f t="shared" si="812"/>
        <v>20</v>
      </c>
      <c r="GM2317">
        <f t="shared" si="813"/>
        <v>0.98480775301220802</v>
      </c>
      <c r="GN2317">
        <f t="shared" si="774"/>
        <v>0.96149438007669685</v>
      </c>
      <c r="GP2317">
        <f t="shared" si="775"/>
        <v>18.023394859135646</v>
      </c>
      <c r="GR2317" s="8">
        <f t="shared" si="814"/>
        <v>20</v>
      </c>
      <c r="GT2317">
        <f t="shared" si="815"/>
        <v>0.98480775301220802</v>
      </c>
      <c r="GU2317">
        <f t="shared" si="776"/>
        <v>0.96149438007669685</v>
      </c>
      <c r="GW2317">
        <f t="shared" si="777"/>
        <v>18.023394859135646</v>
      </c>
      <c r="GY2317" s="8">
        <f t="shared" si="816"/>
        <v>25</v>
      </c>
      <c r="HA2317">
        <f t="shared" si="817"/>
        <v>1</v>
      </c>
      <c r="HB2317">
        <f t="shared" si="778"/>
        <v>1</v>
      </c>
      <c r="HD2317">
        <f t="shared" si="779"/>
        <v>25</v>
      </c>
    </row>
    <row r="2318" spans="1:212" x14ac:dyDescent="0.2">
      <c r="A2318">
        <v>165</v>
      </c>
      <c r="B2318">
        <f t="shared" si="739"/>
        <v>165</v>
      </c>
      <c r="C2318">
        <f t="shared" si="821"/>
        <v>-0.17364817766693033</v>
      </c>
      <c r="D2318">
        <f t="shared" si="738"/>
        <v>0.96396997169217635</v>
      </c>
      <c r="E2318">
        <f t="shared" si="780"/>
        <v>3</v>
      </c>
      <c r="G2318">
        <f t="shared" si="740"/>
        <v>-13.297418619832047</v>
      </c>
      <c r="M2318">
        <f t="shared" si="819"/>
        <v>-0.34202014332566871</v>
      </c>
      <c r="N2318">
        <f t="shared" si="741"/>
        <v>0.8712885921207747</v>
      </c>
      <c r="O2318">
        <f t="shared" si="781"/>
        <v>-5</v>
      </c>
      <c r="P2318">
        <f t="shared" si="742"/>
        <v>-10.872961333902383</v>
      </c>
      <c r="Q2318">
        <f t="shared" si="743"/>
        <v>-10.872961333902385</v>
      </c>
      <c r="R2318">
        <f t="shared" si="820"/>
        <v>-0.49999999999999994</v>
      </c>
      <c r="S2318">
        <f t="shared" si="744"/>
        <v>-2.4339745962155606</v>
      </c>
      <c r="U2318">
        <f t="shared" si="782"/>
        <v>-7</v>
      </c>
      <c r="X2318">
        <f t="shared" si="745"/>
        <v>-9.3833939954901346</v>
      </c>
      <c r="Z2318">
        <f t="shared" si="783"/>
        <v>-0.64278760968653925</v>
      </c>
      <c r="AA2318">
        <f t="shared" si="746"/>
        <v>-3.4763537808121807</v>
      </c>
      <c r="AB2318">
        <f t="shared" si="784"/>
        <v>165</v>
      </c>
      <c r="AC2318">
        <f t="shared" si="785"/>
        <v>-10</v>
      </c>
      <c r="AE2318">
        <f t="shared" si="747"/>
        <v>-8.4794981488239323</v>
      </c>
      <c r="AG2318">
        <f t="shared" si="786"/>
        <v>-0.76604444311897801</v>
      </c>
      <c r="AH2318">
        <f t="shared" si="748"/>
        <v>-4.4131057148987152</v>
      </c>
      <c r="AJ2318">
        <f t="shared" si="787"/>
        <v>-12</v>
      </c>
      <c r="AL2318">
        <f t="shared" si="749"/>
        <v>-6.3761020317433292</v>
      </c>
      <c r="AN2318">
        <f t="shared" si="788"/>
        <v>-0.8660254037844386</v>
      </c>
      <c r="AO2318">
        <f t="shared" si="750"/>
        <v>-5.2157676649772942</v>
      </c>
      <c r="AP2318">
        <f t="shared" si="751"/>
        <v>165</v>
      </c>
      <c r="AQ2318">
        <f t="shared" si="789"/>
        <v>-15</v>
      </c>
      <c r="AS2318">
        <f t="shared" si="752"/>
        <v>-3.8619594257254026</v>
      </c>
      <c r="AU2318">
        <f t="shared" si="790"/>
        <v>-0.93969262078590832</v>
      </c>
      <c r="AV2318">
        <f t="shared" si="753"/>
        <v>-5.8599511538613269</v>
      </c>
      <c r="AX2318">
        <f t="shared" si="791"/>
        <v>-18</v>
      </c>
      <c r="AZ2318">
        <f t="shared" si="754"/>
        <v>-7.136236504873715E-2</v>
      </c>
      <c r="BB2318">
        <f t="shared" si="792"/>
        <v>-0.98480775301220802</v>
      </c>
      <c r="BC2318">
        <f t="shared" si="755"/>
        <v>-6.3260829922136432</v>
      </c>
      <c r="BE2318">
        <f t="shared" si="793"/>
        <v>-21</v>
      </c>
      <c r="BG2318">
        <f t="shared" si="756"/>
        <v>5.7868969256944878</v>
      </c>
      <c r="BI2318">
        <f t="shared" si="794"/>
        <v>0</v>
      </c>
      <c r="BJ2318">
        <f t="shared" si="757"/>
        <v>1</v>
      </c>
      <c r="BL2318" t="e">
        <f t="shared" si="795"/>
        <v>#DIV/0!</v>
      </c>
      <c r="BN2318" t="e">
        <f t="shared" si="758"/>
        <v>#DIV/0!</v>
      </c>
      <c r="EL2318">
        <v>165</v>
      </c>
      <c r="EM2318">
        <f t="shared" si="759"/>
        <v>-285.7513075690336</v>
      </c>
      <c r="EN2318">
        <f t="shared" si="796"/>
        <v>3.6499999999999662</v>
      </c>
      <c r="EO2318" s="8">
        <f t="shared" si="797"/>
        <v>2</v>
      </c>
      <c r="EQ2318">
        <f t="shared" si="798"/>
        <v>0.17364817766693033</v>
      </c>
      <c r="ER2318">
        <f t="shared" si="760"/>
        <v>0.9986996072255625</v>
      </c>
      <c r="ES2318">
        <f t="shared" si="761"/>
        <v>-9.4692352970264508</v>
      </c>
      <c r="ET2318">
        <f t="shared" ref="ET2318:ET2353" si="823">1/vita*(alfa-alfa/EQ2318*SQRT(1-ER2318^2))</f>
        <v>17.660257631345079</v>
      </c>
      <c r="EU2318" s="8">
        <f t="shared" si="799"/>
        <v>4</v>
      </c>
      <c r="EW2318">
        <f t="shared" si="800"/>
        <v>0.34202014332566871</v>
      </c>
      <c r="EX2318">
        <f t="shared" si="762"/>
        <v>0.99441584371801539</v>
      </c>
      <c r="EZ2318">
        <f t="shared" si="763"/>
        <v>17.286082959411889</v>
      </c>
      <c r="FB2318" s="8">
        <f t="shared" si="818"/>
        <v>6</v>
      </c>
      <c r="FD2318">
        <f t="shared" si="801"/>
        <v>0.49999999999999994</v>
      </c>
      <c r="FE2318">
        <f t="shared" si="764"/>
        <v>0.9860254037844387</v>
      </c>
      <c r="FG2318">
        <f t="shared" si="765"/>
        <v>16.670248639404857</v>
      </c>
      <c r="FI2318" s="8">
        <f t="shared" si="802"/>
        <v>9</v>
      </c>
      <c r="FK2318">
        <f t="shared" si="803"/>
        <v>0.64278760968653925</v>
      </c>
      <c r="FL2318">
        <f t="shared" si="766"/>
        <v>0.9974479826061321</v>
      </c>
      <c r="FN2318">
        <f t="shared" si="767"/>
        <v>22.223152266939049</v>
      </c>
      <c r="FP2318" s="8">
        <f t="shared" si="804"/>
        <v>11</v>
      </c>
      <c r="FQ2318" s="8">
        <f t="shared" si="805"/>
        <v>53</v>
      </c>
      <c r="FR2318">
        <f t="shared" si="806"/>
        <v>0.76604444311897801</v>
      </c>
      <c r="FS2318">
        <f t="shared" si="768"/>
        <v>0.97984716465888966</v>
      </c>
      <c r="FT2318" t="e">
        <f t="shared" si="769"/>
        <v>#NUM!</v>
      </c>
      <c r="FU2318" t="e">
        <f t="shared" si="807"/>
        <v>#NUM!</v>
      </c>
      <c r="FW2318" s="8">
        <f t="shared" si="808"/>
        <v>14</v>
      </c>
      <c r="FY2318">
        <f t="shared" si="809"/>
        <v>0.8660254037844386</v>
      </c>
      <c r="FZ2318">
        <f t="shared" si="770"/>
        <v>0.98497422611928565</v>
      </c>
      <c r="GB2318">
        <f t="shared" si="771"/>
        <v>20.014539984388406</v>
      </c>
      <c r="GD2318" s="8">
        <f t="shared" si="810"/>
        <v>17</v>
      </c>
      <c r="GF2318">
        <f t="shared" si="811"/>
        <v>0.93969262078590832</v>
      </c>
      <c r="GG2318">
        <f t="shared" si="772"/>
        <v>0.98101112546008662</v>
      </c>
      <c r="GI2318">
        <f t="shared" si="773"/>
        <v>19.840028985185313</v>
      </c>
      <c r="GK2318" s="8">
        <f t="shared" si="812"/>
        <v>20</v>
      </c>
      <c r="GM2318">
        <f t="shared" si="813"/>
        <v>0.98480775301220802</v>
      </c>
      <c r="GN2318">
        <f t="shared" si="774"/>
        <v>0.96149438007669685</v>
      </c>
      <c r="GP2318">
        <f t="shared" si="775"/>
        <v>18.023394859135646</v>
      </c>
      <c r="GR2318" s="8">
        <f t="shared" si="814"/>
        <v>20</v>
      </c>
      <c r="GT2318">
        <f t="shared" si="815"/>
        <v>0.98480775301220802</v>
      </c>
      <c r="GU2318">
        <f t="shared" si="776"/>
        <v>0.96149438007669685</v>
      </c>
      <c r="GW2318">
        <f t="shared" si="777"/>
        <v>18.023394859135646</v>
      </c>
      <c r="GY2318" s="8">
        <f t="shared" si="816"/>
        <v>25</v>
      </c>
      <c r="HA2318">
        <f t="shared" si="817"/>
        <v>1</v>
      </c>
      <c r="HB2318">
        <f t="shared" si="778"/>
        <v>1</v>
      </c>
      <c r="HD2318">
        <f t="shared" si="779"/>
        <v>25</v>
      </c>
    </row>
    <row r="2319" spans="1:212" x14ac:dyDescent="0.2">
      <c r="A2319">
        <v>166</v>
      </c>
      <c r="B2319">
        <f t="shared" si="739"/>
        <v>166</v>
      </c>
      <c r="C2319">
        <f t="shared" si="821"/>
        <v>-0.17364817766693033</v>
      </c>
      <c r="D2319">
        <f t="shared" si="738"/>
        <v>0.96396997169217635</v>
      </c>
      <c r="E2319">
        <f t="shared" si="780"/>
        <v>3</v>
      </c>
      <c r="G2319">
        <f t="shared" si="740"/>
        <v>-13.297418619832047</v>
      </c>
      <c r="M2319">
        <f t="shared" si="819"/>
        <v>-0.34202014332566871</v>
      </c>
      <c r="N2319">
        <f t="shared" si="741"/>
        <v>0.8712885921207747</v>
      </c>
      <c r="O2319">
        <f t="shared" si="781"/>
        <v>-5</v>
      </c>
      <c r="P2319">
        <f t="shared" si="742"/>
        <v>-10.872961333902383</v>
      </c>
      <c r="Q2319">
        <f t="shared" si="743"/>
        <v>-10.872961333902385</v>
      </c>
      <c r="R2319">
        <f t="shared" si="820"/>
        <v>-0.49999999999999994</v>
      </c>
      <c r="S2319">
        <f t="shared" si="744"/>
        <v>-2.4539745962155606</v>
      </c>
      <c r="U2319">
        <f t="shared" si="782"/>
        <v>-7</v>
      </c>
      <c r="X2319">
        <f t="shared" si="745"/>
        <v>-9.3833939954901346</v>
      </c>
      <c r="Z2319">
        <f t="shared" si="783"/>
        <v>-0.64278760968653925</v>
      </c>
      <c r="AA2319">
        <f t="shared" si="746"/>
        <v>-3.5020652851996426</v>
      </c>
      <c r="AB2319">
        <f t="shared" si="784"/>
        <v>166</v>
      </c>
      <c r="AC2319">
        <f t="shared" si="785"/>
        <v>-10</v>
      </c>
      <c r="AE2319">
        <f t="shared" si="747"/>
        <v>-8.4794981488239323</v>
      </c>
      <c r="AG2319">
        <f t="shared" si="786"/>
        <v>-0.76604444311897801</v>
      </c>
      <c r="AH2319">
        <f t="shared" si="748"/>
        <v>-4.4437474926234737</v>
      </c>
      <c r="AJ2319">
        <f t="shared" si="787"/>
        <v>-12</v>
      </c>
      <c r="AL2319">
        <f t="shared" si="749"/>
        <v>-6.3761020317433292</v>
      </c>
      <c r="AN2319">
        <f t="shared" si="788"/>
        <v>-0.8660254037844386</v>
      </c>
      <c r="AO2319">
        <f t="shared" si="750"/>
        <v>-5.2504086811286719</v>
      </c>
      <c r="AP2319">
        <f t="shared" si="751"/>
        <v>166</v>
      </c>
      <c r="AQ2319">
        <f t="shared" si="789"/>
        <v>-15</v>
      </c>
      <c r="AS2319">
        <f t="shared" si="752"/>
        <v>-3.8619594257254026</v>
      </c>
      <c r="AU2319">
        <f t="shared" si="790"/>
        <v>-0.93969262078590832</v>
      </c>
      <c r="AV2319">
        <f t="shared" si="753"/>
        <v>-5.8975388586927631</v>
      </c>
      <c r="AX2319">
        <f t="shared" si="791"/>
        <v>-18</v>
      </c>
      <c r="AZ2319">
        <f t="shared" si="754"/>
        <v>-7.136236504873715E-2</v>
      </c>
      <c r="BB2319">
        <f t="shared" si="792"/>
        <v>-0.98480775301220802</v>
      </c>
      <c r="BC2319">
        <f t="shared" si="755"/>
        <v>-6.3654753023341311</v>
      </c>
      <c r="BE2319">
        <f t="shared" si="793"/>
        <v>-21</v>
      </c>
      <c r="BG2319">
        <f t="shared" si="756"/>
        <v>5.7868969256944878</v>
      </c>
      <c r="BI2319">
        <f t="shared" si="794"/>
        <v>0</v>
      </c>
      <c r="BJ2319">
        <f t="shared" si="757"/>
        <v>1</v>
      </c>
      <c r="BL2319" t="e">
        <f t="shared" si="795"/>
        <v>#DIV/0!</v>
      </c>
      <c r="BN2319" t="e">
        <f t="shared" si="758"/>
        <v>#DIV/0!</v>
      </c>
      <c r="EL2319">
        <v>166</v>
      </c>
      <c r="EM2319">
        <f t="shared" si="759"/>
        <v>-285.7513075690336</v>
      </c>
      <c r="EN2319">
        <f t="shared" si="796"/>
        <v>3.6599999999999659</v>
      </c>
      <c r="EO2319" s="8">
        <f t="shared" si="797"/>
        <v>2</v>
      </c>
      <c r="EQ2319">
        <f t="shared" si="798"/>
        <v>0.17364817766693033</v>
      </c>
      <c r="ER2319">
        <f t="shared" si="760"/>
        <v>0.9986996072255625</v>
      </c>
      <c r="ES2319">
        <f t="shared" si="761"/>
        <v>-9.4692352970264508</v>
      </c>
      <c r="ET2319">
        <f t="shared" si="823"/>
        <v>17.660257631345079</v>
      </c>
      <c r="EU2319" s="8">
        <f t="shared" si="799"/>
        <v>4</v>
      </c>
      <c r="EW2319">
        <f t="shared" si="800"/>
        <v>0.34202014332566871</v>
      </c>
      <c r="EX2319">
        <f t="shared" si="762"/>
        <v>0.99441584371801539</v>
      </c>
      <c r="EZ2319">
        <f t="shared" si="763"/>
        <v>17.286082959411889</v>
      </c>
      <c r="FB2319" s="8">
        <f t="shared" si="818"/>
        <v>6</v>
      </c>
      <c r="FD2319">
        <f t="shared" si="801"/>
        <v>0.49999999999999994</v>
      </c>
      <c r="FE2319">
        <f t="shared" si="764"/>
        <v>0.9860254037844387</v>
      </c>
      <c r="FG2319">
        <f t="shared" si="765"/>
        <v>16.670248639404857</v>
      </c>
      <c r="FI2319" s="8">
        <f t="shared" si="802"/>
        <v>9</v>
      </c>
      <c r="FK2319">
        <f t="shared" si="803"/>
        <v>0.64278760968653925</v>
      </c>
      <c r="FL2319">
        <f t="shared" si="766"/>
        <v>0.9974479826061321</v>
      </c>
      <c r="FN2319">
        <f t="shared" si="767"/>
        <v>22.223152266939049</v>
      </c>
      <c r="FP2319" s="8">
        <f t="shared" si="804"/>
        <v>11</v>
      </c>
      <c r="FQ2319" s="8">
        <f t="shared" si="805"/>
        <v>53</v>
      </c>
      <c r="FR2319">
        <f t="shared" si="806"/>
        <v>0.76604444311897801</v>
      </c>
      <c r="FS2319">
        <f t="shared" si="768"/>
        <v>0.97984716465888966</v>
      </c>
      <c r="FT2319" t="e">
        <f t="shared" si="769"/>
        <v>#NUM!</v>
      </c>
      <c r="FU2319" t="e">
        <f t="shared" si="807"/>
        <v>#NUM!</v>
      </c>
      <c r="FW2319" s="8">
        <f t="shared" si="808"/>
        <v>14</v>
      </c>
      <c r="FY2319">
        <f t="shared" si="809"/>
        <v>0.8660254037844386</v>
      </c>
      <c r="FZ2319">
        <f t="shared" si="770"/>
        <v>0.98497422611928565</v>
      </c>
      <c r="GB2319">
        <f t="shared" si="771"/>
        <v>20.014539984388406</v>
      </c>
      <c r="GD2319" s="8">
        <f t="shared" si="810"/>
        <v>17</v>
      </c>
      <c r="GF2319">
        <f t="shared" si="811"/>
        <v>0.93969262078590832</v>
      </c>
      <c r="GG2319">
        <f t="shared" si="772"/>
        <v>0.98101112546008662</v>
      </c>
      <c r="GI2319">
        <f t="shared" si="773"/>
        <v>19.840028985185313</v>
      </c>
      <c r="GK2319" s="8">
        <f t="shared" si="812"/>
        <v>20</v>
      </c>
      <c r="GM2319">
        <f t="shared" si="813"/>
        <v>0.98480775301220802</v>
      </c>
      <c r="GN2319">
        <f t="shared" si="774"/>
        <v>0.96149438007669685</v>
      </c>
      <c r="GP2319">
        <f t="shared" si="775"/>
        <v>18.023394859135646</v>
      </c>
      <c r="GR2319" s="8">
        <f t="shared" si="814"/>
        <v>20</v>
      </c>
      <c r="GT2319">
        <f t="shared" si="815"/>
        <v>0.98480775301220802</v>
      </c>
      <c r="GU2319">
        <f t="shared" si="776"/>
        <v>0.96149438007669685</v>
      </c>
      <c r="GW2319">
        <f t="shared" si="777"/>
        <v>18.023394859135646</v>
      </c>
      <c r="GY2319" s="8">
        <f t="shared" si="816"/>
        <v>25</v>
      </c>
      <c r="HA2319">
        <f t="shared" si="817"/>
        <v>1</v>
      </c>
      <c r="HB2319">
        <f t="shared" si="778"/>
        <v>1</v>
      </c>
      <c r="HD2319">
        <f t="shared" si="779"/>
        <v>25</v>
      </c>
    </row>
    <row r="2320" spans="1:212" x14ac:dyDescent="0.2">
      <c r="A2320">
        <v>167</v>
      </c>
      <c r="B2320">
        <f t="shared" si="739"/>
        <v>167</v>
      </c>
      <c r="C2320">
        <f t="shared" si="821"/>
        <v>-0.17364817766693033</v>
      </c>
      <c r="D2320">
        <f t="shared" si="738"/>
        <v>0.96396997169217635</v>
      </c>
      <c r="E2320">
        <f t="shared" si="780"/>
        <v>3</v>
      </c>
      <c r="G2320">
        <f t="shared" si="740"/>
        <v>-13.297418619832047</v>
      </c>
      <c r="M2320">
        <f t="shared" si="819"/>
        <v>-0.34202014332566871</v>
      </c>
      <c r="N2320">
        <f t="shared" si="741"/>
        <v>0.8712885921207747</v>
      </c>
      <c r="O2320">
        <f t="shared" si="781"/>
        <v>-5</v>
      </c>
      <c r="P2320">
        <f t="shared" si="742"/>
        <v>-10.872961333902383</v>
      </c>
      <c r="Q2320">
        <f t="shared" si="743"/>
        <v>-10.872961333902385</v>
      </c>
      <c r="R2320">
        <f t="shared" si="820"/>
        <v>-0.49999999999999994</v>
      </c>
      <c r="S2320">
        <f t="shared" si="744"/>
        <v>-2.4739745962155606</v>
      </c>
      <c r="U2320">
        <f t="shared" si="782"/>
        <v>-7</v>
      </c>
      <c r="X2320">
        <f t="shared" si="745"/>
        <v>-9.3833939954901346</v>
      </c>
      <c r="Z2320">
        <f t="shared" si="783"/>
        <v>-0.64278760968653925</v>
      </c>
      <c r="AA2320">
        <f t="shared" si="746"/>
        <v>-3.5277767895871044</v>
      </c>
      <c r="AB2320">
        <f t="shared" si="784"/>
        <v>167</v>
      </c>
      <c r="AC2320">
        <f t="shared" si="785"/>
        <v>-10</v>
      </c>
      <c r="AE2320">
        <f t="shared" si="747"/>
        <v>-8.4794981488239323</v>
      </c>
      <c r="AG2320">
        <f t="shared" si="786"/>
        <v>-0.76604444311897801</v>
      </c>
      <c r="AH2320">
        <f t="shared" si="748"/>
        <v>-4.4743892703482331</v>
      </c>
      <c r="AJ2320">
        <f t="shared" si="787"/>
        <v>-12</v>
      </c>
      <c r="AL2320">
        <f t="shared" si="749"/>
        <v>-6.3761020317433292</v>
      </c>
      <c r="AN2320">
        <f t="shared" si="788"/>
        <v>-0.8660254037844386</v>
      </c>
      <c r="AO2320">
        <f t="shared" si="750"/>
        <v>-5.2850496972800487</v>
      </c>
      <c r="AP2320">
        <f t="shared" si="751"/>
        <v>167</v>
      </c>
      <c r="AQ2320">
        <f t="shared" si="789"/>
        <v>-15</v>
      </c>
      <c r="AS2320">
        <f t="shared" si="752"/>
        <v>-3.8619594257254026</v>
      </c>
      <c r="AU2320">
        <f t="shared" si="790"/>
        <v>-0.93969262078590832</v>
      </c>
      <c r="AV2320">
        <f t="shared" si="753"/>
        <v>-5.9351265635242001</v>
      </c>
      <c r="AX2320">
        <f t="shared" si="791"/>
        <v>-18</v>
      </c>
      <c r="AZ2320">
        <f t="shared" si="754"/>
        <v>-7.136236504873715E-2</v>
      </c>
      <c r="BB2320">
        <f t="shared" si="792"/>
        <v>-0.98480775301220802</v>
      </c>
      <c r="BC2320">
        <f t="shared" si="755"/>
        <v>-6.4048676124546198</v>
      </c>
      <c r="BE2320">
        <f t="shared" si="793"/>
        <v>-21</v>
      </c>
      <c r="BG2320">
        <f t="shared" si="756"/>
        <v>5.7868969256944878</v>
      </c>
      <c r="BI2320">
        <f t="shared" si="794"/>
        <v>0</v>
      </c>
      <c r="BJ2320">
        <f t="shared" si="757"/>
        <v>1</v>
      </c>
      <c r="BL2320" t="e">
        <f t="shared" si="795"/>
        <v>#DIV/0!</v>
      </c>
      <c r="BN2320" t="e">
        <f t="shared" si="758"/>
        <v>#DIV/0!</v>
      </c>
      <c r="EK2320">
        <v>-1.002</v>
      </c>
      <c r="EL2320">
        <v>167</v>
      </c>
      <c r="EM2320">
        <f t="shared" si="759"/>
        <v>-285.7513075690336</v>
      </c>
      <c r="EN2320">
        <f t="shared" si="796"/>
        <v>3.6699999999999657</v>
      </c>
      <c r="EO2320" s="8">
        <f t="shared" si="797"/>
        <v>2</v>
      </c>
      <c r="EQ2320">
        <f t="shared" si="798"/>
        <v>0.17364817766693033</v>
      </c>
      <c r="ER2320">
        <f t="shared" si="760"/>
        <v>0.9986996072255625</v>
      </c>
      <c r="ES2320">
        <f t="shared" si="761"/>
        <v>-9.4692352970264508</v>
      </c>
      <c r="ET2320">
        <f t="shared" si="823"/>
        <v>17.660257631345079</v>
      </c>
      <c r="EU2320" s="8">
        <f t="shared" si="799"/>
        <v>4</v>
      </c>
      <c r="EW2320">
        <f t="shared" si="800"/>
        <v>0.34202014332566871</v>
      </c>
      <c r="EX2320">
        <f t="shared" si="762"/>
        <v>0.99441584371801539</v>
      </c>
      <c r="EZ2320">
        <f t="shared" si="763"/>
        <v>17.286082959411889</v>
      </c>
      <c r="FB2320" s="8">
        <f t="shared" si="818"/>
        <v>6</v>
      </c>
      <c r="FD2320">
        <f t="shared" si="801"/>
        <v>0.49999999999999994</v>
      </c>
      <c r="FE2320">
        <f t="shared" si="764"/>
        <v>0.9860254037844387</v>
      </c>
      <c r="FG2320">
        <f t="shared" si="765"/>
        <v>16.670248639404857</v>
      </c>
      <c r="FI2320" s="8">
        <f t="shared" si="802"/>
        <v>9</v>
      </c>
      <c r="FK2320">
        <f t="shared" si="803"/>
        <v>0.64278760968653925</v>
      </c>
      <c r="FL2320">
        <f t="shared" si="766"/>
        <v>0.9974479826061321</v>
      </c>
      <c r="FN2320">
        <f t="shared" si="767"/>
        <v>22.223152266939049</v>
      </c>
      <c r="FP2320" s="8">
        <f t="shared" si="804"/>
        <v>11</v>
      </c>
      <c r="FQ2320" s="8">
        <f t="shared" si="805"/>
        <v>53</v>
      </c>
      <c r="FR2320">
        <f t="shared" si="806"/>
        <v>0.76604444311897801</v>
      </c>
      <c r="FS2320">
        <f t="shared" si="768"/>
        <v>0.97984716465888966</v>
      </c>
      <c r="FT2320" t="e">
        <f t="shared" si="769"/>
        <v>#NUM!</v>
      </c>
      <c r="FU2320" t="e">
        <f t="shared" si="807"/>
        <v>#NUM!</v>
      </c>
      <c r="FW2320" s="8">
        <f t="shared" si="808"/>
        <v>14</v>
      </c>
      <c r="FY2320">
        <f t="shared" si="809"/>
        <v>0.8660254037844386</v>
      </c>
      <c r="FZ2320">
        <f t="shared" si="770"/>
        <v>0.98497422611928565</v>
      </c>
      <c r="GB2320">
        <f t="shared" si="771"/>
        <v>20.014539984388406</v>
      </c>
      <c r="GD2320" s="8">
        <f t="shared" si="810"/>
        <v>17</v>
      </c>
      <c r="GF2320">
        <f t="shared" si="811"/>
        <v>0.93969262078590832</v>
      </c>
      <c r="GG2320">
        <f t="shared" si="772"/>
        <v>0.98101112546008662</v>
      </c>
      <c r="GI2320">
        <f t="shared" si="773"/>
        <v>19.840028985185313</v>
      </c>
      <c r="GK2320" s="8">
        <f t="shared" si="812"/>
        <v>20</v>
      </c>
      <c r="GM2320">
        <f t="shared" si="813"/>
        <v>0.98480775301220802</v>
      </c>
      <c r="GN2320">
        <f t="shared" si="774"/>
        <v>0.96149438007669685</v>
      </c>
      <c r="GP2320">
        <f t="shared" si="775"/>
        <v>18.023394859135646</v>
      </c>
      <c r="GR2320" s="8">
        <f t="shared" si="814"/>
        <v>20</v>
      </c>
      <c r="GT2320">
        <f t="shared" si="815"/>
        <v>0.98480775301220802</v>
      </c>
      <c r="GU2320">
        <f t="shared" si="776"/>
        <v>0.96149438007669685</v>
      </c>
      <c r="GW2320">
        <f t="shared" si="777"/>
        <v>18.023394859135646</v>
      </c>
      <c r="GY2320" s="8">
        <f t="shared" si="816"/>
        <v>25</v>
      </c>
      <c r="HA2320">
        <f t="shared" si="817"/>
        <v>1</v>
      </c>
      <c r="HB2320">
        <f t="shared" si="778"/>
        <v>1</v>
      </c>
      <c r="HD2320">
        <f t="shared" si="779"/>
        <v>25</v>
      </c>
    </row>
    <row r="2321" spans="1:212" x14ac:dyDescent="0.2">
      <c r="A2321">
        <v>168</v>
      </c>
      <c r="B2321">
        <f t="shared" si="739"/>
        <v>168</v>
      </c>
      <c r="C2321">
        <f t="shared" si="821"/>
        <v>-0.17364817766693033</v>
      </c>
      <c r="D2321">
        <f t="shared" si="738"/>
        <v>0.96396997169217635</v>
      </c>
      <c r="E2321">
        <f t="shared" si="780"/>
        <v>3</v>
      </c>
      <c r="G2321">
        <f t="shared" si="740"/>
        <v>-13.297418619832047</v>
      </c>
      <c r="M2321">
        <f t="shared" si="819"/>
        <v>-0.34202014332566871</v>
      </c>
      <c r="N2321">
        <f t="shared" si="741"/>
        <v>0.8712885921207747</v>
      </c>
      <c r="O2321">
        <f t="shared" si="781"/>
        <v>-5</v>
      </c>
      <c r="P2321">
        <f t="shared" si="742"/>
        <v>-10.872961333902383</v>
      </c>
      <c r="Q2321">
        <f t="shared" si="743"/>
        <v>-10.872961333902385</v>
      </c>
      <c r="R2321">
        <f t="shared" si="820"/>
        <v>-0.49999999999999994</v>
      </c>
      <c r="S2321">
        <f t="shared" si="744"/>
        <v>-2.4939745962155606</v>
      </c>
      <c r="U2321">
        <f t="shared" si="782"/>
        <v>-7</v>
      </c>
      <c r="X2321">
        <f t="shared" si="745"/>
        <v>-9.3833939954901346</v>
      </c>
      <c r="Z2321">
        <f t="shared" si="783"/>
        <v>-0.64278760968653925</v>
      </c>
      <c r="AA2321">
        <f t="shared" si="746"/>
        <v>-3.5534882939745653</v>
      </c>
      <c r="AB2321">
        <f t="shared" si="784"/>
        <v>168</v>
      </c>
      <c r="AC2321">
        <f t="shared" si="785"/>
        <v>-10</v>
      </c>
      <c r="AE2321">
        <f t="shared" si="747"/>
        <v>-8.4794981488239323</v>
      </c>
      <c r="AG2321">
        <f t="shared" si="786"/>
        <v>-0.76604444311897801</v>
      </c>
      <c r="AH2321">
        <f t="shared" si="748"/>
        <v>-4.5050310480729925</v>
      </c>
      <c r="AJ2321">
        <f t="shared" si="787"/>
        <v>-12</v>
      </c>
      <c r="AL2321">
        <f t="shared" si="749"/>
        <v>-6.3761020317433292</v>
      </c>
      <c r="AN2321">
        <f t="shared" si="788"/>
        <v>-0.8660254037844386</v>
      </c>
      <c r="AO2321">
        <f t="shared" si="750"/>
        <v>-5.3196907134314264</v>
      </c>
      <c r="AP2321">
        <f t="shared" si="751"/>
        <v>168</v>
      </c>
      <c r="AQ2321">
        <f t="shared" si="789"/>
        <v>-15</v>
      </c>
      <c r="AS2321">
        <f t="shared" si="752"/>
        <v>-3.8619594257254026</v>
      </c>
      <c r="AU2321">
        <f t="shared" si="790"/>
        <v>-0.93969262078590832</v>
      </c>
      <c r="AV2321">
        <f t="shared" si="753"/>
        <v>-5.9727142683556362</v>
      </c>
      <c r="AX2321">
        <f t="shared" si="791"/>
        <v>-18</v>
      </c>
      <c r="AZ2321">
        <f t="shared" si="754"/>
        <v>-7.136236504873715E-2</v>
      </c>
      <c r="BB2321">
        <f t="shared" si="792"/>
        <v>-0.98480775301220802</v>
      </c>
      <c r="BC2321">
        <f t="shared" si="755"/>
        <v>-6.4442599225751076</v>
      </c>
      <c r="BE2321">
        <f t="shared" si="793"/>
        <v>-21</v>
      </c>
      <c r="BG2321">
        <f t="shared" si="756"/>
        <v>5.7868969256944878</v>
      </c>
      <c r="BI2321">
        <f t="shared" si="794"/>
        <v>0</v>
      </c>
      <c r="BJ2321">
        <f t="shared" si="757"/>
        <v>1</v>
      </c>
      <c r="BL2321" t="e">
        <f t="shared" si="795"/>
        <v>#DIV/0!</v>
      </c>
      <c r="BN2321" t="e">
        <f t="shared" si="758"/>
        <v>#DIV/0!</v>
      </c>
      <c r="EK2321">
        <v>1.0008866901971853</v>
      </c>
      <c r="EL2321">
        <v>168</v>
      </c>
      <c r="EM2321">
        <f t="shared" si="759"/>
        <v>-285.7513075690336</v>
      </c>
      <c r="EN2321">
        <f t="shared" si="796"/>
        <v>3.6799999999999655</v>
      </c>
      <c r="EO2321" s="8">
        <f t="shared" si="797"/>
        <v>2</v>
      </c>
      <c r="EQ2321">
        <f t="shared" si="798"/>
        <v>0.17364817766693033</v>
      </c>
      <c r="ER2321">
        <f t="shared" si="760"/>
        <v>0.9986996072255625</v>
      </c>
      <c r="ES2321">
        <f t="shared" si="761"/>
        <v>-9.4692352970264508</v>
      </c>
      <c r="ET2321">
        <f t="shared" si="823"/>
        <v>17.660257631345079</v>
      </c>
      <c r="EU2321" s="8">
        <f t="shared" si="799"/>
        <v>4</v>
      </c>
      <c r="EW2321">
        <f t="shared" si="800"/>
        <v>0.34202014332566871</v>
      </c>
      <c r="EX2321">
        <f t="shared" si="762"/>
        <v>0.99441584371801539</v>
      </c>
      <c r="EZ2321">
        <f t="shared" si="763"/>
        <v>17.286082959411889</v>
      </c>
      <c r="FB2321" s="8">
        <f t="shared" si="818"/>
        <v>6</v>
      </c>
      <c r="FD2321">
        <f t="shared" si="801"/>
        <v>0.49999999999999994</v>
      </c>
      <c r="FE2321">
        <f t="shared" si="764"/>
        <v>0.9860254037844387</v>
      </c>
      <c r="FG2321">
        <f t="shared" si="765"/>
        <v>16.670248639404857</v>
      </c>
      <c r="FI2321" s="8">
        <f t="shared" si="802"/>
        <v>9</v>
      </c>
      <c r="FK2321">
        <f t="shared" si="803"/>
        <v>0.64278760968653925</v>
      </c>
      <c r="FL2321">
        <f t="shared" si="766"/>
        <v>0.9974479826061321</v>
      </c>
      <c r="FN2321">
        <f t="shared" si="767"/>
        <v>22.223152266939049</v>
      </c>
      <c r="FP2321" s="8">
        <f t="shared" si="804"/>
        <v>11</v>
      </c>
      <c r="FQ2321" s="8">
        <f t="shared" si="805"/>
        <v>53</v>
      </c>
      <c r="FR2321">
        <f t="shared" si="806"/>
        <v>0.76604444311897801</v>
      </c>
      <c r="FS2321">
        <f t="shared" si="768"/>
        <v>0.97984716465888966</v>
      </c>
      <c r="FT2321" t="e">
        <f t="shared" si="769"/>
        <v>#NUM!</v>
      </c>
      <c r="FU2321" t="e">
        <f t="shared" si="807"/>
        <v>#NUM!</v>
      </c>
      <c r="FW2321" s="8">
        <f t="shared" si="808"/>
        <v>14</v>
      </c>
      <c r="FY2321">
        <f t="shared" si="809"/>
        <v>0.8660254037844386</v>
      </c>
      <c r="FZ2321">
        <f t="shared" si="770"/>
        <v>0.98497422611928565</v>
      </c>
      <c r="GB2321">
        <f t="shared" si="771"/>
        <v>20.014539984388406</v>
      </c>
      <c r="GD2321" s="8">
        <f t="shared" si="810"/>
        <v>17</v>
      </c>
      <c r="GF2321">
        <f t="shared" si="811"/>
        <v>0.93969262078590832</v>
      </c>
      <c r="GG2321">
        <f t="shared" si="772"/>
        <v>0.98101112546008662</v>
      </c>
      <c r="GI2321">
        <f t="shared" si="773"/>
        <v>19.840028985185313</v>
      </c>
      <c r="GK2321" s="8">
        <f t="shared" si="812"/>
        <v>20</v>
      </c>
      <c r="GM2321">
        <f t="shared" si="813"/>
        <v>0.98480775301220802</v>
      </c>
      <c r="GN2321">
        <f t="shared" si="774"/>
        <v>0.96149438007669685</v>
      </c>
      <c r="GP2321">
        <f t="shared" si="775"/>
        <v>18.023394859135646</v>
      </c>
      <c r="GR2321" s="8">
        <f t="shared" si="814"/>
        <v>20</v>
      </c>
      <c r="GT2321">
        <f t="shared" si="815"/>
        <v>0.98480775301220802</v>
      </c>
      <c r="GU2321">
        <f t="shared" si="776"/>
        <v>0.96149438007669685</v>
      </c>
      <c r="GW2321">
        <f t="shared" si="777"/>
        <v>18.023394859135646</v>
      </c>
      <c r="GY2321" s="8">
        <f t="shared" si="816"/>
        <v>25</v>
      </c>
      <c r="HA2321">
        <f t="shared" si="817"/>
        <v>1</v>
      </c>
      <c r="HB2321">
        <f t="shared" si="778"/>
        <v>1</v>
      </c>
      <c r="HD2321">
        <f t="shared" si="779"/>
        <v>25</v>
      </c>
    </row>
    <row r="2322" spans="1:212" x14ac:dyDescent="0.2">
      <c r="A2322">
        <v>169</v>
      </c>
      <c r="B2322">
        <f t="shared" si="739"/>
        <v>169</v>
      </c>
      <c r="C2322">
        <f t="shared" si="821"/>
        <v>-0.17364817766693033</v>
      </c>
      <c r="D2322">
        <f t="shared" si="738"/>
        <v>0.96396997169217635</v>
      </c>
      <c r="E2322">
        <f t="shared" si="780"/>
        <v>3</v>
      </c>
      <c r="G2322">
        <f t="shared" si="740"/>
        <v>-13.297418619832047</v>
      </c>
      <c r="M2322">
        <f t="shared" si="819"/>
        <v>-0.34202014332566871</v>
      </c>
      <c r="N2322">
        <f t="shared" si="741"/>
        <v>0.8712885921207747</v>
      </c>
      <c r="O2322">
        <f t="shared" si="781"/>
        <v>-5</v>
      </c>
      <c r="P2322">
        <f t="shared" si="742"/>
        <v>-10.872961333902383</v>
      </c>
      <c r="Q2322">
        <f t="shared" si="743"/>
        <v>-10.872961333902385</v>
      </c>
      <c r="R2322">
        <f t="shared" si="820"/>
        <v>-0.49999999999999994</v>
      </c>
      <c r="S2322">
        <f t="shared" si="744"/>
        <v>-2.5139745962155606</v>
      </c>
      <c r="U2322">
        <f t="shared" si="782"/>
        <v>-7</v>
      </c>
      <c r="X2322">
        <f t="shared" si="745"/>
        <v>-9.3833939954901346</v>
      </c>
      <c r="Z2322">
        <f t="shared" si="783"/>
        <v>-0.64278760968653925</v>
      </c>
      <c r="AA2322">
        <f t="shared" si="746"/>
        <v>-3.5791997983620272</v>
      </c>
      <c r="AB2322">
        <f t="shared" si="784"/>
        <v>169</v>
      </c>
      <c r="AC2322">
        <f t="shared" si="785"/>
        <v>-10</v>
      </c>
      <c r="AE2322">
        <f t="shared" si="747"/>
        <v>-8.4794981488239323</v>
      </c>
      <c r="AG2322">
        <f t="shared" si="786"/>
        <v>-0.76604444311897801</v>
      </c>
      <c r="AH2322">
        <f t="shared" si="748"/>
        <v>-4.5356728257977519</v>
      </c>
      <c r="AJ2322">
        <f t="shared" si="787"/>
        <v>-12</v>
      </c>
      <c r="AL2322">
        <f t="shared" si="749"/>
        <v>-6.3761020317433292</v>
      </c>
      <c r="AN2322">
        <f t="shared" si="788"/>
        <v>-0.8660254037844386</v>
      </c>
      <c r="AO2322">
        <f t="shared" si="750"/>
        <v>-5.3543317295828041</v>
      </c>
      <c r="AP2322">
        <f t="shared" si="751"/>
        <v>169</v>
      </c>
      <c r="AQ2322">
        <f t="shared" si="789"/>
        <v>-15</v>
      </c>
      <c r="AS2322">
        <f t="shared" si="752"/>
        <v>-3.8619594257254026</v>
      </c>
      <c r="AU2322">
        <f t="shared" si="790"/>
        <v>-0.93969262078590832</v>
      </c>
      <c r="AV2322">
        <f t="shared" si="753"/>
        <v>-6.0103019731870724</v>
      </c>
      <c r="AX2322">
        <f t="shared" si="791"/>
        <v>-18</v>
      </c>
      <c r="AZ2322">
        <f t="shared" si="754"/>
        <v>-7.136236504873715E-2</v>
      </c>
      <c r="BB2322">
        <f t="shared" si="792"/>
        <v>-0.98480775301220802</v>
      </c>
      <c r="BC2322">
        <f t="shared" si="755"/>
        <v>-6.4836522326955963</v>
      </c>
      <c r="BE2322">
        <f t="shared" si="793"/>
        <v>-21</v>
      </c>
      <c r="BG2322">
        <f t="shared" si="756"/>
        <v>5.7868969256944878</v>
      </c>
      <c r="BI2322">
        <f t="shared" si="794"/>
        <v>0</v>
      </c>
      <c r="BJ2322">
        <f t="shared" si="757"/>
        <v>1</v>
      </c>
      <c r="BL2322" t="e">
        <f t="shared" si="795"/>
        <v>#DIV/0!</v>
      </c>
      <c r="BN2322" t="e">
        <f t="shared" si="758"/>
        <v>#DIV/0!</v>
      </c>
      <c r="EL2322">
        <v>169</v>
      </c>
      <c r="EM2322">
        <f t="shared" si="759"/>
        <v>-285.7513075690336</v>
      </c>
      <c r="EN2322">
        <f t="shared" si="796"/>
        <v>3.6899999999999653</v>
      </c>
      <c r="EO2322" s="8">
        <f t="shared" si="797"/>
        <v>2</v>
      </c>
      <c r="EQ2322">
        <f t="shared" si="798"/>
        <v>0.17364817766693033</v>
      </c>
      <c r="ER2322">
        <f t="shared" si="760"/>
        <v>0.9986996072255625</v>
      </c>
      <c r="ES2322">
        <f t="shared" si="761"/>
        <v>-9.4692352970264508</v>
      </c>
      <c r="ET2322">
        <f t="shared" si="823"/>
        <v>17.660257631345079</v>
      </c>
      <c r="EU2322" s="8">
        <f t="shared" si="799"/>
        <v>4</v>
      </c>
      <c r="EW2322">
        <f t="shared" si="800"/>
        <v>0.34202014332566871</v>
      </c>
      <c r="EX2322">
        <f t="shared" si="762"/>
        <v>0.99441584371801539</v>
      </c>
      <c r="EZ2322">
        <f t="shared" si="763"/>
        <v>17.286082959411889</v>
      </c>
      <c r="FB2322" s="8">
        <f t="shared" si="818"/>
        <v>6</v>
      </c>
      <c r="FD2322">
        <f t="shared" si="801"/>
        <v>0.49999999999999994</v>
      </c>
      <c r="FE2322">
        <f t="shared" si="764"/>
        <v>0.9860254037844387</v>
      </c>
      <c r="FG2322">
        <f t="shared" si="765"/>
        <v>16.670248639404857</v>
      </c>
      <c r="FI2322" s="8">
        <f t="shared" si="802"/>
        <v>9</v>
      </c>
      <c r="FK2322">
        <f t="shared" si="803"/>
        <v>0.64278760968653925</v>
      </c>
      <c r="FL2322">
        <f t="shared" si="766"/>
        <v>0.9974479826061321</v>
      </c>
      <c r="FN2322">
        <f t="shared" si="767"/>
        <v>22.223152266939049</v>
      </c>
      <c r="FP2322" s="8">
        <f t="shared" si="804"/>
        <v>11</v>
      </c>
      <c r="FQ2322" s="8">
        <f t="shared" si="805"/>
        <v>53</v>
      </c>
      <c r="FR2322">
        <f t="shared" si="806"/>
        <v>0.76604444311897801</v>
      </c>
      <c r="FS2322">
        <f t="shared" si="768"/>
        <v>0.97984716465888966</v>
      </c>
      <c r="FT2322" t="e">
        <f t="shared" si="769"/>
        <v>#NUM!</v>
      </c>
      <c r="FU2322" t="e">
        <f t="shared" si="807"/>
        <v>#NUM!</v>
      </c>
      <c r="FW2322" s="8">
        <f t="shared" si="808"/>
        <v>14</v>
      </c>
      <c r="FY2322">
        <f t="shared" si="809"/>
        <v>0.8660254037844386</v>
      </c>
      <c r="FZ2322">
        <f t="shared" si="770"/>
        <v>0.98497422611928565</v>
      </c>
      <c r="GB2322">
        <f t="shared" si="771"/>
        <v>20.014539984388406</v>
      </c>
      <c r="GD2322" s="8">
        <f t="shared" si="810"/>
        <v>17</v>
      </c>
      <c r="GF2322">
        <f t="shared" si="811"/>
        <v>0.93969262078590832</v>
      </c>
      <c r="GG2322">
        <f t="shared" si="772"/>
        <v>0.98101112546008662</v>
      </c>
      <c r="GI2322">
        <f t="shared" si="773"/>
        <v>19.840028985185313</v>
      </c>
      <c r="GK2322" s="8">
        <f t="shared" si="812"/>
        <v>20</v>
      </c>
      <c r="GM2322">
        <f t="shared" si="813"/>
        <v>0.98480775301220802</v>
      </c>
      <c r="GN2322">
        <f t="shared" si="774"/>
        <v>0.96149438007669685</v>
      </c>
      <c r="GP2322">
        <f t="shared" si="775"/>
        <v>18.023394859135646</v>
      </c>
      <c r="GR2322" s="8">
        <f t="shared" si="814"/>
        <v>20</v>
      </c>
      <c r="GT2322">
        <f t="shared" si="815"/>
        <v>0.98480775301220802</v>
      </c>
      <c r="GU2322">
        <f t="shared" si="776"/>
        <v>0.96149438007669685</v>
      </c>
      <c r="GW2322">
        <f t="shared" si="777"/>
        <v>18.023394859135646</v>
      </c>
      <c r="GY2322" s="8">
        <f t="shared" si="816"/>
        <v>25</v>
      </c>
      <c r="HA2322">
        <f t="shared" si="817"/>
        <v>1</v>
      </c>
      <c r="HB2322">
        <f t="shared" si="778"/>
        <v>1</v>
      </c>
      <c r="HD2322">
        <f t="shared" si="779"/>
        <v>25</v>
      </c>
    </row>
    <row r="2323" spans="1:212" x14ac:dyDescent="0.2">
      <c r="A2323">
        <v>170</v>
      </c>
      <c r="B2323">
        <f t="shared" si="739"/>
        <v>170</v>
      </c>
      <c r="C2323">
        <f t="shared" si="821"/>
        <v>-0.17364817766693033</v>
      </c>
      <c r="D2323">
        <f t="shared" si="738"/>
        <v>0.96396997169217635</v>
      </c>
      <c r="E2323">
        <f t="shared" si="780"/>
        <v>3</v>
      </c>
      <c r="G2323">
        <f t="shared" si="740"/>
        <v>-13.297418619832047</v>
      </c>
      <c r="M2323">
        <f t="shared" si="819"/>
        <v>-0.34202014332566871</v>
      </c>
      <c r="N2323">
        <f t="shared" si="741"/>
        <v>0.8712885921207747</v>
      </c>
      <c r="O2323">
        <f t="shared" si="781"/>
        <v>-5</v>
      </c>
      <c r="P2323">
        <f t="shared" si="742"/>
        <v>-10.872961333902383</v>
      </c>
      <c r="Q2323">
        <f t="shared" si="743"/>
        <v>-10.872961333902385</v>
      </c>
      <c r="R2323">
        <f t="shared" si="820"/>
        <v>-0.49999999999999994</v>
      </c>
      <c r="S2323">
        <f t="shared" si="744"/>
        <v>-2.5339745962155606</v>
      </c>
      <c r="U2323">
        <f t="shared" si="782"/>
        <v>-7</v>
      </c>
      <c r="X2323">
        <f t="shared" si="745"/>
        <v>-9.3833939954901346</v>
      </c>
      <c r="Z2323">
        <f t="shared" si="783"/>
        <v>-0.64278760968653925</v>
      </c>
      <c r="AA2323">
        <f t="shared" si="746"/>
        <v>-3.604911302749489</v>
      </c>
      <c r="AB2323">
        <f t="shared" si="784"/>
        <v>170</v>
      </c>
      <c r="AC2323">
        <f t="shared" si="785"/>
        <v>-10</v>
      </c>
      <c r="AE2323">
        <f t="shared" si="747"/>
        <v>-8.4794981488239323</v>
      </c>
      <c r="AG2323">
        <f t="shared" si="786"/>
        <v>-0.76604444311897801</v>
      </c>
      <c r="AH2323">
        <f t="shared" si="748"/>
        <v>-4.5663146035225104</v>
      </c>
      <c r="AJ2323">
        <f t="shared" si="787"/>
        <v>-12</v>
      </c>
      <c r="AL2323">
        <f t="shared" si="749"/>
        <v>-6.3761020317433292</v>
      </c>
      <c r="AN2323">
        <f t="shared" si="788"/>
        <v>-0.8660254037844386</v>
      </c>
      <c r="AO2323">
        <f t="shared" si="750"/>
        <v>-5.3889727457341818</v>
      </c>
      <c r="AP2323">
        <f t="shared" si="751"/>
        <v>170</v>
      </c>
      <c r="AQ2323">
        <f t="shared" si="789"/>
        <v>-15</v>
      </c>
      <c r="AS2323">
        <f t="shared" si="752"/>
        <v>-3.8619594257254026</v>
      </c>
      <c r="AU2323">
        <f t="shared" si="790"/>
        <v>-0.93969262078590832</v>
      </c>
      <c r="AV2323">
        <f t="shared" si="753"/>
        <v>-6.0478896780185085</v>
      </c>
      <c r="AX2323">
        <f t="shared" si="791"/>
        <v>-18</v>
      </c>
      <c r="AZ2323">
        <f t="shared" si="754"/>
        <v>-7.136236504873715E-2</v>
      </c>
      <c r="BB2323">
        <f t="shared" si="792"/>
        <v>-0.98480775301220802</v>
      </c>
      <c r="BC2323">
        <f t="shared" si="755"/>
        <v>-6.5230445428160841</v>
      </c>
      <c r="BE2323">
        <f t="shared" si="793"/>
        <v>-21</v>
      </c>
      <c r="BG2323">
        <f t="shared" si="756"/>
        <v>5.7868969256944878</v>
      </c>
      <c r="BI2323">
        <f t="shared" si="794"/>
        <v>0</v>
      </c>
      <c r="BJ2323">
        <f t="shared" si="757"/>
        <v>1</v>
      </c>
      <c r="BL2323" t="e">
        <f t="shared" si="795"/>
        <v>#DIV/0!</v>
      </c>
      <c r="BN2323" t="e">
        <f t="shared" si="758"/>
        <v>#DIV/0!</v>
      </c>
      <c r="EL2323">
        <v>170</v>
      </c>
      <c r="EM2323">
        <f t="shared" si="759"/>
        <v>-285.7513075690336</v>
      </c>
      <c r="EN2323">
        <f t="shared" si="796"/>
        <v>3.6999999999999651</v>
      </c>
      <c r="EO2323" s="8">
        <f t="shared" si="797"/>
        <v>2</v>
      </c>
      <c r="EQ2323">
        <f t="shared" si="798"/>
        <v>0.17364817766693033</v>
      </c>
      <c r="ER2323">
        <f t="shared" si="760"/>
        <v>0.9986996072255625</v>
      </c>
      <c r="ES2323">
        <f t="shared" si="761"/>
        <v>-9.4692352970264508</v>
      </c>
      <c r="ET2323">
        <f t="shared" si="823"/>
        <v>17.660257631345079</v>
      </c>
      <c r="EU2323" s="8">
        <f t="shared" si="799"/>
        <v>4</v>
      </c>
      <c r="EW2323">
        <f t="shared" si="800"/>
        <v>0.34202014332566871</v>
      </c>
      <c r="EX2323">
        <f t="shared" si="762"/>
        <v>0.99441584371801539</v>
      </c>
      <c r="EZ2323">
        <f t="shared" si="763"/>
        <v>17.286082959411889</v>
      </c>
      <c r="FB2323" s="8">
        <f t="shared" si="818"/>
        <v>6</v>
      </c>
      <c r="FD2323">
        <f t="shared" si="801"/>
        <v>0.49999999999999994</v>
      </c>
      <c r="FE2323">
        <f t="shared" si="764"/>
        <v>0.9860254037844387</v>
      </c>
      <c r="FG2323">
        <f t="shared" si="765"/>
        <v>16.670248639404857</v>
      </c>
      <c r="FI2323" s="8">
        <f t="shared" si="802"/>
        <v>9</v>
      </c>
      <c r="FK2323">
        <f t="shared" si="803"/>
        <v>0.64278760968653925</v>
      </c>
      <c r="FL2323">
        <f t="shared" si="766"/>
        <v>0.9974479826061321</v>
      </c>
      <c r="FN2323">
        <f t="shared" si="767"/>
        <v>22.223152266939049</v>
      </c>
      <c r="FP2323" s="8">
        <f t="shared" si="804"/>
        <v>11</v>
      </c>
      <c r="FQ2323" s="8">
        <f t="shared" si="805"/>
        <v>53</v>
      </c>
      <c r="FR2323">
        <f t="shared" si="806"/>
        <v>0.76604444311897801</v>
      </c>
      <c r="FS2323">
        <f t="shared" si="768"/>
        <v>0.97984716465888966</v>
      </c>
      <c r="FT2323" t="e">
        <f t="shared" si="769"/>
        <v>#NUM!</v>
      </c>
      <c r="FU2323" t="e">
        <f t="shared" si="807"/>
        <v>#NUM!</v>
      </c>
      <c r="FW2323" s="8">
        <f t="shared" si="808"/>
        <v>14</v>
      </c>
      <c r="FY2323">
        <f t="shared" si="809"/>
        <v>0.8660254037844386</v>
      </c>
      <c r="FZ2323">
        <f t="shared" si="770"/>
        <v>0.98497422611928565</v>
      </c>
      <c r="GB2323">
        <f t="shared" si="771"/>
        <v>20.014539984388406</v>
      </c>
      <c r="GD2323" s="8">
        <f t="shared" si="810"/>
        <v>17</v>
      </c>
      <c r="GF2323">
        <f t="shared" si="811"/>
        <v>0.93969262078590832</v>
      </c>
      <c r="GG2323">
        <f t="shared" si="772"/>
        <v>0.98101112546008662</v>
      </c>
      <c r="GI2323">
        <f t="shared" si="773"/>
        <v>19.840028985185313</v>
      </c>
      <c r="GK2323" s="8">
        <f t="shared" si="812"/>
        <v>20</v>
      </c>
      <c r="GM2323">
        <f t="shared" si="813"/>
        <v>0.98480775301220802</v>
      </c>
      <c r="GN2323">
        <f t="shared" si="774"/>
        <v>0.96149438007669685</v>
      </c>
      <c r="GP2323">
        <f t="shared" si="775"/>
        <v>18.023394859135646</v>
      </c>
      <c r="GR2323" s="8">
        <f t="shared" si="814"/>
        <v>20</v>
      </c>
      <c r="GT2323">
        <f t="shared" si="815"/>
        <v>0.98480775301220802</v>
      </c>
      <c r="GU2323">
        <f t="shared" si="776"/>
        <v>0.96149438007669685</v>
      </c>
      <c r="GW2323">
        <f t="shared" si="777"/>
        <v>18.023394859135646</v>
      </c>
      <c r="GY2323" s="8">
        <f t="shared" si="816"/>
        <v>25</v>
      </c>
      <c r="HA2323">
        <f t="shared" si="817"/>
        <v>1</v>
      </c>
      <c r="HB2323">
        <f t="shared" si="778"/>
        <v>1</v>
      </c>
      <c r="HD2323">
        <f t="shared" si="779"/>
        <v>25</v>
      </c>
    </row>
    <row r="2324" spans="1:212" x14ac:dyDescent="0.2">
      <c r="A2324">
        <v>171</v>
      </c>
      <c r="B2324">
        <f t="shared" si="739"/>
        <v>171</v>
      </c>
      <c r="C2324">
        <f t="shared" si="821"/>
        <v>-0.17364817766693033</v>
      </c>
      <c r="D2324">
        <f t="shared" si="738"/>
        <v>0.96396997169217635</v>
      </c>
      <c r="E2324">
        <f t="shared" si="780"/>
        <v>3</v>
      </c>
      <c r="G2324">
        <f t="shared" si="740"/>
        <v>-13.297418619832047</v>
      </c>
      <c r="M2324">
        <f t="shared" si="819"/>
        <v>-0.34202014332566871</v>
      </c>
      <c r="N2324">
        <f t="shared" si="741"/>
        <v>0.8712885921207747</v>
      </c>
      <c r="O2324">
        <f t="shared" si="781"/>
        <v>-5</v>
      </c>
      <c r="P2324">
        <f t="shared" si="742"/>
        <v>-10.872961333902383</v>
      </c>
      <c r="Q2324">
        <f t="shared" si="743"/>
        <v>-10.872961333902385</v>
      </c>
      <c r="R2324">
        <f t="shared" si="820"/>
        <v>-0.49999999999999994</v>
      </c>
      <c r="S2324">
        <f t="shared" si="744"/>
        <v>-2.5539745962155607</v>
      </c>
      <c r="U2324">
        <f t="shared" si="782"/>
        <v>-7</v>
      </c>
      <c r="X2324">
        <f t="shared" si="745"/>
        <v>-9.3833939954901346</v>
      </c>
      <c r="Z2324">
        <f t="shared" si="783"/>
        <v>-0.64278760968653925</v>
      </c>
      <c r="AA2324">
        <f t="shared" si="746"/>
        <v>-3.6306228071369508</v>
      </c>
      <c r="AB2324">
        <f t="shared" si="784"/>
        <v>171</v>
      </c>
      <c r="AC2324">
        <f t="shared" si="785"/>
        <v>-10</v>
      </c>
      <c r="AE2324">
        <f t="shared" si="747"/>
        <v>-8.4794981488239323</v>
      </c>
      <c r="AG2324">
        <f t="shared" si="786"/>
        <v>-0.76604444311897801</v>
      </c>
      <c r="AH2324">
        <f t="shared" si="748"/>
        <v>-4.5969563812472698</v>
      </c>
      <c r="AJ2324">
        <f t="shared" si="787"/>
        <v>-12</v>
      </c>
      <c r="AL2324">
        <f t="shared" si="749"/>
        <v>-6.3761020317433292</v>
      </c>
      <c r="AN2324">
        <f t="shared" si="788"/>
        <v>-0.8660254037844386</v>
      </c>
      <c r="AO2324">
        <f t="shared" si="750"/>
        <v>-5.4236137618855595</v>
      </c>
      <c r="AP2324">
        <f t="shared" si="751"/>
        <v>171</v>
      </c>
      <c r="AQ2324">
        <f t="shared" si="789"/>
        <v>-15</v>
      </c>
      <c r="AS2324">
        <f t="shared" si="752"/>
        <v>-3.8619594257254026</v>
      </c>
      <c r="AU2324">
        <f t="shared" si="790"/>
        <v>-0.93969262078590832</v>
      </c>
      <c r="AV2324">
        <f t="shared" si="753"/>
        <v>-6.0854773828499447</v>
      </c>
      <c r="AX2324">
        <f t="shared" si="791"/>
        <v>-18</v>
      </c>
      <c r="AZ2324">
        <f t="shared" si="754"/>
        <v>-7.136236504873715E-2</v>
      </c>
      <c r="BB2324">
        <f t="shared" si="792"/>
        <v>-0.98480775301220802</v>
      </c>
      <c r="BC2324">
        <f t="shared" si="755"/>
        <v>-6.5624368529365729</v>
      </c>
      <c r="BE2324">
        <f t="shared" si="793"/>
        <v>-21</v>
      </c>
      <c r="BG2324">
        <f t="shared" si="756"/>
        <v>5.7868969256944878</v>
      </c>
      <c r="BI2324">
        <f t="shared" si="794"/>
        <v>0</v>
      </c>
      <c r="BJ2324">
        <f t="shared" si="757"/>
        <v>1</v>
      </c>
      <c r="BL2324" t="e">
        <f t="shared" si="795"/>
        <v>#DIV/0!</v>
      </c>
      <c r="BN2324" t="e">
        <f t="shared" si="758"/>
        <v>#DIV/0!</v>
      </c>
      <c r="EL2324">
        <v>171</v>
      </c>
      <c r="EM2324">
        <f t="shared" si="759"/>
        <v>-285.7513075690336</v>
      </c>
      <c r="EN2324">
        <f t="shared" si="796"/>
        <v>3.7099999999999649</v>
      </c>
      <c r="EO2324" s="8">
        <f t="shared" si="797"/>
        <v>2</v>
      </c>
      <c r="EQ2324">
        <f t="shared" si="798"/>
        <v>0.17364817766693033</v>
      </c>
      <c r="ER2324">
        <f t="shared" si="760"/>
        <v>0.9986996072255625</v>
      </c>
      <c r="ES2324">
        <f t="shared" si="761"/>
        <v>-9.4692352970264508</v>
      </c>
      <c r="ET2324">
        <f t="shared" si="823"/>
        <v>17.660257631345079</v>
      </c>
      <c r="EU2324" s="8">
        <f t="shared" si="799"/>
        <v>4</v>
      </c>
      <c r="EW2324">
        <f t="shared" si="800"/>
        <v>0.34202014332566871</v>
      </c>
      <c r="EX2324">
        <f t="shared" si="762"/>
        <v>0.99441584371801539</v>
      </c>
      <c r="EZ2324">
        <f t="shared" si="763"/>
        <v>17.286082959411889</v>
      </c>
      <c r="FB2324" s="8">
        <f t="shared" si="818"/>
        <v>6</v>
      </c>
      <c r="FD2324">
        <f t="shared" si="801"/>
        <v>0.49999999999999994</v>
      </c>
      <c r="FE2324">
        <f t="shared" si="764"/>
        <v>0.9860254037844387</v>
      </c>
      <c r="FG2324">
        <f t="shared" si="765"/>
        <v>16.670248639404857</v>
      </c>
      <c r="FI2324" s="8">
        <f t="shared" si="802"/>
        <v>9</v>
      </c>
      <c r="FK2324">
        <f t="shared" si="803"/>
        <v>0.64278760968653925</v>
      </c>
      <c r="FL2324">
        <f t="shared" si="766"/>
        <v>0.9974479826061321</v>
      </c>
      <c r="FN2324">
        <f t="shared" si="767"/>
        <v>22.223152266939049</v>
      </c>
      <c r="FP2324" s="8">
        <f t="shared" si="804"/>
        <v>11</v>
      </c>
      <c r="FQ2324" s="8">
        <f t="shared" si="805"/>
        <v>53</v>
      </c>
      <c r="FR2324">
        <f t="shared" si="806"/>
        <v>0.76604444311897801</v>
      </c>
      <c r="FS2324">
        <f t="shared" si="768"/>
        <v>0.97984716465888966</v>
      </c>
      <c r="FT2324" t="e">
        <f t="shared" si="769"/>
        <v>#NUM!</v>
      </c>
      <c r="FU2324" t="e">
        <f t="shared" si="807"/>
        <v>#NUM!</v>
      </c>
      <c r="FW2324" s="8">
        <f t="shared" si="808"/>
        <v>14</v>
      </c>
      <c r="FY2324">
        <f t="shared" si="809"/>
        <v>0.8660254037844386</v>
      </c>
      <c r="FZ2324">
        <f t="shared" si="770"/>
        <v>0.98497422611928565</v>
      </c>
      <c r="GB2324">
        <f t="shared" si="771"/>
        <v>20.014539984388406</v>
      </c>
      <c r="GD2324" s="8">
        <f t="shared" si="810"/>
        <v>17</v>
      </c>
      <c r="GF2324">
        <f t="shared" si="811"/>
        <v>0.93969262078590832</v>
      </c>
      <c r="GG2324">
        <f t="shared" si="772"/>
        <v>0.98101112546008662</v>
      </c>
      <c r="GI2324">
        <f t="shared" si="773"/>
        <v>19.840028985185313</v>
      </c>
      <c r="GK2324" s="8">
        <f t="shared" si="812"/>
        <v>20</v>
      </c>
      <c r="GM2324">
        <f t="shared" si="813"/>
        <v>0.98480775301220802</v>
      </c>
      <c r="GN2324">
        <f t="shared" si="774"/>
        <v>0.96149438007669685</v>
      </c>
      <c r="GP2324">
        <f t="shared" si="775"/>
        <v>18.023394859135646</v>
      </c>
      <c r="GR2324" s="8">
        <f t="shared" si="814"/>
        <v>20</v>
      </c>
      <c r="GT2324">
        <f t="shared" si="815"/>
        <v>0.98480775301220802</v>
      </c>
      <c r="GU2324">
        <f t="shared" si="776"/>
        <v>0.96149438007669685</v>
      </c>
      <c r="GW2324">
        <f t="shared" si="777"/>
        <v>18.023394859135646</v>
      </c>
      <c r="GY2324" s="8">
        <f t="shared" si="816"/>
        <v>25</v>
      </c>
      <c r="HA2324">
        <f t="shared" si="817"/>
        <v>1</v>
      </c>
      <c r="HB2324">
        <f t="shared" si="778"/>
        <v>1</v>
      </c>
      <c r="HD2324">
        <f t="shared" si="779"/>
        <v>25</v>
      </c>
    </row>
    <row r="2325" spans="1:212" x14ac:dyDescent="0.2">
      <c r="A2325">
        <v>172</v>
      </c>
      <c r="B2325">
        <f t="shared" si="739"/>
        <v>172</v>
      </c>
      <c r="C2325">
        <f t="shared" si="821"/>
        <v>-0.17364817766693033</v>
      </c>
      <c r="D2325">
        <f t="shared" si="738"/>
        <v>0.96396997169217635</v>
      </c>
      <c r="E2325">
        <f t="shared" si="780"/>
        <v>3</v>
      </c>
      <c r="G2325">
        <f t="shared" si="740"/>
        <v>-13.297418619832047</v>
      </c>
      <c r="M2325">
        <f t="shared" si="819"/>
        <v>-0.34202014332566871</v>
      </c>
      <c r="N2325">
        <f t="shared" si="741"/>
        <v>0.8712885921207747</v>
      </c>
      <c r="O2325">
        <f t="shared" si="781"/>
        <v>-5</v>
      </c>
      <c r="P2325">
        <f t="shared" si="742"/>
        <v>-10.872961333902383</v>
      </c>
      <c r="Q2325">
        <f t="shared" si="743"/>
        <v>-10.872961333902385</v>
      </c>
      <c r="R2325">
        <f t="shared" si="820"/>
        <v>-0.49999999999999994</v>
      </c>
      <c r="S2325">
        <f t="shared" si="744"/>
        <v>-2.5739745962155607</v>
      </c>
      <c r="U2325">
        <f t="shared" si="782"/>
        <v>-7</v>
      </c>
      <c r="X2325">
        <f t="shared" si="745"/>
        <v>-9.3833939954901346</v>
      </c>
      <c r="Z2325">
        <f t="shared" si="783"/>
        <v>-0.64278760968653925</v>
      </c>
      <c r="AA2325">
        <f t="shared" si="746"/>
        <v>-3.6563343115244118</v>
      </c>
      <c r="AB2325">
        <f t="shared" si="784"/>
        <v>172</v>
      </c>
      <c r="AC2325">
        <f t="shared" si="785"/>
        <v>-10</v>
      </c>
      <c r="AE2325">
        <f t="shared" si="747"/>
        <v>-8.4794981488239323</v>
      </c>
      <c r="AG2325">
        <f t="shared" si="786"/>
        <v>-0.76604444311897801</v>
      </c>
      <c r="AH2325">
        <f t="shared" si="748"/>
        <v>-4.6275981589720292</v>
      </c>
      <c r="AJ2325">
        <f t="shared" si="787"/>
        <v>-12</v>
      </c>
      <c r="AL2325">
        <f t="shared" si="749"/>
        <v>-6.3761020317433292</v>
      </c>
      <c r="AN2325">
        <f t="shared" si="788"/>
        <v>-0.8660254037844386</v>
      </c>
      <c r="AO2325">
        <f t="shared" si="750"/>
        <v>-5.4582547780369364</v>
      </c>
      <c r="AP2325">
        <f t="shared" si="751"/>
        <v>172</v>
      </c>
      <c r="AQ2325">
        <f t="shared" si="789"/>
        <v>-15</v>
      </c>
      <c r="AS2325">
        <f t="shared" si="752"/>
        <v>-3.8619594257254026</v>
      </c>
      <c r="AU2325">
        <f t="shared" si="790"/>
        <v>-0.93969262078590832</v>
      </c>
      <c r="AV2325">
        <f t="shared" si="753"/>
        <v>-6.1230650876813817</v>
      </c>
      <c r="AX2325">
        <f t="shared" si="791"/>
        <v>-18</v>
      </c>
      <c r="AZ2325">
        <f t="shared" si="754"/>
        <v>-7.136236504873715E-2</v>
      </c>
      <c r="BB2325">
        <f t="shared" si="792"/>
        <v>-0.98480775301220802</v>
      </c>
      <c r="BC2325">
        <f t="shared" si="755"/>
        <v>-6.6018291630570607</v>
      </c>
      <c r="BE2325">
        <f t="shared" si="793"/>
        <v>-21</v>
      </c>
      <c r="BG2325">
        <f t="shared" si="756"/>
        <v>5.7868969256944878</v>
      </c>
      <c r="BI2325">
        <f t="shared" si="794"/>
        <v>0</v>
      </c>
      <c r="BJ2325">
        <f t="shared" si="757"/>
        <v>1</v>
      </c>
      <c r="BL2325" t="e">
        <f t="shared" si="795"/>
        <v>#DIV/0!</v>
      </c>
      <c r="BN2325" t="e">
        <f t="shared" si="758"/>
        <v>#DIV/0!</v>
      </c>
      <c r="EL2325">
        <v>172</v>
      </c>
      <c r="EM2325">
        <f t="shared" si="759"/>
        <v>-285.7513075690336</v>
      </c>
      <c r="EN2325">
        <f t="shared" si="796"/>
        <v>3.7199999999999647</v>
      </c>
      <c r="EO2325" s="8">
        <f t="shared" si="797"/>
        <v>2</v>
      </c>
      <c r="EQ2325">
        <f t="shared" si="798"/>
        <v>0.17364817766693033</v>
      </c>
      <c r="ER2325">
        <f t="shared" si="760"/>
        <v>0.9986996072255625</v>
      </c>
      <c r="ES2325">
        <f t="shared" si="761"/>
        <v>-9.4692352970264508</v>
      </c>
      <c r="ET2325">
        <f t="shared" si="823"/>
        <v>17.660257631345079</v>
      </c>
      <c r="EU2325" s="8">
        <f t="shared" si="799"/>
        <v>4</v>
      </c>
      <c r="EW2325">
        <f t="shared" si="800"/>
        <v>0.34202014332566871</v>
      </c>
      <c r="EX2325">
        <f t="shared" si="762"/>
        <v>0.99441584371801539</v>
      </c>
      <c r="EZ2325">
        <f t="shared" si="763"/>
        <v>17.286082959411889</v>
      </c>
      <c r="FB2325" s="8">
        <f t="shared" si="818"/>
        <v>6</v>
      </c>
      <c r="FD2325">
        <f t="shared" si="801"/>
        <v>0.49999999999999994</v>
      </c>
      <c r="FE2325">
        <f t="shared" si="764"/>
        <v>0.9860254037844387</v>
      </c>
      <c r="FG2325">
        <f t="shared" si="765"/>
        <v>16.670248639404857</v>
      </c>
      <c r="FI2325" s="8">
        <f t="shared" si="802"/>
        <v>9</v>
      </c>
      <c r="FK2325">
        <f t="shared" si="803"/>
        <v>0.64278760968653925</v>
      </c>
      <c r="FL2325">
        <f t="shared" si="766"/>
        <v>0.9974479826061321</v>
      </c>
      <c r="FN2325">
        <f t="shared" si="767"/>
        <v>22.223152266939049</v>
      </c>
      <c r="FP2325" s="8">
        <f t="shared" si="804"/>
        <v>11</v>
      </c>
      <c r="FQ2325" s="8">
        <f t="shared" si="805"/>
        <v>53</v>
      </c>
      <c r="FR2325">
        <f t="shared" si="806"/>
        <v>0.76604444311897801</v>
      </c>
      <c r="FS2325">
        <f t="shared" si="768"/>
        <v>0.97984716465888966</v>
      </c>
      <c r="FT2325" t="e">
        <f t="shared" si="769"/>
        <v>#NUM!</v>
      </c>
      <c r="FU2325" t="e">
        <f t="shared" si="807"/>
        <v>#NUM!</v>
      </c>
      <c r="FW2325" s="8">
        <f t="shared" si="808"/>
        <v>14</v>
      </c>
      <c r="FY2325">
        <f t="shared" si="809"/>
        <v>0.8660254037844386</v>
      </c>
      <c r="FZ2325">
        <f t="shared" si="770"/>
        <v>0.98497422611928565</v>
      </c>
      <c r="GB2325">
        <f t="shared" si="771"/>
        <v>20.014539984388406</v>
      </c>
      <c r="GD2325" s="8">
        <f t="shared" si="810"/>
        <v>17</v>
      </c>
      <c r="GF2325">
        <f t="shared" si="811"/>
        <v>0.93969262078590832</v>
      </c>
      <c r="GG2325">
        <f t="shared" si="772"/>
        <v>0.98101112546008662</v>
      </c>
      <c r="GI2325">
        <f t="shared" si="773"/>
        <v>19.840028985185313</v>
      </c>
      <c r="GK2325" s="8">
        <f t="shared" si="812"/>
        <v>20</v>
      </c>
      <c r="GM2325">
        <f t="shared" si="813"/>
        <v>0.98480775301220802</v>
      </c>
      <c r="GN2325">
        <f t="shared" si="774"/>
        <v>0.96149438007669685</v>
      </c>
      <c r="GP2325">
        <f t="shared" si="775"/>
        <v>18.023394859135646</v>
      </c>
      <c r="GR2325" s="8">
        <f t="shared" si="814"/>
        <v>20</v>
      </c>
      <c r="GT2325">
        <f t="shared" si="815"/>
        <v>0.98480775301220802</v>
      </c>
      <c r="GU2325">
        <f t="shared" si="776"/>
        <v>0.96149438007669685</v>
      </c>
      <c r="GW2325">
        <f t="shared" si="777"/>
        <v>18.023394859135646</v>
      </c>
      <c r="GY2325" s="8">
        <f t="shared" si="816"/>
        <v>25</v>
      </c>
      <c r="HA2325">
        <f t="shared" si="817"/>
        <v>1</v>
      </c>
      <c r="HB2325">
        <f t="shared" si="778"/>
        <v>1</v>
      </c>
      <c r="HD2325">
        <f t="shared" si="779"/>
        <v>25</v>
      </c>
    </row>
    <row r="2326" spans="1:212" x14ac:dyDescent="0.2">
      <c r="A2326">
        <v>173</v>
      </c>
      <c r="B2326">
        <f t="shared" si="739"/>
        <v>173</v>
      </c>
      <c r="C2326">
        <f t="shared" si="821"/>
        <v>-0.17364817766693033</v>
      </c>
      <c r="D2326">
        <f t="shared" si="738"/>
        <v>0.96396997169217635</v>
      </c>
      <c r="E2326">
        <f t="shared" si="780"/>
        <v>3</v>
      </c>
      <c r="G2326">
        <f t="shared" si="740"/>
        <v>-13.297418619832047</v>
      </c>
      <c r="M2326">
        <f t="shared" si="819"/>
        <v>-0.34202014332566871</v>
      </c>
      <c r="N2326">
        <f t="shared" si="741"/>
        <v>0.8712885921207747</v>
      </c>
      <c r="O2326">
        <f t="shared" si="781"/>
        <v>-5</v>
      </c>
      <c r="P2326">
        <f t="shared" si="742"/>
        <v>-10.872961333902383</v>
      </c>
      <c r="Q2326">
        <f t="shared" si="743"/>
        <v>-10.872961333902385</v>
      </c>
      <c r="R2326">
        <f t="shared" si="820"/>
        <v>-0.49999999999999994</v>
      </c>
      <c r="S2326">
        <f t="shared" si="744"/>
        <v>-2.5939745962155607</v>
      </c>
      <c r="U2326">
        <f t="shared" si="782"/>
        <v>-7</v>
      </c>
      <c r="X2326">
        <f t="shared" si="745"/>
        <v>-9.3833939954901346</v>
      </c>
      <c r="Z2326">
        <f t="shared" si="783"/>
        <v>-0.64278760968653925</v>
      </c>
      <c r="AA2326">
        <f t="shared" si="746"/>
        <v>-3.6820458159118736</v>
      </c>
      <c r="AB2326">
        <f t="shared" si="784"/>
        <v>173</v>
      </c>
      <c r="AC2326">
        <f t="shared" si="785"/>
        <v>-10</v>
      </c>
      <c r="AE2326">
        <f t="shared" si="747"/>
        <v>-8.4794981488239323</v>
      </c>
      <c r="AG2326">
        <f t="shared" si="786"/>
        <v>-0.76604444311897801</v>
      </c>
      <c r="AH2326">
        <f t="shared" si="748"/>
        <v>-4.6582399366967877</v>
      </c>
      <c r="AJ2326">
        <f t="shared" si="787"/>
        <v>-12</v>
      </c>
      <c r="AL2326">
        <f t="shared" si="749"/>
        <v>-6.3761020317433292</v>
      </c>
      <c r="AN2326">
        <f t="shared" si="788"/>
        <v>-0.8660254037844386</v>
      </c>
      <c r="AO2326">
        <f t="shared" si="750"/>
        <v>-5.4928957941883141</v>
      </c>
      <c r="AP2326">
        <f t="shared" si="751"/>
        <v>173</v>
      </c>
      <c r="AQ2326">
        <f t="shared" si="789"/>
        <v>-15</v>
      </c>
      <c r="AS2326">
        <f t="shared" si="752"/>
        <v>-3.8619594257254026</v>
      </c>
      <c r="AU2326">
        <f t="shared" si="790"/>
        <v>-0.93969262078590832</v>
      </c>
      <c r="AV2326">
        <f t="shared" si="753"/>
        <v>-6.1606527925128178</v>
      </c>
      <c r="AX2326">
        <f t="shared" si="791"/>
        <v>-18</v>
      </c>
      <c r="AZ2326">
        <f t="shared" si="754"/>
        <v>-7.136236504873715E-2</v>
      </c>
      <c r="BB2326">
        <f t="shared" si="792"/>
        <v>-0.98480775301220802</v>
      </c>
      <c r="BC2326">
        <f t="shared" si="755"/>
        <v>-6.6412214731775494</v>
      </c>
      <c r="BE2326">
        <f t="shared" si="793"/>
        <v>-21</v>
      </c>
      <c r="BG2326">
        <f t="shared" si="756"/>
        <v>5.7868969256944878</v>
      </c>
      <c r="BI2326">
        <f t="shared" si="794"/>
        <v>0</v>
      </c>
      <c r="BJ2326">
        <f t="shared" si="757"/>
        <v>1</v>
      </c>
      <c r="BL2326" t="e">
        <f t="shared" si="795"/>
        <v>#DIV/0!</v>
      </c>
      <c r="BN2326" t="e">
        <f t="shared" si="758"/>
        <v>#DIV/0!</v>
      </c>
      <c r="EL2326">
        <v>173</v>
      </c>
      <c r="EM2326">
        <f t="shared" si="759"/>
        <v>-285.7513075690336</v>
      </c>
      <c r="EN2326">
        <f t="shared" si="796"/>
        <v>3.7299999999999645</v>
      </c>
      <c r="EO2326" s="8">
        <f t="shared" si="797"/>
        <v>2</v>
      </c>
      <c r="EQ2326">
        <f t="shared" si="798"/>
        <v>0.17364817766693033</v>
      </c>
      <c r="ER2326">
        <f t="shared" si="760"/>
        <v>0.9986996072255625</v>
      </c>
      <c r="ES2326">
        <f t="shared" si="761"/>
        <v>-9.4692352970264508</v>
      </c>
      <c r="ET2326">
        <f t="shared" si="823"/>
        <v>17.660257631345079</v>
      </c>
      <c r="EU2326" s="8">
        <f t="shared" si="799"/>
        <v>4</v>
      </c>
      <c r="EW2326">
        <f t="shared" si="800"/>
        <v>0.34202014332566871</v>
      </c>
      <c r="EX2326">
        <f t="shared" si="762"/>
        <v>0.99441584371801539</v>
      </c>
      <c r="EZ2326">
        <f t="shared" si="763"/>
        <v>17.286082959411889</v>
      </c>
      <c r="FB2326" s="8">
        <f t="shared" si="818"/>
        <v>6</v>
      </c>
      <c r="FD2326">
        <f t="shared" si="801"/>
        <v>0.49999999999999994</v>
      </c>
      <c r="FE2326">
        <f t="shared" si="764"/>
        <v>0.9860254037844387</v>
      </c>
      <c r="FG2326">
        <f t="shared" si="765"/>
        <v>16.670248639404857</v>
      </c>
      <c r="FI2326" s="8">
        <f t="shared" si="802"/>
        <v>9</v>
      </c>
      <c r="FK2326">
        <f t="shared" si="803"/>
        <v>0.64278760968653925</v>
      </c>
      <c r="FL2326">
        <f t="shared" si="766"/>
        <v>0.9974479826061321</v>
      </c>
      <c r="FN2326">
        <f t="shared" si="767"/>
        <v>22.223152266939049</v>
      </c>
      <c r="FP2326" s="8">
        <f t="shared" si="804"/>
        <v>11</v>
      </c>
      <c r="FQ2326" s="8">
        <f t="shared" si="805"/>
        <v>53</v>
      </c>
      <c r="FR2326">
        <f t="shared" si="806"/>
        <v>0.76604444311897801</v>
      </c>
      <c r="FS2326">
        <f t="shared" si="768"/>
        <v>0.97984716465888966</v>
      </c>
      <c r="FT2326" t="e">
        <f t="shared" si="769"/>
        <v>#NUM!</v>
      </c>
      <c r="FU2326" t="e">
        <f t="shared" si="807"/>
        <v>#NUM!</v>
      </c>
      <c r="FW2326" s="8">
        <f t="shared" si="808"/>
        <v>14</v>
      </c>
      <c r="FY2326">
        <f t="shared" si="809"/>
        <v>0.8660254037844386</v>
      </c>
      <c r="FZ2326">
        <f t="shared" si="770"/>
        <v>0.98497422611928565</v>
      </c>
      <c r="GB2326">
        <f t="shared" si="771"/>
        <v>20.014539984388406</v>
      </c>
      <c r="GD2326" s="8">
        <f t="shared" si="810"/>
        <v>17</v>
      </c>
      <c r="GF2326">
        <f t="shared" si="811"/>
        <v>0.93969262078590832</v>
      </c>
      <c r="GG2326">
        <f t="shared" si="772"/>
        <v>0.98101112546008662</v>
      </c>
      <c r="GI2326">
        <f t="shared" si="773"/>
        <v>19.840028985185313</v>
      </c>
      <c r="GK2326" s="8">
        <f t="shared" si="812"/>
        <v>20</v>
      </c>
      <c r="GM2326">
        <f t="shared" si="813"/>
        <v>0.98480775301220802</v>
      </c>
      <c r="GN2326">
        <f t="shared" si="774"/>
        <v>0.96149438007669685</v>
      </c>
      <c r="GP2326">
        <f t="shared" si="775"/>
        <v>18.023394859135646</v>
      </c>
      <c r="GR2326" s="8">
        <f t="shared" si="814"/>
        <v>20</v>
      </c>
      <c r="GT2326">
        <f t="shared" si="815"/>
        <v>0.98480775301220802</v>
      </c>
      <c r="GU2326">
        <f t="shared" si="776"/>
        <v>0.96149438007669685</v>
      </c>
      <c r="GW2326">
        <f t="shared" si="777"/>
        <v>18.023394859135646</v>
      </c>
      <c r="GY2326" s="8">
        <f t="shared" si="816"/>
        <v>25</v>
      </c>
      <c r="HA2326">
        <f t="shared" si="817"/>
        <v>1</v>
      </c>
      <c r="HB2326">
        <f t="shared" si="778"/>
        <v>1</v>
      </c>
      <c r="HD2326">
        <f t="shared" si="779"/>
        <v>25</v>
      </c>
    </row>
    <row r="2327" spans="1:212" x14ac:dyDescent="0.2">
      <c r="A2327">
        <v>174</v>
      </c>
      <c r="B2327">
        <f t="shared" si="739"/>
        <v>174</v>
      </c>
      <c r="C2327">
        <f t="shared" si="821"/>
        <v>-0.17364817766693033</v>
      </c>
      <c r="D2327">
        <f t="shared" si="738"/>
        <v>0.96396997169217635</v>
      </c>
      <c r="E2327">
        <f t="shared" si="780"/>
        <v>3</v>
      </c>
      <c r="G2327">
        <f t="shared" si="740"/>
        <v>-13.297418619832047</v>
      </c>
      <c r="M2327">
        <f t="shared" si="819"/>
        <v>-0.34202014332566871</v>
      </c>
      <c r="N2327">
        <f t="shared" si="741"/>
        <v>0.8712885921207747</v>
      </c>
      <c r="O2327">
        <f t="shared" si="781"/>
        <v>-5</v>
      </c>
      <c r="P2327">
        <f t="shared" si="742"/>
        <v>-10.872961333902383</v>
      </c>
      <c r="Q2327">
        <f t="shared" si="743"/>
        <v>-10.872961333902385</v>
      </c>
      <c r="R2327">
        <f t="shared" si="820"/>
        <v>-0.49999999999999994</v>
      </c>
      <c r="S2327">
        <f t="shared" si="744"/>
        <v>-2.6139745962155607</v>
      </c>
      <c r="U2327">
        <f t="shared" si="782"/>
        <v>-7</v>
      </c>
      <c r="X2327">
        <f t="shared" si="745"/>
        <v>-9.3833939954901346</v>
      </c>
      <c r="Z2327">
        <f t="shared" si="783"/>
        <v>-0.64278760968653925</v>
      </c>
      <c r="AA2327">
        <f t="shared" si="746"/>
        <v>-3.7077573202993355</v>
      </c>
      <c r="AB2327">
        <f t="shared" si="784"/>
        <v>174</v>
      </c>
      <c r="AC2327">
        <f t="shared" si="785"/>
        <v>-10</v>
      </c>
      <c r="AE2327">
        <f t="shared" si="747"/>
        <v>-8.4794981488239323</v>
      </c>
      <c r="AG2327">
        <f t="shared" si="786"/>
        <v>-0.76604444311897801</v>
      </c>
      <c r="AH2327">
        <f t="shared" si="748"/>
        <v>-4.6888817144215471</v>
      </c>
      <c r="AJ2327">
        <f t="shared" si="787"/>
        <v>-12</v>
      </c>
      <c r="AL2327">
        <f t="shared" si="749"/>
        <v>-6.3761020317433292</v>
      </c>
      <c r="AN2327">
        <f t="shared" si="788"/>
        <v>-0.8660254037844386</v>
      </c>
      <c r="AO2327">
        <f t="shared" si="750"/>
        <v>-5.5275368103396918</v>
      </c>
      <c r="AP2327">
        <f t="shared" si="751"/>
        <v>174</v>
      </c>
      <c r="AQ2327">
        <f t="shared" si="789"/>
        <v>-15</v>
      </c>
      <c r="AS2327">
        <f t="shared" si="752"/>
        <v>-3.8619594257254026</v>
      </c>
      <c r="AU2327">
        <f t="shared" si="790"/>
        <v>-0.93969262078590832</v>
      </c>
      <c r="AV2327">
        <f t="shared" si="753"/>
        <v>-6.198240497344254</v>
      </c>
      <c r="AX2327">
        <f t="shared" si="791"/>
        <v>-18</v>
      </c>
      <c r="AZ2327">
        <f t="shared" si="754"/>
        <v>-7.136236504873715E-2</v>
      </c>
      <c r="BB2327">
        <f t="shared" si="792"/>
        <v>-0.98480775301220802</v>
      </c>
      <c r="BC2327">
        <f t="shared" si="755"/>
        <v>-6.6806137832980381</v>
      </c>
      <c r="BE2327">
        <f t="shared" si="793"/>
        <v>-21</v>
      </c>
      <c r="BG2327">
        <f t="shared" si="756"/>
        <v>5.7868969256944878</v>
      </c>
      <c r="BI2327">
        <f t="shared" si="794"/>
        <v>0</v>
      </c>
      <c r="BJ2327">
        <f t="shared" si="757"/>
        <v>1</v>
      </c>
      <c r="BL2327" t="e">
        <f t="shared" si="795"/>
        <v>#DIV/0!</v>
      </c>
      <c r="BN2327" t="e">
        <f t="shared" si="758"/>
        <v>#DIV/0!</v>
      </c>
      <c r="EL2327">
        <v>174</v>
      </c>
      <c r="EM2327">
        <f t="shared" si="759"/>
        <v>-285.7513075690336</v>
      </c>
      <c r="EN2327">
        <f t="shared" si="796"/>
        <v>3.7399999999999642</v>
      </c>
      <c r="EO2327" s="8">
        <f t="shared" si="797"/>
        <v>2</v>
      </c>
      <c r="EQ2327">
        <f t="shared" si="798"/>
        <v>0.17364817766693033</v>
      </c>
      <c r="ER2327">
        <f t="shared" si="760"/>
        <v>0.9986996072255625</v>
      </c>
      <c r="ES2327">
        <f t="shared" si="761"/>
        <v>-9.4692352970264508</v>
      </c>
      <c r="ET2327">
        <f t="shared" si="823"/>
        <v>17.660257631345079</v>
      </c>
      <c r="EU2327" s="8">
        <f t="shared" si="799"/>
        <v>4</v>
      </c>
      <c r="EW2327">
        <f t="shared" si="800"/>
        <v>0.34202014332566871</v>
      </c>
      <c r="EX2327">
        <f t="shared" si="762"/>
        <v>0.99441584371801539</v>
      </c>
      <c r="EZ2327">
        <f t="shared" si="763"/>
        <v>17.286082959411889</v>
      </c>
      <c r="FB2327" s="8">
        <f t="shared" si="818"/>
        <v>6</v>
      </c>
      <c r="FD2327">
        <f t="shared" si="801"/>
        <v>0.49999999999999994</v>
      </c>
      <c r="FE2327">
        <f t="shared" si="764"/>
        <v>0.9860254037844387</v>
      </c>
      <c r="FG2327">
        <f t="shared" si="765"/>
        <v>16.670248639404857</v>
      </c>
      <c r="FI2327" s="8">
        <f t="shared" si="802"/>
        <v>9</v>
      </c>
      <c r="FK2327">
        <f t="shared" si="803"/>
        <v>0.64278760968653925</v>
      </c>
      <c r="FL2327">
        <f t="shared" si="766"/>
        <v>0.9974479826061321</v>
      </c>
      <c r="FN2327">
        <f t="shared" si="767"/>
        <v>22.223152266939049</v>
      </c>
      <c r="FP2327" s="8">
        <f t="shared" si="804"/>
        <v>11</v>
      </c>
      <c r="FQ2327" s="8">
        <f t="shared" si="805"/>
        <v>53</v>
      </c>
      <c r="FR2327">
        <f t="shared" si="806"/>
        <v>0.76604444311897801</v>
      </c>
      <c r="FS2327">
        <f t="shared" si="768"/>
        <v>0.97984716465888966</v>
      </c>
      <c r="FT2327" t="e">
        <f t="shared" si="769"/>
        <v>#NUM!</v>
      </c>
      <c r="FU2327" t="e">
        <f t="shared" si="807"/>
        <v>#NUM!</v>
      </c>
      <c r="FW2327" s="8">
        <f t="shared" si="808"/>
        <v>14</v>
      </c>
      <c r="FY2327">
        <f t="shared" si="809"/>
        <v>0.8660254037844386</v>
      </c>
      <c r="FZ2327">
        <f t="shared" si="770"/>
        <v>0.98497422611928565</v>
      </c>
      <c r="GB2327">
        <f t="shared" si="771"/>
        <v>20.014539984388406</v>
      </c>
      <c r="GD2327" s="8">
        <f t="shared" si="810"/>
        <v>17</v>
      </c>
      <c r="GF2327">
        <f t="shared" si="811"/>
        <v>0.93969262078590832</v>
      </c>
      <c r="GG2327">
        <f t="shared" si="772"/>
        <v>0.98101112546008662</v>
      </c>
      <c r="GI2327">
        <f t="shared" si="773"/>
        <v>19.840028985185313</v>
      </c>
      <c r="GK2327" s="8">
        <f t="shared" si="812"/>
        <v>20</v>
      </c>
      <c r="GM2327">
        <f t="shared" si="813"/>
        <v>0.98480775301220802</v>
      </c>
      <c r="GN2327">
        <f t="shared" si="774"/>
        <v>0.96149438007669685</v>
      </c>
      <c r="GP2327">
        <f t="shared" si="775"/>
        <v>18.023394859135646</v>
      </c>
      <c r="GR2327" s="8">
        <f t="shared" si="814"/>
        <v>20</v>
      </c>
      <c r="GT2327">
        <f t="shared" si="815"/>
        <v>0.98480775301220802</v>
      </c>
      <c r="GU2327">
        <f t="shared" si="776"/>
        <v>0.96149438007669685</v>
      </c>
      <c r="GW2327">
        <f t="shared" si="777"/>
        <v>18.023394859135646</v>
      </c>
      <c r="GY2327" s="8">
        <f t="shared" si="816"/>
        <v>25</v>
      </c>
      <c r="HA2327">
        <f t="shared" si="817"/>
        <v>1</v>
      </c>
      <c r="HB2327">
        <f t="shared" si="778"/>
        <v>1</v>
      </c>
      <c r="HD2327">
        <f t="shared" si="779"/>
        <v>25</v>
      </c>
    </row>
    <row r="2328" spans="1:212" x14ac:dyDescent="0.2">
      <c r="A2328">
        <v>175</v>
      </c>
      <c r="B2328">
        <f t="shared" si="739"/>
        <v>175</v>
      </c>
      <c r="C2328">
        <f t="shared" si="821"/>
        <v>-0.17364817766693033</v>
      </c>
      <c r="D2328">
        <f t="shared" si="738"/>
        <v>0.96396997169217635</v>
      </c>
      <c r="E2328">
        <f t="shared" si="780"/>
        <v>3</v>
      </c>
      <c r="G2328">
        <f t="shared" si="740"/>
        <v>-13.297418619832047</v>
      </c>
      <c r="M2328">
        <f t="shared" si="819"/>
        <v>-0.34202014332566871</v>
      </c>
      <c r="N2328">
        <f t="shared" si="741"/>
        <v>0.8712885921207747</v>
      </c>
      <c r="O2328">
        <f t="shared" si="781"/>
        <v>-5</v>
      </c>
      <c r="P2328">
        <f t="shared" si="742"/>
        <v>-10.872961333902383</v>
      </c>
      <c r="Q2328">
        <f t="shared" si="743"/>
        <v>-10.872961333902385</v>
      </c>
      <c r="R2328">
        <f t="shared" si="820"/>
        <v>-0.49999999999999994</v>
      </c>
      <c r="S2328">
        <f t="shared" si="744"/>
        <v>-2.6339745962155607</v>
      </c>
      <c r="U2328">
        <f t="shared" si="782"/>
        <v>-7</v>
      </c>
      <c r="X2328">
        <f t="shared" si="745"/>
        <v>-9.3833939954901346</v>
      </c>
      <c r="Z2328">
        <f t="shared" si="783"/>
        <v>-0.64278760968653925</v>
      </c>
      <c r="AA2328">
        <f t="shared" si="746"/>
        <v>-3.7334688246867964</v>
      </c>
      <c r="AB2328">
        <f t="shared" si="784"/>
        <v>175</v>
      </c>
      <c r="AC2328">
        <f t="shared" si="785"/>
        <v>-10</v>
      </c>
      <c r="AE2328">
        <f t="shared" si="747"/>
        <v>-8.4794981488239323</v>
      </c>
      <c r="AG2328">
        <f t="shared" si="786"/>
        <v>-0.76604444311897801</v>
      </c>
      <c r="AH2328">
        <f t="shared" si="748"/>
        <v>-4.7195234921463065</v>
      </c>
      <c r="AJ2328">
        <f t="shared" si="787"/>
        <v>-12</v>
      </c>
      <c r="AL2328">
        <f t="shared" si="749"/>
        <v>-6.3761020317433292</v>
      </c>
      <c r="AN2328">
        <f t="shared" si="788"/>
        <v>-0.8660254037844386</v>
      </c>
      <c r="AO2328">
        <f t="shared" si="750"/>
        <v>-5.5621778264910695</v>
      </c>
      <c r="AP2328">
        <f t="shared" si="751"/>
        <v>175</v>
      </c>
      <c r="AQ2328">
        <f t="shared" si="789"/>
        <v>-15</v>
      </c>
      <c r="AS2328">
        <f t="shared" si="752"/>
        <v>-3.8619594257254026</v>
      </c>
      <c r="AU2328">
        <f t="shared" si="790"/>
        <v>-0.93969262078590832</v>
      </c>
      <c r="AV2328">
        <f t="shared" si="753"/>
        <v>-6.2358282021756901</v>
      </c>
      <c r="AX2328">
        <f t="shared" si="791"/>
        <v>-18</v>
      </c>
      <c r="AZ2328">
        <f t="shared" si="754"/>
        <v>-7.136236504873715E-2</v>
      </c>
      <c r="BB2328">
        <f t="shared" si="792"/>
        <v>-0.98480775301220802</v>
      </c>
      <c r="BC2328">
        <f t="shared" si="755"/>
        <v>-6.7200060934185259</v>
      </c>
      <c r="BE2328">
        <f t="shared" si="793"/>
        <v>-21</v>
      </c>
      <c r="BG2328">
        <f t="shared" si="756"/>
        <v>5.7868969256944878</v>
      </c>
      <c r="BI2328">
        <f t="shared" si="794"/>
        <v>0</v>
      </c>
      <c r="BJ2328">
        <f t="shared" si="757"/>
        <v>1</v>
      </c>
      <c r="BL2328" t="e">
        <f t="shared" si="795"/>
        <v>#DIV/0!</v>
      </c>
      <c r="BN2328" t="e">
        <f t="shared" si="758"/>
        <v>#DIV/0!</v>
      </c>
      <c r="EL2328">
        <v>175</v>
      </c>
      <c r="EM2328">
        <f t="shared" si="759"/>
        <v>-285.7513075690336</v>
      </c>
      <c r="EN2328">
        <f t="shared" si="796"/>
        <v>3.749999999999964</v>
      </c>
      <c r="EO2328" s="8">
        <f t="shared" si="797"/>
        <v>2</v>
      </c>
      <c r="EQ2328">
        <f t="shared" si="798"/>
        <v>0.17364817766693033</v>
      </c>
      <c r="ER2328">
        <f t="shared" si="760"/>
        <v>0.9986996072255625</v>
      </c>
      <c r="ES2328">
        <f t="shared" si="761"/>
        <v>-9.4692352970264508</v>
      </c>
      <c r="ET2328">
        <f t="shared" si="823"/>
        <v>17.660257631345079</v>
      </c>
      <c r="EU2328" s="8">
        <f t="shared" si="799"/>
        <v>4</v>
      </c>
      <c r="EW2328">
        <f t="shared" si="800"/>
        <v>0.34202014332566871</v>
      </c>
      <c r="EX2328">
        <f t="shared" si="762"/>
        <v>0.99441584371801539</v>
      </c>
      <c r="EZ2328">
        <f t="shared" si="763"/>
        <v>17.286082959411889</v>
      </c>
      <c r="FB2328" s="8">
        <f t="shared" si="818"/>
        <v>6</v>
      </c>
      <c r="FD2328">
        <f t="shared" si="801"/>
        <v>0.49999999999999994</v>
      </c>
      <c r="FE2328">
        <f t="shared" si="764"/>
        <v>0.9860254037844387</v>
      </c>
      <c r="FG2328">
        <f t="shared" si="765"/>
        <v>16.670248639404857</v>
      </c>
      <c r="FI2328" s="8">
        <f t="shared" si="802"/>
        <v>9</v>
      </c>
      <c r="FK2328">
        <f t="shared" si="803"/>
        <v>0.64278760968653925</v>
      </c>
      <c r="FL2328">
        <f t="shared" si="766"/>
        <v>0.9974479826061321</v>
      </c>
      <c r="FN2328">
        <f t="shared" si="767"/>
        <v>22.223152266939049</v>
      </c>
      <c r="FP2328" s="8">
        <f t="shared" si="804"/>
        <v>11</v>
      </c>
      <c r="FQ2328" s="8">
        <f t="shared" si="805"/>
        <v>53</v>
      </c>
      <c r="FR2328">
        <f t="shared" si="806"/>
        <v>0.76604444311897801</v>
      </c>
      <c r="FS2328">
        <f t="shared" si="768"/>
        <v>0.97984716465888966</v>
      </c>
      <c r="FT2328" t="e">
        <f t="shared" si="769"/>
        <v>#NUM!</v>
      </c>
      <c r="FU2328" t="e">
        <f t="shared" si="807"/>
        <v>#NUM!</v>
      </c>
      <c r="FW2328" s="8">
        <f t="shared" si="808"/>
        <v>14</v>
      </c>
      <c r="FY2328">
        <f t="shared" si="809"/>
        <v>0.8660254037844386</v>
      </c>
      <c r="FZ2328">
        <f t="shared" si="770"/>
        <v>0.98497422611928565</v>
      </c>
      <c r="GB2328">
        <f t="shared" si="771"/>
        <v>20.014539984388406</v>
      </c>
      <c r="GD2328" s="8">
        <f t="shared" si="810"/>
        <v>17</v>
      </c>
      <c r="GF2328">
        <f t="shared" si="811"/>
        <v>0.93969262078590832</v>
      </c>
      <c r="GG2328">
        <f t="shared" si="772"/>
        <v>0.98101112546008662</v>
      </c>
      <c r="GI2328">
        <f t="shared" si="773"/>
        <v>19.840028985185313</v>
      </c>
      <c r="GK2328" s="8">
        <f t="shared" si="812"/>
        <v>20</v>
      </c>
      <c r="GM2328">
        <f t="shared" si="813"/>
        <v>0.98480775301220802</v>
      </c>
      <c r="GN2328">
        <f t="shared" si="774"/>
        <v>0.96149438007669685</v>
      </c>
      <c r="GP2328">
        <f t="shared" si="775"/>
        <v>18.023394859135646</v>
      </c>
      <c r="GR2328" s="8">
        <f t="shared" si="814"/>
        <v>20</v>
      </c>
      <c r="GT2328">
        <f t="shared" si="815"/>
        <v>0.98480775301220802</v>
      </c>
      <c r="GU2328">
        <f t="shared" si="776"/>
        <v>0.96149438007669685</v>
      </c>
      <c r="GW2328">
        <f t="shared" si="777"/>
        <v>18.023394859135646</v>
      </c>
      <c r="GY2328" s="8">
        <f t="shared" si="816"/>
        <v>25</v>
      </c>
      <c r="HA2328">
        <f t="shared" si="817"/>
        <v>1</v>
      </c>
      <c r="HB2328">
        <f t="shared" si="778"/>
        <v>1</v>
      </c>
      <c r="HD2328">
        <f t="shared" si="779"/>
        <v>25</v>
      </c>
    </row>
    <row r="2329" spans="1:212" x14ac:dyDescent="0.2">
      <c r="A2329">
        <v>176</v>
      </c>
      <c r="B2329">
        <f t="shared" si="739"/>
        <v>176</v>
      </c>
      <c r="C2329">
        <f t="shared" si="821"/>
        <v>-0.17364817766693033</v>
      </c>
      <c r="D2329">
        <f t="shared" si="738"/>
        <v>0.96396997169217635</v>
      </c>
      <c r="E2329">
        <f t="shared" si="780"/>
        <v>3</v>
      </c>
      <c r="G2329">
        <f t="shared" si="740"/>
        <v>-13.297418619832047</v>
      </c>
      <c r="M2329">
        <f t="shared" si="819"/>
        <v>-0.34202014332566871</v>
      </c>
      <c r="N2329">
        <f t="shared" si="741"/>
        <v>0.8712885921207747</v>
      </c>
      <c r="O2329">
        <f t="shared" si="781"/>
        <v>-5</v>
      </c>
      <c r="P2329">
        <f t="shared" si="742"/>
        <v>-10.872961333902383</v>
      </c>
      <c r="Q2329">
        <f t="shared" si="743"/>
        <v>-10.872961333902385</v>
      </c>
      <c r="R2329">
        <f t="shared" si="820"/>
        <v>-0.49999999999999994</v>
      </c>
      <c r="S2329">
        <f t="shared" si="744"/>
        <v>-2.6539745962155608</v>
      </c>
      <c r="U2329">
        <f t="shared" si="782"/>
        <v>-7</v>
      </c>
      <c r="X2329">
        <f t="shared" si="745"/>
        <v>-9.3833939954901346</v>
      </c>
      <c r="Z2329">
        <f t="shared" si="783"/>
        <v>-0.64278760968653925</v>
      </c>
      <c r="AA2329">
        <f t="shared" si="746"/>
        <v>-3.7591803290742583</v>
      </c>
      <c r="AB2329">
        <f t="shared" si="784"/>
        <v>176</v>
      </c>
      <c r="AC2329">
        <f t="shared" si="785"/>
        <v>-10</v>
      </c>
      <c r="AE2329">
        <f t="shared" si="747"/>
        <v>-8.4794981488239323</v>
      </c>
      <c r="AG2329">
        <f t="shared" si="786"/>
        <v>-0.76604444311897801</v>
      </c>
      <c r="AH2329">
        <f t="shared" si="748"/>
        <v>-4.750165269871065</v>
      </c>
      <c r="AJ2329">
        <f t="shared" si="787"/>
        <v>-12</v>
      </c>
      <c r="AL2329">
        <f t="shared" si="749"/>
        <v>-6.3761020317433292</v>
      </c>
      <c r="AN2329">
        <f t="shared" si="788"/>
        <v>-0.8660254037844386</v>
      </c>
      <c r="AO2329">
        <f t="shared" si="750"/>
        <v>-5.5968188426424472</v>
      </c>
      <c r="AP2329">
        <f t="shared" si="751"/>
        <v>176</v>
      </c>
      <c r="AQ2329">
        <f t="shared" si="789"/>
        <v>-15</v>
      </c>
      <c r="AS2329">
        <f t="shared" si="752"/>
        <v>-3.8619594257254026</v>
      </c>
      <c r="AU2329">
        <f t="shared" si="790"/>
        <v>-0.93969262078590832</v>
      </c>
      <c r="AV2329">
        <f t="shared" si="753"/>
        <v>-6.2734159070071263</v>
      </c>
      <c r="AX2329">
        <f t="shared" si="791"/>
        <v>-18</v>
      </c>
      <c r="AZ2329">
        <f t="shared" si="754"/>
        <v>-7.136236504873715E-2</v>
      </c>
      <c r="BB2329">
        <f t="shared" si="792"/>
        <v>-0.98480775301220802</v>
      </c>
      <c r="BC2329">
        <f t="shared" si="755"/>
        <v>-6.7593984035390147</v>
      </c>
      <c r="BE2329">
        <f t="shared" si="793"/>
        <v>-21</v>
      </c>
      <c r="BG2329">
        <f t="shared" si="756"/>
        <v>5.7868969256944878</v>
      </c>
      <c r="BI2329">
        <f t="shared" si="794"/>
        <v>0</v>
      </c>
      <c r="BJ2329">
        <f t="shared" si="757"/>
        <v>1</v>
      </c>
      <c r="BL2329" t="e">
        <f t="shared" si="795"/>
        <v>#DIV/0!</v>
      </c>
      <c r="BN2329" t="e">
        <f t="shared" si="758"/>
        <v>#DIV/0!</v>
      </c>
      <c r="EL2329">
        <v>176</v>
      </c>
      <c r="EM2329">
        <f t="shared" si="759"/>
        <v>-285.7513075690336</v>
      </c>
      <c r="EN2329">
        <f t="shared" si="796"/>
        <v>3.7599999999999638</v>
      </c>
      <c r="EO2329" s="8">
        <f t="shared" si="797"/>
        <v>2</v>
      </c>
      <c r="EQ2329">
        <f t="shared" si="798"/>
        <v>0.17364817766693033</v>
      </c>
      <c r="ER2329">
        <f t="shared" si="760"/>
        <v>0.9986996072255625</v>
      </c>
      <c r="ES2329">
        <f t="shared" si="761"/>
        <v>-9.4692352970264508</v>
      </c>
      <c r="ET2329">
        <f t="shared" si="823"/>
        <v>17.660257631345079</v>
      </c>
      <c r="EU2329" s="8">
        <f t="shared" si="799"/>
        <v>4</v>
      </c>
      <c r="EW2329">
        <f t="shared" si="800"/>
        <v>0.34202014332566871</v>
      </c>
      <c r="EX2329">
        <f t="shared" si="762"/>
        <v>0.99441584371801539</v>
      </c>
      <c r="EZ2329">
        <f t="shared" si="763"/>
        <v>17.286082959411889</v>
      </c>
      <c r="FB2329" s="8">
        <f t="shared" si="818"/>
        <v>6</v>
      </c>
      <c r="FD2329">
        <f t="shared" si="801"/>
        <v>0.49999999999999994</v>
      </c>
      <c r="FE2329">
        <f t="shared" si="764"/>
        <v>0.9860254037844387</v>
      </c>
      <c r="FG2329">
        <f t="shared" si="765"/>
        <v>16.670248639404857</v>
      </c>
      <c r="FI2329" s="8">
        <f t="shared" si="802"/>
        <v>9</v>
      </c>
      <c r="FK2329">
        <f t="shared" si="803"/>
        <v>0.64278760968653925</v>
      </c>
      <c r="FL2329">
        <f t="shared" si="766"/>
        <v>0.9974479826061321</v>
      </c>
      <c r="FN2329">
        <f t="shared" si="767"/>
        <v>22.223152266939049</v>
      </c>
      <c r="FP2329" s="8">
        <f t="shared" si="804"/>
        <v>11</v>
      </c>
      <c r="FQ2329" s="8">
        <f t="shared" si="805"/>
        <v>53</v>
      </c>
      <c r="FR2329">
        <f t="shared" si="806"/>
        <v>0.76604444311897801</v>
      </c>
      <c r="FS2329">
        <f t="shared" si="768"/>
        <v>0.97984716465888966</v>
      </c>
      <c r="FT2329" t="e">
        <f t="shared" si="769"/>
        <v>#NUM!</v>
      </c>
      <c r="FU2329" t="e">
        <f t="shared" si="807"/>
        <v>#NUM!</v>
      </c>
      <c r="FW2329" s="8">
        <f t="shared" si="808"/>
        <v>14</v>
      </c>
      <c r="FY2329">
        <f t="shared" si="809"/>
        <v>0.8660254037844386</v>
      </c>
      <c r="FZ2329">
        <f t="shared" si="770"/>
        <v>0.98497422611928565</v>
      </c>
      <c r="GB2329">
        <f t="shared" si="771"/>
        <v>20.014539984388406</v>
      </c>
      <c r="GD2329" s="8">
        <f t="shared" si="810"/>
        <v>17</v>
      </c>
      <c r="GF2329">
        <f t="shared" si="811"/>
        <v>0.93969262078590832</v>
      </c>
      <c r="GG2329">
        <f t="shared" si="772"/>
        <v>0.98101112546008662</v>
      </c>
      <c r="GI2329">
        <f t="shared" si="773"/>
        <v>19.840028985185313</v>
      </c>
      <c r="GK2329" s="8">
        <f t="shared" si="812"/>
        <v>20</v>
      </c>
      <c r="GM2329">
        <f t="shared" si="813"/>
        <v>0.98480775301220802</v>
      </c>
      <c r="GN2329">
        <f t="shared" si="774"/>
        <v>0.96149438007669685</v>
      </c>
      <c r="GP2329">
        <f t="shared" si="775"/>
        <v>18.023394859135646</v>
      </c>
      <c r="GR2329" s="8">
        <f t="shared" si="814"/>
        <v>20</v>
      </c>
      <c r="GT2329">
        <f t="shared" si="815"/>
        <v>0.98480775301220802</v>
      </c>
      <c r="GU2329">
        <f t="shared" si="776"/>
        <v>0.96149438007669685</v>
      </c>
      <c r="GW2329">
        <f t="shared" si="777"/>
        <v>18.023394859135646</v>
      </c>
      <c r="GY2329" s="8">
        <f t="shared" si="816"/>
        <v>25</v>
      </c>
      <c r="HA2329">
        <f t="shared" si="817"/>
        <v>1</v>
      </c>
      <c r="HB2329">
        <f t="shared" si="778"/>
        <v>1</v>
      </c>
      <c r="HD2329">
        <f t="shared" si="779"/>
        <v>25</v>
      </c>
    </row>
    <row r="2330" spans="1:212" x14ac:dyDescent="0.2">
      <c r="A2330">
        <v>177</v>
      </c>
      <c r="B2330">
        <f t="shared" si="739"/>
        <v>177</v>
      </c>
      <c r="C2330">
        <f t="shared" si="821"/>
        <v>-0.17364817766693033</v>
      </c>
      <c r="D2330">
        <f t="shared" si="738"/>
        <v>0.96396997169217635</v>
      </c>
      <c r="E2330">
        <f t="shared" si="780"/>
        <v>3</v>
      </c>
      <c r="G2330">
        <f t="shared" si="740"/>
        <v>-13.297418619832047</v>
      </c>
      <c r="M2330">
        <f t="shared" si="819"/>
        <v>-0.34202014332566871</v>
      </c>
      <c r="N2330">
        <f t="shared" si="741"/>
        <v>0.8712885921207747</v>
      </c>
      <c r="O2330">
        <f t="shared" si="781"/>
        <v>-5</v>
      </c>
      <c r="P2330">
        <f t="shared" si="742"/>
        <v>-10.872961333902383</v>
      </c>
      <c r="Q2330">
        <f t="shared" si="743"/>
        <v>-10.872961333902385</v>
      </c>
      <c r="R2330">
        <f t="shared" si="820"/>
        <v>-0.49999999999999994</v>
      </c>
      <c r="S2330">
        <f t="shared" si="744"/>
        <v>-2.6739745962155608</v>
      </c>
      <c r="U2330">
        <f t="shared" si="782"/>
        <v>-7</v>
      </c>
      <c r="X2330">
        <f t="shared" si="745"/>
        <v>-9.3833939954901346</v>
      </c>
      <c r="Z2330">
        <f t="shared" si="783"/>
        <v>-0.64278760968653925</v>
      </c>
      <c r="AA2330">
        <f t="shared" si="746"/>
        <v>-3.7848918334617201</v>
      </c>
      <c r="AB2330">
        <f t="shared" si="784"/>
        <v>177</v>
      </c>
      <c r="AC2330">
        <f t="shared" si="785"/>
        <v>-10</v>
      </c>
      <c r="AE2330">
        <f t="shared" si="747"/>
        <v>-8.4794981488239323</v>
      </c>
      <c r="AG2330">
        <f t="shared" si="786"/>
        <v>-0.76604444311897801</v>
      </c>
      <c r="AH2330">
        <f t="shared" si="748"/>
        <v>-4.7808070475958244</v>
      </c>
      <c r="AJ2330">
        <f t="shared" si="787"/>
        <v>-12</v>
      </c>
      <c r="AL2330">
        <f t="shared" si="749"/>
        <v>-6.3761020317433292</v>
      </c>
      <c r="AN2330">
        <f t="shared" si="788"/>
        <v>-0.8660254037844386</v>
      </c>
      <c r="AO2330">
        <f t="shared" si="750"/>
        <v>-5.631459858793824</v>
      </c>
      <c r="AP2330">
        <f t="shared" si="751"/>
        <v>177</v>
      </c>
      <c r="AQ2330">
        <f t="shared" si="789"/>
        <v>-15</v>
      </c>
      <c r="AS2330">
        <f t="shared" si="752"/>
        <v>-3.8619594257254026</v>
      </c>
      <c r="AU2330">
        <f t="shared" si="790"/>
        <v>-0.93969262078590832</v>
      </c>
      <c r="AV2330">
        <f t="shared" si="753"/>
        <v>-6.3110036118385633</v>
      </c>
      <c r="AX2330">
        <f t="shared" si="791"/>
        <v>-18</v>
      </c>
      <c r="AZ2330">
        <f t="shared" si="754"/>
        <v>-7.136236504873715E-2</v>
      </c>
      <c r="BB2330">
        <f t="shared" si="792"/>
        <v>-0.98480775301220802</v>
      </c>
      <c r="BC2330">
        <f t="shared" si="755"/>
        <v>-6.7987907136595025</v>
      </c>
      <c r="BE2330">
        <f t="shared" si="793"/>
        <v>-21</v>
      </c>
      <c r="BG2330">
        <f t="shared" si="756"/>
        <v>5.7868969256944878</v>
      </c>
      <c r="BI2330">
        <f t="shared" si="794"/>
        <v>0</v>
      </c>
      <c r="BJ2330">
        <f t="shared" si="757"/>
        <v>1</v>
      </c>
      <c r="BL2330" t="e">
        <f t="shared" si="795"/>
        <v>#DIV/0!</v>
      </c>
      <c r="BN2330" t="e">
        <f t="shared" si="758"/>
        <v>#DIV/0!</v>
      </c>
      <c r="EL2330">
        <v>177</v>
      </c>
      <c r="EM2330">
        <f t="shared" si="759"/>
        <v>-285.7513075690336</v>
      </c>
      <c r="EN2330">
        <f t="shared" si="796"/>
        <v>3.7699999999999636</v>
      </c>
      <c r="EO2330" s="8">
        <f t="shared" si="797"/>
        <v>2</v>
      </c>
      <c r="EQ2330">
        <f t="shared" si="798"/>
        <v>0.17364817766693033</v>
      </c>
      <c r="ER2330">
        <f t="shared" si="760"/>
        <v>0.9986996072255625</v>
      </c>
      <c r="ES2330">
        <f t="shared" si="761"/>
        <v>-9.4692352970264508</v>
      </c>
      <c r="ET2330">
        <f t="shared" si="823"/>
        <v>17.660257631345079</v>
      </c>
      <c r="EU2330" s="8">
        <f t="shared" si="799"/>
        <v>4</v>
      </c>
      <c r="EW2330">
        <f t="shared" si="800"/>
        <v>0.34202014332566871</v>
      </c>
      <c r="EX2330">
        <f t="shared" si="762"/>
        <v>0.99441584371801539</v>
      </c>
      <c r="EZ2330">
        <f t="shared" si="763"/>
        <v>17.286082959411889</v>
      </c>
      <c r="FB2330" s="8">
        <f t="shared" si="818"/>
        <v>6</v>
      </c>
      <c r="FD2330">
        <f t="shared" si="801"/>
        <v>0.49999999999999994</v>
      </c>
      <c r="FE2330">
        <f t="shared" si="764"/>
        <v>0.9860254037844387</v>
      </c>
      <c r="FG2330">
        <f t="shared" si="765"/>
        <v>16.670248639404857</v>
      </c>
      <c r="FI2330" s="8">
        <f t="shared" si="802"/>
        <v>9</v>
      </c>
      <c r="FK2330">
        <f t="shared" si="803"/>
        <v>0.64278760968653925</v>
      </c>
      <c r="FL2330">
        <f t="shared" si="766"/>
        <v>0.9974479826061321</v>
      </c>
      <c r="FN2330">
        <f t="shared" si="767"/>
        <v>22.223152266939049</v>
      </c>
      <c r="FP2330" s="8">
        <f t="shared" si="804"/>
        <v>11</v>
      </c>
      <c r="FQ2330" s="8">
        <f t="shared" si="805"/>
        <v>53</v>
      </c>
      <c r="FR2330">
        <f t="shared" si="806"/>
        <v>0.76604444311897801</v>
      </c>
      <c r="FS2330">
        <f t="shared" si="768"/>
        <v>0.97984716465888966</v>
      </c>
      <c r="FT2330" t="e">
        <f t="shared" si="769"/>
        <v>#NUM!</v>
      </c>
      <c r="FU2330" t="e">
        <f t="shared" si="807"/>
        <v>#NUM!</v>
      </c>
      <c r="FW2330" s="8">
        <f t="shared" si="808"/>
        <v>14</v>
      </c>
      <c r="FY2330">
        <f t="shared" si="809"/>
        <v>0.8660254037844386</v>
      </c>
      <c r="FZ2330">
        <f t="shared" si="770"/>
        <v>0.98497422611928565</v>
      </c>
      <c r="GB2330">
        <f t="shared" si="771"/>
        <v>20.014539984388406</v>
      </c>
      <c r="GD2330" s="8">
        <f t="shared" si="810"/>
        <v>17</v>
      </c>
      <c r="GF2330">
        <f t="shared" si="811"/>
        <v>0.93969262078590832</v>
      </c>
      <c r="GG2330">
        <f t="shared" si="772"/>
        <v>0.98101112546008662</v>
      </c>
      <c r="GI2330">
        <f t="shared" si="773"/>
        <v>19.840028985185313</v>
      </c>
      <c r="GK2330" s="8">
        <f t="shared" si="812"/>
        <v>20</v>
      </c>
      <c r="GM2330">
        <f t="shared" si="813"/>
        <v>0.98480775301220802</v>
      </c>
      <c r="GN2330">
        <f t="shared" si="774"/>
        <v>0.96149438007669685</v>
      </c>
      <c r="GP2330">
        <f t="shared" si="775"/>
        <v>18.023394859135646</v>
      </c>
      <c r="GR2330" s="8">
        <f t="shared" si="814"/>
        <v>20</v>
      </c>
      <c r="GT2330">
        <f t="shared" si="815"/>
        <v>0.98480775301220802</v>
      </c>
      <c r="GU2330">
        <f t="shared" si="776"/>
        <v>0.96149438007669685</v>
      </c>
      <c r="GW2330">
        <f t="shared" si="777"/>
        <v>18.023394859135646</v>
      </c>
      <c r="GY2330" s="8">
        <f t="shared" si="816"/>
        <v>25</v>
      </c>
      <c r="HA2330">
        <f t="shared" si="817"/>
        <v>1</v>
      </c>
      <c r="HB2330">
        <f t="shared" si="778"/>
        <v>1</v>
      </c>
      <c r="HD2330">
        <f t="shared" si="779"/>
        <v>25</v>
      </c>
    </row>
    <row r="2331" spans="1:212" x14ac:dyDescent="0.2">
      <c r="A2331">
        <v>178</v>
      </c>
      <c r="B2331">
        <f t="shared" si="739"/>
        <v>178</v>
      </c>
      <c r="C2331">
        <f t="shared" si="821"/>
        <v>-0.17364817766693033</v>
      </c>
      <c r="D2331">
        <f t="shared" ref="D2331:D2353" si="824">vita*SIN($B$101)/alfa*ABS(E2331)+ABS(COS($B$101))</f>
        <v>0.96396997169217635</v>
      </c>
      <c r="E2331">
        <f t="shared" si="780"/>
        <v>3</v>
      </c>
      <c r="G2331">
        <f t="shared" si="740"/>
        <v>-13.297418619832047</v>
      </c>
      <c r="M2331">
        <f t="shared" si="819"/>
        <v>-0.34202014332566871</v>
      </c>
      <c r="N2331">
        <f t="shared" si="741"/>
        <v>0.8712885921207747</v>
      </c>
      <c r="O2331">
        <f t="shared" si="781"/>
        <v>-5</v>
      </c>
      <c r="P2331">
        <f t="shared" si="742"/>
        <v>-10.872961333902383</v>
      </c>
      <c r="Q2331">
        <f t="shared" si="743"/>
        <v>-10.872961333902385</v>
      </c>
      <c r="R2331">
        <f t="shared" si="820"/>
        <v>-0.49999999999999994</v>
      </c>
      <c r="S2331">
        <f t="shared" si="744"/>
        <v>-2.6939745962155608</v>
      </c>
      <c r="U2331">
        <f t="shared" si="782"/>
        <v>-7</v>
      </c>
      <c r="X2331">
        <f t="shared" si="745"/>
        <v>-9.3833939954901346</v>
      </c>
      <c r="Z2331">
        <f t="shared" si="783"/>
        <v>-0.64278760968653925</v>
      </c>
      <c r="AA2331">
        <f t="shared" si="746"/>
        <v>-3.810603337849181</v>
      </c>
      <c r="AB2331">
        <f t="shared" si="784"/>
        <v>178</v>
      </c>
      <c r="AC2331">
        <f t="shared" si="785"/>
        <v>-10</v>
      </c>
      <c r="AE2331">
        <f t="shared" si="747"/>
        <v>-8.4794981488239323</v>
      </c>
      <c r="AG2331">
        <f t="shared" si="786"/>
        <v>-0.76604444311897801</v>
      </c>
      <c r="AH2331">
        <f t="shared" si="748"/>
        <v>-4.8114488253205838</v>
      </c>
      <c r="AJ2331">
        <f t="shared" si="787"/>
        <v>-12</v>
      </c>
      <c r="AL2331">
        <f t="shared" si="749"/>
        <v>-6.3761020317433292</v>
      </c>
      <c r="AN2331">
        <f t="shared" si="788"/>
        <v>-0.8660254037844386</v>
      </c>
      <c r="AO2331">
        <f t="shared" si="750"/>
        <v>-5.6661008749452018</v>
      </c>
      <c r="AP2331">
        <f t="shared" si="751"/>
        <v>178</v>
      </c>
      <c r="AQ2331">
        <f t="shared" si="789"/>
        <v>-15</v>
      </c>
      <c r="AS2331">
        <f t="shared" si="752"/>
        <v>-3.8619594257254026</v>
      </c>
      <c r="AU2331">
        <f t="shared" si="790"/>
        <v>-0.93969262078590832</v>
      </c>
      <c r="AV2331">
        <f t="shared" si="753"/>
        <v>-6.3485913166699994</v>
      </c>
      <c r="AX2331">
        <f t="shared" si="791"/>
        <v>-18</v>
      </c>
      <c r="AZ2331">
        <f t="shared" si="754"/>
        <v>-7.136236504873715E-2</v>
      </c>
      <c r="BB2331">
        <f t="shared" si="792"/>
        <v>-0.98480775301220802</v>
      </c>
      <c r="BC2331">
        <f t="shared" si="755"/>
        <v>-6.8381830237799912</v>
      </c>
      <c r="BE2331">
        <f t="shared" si="793"/>
        <v>-21</v>
      </c>
      <c r="BG2331">
        <f t="shared" si="756"/>
        <v>5.7868969256944878</v>
      </c>
      <c r="BI2331">
        <f t="shared" si="794"/>
        <v>0</v>
      </c>
      <c r="BJ2331">
        <f t="shared" si="757"/>
        <v>1</v>
      </c>
      <c r="BL2331" t="e">
        <f t="shared" si="795"/>
        <v>#DIV/0!</v>
      </c>
      <c r="BN2331" t="e">
        <f t="shared" si="758"/>
        <v>#DIV/0!</v>
      </c>
      <c r="EL2331">
        <v>178</v>
      </c>
      <c r="EM2331">
        <f t="shared" si="759"/>
        <v>-285.7513075690336</v>
      </c>
      <c r="EN2331">
        <f t="shared" si="796"/>
        <v>3.7799999999999634</v>
      </c>
      <c r="EO2331" s="8">
        <f t="shared" si="797"/>
        <v>2</v>
      </c>
      <c r="EQ2331">
        <f t="shared" si="798"/>
        <v>0.17364817766693033</v>
      </c>
      <c r="ER2331">
        <f t="shared" si="760"/>
        <v>0.9986996072255625</v>
      </c>
      <c r="ES2331">
        <f t="shared" si="761"/>
        <v>-9.4692352970264508</v>
      </c>
      <c r="ET2331">
        <f t="shared" si="823"/>
        <v>17.660257631345079</v>
      </c>
      <c r="EU2331" s="8">
        <f t="shared" si="799"/>
        <v>4</v>
      </c>
      <c r="EW2331">
        <f t="shared" si="800"/>
        <v>0.34202014332566871</v>
      </c>
      <c r="EX2331">
        <f t="shared" si="762"/>
        <v>0.99441584371801539</v>
      </c>
      <c r="EZ2331">
        <f t="shared" si="763"/>
        <v>17.286082959411889</v>
      </c>
      <c r="FB2331" s="8">
        <f t="shared" si="818"/>
        <v>6</v>
      </c>
      <c r="FD2331">
        <f t="shared" si="801"/>
        <v>0.49999999999999994</v>
      </c>
      <c r="FE2331">
        <f t="shared" si="764"/>
        <v>0.9860254037844387</v>
      </c>
      <c r="FG2331">
        <f t="shared" si="765"/>
        <v>16.670248639404857</v>
      </c>
      <c r="FI2331" s="8">
        <f t="shared" si="802"/>
        <v>9</v>
      </c>
      <c r="FK2331">
        <f t="shared" si="803"/>
        <v>0.64278760968653925</v>
      </c>
      <c r="FL2331">
        <f t="shared" si="766"/>
        <v>0.9974479826061321</v>
      </c>
      <c r="FN2331">
        <f t="shared" si="767"/>
        <v>22.223152266939049</v>
      </c>
      <c r="FP2331" s="8">
        <f t="shared" si="804"/>
        <v>11</v>
      </c>
      <c r="FQ2331" s="8">
        <f t="shared" si="805"/>
        <v>53</v>
      </c>
      <c r="FR2331">
        <f t="shared" si="806"/>
        <v>0.76604444311897801</v>
      </c>
      <c r="FS2331">
        <f t="shared" si="768"/>
        <v>0.97984716465888966</v>
      </c>
      <c r="FT2331" t="e">
        <f t="shared" si="769"/>
        <v>#NUM!</v>
      </c>
      <c r="FU2331" t="e">
        <f t="shared" si="807"/>
        <v>#NUM!</v>
      </c>
      <c r="FW2331" s="8">
        <f t="shared" si="808"/>
        <v>14</v>
      </c>
      <c r="FY2331">
        <f t="shared" si="809"/>
        <v>0.8660254037844386</v>
      </c>
      <c r="FZ2331">
        <f t="shared" si="770"/>
        <v>0.98497422611928565</v>
      </c>
      <c r="GB2331">
        <f t="shared" si="771"/>
        <v>20.014539984388406</v>
      </c>
      <c r="GD2331" s="8">
        <f t="shared" si="810"/>
        <v>17</v>
      </c>
      <c r="GF2331">
        <f t="shared" si="811"/>
        <v>0.93969262078590832</v>
      </c>
      <c r="GG2331">
        <f t="shared" si="772"/>
        <v>0.98101112546008662</v>
      </c>
      <c r="GI2331">
        <f t="shared" si="773"/>
        <v>19.840028985185313</v>
      </c>
      <c r="GK2331" s="8">
        <f t="shared" si="812"/>
        <v>20</v>
      </c>
      <c r="GM2331">
        <f t="shared" si="813"/>
        <v>0.98480775301220802</v>
      </c>
      <c r="GN2331">
        <f t="shared" si="774"/>
        <v>0.96149438007669685</v>
      </c>
      <c r="GP2331">
        <f t="shared" si="775"/>
        <v>18.023394859135646</v>
      </c>
      <c r="GR2331" s="8">
        <f t="shared" si="814"/>
        <v>20</v>
      </c>
      <c r="GT2331">
        <f t="shared" si="815"/>
        <v>0.98480775301220802</v>
      </c>
      <c r="GU2331">
        <f t="shared" si="776"/>
        <v>0.96149438007669685</v>
      </c>
      <c r="GW2331">
        <f t="shared" si="777"/>
        <v>18.023394859135646</v>
      </c>
      <c r="GY2331" s="8">
        <f t="shared" si="816"/>
        <v>25</v>
      </c>
      <c r="HA2331">
        <f t="shared" si="817"/>
        <v>1</v>
      </c>
      <c r="HB2331">
        <f t="shared" si="778"/>
        <v>1</v>
      </c>
      <c r="HD2331">
        <f t="shared" si="779"/>
        <v>25</v>
      </c>
    </row>
    <row r="2332" spans="1:212" x14ac:dyDescent="0.2">
      <c r="A2332">
        <v>179</v>
      </c>
      <c r="B2332">
        <f t="shared" si="739"/>
        <v>179</v>
      </c>
      <c r="C2332">
        <f t="shared" si="821"/>
        <v>-0.17364817766693033</v>
      </c>
      <c r="D2332">
        <f t="shared" si="824"/>
        <v>0.96396997169217635</v>
      </c>
      <c r="E2332">
        <f t="shared" si="780"/>
        <v>3</v>
      </c>
      <c r="G2332">
        <f t="shared" si="740"/>
        <v>-13.297418619832047</v>
      </c>
      <c r="M2332">
        <f t="shared" si="819"/>
        <v>-0.34202014332566871</v>
      </c>
      <c r="N2332">
        <f t="shared" si="741"/>
        <v>0.8712885921207747</v>
      </c>
      <c r="O2332">
        <f t="shared" si="781"/>
        <v>-5</v>
      </c>
      <c r="P2332">
        <f t="shared" si="742"/>
        <v>-10.872961333902383</v>
      </c>
      <c r="Q2332">
        <f t="shared" si="743"/>
        <v>-10.872961333902385</v>
      </c>
      <c r="R2332">
        <f t="shared" si="820"/>
        <v>-0.49999999999999994</v>
      </c>
      <c r="S2332">
        <f t="shared" si="744"/>
        <v>-2.7139745962155608</v>
      </c>
      <c r="U2332">
        <f t="shared" si="782"/>
        <v>-7</v>
      </c>
      <c r="X2332">
        <f t="shared" si="745"/>
        <v>-9.3833939954901346</v>
      </c>
      <c r="Z2332">
        <f t="shared" si="783"/>
        <v>-0.64278760968653925</v>
      </c>
      <c r="AA2332">
        <f t="shared" si="746"/>
        <v>-3.8363148422366429</v>
      </c>
      <c r="AB2332">
        <f t="shared" si="784"/>
        <v>179</v>
      </c>
      <c r="AC2332">
        <f t="shared" si="785"/>
        <v>-10</v>
      </c>
      <c r="AE2332">
        <f t="shared" si="747"/>
        <v>-8.4794981488239323</v>
      </c>
      <c r="AG2332">
        <f t="shared" si="786"/>
        <v>-0.76604444311897801</v>
      </c>
      <c r="AH2332">
        <f t="shared" si="748"/>
        <v>-4.8420906030453423</v>
      </c>
      <c r="AJ2332">
        <f t="shared" si="787"/>
        <v>-12</v>
      </c>
      <c r="AL2332">
        <f t="shared" si="749"/>
        <v>-6.3761020317433292</v>
      </c>
      <c r="AN2332">
        <f t="shared" si="788"/>
        <v>-0.8660254037844386</v>
      </c>
      <c r="AO2332">
        <f t="shared" si="750"/>
        <v>-5.7007418910965795</v>
      </c>
      <c r="AP2332">
        <f t="shared" si="751"/>
        <v>179</v>
      </c>
      <c r="AQ2332">
        <f t="shared" si="789"/>
        <v>-15</v>
      </c>
      <c r="AS2332">
        <f t="shared" si="752"/>
        <v>-3.8619594257254026</v>
      </c>
      <c r="AU2332">
        <f t="shared" si="790"/>
        <v>-0.93969262078590832</v>
      </c>
      <c r="AV2332">
        <f t="shared" si="753"/>
        <v>-6.3861790215014356</v>
      </c>
      <c r="AX2332">
        <f t="shared" si="791"/>
        <v>-18</v>
      </c>
      <c r="AZ2332">
        <f t="shared" si="754"/>
        <v>-7.136236504873715E-2</v>
      </c>
      <c r="BB2332">
        <f t="shared" si="792"/>
        <v>-0.98480775301220802</v>
      </c>
      <c r="BC2332">
        <f t="shared" si="755"/>
        <v>-6.877575333900479</v>
      </c>
      <c r="BE2332">
        <f t="shared" si="793"/>
        <v>-21</v>
      </c>
      <c r="BG2332">
        <f t="shared" si="756"/>
        <v>5.7868969256944878</v>
      </c>
      <c r="BI2332">
        <f t="shared" si="794"/>
        <v>0</v>
      </c>
      <c r="BJ2332">
        <f t="shared" si="757"/>
        <v>1</v>
      </c>
      <c r="BL2332" t="e">
        <f t="shared" si="795"/>
        <v>#DIV/0!</v>
      </c>
      <c r="BN2332" t="e">
        <f t="shared" si="758"/>
        <v>#DIV/0!</v>
      </c>
      <c r="EL2332">
        <v>179</v>
      </c>
      <c r="EM2332">
        <f t="shared" si="759"/>
        <v>-285.7513075690336</v>
      </c>
      <c r="EN2332">
        <f t="shared" si="796"/>
        <v>3.7899999999999632</v>
      </c>
      <c r="EO2332" s="8">
        <f t="shared" si="797"/>
        <v>2</v>
      </c>
      <c r="EQ2332">
        <f t="shared" si="798"/>
        <v>0.17364817766693033</v>
      </c>
      <c r="ER2332">
        <f t="shared" si="760"/>
        <v>0.9986996072255625</v>
      </c>
      <c r="ES2332">
        <f t="shared" si="761"/>
        <v>-9.4692352970264508</v>
      </c>
      <c r="ET2332">
        <f t="shared" si="823"/>
        <v>17.660257631345079</v>
      </c>
      <c r="EU2332" s="8">
        <f t="shared" si="799"/>
        <v>4</v>
      </c>
      <c r="EW2332">
        <f t="shared" si="800"/>
        <v>0.34202014332566871</v>
      </c>
      <c r="EX2332">
        <f t="shared" si="762"/>
        <v>0.99441584371801539</v>
      </c>
      <c r="EZ2332">
        <f t="shared" si="763"/>
        <v>17.286082959411889</v>
      </c>
      <c r="FB2332" s="8">
        <f t="shared" si="818"/>
        <v>6</v>
      </c>
      <c r="FD2332">
        <f t="shared" si="801"/>
        <v>0.49999999999999994</v>
      </c>
      <c r="FE2332">
        <f t="shared" si="764"/>
        <v>0.9860254037844387</v>
      </c>
      <c r="FG2332">
        <f t="shared" si="765"/>
        <v>16.670248639404857</v>
      </c>
      <c r="FI2332" s="8">
        <f t="shared" si="802"/>
        <v>9</v>
      </c>
      <c r="FK2332">
        <f t="shared" si="803"/>
        <v>0.64278760968653925</v>
      </c>
      <c r="FL2332">
        <f t="shared" si="766"/>
        <v>0.9974479826061321</v>
      </c>
      <c r="FN2332">
        <f t="shared" si="767"/>
        <v>22.223152266939049</v>
      </c>
      <c r="FP2332" s="8">
        <f t="shared" si="804"/>
        <v>11</v>
      </c>
      <c r="FQ2332" s="8">
        <f t="shared" si="805"/>
        <v>53</v>
      </c>
      <c r="FR2332">
        <f t="shared" si="806"/>
        <v>0.76604444311897801</v>
      </c>
      <c r="FS2332">
        <f t="shared" si="768"/>
        <v>0.97984716465888966</v>
      </c>
      <c r="FT2332" t="e">
        <f t="shared" si="769"/>
        <v>#NUM!</v>
      </c>
      <c r="FU2332" t="e">
        <f t="shared" si="807"/>
        <v>#NUM!</v>
      </c>
      <c r="FW2332" s="8">
        <f t="shared" si="808"/>
        <v>14</v>
      </c>
      <c r="FY2332">
        <f t="shared" si="809"/>
        <v>0.8660254037844386</v>
      </c>
      <c r="FZ2332">
        <f t="shared" si="770"/>
        <v>0.98497422611928565</v>
      </c>
      <c r="GB2332">
        <f t="shared" si="771"/>
        <v>20.014539984388406</v>
      </c>
      <c r="GD2332" s="8">
        <f t="shared" si="810"/>
        <v>17</v>
      </c>
      <c r="GF2332">
        <f t="shared" si="811"/>
        <v>0.93969262078590832</v>
      </c>
      <c r="GG2332">
        <f t="shared" si="772"/>
        <v>0.98101112546008662</v>
      </c>
      <c r="GI2332">
        <f t="shared" si="773"/>
        <v>19.840028985185313</v>
      </c>
      <c r="GK2332" s="8">
        <f t="shared" si="812"/>
        <v>20</v>
      </c>
      <c r="GM2332">
        <f t="shared" si="813"/>
        <v>0.98480775301220802</v>
      </c>
      <c r="GN2332">
        <f t="shared" si="774"/>
        <v>0.96149438007669685</v>
      </c>
      <c r="GP2332">
        <f t="shared" si="775"/>
        <v>18.023394859135646</v>
      </c>
      <c r="GR2332" s="8">
        <f t="shared" si="814"/>
        <v>20</v>
      </c>
      <c r="GT2332">
        <f t="shared" si="815"/>
        <v>0.98480775301220802</v>
      </c>
      <c r="GU2332">
        <f t="shared" si="776"/>
        <v>0.96149438007669685</v>
      </c>
      <c r="GW2332">
        <f t="shared" si="777"/>
        <v>18.023394859135646</v>
      </c>
      <c r="GY2332" s="8">
        <f t="shared" si="816"/>
        <v>25</v>
      </c>
      <c r="HA2332">
        <f t="shared" si="817"/>
        <v>1</v>
      </c>
      <c r="HB2332">
        <f t="shared" si="778"/>
        <v>1</v>
      </c>
      <c r="HD2332">
        <f t="shared" si="779"/>
        <v>25</v>
      </c>
    </row>
    <row r="2333" spans="1:212" x14ac:dyDescent="0.2">
      <c r="A2333">
        <v>180</v>
      </c>
      <c r="B2333">
        <f t="shared" si="739"/>
        <v>180</v>
      </c>
      <c r="C2333">
        <f t="shared" si="821"/>
        <v>-0.17364817766693033</v>
      </c>
      <c r="D2333">
        <f t="shared" si="824"/>
        <v>0.96396997169217635</v>
      </c>
      <c r="E2333">
        <f t="shared" si="780"/>
        <v>3</v>
      </c>
      <c r="G2333">
        <f t="shared" si="740"/>
        <v>-13.297418619832047</v>
      </c>
      <c r="M2333">
        <f t="shared" si="819"/>
        <v>-0.34202014332566871</v>
      </c>
      <c r="N2333">
        <f t="shared" si="741"/>
        <v>0.8712885921207747</v>
      </c>
      <c r="O2333">
        <f t="shared" si="781"/>
        <v>-5</v>
      </c>
      <c r="P2333">
        <f t="shared" si="742"/>
        <v>-10.872961333902383</v>
      </c>
      <c r="Q2333">
        <f t="shared" si="743"/>
        <v>-10.872961333902385</v>
      </c>
      <c r="R2333">
        <f t="shared" si="820"/>
        <v>-0.49999999999999994</v>
      </c>
      <c r="S2333">
        <f t="shared" si="744"/>
        <v>-2.7339745962155608</v>
      </c>
      <c r="U2333">
        <f t="shared" si="782"/>
        <v>-7</v>
      </c>
      <c r="X2333">
        <f t="shared" si="745"/>
        <v>-9.3833939954901346</v>
      </c>
      <c r="Z2333">
        <f t="shared" si="783"/>
        <v>-0.64278760968653925</v>
      </c>
      <c r="AA2333">
        <f t="shared" si="746"/>
        <v>-3.8620263466241047</v>
      </c>
      <c r="AB2333">
        <f t="shared" si="784"/>
        <v>180</v>
      </c>
      <c r="AC2333">
        <f t="shared" si="785"/>
        <v>-10</v>
      </c>
      <c r="AE2333">
        <f t="shared" si="747"/>
        <v>-8.4794981488239323</v>
      </c>
      <c r="AG2333">
        <f t="shared" si="786"/>
        <v>-0.76604444311897801</v>
      </c>
      <c r="AH2333">
        <f t="shared" si="748"/>
        <v>-4.8727323807701017</v>
      </c>
      <c r="AJ2333">
        <f t="shared" si="787"/>
        <v>-12</v>
      </c>
      <c r="AL2333">
        <f t="shared" si="749"/>
        <v>-6.3761020317433292</v>
      </c>
      <c r="AN2333">
        <f t="shared" si="788"/>
        <v>-0.8660254037844386</v>
      </c>
      <c r="AO2333">
        <f t="shared" si="750"/>
        <v>-5.7353829072479572</v>
      </c>
      <c r="AP2333">
        <f t="shared" si="751"/>
        <v>180</v>
      </c>
      <c r="AQ2333">
        <f t="shared" si="789"/>
        <v>-15</v>
      </c>
      <c r="AS2333">
        <f t="shared" si="752"/>
        <v>-3.8619594257254026</v>
      </c>
      <c r="AU2333">
        <f t="shared" si="790"/>
        <v>-0.93969262078590832</v>
      </c>
      <c r="AV2333">
        <f t="shared" si="753"/>
        <v>-6.4237667263328717</v>
      </c>
      <c r="AX2333">
        <f t="shared" si="791"/>
        <v>-18</v>
      </c>
      <c r="AZ2333">
        <f t="shared" si="754"/>
        <v>-7.136236504873715E-2</v>
      </c>
      <c r="BB2333">
        <f t="shared" si="792"/>
        <v>-0.98480775301220802</v>
      </c>
      <c r="BC2333">
        <f t="shared" si="755"/>
        <v>-6.9169676440209678</v>
      </c>
      <c r="BE2333">
        <f t="shared" si="793"/>
        <v>-21</v>
      </c>
      <c r="BG2333">
        <f t="shared" si="756"/>
        <v>5.7868969256944878</v>
      </c>
      <c r="BI2333">
        <f t="shared" si="794"/>
        <v>0</v>
      </c>
      <c r="BJ2333">
        <f t="shared" si="757"/>
        <v>1</v>
      </c>
      <c r="BL2333" t="e">
        <f t="shared" si="795"/>
        <v>#DIV/0!</v>
      </c>
      <c r="BN2333" t="e">
        <f t="shared" si="758"/>
        <v>#DIV/0!</v>
      </c>
      <c r="EL2333">
        <v>180</v>
      </c>
      <c r="EM2333">
        <f t="shared" si="759"/>
        <v>-285.7513075690336</v>
      </c>
      <c r="EN2333">
        <f t="shared" si="796"/>
        <v>3.799999999999963</v>
      </c>
      <c r="EO2333" s="8">
        <f t="shared" si="797"/>
        <v>2</v>
      </c>
      <c r="EQ2333">
        <f t="shared" si="798"/>
        <v>0.17364817766693033</v>
      </c>
      <c r="ER2333">
        <f t="shared" si="760"/>
        <v>0.9986996072255625</v>
      </c>
      <c r="ES2333">
        <f t="shared" si="761"/>
        <v>-9.4692352970264508</v>
      </c>
      <c r="ET2333">
        <f t="shared" si="823"/>
        <v>17.660257631345079</v>
      </c>
      <c r="EU2333" s="8">
        <f t="shared" si="799"/>
        <v>4</v>
      </c>
      <c r="EW2333">
        <f t="shared" si="800"/>
        <v>0.34202014332566871</v>
      </c>
      <c r="EX2333">
        <f t="shared" si="762"/>
        <v>0.99441584371801539</v>
      </c>
      <c r="EZ2333">
        <f t="shared" si="763"/>
        <v>17.286082959411889</v>
      </c>
      <c r="FB2333" s="8">
        <f t="shared" si="818"/>
        <v>6</v>
      </c>
      <c r="FD2333">
        <f t="shared" si="801"/>
        <v>0.49999999999999994</v>
      </c>
      <c r="FE2333">
        <f t="shared" si="764"/>
        <v>0.9860254037844387</v>
      </c>
      <c r="FG2333">
        <f t="shared" si="765"/>
        <v>16.670248639404857</v>
      </c>
      <c r="FI2333" s="8">
        <f t="shared" si="802"/>
        <v>9</v>
      </c>
      <c r="FK2333">
        <f t="shared" si="803"/>
        <v>0.64278760968653925</v>
      </c>
      <c r="FL2333">
        <f t="shared" si="766"/>
        <v>0.9974479826061321</v>
      </c>
      <c r="FN2333">
        <f t="shared" si="767"/>
        <v>22.223152266939049</v>
      </c>
      <c r="FP2333" s="8">
        <f t="shared" si="804"/>
        <v>11</v>
      </c>
      <c r="FQ2333" s="8">
        <f t="shared" si="805"/>
        <v>53</v>
      </c>
      <c r="FR2333">
        <f t="shared" si="806"/>
        <v>0.76604444311897801</v>
      </c>
      <c r="FS2333">
        <f t="shared" si="768"/>
        <v>0.97984716465888966</v>
      </c>
      <c r="FT2333" t="e">
        <f t="shared" si="769"/>
        <v>#NUM!</v>
      </c>
      <c r="FU2333" t="e">
        <f t="shared" si="807"/>
        <v>#NUM!</v>
      </c>
      <c r="FW2333" s="8">
        <f t="shared" si="808"/>
        <v>14</v>
      </c>
      <c r="FY2333">
        <f t="shared" si="809"/>
        <v>0.8660254037844386</v>
      </c>
      <c r="FZ2333">
        <f t="shared" si="770"/>
        <v>0.98497422611928565</v>
      </c>
      <c r="GB2333">
        <f t="shared" si="771"/>
        <v>20.014539984388406</v>
      </c>
      <c r="GD2333" s="8">
        <f t="shared" si="810"/>
        <v>17</v>
      </c>
      <c r="GF2333">
        <f t="shared" si="811"/>
        <v>0.93969262078590832</v>
      </c>
      <c r="GG2333">
        <f t="shared" si="772"/>
        <v>0.98101112546008662</v>
      </c>
      <c r="GI2333">
        <f t="shared" si="773"/>
        <v>19.840028985185313</v>
      </c>
      <c r="GK2333" s="8">
        <f t="shared" si="812"/>
        <v>20</v>
      </c>
      <c r="GM2333">
        <f t="shared" si="813"/>
        <v>0.98480775301220802</v>
      </c>
      <c r="GN2333">
        <f t="shared" si="774"/>
        <v>0.96149438007669685</v>
      </c>
      <c r="GP2333">
        <f t="shared" si="775"/>
        <v>18.023394859135646</v>
      </c>
      <c r="GR2333" s="8">
        <f t="shared" si="814"/>
        <v>20</v>
      </c>
      <c r="GT2333">
        <f t="shared" si="815"/>
        <v>0.98480775301220802</v>
      </c>
      <c r="GU2333">
        <f t="shared" si="776"/>
        <v>0.96149438007669685</v>
      </c>
      <c r="GW2333">
        <f t="shared" si="777"/>
        <v>18.023394859135646</v>
      </c>
      <c r="GY2333" s="8">
        <f t="shared" si="816"/>
        <v>25</v>
      </c>
      <c r="HA2333">
        <f t="shared" si="817"/>
        <v>1</v>
      </c>
      <c r="HB2333">
        <f t="shared" si="778"/>
        <v>1</v>
      </c>
      <c r="HD2333">
        <f t="shared" si="779"/>
        <v>25</v>
      </c>
    </row>
    <row r="2334" spans="1:212" x14ac:dyDescent="0.2">
      <c r="A2334">
        <v>181</v>
      </c>
      <c r="B2334">
        <f t="shared" si="739"/>
        <v>181</v>
      </c>
      <c r="C2334">
        <f t="shared" si="821"/>
        <v>-0.17364817766693033</v>
      </c>
      <c r="D2334">
        <f t="shared" si="824"/>
        <v>0.96396997169217635</v>
      </c>
      <c r="E2334">
        <f t="shared" si="780"/>
        <v>3</v>
      </c>
      <c r="G2334">
        <f t="shared" si="740"/>
        <v>-13.297418619832047</v>
      </c>
      <c r="M2334">
        <f t="shared" si="819"/>
        <v>-0.34202014332566871</v>
      </c>
      <c r="N2334">
        <f t="shared" si="741"/>
        <v>0.8712885921207747</v>
      </c>
      <c r="O2334">
        <f t="shared" si="781"/>
        <v>-5</v>
      </c>
      <c r="P2334">
        <f t="shared" si="742"/>
        <v>-10.872961333902383</v>
      </c>
      <c r="Q2334">
        <f t="shared" si="743"/>
        <v>-10.872961333902385</v>
      </c>
      <c r="R2334">
        <f t="shared" si="820"/>
        <v>-0.49999999999999994</v>
      </c>
      <c r="S2334">
        <f t="shared" si="744"/>
        <v>-2.7539745962155608</v>
      </c>
      <c r="U2334">
        <f t="shared" si="782"/>
        <v>-7</v>
      </c>
      <c r="X2334">
        <f t="shared" si="745"/>
        <v>-9.3833939954901346</v>
      </c>
      <c r="Z2334">
        <f t="shared" si="783"/>
        <v>-0.64278760968653925</v>
      </c>
      <c r="AA2334">
        <f t="shared" si="746"/>
        <v>-3.8877378510115665</v>
      </c>
      <c r="AB2334">
        <f t="shared" si="784"/>
        <v>181</v>
      </c>
      <c r="AC2334">
        <f t="shared" si="785"/>
        <v>-10</v>
      </c>
      <c r="AE2334">
        <f t="shared" si="747"/>
        <v>-8.4794981488239323</v>
      </c>
      <c r="AG2334">
        <f t="shared" si="786"/>
        <v>-0.76604444311897801</v>
      </c>
      <c r="AH2334">
        <f t="shared" si="748"/>
        <v>-4.9033741584948611</v>
      </c>
      <c r="AJ2334">
        <f t="shared" si="787"/>
        <v>-12</v>
      </c>
      <c r="AL2334">
        <f t="shared" si="749"/>
        <v>-6.3761020317433292</v>
      </c>
      <c r="AN2334">
        <f t="shared" si="788"/>
        <v>-0.8660254037844386</v>
      </c>
      <c r="AO2334">
        <f t="shared" si="750"/>
        <v>-5.7700239233993349</v>
      </c>
      <c r="AP2334">
        <f t="shared" si="751"/>
        <v>181</v>
      </c>
      <c r="AQ2334">
        <f t="shared" si="789"/>
        <v>-15</v>
      </c>
      <c r="AS2334">
        <f t="shared" si="752"/>
        <v>-3.8619594257254026</v>
      </c>
      <c r="AU2334">
        <f t="shared" si="790"/>
        <v>-0.93969262078590832</v>
      </c>
      <c r="AV2334">
        <f t="shared" si="753"/>
        <v>-6.4613544311643087</v>
      </c>
      <c r="AX2334">
        <f t="shared" si="791"/>
        <v>-18</v>
      </c>
      <c r="AZ2334">
        <f t="shared" si="754"/>
        <v>-7.136236504873715E-2</v>
      </c>
      <c r="BB2334">
        <f t="shared" si="792"/>
        <v>-0.98480775301220802</v>
      </c>
      <c r="BC2334">
        <f t="shared" si="755"/>
        <v>-6.9563599541414556</v>
      </c>
      <c r="BE2334">
        <f t="shared" si="793"/>
        <v>-21</v>
      </c>
      <c r="BG2334">
        <f t="shared" si="756"/>
        <v>5.7868969256944878</v>
      </c>
      <c r="BI2334">
        <f t="shared" si="794"/>
        <v>0</v>
      </c>
      <c r="BJ2334">
        <f t="shared" si="757"/>
        <v>1</v>
      </c>
      <c r="BL2334" t="e">
        <f t="shared" si="795"/>
        <v>#DIV/0!</v>
      </c>
      <c r="BN2334" t="e">
        <f t="shared" si="758"/>
        <v>#DIV/0!</v>
      </c>
      <c r="EL2334">
        <v>181</v>
      </c>
      <c r="EM2334">
        <f t="shared" si="759"/>
        <v>-285.7513075690336</v>
      </c>
      <c r="EN2334">
        <f t="shared" si="796"/>
        <v>3.8099999999999627</v>
      </c>
      <c r="EO2334" s="8">
        <f t="shared" si="797"/>
        <v>2</v>
      </c>
      <c r="EQ2334">
        <f t="shared" si="798"/>
        <v>0.17364817766693033</v>
      </c>
      <c r="ER2334">
        <f t="shared" si="760"/>
        <v>0.9986996072255625</v>
      </c>
      <c r="ES2334">
        <f t="shared" si="761"/>
        <v>-9.4692352970264508</v>
      </c>
      <c r="ET2334">
        <f t="shared" si="823"/>
        <v>17.660257631345079</v>
      </c>
      <c r="EU2334" s="8">
        <f t="shared" si="799"/>
        <v>4</v>
      </c>
      <c r="EW2334">
        <f t="shared" si="800"/>
        <v>0.34202014332566871</v>
      </c>
      <c r="EX2334">
        <f t="shared" si="762"/>
        <v>0.99441584371801539</v>
      </c>
      <c r="EZ2334">
        <f t="shared" si="763"/>
        <v>17.286082959411889</v>
      </c>
      <c r="FB2334" s="8">
        <f t="shared" si="818"/>
        <v>6</v>
      </c>
      <c r="FD2334">
        <f t="shared" si="801"/>
        <v>0.49999999999999994</v>
      </c>
      <c r="FE2334">
        <f t="shared" si="764"/>
        <v>0.9860254037844387</v>
      </c>
      <c r="FG2334">
        <f t="shared" si="765"/>
        <v>16.670248639404857</v>
      </c>
      <c r="FI2334" s="8">
        <f t="shared" si="802"/>
        <v>9</v>
      </c>
      <c r="FK2334">
        <f t="shared" si="803"/>
        <v>0.64278760968653925</v>
      </c>
      <c r="FL2334">
        <f t="shared" si="766"/>
        <v>0.9974479826061321</v>
      </c>
      <c r="FN2334">
        <f t="shared" si="767"/>
        <v>22.223152266939049</v>
      </c>
      <c r="FP2334" s="8">
        <f t="shared" si="804"/>
        <v>11</v>
      </c>
      <c r="FQ2334" s="8">
        <f t="shared" si="805"/>
        <v>53</v>
      </c>
      <c r="FR2334">
        <f t="shared" si="806"/>
        <v>0.76604444311897801</v>
      </c>
      <c r="FS2334">
        <f t="shared" si="768"/>
        <v>0.97984716465888966</v>
      </c>
      <c r="FT2334" t="e">
        <f t="shared" si="769"/>
        <v>#NUM!</v>
      </c>
      <c r="FU2334" t="e">
        <f t="shared" si="807"/>
        <v>#NUM!</v>
      </c>
      <c r="FW2334" s="8">
        <f t="shared" si="808"/>
        <v>14</v>
      </c>
      <c r="FY2334">
        <f t="shared" si="809"/>
        <v>0.8660254037844386</v>
      </c>
      <c r="FZ2334">
        <f t="shared" si="770"/>
        <v>0.98497422611928565</v>
      </c>
      <c r="GB2334">
        <f t="shared" si="771"/>
        <v>20.014539984388406</v>
      </c>
      <c r="GD2334" s="8">
        <f t="shared" si="810"/>
        <v>17</v>
      </c>
      <c r="GF2334">
        <f t="shared" si="811"/>
        <v>0.93969262078590832</v>
      </c>
      <c r="GG2334">
        <f t="shared" si="772"/>
        <v>0.98101112546008662</v>
      </c>
      <c r="GI2334">
        <f t="shared" si="773"/>
        <v>19.840028985185313</v>
      </c>
      <c r="GK2334" s="8">
        <f t="shared" si="812"/>
        <v>20</v>
      </c>
      <c r="GM2334">
        <f t="shared" si="813"/>
        <v>0.98480775301220802</v>
      </c>
      <c r="GN2334">
        <f t="shared" si="774"/>
        <v>0.96149438007669685</v>
      </c>
      <c r="GP2334">
        <f t="shared" si="775"/>
        <v>18.023394859135646</v>
      </c>
      <c r="GR2334" s="8">
        <f t="shared" si="814"/>
        <v>20</v>
      </c>
      <c r="GT2334">
        <f t="shared" si="815"/>
        <v>0.98480775301220802</v>
      </c>
      <c r="GU2334">
        <f t="shared" si="776"/>
        <v>0.96149438007669685</v>
      </c>
      <c r="GW2334">
        <f t="shared" si="777"/>
        <v>18.023394859135646</v>
      </c>
      <c r="GY2334" s="8">
        <f t="shared" si="816"/>
        <v>25</v>
      </c>
      <c r="HA2334">
        <f t="shared" si="817"/>
        <v>1</v>
      </c>
      <c r="HB2334">
        <f t="shared" si="778"/>
        <v>1</v>
      </c>
      <c r="HD2334">
        <f t="shared" si="779"/>
        <v>25</v>
      </c>
    </row>
    <row r="2335" spans="1:212" x14ac:dyDescent="0.2">
      <c r="A2335">
        <v>182</v>
      </c>
      <c r="B2335">
        <f t="shared" si="739"/>
        <v>182</v>
      </c>
      <c r="C2335">
        <f t="shared" si="821"/>
        <v>-0.17364817766693033</v>
      </c>
      <c r="D2335">
        <f t="shared" si="824"/>
        <v>0.96396997169217635</v>
      </c>
      <c r="E2335">
        <f t="shared" si="780"/>
        <v>3</v>
      </c>
      <c r="G2335">
        <f t="shared" si="740"/>
        <v>-13.297418619832047</v>
      </c>
      <c r="M2335">
        <f t="shared" si="819"/>
        <v>-0.34202014332566871</v>
      </c>
      <c r="N2335">
        <f t="shared" si="741"/>
        <v>0.8712885921207747</v>
      </c>
      <c r="O2335">
        <f t="shared" si="781"/>
        <v>-5</v>
      </c>
      <c r="P2335">
        <f t="shared" si="742"/>
        <v>-10.872961333902383</v>
      </c>
      <c r="Q2335">
        <f t="shared" si="743"/>
        <v>-10.872961333902385</v>
      </c>
      <c r="R2335">
        <f t="shared" si="820"/>
        <v>-0.49999999999999994</v>
      </c>
      <c r="S2335">
        <f t="shared" si="744"/>
        <v>-2.7739745962155604</v>
      </c>
      <c r="U2335">
        <f t="shared" si="782"/>
        <v>-7</v>
      </c>
      <c r="X2335">
        <f t="shared" si="745"/>
        <v>-9.3833939954901346</v>
      </c>
      <c r="Z2335">
        <f t="shared" si="783"/>
        <v>-0.64278760968653925</v>
      </c>
      <c r="AA2335">
        <f t="shared" si="746"/>
        <v>-3.9134493553990275</v>
      </c>
      <c r="AB2335">
        <f t="shared" si="784"/>
        <v>182</v>
      </c>
      <c r="AC2335">
        <f t="shared" si="785"/>
        <v>-10</v>
      </c>
      <c r="AE2335">
        <f t="shared" si="747"/>
        <v>-8.4794981488239323</v>
      </c>
      <c r="AG2335">
        <f t="shared" si="786"/>
        <v>-0.76604444311897801</v>
      </c>
      <c r="AH2335">
        <f t="shared" si="748"/>
        <v>-4.9340159362196196</v>
      </c>
      <c r="AJ2335">
        <f t="shared" si="787"/>
        <v>-12</v>
      </c>
      <c r="AL2335">
        <f t="shared" si="749"/>
        <v>-6.3761020317433292</v>
      </c>
      <c r="AN2335">
        <f t="shared" si="788"/>
        <v>-0.8660254037844386</v>
      </c>
      <c r="AO2335">
        <f t="shared" si="750"/>
        <v>-5.8046649395507117</v>
      </c>
      <c r="AP2335">
        <f t="shared" si="751"/>
        <v>182</v>
      </c>
      <c r="AQ2335">
        <f t="shared" si="789"/>
        <v>-15</v>
      </c>
      <c r="AS2335">
        <f t="shared" si="752"/>
        <v>-3.8619594257254026</v>
      </c>
      <c r="AU2335">
        <f t="shared" si="790"/>
        <v>-0.93969262078590832</v>
      </c>
      <c r="AV2335">
        <f t="shared" si="753"/>
        <v>-6.4989421359957449</v>
      </c>
      <c r="AX2335">
        <f t="shared" si="791"/>
        <v>-18</v>
      </c>
      <c r="AZ2335">
        <f t="shared" si="754"/>
        <v>-7.136236504873715E-2</v>
      </c>
      <c r="BB2335">
        <f t="shared" si="792"/>
        <v>-0.98480775301220802</v>
      </c>
      <c r="BC2335">
        <f t="shared" si="755"/>
        <v>-6.9957522642619443</v>
      </c>
      <c r="BE2335">
        <f t="shared" si="793"/>
        <v>-21</v>
      </c>
      <c r="BG2335">
        <f t="shared" si="756"/>
        <v>5.7868969256944878</v>
      </c>
      <c r="BI2335">
        <f t="shared" si="794"/>
        <v>0</v>
      </c>
      <c r="BJ2335">
        <f t="shared" si="757"/>
        <v>1</v>
      </c>
      <c r="BL2335" t="e">
        <f t="shared" si="795"/>
        <v>#DIV/0!</v>
      </c>
      <c r="BN2335" t="e">
        <f t="shared" si="758"/>
        <v>#DIV/0!</v>
      </c>
      <c r="EL2335">
        <v>182</v>
      </c>
      <c r="EM2335">
        <f t="shared" si="759"/>
        <v>-285.7513075690336</v>
      </c>
      <c r="EN2335">
        <f t="shared" si="796"/>
        <v>3.8199999999999625</v>
      </c>
      <c r="EO2335" s="8">
        <f t="shared" si="797"/>
        <v>2</v>
      </c>
      <c r="EQ2335">
        <f t="shared" si="798"/>
        <v>0.17364817766693033</v>
      </c>
      <c r="ER2335">
        <f t="shared" si="760"/>
        <v>0.9986996072255625</v>
      </c>
      <c r="ES2335">
        <f t="shared" si="761"/>
        <v>-9.4692352970264508</v>
      </c>
      <c r="ET2335">
        <f t="shared" si="823"/>
        <v>17.660257631345079</v>
      </c>
      <c r="EU2335" s="8">
        <f t="shared" si="799"/>
        <v>4</v>
      </c>
      <c r="EW2335">
        <f t="shared" si="800"/>
        <v>0.34202014332566871</v>
      </c>
      <c r="EX2335">
        <f t="shared" si="762"/>
        <v>0.99441584371801539</v>
      </c>
      <c r="EZ2335">
        <f t="shared" si="763"/>
        <v>17.286082959411889</v>
      </c>
      <c r="FB2335" s="8">
        <f t="shared" si="818"/>
        <v>6</v>
      </c>
      <c r="FD2335">
        <f t="shared" si="801"/>
        <v>0.49999999999999994</v>
      </c>
      <c r="FE2335">
        <f t="shared" si="764"/>
        <v>0.9860254037844387</v>
      </c>
      <c r="FG2335">
        <f t="shared" si="765"/>
        <v>16.670248639404857</v>
      </c>
      <c r="FI2335" s="8">
        <f t="shared" si="802"/>
        <v>9</v>
      </c>
      <c r="FK2335">
        <f t="shared" si="803"/>
        <v>0.64278760968653925</v>
      </c>
      <c r="FL2335">
        <f t="shared" si="766"/>
        <v>0.9974479826061321</v>
      </c>
      <c r="FN2335">
        <f t="shared" si="767"/>
        <v>22.223152266939049</v>
      </c>
      <c r="FP2335" s="8">
        <f t="shared" si="804"/>
        <v>11</v>
      </c>
      <c r="FQ2335" s="8">
        <f t="shared" si="805"/>
        <v>53</v>
      </c>
      <c r="FR2335">
        <f t="shared" si="806"/>
        <v>0.76604444311897801</v>
      </c>
      <c r="FS2335">
        <f t="shared" si="768"/>
        <v>0.97984716465888966</v>
      </c>
      <c r="FT2335" t="e">
        <f t="shared" si="769"/>
        <v>#NUM!</v>
      </c>
      <c r="FU2335" t="e">
        <f t="shared" si="807"/>
        <v>#NUM!</v>
      </c>
      <c r="FW2335" s="8">
        <f t="shared" si="808"/>
        <v>14</v>
      </c>
      <c r="FY2335">
        <f t="shared" si="809"/>
        <v>0.8660254037844386</v>
      </c>
      <c r="FZ2335">
        <f t="shared" si="770"/>
        <v>0.98497422611928565</v>
      </c>
      <c r="GB2335">
        <f t="shared" si="771"/>
        <v>20.014539984388406</v>
      </c>
      <c r="GD2335" s="8">
        <f t="shared" si="810"/>
        <v>17</v>
      </c>
      <c r="GF2335">
        <f t="shared" si="811"/>
        <v>0.93969262078590832</v>
      </c>
      <c r="GG2335">
        <f t="shared" si="772"/>
        <v>0.98101112546008662</v>
      </c>
      <c r="GI2335">
        <f t="shared" si="773"/>
        <v>19.840028985185313</v>
      </c>
      <c r="GK2335" s="8">
        <f t="shared" si="812"/>
        <v>20</v>
      </c>
      <c r="GM2335">
        <f t="shared" si="813"/>
        <v>0.98480775301220802</v>
      </c>
      <c r="GN2335">
        <f t="shared" si="774"/>
        <v>0.96149438007669685</v>
      </c>
      <c r="GP2335">
        <f t="shared" si="775"/>
        <v>18.023394859135646</v>
      </c>
      <c r="GR2335" s="8">
        <f t="shared" si="814"/>
        <v>20</v>
      </c>
      <c r="GT2335">
        <f t="shared" si="815"/>
        <v>0.98480775301220802</v>
      </c>
      <c r="GU2335">
        <f t="shared" si="776"/>
        <v>0.96149438007669685</v>
      </c>
      <c r="GW2335">
        <f t="shared" si="777"/>
        <v>18.023394859135646</v>
      </c>
      <c r="GY2335" s="8">
        <f t="shared" si="816"/>
        <v>25</v>
      </c>
      <c r="HA2335">
        <f t="shared" si="817"/>
        <v>1</v>
      </c>
      <c r="HB2335">
        <f t="shared" si="778"/>
        <v>1</v>
      </c>
      <c r="HD2335">
        <f t="shared" si="779"/>
        <v>25</v>
      </c>
    </row>
    <row r="2336" spans="1:212" x14ac:dyDescent="0.2">
      <c r="A2336">
        <v>183</v>
      </c>
      <c r="B2336">
        <f t="shared" si="739"/>
        <v>183</v>
      </c>
      <c r="C2336">
        <f t="shared" si="821"/>
        <v>-0.17364817766693033</v>
      </c>
      <c r="D2336">
        <f t="shared" si="824"/>
        <v>0.96396997169217635</v>
      </c>
      <c r="E2336">
        <f t="shared" si="780"/>
        <v>3</v>
      </c>
      <c r="G2336">
        <f t="shared" si="740"/>
        <v>-13.297418619832047</v>
      </c>
      <c r="M2336">
        <f t="shared" si="819"/>
        <v>-0.34202014332566871</v>
      </c>
      <c r="N2336">
        <f t="shared" si="741"/>
        <v>0.8712885921207747</v>
      </c>
      <c r="O2336">
        <f t="shared" si="781"/>
        <v>-5</v>
      </c>
      <c r="P2336">
        <f t="shared" si="742"/>
        <v>-10.872961333902383</v>
      </c>
      <c r="Q2336">
        <f t="shared" si="743"/>
        <v>-10.872961333902385</v>
      </c>
      <c r="R2336">
        <f t="shared" si="820"/>
        <v>-0.49999999999999994</v>
      </c>
      <c r="S2336">
        <f t="shared" si="744"/>
        <v>-2.7939745962155604</v>
      </c>
      <c r="U2336">
        <f t="shared" si="782"/>
        <v>-7</v>
      </c>
      <c r="X2336">
        <f t="shared" si="745"/>
        <v>-9.3833939954901346</v>
      </c>
      <c r="Z2336">
        <f t="shared" si="783"/>
        <v>-0.64278760968653925</v>
      </c>
      <c r="AA2336">
        <f t="shared" si="746"/>
        <v>-3.9391608597864893</v>
      </c>
      <c r="AB2336">
        <f t="shared" si="784"/>
        <v>183</v>
      </c>
      <c r="AC2336">
        <f t="shared" si="785"/>
        <v>-10</v>
      </c>
      <c r="AE2336">
        <f t="shared" si="747"/>
        <v>-8.4794981488239323</v>
      </c>
      <c r="AG2336">
        <f t="shared" si="786"/>
        <v>-0.76604444311897801</v>
      </c>
      <c r="AH2336">
        <f t="shared" si="748"/>
        <v>-4.964657713944379</v>
      </c>
      <c r="AJ2336">
        <f t="shared" si="787"/>
        <v>-12</v>
      </c>
      <c r="AL2336">
        <f t="shared" si="749"/>
        <v>-6.3761020317433292</v>
      </c>
      <c r="AN2336">
        <f t="shared" si="788"/>
        <v>-0.8660254037844386</v>
      </c>
      <c r="AO2336">
        <f t="shared" si="750"/>
        <v>-5.8393059557020894</v>
      </c>
      <c r="AP2336">
        <f t="shared" si="751"/>
        <v>183</v>
      </c>
      <c r="AQ2336">
        <f t="shared" si="789"/>
        <v>-15</v>
      </c>
      <c r="AS2336">
        <f t="shared" si="752"/>
        <v>-3.8619594257254026</v>
      </c>
      <c r="AU2336">
        <f t="shared" si="790"/>
        <v>-0.93969262078590832</v>
      </c>
      <c r="AV2336">
        <f t="shared" si="753"/>
        <v>-6.536529840827181</v>
      </c>
      <c r="AX2336">
        <f t="shared" si="791"/>
        <v>-18</v>
      </c>
      <c r="AZ2336">
        <f t="shared" si="754"/>
        <v>-7.136236504873715E-2</v>
      </c>
      <c r="BB2336">
        <f t="shared" si="792"/>
        <v>-0.98480775301220802</v>
      </c>
      <c r="BC2336">
        <f t="shared" si="755"/>
        <v>-7.035144574382433</v>
      </c>
      <c r="BE2336">
        <f t="shared" si="793"/>
        <v>-21</v>
      </c>
      <c r="BG2336">
        <f t="shared" si="756"/>
        <v>5.7868969256944878</v>
      </c>
      <c r="BI2336">
        <f t="shared" si="794"/>
        <v>0</v>
      </c>
      <c r="BJ2336">
        <f t="shared" si="757"/>
        <v>1</v>
      </c>
      <c r="BL2336" t="e">
        <f t="shared" si="795"/>
        <v>#DIV/0!</v>
      </c>
      <c r="BN2336" t="e">
        <f t="shared" si="758"/>
        <v>#DIV/0!</v>
      </c>
      <c r="EL2336">
        <v>183</v>
      </c>
      <c r="EM2336">
        <f t="shared" si="759"/>
        <v>-285.7513075690336</v>
      </c>
      <c r="EN2336">
        <f t="shared" si="796"/>
        <v>3.8299999999999623</v>
      </c>
      <c r="EO2336" s="8">
        <f t="shared" si="797"/>
        <v>2</v>
      </c>
      <c r="EQ2336">
        <f t="shared" si="798"/>
        <v>0.17364817766693033</v>
      </c>
      <c r="ER2336">
        <f t="shared" si="760"/>
        <v>0.9986996072255625</v>
      </c>
      <c r="ES2336">
        <f t="shared" si="761"/>
        <v>-9.4692352970264508</v>
      </c>
      <c r="ET2336">
        <f t="shared" si="823"/>
        <v>17.660257631345079</v>
      </c>
      <c r="EU2336" s="8">
        <f t="shared" si="799"/>
        <v>4</v>
      </c>
      <c r="EW2336">
        <f t="shared" si="800"/>
        <v>0.34202014332566871</v>
      </c>
      <c r="EX2336">
        <f t="shared" si="762"/>
        <v>0.99441584371801539</v>
      </c>
      <c r="EZ2336">
        <f t="shared" si="763"/>
        <v>17.286082959411889</v>
      </c>
      <c r="FB2336" s="8">
        <f t="shared" si="818"/>
        <v>6</v>
      </c>
      <c r="FD2336">
        <f t="shared" si="801"/>
        <v>0.49999999999999994</v>
      </c>
      <c r="FE2336">
        <f t="shared" si="764"/>
        <v>0.9860254037844387</v>
      </c>
      <c r="FG2336">
        <f t="shared" si="765"/>
        <v>16.670248639404857</v>
      </c>
      <c r="FI2336" s="8">
        <f t="shared" si="802"/>
        <v>9</v>
      </c>
      <c r="FK2336">
        <f t="shared" si="803"/>
        <v>0.64278760968653925</v>
      </c>
      <c r="FL2336">
        <f t="shared" si="766"/>
        <v>0.9974479826061321</v>
      </c>
      <c r="FN2336">
        <f t="shared" si="767"/>
        <v>22.223152266939049</v>
      </c>
      <c r="FP2336" s="8">
        <f t="shared" si="804"/>
        <v>11</v>
      </c>
      <c r="FQ2336" s="8">
        <f t="shared" si="805"/>
        <v>53</v>
      </c>
      <c r="FR2336">
        <f t="shared" si="806"/>
        <v>0.76604444311897801</v>
      </c>
      <c r="FS2336">
        <f t="shared" si="768"/>
        <v>0.97984716465888966</v>
      </c>
      <c r="FT2336" t="e">
        <f t="shared" si="769"/>
        <v>#NUM!</v>
      </c>
      <c r="FU2336" t="e">
        <f t="shared" si="807"/>
        <v>#NUM!</v>
      </c>
      <c r="FW2336" s="8">
        <f t="shared" si="808"/>
        <v>14</v>
      </c>
      <c r="FY2336">
        <f t="shared" si="809"/>
        <v>0.8660254037844386</v>
      </c>
      <c r="FZ2336">
        <f t="shared" si="770"/>
        <v>0.98497422611928565</v>
      </c>
      <c r="GB2336">
        <f t="shared" si="771"/>
        <v>20.014539984388406</v>
      </c>
      <c r="GD2336" s="8">
        <f t="shared" si="810"/>
        <v>17</v>
      </c>
      <c r="GF2336">
        <f t="shared" si="811"/>
        <v>0.93969262078590832</v>
      </c>
      <c r="GG2336">
        <f t="shared" si="772"/>
        <v>0.98101112546008662</v>
      </c>
      <c r="GI2336">
        <f t="shared" si="773"/>
        <v>19.840028985185313</v>
      </c>
      <c r="GK2336" s="8">
        <f t="shared" si="812"/>
        <v>20</v>
      </c>
      <c r="GM2336">
        <f t="shared" si="813"/>
        <v>0.98480775301220802</v>
      </c>
      <c r="GN2336">
        <f t="shared" si="774"/>
        <v>0.96149438007669685</v>
      </c>
      <c r="GP2336">
        <f t="shared" si="775"/>
        <v>18.023394859135646</v>
      </c>
      <c r="GR2336" s="8">
        <f t="shared" si="814"/>
        <v>20</v>
      </c>
      <c r="GT2336">
        <f t="shared" si="815"/>
        <v>0.98480775301220802</v>
      </c>
      <c r="GU2336">
        <f t="shared" si="776"/>
        <v>0.96149438007669685</v>
      </c>
      <c r="GW2336">
        <f t="shared" si="777"/>
        <v>18.023394859135646</v>
      </c>
      <c r="GY2336" s="8">
        <f t="shared" si="816"/>
        <v>25</v>
      </c>
      <c r="HA2336">
        <f t="shared" si="817"/>
        <v>1</v>
      </c>
      <c r="HB2336">
        <f t="shared" si="778"/>
        <v>1</v>
      </c>
      <c r="HD2336">
        <f t="shared" si="779"/>
        <v>25</v>
      </c>
    </row>
    <row r="2337" spans="1:212" x14ac:dyDescent="0.2">
      <c r="A2337">
        <v>184</v>
      </c>
      <c r="B2337">
        <f t="shared" ref="B2337:B2353" si="825">A2337* dex</f>
        <v>184</v>
      </c>
      <c r="C2337">
        <f t="shared" si="821"/>
        <v>-0.17364817766693033</v>
      </c>
      <c r="D2337">
        <f t="shared" si="824"/>
        <v>0.96396997169217635</v>
      </c>
      <c r="E2337">
        <f t="shared" si="780"/>
        <v>3</v>
      </c>
      <c r="G2337">
        <f t="shared" ref="G2337:G2353" si="826">alfa/C2337/(vita)*(C2337+SQRT(1-(vita*(C2337)*ABS(E2337/alfa)+COS(ASIN(C2337)))^2))</f>
        <v>-13.297418619832047</v>
      </c>
      <c r="M2337">
        <f t="shared" si="819"/>
        <v>-0.34202014332566871</v>
      </c>
      <c r="N2337">
        <f t="shared" ref="N2337:N2353" si="827">vita*M2337/alfa*ABS(O2337)+ABS(COS(ASIN(M2337)))</f>
        <v>0.8712885921207747</v>
      </c>
      <c r="O2337">
        <f t="shared" si="781"/>
        <v>-5</v>
      </c>
      <c r="P2337">
        <f t="shared" ref="P2337:P2353" si="828">alfa/M2337/(vita)*(M2337+SQRT(1-(vita*(M2337)*ABS(O2337/alfa)+COS(ASIN(M2337)))^2))</f>
        <v>-10.872961333902383</v>
      </c>
      <c r="Q2337">
        <f t="shared" ref="Q2337:Q2353" si="829">IF(N2337&lt;1,1/vita*(alfa+alfa/M2337*SQRT(1-N2337^2)),"")</f>
        <v>-10.872961333902385</v>
      </c>
      <c r="R2337">
        <f t="shared" si="820"/>
        <v>-0.49999999999999994</v>
      </c>
      <c r="S2337">
        <f t="shared" ref="S2337:S2353" si="830">vita*SIN($D$101)/alfa*(ABS($B2337))+ABS(COS($D$101))</f>
        <v>-2.8139745962155605</v>
      </c>
      <c r="U2337">
        <f t="shared" si="782"/>
        <v>-7</v>
      </c>
      <c r="X2337">
        <f t="shared" ref="X2337:X2353" si="831">alfa/R2337/(vita)*(R2337+SQRT(1-(vita*(R2337)*ABS(U2337/alfa)+COS(ASIN(R2337)))^2))</f>
        <v>-9.3833939954901346</v>
      </c>
      <c r="Z2337">
        <f t="shared" si="783"/>
        <v>-0.64278760968653925</v>
      </c>
      <c r="AA2337">
        <f t="shared" ref="AA2337:AA2353" si="832">vita*SIN($E$101)/alfa*(ABS($B2337))+ABS(COS($E$101))</f>
        <v>-3.9648723641739512</v>
      </c>
      <c r="AB2337">
        <f t="shared" si="784"/>
        <v>184</v>
      </c>
      <c r="AC2337">
        <f t="shared" si="785"/>
        <v>-10</v>
      </c>
      <c r="AE2337">
        <f t="shared" ref="AE2337:AE2353" si="833">alfa/Z2337/(vita)*(Z2337+SQRT(1-(vita*(Z2337)*ABS(AC2337/alfa)+COS(ASIN(Z2337)))^2))</f>
        <v>-8.4794981488239323</v>
      </c>
      <c r="AG2337">
        <f t="shared" si="786"/>
        <v>-0.76604444311897801</v>
      </c>
      <c r="AH2337">
        <f t="shared" ref="AH2337:AH2353" si="834">vita*SIN($F$101)/alfa*(ABS($B2337))+ABS(COS($F$101))</f>
        <v>-4.9952994916691384</v>
      </c>
      <c r="AJ2337">
        <f t="shared" si="787"/>
        <v>-12</v>
      </c>
      <c r="AL2337">
        <f t="shared" ref="AL2337:AL2353" si="835">alfa/AG2337/(vita)*(AG2337+SQRT(1-(vita*(AG2337)*ABS(AJ2337/alfa)+COS(ASIN(AG2337)))^2))</f>
        <v>-6.3761020317433292</v>
      </c>
      <c r="AN2337">
        <f t="shared" si="788"/>
        <v>-0.8660254037844386</v>
      </c>
      <c r="AO2337">
        <f t="shared" ref="AO2337:AO2353" si="836">vita*SIN($G$101)/alfa*(ABS($B2337))+ABS(COS($G$101))</f>
        <v>-5.8739469718534671</v>
      </c>
      <c r="AP2337">
        <f t="shared" ref="AP2337:AP2352" si="837">B2337</f>
        <v>184</v>
      </c>
      <c r="AQ2337">
        <f t="shared" si="789"/>
        <v>-15</v>
      </c>
      <c r="AS2337">
        <f t="shared" ref="AS2337:AS2353" si="838">alfa/AN2337/(vita)*(AN2337+SQRT(1-(vita*(AN2337)*ABS(AQ2337/alfa)+COS(ASIN(AN2337)))^2))</f>
        <v>-3.8619594257254026</v>
      </c>
      <c r="AU2337">
        <f t="shared" si="790"/>
        <v>-0.93969262078590832</v>
      </c>
      <c r="AV2337">
        <f t="shared" ref="AV2337:AV2353" si="839">vita*SIN($H$101)/alfa*(ABS($B2337))+ABS(COS($H$101))</f>
        <v>-6.5741175456586172</v>
      </c>
      <c r="AX2337">
        <f t="shared" si="791"/>
        <v>-18</v>
      </c>
      <c r="AZ2337">
        <f t="shared" ref="AZ2337:AZ2353" si="840">alfa/AU2337/(vita)*(AU2337+SQRT(1-(vita*(AU2337)*ABS(AX2337/alfa)+COS(ASIN(AU2337)))^2))</f>
        <v>-7.136236504873715E-2</v>
      </c>
      <c r="BB2337">
        <f t="shared" si="792"/>
        <v>-0.98480775301220802</v>
      </c>
      <c r="BC2337">
        <f t="shared" ref="BC2337:BC2353" si="841">vita*SIN($I$101)/alfa*(ABS($B2337))+ABS(COS($I$101))</f>
        <v>-7.0745368845029208</v>
      </c>
      <c r="BE2337">
        <f t="shared" si="793"/>
        <v>-21</v>
      </c>
      <c r="BG2337">
        <f t="shared" ref="BG2337:BG2353" si="842">alfa/BB2337/(vita)*(BB2337+SQRT(1-(vita*(BB2337)*ABS(BE2337/alfa)+COS(ASIN(BB2337)))^2))</f>
        <v>5.7868969256944878</v>
      </c>
      <c r="BI2337">
        <f t="shared" si="794"/>
        <v>0</v>
      </c>
      <c r="BJ2337">
        <f t="shared" ref="BJ2337:BJ2353" si="843">vita*SIN($J$101)/alfa*(ABS($B2337))+ABS(COS($J$101))</f>
        <v>1</v>
      </c>
      <c r="BL2337" t="e">
        <f t="shared" si="795"/>
        <v>#DIV/0!</v>
      </c>
      <c r="BN2337" t="e">
        <f t="shared" ref="BN2337:BN2353" si="844">alfa/BI2337/(vita)*(BI2337+SQRT(1-(vita*(BI2337)*ABS(BL2337/alfa)+COS(ASIN(BI2337)))^2))</f>
        <v>#DIV/0!</v>
      </c>
      <c r="EL2337">
        <v>184</v>
      </c>
      <c r="EM2337">
        <f t="shared" ref="EM2337:EM2353" si="845">alfa/vita/EQ2337*((EP$1952*EXP(-2*vita*EN2337)-1)/(EP$1952*EXP(-2*vita*EN2337)+1)-COS(RADIANS(EQ$1951*10)))</f>
        <v>-285.7513075690336</v>
      </c>
      <c r="EN2337">
        <f t="shared" si="796"/>
        <v>3.8399999999999621</v>
      </c>
      <c r="EO2337" s="8">
        <f t="shared" si="797"/>
        <v>2</v>
      </c>
      <c r="EQ2337">
        <f t="shared" si="798"/>
        <v>0.17364817766693033</v>
      </c>
      <c r="ER2337">
        <f t="shared" ref="ER2337:ER2353" si="846">vita*SIN(RADIANS(EQ$1951*10))/alfa*(ABS($EO2337))+ABS(COS(RADIANS(EQ$1951*10)))</f>
        <v>0.9986996072255625</v>
      </c>
      <c r="ES2337">
        <f t="shared" ref="ES2337:ES2353" si="847">-1/EQ2337*alfa/vita*SQRT(1-(vita*EO2337/alfa*EQ2337-COS(RADIANS(EQ$1951*10)))^2)+alfa/vita</f>
        <v>-9.4692352970264508</v>
      </c>
      <c r="ET2337">
        <f t="shared" si="823"/>
        <v>17.660257631345079</v>
      </c>
      <c r="EU2337" s="8">
        <f t="shared" si="799"/>
        <v>4</v>
      </c>
      <c r="EW2337">
        <f t="shared" si="800"/>
        <v>0.34202014332566871</v>
      </c>
      <c r="EX2337">
        <f t="shared" ref="EX2337:EX2353" si="848">vita*EW2337/alfa*ABS(EU2337)+ABS(COS(RADIANS(EW$1951*10)))</f>
        <v>0.99441584371801539</v>
      </c>
      <c r="EZ2337">
        <f t="shared" ref="EZ2337:EZ2353" si="849">IF(EX2337&lt;=1,1/vita*(alfa-alfa/EW2337*SQRT(1-EX2337^2)),"")</f>
        <v>17.286082959411889</v>
      </c>
      <c r="FB2337" s="8">
        <f t="shared" si="818"/>
        <v>6</v>
      </c>
      <c r="FD2337">
        <f t="shared" si="801"/>
        <v>0.49999999999999994</v>
      </c>
      <c r="FE2337">
        <f t="shared" ref="FE2337:FE2353" si="850">vita*FD2337/alfa*ABS(FB2337)+ABS(COS(RADIANS(FD$1951*10)))</f>
        <v>0.9860254037844387</v>
      </c>
      <c r="FG2337">
        <f t="shared" ref="FG2337:FG2353" si="851">IF(FE2337&lt;=1,1/vita*(alfa-alfa/FD2337*SQRT(1-FE2337^2)),"")</f>
        <v>16.670248639404857</v>
      </c>
      <c r="FI2337" s="8">
        <f t="shared" si="802"/>
        <v>9</v>
      </c>
      <c r="FK2337">
        <f t="shared" si="803"/>
        <v>0.64278760968653925</v>
      </c>
      <c r="FL2337">
        <f t="shared" ref="FL2337:FL2353" si="852">vita*FK2337/alfa*ABS(FI2337)+ABS(COS(RADIANS(FK$1951*10)))</f>
        <v>0.9974479826061321</v>
      </c>
      <c r="FN2337">
        <f t="shared" ref="FN2337:FN2353" si="853">IF(FL2337&lt;=1,1/vita*(alfa-alfa/FK2337*SQRT(1-FL2337^2)),"")</f>
        <v>22.223152266939049</v>
      </c>
      <c r="FP2337" s="8">
        <f t="shared" si="804"/>
        <v>11</v>
      </c>
      <c r="FQ2337" s="8">
        <f t="shared" si="805"/>
        <v>53</v>
      </c>
      <c r="FR2337">
        <f t="shared" si="806"/>
        <v>0.76604444311897801</v>
      </c>
      <c r="FS2337">
        <f t="shared" ref="FS2337:FS2353" si="854">vita*FR2337/alfa*ABS(FP2337)+ABS(COS(RADIANS(FR$1951*10)))</f>
        <v>0.97984716465888966</v>
      </c>
      <c r="FT2337" t="e">
        <f t="shared" ref="FT2337:FT2353" si="855">alfa/FR2337/(vita)*(FR2337-SQRT(1-(vita*(FR2337)*ABS(FQ2337/alfa)+COS(ASIN(FR2337)))^2))</f>
        <v>#NUM!</v>
      </c>
      <c r="FU2337" t="e">
        <f t="shared" si="807"/>
        <v>#NUM!</v>
      </c>
      <c r="FW2337" s="8">
        <f t="shared" si="808"/>
        <v>14</v>
      </c>
      <c r="FY2337">
        <f t="shared" si="809"/>
        <v>0.8660254037844386</v>
      </c>
      <c r="FZ2337">
        <f t="shared" ref="FZ2337:FZ2352" si="856">vita*FY2337/alfa*ABS(FW2337)+ABS(COS(RADIANS(FY$1951*10)))</f>
        <v>0.98497422611928565</v>
      </c>
      <c r="GB2337">
        <f t="shared" ref="GB2337:GB2352" si="857">IF(FZ2337&lt;=1,1/vita*(alfa-alfa/FY2337*SQRT(1-FZ2337^2)),"")</f>
        <v>20.014539984388406</v>
      </c>
      <c r="GD2337" s="8">
        <f t="shared" si="810"/>
        <v>17</v>
      </c>
      <c r="GF2337">
        <f t="shared" si="811"/>
        <v>0.93969262078590832</v>
      </c>
      <c r="GG2337">
        <f t="shared" ref="GG2337:GG2352" si="858">vita*GF2337/alfa*ABS(GD2337)+ABS(COS(RADIANS(GF$1951*10)))</f>
        <v>0.98101112546008662</v>
      </c>
      <c r="GI2337">
        <f t="shared" ref="GI2337:GI2352" si="859">IF(GG2337&lt;=1,1/vita*(alfa-alfa/GF2337*SQRT(1-GG2337^2)),"")</f>
        <v>19.840028985185313</v>
      </c>
      <c r="GK2337" s="8">
        <f t="shared" si="812"/>
        <v>20</v>
      </c>
      <c r="GM2337">
        <f t="shared" si="813"/>
        <v>0.98480775301220802</v>
      </c>
      <c r="GN2337">
        <f t="shared" ref="GN2337:GN2352" si="860">vita*GM2337/alfa*ABS(GK2337)+ABS(COS(RADIANS(GM$1951*10)))</f>
        <v>0.96149438007669685</v>
      </c>
      <c r="GP2337">
        <f t="shared" ref="GP2337:GP2352" si="861">IF(GN2337&lt;=1,1/vita*(alfa-alfa/GM2337*SQRT(1-GN2337^2)),"")</f>
        <v>18.023394859135646</v>
      </c>
      <c r="GR2337" s="8">
        <f t="shared" si="814"/>
        <v>20</v>
      </c>
      <c r="GT2337">
        <f t="shared" si="815"/>
        <v>0.98480775301220802</v>
      </c>
      <c r="GU2337">
        <f t="shared" ref="GU2337:GU2352" si="862">vita*GT2337/alfa*ABS(GR2337)+ABS(COS(RADIANS(GT$1951*10)))</f>
        <v>0.96149438007669685</v>
      </c>
      <c r="GW2337">
        <f t="shared" ref="GW2337:GW2352" si="863">IF(GU2337&lt;=1,1/vita*(alfa-alfa/GT2337*SQRT(1-GU2337^2)),"")</f>
        <v>18.023394859135646</v>
      </c>
      <c r="GY2337" s="8">
        <f t="shared" si="816"/>
        <v>25</v>
      </c>
      <c r="HA2337">
        <f t="shared" si="817"/>
        <v>1</v>
      </c>
      <c r="HB2337">
        <f t="shared" ref="HB2337:HB2352" si="864">vita*HA2337/alfa*ABS(GY2337)+ABS(COS(RADIANS(HA$1951*10)))</f>
        <v>1</v>
      </c>
      <c r="HD2337">
        <f t="shared" ref="HD2337:HD2352" si="865">IF(HB2337&lt;=1,1/vita*(alfa-alfa/HA2337*SQRT(1-HB2337^2)),"")</f>
        <v>25</v>
      </c>
    </row>
    <row r="2338" spans="1:212" x14ac:dyDescent="0.2">
      <c r="A2338">
        <v>185</v>
      </c>
      <c r="B2338">
        <f t="shared" si="825"/>
        <v>185</v>
      </c>
      <c r="C2338">
        <f t="shared" si="821"/>
        <v>-0.17364817766693033</v>
      </c>
      <c r="D2338">
        <f t="shared" si="824"/>
        <v>0.96396997169217635</v>
      </c>
      <c r="E2338">
        <f t="shared" ref="E2338:E2353" si="866">IF($B2338&lt;-ABS(E$1948),-ABS(E$1948),IF($B2338&gt;ABS(E$1948),ABS(E$1948),$B2338))</f>
        <v>3</v>
      </c>
      <c r="G2338">
        <f t="shared" si="826"/>
        <v>-13.297418619832047</v>
      </c>
      <c r="M2338">
        <f t="shared" si="819"/>
        <v>-0.34202014332566871</v>
      </c>
      <c r="N2338">
        <f t="shared" si="827"/>
        <v>0.8712885921207747</v>
      </c>
      <c r="O2338">
        <f t="shared" ref="O2338:O2353" si="867">IF(ABS($B2338)&gt;$O$1948,SIGN($B2338)*$O$1948,$B2338)</f>
        <v>-5</v>
      </c>
      <c r="P2338">
        <f t="shared" si="828"/>
        <v>-10.872961333902383</v>
      </c>
      <c r="Q2338">
        <f t="shared" si="829"/>
        <v>-10.872961333902385</v>
      </c>
      <c r="R2338">
        <f t="shared" si="820"/>
        <v>-0.49999999999999994</v>
      </c>
      <c r="S2338">
        <f t="shared" si="830"/>
        <v>-2.8339745962155605</v>
      </c>
      <c r="U2338">
        <f t="shared" ref="U2338:U2353" si="868">IF(ABS($B2338)&gt;T$1948,SIGN($B2338)*$T$1948,$B2338)</f>
        <v>-7</v>
      </c>
      <c r="X2338">
        <f t="shared" si="831"/>
        <v>-9.3833939954901346</v>
      </c>
      <c r="Z2338">
        <f t="shared" ref="Z2338:Z2353" si="869">(SIN($E$101))</f>
        <v>-0.64278760968653925</v>
      </c>
      <c r="AA2338">
        <f t="shared" si="832"/>
        <v>-3.9905838685614121</v>
      </c>
      <c r="AB2338">
        <f t="shared" ref="AB2338:AB2353" si="870">B2338</f>
        <v>185</v>
      </c>
      <c r="AC2338">
        <f t="shared" ref="AC2338:AC2353" si="871">IF(ABS($B2338)&gt;$AB$1948,SIGN($B2338)*$AB$1948,$B2338)</f>
        <v>-10</v>
      </c>
      <c r="AE2338">
        <f t="shared" si="833"/>
        <v>-8.4794981488239323</v>
      </c>
      <c r="AG2338">
        <f t="shared" ref="AG2338:AG2353" si="872">(SIN($F$101))</f>
        <v>-0.76604444311897801</v>
      </c>
      <c r="AH2338">
        <f t="shared" si="834"/>
        <v>-5.025941269393897</v>
      </c>
      <c r="AJ2338">
        <f t="shared" ref="AJ2338:AJ2353" si="873">IF(ABS($B2338)&gt;$AI$1948,SIGN($B2338)*$AI$1948,$B2338)</f>
        <v>-12</v>
      </c>
      <c r="AL2338">
        <f t="shared" si="835"/>
        <v>-6.3761020317433292</v>
      </c>
      <c r="AN2338">
        <f t="shared" ref="AN2338:AN2353" si="874">(SIN($G$101))</f>
        <v>-0.8660254037844386</v>
      </c>
      <c r="AO2338">
        <f t="shared" si="836"/>
        <v>-5.9085879880048449</v>
      </c>
      <c r="AP2338">
        <f t="shared" si="837"/>
        <v>185</v>
      </c>
      <c r="AQ2338">
        <f t="shared" ref="AQ2338:AQ2353" si="875">IF(ABS($B2338)&gt;$AP$1948,SIGN($B2338)*$AP$1948,$B2338)</f>
        <v>-15</v>
      </c>
      <c r="AS2338">
        <f t="shared" si="838"/>
        <v>-3.8619594257254026</v>
      </c>
      <c r="AU2338">
        <f t="shared" ref="AU2338:AU2353" si="876">(SIN($H$101))</f>
        <v>-0.93969262078590832</v>
      </c>
      <c r="AV2338">
        <f t="shared" si="839"/>
        <v>-6.6117052504900533</v>
      </c>
      <c r="AX2338">
        <f t="shared" ref="AX2338:AX2353" si="877">IF(ABS($B2338)&gt;$AW$1948,SIGN($B2338)*$AW$1948,$B2338)</f>
        <v>-18</v>
      </c>
      <c r="AZ2338">
        <f t="shared" si="840"/>
        <v>-7.136236504873715E-2</v>
      </c>
      <c r="BB2338">
        <f t="shared" ref="BB2338:BB2353" si="878">(SIN($I$101))</f>
        <v>-0.98480775301220802</v>
      </c>
      <c r="BC2338">
        <f t="shared" si="841"/>
        <v>-7.1139291946234096</v>
      </c>
      <c r="BE2338">
        <f t="shared" ref="BE2338:BE2353" si="879">IF(ABS($B2338)&gt;$BD$1948,SIGN($B2338)*$BD$1948,$B2338)</f>
        <v>-21</v>
      </c>
      <c r="BG2338">
        <f t="shared" si="842"/>
        <v>5.7868969256944878</v>
      </c>
      <c r="BI2338">
        <f t="shared" ref="BI2338:BI2353" si="880">(SIN($J$101))</f>
        <v>0</v>
      </c>
      <c r="BJ2338">
        <f t="shared" si="843"/>
        <v>1</v>
      </c>
      <c r="BL2338" t="e">
        <f t="shared" ref="BL2338:BL2353" si="881">IF(ABS($B2338)&gt;$BK$1948,SIGN($B2338)*$BK$1948,$B2338)</f>
        <v>#DIV/0!</v>
      </c>
      <c r="BN2338" t="e">
        <f t="shared" si="844"/>
        <v>#DIV/0!</v>
      </c>
      <c r="EL2338">
        <v>185</v>
      </c>
      <c r="EM2338">
        <f t="shared" si="845"/>
        <v>-285.7513075690336</v>
      </c>
      <c r="EN2338">
        <f t="shared" ref="EN2338:EN2353" si="882">EN2337+dt</f>
        <v>3.8499999999999619</v>
      </c>
      <c r="EO2338" s="8">
        <f t="shared" ref="EO2338:EO2353" si="883">IF($B2338&lt;-ABS(EO$1948),-ABS(EO$1948),IF($B2338&gt;ABS(EO$1948),ABS(EO$1948),$B2338))</f>
        <v>2</v>
      </c>
      <c r="EQ2338">
        <f t="shared" ref="EQ2338:EQ2353" si="884">(SIN(RADIANS(EQ$1951*10)))</f>
        <v>0.17364817766693033</v>
      </c>
      <c r="ER2338">
        <f t="shared" si="846"/>
        <v>0.9986996072255625</v>
      </c>
      <c r="ES2338">
        <f t="shared" si="847"/>
        <v>-9.4692352970264508</v>
      </c>
      <c r="ET2338">
        <f t="shared" si="823"/>
        <v>17.660257631345079</v>
      </c>
      <c r="EU2338" s="8">
        <f t="shared" ref="EU2338:EU2353" si="885">IF($B2338&lt;-ABS(EU$1948),-ABS(EU$1948),IF($B2338&gt;ABS(EU$1948),ABS(EU$1948),$B2338))</f>
        <v>4</v>
      </c>
      <c r="EW2338">
        <f t="shared" ref="EW2338:EW2353" si="886">(SIN(RADIANS(EW$1951*10)))</f>
        <v>0.34202014332566871</v>
      </c>
      <c r="EX2338">
        <f t="shared" si="848"/>
        <v>0.99441584371801539</v>
      </c>
      <c r="EZ2338">
        <f t="shared" si="849"/>
        <v>17.286082959411889</v>
      </c>
      <c r="FB2338" s="8">
        <f t="shared" si="818"/>
        <v>6</v>
      </c>
      <c r="FD2338">
        <f t="shared" ref="FD2338:FD2353" si="887">(SIN(RADIANS(FD$1951*10)))</f>
        <v>0.49999999999999994</v>
      </c>
      <c r="FE2338">
        <f t="shared" si="850"/>
        <v>0.9860254037844387</v>
      </c>
      <c r="FG2338">
        <f t="shared" si="851"/>
        <v>16.670248639404857</v>
      </c>
      <c r="FI2338" s="8">
        <f t="shared" ref="FI2338:FI2353" si="888">IF($B2338&lt;-ABS(FI$1948),-ABS(FI$1948),IF($B2338&gt;ABS(FI$1948),ABS(FI$1948),$B2338))</f>
        <v>9</v>
      </c>
      <c r="FK2338">
        <f t="shared" ref="FK2338:FK2353" si="889">(SIN(RADIANS(FK$1951*10)))</f>
        <v>0.64278760968653925</v>
      </c>
      <c r="FL2338">
        <f t="shared" si="852"/>
        <v>0.9974479826061321</v>
      </c>
      <c r="FN2338">
        <f t="shared" si="853"/>
        <v>22.223152266939049</v>
      </c>
      <c r="FP2338" s="8">
        <f t="shared" ref="FP2338:FP2353" si="890">IF($B2338&lt;-ABS(FP$1948),-ABS(FP$1948),IF($B2338&gt;ABS(FP$1948),ABS(FP$1948),$B2338))</f>
        <v>11</v>
      </c>
      <c r="FQ2338" s="8">
        <f t="shared" ref="FQ2338:FQ2353" si="891">IF($B2338&lt;-ABS($FS$1944),-ABS($FS$1944),IF($B2338&gt;ABS($FS$1944),ABS($FS$1944),$B2338))</f>
        <v>53</v>
      </c>
      <c r="FR2338">
        <f t="shared" ref="FR2338:FR2353" si="892">(SIN(RADIANS(FR$1951*10)))</f>
        <v>0.76604444311897801</v>
      </c>
      <c r="FS2338">
        <f t="shared" si="854"/>
        <v>0.97984716465888966</v>
      </c>
      <c r="FT2338" t="e">
        <f t="shared" si="855"/>
        <v>#NUM!</v>
      </c>
      <c r="FU2338" t="e">
        <f t="shared" ref="FU2338:FU2353" si="893">FT2338</f>
        <v>#NUM!</v>
      </c>
      <c r="FW2338" s="8">
        <f t="shared" ref="FW2338:FW2352" si="894">IF($B2338&lt;-ABS(FW$1948),-ABS(FW$1948),IF($B2338&gt;ABS(FW$1948),ABS(FW$1948),$B2338))</f>
        <v>14</v>
      </c>
      <c r="FY2338">
        <f t="shared" ref="FY2338:FY2352" si="895">(SIN(RADIANS(FY$1951*10)))</f>
        <v>0.8660254037844386</v>
      </c>
      <c r="FZ2338">
        <f t="shared" si="856"/>
        <v>0.98497422611928565</v>
      </c>
      <c r="GB2338">
        <f t="shared" si="857"/>
        <v>20.014539984388406</v>
      </c>
      <c r="GD2338" s="8">
        <f t="shared" ref="GD2338:GD2352" si="896">IF($B2338&lt;-ABS(GD$1948),-ABS(GD$1948),IF($B2338&gt;ABS(GD$1948),ABS(GD$1948),$B2338))</f>
        <v>17</v>
      </c>
      <c r="GF2338">
        <f t="shared" ref="GF2338:GF2352" si="897">(SIN(RADIANS(GF$1951*10)))</f>
        <v>0.93969262078590832</v>
      </c>
      <c r="GG2338">
        <f t="shared" si="858"/>
        <v>0.98101112546008662</v>
      </c>
      <c r="GI2338">
        <f t="shared" si="859"/>
        <v>19.840028985185313</v>
      </c>
      <c r="GK2338" s="8">
        <f t="shared" ref="GK2338:GK2352" si="898">IF($B2338&lt;-ABS(GK$1948),-ABS(GK$1948),IF($B2338&gt;ABS(GK$1948),ABS(GK$1948),$B2338))</f>
        <v>20</v>
      </c>
      <c r="GM2338">
        <f t="shared" ref="GM2338:GM2352" si="899">(SIN(RADIANS(GM$1951*10)))</f>
        <v>0.98480775301220802</v>
      </c>
      <c r="GN2338">
        <f t="shared" si="860"/>
        <v>0.96149438007669685</v>
      </c>
      <c r="GP2338">
        <f t="shared" si="861"/>
        <v>18.023394859135646</v>
      </c>
      <c r="GR2338" s="8">
        <f t="shared" ref="GR2338:GR2352" si="900">IF($B2338&lt;-ABS(GR$1948),-ABS(GR$1948),IF($B2338&gt;ABS(GR$1948),ABS(GR$1948),$B2338))</f>
        <v>20</v>
      </c>
      <c r="GT2338">
        <f t="shared" ref="GT2338:GT2352" si="901">(SIN(RADIANS(GT$1951*10)))</f>
        <v>0.98480775301220802</v>
      </c>
      <c r="GU2338">
        <f t="shared" si="862"/>
        <v>0.96149438007669685</v>
      </c>
      <c r="GW2338">
        <f t="shared" si="863"/>
        <v>18.023394859135646</v>
      </c>
      <c r="GY2338" s="8">
        <f t="shared" ref="GY2338:GY2352" si="902">IF($B2338&lt;-ABS(GY$1948),-ABS(GY$1948),IF($B2338&gt;ABS(GY$1948),ABS(GY$1948),$B2338))</f>
        <v>25</v>
      </c>
      <c r="HA2338">
        <f t="shared" ref="HA2338:HA2352" si="903">(SIN(RADIANS(HA$1951*10)))</f>
        <v>1</v>
      </c>
      <c r="HB2338">
        <f t="shared" si="864"/>
        <v>1</v>
      </c>
      <c r="HD2338">
        <f t="shared" si="865"/>
        <v>25</v>
      </c>
    </row>
    <row r="2339" spans="1:212" x14ac:dyDescent="0.2">
      <c r="A2339">
        <v>186</v>
      </c>
      <c r="B2339">
        <f t="shared" si="825"/>
        <v>186</v>
      </c>
      <c r="C2339">
        <f t="shared" si="821"/>
        <v>-0.17364817766693033</v>
      </c>
      <c r="D2339">
        <f t="shared" si="824"/>
        <v>0.96396997169217635</v>
      </c>
      <c r="E2339">
        <f t="shared" si="866"/>
        <v>3</v>
      </c>
      <c r="G2339">
        <f t="shared" si="826"/>
        <v>-13.297418619832047</v>
      </c>
      <c r="M2339">
        <f t="shared" si="819"/>
        <v>-0.34202014332566871</v>
      </c>
      <c r="N2339">
        <f t="shared" si="827"/>
        <v>0.8712885921207747</v>
      </c>
      <c r="O2339">
        <f t="shared" si="867"/>
        <v>-5</v>
      </c>
      <c r="P2339">
        <f t="shared" si="828"/>
        <v>-10.872961333902383</v>
      </c>
      <c r="Q2339">
        <f t="shared" si="829"/>
        <v>-10.872961333902385</v>
      </c>
      <c r="R2339">
        <f t="shared" si="820"/>
        <v>-0.49999999999999994</v>
      </c>
      <c r="S2339">
        <f t="shared" si="830"/>
        <v>-2.8539745962155605</v>
      </c>
      <c r="U2339">
        <f t="shared" si="868"/>
        <v>-7</v>
      </c>
      <c r="X2339">
        <f t="shared" si="831"/>
        <v>-9.3833939954901346</v>
      </c>
      <c r="Z2339">
        <f t="shared" si="869"/>
        <v>-0.64278760968653925</v>
      </c>
      <c r="AA2339">
        <f t="shared" si="832"/>
        <v>-4.016295372948874</v>
      </c>
      <c r="AB2339">
        <f t="shared" si="870"/>
        <v>186</v>
      </c>
      <c r="AC2339">
        <f t="shared" si="871"/>
        <v>-10</v>
      </c>
      <c r="AE2339">
        <f t="shared" si="833"/>
        <v>-8.4794981488239323</v>
      </c>
      <c r="AG2339">
        <f t="shared" si="872"/>
        <v>-0.76604444311897801</v>
      </c>
      <c r="AH2339">
        <f t="shared" si="834"/>
        <v>-5.0565830471186564</v>
      </c>
      <c r="AJ2339">
        <f t="shared" si="873"/>
        <v>-12</v>
      </c>
      <c r="AL2339">
        <f t="shared" si="835"/>
        <v>-6.3761020317433292</v>
      </c>
      <c r="AN2339">
        <f t="shared" si="874"/>
        <v>-0.8660254037844386</v>
      </c>
      <c r="AO2339">
        <f t="shared" si="836"/>
        <v>-5.9432290041562226</v>
      </c>
      <c r="AP2339">
        <f t="shared" si="837"/>
        <v>186</v>
      </c>
      <c r="AQ2339">
        <f t="shared" si="875"/>
        <v>-15</v>
      </c>
      <c r="AS2339">
        <f t="shared" si="838"/>
        <v>-3.8619594257254026</v>
      </c>
      <c r="AU2339">
        <f t="shared" si="876"/>
        <v>-0.93969262078590832</v>
      </c>
      <c r="AV2339">
        <f t="shared" si="839"/>
        <v>-6.6492929553214903</v>
      </c>
      <c r="AX2339">
        <f t="shared" si="877"/>
        <v>-18</v>
      </c>
      <c r="AZ2339">
        <f t="shared" si="840"/>
        <v>-7.136236504873715E-2</v>
      </c>
      <c r="BB2339">
        <f t="shared" si="878"/>
        <v>-0.98480775301220802</v>
      </c>
      <c r="BC2339">
        <f t="shared" si="841"/>
        <v>-7.1533215047438974</v>
      </c>
      <c r="BE2339">
        <f t="shared" si="879"/>
        <v>-21</v>
      </c>
      <c r="BG2339">
        <f t="shared" si="842"/>
        <v>5.7868969256944878</v>
      </c>
      <c r="BI2339">
        <f t="shared" si="880"/>
        <v>0</v>
      </c>
      <c r="BJ2339">
        <f t="shared" si="843"/>
        <v>1</v>
      </c>
      <c r="BL2339" t="e">
        <f t="shared" si="881"/>
        <v>#DIV/0!</v>
      </c>
      <c r="BN2339" t="e">
        <f t="shared" si="844"/>
        <v>#DIV/0!</v>
      </c>
      <c r="EL2339">
        <v>186</v>
      </c>
      <c r="EM2339">
        <f t="shared" si="845"/>
        <v>-285.7513075690336</v>
      </c>
      <c r="EN2339">
        <f t="shared" si="882"/>
        <v>3.8599999999999617</v>
      </c>
      <c r="EO2339" s="8">
        <f t="shared" si="883"/>
        <v>2</v>
      </c>
      <c r="EQ2339">
        <f t="shared" si="884"/>
        <v>0.17364817766693033</v>
      </c>
      <c r="ER2339">
        <f t="shared" si="846"/>
        <v>0.9986996072255625</v>
      </c>
      <c r="ES2339">
        <f t="shared" si="847"/>
        <v>-9.4692352970264508</v>
      </c>
      <c r="ET2339">
        <f t="shared" si="823"/>
        <v>17.660257631345079</v>
      </c>
      <c r="EU2339" s="8">
        <f t="shared" si="885"/>
        <v>4</v>
      </c>
      <c r="EW2339">
        <f t="shared" si="886"/>
        <v>0.34202014332566871</v>
      </c>
      <c r="EX2339">
        <f t="shared" si="848"/>
        <v>0.99441584371801539</v>
      </c>
      <c r="EZ2339">
        <f t="shared" si="849"/>
        <v>17.286082959411889</v>
      </c>
      <c r="FB2339" s="8">
        <f t="shared" ref="FB2339:FB2353" si="904">IF($B2339&lt;-ABS(FB$1948),-ABS(FB$1948),IF($B2339&gt;ABS(FB$1948),ABS(FB$1948),$B2339))</f>
        <v>6</v>
      </c>
      <c r="FD2339">
        <f t="shared" si="887"/>
        <v>0.49999999999999994</v>
      </c>
      <c r="FE2339">
        <f t="shared" si="850"/>
        <v>0.9860254037844387</v>
      </c>
      <c r="FG2339">
        <f t="shared" si="851"/>
        <v>16.670248639404857</v>
      </c>
      <c r="FI2339" s="8">
        <f t="shared" si="888"/>
        <v>9</v>
      </c>
      <c r="FK2339">
        <f t="shared" si="889"/>
        <v>0.64278760968653925</v>
      </c>
      <c r="FL2339">
        <f t="shared" si="852"/>
        <v>0.9974479826061321</v>
      </c>
      <c r="FN2339">
        <f t="shared" si="853"/>
        <v>22.223152266939049</v>
      </c>
      <c r="FP2339" s="8">
        <f t="shared" si="890"/>
        <v>11</v>
      </c>
      <c r="FQ2339" s="8">
        <f t="shared" si="891"/>
        <v>53</v>
      </c>
      <c r="FR2339">
        <f t="shared" si="892"/>
        <v>0.76604444311897801</v>
      </c>
      <c r="FS2339">
        <f t="shared" si="854"/>
        <v>0.97984716465888966</v>
      </c>
      <c r="FT2339" t="e">
        <f t="shared" si="855"/>
        <v>#NUM!</v>
      </c>
      <c r="FU2339" t="e">
        <f t="shared" si="893"/>
        <v>#NUM!</v>
      </c>
      <c r="FW2339" s="8">
        <f t="shared" si="894"/>
        <v>14</v>
      </c>
      <c r="FY2339">
        <f t="shared" si="895"/>
        <v>0.8660254037844386</v>
      </c>
      <c r="FZ2339">
        <f t="shared" si="856"/>
        <v>0.98497422611928565</v>
      </c>
      <c r="GB2339">
        <f t="shared" si="857"/>
        <v>20.014539984388406</v>
      </c>
      <c r="GD2339" s="8">
        <f t="shared" si="896"/>
        <v>17</v>
      </c>
      <c r="GF2339">
        <f t="shared" si="897"/>
        <v>0.93969262078590832</v>
      </c>
      <c r="GG2339">
        <f t="shared" si="858"/>
        <v>0.98101112546008662</v>
      </c>
      <c r="GI2339">
        <f t="shared" si="859"/>
        <v>19.840028985185313</v>
      </c>
      <c r="GK2339" s="8">
        <f t="shared" si="898"/>
        <v>20</v>
      </c>
      <c r="GM2339">
        <f t="shared" si="899"/>
        <v>0.98480775301220802</v>
      </c>
      <c r="GN2339">
        <f t="shared" si="860"/>
        <v>0.96149438007669685</v>
      </c>
      <c r="GP2339">
        <f t="shared" si="861"/>
        <v>18.023394859135646</v>
      </c>
      <c r="GR2339" s="8">
        <f t="shared" si="900"/>
        <v>20</v>
      </c>
      <c r="GT2339">
        <f t="shared" si="901"/>
        <v>0.98480775301220802</v>
      </c>
      <c r="GU2339">
        <f t="shared" si="862"/>
        <v>0.96149438007669685</v>
      </c>
      <c r="GW2339">
        <f t="shared" si="863"/>
        <v>18.023394859135646</v>
      </c>
      <c r="GY2339" s="8">
        <f t="shared" si="902"/>
        <v>25</v>
      </c>
      <c r="HA2339">
        <f t="shared" si="903"/>
        <v>1</v>
      </c>
      <c r="HB2339">
        <f t="shared" si="864"/>
        <v>1</v>
      </c>
      <c r="HD2339">
        <f t="shared" si="865"/>
        <v>25</v>
      </c>
    </row>
    <row r="2340" spans="1:212" x14ac:dyDescent="0.2">
      <c r="A2340">
        <v>187</v>
      </c>
      <c r="B2340">
        <f t="shared" si="825"/>
        <v>187</v>
      </c>
      <c r="C2340">
        <f t="shared" si="821"/>
        <v>-0.17364817766693033</v>
      </c>
      <c r="D2340">
        <f t="shared" si="824"/>
        <v>0.96396997169217635</v>
      </c>
      <c r="E2340">
        <f t="shared" si="866"/>
        <v>3</v>
      </c>
      <c r="G2340">
        <f t="shared" si="826"/>
        <v>-13.297418619832047</v>
      </c>
      <c r="M2340">
        <f t="shared" si="819"/>
        <v>-0.34202014332566871</v>
      </c>
      <c r="N2340">
        <f t="shared" si="827"/>
        <v>0.8712885921207747</v>
      </c>
      <c r="O2340">
        <f t="shared" si="867"/>
        <v>-5</v>
      </c>
      <c r="P2340">
        <f t="shared" si="828"/>
        <v>-10.872961333902383</v>
      </c>
      <c r="Q2340">
        <f t="shared" si="829"/>
        <v>-10.872961333902385</v>
      </c>
      <c r="R2340">
        <f t="shared" si="820"/>
        <v>-0.49999999999999994</v>
      </c>
      <c r="S2340">
        <f t="shared" si="830"/>
        <v>-2.8739745962155605</v>
      </c>
      <c r="U2340">
        <f t="shared" si="868"/>
        <v>-7</v>
      </c>
      <c r="X2340">
        <f t="shared" si="831"/>
        <v>-9.3833939954901346</v>
      </c>
      <c r="Z2340">
        <f t="shared" si="869"/>
        <v>-0.64278760968653925</v>
      </c>
      <c r="AA2340">
        <f t="shared" si="832"/>
        <v>-4.0420068773363358</v>
      </c>
      <c r="AB2340">
        <f t="shared" si="870"/>
        <v>187</v>
      </c>
      <c r="AC2340">
        <f t="shared" si="871"/>
        <v>-10</v>
      </c>
      <c r="AE2340">
        <f t="shared" si="833"/>
        <v>-8.4794981488239323</v>
      </c>
      <c r="AG2340">
        <f t="shared" si="872"/>
        <v>-0.76604444311897801</v>
      </c>
      <c r="AH2340">
        <f t="shared" si="834"/>
        <v>-5.0872248248434158</v>
      </c>
      <c r="AJ2340">
        <f t="shared" si="873"/>
        <v>-12</v>
      </c>
      <c r="AL2340">
        <f t="shared" si="835"/>
        <v>-6.3761020317433292</v>
      </c>
      <c r="AN2340">
        <f t="shared" si="874"/>
        <v>-0.8660254037844386</v>
      </c>
      <c r="AO2340">
        <f t="shared" si="836"/>
        <v>-5.9778700203075994</v>
      </c>
      <c r="AP2340">
        <f t="shared" si="837"/>
        <v>187</v>
      </c>
      <c r="AQ2340">
        <f t="shared" si="875"/>
        <v>-15</v>
      </c>
      <c r="AS2340">
        <f t="shared" si="838"/>
        <v>-3.8619594257254026</v>
      </c>
      <c r="AU2340">
        <f t="shared" si="876"/>
        <v>-0.93969262078590832</v>
      </c>
      <c r="AV2340">
        <f t="shared" si="839"/>
        <v>-6.6868806601529265</v>
      </c>
      <c r="AX2340">
        <f t="shared" si="877"/>
        <v>-18</v>
      </c>
      <c r="AZ2340">
        <f t="shared" si="840"/>
        <v>-7.136236504873715E-2</v>
      </c>
      <c r="BB2340">
        <f t="shared" si="878"/>
        <v>-0.98480775301220802</v>
      </c>
      <c r="BC2340">
        <f t="shared" si="841"/>
        <v>-7.1927138148643861</v>
      </c>
      <c r="BE2340">
        <f t="shared" si="879"/>
        <v>-21</v>
      </c>
      <c r="BG2340">
        <f t="shared" si="842"/>
        <v>5.7868969256944878</v>
      </c>
      <c r="BI2340">
        <f t="shared" si="880"/>
        <v>0</v>
      </c>
      <c r="BJ2340">
        <f t="shared" si="843"/>
        <v>1</v>
      </c>
      <c r="BL2340" t="e">
        <f t="shared" si="881"/>
        <v>#DIV/0!</v>
      </c>
      <c r="BN2340" t="e">
        <f t="shared" si="844"/>
        <v>#DIV/0!</v>
      </c>
      <c r="EL2340">
        <v>187</v>
      </c>
      <c r="EM2340">
        <f t="shared" si="845"/>
        <v>-285.7513075690336</v>
      </c>
      <c r="EN2340">
        <f t="shared" si="882"/>
        <v>3.8699999999999615</v>
      </c>
      <c r="EO2340" s="8">
        <f t="shared" si="883"/>
        <v>2</v>
      </c>
      <c r="EQ2340">
        <f t="shared" si="884"/>
        <v>0.17364817766693033</v>
      </c>
      <c r="ER2340">
        <f t="shared" si="846"/>
        <v>0.9986996072255625</v>
      </c>
      <c r="ES2340">
        <f t="shared" si="847"/>
        <v>-9.4692352970264508</v>
      </c>
      <c r="ET2340">
        <f t="shared" si="823"/>
        <v>17.660257631345079</v>
      </c>
      <c r="EU2340" s="8">
        <f t="shared" si="885"/>
        <v>4</v>
      </c>
      <c r="EW2340">
        <f t="shared" si="886"/>
        <v>0.34202014332566871</v>
      </c>
      <c r="EX2340">
        <f t="shared" si="848"/>
        <v>0.99441584371801539</v>
      </c>
      <c r="EZ2340">
        <f t="shared" si="849"/>
        <v>17.286082959411889</v>
      </c>
      <c r="FB2340" s="8">
        <f t="shared" si="904"/>
        <v>6</v>
      </c>
      <c r="FD2340">
        <f t="shared" si="887"/>
        <v>0.49999999999999994</v>
      </c>
      <c r="FE2340">
        <f t="shared" si="850"/>
        <v>0.9860254037844387</v>
      </c>
      <c r="FG2340">
        <f t="shared" si="851"/>
        <v>16.670248639404857</v>
      </c>
      <c r="FI2340" s="8">
        <f t="shared" si="888"/>
        <v>9</v>
      </c>
      <c r="FK2340">
        <f t="shared" si="889"/>
        <v>0.64278760968653925</v>
      </c>
      <c r="FL2340">
        <f t="shared" si="852"/>
        <v>0.9974479826061321</v>
      </c>
      <c r="FN2340">
        <f t="shared" si="853"/>
        <v>22.223152266939049</v>
      </c>
      <c r="FP2340" s="8">
        <f t="shared" si="890"/>
        <v>11</v>
      </c>
      <c r="FQ2340" s="8">
        <f t="shared" si="891"/>
        <v>53</v>
      </c>
      <c r="FR2340">
        <f t="shared" si="892"/>
        <v>0.76604444311897801</v>
      </c>
      <c r="FS2340">
        <f t="shared" si="854"/>
        <v>0.97984716465888966</v>
      </c>
      <c r="FT2340" t="e">
        <f t="shared" si="855"/>
        <v>#NUM!</v>
      </c>
      <c r="FU2340" t="e">
        <f t="shared" si="893"/>
        <v>#NUM!</v>
      </c>
      <c r="FW2340" s="8">
        <f t="shared" si="894"/>
        <v>14</v>
      </c>
      <c r="FY2340">
        <f t="shared" si="895"/>
        <v>0.8660254037844386</v>
      </c>
      <c r="FZ2340">
        <f t="shared" si="856"/>
        <v>0.98497422611928565</v>
      </c>
      <c r="GB2340">
        <f t="shared" si="857"/>
        <v>20.014539984388406</v>
      </c>
      <c r="GD2340" s="8">
        <f t="shared" si="896"/>
        <v>17</v>
      </c>
      <c r="GF2340">
        <f t="shared" si="897"/>
        <v>0.93969262078590832</v>
      </c>
      <c r="GG2340">
        <f t="shared" si="858"/>
        <v>0.98101112546008662</v>
      </c>
      <c r="GI2340">
        <f t="shared" si="859"/>
        <v>19.840028985185313</v>
      </c>
      <c r="GK2340" s="8">
        <f t="shared" si="898"/>
        <v>20</v>
      </c>
      <c r="GM2340">
        <f t="shared" si="899"/>
        <v>0.98480775301220802</v>
      </c>
      <c r="GN2340">
        <f t="shared" si="860"/>
        <v>0.96149438007669685</v>
      </c>
      <c r="GP2340">
        <f t="shared" si="861"/>
        <v>18.023394859135646</v>
      </c>
      <c r="GR2340" s="8">
        <f t="shared" si="900"/>
        <v>20</v>
      </c>
      <c r="GT2340">
        <f t="shared" si="901"/>
        <v>0.98480775301220802</v>
      </c>
      <c r="GU2340">
        <f t="shared" si="862"/>
        <v>0.96149438007669685</v>
      </c>
      <c r="GW2340">
        <f t="shared" si="863"/>
        <v>18.023394859135646</v>
      </c>
      <c r="GY2340" s="8">
        <f t="shared" si="902"/>
        <v>25</v>
      </c>
      <c r="HA2340">
        <f t="shared" si="903"/>
        <v>1</v>
      </c>
      <c r="HB2340">
        <f t="shared" si="864"/>
        <v>1</v>
      </c>
      <c r="HD2340">
        <f t="shared" si="865"/>
        <v>25</v>
      </c>
    </row>
    <row r="2341" spans="1:212" x14ac:dyDescent="0.2">
      <c r="A2341">
        <v>188</v>
      </c>
      <c r="B2341">
        <f t="shared" si="825"/>
        <v>188</v>
      </c>
      <c r="C2341">
        <f t="shared" si="821"/>
        <v>-0.17364817766693033</v>
      </c>
      <c r="D2341">
        <f t="shared" si="824"/>
        <v>0.96396997169217635</v>
      </c>
      <c r="E2341">
        <f t="shared" si="866"/>
        <v>3</v>
      </c>
      <c r="G2341">
        <f t="shared" si="826"/>
        <v>-13.297418619832047</v>
      </c>
      <c r="M2341">
        <f t="shared" si="819"/>
        <v>-0.34202014332566871</v>
      </c>
      <c r="N2341">
        <f t="shared" si="827"/>
        <v>0.8712885921207747</v>
      </c>
      <c r="O2341">
        <f t="shared" si="867"/>
        <v>-5</v>
      </c>
      <c r="P2341">
        <f t="shared" si="828"/>
        <v>-10.872961333902383</v>
      </c>
      <c r="Q2341">
        <f t="shared" si="829"/>
        <v>-10.872961333902385</v>
      </c>
      <c r="R2341">
        <f t="shared" si="820"/>
        <v>-0.49999999999999994</v>
      </c>
      <c r="S2341">
        <f t="shared" si="830"/>
        <v>-2.8939745962155605</v>
      </c>
      <c r="U2341">
        <f t="shared" si="868"/>
        <v>-7</v>
      </c>
      <c r="X2341">
        <f t="shared" si="831"/>
        <v>-9.3833939954901346</v>
      </c>
      <c r="Z2341">
        <f t="shared" si="869"/>
        <v>-0.64278760968653925</v>
      </c>
      <c r="AA2341">
        <f t="shared" si="832"/>
        <v>-4.0677183817237967</v>
      </c>
      <c r="AB2341">
        <f t="shared" si="870"/>
        <v>188</v>
      </c>
      <c r="AC2341">
        <f t="shared" si="871"/>
        <v>-10</v>
      </c>
      <c r="AE2341">
        <f t="shared" si="833"/>
        <v>-8.4794981488239323</v>
      </c>
      <c r="AG2341">
        <f t="shared" si="872"/>
        <v>-0.76604444311897801</v>
      </c>
      <c r="AH2341">
        <f t="shared" si="834"/>
        <v>-5.1178666025681752</v>
      </c>
      <c r="AJ2341">
        <f t="shared" si="873"/>
        <v>-12</v>
      </c>
      <c r="AL2341">
        <f t="shared" si="835"/>
        <v>-6.3761020317433292</v>
      </c>
      <c r="AN2341">
        <f t="shared" si="874"/>
        <v>-0.8660254037844386</v>
      </c>
      <c r="AO2341">
        <f t="shared" si="836"/>
        <v>-6.0125110364589771</v>
      </c>
      <c r="AP2341">
        <f t="shared" si="837"/>
        <v>188</v>
      </c>
      <c r="AQ2341">
        <f t="shared" si="875"/>
        <v>-15</v>
      </c>
      <c r="AS2341">
        <f t="shared" si="838"/>
        <v>-3.8619594257254026</v>
      </c>
      <c r="AU2341">
        <f t="shared" si="876"/>
        <v>-0.93969262078590832</v>
      </c>
      <c r="AV2341">
        <f t="shared" si="839"/>
        <v>-6.7244683649843626</v>
      </c>
      <c r="AX2341">
        <f t="shared" si="877"/>
        <v>-18</v>
      </c>
      <c r="AZ2341">
        <f t="shared" si="840"/>
        <v>-7.136236504873715E-2</v>
      </c>
      <c r="BB2341">
        <f t="shared" si="878"/>
        <v>-0.98480775301220802</v>
      </c>
      <c r="BC2341">
        <f t="shared" si="841"/>
        <v>-7.2321061249848739</v>
      </c>
      <c r="BE2341">
        <f t="shared" si="879"/>
        <v>-21</v>
      </c>
      <c r="BG2341">
        <f t="shared" si="842"/>
        <v>5.7868969256944878</v>
      </c>
      <c r="BI2341">
        <f t="shared" si="880"/>
        <v>0</v>
      </c>
      <c r="BJ2341">
        <f t="shared" si="843"/>
        <v>1</v>
      </c>
      <c r="BL2341" t="e">
        <f t="shared" si="881"/>
        <v>#DIV/0!</v>
      </c>
      <c r="BN2341" t="e">
        <f t="shared" si="844"/>
        <v>#DIV/0!</v>
      </c>
      <c r="EL2341">
        <v>188</v>
      </c>
      <c r="EM2341">
        <f t="shared" si="845"/>
        <v>-285.7513075690336</v>
      </c>
      <c r="EN2341">
        <f t="shared" si="882"/>
        <v>3.8799999999999613</v>
      </c>
      <c r="EO2341" s="8">
        <f t="shared" si="883"/>
        <v>2</v>
      </c>
      <c r="EQ2341">
        <f t="shared" si="884"/>
        <v>0.17364817766693033</v>
      </c>
      <c r="ER2341">
        <f t="shared" si="846"/>
        <v>0.9986996072255625</v>
      </c>
      <c r="ES2341">
        <f t="shared" si="847"/>
        <v>-9.4692352970264508</v>
      </c>
      <c r="ET2341">
        <f t="shared" si="823"/>
        <v>17.660257631345079</v>
      </c>
      <c r="EU2341" s="8">
        <f t="shared" si="885"/>
        <v>4</v>
      </c>
      <c r="EW2341">
        <f t="shared" si="886"/>
        <v>0.34202014332566871</v>
      </c>
      <c r="EX2341">
        <f t="shared" si="848"/>
        <v>0.99441584371801539</v>
      </c>
      <c r="EZ2341">
        <f t="shared" si="849"/>
        <v>17.286082959411889</v>
      </c>
      <c r="FB2341" s="8">
        <f t="shared" si="904"/>
        <v>6</v>
      </c>
      <c r="FD2341">
        <f t="shared" si="887"/>
        <v>0.49999999999999994</v>
      </c>
      <c r="FE2341">
        <f t="shared" si="850"/>
        <v>0.9860254037844387</v>
      </c>
      <c r="FG2341">
        <f t="shared" si="851"/>
        <v>16.670248639404857</v>
      </c>
      <c r="FI2341" s="8">
        <f t="shared" si="888"/>
        <v>9</v>
      </c>
      <c r="FK2341">
        <f t="shared" si="889"/>
        <v>0.64278760968653925</v>
      </c>
      <c r="FL2341">
        <f t="shared" si="852"/>
        <v>0.9974479826061321</v>
      </c>
      <c r="FN2341">
        <f t="shared" si="853"/>
        <v>22.223152266939049</v>
      </c>
      <c r="FP2341" s="8">
        <f t="shared" si="890"/>
        <v>11</v>
      </c>
      <c r="FQ2341" s="8">
        <f t="shared" si="891"/>
        <v>53</v>
      </c>
      <c r="FR2341">
        <f t="shared" si="892"/>
        <v>0.76604444311897801</v>
      </c>
      <c r="FS2341">
        <f t="shared" si="854"/>
        <v>0.97984716465888966</v>
      </c>
      <c r="FT2341" t="e">
        <f t="shared" si="855"/>
        <v>#NUM!</v>
      </c>
      <c r="FU2341" t="e">
        <f t="shared" si="893"/>
        <v>#NUM!</v>
      </c>
      <c r="FW2341" s="8">
        <f t="shared" si="894"/>
        <v>14</v>
      </c>
      <c r="FY2341">
        <f t="shared" si="895"/>
        <v>0.8660254037844386</v>
      </c>
      <c r="FZ2341">
        <f t="shared" si="856"/>
        <v>0.98497422611928565</v>
      </c>
      <c r="GB2341">
        <f t="shared" si="857"/>
        <v>20.014539984388406</v>
      </c>
      <c r="GD2341" s="8">
        <f t="shared" si="896"/>
        <v>17</v>
      </c>
      <c r="GF2341">
        <f t="shared" si="897"/>
        <v>0.93969262078590832</v>
      </c>
      <c r="GG2341">
        <f t="shared" si="858"/>
        <v>0.98101112546008662</v>
      </c>
      <c r="GI2341">
        <f t="shared" si="859"/>
        <v>19.840028985185313</v>
      </c>
      <c r="GK2341" s="8">
        <f t="shared" si="898"/>
        <v>20</v>
      </c>
      <c r="GM2341">
        <f t="shared" si="899"/>
        <v>0.98480775301220802</v>
      </c>
      <c r="GN2341">
        <f t="shared" si="860"/>
        <v>0.96149438007669685</v>
      </c>
      <c r="GP2341">
        <f t="shared" si="861"/>
        <v>18.023394859135646</v>
      </c>
      <c r="GR2341" s="8">
        <f t="shared" si="900"/>
        <v>20</v>
      </c>
      <c r="GT2341">
        <f t="shared" si="901"/>
        <v>0.98480775301220802</v>
      </c>
      <c r="GU2341">
        <f t="shared" si="862"/>
        <v>0.96149438007669685</v>
      </c>
      <c r="GW2341">
        <f t="shared" si="863"/>
        <v>18.023394859135646</v>
      </c>
      <c r="GY2341" s="8">
        <f t="shared" si="902"/>
        <v>25</v>
      </c>
      <c r="HA2341">
        <f t="shared" si="903"/>
        <v>1</v>
      </c>
      <c r="HB2341">
        <f t="shared" si="864"/>
        <v>1</v>
      </c>
      <c r="HD2341">
        <f t="shared" si="865"/>
        <v>25</v>
      </c>
    </row>
    <row r="2342" spans="1:212" x14ac:dyDescent="0.2">
      <c r="A2342">
        <v>189</v>
      </c>
      <c r="B2342">
        <f t="shared" si="825"/>
        <v>189</v>
      </c>
      <c r="C2342">
        <f t="shared" si="821"/>
        <v>-0.17364817766693033</v>
      </c>
      <c r="D2342">
        <f t="shared" si="824"/>
        <v>0.96396997169217635</v>
      </c>
      <c r="E2342">
        <f t="shared" si="866"/>
        <v>3</v>
      </c>
      <c r="G2342">
        <f t="shared" si="826"/>
        <v>-13.297418619832047</v>
      </c>
      <c r="M2342">
        <f t="shared" si="819"/>
        <v>-0.34202014332566871</v>
      </c>
      <c r="N2342">
        <f t="shared" si="827"/>
        <v>0.8712885921207747</v>
      </c>
      <c r="O2342">
        <f t="shared" si="867"/>
        <v>-5</v>
      </c>
      <c r="P2342">
        <f t="shared" si="828"/>
        <v>-10.872961333902383</v>
      </c>
      <c r="Q2342">
        <f t="shared" si="829"/>
        <v>-10.872961333902385</v>
      </c>
      <c r="R2342">
        <f t="shared" si="820"/>
        <v>-0.49999999999999994</v>
      </c>
      <c r="S2342">
        <f t="shared" si="830"/>
        <v>-2.9139745962155605</v>
      </c>
      <c r="U2342">
        <f t="shared" si="868"/>
        <v>-7</v>
      </c>
      <c r="X2342">
        <f t="shared" si="831"/>
        <v>-9.3833939954901346</v>
      </c>
      <c r="Z2342">
        <f t="shared" si="869"/>
        <v>-0.64278760968653925</v>
      </c>
      <c r="AA2342">
        <f t="shared" si="832"/>
        <v>-4.0934298861112586</v>
      </c>
      <c r="AB2342">
        <f t="shared" si="870"/>
        <v>189</v>
      </c>
      <c r="AC2342">
        <f t="shared" si="871"/>
        <v>-10</v>
      </c>
      <c r="AE2342">
        <f t="shared" si="833"/>
        <v>-8.4794981488239323</v>
      </c>
      <c r="AG2342">
        <f t="shared" si="872"/>
        <v>-0.76604444311897801</v>
      </c>
      <c r="AH2342">
        <f t="shared" si="834"/>
        <v>-5.1485083802929337</v>
      </c>
      <c r="AJ2342">
        <f t="shared" si="873"/>
        <v>-12</v>
      </c>
      <c r="AL2342">
        <f t="shared" si="835"/>
        <v>-6.3761020317433292</v>
      </c>
      <c r="AN2342">
        <f t="shared" si="874"/>
        <v>-0.8660254037844386</v>
      </c>
      <c r="AO2342">
        <f t="shared" si="836"/>
        <v>-6.0471520526103548</v>
      </c>
      <c r="AP2342">
        <f t="shared" si="837"/>
        <v>189</v>
      </c>
      <c r="AQ2342">
        <f t="shared" si="875"/>
        <v>-15</v>
      </c>
      <c r="AS2342">
        <f t="shared" si="838"/>
        <v>-3.8619594257254026</v>
      </c>
      <c r="AU2342">
        <f t="shared" si="876"/>
        <v>-0.93969262078590832</v>
      </c>
      <c r="AV2342">
        <f t="shared" si="839"/>
        <v>-6.7620560698157988</v>
      </c>
      <c r="AX2342">
        <f t="shared" si="877"/>
        <v>-18</v>
      </c>
      <c r="AZ2342">
        <f t="shared" si="840"/>
        <v>-7.136236504873715E-2</v>
      </c>
      <c r="BB2342">
        <f t="shared" si="878"/>
        <v>-0.98480775301220802</v>
      </c>
      <c r="BC2342">
        <f t="shared" si="841"/>
        <v>-7.2714984351053626</v>
      </c>
      <c r="BE2342">
        <f t="shared" si="879"/>
        <v>-21</v>
      </c>
      <c r="BG2342">
        <f t="shared" si="842"/>
        <v>5.7868969256944878</v>
      </c>
      <c r="BI2342">
        <f t="shared" si="880"/>
        <v>0</v>
      </c>
      <c r="BJ2342">
        <f t="shared" si="843"/>
        <v>1</v>
      </c>
      <c r="BL2342" t="e">
        <f t="shared" si="881"/>
        <v>#DIV/0!</v>
      </c>
      <c r="BN2342" t="e">
        <f t="shared" si="844"/>
        <v>#DIV/0!</v>
      </c>
      <c r="EL2342">
        <v>189</v>
      </c>
      <c r="EM2342">
        <f t="shared" si="845"/>
        <v>-285.7513075690336</v>
      </c>
      <c r="EN2342">
        <f t="shared" si="882"/>
        <v>3.889999999999961</v>
      </c>
      <c r="EO2342" s="8">
        <f t="shared" si="883"/>
        <v>2</v>
      </c>
      <c r="EQ2342">
        <f t="shared" si="884"/>
        <v>0.17364817766693033</v>
      </c>
      <c r="ER2342">
        <f t="shared" si="846"/>
        <v>0.9986996072255625</v>
      </c>
      <c r="ES2342">
        <f t="shared" si="847"/>
        <v>-9.4692352970264508</v>
      </c>
      <c r="ET2342">
        <f t="shared" si="823"/>
        <v>17.660257631345079</v>
      </c>
      <c r="EU2342" s="8">
        <f t="shared" si="885"/>
        <v>4</v>
      </c>
      <c r="EW2342">
        <f t="shared" si="886"/>
        <v>0.34202014332566871</v>
      </c>
      <c r="EX2342">
        <f t="shared" si="848"/>
        <v>0.99441584371801539</v>
      </c>
      <c r="EZ2342">
        <f t="shared" si="849"/>
        <v>17.286082959411889</v>
      </c>
      <c r="FB2342" s="8">
        <f t="shared" si="904"/>
        <v>6</v>
      </c>
      <c r="FD2342">
        <f t="shared" si="887"/>
        <v>0.49999999999999994</v>
      </c>
      <c r="FE2342">
        <f t="shared" si="850"/>
        <v>0.9860254037844387</v>
      </c>
      <c r="FG2342">
        <f t="shared" si="851"/>
        <v>16.670248639404857</v>
      </c>
      <c r="FI2342" s="8">
        <f t="shared" si="888"/>
        <v>9</v>
      </c>
      <c r="FK2342">
        <f t="shared" si="889"/>
        <v>0.64278760968653925</v>
      </c>
      <c r="FL2342">
        <f t="shared" si="852"/>
        <v>0.9974479826061321</v>
      </c>
      <c r="FN2342">
        <f t="shared" si="853"/>
        <v>22.223152266939049</v>
      </c>
      <c r="FP2342" s="8">
        <f t="shared" si="890"/>
        <v>11</v>
      </c>
      <c r="FQ2342" s="8">
        <f t="shared" si="891"/>
        <v>53</v>
      </c>
      <c r="FR2342">
        <f t="shared" si="892"/>
        <v>0.76604444311897801</v>
      </c>
      <c r="FS2342">
        <f t="shared" si="854"/>
        <v>0.97984716465888966</v>
      </c>
      <c r="FT2342" t="e">
        <f t="shared" si="855"/>
        <v>#NUM!</v>
      </c>
      <c r="FU2342" t="e">
        <f t="shared" si="893"/>
        <v>#NUM!</v>
      </c>
      <c r="FW2342" s="8">
        <f t="shared" si="894"/>
        <v>14</v>
      </c>
      <c r="FY2342">
        <f t="shared" si="895"/>
        <v>0.8660254037844386</v>
      </c>
      <c r="FZ2342">
        <f t="shared" si="856"/>
        <v>0.98497422611928565</v>
      </c>
      <c r="GB2342">
        <f t="shared" si="857"/>
        <v>20.014539984388406</v>
      </c>
      <c r="GD2342" s="8">
        <f t="shared" si="896"/>
        <v>17</v>
      </c>
      <c r="GF2342">
        <f t="shared" si="897"/>
        <v>0.93969262078590832</v>
      </c>
      <c r="GG2342">
        <f t="shared" si="858"/>
        <v>0.98101112546008662</v>
      </c>
      <c r="GI2342">
        <f t="shared" si="859"/>
        <v>19.840028985185313</v>
      </c>
      <c r="GK2342" s="8">
        <f t="shared" si="898"/>
        <v>20</v>
      </c>
      <c r="GM2342">
        <f t="shared" si="899"/>
        <v>0.98480775301220802</v>
      </c>
      <c r="GN2342">
        <f t="shared" si="860"/>
        <v>0.96149438007669685</v>
      </c>
      <c r="GP2342">
        <f t="shared" si="861"/>
        <v>18.023394859135646</v>
      </c>
      <c r="GR2342" s="8">
        <f t="shared" si="900"/>
        <v>20</v>
      </c>
      <c r="GT2342">
        <f t="shared" si="901"/>
        <v>0.98480775301220802</v>
      </c>
      <c r="GU2342">
        <f t="shared" si="862"/>
        <v>0.96149438007669685</v>
      </c>
      <c r="GW2342">
        <f t="shared" si="863"/>
        <v>18.023394859135646</v>
      </c>
      <c r="GY2342" s="8">
        <f t="shared" si="902"/>
        <v>25</v>
      </c>
      <c r="HA2342">
        <f t="shared" si="903"/>
        <v>1</v>
      </c>
      <c r="HB2342">
        <f t="shared" si="864"/>
        <v>1</v>
      </c>
      <c r="HD2342">
        <f t="shared" si="865"/>
        <v>25</v>
      </c>
    </row>
    <row r="2343" spans="1:212" x14ac:dyDescent="0.2">
      <c r="A2343">
        <v>190</v>
      </c>
      <c r="B2343">
        <f t="shared" si="825"/>
        <v>190</v>
      </c>
      <c r="C2343">
        <f t="shared" si="821"/>
        <v>-0.17364817766693033</v>
      </c>
      <c r="D2343">
        <f t="shared" si="824"/>
        <v>0.96396997169217635</v>
      </c>
      <c r="E2343">
        <f t="shared" si="866"/>
        <v>3</v>
      </c>
      <c r="G2343">
        <f t="shared" si="826"/>
        <v>-13.297418619832047</v>
      </c>
      <c r="M2343">
        <f t="shared" si="819"/>
        <v>-0.34202014332566871</v>
      </c>
      <c r="N2343">
        <f t="shared" si="827"/>
        <v>0.8712885921207747</v>
      </c>
      <c r="O2343">
        <f t="shared" si="867"/>
        <v>-5</v>
      </c>
      <c r="P2343">
        <f t="shared" si="828"/>
        <v>-10.872961333902383</v>
      </c>
      <c r="Q2343">
        <f t="shared" si="829"/>
        <v>-10.872961333902385</v>
      </c>
      <c r="R2343">
        <f t="shared" si="820"/>
        <v>-0.49999999999999994</v>
      </c>
      <c r="S2343">
        <f t="shared" si="830"/>
        <v>-2.9339745962155606</v>
      </c>
      <c r="U2343">
        <f t="shared" si="868"/>
        <v>-7</v>
      </c>
      <c r="X2343">
        <f t="shared" si="831"/>
        <v>-9.3833939954901346</v>
      </c>
      <c r="Z2343">
        <f t="shared" si="869"/>
        <v>-0.64278760968653925</v>
      </c>
      <c r="AA2343">
        <f t="shared" si="832"/>
        <v>-4.1191413904987204</v>
      </c>
      <c r="AB2343">
        <f t="shared" si="870"/>
        <v>190</v>
      </c>
      <c r="AC2343">
        <f t="shared" si="871"/>
        <v>-10</v>
      </c>
      <c r="AE2343">
        <f t="shared" si="833"/>
        <v>-8.4794981488239323</v>
      </c>
      <c r="AG2343">
        <f t="shared" si="872"/>
        <v>-0.76604444311897801</v>
      </c>
      <c r="AH2343">
        <f t="shared" si="834"/>
        <v>-5.1791501580176931</v>
      </c>
      <c r="AJ2343">
        <f t="shared" si="873"/>
        <v>-12</v>
      </c>
      <c r="AL2343">
        <f t="shared" si="835"/>
        <v>-6.3761020317433292</v>
      </c>
      <c r="AN2343">
        <f t="shared" si="874"/>
        <v>-0.8660254037844386</v>
      </c>
      <c r="AO2343">
        <f t="shared" si="836"/>
        <v>-6.0817930687617325</v>
      </c>
      <c r="AP2343">
        <f t="shared" si="837"/>
        <v>190</v>
      </c>
      <c r="AQ2343">
        <f t="shared" si="875"/>
        <v>-15</v>
      </c>
      <c r="AS2343">
        <f t="shared" si="838"/>
        <v>-3.8619594257254026</v>
      </c>
      <c r="AU2343">
        <f t="shared" si="876"/>
        <v>-0.93969262078590832</v>
      </c>
      <c r="AV2343">
        <f t="shared" si="839"/>
        <v>-6.7996437746472358</v>
      </c>
      <c r="AX2343">
        <f t="shared" si="877"/>
        <v>-18</v>
      </c>
      <c r="AZ2343">
        <f t="shared" si="840"/>
        <v>-7.136236504873715E-2</v>
      </c>
      <c r="BB2343">
        <f t="shared" si="878"/>
        <v>-0.98480775301220802</v>
      </c>
      <c r="BC2343">
        <f t="shared" si="841"/>
        <v>-7.3108907452258505</v>
      </c>
      <c r="BE2343">
        <f t="shared" si="879"/>
        <v>-21</v>
      </c>
      <c r="BG2343">
        <f t="shared" si="842"/>
        <v>5.7868969256944878</v>
      </c>
      <c r="BI2343">
        <f t="shared" si="880"/>
        <v>0</v>
      </c>
      <c r="BJ2343">
        <f t="shared" si="843"/>
        <v>1</v>
      </c>
      <c r="BL2343" t="e">
        <f t="shared" si="881"/>
        <v>#DIV/0!</v>
      </c>
      <c r="BN2343" t="e">
        <f t="shared" si="844"/>
        <v>#DIV/0!</v>
      </c>
      <c r="EL2343">
        <v>190</v>
      </c>
      <c r="EM2343">
        <f t="shared" si="845"/>
        <v>-285.7513075690336</v>
      </c>
      <c r="EN2343">
        <f t="shared" si="882"/>
        <v>3.8999999999999608</v>
      </c>
      <c r="EO2343" s="8">
        <f t="shared" si="883"/>
        <v>2</v>
      </c>
      <c r="EQ2343">
        <f t="shared" si="884"/>
        <v>0.17364817766693033</v>
      </c>
      <c r="ER2343">
        <f t="shared" si="846"/>
        <v>0.9986996072255625</v>
      </c>
      <c r="ES2343">
        <f t="shared" si="847"/>
        <v>-9.4692352970264508</v>
      </c>
      <c r="ET2343">
        <f t="shared" si="823"/>
        <v>17.660257631345079</v>
      </c>
      <c r="EU2343" s="8">
        <f t="shared" si="885"/>
        <v>4</v>
      </c>
      <c r="EW2343">
        <f t="shared" si="886"/>
        <v>0.34202014332566871</v>
      </c>
      <c r="EX2343">
        <f t="shared" si="848"/>
        <v>0.99441584371801539</v>
      </c>
      <c r="EZ2343">
        <f t="shared" si="849"/>
        <v>17.286082959411889</v>
      </c>
      <c r="FB2343" s="8">
        <f t="shared" si="904"/>
        <v>6</v>
      </c>
      <c r="FD2343">
        <f t="shared" si="887"/>
        <v>0.49999999999999994</v>
      </c>
      <c r="FE2343">
        <f t="shared" si="850"/>
        <v>0.9860254037844387</v>
      </c>
      <c r="FG2343">
        <f t="shared" si="851"/>
        <v>16.670248639404857</v>
      </c>
      <c r="FI2343" s="8">
        <f t="shared" si="888"/>
        <v>9</v>
      </c>
      <c r="FK2343">
        <f t="shared" si="889"/>
        <v>0.64278760968653925</v>
      </c>
      <c r="FL2343">
        <f t="shared" si="852"/>
        <v>0.9974479826061321</v>
      </c>
      <c r="FN2343">
        <f t="shared" si="853"/>
        <v>22.223152266939049</v>
      </c>
      <c r="FP2343" s="8">
        <f t="shared" si="890"/>
        <v>11</v>
      </c>
      <c r="FQ2343" s="8">
        <f t="shared" si="891"/>
        <v>53</v>
      </c>
      <c r="FR2343">
        <f t="shared" si="892"/>
        <v>0.76604444311897801</v>
      </c>
      <c r="FS2343">
        <f t="shared" si="854"/>
        <v>0.97984716465888966</v>
      </c>
      <c r="FT2343" t="e">
        <f t="shared" si="855"/>
        <v>#NUM!</v>
      </c>
      <c r="FU2343" t="e">
        <f t="shared" si="893"/>
        <v>#NUM!</v>
      </c>
      <c r="FW2343" s="8">
        <f t="shared" si="894"/>
        <v>14</v>
      </c>
      <c r="FY2343">
        <f t="shared" si="895"/>
        <v>0.8660254037844386</v>
      </c>
      <c r="FZ2343">
        <f t="shared" si="856"/>
        <v>0.98497422611928565</v>
      </c>
      <c r="GB2343">
        <f t="shared" si="857"/>
        <v>20.014539984388406</v>
      </c>
      <c r="GD2343" s="8">
        <f t="shared" si="896"/>
        <v>17</v>
      </c>
      <c r="GF2343">
        <f t="shared" si="897"/>
        <v>0.93969262078590832</v>
      </c>
      <c r="GG2343">
        <f t="shared" si="858"/>
        <v>0.98101112546008662</v>
      </c>
      <c r="GI2343">
        <f t="shared" si="859"/>
        <v>19.840028985185313</v>
      </c>
      <c r="GK2343" s="8">
        <f t="shared" si="898"/>
        <v>20</v>
      </c>
      <c r="GM2343">
        <f t="shared" si="899"/>
        <v>0.98480775301220802</v>
      </c>
      <c r="GN2343">
        <f t="shared" si="860"/>
        <v>0.96149438007669685</v>
      </c>
      <c r="GP2343">
        <f t="shared" si="861"/>
        <v>18.023394859135646</v>
      </c>
      <c r="GR2343" s="8">
        <f t="shared" si="900"/>
        <v>20</v>
      </c>
      <c r="GT2343">
        <f t="shared" si="901"/>
        <v>0.98480775301220802</v>
      </c>
      <c r="GU2343">
        <f t="shared" si="862"/>
        <v>0.96149438007669685</v>
      </c>
      <c r="GW2343">
        <f t="shared" si="863"/>
        <v>18.023394859135646</v>
      </c>
      <c r="GY2343" s="8">
        <f t="shared" si="902"/>
        <v>25</v>
      </c>
      <c r="HA2343">
        <f t="shared" si="903"/>
        <v>1</v>
      </c>
      <c r="HB2343">
        <f t="shared" si="864"/>
        <v>1</v>
      </c>
      <c r="HD2343">
        <f t="shared" si="865"/>
        <v>25</v>
      </c>
    </row>
    <row r="2344" spans="1:212" x14ac:dyDescent="0.2">
      <c r="A2344">
        <v>191</v>
      </c>
      <c r="B2344">
        <f t="shared" si="825"/>
        <v>191</v>
      </c>
      <c r="C2344">
        <f t="shared" si="821"/>
        <v>-0.17364817766693033</v>
      </c>
      <c r="D2344">
        <f t="shared" si="824"/>
        <v>0.96396997169217635</v>
      </c>
      <c r="E2344">
        <f t="shared" si="866"/>
        <v>3</v>
      </c>
      <c r="G2344">
        <f t="shared" si="826"/>
        <v>-13.297418619832047</v>
      </c>
      <c r="M2344">
        <f t="shared" si="819"/>
        <v>-0.34202014332566871</v>
      </c>
      <c r="N2344">
        <f t="shared" si="827"/>
        <v>0.8712885921207747</v>
      </c>
      <c r="O2344">
        <f t="shared" si="867"/>
        <v>-5</v>
      </c>
      <c r="P2344">
        <f t="shared" si="828"/>
        <v>-10.872961333902383</v>
      </c>
      <c r="Q2344">
        <f t="shared" si="829"/>
        <v>-10.872961333902385</v>
      </c>
      <c r="R2344">
        <f t="shared" si="820"/>
        <v>-0.49999999999999994</v>
      </c>
      <c r="S2344">
        <f t="shared" si="830"/>
        <v>-2.9539745962155606</v>
      </c>
      <c r="U2344">
        <f t="shared" si="868"/>
        <v>-7</v>
      </c>
      <c r="X2344">
        <f t="shared" si="831"/>
        <v>-9.3833939954901346</v>
      </c>
      <c r="Z2344">
        <f t="shared" si="869"/>
        <v>-0.64278760968653925</v>
      </c>
      <c r="AA2344">
        <f t="shared" si="832"/>
        <v>-4.1448528948861822</v>
      </c>
      <c r="AB2344">
        <f t="shared" si="870"/>
        <v>191</v>
      </c>
      <c r="AC2344">
        <f t="shared" si="871"/>
        <v>-10</v>
      </c>
      <c r="AE2344">
        <f t="shared" si="833"/>
        <v>-8.4794981488239323</v>
      </c>
      <c r="AG2344">
        <f t="shared" si="872"/>
        <v>-0.76604444311897801</v>
      </c>
      <c r="AH2344">
        <f t="shared" si="834"/>
        <v>-5.2097919357424525</v>
      </c>
      <c r="AJ2344">
        <f t="shared" si="873"/>
        <v>-12</v>
      </c>
      <c r="AL2344">
        <f t="shared" si="835"/>
        <v>-6.3761020317433292</v>
      </c>
      <c r="AN2344">
        <f t="shared" si="874"/>
        <v>-0.8660254037844386</v>
      </c>
      <c r="AO2344">
        <f t="shared" si="836"/>
        <v>-6.1164340849131102</v>
      </c>
      <c r="AP2344">
        <f t="shared" si="837"/>
        <v>191</v>
      </c>
      <c r="AQ2344">
        <f t="shared" si="875"/>
        <v>-15</v>
      </c>
      <c r="AS2344">
        <f t="shared" si="838"/>
        <v>-3.8619594257254026</v>
      </c>
      <c r="AU2344">
        <f t="shared" si="876"/>
        <v>-0.93969262078590832</v>
      </c>
      <c r="AV2344">
        <f t="shared" si="839"/>
        <v>-6.8372314794786719</v>
      </c>
      <c r="AX2344">
        <f t="shared" si="877"/>
        <v>-18</v>
      </c>
      <c r="AZ2344">
        <f t="shared" si="840"/>
        <v>-7.136236504873715E-2</v>
      </c>
      <c r="BB2344">
        <f t="shared" si="878"/>
        <v>-0.98480775301220802</v>
      </c>
      <c r="BC2344">
        <f t="shared" si="841"/>
        <v>-7.3502830553463392</v>
      </c>
      <c r="BE2344">
        <f t="shared" si="879"/>
        <v>-21</v>
      </c>
      <c r="BG2344">
        <f t="shared" si="842"/>
        <v>5.7868969256944878</v>
      </c>
      <c r="BI2344">
        <f t="shared" si="880"/>
        <v>0</v>
      </c>
      <c r="BJ2344">
        <f t="shared" si="843"/>
        <v>1</v>
      </c>
      <c r="BL2344" t="e">
        <f t="shared" si="881"/>
        <v>#DIV/0!</v>
      </c>
      <c r="BN2344" t="e">
        <f t="shared" si="844"/>
        <v>#DIV/0!</v>
      </c>
      <c r="EL2344">
        <v>191</v>
      </c>
      <c r="EM2344">
        <f t="shared" si="845"/>
        <v>-285.7513075690336</v>
      </c>
      <c r="EN2344">
        <f t="shared" si="882"/>
        <v>3.9099999999999606</v>
      </c>
      <c r="EO2344" s="8">
        <f t="shared" si="883"/>
        <v>2</v>
      </c>
      <c r="EQ2344">
        <f t="shared" si="884"/>
        <v>0.17364817766693033</v>
      </c>
      <c r="ER2344">
        <f t="shared" si="846"/>
        <v>0.9986996072255625</v>
      </c>
      <c r="ES2344">
        <f t="shared" si="847"/>
        <v>-9.4692352970264508</v>
      </c>
      <c r="ET2344">
        <f t="shared" si="823"/>
        <v>17.660257631345079</v>
      </c>
      <c r="EU2344" s="8">
        <f t="shared" si="885"/>
        <v>4</v>
      </c>
      <c r="EW2344">
        <f t="shared" si="886"/>
        <v>0.34202014332566871</v>
      </c>
      <c r="EX2344">
        <f t="shared" si="848"/>
        <v>0.99441584371801539</v>
      </c>
      <c r="EZ2344">
        <f t="shared" si="849"/>
        <v>17.286082959411889</v>
      </c>
      <c r="FB2344" s="8">
        <f t="shared" si="904"/>
        <v>6</v>
      </c>
      <c r="FD2344">
        <f t="shared" si="887"/>
        <v>0.49999999999999994</v>
      </c>
      <c r="FE2344">
        <f t="shared" si="850"/>
        <v>0.9860254037844387</v>
      </c>
      <c r="FG2344">
        <f t="shared" si="851"/>
        <v>16.670248639404857</v>
      </c>
      <c r="FI2344" s="8">
        <f t="shared" si="888"/>
        <v>9</v>
      </c>
      <c r="FK2344">
        <f t="shared" si="889"/>
        <v>0.64278760968653925</v>
      </c>
      <c r="FL2344">
        <f t="shared" si="852"/>
        <v>0.9974479826061321</v>
      </c>
      <c r="FN2344">
        <f t="shared" si="853"/>
        <v>22.223152266939049</v>
      </c>
      <c r="FP2344" s="8">
        <f t="shared" si="890"/>
        <v>11</v>
      </c>
      <c r="FQ2344" s="8">
        <f t="shared" si="891"/>
        <v>53</v>
      </c>
      <c r="FR2344">
        <f t="shared" si="892"/>
        <v>0.76604444311897801</v>
      </c>
      <c r="FS2344">
        <f t="shared" si="854"/>
        <v>0.97984716465888966</v>
      </c>
      <c r="FT2344" t="e">
        <f t="shared" si="855"/>
        <v>#NUM!</v>
      </c>
      <c r="FU2344" t="e">
        <f t="shared" si="893"/>
        <v>#NUM!</v>
      </c>
      <c r="FW2344" s="8">
        <f t="shared" si="894"/>
        <v>14</v>
      </c>
      <c r="FY2344">
        <f t="shared" si="895"/>
        <v>0.8660254037844386</v>
      </c>
      <c r="FZ2344">
        <f t="shared" si="856"/>
        <v>0.98497422611928565</v>
      </c>
      <c r="GB2344">
        <f t="shared" si="857"/>
        <v>20.014539984388406</v>
      </c>
      <c r="GD2344" s="8">
        <f t="shared" si="896"/>
        <v>17</v>
      </c>
      <c r="GF2344">
        <f t="shared" si="897"/>
        <v>0.93969262078590832</v>
      </c>
      <c r="GG2344">
        <f t="shared" si="858"/>
        <v>0.98101112546008662</v>
      </c>
      <c r="GI2344">
        <f t="shared" si="859"/>
        <v>19.840028985185313</v>
      </c>
      <c r="GK2344" s="8">
        <f t="shared" si="898"/>
        <v>20</v>
      </c>
      <c r="GM2344">
        <f t="shared" si="899"/>
        <v>0.98480775301220802</v>
      </c>
      <c r="GN2344">
        <f t="shared" si="860"/>
        <v>0.96149438007669685</v>
      </c>
      <c r="GP2344">
        <f t="shared" si="861"/>
        <v>18.023394859135646</v>
      </c>
      <c r="GR2344" s="8">
        <f t="shared" si="900"/>
        <v>20</v>
      </c>
      <c r="GT2344">
        <f t="shared" si="901"/>
        <v>0.98480775301220802</v>
      </c>
      <c r="GU2344">
        <f t="shared" si="862"/>
        <v>0.96149438007669685</v>
      </c>
      <c r="GW2344">
        <f t="shared" si="863"/>
        <v>18.023394859135646</v>
      </c>
      <c r="GY2344" s="8">
        <f t="shared" si="902"/>
        <v>25</v>
      </c>
      <c r="HA2344">
        <f t="shared" si="903"/>
        <v>1</v>
      </c>
      <c r="HB2344">
        <f t="shared" si="864"/>
        <v>1</v>
      </c>
      <c r="HD2344">
        <f t="shared" si="865"/>
        <v>25</v>
      </c>
    </row>
    <row r="2345" spans="1:212" x14ac:dyDescent="0.2">
      <c r="A2345">
        <v>192</v>
      </c>
      <c r="B2345">
        <f t="shared" si="825"/>
        <v>192</v>
      </c>
      <c r="C2345">
        <f t="shared" si="821"/>
        <v>-0.17364817766693033</v>
      </c>
      <c r="D2345">
        <f t="shared" si="824"/>
        <v>0.96396997169217635</v>
      </c>
      <c r="E2345">
        <f t="shared" si="866"/>
        <v>3</v>
      </c>
      <c r="G2345">
        <f t="shared" si="826"/>
        <v>-13.297418619832047</v>
      </c>
      <c r="M2345">
        <f t="shared" si="819"/>
        <v>-0.34202014332566871</v>
      </c>
      <c r="N2345">
        <f t="shared" si="827"/>
        <v>0.8712885921207747</v>
      </c>
      <c r="O2345">
        <f t="shared" si="867"/>
        <v>-5</v>
      </c>
      <c r="P2345">
        <f t="shared" si="828"/>
        <v>-10.872961333902383</v>
      </c>
      <c r="Q2345">
        <f t="shared" si="829"/>
        <v>-10.872961333902385</v>
      </c>
      <c r="R2345">
        <f t="shared" si="820"/>
        <v>-0.49999999999999994</v>
      </c>
      <c r="S2345">
        <f t="shared" si="830"/>
        <v>-2.9739745962155606</v>
      </c>
      <c r="U2345">
        <f t="shared" si="868"/>
        <v>-7</v>
      </c>
      <c r="X2345">
        <f t="shared" si="831"/>
        <v>-9.3833939954901346</v>
      </c>
      <c r="Z2345">
        <f t="shared" si="869"/>
        <v>-0.64278760968653925</v>
      </c>
      <c r="AA2345">
        <f t="shared" si="832"/>
        <v>-4.1705643992736432</v>
      </c>
      <c r="AB2345">
        <f t="shared" si="870"/>
        <v>192</v>
      </c>
      <c r="AC2345">
        <f t="shared" si="871"/>
        <v>-10</v>
      </c>
      <c r="AE2345">
        <f t="shared" si="833"/>
        <v>-8.4794981488239323</v>
      </c>
      <c r="AG2345">
        <f t="shared" si="872"/>
        <v>-0.76604444311897801</v>
      </c>
      <c r="AH2345">
        <f t="shared" si="834"/>
        <v>-5.240433713467211</v>
      </c>
      <c r="AJ2345">
        <f t="shared" si="873"/>
        <v>-12</v>
      </c>
      <c r="AL2345">
        <f t="shared" si="835"/>
        <v>-6.3761020317433292</v>
      </c>
      <c r="AN2345">
        <f t="shared" si="874"/>
        <v>-0.8660254037844386</v>
      </c>
      <c r="AO2345">
        <f t="shared" si="836"/>
        <v>-6.1510751010644871</v>
      </c>
      <c r="AP2345">
        <f t="shared" si="837"/>
        <v>192</v>
      </c>
      <c r="AQ2345">
        <f t="shared" si="875"/>
        <v>-15</v>
      </c>
      <c r="AS2345">
        <f t="shared" si="838"/>
        <v>-3.8619594257254026</v>
      </c>
      <c r="AU2345">
        <f t="shared" si="876"/>
        <v>-0.93969262078590832</v>
      </c>
      <c r="AV2345">
        <f t="shared" si="839"/>
        <v>-6.8748191843101081</v>
      </c>
      <c r="AX2345">
        <f t="shared" si="877"/>
        <v>-18</v>
      </c>
      <c r="AZ2345">
        <f t="shared" si="840"/>
        <v>-7.136236504873715E-2</v>
      </c>
      <c r="BB2345">
        <f t="shared" si="878"/>
        <v>-0.98480775301220802</v>
      </c>
      <c r="BC2345">
        <f t="shared" si="841"/>
        <v>-7.389675365466827</v>
      </c>
      <c r="BE2345">
        <f t="shared" si="879"/>
        <v>-21</v>
      </c>
      <c r="BG2345">
        <f t="shared" si="842"/>
        <v>5.7868969256944878</v>
      </c>
      <c r="BI2345">
        <f t="shared" si="880"/>
        <v>0</v>
      </c>
      <c r="BJ2345">
        <f t="shared" si="843"/>
        <v>1</v>
      </c>
      <c r="BL2345" t="e">
        <f t="shared" si="881"/>
        <v>#DIV/0!</v>
      </c>
      <c r="BN2345" t="e">
        <f t="shared" si="844"/>
        <v>#DIV/0!</v>
      </c>
      <c r="EL2345">
        <v>192</v>
      </c>
      <c r="EM2345">
        <f t="shared" si="845"/>
        <v>-285.7513075690336</v>
      </c>
      <c r="EN2345">
        <f t="shared" si="882"/>
        <v>3.9199999999999604</v>
      </c>
      <c r="EO2345" s="8">
        <f t="shared" si="883"/>
        <v>2</v>
      </c>
      <c r="EQ2345">
        <f t="shared" si="884"/>
        <v>0.17364817766693033</v>
      </c>
      <c r="ER2345">
        <f t="shared" si="846"/>
        <v>0.9986996072255625</v>
      </c>
      <c r="ES2345">
        <f t="shared" si="847"/>
        <v>-9.4692352970264508</v>
      </c>
      <c r="ET2345">
        <f t="shared" si="823"/>
        <v>17.660257631345079</v>
      </c>
      <c r="EU2345" s="8">
        <f t="shared" si="885"/>
        <v>4</v>
      </c>
      <c r="EW2345">
        <f t="shared" si="886"/>
        <v>0.34202014332566871</v>
      </c>
      <c r="EX2345">
        <f t="shared" si="848"/>
        <v>0.99441584371801539</v>
      </c>
      <c r="EZ2345">
        <f t="shared" si="849"/>
        <v>17.286082959411889</v>
      </c>
      <c r="FB2345" s="8">
        <f t="shared" si="904"/>
        <v>6</v>
      </c>
      <c r="FD2345">
        <f t="shared" si="887"/>
        <v>0.49999999999999994</v>
      </c>
      <c r="FE2345">
        <f t="shared" si="850"/>
        <v>0.9860254037844387</v>
      </c>
      <c r="FG2345">
        <f t="shared" si="851"/>
        <v>16.670248639404857</v>
      </c>
      <c r="FI2345" s="8">
        <f t="shared" si="888"/>
        <v>9</v>
      </c>
      <c r="FK2345">
        <f t="shared" si="889"/>
        <v>0.64278760968653925</v>
      </c>
      <c r="FL2345">
        <f t="shared" si="852"/>
        <v>0.9974479826061321</v>
      </c>
      <c r="FN2345">
        <f t="shared" si="853"/>
        <v>22.223152266939049</v>
      </c>
      <c r="FP2345" s="8">
        <f t="shared" si="890"/>
        <v>11</v>
      </c>
      <c r="FQ2345" s="8">
        <f t="shared" si="891"/>
        <v>53</v>
      </c>
      <c r="FR2345">
        <f t="shared" si="892"/>
        <v>0.76604444311897801</v>
      </c>
      <c r="FS2345">
        <f t="shared" si="854"/>
        <v>0.97984716465888966</v>
      </c>
      <c r="FT2345" t="e">
        <f t="shared" si="855"/>
        <v>#NUM!</v>
      </c>
      <c r="FU2345" t="e">
        <f t="shared" si="893"/>
        <v>#NUM!</v>
      </c>
      <c r="FW2345" s="8">
        <f t="shared" si="894"/>
        <v>14</v>
      </c>
      <c r="FY2345">
        <f t="shared" si="895"/>
        <v>0.8660254037844386</v>
      </c>
      <c r="FZ2345">
        <f t="shared" si="856"/>
        <v>0.98497422611928565</v>
      </c>
      <c r="GB2345">
        <f t="shared" si="857"/>
        <v>20.014539984388406</v>
      </c>
      <c r="GD2345" s="8">
        <f t="shared" si="896"/>
        <v>17</v>
      </c>
      <c r="GF2345">
        <f t="shared" si="897"/>
        <v>0.93969262078590832</v>
      </c>
      <c r="GG2345">
        <f t="shared" si="858"/>
        <v>0.98101112546008662</v>
      </c>
      <c r="GI2345">
        <f t="shared" si="859"/>
        <v>19.840028985185313</v>
      </c>
      <c r="GK2345" s="8">
        <f t="shared" si="898"/>
        <v>20</v>
      </c>
      <c r="GM2345">
        <f t="shared" si="899"/>
        <v>0.98480775301220802</v>
      </c>
      <c r="GN2345">
        <f t="shared" si="860"/>
        <v>0.96149438007669685</v>
      </c>
      <c r="GP2345">
        <f t="shared" si="861"/>
        <v>18.023394859135646</v>
      </c>
      <c r="GR2345" s="8">
        <f t="shared" si="900"/>
        <v>20</v>
      </c>
      <c r="GT2345">
        <f t="shared" si="901"/>
        <v>0.98480775301220802</v>
      </c>
      <c r="GU2345">
        <f t="shared" si="862"/>
        <v>0.96149438007669685</v>
      </c>
      <c r="GW2345">
        <f t="shared" si="863"/>
        <v>18.023394859135646</v>
      </c>
      <c r="GY2345" s="8">
        <f t="shared" si="902"/>
        <v>25</v>
      </c>
      <c r="HA2345">
        <f t="shared" si="903"/>
        <v>1</v>
      </c>
      <c r="HB2345">
        <f t="shared" si="864"/>
        <v>1</v>
      </c>
      <c r="HD2345">
        <f t="shared" si="865"/>
        <v>25</v>
      </c>
    </row>
    <row r="2346" spans="1:212" x14ac:dyDescent="0.2">
      <c r="A2346">
        <v>193</v>
      </c>
      <c r="B2346">
        <f t="shared" si="825"/>
        <v>193</v>
      </c>
      <c r="C2346">
        <f t="shared" si="821"/>
        <v>-0.17364817766693033</v>
      </c>
      <c r="D2346">
        <f t="shared" si="824"/>
        <v>0.96396997169217635</v>
      </c>
      <c r="E2346">
        <f t="shared" si="866"/>
        <v>3</v>
      </c>
      <c r="G2346">
        <f t="shared" si="826"/>
        <v>-13.297418619832047</v>
      </c>
      <c r="M2346">
        <f t="shared" ref="M2346:M2353" si="905">(SIN($C$101))</f>
        <v>-0.34202014332566871</v>
      </c>
      <c r="N2346">
        <f t="shared" si="827"/>
        <v>0.8712885921207747</v>
      </c>
      <c r="O2346">
        <f t="shared" si="867"/>
        <v>-5</v>
      </c>
      <c r="P2346">
        <f t="shared" si="828"/>
        <v>-10.872961333902383</v>
      </c>
      <c r="Q2346">
        <f t="shared" si="829"/>
        <v>-10.872961333902385</v>
      </c>
      <c r="R2346">
        <f t="shared" ref="R2346:R2353" si="906">(SIN($D$101))</f>
        <v>-0.49999999999999994</v>
      </c>
      <c r="S2346">
        <f t="shared" si="830"/>
        <v>-2.9939745962155606</v>
      </c>
      <c r="U2346">
        <f t="shared" si="868"/>
        <v>-7</v>
      </c>
      <c r="X2346">
        <f t="shared" si="831"/>
        <v>-9.3833939954901346</v>
      </c>
      <c r="Z2346">
        <f t="shared" si="869"/>
        <v>-0.64278760968653925</v>
      </c>
      <c r="AA2346">
        <f t="shared" si="832"/>
        <v>-4.196275903661105</v>
      </c>
      <c r="AB2346">
        <f t="shared" si="870"/>
        <v>193</v>
      </c>
      <c r="AC2346">
        <f t="shared" si="871"/>
        <v>-10</v>
      </c>
      <c r="AE2346">
        <f t="shared" si="833"/>
        <v>-8.4794981488239323</v>
      </c>
      <c r="AG2346">
        <f t="shared" si="872"/>
        <v>-0.76604444311897801</v>
      </c>
      <c r="AH2346">
        <f t="shared" si="834"/>
        <v>-5.2710754911919704</v>
      </c>
      <c r="AJ2346">
        <f t="shared" si="873"/>
        <v>-12</v>
      </c>
      <c r="AL2346">
        <f t="shared" si="835"/>
        <v>-6.3761020317433292</v>
      </c>
      <c r="AN2346">
        <f t="shared" si="874"/>
        <v>-0.8660254037844386</v>
      </c>
      <c r="AO2346">
        <f t="shared" si="836"/>
        <v>-6.1857161172158648</v>
      </c>
      <c r="AP2346">
        <f t="shared" si="837"/>
        <v>193</v>
      </c>
      <c r="AQ2346">
        <f t="shared" si="875"/>
        <v>-15</v>
      </c>
      <c r="AS2346">
        <f t="shared" si="838"/>
        <v>-3.8619594257254026</v>
      </c>
      <c r="AU2346">
        <f t="shared" si="876"/>
        <v>-0.93969262078590832</v>
      </c>
      <c r="AV2346">
        <f t="shared" si="839"/>
        <v>-6.9124068891415442</v>
      </c>
      <c r="AX2346">
        <f t="shared" si="877"/>
        <v>-18</v>
      </c>
      <c r="AZ2346">
        <f t="shared" si="840"/>
        <v>-7.136236504873715E-2</v>
      </c>
      <c r="BB2346">
        <f t="shared" si="878"/>
        <v>-0.98480775301220802</v>
      </c>
      <c r="BC2346">
        <f t="shared" si="841"/>
        <v>-7.4290676755873157</v>
      </c>
      <c r="BE2346">
        <f t="shared" si="879"/>
        <v>-21</v>
      </c>
      <c r="BG2346">
        <f t="shared" si="842"/>
        <v>5.7868969256944878</v>
      </c>
      <c r="BI2346">
        <f t="shared" si="880"/>
        <v>0</v>
      </c>
      <c r="BJ2346">
        <f t="shared" si="843"/>
        <v>1</v>
      </c>
      <c r="BL2346" t="e">
        <f t="shared" si="881"/>
        <v>#DIV/0!</v>
      </c>
      <c r="BN2346" t="e">
        <f t="shared" si="844"/>
        <v>#DIV/0!</v>
      </c>
      <c r="EL2346">
        <v>193</v>
      </c>
      <c r="EM2346">
        <f t="shared" si="845"/>
        <v>-285.7513075690336</v>
      </c>
      <c r="EN2346">
        <f t="shared" si="882"/>
        <v>3.9299999999999602</v>
      </c>
      <c r="EO2346" s="8">
        <f t="shared" si="883"/>
        <v>2</v>
      </c>
      <c r="EQ2346">
        <f t="shared" si="884"/>
        <v>0.17364817766693033</v>
      </c>
      <c r="ER2346">
        <f t="shared" si="846"/>
        <v>0.9986996072255625</v>
      </c>
      <c r="ES2346">
        <f t="shared" si="847"/>
        <v>-9.4692352970264508</v>
      </c>
      <c r="ET2346">
        <f t="shared" si="823"/>
        <v>17.660257631345079</v>
      </c>
      <c r="EU2346" s="8">
        <f t="shared" si="885"/>
        <v>4</v>
      </c>
      <c r="EW2346">
        <f t="shared" si="886"/>
        <v>0.34202014332566871</v>
      </c>
      <c r="EX2346">
        <f t="shared" si="848"/>
        <v>0.99441584371801539</v>
      </c>
      <c r="EZ2346">
        <f t="shared" si="849"/>
        <v>17.286082959411889</v>
      </c>
      <c r="FB2346" s="8">
        <f t="shared" si="904"/>
        <v>6</v>
      </c>
      <c r="FD2346">
        <f t="shared" si="887"/>
        <v>0.49999999999999994</v>
      </c>
      <c r="FE2346">
        <f t="shared" si="850"/>
        <v>0.9860254037844387</v>
      </c>
      <c r="FG2346">
        <f t="shared" si="851"/>
        <v>16.670248639404857</v>
      </c>
      <c r="FI2346" s="8">
        <f t="shared" si="888"/>
        <v>9</v>
      </c>
      <c r="FK2346">
        <f t="shared" si="889"/>
        <v>0.64278760968653925</v>
      </c>
      <c r="FL2346">
        <f t="shared" si="852"/>
        <v>0.9974479826061321</v>
      </c>
      <c r="FN2346">
        <f t="shared" si="853"/>
        <v>22.223152266939049</v>
      </c>
      <c r="FP2346" s="8">
        <f t="shared" si="890"/>
        <v>11</v>
      </c>
      <c r="FQ2346" s="8">
        <f t="shared" si="891"/>
        <v>53</v>
      </c>
      <c r="FR2346">
        <f t="shared" si="892"/>
        <v>0.76604444311897801</v>
      </c>
      <c r="FS2346">
        <f t="shared" si="854"/>
        <v>0.97984716465888966</v>
      </c>
      <c r="FT2346" t="e">
        <f t="shared" si="855"/>
        <v>#NUM!</v>
      </c>
      <c r="FU2346" t="e">
        <f t="shared" si="893"/>
        <v>#NUM!</v>
      </c>
      <c r="FW2346" s="8">
        <f t="shared" si="894"/>
        <v>14</v>
      </c>
      <c r="FY2346">
        <f t="shared" si="895"/>
        <v>0.8660254037844386</v>
      </c>
      <c r="FZ2346">
        <f t="shared" si="856"/>
        <v>0.98497422611928565</v>
      </c>
      <c r="GB2346">
        <f t="shared" si="857"/>
        <v>20.014539984388406</v>
      </c>
      <c r="GD2346" s="8">
        <f t="shared" si="896"/>
        <v>17</v>
      </c>
      <c r="GF2346">
        <f t="shared" si="897"/>
        <v>0.93969262078590832</v>
      </c>
      <c r="GG2346">
        <f t="shared" si="858"/>
        <v>0.98101112546008662</v>
      </c>
      <c r="GI2346">
        <f t="shared" si="859"/>
        <v>19.840028985185313</v>
      </c>
      <c r="GK2346" s="8">
        <f t="shared" si="898"/>
        <v>20</v>
      </c>
      <c r="GM2346">
        <f t="shared" si="899"/>
        <v>0.98480775301220802</v>
      </c>
      <c r="GN2346">
        <f t="shared" si="860"/>
        <v>0.96149438007669685</v>
      </c>
      <c r="GP2346">
        <f t="shared" si="861"/>
        <v>18.023394859135646</v>
      </c>
      <c r="GR2346" s="8">
        <f t="shared" si="900"/>
        <v>20</v>
      </c>
      <c r="GT2346">
        <f t="shared" si="901"/>
        <v>0.98480775301220802</v>
      </c>
      <c r="GU2346">
        <f t="shared" si="862"/>
        <v>0.96149438007669685</v>
      </c>
      <c r="GW2346">
        <f t="shared" si="863"/>
        <v>18.023394859135646</v>
      </c>
      <c r="GY2346" s="8">
        <f t="shared" si="902"/>
        <v>25</v>
      </c>
      <c r="HA2346">
        <f t="shared" si="903"/>
        <v>1</v>
      </c>
      <c r="HB2346">
        <f t="shared" si="864"/>
        <v>1</v>
      </c>
      <c r="HD2346">
        <f t="shared" si="865"/>
        <v>25</v>
      </c>
    </row>
    <row r="2347" spans="1:212" x14ac:dyDescent="0.2">
      <c r="A2347">
        <v>194</v>
      </c>
      <c r="B2347">
        <f t="shared" si="825"/>
        <v>194</v>
      </c>
      <c r="C2347">
        <f t="shared" ref="C2347:C2353" si="907">(SIN($B$101))</f>
        <v>-0.17364817766693033</v>
      </c>
      <c r="D2347">
        <f t="shared" si="824"/>
        <v>0.96396997169217635</v>
      </c>
      <c r="E2347">
        <f t="shared" si="866"/>
        <v>3</v>
      </c>
      <c r="G2347">
        <f t="shared" si="826"/>
        <v>-13.297418619832047</v>
      </c>
      <c r="M2347">
        <f t="shared" si="905"/>
        <v>-0.34202014332566871</v>
      </c>
      <c r="N2347">
        <f t="shared" si="827"/>
        <v>0.8712885921207747</v>
      </c>
      <c r="O2347">
        <f t="shared" si="867"/>
        <v>-5</v>
      </c>
      <c r="P2347">
        <f t="shared" si="828"/>
        <v>-10.872961333902383</v>
      </c>
      <c r="Q2347">
        <f t="shared" si="829"/>
        <v>-10.872961333902385</v>
      </c>
      <c r="R2347">
        <f t="shared" si="906"/>
        <v>-0.49999999999999994</v>
      </c>
      <c r="S2347">
        <f t="shared" si="830"/>
        <v>-3.0139745962155606</v>
      </c>
      <c r="U2347">
        <f t="shared" si="868"/>
        <v>-7</v>
      </c>
      <c r="X2347">
        <f t="shared" si="831"/>
        <v>-9.3833939954901346</v>
      </c>
      <c r="Z2347">
        <f t="shared" si="869"/>
        <v>-0.64278760968653925</v>
      </c>
      <c r="AA2347">
        <f t="shared" si="832"/>
        <v>-4.2219874080485669</v>
      </c>
      <c r="AB2347">
        <f t="shared" si="870"/>
        <v>194</v>
      </c>
      <c r="AC2347">
        <f t="shared" si="871"/>
        <v>-10</v>
      </c>
      <c r="AE2347">
        <f t="shared" si="833"/>
        <v>-8.4794981488239323</v>
      </c>
      <c r="AG2347">
        <f t="shared" si="872"/>
        <v>-0.76604444311897801</v>
      </c>
      <c r="AH2347">
        <f t="shared" si="834"/>
        <v>-5.3017172689167298</v>
      </c>
      <c r="AJ2347">
        <f t="shared" si="873"/>
        <v>-12</v>
      </c>
      <c r="AL2347">
        <f t="shared" si="835"/>
        <v>-6.3761020317433292</v>
      </c>
      <c r="AN2347">
        <f t="shared" si="874"/>
        <v>-0.8660254037844386</v>
      </c>
      <c r="AO2347">
        <f t="shared" si="836"/>
        <v>-6.2203571333672425</v>
      </c>
      <c r="AP2347">
        <f t="shared" si="837"/>
        <v>194</v>
      </c>
      <c r="AQ2347">
        <f t="shared" si="875"/>
        <v>-15</v>
      </c>
      <c r="AS2347">
        <f t="shared" si="838"/>
        <v>-3.8619594257254026</v>
      </c>
      <c r="AU2347">
        <f t="shared" si="876"/>
        <v>-0.93969262078590832</v>
      </c>
      <c r="AV2347">
        <f t="shared" si="839"/>
        <v>-6.9499945939729804</v>
      </c>
      <c r="AX2347">
        <f t="shared" si="877"/>
        <v>-18</v>
      </c>
      <c r="AZ2347">
        <f t="shared" si="840"/>
        <v>-7.136236504873715E-2</v>
      </c>
      <c r="BB2347">
        <f t="shared" si="878"/>
        <v>-0.98480775301220802</v>
      </c>
      <c r="BC2347">
        <f t="shared" si="841"/>
        <v>-7.4684599857078044</v>
      </c>
      <c r="BE2347">
        <f t="shared" si="879"/>
        <v>-21</v>
      </c>
      <c r="BG2347">
        <f t="shared" si="842"/>
        <v>5.7868969256944878</v>
      </c>
      <c r="BI2347">
        <f t="shared" si="880"/>
        <v>0</v>
      </c>
      <c r="BJ2347">
        <f t="shared" si="843"/>
        <v>1</v>
      </c>
      <c r="BL2347" t="e">
        <f t="shared" si="881"/>
        <v>#DIV/0!</v>
      </c>
      <c r="BN2347" t="e">
        <f t="shared" si="844"/>
        <v>#DIV/0!</v>
      </c>
      <c r="EL2347">
        <v>194</v>
      </c>
      <c r="EM2347">
        <f t="shared" si="845"/>
        <v>-285.7513075690336</v>
      </c>
      <c r="EN2347">
        <f t="shared" si="882"/>
        <v>3.93999999999996</v>
      </c>
      <c r="EO2347" s="8">
        <f t="shared" si="883"/>
        <v>2</v>
      </c>
      <c r="EQ2347">
        <f t="shared" si="884"/>
        <v>0.17364817766693033</v>
      </c>
      <c r="ER2347">
        <f t="shared" si="846"/>
        <v>0.9986996072255625</v>
      </c>
      <c r="ES2347">
        <f t="shared" si="847"/>
        <v>-9.4692352970264508</v>
      </c>
      <c r="ET2347">
        <f t="shared" si="823"/>
        <v>17.660257631345079</v>
      </c>
      <c r="EU2347" s="8">
        <f t="shared" si="885"/>
        <v>4</v>
      </c>
      <c r="EW2347">
        <f t="shared" si="886"/>
        <v>0.34202014332566871</v>
      </c>
      <c r="EX2347">
        <f t="shared" si="848"/>
        <v>0.99441584371801539</v>
      </c>
      <c r="EZ2347">
        <f t="shared" si="849"/>
        <v>17.286082959411889</v>
      </c>
      <c r="FB2347" s="8">
        <f t="shared" si="904"/>
        <v>6</v>
      </c>
      <c r="FD2347">
        <f t="shared" si="887"/>
        <v>0.49999999999999994</v>
      </c>
      <c r="FE2347">
        <f t="shared" si="850"/>
        <v>0.9860254037844387</v>
      </c>
      <c r="FG2347">
        <f t="shared" si="851"/>
        <v>16.670248639404857</v>
      </c>
      <c r="FI2347" s="8">
        <f t="shared" si="888"/>
        <v>9</v>
      </c>
      <c r="FK2347">
        <f t="shared" si="889"/>
        <v>0.64278760968653925</v>
      </c>
      <c r="FL2347">
        <f t="shared" si="852"/>
        <v>0.9974479826061321</v>
      </c>
      <c r="FN2347">
        <f t="shared" si="853"/>
        <v>22.223152266939049</v>
      </c>
      <c r="FP2347" s="8">
        <f t="shared" si="890"/>
        <v>11</v>
      </c>
      <c r="FQ2347" s="8">
        <f t="shared" si="891"/>
        <v>53</v>
      </c>
      <c r="FR2347">
        <f t="shared" si="892"/>
        <v>0.76604444311897801</v>
      </c>
      <c r="FS2347">
        <f t="shared" si="854"/>
        <v>0.97984716465888966</v>
      </c>
      <c r="FT2347" t="e">
        <f t="shared" si="855"/>
        <v>#NUM!</v>
      </c>
      <c r="FU2347" t="e">
        <f t="shared" si="893"/>
        <v>#NUM!</v>
      </c>
      <c r="FW2347" s="8">
        <f t="shared" si="894"/>
        <v>14</v>
      </c>
      <c r="FY2347">
        <f t="shared" si="895"/>
        <v>0.8660254037844386</v>
      </c>
      <c r="FZ2347">
        <f t="shared" si="856"/>
        <v>0.98497422611928565</v>
      </c>
      <c r="GB2347">
        <f t="shared" si="857"/>
        <v>20.014539984388406</v>
      </c>
      <c r="GD2347" s="8">
        <f t="shared" si="896"/>
        <v>17</v>
      </c>
      <c r="GF2347">
        <f t="shared" si="897"/>
        <v>0.93969262078590832</v>
      </c>
      <c r="GG2347">
        <f t="shared" si="858"/>
        <v>0.98101112546008662</v>
      </c>
      <c r="GI2347">
        <f t="shared" si="859"/>
        <v>19.840028985185313</v>
      </c>
      <c r="GK2347" s="8">
        <f t="shared" si="898"/>
        <v>20</v>
      </c>
      <c r="GM2347">
        <f t="shared" si="899"/>
        <v>0.98480775301220802</v>
      </c>
      <c r="GN2347">
        <f t="shared" si="860"/>
        <v>0.96149438007669685</v>
      </c>
      <c r="GP2347">
        <f t="shared" si="861"/>
        <v>18.023394859135646</v>
      </c>
      <c r="GR2347" s="8">
        <f t="shared" si="900"/>
        <v>20</v>
      </c>
      <c r="GT2347">
        <f t="shared" si="901"/>
        <v>0.98480775301220802</v>
      </c>
      <c r="GU2347">
        <f t="shared" si="862"/>
        <v>0.96149438007669685</v>
      </c>
      <c r="GW2347">
        <f t="shared" si="863"/>
        <v>18.023394859135646</v>
      </c>
      <c r="GY2347" s="8">
        <f t="shared" si="902"/>
        <v>25</v>
      </c>
      <c r="HA2347">
        <f t="shared" si="903"/>
        <v>1</v>
      </c>
      <c r="HB2347">
        <f t="shared" si="864"/>
        <v>1</v>
      </c>
      <c r="HD2347">
        <f t="shared" si="865"/>
        <v>25</v>
      </c>
    </row>
    <row r="2348" spans="1:212" x14ac:dyDescent="0.2">
      <c r="A2348">
        <v>195</v>
      </c>
      <c r="B2348">
        <f t="shared" si="825"/>
        <v>195</v>
      </c>
      <c r="C2348">
        <f t="shared" si="907"/>
        <v>-0.17364817766693033</v>
      </c>
      <c r="D2348">
        <f t="shared" si="824"/>
        <v>0.96396997169217635</v>
      </c>
      <c r="E2348">
        <f t="shared" si="866"/>
        <v>3</v>
      </c>
      <c r="G2348">
        <f t="shared" si="826"/>
        <v>-13.297418619832047</v>
      </c>
      <c r="M2348">
        <f t="shared" si="905"/>
        <v>-0.34202014332566871</v>
      </c>
      <c r="N2348">
        <f t="shared" si="827"/>
        <v>0.8712885921207747</v>
      </c>
      <c r="O2348">
        <f t="shared" si="867"/>
        <v>-5</v>
      </c>
      <c r="P2348">
        <f t="shared" si="828"/>
        <v>-10.872961333902383</v>
      </c>
      <c r="Q2348">
        <f t="shared" si="829"/>
        <v>-10.872961333902385</v>
      </c>
      <c r="R2348">
        <f t="shared" si="906"/>
        <v>-0.49999999999999994</v>
      </c>
      <c r="S2348">
        <f t="shared" si="830"/>
        <v>-3.0339745962155606</v>
      </c>
      <c r="U2348">
        <f t="shared" si="868"/>
        <v>-7</v>
      </c>
      <c r="X2348">
        <f t="shared" si="831"/>
        <v>-9.3833939954901346</v>
      </c>
      <c r="Z2348">
        <f t="shared" si="869"/>
        <v>-0.64278760968653925</v>
      </c>
      <c r="AA2348">
        <f t="shared" si="832"/>
        <v>-4.2476989124360278</v>
      </c>
      <c r="AB2348">
        <f t="shared" si="870"/>
        <v>195</v>
      </c>
      <c r="AC2348">
        <f t="shared" si="871"/>
        <v>-10</v>
      </c>
      <c r="AE2348">
        <f t="shared" si="833"/>
        <v>-8.4794981488239323</v>
      </c>
      <c r="AG2348">
        <f t="shared" si="872"/>
        <v>-0.76604444311897801</v>
      </c>
      <c r="AH2348">
        <f t="shared" si="834"/>
        <v>-5.3323590466414883</v>
      </c>
      <c r="AJ2348">
        <f t="shared" si="873"/>
        <v>-12</v>
      </c>
      <c r="AL2348">
        <f t="shared" si="835"/>
        <v>-6.3761020317433292</v>
      </c>
      <c r="AN2348">
        <f t="shared" si="874"/>
        <v>-0.8660254037844386</v>
      </c>
      <c r="AO2348">
        <f t="shared" si="836"/>
        <v>-6.2549981495186202</v>
      </c>
      <c r="AP2348">
        <f t="shared" si="837"/>
        <v>195</v>
      </c>
      <c r="AQ2348">
        <f t="shared" si="875"/>
        <v>-15</v>
      </c>
      <c r="AS2348">
        <f t="shared" si="838"/>
        <v>-3.8619594257254026</v>
      </c>
      <c r="AU2348">
        <f t="shared" si="876"/>
        <v>-0.93969262078590832</v>
      </c>
      <c r="AV2348">
        <f t="shared" si="839"/>
        <v>-6.9875822988044174</v>
      </c>
      <c r="AX2348">
        <f t="shared" si="877"/>
        <v>-18</v>
      </c>
      <c r="AZ2348">
        <f t="shared" si="840"/>
        <v>-7.136236504873715E-2</v>
      </c>
      <c r="BB2348">
        <f t="shared" si="878"/>
        <v>-0.98480775301220802</v>
      </c>
      <c r="BC2348">
        <f t="shared" si="841"/>
        <v>-7.5078522958282923</v>
      </c>
      <c r="BE2348">
        <f t="shared" si="879"/>
        <v>-21</v>
      </c>
      <c r="BG2348">
        <f t="shared" si="842"/>
        <v>5.7868969256944878</v>
      </c>
      <c r="BI2348">
        <f t="shared" si="880"/>
        <v>0</v>
      </c>
      <c r="BJ2348">
        <f t="shared" si="843"/>
        <v>1</v>
      </c>
      <c r="BL2348" t="e">
        <f t="shared" si="881"/>
        <v>#DIV/0!</v>
      </c>
      <c r="BN2348" t="e">
        <f t="shared" si="844"/>
        <v>#DIV/0!</v>
      </c>
      <c r="EL2348">
        <v>195</v>
      </c>
      <c r="EM2348">
        <f t="shared" si="845"/>
        <v>-285.7513075690336</v>
      </c>
      <c r="EN2348">
        <f t="shared" si="882"/>
        <v>3.9499999999999598</v>
      </c>
      <c r="EO2348" s="8">
        <f t="shared" si="883"/>
        <v>2</v>
      </c>
      <c r="EQ2348">
        <f t="shared" si="884"/>
        <v>0.17364817766693033</v>
      </c>
      <c r="ER2348">
        <f t="shared" si="846"/>
        <v>0.9986996072255625</v>
      </c>
      <c r="ES2348">
        <f t="shared" si="847"/>
        <v>-9.4692352970264508</v>
      </c>
      <c r="ET2348">
        <f t="shared" si="823"/>
        <v>17.660257631345079</v>
      </c>
      <c r="EU2348" s="8">
        <f t="shared" si="885"/>
        <v>4</v>
      </c>
      <c r="EW2348">
        <f t="shared" si="886"/>
        <v>0.34202014332566871</v>
      </c>
      <c r="EX2348">
        <f t="shared" si="848"/>
        <v>0.99441584371801539</v>
      </c>
      <c r="EZ2348">
        <f t="shared" si="849"/>
        <v>17.286082959411889</v>
      </c>
      <c r="FB2348" s="8">
        <f t="shared" si="904"/>
        <v>6</v>
      </c>
      <c r="FD2348">
        <f t="shared" si="887"/>
        <v>0.49999999999999994</v>
      </c>
      <c r="FE2348">
        <f t="shared" si="850"/>
        <v>0.9860254037844387</v>
      </c>
      <c r="FG2348">
        <f t="shared" si="851"/>
        <v>16.670248639404857</v>
      </c>
      <c r="FI2348" s="8">
        <f t="shared" si="888"/>
        <v>9</v>
      </c>
      <c r="FK2348">
        <f t="shared" si="889"/>
        <v>0.64278760968653925</v>
      </c>
      <c r="FL2348">
        <f t="shared" si="852"/>
        <v>0.9974479826061321</v>
      </c>
      <c r="FN2348">
        <f t="shared" si="853"/>
        <v>22.223152266939049</v>
      </c>
      <c r="FP2348" s="8">
        <f t="shared" si="890"/>
        <v>11</v>
      </c>
      <c r="FQ2348" s="8">
        <f t="shared" si="891"/>
        <v>53</v>
      </c>
      <c r="FR2348">
        <f t="shared" si="892"/>
        <v>0.76604444311897801</v>
      </c>
      <c r="FS2348">
        <f t="shared" si="854"/>
        <v>0.97984716465888966</v>
      </c>
      <c r="FT2348" t="e">
        <f t="shared" si="855"/>
        <v>#NUM!</v>
      </c>
      <c r="FU2348" t="e">
        <f t="shared" si="893"/>
        <v>#NUM!</v>
      </c>
      <c r="FW2348" s="8">
        <f t="shared" si="894"/>
        <v>14</v>
      </c>
      <c r="FY2348">
        <f t="shared" si="895"/>
        <v>0.8660254037844386</v>
      </c>
      <c r="FZ2348">
        <f t="shared" si="856"/>
        <v>0.98497422611928565</v>
      </c>
      <c r="GB2348">
        <f t="shared" si="857"/>
        <v>20.014539984388406</v>
      </c>
      <c r="GD2348" s="8">
        <f t="shared" si="896"/>
        <v>17</v>
      </c>
      <c r="GF2348">
        <f t="shared" si="897"/>
        <v>0.93969262078590832</v>
      </c>
      <c r="GG2348">
        <f t="shared" si="858"/>
        <v>0.98101112546008662</v>
      </c>
      <c r="GI2348">
        <f t="shared" si="859"/>
        <v>19.840028985185313</v>
      </c>
      <c r="GK2348" s="8">
        <f t="shared" si="898"/>
        <v>20</v>
      </c>
      <c r="GM2348">
        <f t="shared" si="899"/>
        <v>0.98480775301220802</v>
      </c>
      <c r="GN2348">
        <f t="shared" si="860"/>
        <v>0.96149438007669685</v>
      </c>
      <c r="GP2348">
        <f t="shared" si="861"/>
        <v>18.023394859135646</v>
      </c>
      <c r="GR2348" s="8">
        <f t="shared" si="900"/>
        <v>20</v>
      </c>
      <c r="GT2348">
        <f t="shared" si="901"/>
        <v>0.98480775301220802</v>
      </c>
      <c r="GU2348">
        <f t="shared" si="862"/>
        <v>0.96149438007669685</v>
      </c>
      <c r="GW2348">
        <f t="shared" si="863"/>
        <v>18.023394859135646</v>
      </c>
      <c r="GY2348" s="8">
        <f t="shared" si="902"/>
        <v>25</v>
      </c>
      <c r="HA2348">
        <f t="shared" si="903"/>
        <v>1</v>
      </c>
      <c r="HB2348">
        <f t="shared" si="864"/>
        <v>1</v>
      </c>
      <c r="HD2348">
        <f t="shared" si="865"/>
        <v>25</v>
      </c>
    </row>
    <row r="2349" spans="1:212" x14ac:dyDescent="0.2">
      <c r="A2349">
        <v>196</v>
      </c>
      <c r="B2349">
        <f t="shared" si="825"/>
        <v>196</v>
      </c>
      <c r="C2349">
        <f t="shared" si="907"/>
        <v>-0.17364817766693033</v>
      </c>
      <c r="D2349">
        <f t="shared" si="824"/>
        <v>0.96396997169217635</v>
      </c>
      <c r="E2349">
        <f t="shared" si="866"/>
        <v>3</v>
      </c>
      <c r="G2349">
        <f t="shared" si="826"/>
        <v>-13.297418619832047</v>
      </c>
      <c r="M2349">
        <f t="shared" si="905"/>
        <v>-0.34202014332566871</v>
      </c>
      <c r="N2349">
        <f t="shared" si="827"/>
        <v>0.8712885921207747</v>
      </c>
      <c r="O2349">
        <f t="shared" si="867"/>
        <v>-5</v>
      </c>
      <c r="P2349">
        <f t="shared" si="828"/>
        <v>-10.872961333902383</v>
      </c>
      <c r="Q2349">
        <f t="shared" si="829"/>
        <v>-10.872961333902385</v>
      </c>
      <c r="R2349">
        <f t="shared" si="906"/>
        <v>-0.49999999999999994</v>
      </c>
      <c r="S2349">
        <f t="shared" si="830"/>
        <v>-3.0539745962155607</v>
      </c>
      <c r="U2349">
        <f t="shared" si="868"/>
        <v>-7</v>
      </c>
      <c r="X2349">
        <f t="shared" si="831"/>
        <v>-9.3833939954901346</v>
      </c>
      <c r="Z2349">
        <f t="shared" si="869"/>
        <v>-0.64278760968653925</v>
      </c>
      <c r="AA2349">
        <f t="shared" si="832"/>
        <v>-4.2734104168234897</v>
      </c>
      <c r="AB2349">
        <f t="shared" si="870"/>
        <v>196</v>
      </c>
      <c r="AC2349">
        <f t="shared" si="871"/>
        <v>-10</v>
      </c>
      <c r="AE2349">
        <f t="shared" si="833"/>
        <v>-8.4794981488239323</v>
      </c>
      <c r="AG2349">
        <f t="shared" si="872"/>
        <v>-0.76604444311897801</v>
      </c>
      <c r="AH2349">
        <f t="shared" si="834"/>
        <v>-5.3630008243662477</v>
      </c>
      <c r="AJ2349">
        <f t="shared" si="873"/>
        <v>-12</v>
      </c>
      <c r="AL2349">
        <f t="shared" si="835"/>
        <v>-6.3761020317433292</v>
      </c>
      <c r="AN2349">
        <f t="shared" si="874"/>
        <v>-0.8660254037844386</v>
      </c>
      <c r="AO2349">
        <f t="shared" si="836"/>
        <v>-6.2896391656699979</v>
      </c>
      <c r="AP2349">
        <f t="shared" si="837"/>
        <v>196</v>
      </c>
      <c r="AQ2349">
        <f t="shared" si="875"/>
        <v>-15</v>
      </c>
      <c r="AS2349">
        <f t="shared" si="838"/>
        <v>-3.8619594257254026</v>
      </c>
      <c r="AU2349">
        <f t="shared" si="876"/>
        <v>-0.93969262078590832</v>
      </c>
      <c r="AV2349">
        <f t="shared" si="839"/>
        <v>-7.0251700036358535</v>
      </c>
      <c r="AX2349">
        <f t="shared" si="877"/>
        <v>-18</v>
      </c>
      <c r="AZ2349">
        <f t="shared" si="840"/>
        <v>-7.136236504873715E-2</v>
      </c>
      <c r="BB2349">
        <f t="shared" si="878"/>
        <v>-0.98480775301220802</v>
      </c>
      <c r="BC2349">
        <f t="shared" si="841"/>
        <v>-7.547244605948781</v>
      </c>
      <c r="BE2349">
        <f t="shared" si="879"/>
        <v>-21</v>
      </c>
      <c r="BG2349">
        <f t="shared" si="842"/>
        <v>5.7868969256944878</v>
      </c>
      <c r="BI2349">
        <f t="shared" si="880"/>
        <v>0</v>
      </c>
      <c r="BJ2349">
        <f t="shared" si="843"/>
        <v>1</v>
      </c>
      <c r="BL2349" t="e">
        <f t="shared" si="881"/>
        <v>#DIV/0!</v>
      </c>
      <c r="BN2349" t="e">
        <f t="shared" si="844"/>
        <v>#DIV/0!</v>
      </c>
      <c r="EL2349">
        <v>196</v>
      </c>
      <c r="EM2349">
        <f t="shared" si="845"/>
        <v>-285.7513075690336</v>
      </c>
      <c r="EN2349">
        <f t="shared" si="882"/>
        <v>3.9599999999999596</v>
      </c>
      <c r="EO2349" s="8">
        <f t="shared" si="883"/>
        <v>2</v>
      </c>
      <c r="EQ2349">
        <f t="shared" si="884"/>
        <v>0.17364817766693033</v>
      </c>
      <c r="ER2349">
        <f t="shared" si="846"/>
        <v>0.9986996072255625</v>
      </c>
      <c r="ES2349">
        <f t="shared" si="847"/>
        <v>-9.4692352970264508</v>
      </c>
      <c r="ET2349">
        <f t="shared" si="823"/>
        <v>17.660257631345079</v>
      </c>
      <c r="EU2349" s="8">
        <f t="shared" si="885"/>
        <v>4</v>
      </c>
      <c r="EW2349">
        <f t="shared" si="886"/>
        <v>0.34202014332566871</v>
      </c>
      <c r="EX2349">
        <f t="shared" si="848"/>
        <v>0.99441584371801539</v>
      </c>
      <c r="EZ2349">
        <f t="shared" si="849"/>
        <v>17.286082959411889</v>
      </c>
      <c r="FB2349" s="8">
        <f t="shared" si="904"/>
        <v>6</v>
      </c>
      <c r="FD2349">
        <f t="shared" si="887"/>
        <v>0.49999999999999994</v>
      </c>
      <c r="FE2349">
        <f t="shared" si="850"/>
        <v>0.9860254037844387</v>
      </c>
      <c r="FG2349">
        <f t="shared" si="851"/>
        <v>16.670248639404857</v>
      </c>
      <c r="FI2349" s="8">
        <f t="shared" si="888"/>
        <v>9</v>
      </c>
      <c r="FK2349">
        <f t="shared" si="889"/>
        <v>0.64278760968653925</v>
      </c>
      <c r="FL2349">
        <f t="shared" si="852"/>
        <v>0.9974479826061321</v>
      </c>
      <c r="FN2349">
        <f t="shared" si="853"/>
        <v>22.223152266939049</v>
      </c>
      <c r="FP2349" s="8">
        <f t="shared" si="890"/>
        <v>11</v>
      </c>
      <c r="FQ2349" s="8">
        <f t="shared" si="891"/>
        <v>53</v>
      </c>
      <c r="FR2349">
        <f t="shared" si="892"/>
        <v>0.76604444311897801</v>
      </c>
      <c r="FS2349">
        <f t="shared" si="854"/>
        <v>0.97984716465888966</v>
      </c>
      <c r="FT2349" t="e">
        <f t="shared" si="855"/>
        <v>#NUM!</v>
      </c>
      <c r="FU2349" t="e">
        <f t="shared" si="893"/>
        <v>#NUM!</v>
      </c>
      <c r="FW2349" s="8">
        <f t="shared" si="894"/>
        <v>14</v>
      </c>
      <c r="FY2349">
        <f t="shared" si="895"/>
        <v>0.8660254037844386</v>
      </c>
      <c r="FZ2349">
        <f t="shared" si="856"/>
        <v>0.98497422611928565</v>
      </c>
      <c r="GB2349">
        <f t="shared" si="857"/>
        <v>20.014539984388406</v>
      </c>
      <c r="GD2349" s="8">
        <f t="shared" si="896"/>
        <v>17</v>
      </c>
      <c r="GF2349">
        <f t="shared" si="897"/>
        <v>0.93969262078590832</v>
      </c>
      <c r="GG2349">
        <f t="shared" si="858"/>
        <v>0.98101112546008662</v>
      </c>
      <c r="GI2349">
        <f t="shared" si="859"/>
        <v>19.840028985185313</v>
      </c>
      <c r="GK2349" s="8">
        <f t="shared" si="898"/>
        <v>20</v>
      </c>
      <c r="GM2349">
        <f t="shared" si="899"/>
        <v>0.98480775301220802</v>
      </c>
      <c r="GN2349">
        <f t="shared" si="860"/>
        <v>0.96149438007669685</v>
      </c>
      <c r="GP2349">
        <f t="shared" si="861"/>
        <v>18.023394859135646</v>
      </c>
      <c r="GR2349" s="8">
        <f t="shared" si="900"/>
        <v>20</v>
      </c>
      <c r="GT2349">
        <f t="shared" si="901"/>
        <v>0.98480775301220802</v>
      </c>
      <c r="GU2349">
        <f t="shared" si="862"/>
        <v>0.96149438007669685</v>
      </c>
      <c r="GW2349">
        <f t="shared" si="863"/>
        <v>18.023394859135646</v>
      </c>
      <c r="GY2349" s="8">
        <f t="shared" si="902"/>
        <v>25</v>
      </c>
      <c r="HA2349">
        <f t="shared" si="903"/>
        <v>1</v>
      </c>
      <c r="HB2349">
        <f t="shared" si="864"/>
        <v>1</v>
      </c>
      <c r="HD2349">
        <f t="shared" si="865"/>
        <v>25</v>
      </c>
    </row>
    <row r="2350" spans="1:212" x14ac:dyDescent="0.2">
      <c r="A2350">
        <v>197</v>
      </c>
      <c r="B2350">
        <f t="shared" si="825"/>
        <v>197</v>
      </c>
      <c r="C2350">
        <f t="shared" si="907"/>
        <v>-0.17364817766693033</v>
      </c>
      <c r="D2350">
        <f t="shared" si="824"/>
        <v>0.96396997169217635</v>
      </c>
      <c r="E2350">
        <f t="shared" si="866"/>
        <v>3</v>
      </c>
      <c r="G2350">
        <f t="shared" si="826"/>
        <v>-13.297418619832047</v>
      </c>
      <c r="M2350">
        <f t="shared" si="905"/>
        <v>-0.34202014332566871</v>
      </c>
      <c r="N2350">
        <f t="shared" si="827"/>
        <v>0.8712885921207747</v>
      </c>
      <c r="O2350">
        <f t="shared" si="867"/>
        <v>-5</v>
      </c>
      <c r="P2350">
        <f t="shared" si="828"/>
        <v>-10.872961333902383</v>
      </c>
      <c r="Q2350">
        <f t="shared" si="829"/>
        <v>-10.872961333902385</v>
      </c>
      <c r="R2350">
        <f t="shared" si="906"/>
        <v>-0.49999999999999994</v>
      </c>
      <c r="S2350">
        <f t="shared" si="830"/>
        <v>-3.0739745962155607</v>
      </c>
      <c r="U2350">
        <f t="shared" si="868"/>
        <v>-7</v>
      </c>
      <c r="X2350">
        <f t="shared" si="831"/>
        <v>-9.3833939954901346</v>
      </c>
      <c r="Z2350">
        <f t="shared" si="869"/>
        <v>-0.64278760968653925</v>
      </c>
      <c r="AA2350">
        <f t="shared" si="832"/>
        <v>-4.2991219212109515</v>
      </c>
      <c r="AB2350">
        <f t="shared" si="870"/>
        <v>197</v>
      </c>
      <c r="AC2350">
        <f t="shared" si="871"/>
        <v>-10</v>
      </c>
      <c r="AE2350">
        <f t="shared" si="833"/>
        <v>-8.4794981488239323</v>
      </c>
      <c r="AG2350">
        <f t="shared" si="872"/>
        <v>-0.76604444311897801</v>
      </c>
      <c r="AH2350">
        <f t="shared" si="834"/>
        <v>-5.3936426020910071</v>
      </c>
      <c r="AJ2350">
        <f t="shared" si="873"/>
        <v>-12</v>
      </c>
      <c r="AL2350">
        <f t="shared" si="835"/>
        <v>-6.3761020317433292</v>
      </c>
      <c r="AN2350">
        <f t="shared" si="874"/>
        <v>-0.8660254037844386</v>
      </c>
      <c r="AO2350">
        <f t="shared" si="836"/>
        <v>-6.3242801818213756</v>
      </c>
      <c r="AP2350">
        <f t="shared" si="837"/>
        <v>197</v>
      </c>
      <c r="AQ2350">
        <f t="shared" si="875"/>
        <v>-15</v>
      </c>
      <c r="AS2350">
        <f t="shared" si="838"/>
        <v>-3.8619594257254026</v>
      </c>
      <c r="AU2350">
        <f t="shared" si="876"/>
        <v>-0.93969262078590832</v>
      </c>
      <c r="AV2350">
        <f t="shared" si="839"/>
        <v>-7.0627577084672897</v>
      </c>
      <c r="AX2350">
        <f t="shared" si="877"/>
        <v>-18</v>
      </c>
      <c r="AZ2350">
        <f t="shared" si="840"/>
        <v>-7.136236504873715E-2</v>
      </c>
      <c r="BB2350">
        <f t="shared" si="878"/>
        <v>-0.98480775301220802</v>
      </c>
      <c r="BC2350">
        <f t="shared" si="841"/>
        <v>-7.5866369160692688</v>
      </c>
      <c r="BE2350">
        <f t="shared" si="879"/>
        <v>-21</v>
      </c>
      <c r="BG2350">
        <f t="shared" si="842"/>
        <v>5.7868969256944878</v>
      </c>
      <c r="BI2350">
        <f t="shared" si="880"/>
        <v>0</v>
      </c>
      <c r="BJ2350">
        <f t="shared" si="843"/>
        <v>1</v>
      </c>
      <c r="BL2350" t="e">
        <f t="shared" si="881"/>
        <v>#DIV/0!</v>
      </c>
      <c r="BN2350" t="e">
        <f t="shared" si="844"/>
        <v>#DIV/0!</v>
      </c>
      <c r="EL2350">
        <v>197</v>
      </c>
      <c r="EM2350">
        <f t="shared" si="845"/>
        <v>-285.7513075690336</v>
      </c>
      <c r="EN2350">
        <f t="shared" si="882"/>
        <v>3.9699999999999593</v>
      </c>
      <c r="EO2350" s="8">
        <f t="shared" si="883"/>
        <v>2</v>
      </c>
      <c r="EQ2350">
        <f t="shared" si="884"/>
        <v>0.17364817766693033</v>
      </c>
      <c r="ER2350">
        <f t="shared" si="846"/>
        <v>0.9986996072255625</v>
      </c>
      <c r="ES2350">
        <f t="shared" si="847"/>
        <v>-9.4692352970264508</v>
      </c>
      <c r="ET2350">
        <f t="shared" si="823"/>
        <v>17.660257631345079</v>
      </c>
      <c r="EU2350" s="8">
        <f t="shared" si="885"/>
        <v>4</v>
      </c>
      <c r="EW2350">
        <f t="shared" si="886"/>
        <v>0.34202014332566871</v>
      </c>
      <c r="EX2350">
        <f t="shared" si="848"/>
        <v>0.99441584371801539</v>
      </c>
      <c r="EZ2350">
        <f t="shared" si="849"/>
        <v>17.286082959411889</v>
      </c>
      <c r="FB2350" s="8">
        <f t="shared" si="904"/>
        <v>6</v>
      </c>
      <c r="FD2350">
        <f t="shared" si="887"/>
        <v>0.49999999999999994</v>
      </c>
      <c r="FE2350">
        <f t="shared" si="850"/>
        <v>0.9860254037844387</v>
      </c>
      <c r="FG2350">
        <f t="shared" si="851"/>
        <v>16.670248639404857</v>
      </c>
      <c r="FI2350" s="8">
        <f t="shared" si="888"/>
        <v>9</v>
      </c>
      <c r="FK2350">
        <f t="shared" si="889"/>
        <v>0.64278760968653925</v>
      </c>
      <c r="FL2350">
        <f t="shared" si="852"/>
        <v>0.9974479826061321</v>
      </c>
      <c r="FN2350">
        <f t="shared" si="853"/>
        <v>22.223152266939049</v>
      </c>
      <c r="FP2350" s="8">
        <f t="shared" si="890"/>
        <v>11</v>
      </c>
      <c r="FQ2350" s="8">
        <f t="shared" si="891"/>
        <v>53</v>
      </c>
      <c r="FR2350">
        <f t="shared" si="892"/>
        <v>0.76604444311897801</v>
      </c>
      <c r="FS2350">
        <f t="shared" si="854"/>
        <v>0.97984716465888966</v>
      </c>
      <c r="FT2350" t="e">
        <f t="shared" si="855"/>
        <v>#NUM!</v>
      </c>
      <c r="FU2350" t="e">
        <f t="shared" si="893"/>
        <v>#NUM!</v>
      </c>
      <c r="FW2350" s="8">
        <f t="shared" si="894"/>
        <v>14</v>
      </c>
      <c r="FY2350">
        <f t="shared" si="895"/>
        <v>0.8660254037844386</v>
      </c>
      <c r="FZ2350">
        <f t="shared" si="856"/>
        <v>0.98497422611928565</v>
      </c>
      <c r="GB2350">
        <f t="shared" si="857"/>
        <v>20.014539984388406</v>
      </c>
      <c r="GD2350" s="8">
        <f t="shared" si="896"/>
        <v>17</v>
      </c>
      <c r="GF2350">
        <f t="shared" si="897"/>
        <v>0.93969262078590832</v>
      </c>
      <c r="GG2350">
        <f t="shared" si="858"/>
        <v>0.98101112546008662</v>
      </c>
      <c r="GI2350">
        <f t="shared" si="859"/>
        <v>19.840028985185313</v>
      </c>
      <c r="GK2350" s="8">
        <f t="shared" si="898"/>
        <v>20</v>
      </c>
      <c r="GM2350">
        <f t="shared" si="899"/>
        <v>0.98480775301220802</v>
      </c>
      <c r="GN2350">
        <f t="shared" si="860"/>
        <v>0.96149438007669685</v>
      </c>
      <c r="GP2350">
        <f t="shared" si="861"/>
        <v>18.023394859135646</v>
      </c>
      <c r="GR2350" s="8">
        <f t="shared" si="900"/>
        <v>20</v>
      </c>
      <c r="GT2350">
        <f t="shared" si="901"/>
        <v>0.98480775301220802</v>
      </c>
      <c r="GU2350">
        <f t="shared" si="862"/>
        <v>0.96149438007669685</v>
      </c>
      <c r="GW2350">
        <f t="shared" si="863"/>
        <v>18.023394859135646</v>
      </c>
      <c r="GY2350" s="8">
        <f t="shared" si="902"/>
        <v>25</v>
      </c>
      <c r="HA2350">
        <f t="shared" si="903"/>
        <v>1</v>
      </c>
      <c r="HB2350">
        <f t="shared" si="864"/>
        <v>1</v>
      </c>
      <c r="HD2350">
        <f t="shared" si="865"/>
        <v>25</v>
      </c>
    </row>
    <row r="2351" spans="1:212" x14ac:dyDescent="0.2">
      <c r="A2351">
        <v>198</v>
      </c>
      <c r="B2351">
        <f t="shared" si="825"/>
        <v>198</v>
      </c>
      <c r="C2351">
        <f t="shared" si="907"/>
        <v>-0.17364817766693033</v>
      </c>
      <c r="D2351">
        <f t="shared" si="824"/>
        <v>0.96396997169217635</v>
      </c>
      <c r="E2351">
        <f t="shared" si="866"/>
        <v>3</v>
      </c>
      <c r="G2351">
        <f t="shared" si="826"/>
        <v>-13.297418619832047</v>
      </c>
      <c r="M2351">
        <f t="shared" si="905"/>
        <v>-0.34202014332566871</v>
      </c>
      <c r="N2351">
        <f t="shared" si="827"/>
        <v>0.8712885921207747</v>
      </c>
      <c r="O2351">
        <f t="shared" si="867"/>
        <v>-5</v>
      </c>
      <c r="P2351">
        <f t="shared" si="828"/>
        <v>-10.872961333902383</v>
      </c>
      <c r="Q2351">
        <f t="shared" si="829"/>
        <v>-10.872961333902385</v>
      </c>
      <c r="R2351">
        <f t="shared" si="906"/>
        <v>-0.49999999999999994</v>
      </c>
      <c r="S2351">
        <f t="shared" si="830"/>
        <v>-3.0939745962155607</v>
      </c>
      <c r="U2351">
        <f t="shared" si="868"/>
        <v>-7</v>
      </c>
      <c r="X2351">
        <f t="shared" si="831"/>
        <v>-9.3833939954901346</v>
      </c>
      <c r="Z2351">
        <f t="shared" si="869"/>
        <v>-0.64278760968653925</v>
      </c>
      <c r="AA2351">
        <f t="shared" si="832"/>
        <v>-4.3248334255984124</v>
      </c>
      <c r="AB2351">
        <f t="shared" si="870"/>
        <v>198</v>
      </c>
      <c r="AC2351">
        <f t="shared" si="871"/>
        <v>-10</v>
      </c>
      <c r="AE2351">
        <f t="shared" si="833"/>
        <v>-8.4794981488239323</v>
      </c>
      <c r="AG2351">
        <f t="shared" si="872"/>
        <v>-0.76604444311897801</v>
      </c>
      <c r="AH2351">
        <f t="shared" si="834"/>
        <v>-5.4242843798157656</v>
      </c>
      <c r="AJ2351">
        <f t="shared" si="873"/>
        <v>-12</v>
      </c>
      <c r="AL2351">
        <f t="shared" si="835"/>
        <v>-6.3761020317433292</v>
      </c>
      <c r="AN2351">
        <f t="shared" si="874"/>
        <v>-0.8660254037844386</v>
      </c>
      <c r="AO2351">
        <f t="shared" si="836"/>
        <v>-6.3589211979727525</v>
      </c>
      <c r="AP2351">
        <f t="shared" si="837"/>
        <v>198</v>
      </c>
      <c r="AQ2351">
        <f t="shared" si="875"/>
        <v>-15</v>
      </c>
      <c r="AS2351">
        <f t="shared" si="838"/>
        <v>-3.8619594257254026</v>
      </c>
      <c r="AU2351">
        <f t="shared" si="876"/>
        <v>-0.93969262078590832</v>
      </c>
      <c r="AV2351">
        <f t="shared" si="839"/>
        <v>-7.1003454132987258</v>
      </c>
      <c r="AX2351">
        <f t="shared" si="877"/>
        <v>-18</v>
      </c>
      <c r="AZ2351">
        <f t="shared" si="840"/>
        <v>-7.136236504873715E-2</v>
      </c>
      <c r="BB2351">
        <f t="shared" si="878"/>
        <v>-0.98480775301220802</v>
      </c>
      <c r="BC2351">
        <f t="shared" si="841"/>
        <v>-7.6260292261897575</v>
      </c>
      <c r="BE2351">
        <f t="shared" si="879"/>
        <v>-21</v>
      </c>
      <c r="BG2351">
        <f t="shared" si="842"/>
        <v>5.7868969256944878</v>
      </c>
      <c r="BI2351">
        <f t="shared" si="880"/>
        <v>0</v>
      </c>
      <c r="BJ2351">
        <f t="shared" si="843"/>
        <v>1</v>
      </c>
      <c r="BL2351" t="e">
        <f t="shared" si="881"/>
        <v>#DIV/0!</v>
      </c>
      <c r="BN2351" t="e">
        <f t="shared" si="844"/>
        <v>#DIV/0!</v>
      </c>
      <c r="EL2351">
        <v>198</v>
      </c>
      <c r="EM2351">
        <f t="shared" si="845"/>
        <v>-285.7513075690336</v>
      </c>
      <c r="EN2351">
        <f t="shared" si="882"/>
        <v>3.9799999999999591</v>
      </c>
      <c r="EO2351" s="8">
        <f t="shared" si="883"/>
        <v>2</v>
      </c>
      <c r="EQ2351">
        <f t="shared" si="884"/>
        <v>0.17364817766693033</v>
      </c>
      <c r="ER2351">
        <f t="shared" si="846"/>
        <v>0.9986996072255625</v>
      </c>
      <c r="ES2351">
        <f t="shared" si="847"/>
        <v>-9.4692352970264508</v>
      </c>
      <c r="ET2351">
        <f t="shared" si="823"/>
        <v>17.660257631345079</v>
      </c>
      <c r="EU2351" s="8">
        <f t="shared" si="885"/>
        <v>4</v>
      </c>
      <c r="EW2351">
        <f t="shared" si="886"/>
        <v>0.34202014332566871</v>
      </c>
      <c r="EX2351">
        <f t="shared" si="848"/>
        <v>0.99441584371801539</v>
      </c>
      <c r="EZ2351">
        <f t="shared" si="849"/>
        <v>17.286082959411889</v>
      </c>
      <c r="FB2351" s="8">
        <f t="shared" si="904"/>
        <v>6</v>
      </c>
      <c r="FD2351">
        <f t="shared" si="887"/>
        <v>0.49999999999999994</v>
      </c>
      <c r="FE2351">
        <f t="shared" si="850"/>
        <v>0.9860254037844387</v>
      </c>
      <c r="FG2351">
        <f t="shared" si="851"/>
        <v>16.670248639404857</v>
      </c>
      <c r="FI2351" s="8">
        <f t="shared" si="888"/>
        <v>9</v>
      </c>
      <c r="FK2351">
        <f t="shared" si="889"/>
        <v>0.64278760968653925</v>
      </c>
      <c r="FL2351">
        <f t="shared" si="852"/>
        <v>0.9974479826061321</v>
      </c>
      <c r="FN2351">
        <f t="shared" si="853"/>
        <v>22.223152266939049</v>
      </c>
      <c r="FP2351" s="8">
        <f t="shared" si="890"/>
        <v>11</v>
      </c>
      <c r="FQ2351" s="8">
        <f t="shared" si="891"/>
        <v>53</v>
      </c>
      <c r="FR2351">
        <f t="shared" si="892"/>
        <v>0.76604444311897801</v>
      </c>
      <c r="FS2351">
        <f t="shared" si="854"/>
        <v>0.97984716465888966</v>
      </c>
      <c r="FT2351" t="e">
        <f t="shared" si="855"/>
        <v>#NUM!</v>
      </c>
      <c r="FU2351" t="e">
        <f t="shared" si="893"/>
        <v>#NUM!</v>
      </c>
      <c r="FW2351" s="8">
        <f t="shared" si="894"/>
        <v>14</v>
      </c>
      <c r="FY2351">
        <f t="shared" si="895"/>
        <v>0.8660254037844386</v>
      </c>
      <c r="FZ2351">
        <f t="shared" si="856"/>
        <v>0.98497422611928565</v>
      </c>
      <c r="GB2351">
        <f t="shared" si="857"/>
        <v>20.014539984388406</v>
      </c>
      <c r="GD2351" s="8">
        <f t="shared" si="896"/>
        <v>17</v>
      </c>
      <c r="GF2351">
        <f t="shared" si="897"/>
        <v>0.93969262078590832</v>
      </c>
      <c r="GG2351">
        <f t="shared" si="858"/>
        <v>0.98101112546008662</v>
      </c>
      <c r="GI2351">
        <f t="shared" si="859"/>
        <v>19.840028985185313</v>
      </c>
      <c r="GK2351" s="8">
        <f t="shared" si="898"/>
        <v>20</v>
      </c>
      <c r="GM2351">
        <f t="shared" si="899"/>
        <v>0.98480775301220802</v>
      </c>
      <c r="GN2351">
        <f t="shared" si="860"/>
        <v>0.96149438007669685</v>
      </c>
      <c r="GP2351">
        <f t="shared" si="861"/>
        <v>18.023394859135646</v>
      </c>
      <c r="GR2351" s="8">
        <f t="shared" si="900"/>
        <v>20</v>
      </c>
      <c r="GT2351">
        <f t="shared" si="901"/>
        <v>0.98480775301220802</v>
      </c>
      <c r="GU2351">
        <f t="shared" si="862"/>
        <v>0.96149438007669685</v>
      </c>
      <c r="GW2351">
        <f t="shared" si="863"/>
        <v>18.023394859135646</v>
      </c>
      <c r="GY2351" s="8">
        <f t="shared" si="902"/>
        <v>25</v>
      </c>
      <c r="HA2351">
        <f t="shared" si="903"/>
        <v>1</v>
      </c>
      <c r="HB2351">
        <f t="shared" si="864"/>
        <v>1</v>
      </c>
      <c r="HD2351">
        <f t="shared" si="865"/>
        <v>25</v>
      </c>
    </row>
    <row r="2352" spans="1:212" x14ac:dyDescent="0.2">
      <c r="A2352">
        <v>199</v>
      </c>
      <c r="B2352">
        <f t="shared" si="825"/>
        <v>199</v>
      </c>
      <c r="C2352">
        <f t="shared" si="907"/>
        <v>-0.17364817766693033</v>
      </c>
      <c r="D2352">
        <f t="shared" si="824"/>
        <v>0.96396997169217635</v>
      </c>
      <c r="E2352">
        <f t="shared" si="866"/>
        <v>3</v>
      </c>
      <c r="G2352">
        <f t="shared" si="826"/>
        <v>-13.297418619832047</v>
      </c>
      <c r="M2352">
        <f t="shared" si="905"/>
        <v>-0.34202014332566871</v>
      </c>
      <c r="N2352">
        <f t="shared" si="827"/>
        <v>0.8712885921207747</v>
      </c>
      <c r="O2352">
        <f t="shared" si="867"/>
        <v>-5</v>
      </c>
      <c r="P2352">
        <f t="shared" si="828"/>
        <v>-10.872961333902383</v>
      </c>
      <c r="Q2352">
        <f t="shared" si="829"/>
        <v>-10.872961333902385</v>
      </c>
      <c r="R2352">
        <f t="shared" si="906"/>
        <v>-0.49999999999999994</v>
      </c>
      <c r="S2352">
        <f t="shared" si="830"/>
        <v>-3.1139745962155607</v>
      </c>
      <c r="U2352">
        <f t="shared" si="868"/>
        <v>-7</v>
      </c>
      <c r="X2352">
        <f t="shared" si="831"/>
        <v>-9.3833939954901346</v>
      </c>
      <c r="Z2352">
        <f t="shared" si="869"/>
        <v>-0.64278760968653925</v>
      </c>
      <c r="AA2352">
        <f t="shared" si="832"/>
        <v>-4.3505449299858743</v>
      </c>
      <c r="AB2352">
        <f t="shared" si="870"/>
        <v>199</v>
      </c>
      <c r="AC2352">
        <f t="shared" si="871"/>
        <v>-10</v>
      </c>
      <c r="AE2352">
        <f t="shared" si="833"/>
        <v>-8.4794981488239323</v>
      </c>
      <c r="AG2352">
        <f t="shared" si="872"/>
        <v>-0.76604444311897801</v>
      </c>
      <c r="AH2352">
        <f t="shared" si="834"/>
        <v>-5.454926157540525</v>
      </c>
      <c r="AJ2352">
        <f t="shared" si="873"/>
        <v>-12</v>
      </c>
      <c r="AL2352">
        <f t="shared" si="835"/>
        <v>-6.3761020317433292</v>
      </c>
      <c r="AN2352">
        <f t="shared" si="874"/>
        <v>-0.8660254037844386</v>
      </c>
      <c r="AO2352">
        <f t="shared" si="836"/>
        <v>-6.3935622141241302</v>
      </c>
      <c r="AP2352">
        <f t="shared" si="837"/>
        <v>199</v>
      </c>
      <c r="AQ2352">
        <f t="shared" si="875"/>
        <v>-15</v>
      </c>
      <c r="AS2352">
        <f t="shared" si="838"/>
        <v>-3.8619594257254026</v>
      </c>
      <c r="AU2352">
        <f t="shared" si="876"/>
        <v>-0.93969262078590832</v>
      </c>
      <c r="AV2352">
        <f t="shared" si="839"/>
        <v>-7.1379331181301628</v>
      </c>
      <c r="AX2352">
        <f t="shared" si="877"/>
        <v>-18</v>
      </c>
      <c r="AZ2352">
        <f t="shared" si="840"/>
        <v>-7.136236504873715E-2</v>
      </c>
      <c r="BB2352">
        <f t="shared" si="878"/>
        <v>-0.98480775301220802</v>
      </c>
      <c r="BC2352">
        <f t="shared" si="841"/>
        <v>-7.6654215363102454</v>
      </c>
      <c r="BE2352">
        <f t="shared" si="879"/>
        <v>-21</v>
      </c>
      <c r="BG2352">
        <f t="shared" si="842"/>
        <v>5.7868969256944878</v>
      </c>
      <c r="BI2352">
        <f t="shared" si="880"/>
        <v>0</v>
      </c>
      <c r="BJ2352">
        <f t="shared" si="843"/>
        <v>1</v>
      </c>
      <c r="BL2352" t="e">
        <f t="shared" si="881"/>
        <v>#DIV/0!</v>
      </c>
      <c r="BN2352" t="e">
        <f t="shared" si="844"/>
        <v>#DIV/0!</v>
      </c>
      <c r="EK2352">
        <v>-1.0022122794296457</v>
      </c>
      <c r="EL2352">
        <v>199</v>
      </c>
      <c r="EM2352">
        <f t="shared" si="845"/>
        <v>-285.7513075690336</v>
      </c>
      <c r="EN2352">
        <f t="shared" si="882"/>
        <v>3.9899999999999589</v>
      </c>
      <c r="EO2352" s="8">
        <f t="shared" si="883"/>
        <v>2</v>
      </c>
      <c r="EQ2352">
        <f t="shared" si="884"/>
        <v>0.17364817766693033</v>
      </c>
      <c r="ER2352">
        <f t="shared" si="846"/>
        <v>0.9986996072255625</v>
      </c>
      <c r="ES2352">
        <f t="shared" si="847"/>
        <v>-9.4692352970264508</v>
      </c>
      <c r="ET2352">
        <f t="shared" si="823"/>
        <v>17.660257631345079</v>
      </c>
      <c r="EU2352" s="8">
        <f t="shared" si="885"/>
        <v>4</v>
      </c>
      <c r="EW2352">
        <f t="shared" si="886"/>
        <v>0.34202014332566871</v>
      </c>
      <c r="EX2352">
        <f t="shared" si="848"/>
        <v>0.99441584371801539</v>
      </c>
      <c r="EZ2352">
        <f t="shared" si="849"/>
        <v>17.286082959411889</v>
      </c>
      <c r="FB2352" s="8">
        <f t="shared" si="904"/>
        <v>6</v>
      </c>
      <c r="FD2352">
        <f t="shared" si="887"/>
        <v>0.49999999999999994</v>
      </c>
      <c r="FE2352">
        <f t="shared" si="850"/>
        <v>0.9860254037844387</v>
      </c>
      <c r="FG2352">
        <f t="shared" si="851"/>
        <v>16.670248639404857</v>
      </c>
      <c r="FI2352" s="8">
        <f t="shared" si="888"/>
        <v>9</v>
      </c>
      <c r="FK2352">
        <f t="shared" si="889"/>
        <v>0.64278760968653925</v>
      </c>
      <c r="FL2352">
        <f t="shared" si="852"/>
        <v>0.9974479826061321</v>
      </c>
      <c r="FN2352">
        <f t="shared" si="853"/>
        <v>22.223152266939049</v>
      </c>
      <c r="FP2352" s="8">
        <f t="shared" si="890"/>
        <v>11</v>
      </c>
      <c r="FQ2352" s="8">
        <f t="shared" si="891"/>
        <v>53</v>
      </c>
      <c r="FR2352">
        <f t="shared" si="892"/>
        <v>0.76604444311897801</v>
      </c>
      <c r="FS2352">
        <f t="shared" si="854"/>
        <v>0.97984716465888966</v>
      </c>
      <c r="FT2352" t="e">
        <f t="shared" si="855"/>
        <v>#NUM!</v>
      </c>
      <c r="FU2352" t="e">
        <f t="shared" si="893"/>
        <v>#NUM!</v>
      </c>
      <c r="FW2352" s="8">
        <f t="shared" si="894"/>
        <v>14</v>
      </c>
      <c r="FY2352">
        <f t="shared" si="895"/>
        <v>0.8660254037844386</v>
      </c>
      <c r="FZ2352">
        <f t="shared" si="856"/>
        <v>0.98497422611928565</v>
      </c>
      <c r="GB2352">
        <f t="shared" si="857"/>
        <v>20.014539984388406</v>
      </c>
      <c r="GD2352" s="8">
        <f t="shared" si="896"/>
        <v>17</v>
      </c>
      <c r="GF2352">
        <f t="shared" si="897"/>
        <v>0.93969262078590832</v>
      </c>
      <c r="GG2352">
        <f t="shared" si="858"/>
        <v>0.98101112546008662</v>
      </c>
      <c r="GI2352">
        <f t="shared" si="859"/>
        <v>19.840028985185313</v>
      </c>
      <c r="GK2352" s="8">
        <f t="shared" si="898"/>
        <v>20</v>
      </c>
      <c r="GM2352">
        <f t="shared" si="899"/>
        <v>0.98480775301220802</v>
      </c>
      <c r="GN2352">
        <f t="shared" si="860"/>
        <v>0.96149438007669685</v>
      </c>
      <c r="GP2352">
        <f t="shared" si="861"/>
        <v>18.023394859135646</v>
      </c>
      <c r="GR2352" s="8">
        <f t="shared" si="900"/>
        <v>20</v>
      </c>
      <c r="GT2352">
        <f t="shared" si="901"/>
        <v>0.98480775301220802</v>
      </c>
      <c r="GU2352">
        <f t="shared" si="862"/>
        <v>0.96149438007669685</v>
      </c>
      <c r="GW2352">
        <f t="shared" si="863"/>
        <v>18.023394859135646</v>
      </c>
      <c r="GY2352" s="8">
        <f t="shared" si="902"/>
        <v>25</v>
      </c>
      <c r="HA2352">
        <f t="shared" si="903"/>
        <v>1</v>
      </c>
      <c r="HB2352">
        <f t="shared" si="864"/>
        <v>1</v>
      </c>
      <c r="HD2352">
        <f t="shared" si="865"/>
        <v>25</v>
      </c>
    </row>
    <row r="2353" spans="1:177" x14ac:dyDescent="0.2">
      <c r="A2353">
        <v>200</v>
      </c>
      <c r="B2353">
        <f t="shared" si="825"/>
        <v>200</v>
      </c>
      <c r="C2353">
        <f t="shared" si="907"/>
        <v>-0.17364817766693033</v>
      </c>
      <c r="D2353">
        <f t="shared" si="824"/>
        <v>0.96396997169217635</v>
      </c>
      <c r="E2353">
        <f t="shared" si="866"/>
        <v>3</v>
      </c>
      <c r="G2353">
        <f t="shared" si="826"/>
        <v>-13.297418619832047</v>
      </c>
      <c r="M2353">
        <f t="shared" si="905"/>
        <v>-0.34202014332566871</v>
      </c>
      <c r="N2353">
        <f t="shared" si="827"/>
        <v>0.8712885921207747</v>
      </c>
      <c r="O2353">
        <f t="shared" si="867"/>
        <v>-5</v>
      </c>
      <c r="P2353">
        <f t="shared" si="828"/>
        <v>-10.872961333902383</v>
      </c>
      <c r="Q2353">
        <f t="shared" si="829"/>
        <v>-10.872961333902385</v>
      </c>
      <c r="R2353">
        <f t="shared" si="906"/>
        <v>-0.49999999999999994</v>
      </c>
      <c r="S2353">
        <f t="shared" si="830"/>
        <v>-3.1339745962155607</v>
      </c>
      <c r="U2353">
        <f t="shared" si="868"/>
        <v>-7</v>
      </c>
      <c r="X2353">
        <f t="shared" si="831"/>
        <v>-9.3833939954901346</v>
      </c>
      <c r="Z2353">
        <f t="shared" si="869"/>
        <v>-0.64278760968653925</v>
      </c>
      <c r="AA2353">
        <f t="shared" si="832"/>
        <v>-4.3762564343733361</v>
      </c>
      <c r="AB2353">
        <f t="shared" si="870"/>
        <v>200</v>
      </c>
      <c r="AC2353">
        <f t="shared" si="871"/>
        <v>-10</v>
      </c>
      <c r="AE2353">
        <f t="shared" si="833"/>
        <v>-8.4794981488239323</v>
      </c>
      <c r="AG2353">
        <f t="shared" si="872"/>
        <v>-0.76604444311897801</v>
      </c>
      <c r="AH2353">
        <f t="shared" si="834"/>
        <v>-5.4855679352652844</v>
      </c>
      <c r="AJ2353">
        <f t="shared" si="873"/>
        <v>-12</v>
      </c>
      <c r="AL2353">
        <f t="shared" si="835"/>
        <v>-6.3761020317433292</v>
      </c>
      <c r="AN2353">
        <f t="shared" si="874"/>
        <v>-0.8660254037844386</v>
      </c>
      <c r="AO2353">
        <f t="shared" si="836"/>
        <v>-6.4282032302755079</v>
      </c>
      <c r="AP2353">
        <f>B2353</f>
        <v>200</v>
      </c>
      <c r="AQ2353">
        <f t="shared" si="875"/>
        <v>-15</v>
      </c>
      <c r="AS2353">
        <f t="shared" si="838"/>
        <v>-3.8619594257254026</v>
      </c>
      <c r="AU2353">
        <f t="shared" si="876"/>
        <v>-0.93969262078590832</v>
      </c>
      <c r="AV2353">
        <f t="shared" si="839"/>
        <v>-7.175520822961599</v>
      </c>
      <c r="AX2353">
        <f t="shared" si="877"/>
        <v>-18</v>
      </c>
      <c r="AZ2353">
        <f t="shared" si="840"/>
        <v>-7.136236504873715E-2</v>
      </c>
      <c r="BB2353">
        <f t="shared" si="878"/>
        <v>-0.98480775301220802</v>
      </c>
      <c r="BC2353">
        <f t="shared" si="841"/>
        <v>-7.7048138464307341</v>
      </c>
      <c r="BE2353">
        <f t="shared" si="879"/>
        <v>-21</v>
      </c>
      <c r="BG2353">
        <f t="shared" si="842"/>
        <v>5.7868969256944878</v>
      </c>
      <c r="BI2353">
        <f t="shared" si="880"/>
        <v>0</v>
      </c>
      <c r="BJ2353">
        <f t="shared" si="843"/>
        <v>1</v>
      </c>
      <c r="BL2353" t="e">
        <f t="shared" si="881"/>
        <v>#DIV/0!</v>
      </c>
      <c r="BN2353" t="e">
        <f t="shared" si="844"/>
        <v>#DIV/0!</v>
      </c>
      <c r="EK2353">
        <v>-1</v>
      </c>
      <c r="EL2353">
        <v>200</v>
      </c>
      <c r="EM2353">
        <f t="shared" si="845"/>
        <v>-285.7513075690336</v>
      </c>
      <c r="EN2353">
        <f t="shared" si="882"/>
        <v>3.9999999999999587</v>
      </c>
      <c r="EO2353" s="8">
        <f t="shared" si="883"/>
        <v>2</v>
      </c>
      <c r="EQ2353">
        <f t="shared" si="884"/>
        <v>0.17364817766693033</v>
      </c>
      <c r="ER2353">
        <f t="shared" si="846"/>
        <v>0.9986996072255625</v>
      </c>
      <c r="ES2353">
        <f t="shared" si="847"/>
        <v>-9.4692352970264508</v>
      </c>
      <c r="ET2353">
        <f t="shared" si="823"/>
        <v>17.660257631345079</v>
      </c>
      <c r="EU2353" s="8">
        <f t="shared" si="885"/>
        <v>4</v>
      </c>
      <c r="EW2353">
        <f t="shared" si="886"/>
        <v>0.34202014332566871</v>
      </c>
      <c r="EX2353">
        <f t="shared" si="848"/>
        <v>0.99441584371801539</v>
      </c>
      <c r="EZ2353">
        <f t="shared" si="849"/>
        <v>17.286082959411889</v>
      </c>
      <c r="FB2353" s="8">
        <f t="shared" si="904"/>
        <v>6</v>
      </c>
      <c r="FD2353">
        <f t="shared" si="887"/>
        <v>0.49999999999999994</v>
      </c>
      <c r="FE2353">
        <f t="shared" si="850"/>
        <v>0.9860254037844387</v>
      </c>
      <c r="FG2353">
        <f t="shared" si="851"/>
        <v>16.670248639404857</v>
      </c>
      <c r="FI2353" s="8">
        <f t="shared" si="888"/>
        <v>9</v>
      </c>
      <c r="FK2353">
        <f t="shared" si="889"/>
        <v>0.64278760968653925</v>
      </c>
      <c r="FL2353">
        <f t="shared" si="852"/>
        <v>0.9974479826061321</v>
      </c>
      <c r="FN2353">
        <f t="shared" si="853"/>
        <v>22.223152266939049</v>
      </c>
      <c r="FP2353" s="8">
        <f t="shared" si="890"/>
        <v>11</v>
      </c>
      <c r="FQ2353" s="8">
        <f t="shared" si="891"/>
        <v>53</v>
      </c>
      <c r="FR2353">
        <f t="shared" si="892"/>
        <v>0.76604444311897801</v>
      </c>
      <c r="FS2353">
        <f t="shared" si="854"/>
        <v>0.97984716465888966</v>
      </c>
      <c r="FT2353" t="e">
        <f t="shared" si="855"/>
        <v>#NUM!</v>
      </c>
      <c r="FU2353" t="e">
        <f t="shared" si="893"/>
        <v>#NUM!</v>
      </c>
    </row>
    <row r="2354" spans="1:177" x14ac:dyDescent="0.2">
      <c r="EK2354">
        <v>-0.81608361411033836</v>
      </c>
    </row>
  </sheetData>
  <phoneticPr fontId="2" type="noConversion"/>
  <pageMargins left="0.75" right="0.75" top="1" bottom="1" header="0.5" footer="0.5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4810" r:id="rId4">
          <objectPr defaultSize="0" autoPict="0" r:id="rId5">
            <anchor moveWithCells="1" sizeWithCells="1">
              <from>
                <xdr:col>12</xdr:col>
                <xdr:colOff>0</xdr:colOff>
                <xdr:row>89</xdr:row>
                <xdr:rowOff>0</xdr:rowOff>
              </from>
              <to>
                <xdr:col>14</xdr:col>
                <xdr:colOff>228600</xdr:colOff>
                <xdr:row>91</xdr:row>
                <xdr:rowOff>95250</xdr:rowOff>
              </to>
            </anchor>
          </objectPr>
        </oleObject>
      </mc:Choice>
      <mc:Fallback>
        <oleObject progId="Equation.3" shapeId="4810" r:id="rId4"/>
      </mc:Fallback>
    </mc:AlternateContent>
    <mc:AlternateContent xmlns:mc="http://schemas.openxmlformats.org/markup-compatibility/2006">
      <mc:Choice Requires="x14">
        <oleObject progId="Equation.3" shapeId="4814" r:id="rId6">
          <objectPr defaultSize="0" autoPict="0" r:id="rId7">
            <anchor moveWithCells="1" sizeWithCells="1">
              <from>
                <xdr:col>10</xdr:col>
                <xdr:colOff>85725</xdr:colOff>
                <xdr:row>89</xdr:row>
                <xdr:rowOff>19050</xdr:rowOff>
              </from>
              <to>
                <xdr:col>11</xdr:col>
                <xdr:colOff>323850</xdr:colOff>
                <xdr:row>91</xdr:row>
                <xdr:rowOff>142875</xdr:rowOff>
              </to>
            </anchor>
          </objectPr>
        </oleObject>
      </mc:Choice>
      <mc:Fallback>
        <oleObject progId="Equation.3" shapeId="4814" r:id="rId6"/>
      </mc:Fallback>
    </mc:AlternateContent>
    <mc:AlternateContent xmlns:mc="http://schemas.openxmlformats.org/markup-compatibility/2006">
      <mc:Choice Requires="x14">
        <oleObject progId="Equation.3" shapeId="4813" r:id="rId8">
          <objectPr defaultSize="0" autoPict="0" r:id="rId9">
            <anchor moveWithCells="1" sizeWithCells="1">
              <from>
                <xdr:col>10</xdr:col>
                <xdr:colOff>9525</xdr:colOff>
                <xdr:row>92</xdr:row>
                <xdr:rowOff>95250</xdr:rowOff>
              </from>
              <to>
                <xdr:col>11</xdr:col>
                <xdr:colOff>438150</xdr:colOff>
                <xdr:row>95</xdr:row>
                <xdr:rowOff>19050</xdr:rowOff>
              </to>
            </anchor>
          </objectPr>
        </oleObject>
      </mc:Choice>
      <mc:Fallback>
        <oleObject progId="Equation.3" shapeId="4813" r:id="rId8"/>
      </mc:Fallback>
    </mc:AlternateContent>
    <mc:AlternateContent xmlns:mc="http://schemas.openxmlformats.org/markup-compatibility/2006">
      <mc:Choice Requires="x14">
        <oleObject progId="Equation.3" shapeId="4812" r:id="rId10">
          <objectPr defaultSize="0" autoPict="0" r:id="rId11">
            <anchor moveWithCells="1" sizeWithCells="1">
              <from>
                <xdr:col>11</xdr:col>
                <xdr:colOff>600075</xdr:colOff>
                <xdr:row>94</xdr:row>
                <xdr:rowOff>85725</xdr:rowOff>
              </from>
              <to>
                <xdr:col>13</xdr:col>
                <xdr:colOff>447675</xdr:colOff>
                <xdr:row>97</xdr:row>
                <xdr:rowOff>57150</xdr:rowOff>
              </to>
            </anchor>
          </objectPr>
        </oleObject>
      </mc:Choice>
      <mc:Fallback>
        <oleObject progId="Equation.3" shapeId="4812" r:id="rId10"/>
      </mc:Fallback>
    </mc:AlternateContent>
    <mc:AlternateContent xmlns:mc="http://schemas.openxmlformats.org/markup-compatibility/2006">
      <mc:Choice Requires="x14">
        <oleObject progId="Equation.3" shapeId="4811" r:id="rId12">
          <objectPr defaultSize="0" autoPict="0" r:id="rId13">
            <anchor moveWithCells="1" sizeWithCells="1">
              <from>
                <xdr:col>11</xdr:col>
                <xdr:colOff>438150</xdr:colOff>
                <xdr:row>85</xdr:row>
                <xdr:rowOff>9525</xdr:rowOff>
              </from>
              <to>
                <xdr:col>15</xdr:col>
                <xdr:colOff>9525</xdr:colOff>
                <xdr:row>87</xdr:row>
                <xdr:rowOff>114300</xdr:rowOff>
              </to>
            </anchor>
          </objectPr>
        </oleObject>
      </mc:Choice>
      <mc:Fallback>
        <oleObject progId="Equation.3" shapeId="4811" r:id="rId12"/>
      </mc:Fallback>
    </mc:AlternateContent>
    <mc:AlternateContent xmlns:mc="http://schemas.openxmlformats.org/markup-compatibility/2006">
      <mc:Choice Requires="x14">
        <oleObject progId="Equation.3" shapeId="4815" r:id="rId14">
          <objectPr defaultSize="0" autoPict="0" r:id="rId15">
            <anchor moveWithCells="1" sizeWithCells="1">
              <from>
                <xdr:col>3</xdr:col>
                <xdr:colOff>133350</xdr:colOff>
                <xdr:row>85</xdr:row>
                <xdr:rowOff>28575</xdr:rowOff>
              </from>
              <to>
                <xdr:col>9</xdr:col>
                <xdr:colOff>514350</xdr:colOff>
                <xdr:row>89</xdr:row>
                <xdr:rowOff>38100</xdr:rowOff>
              </to>
            </anchor>
          </objectPr>
        </oleObject>
      </mc:Choice>
      <mc:Fallback>
        <oleObject progId="Equation.3" shapeId="4815" r:id="rId14"/>
      </mc:Fallback>
    </mc:AlternateContent>
    <mc:AlternateContent xmlns:mc="http://schemas.openxmlformats.org/markup-compatibility/2006">
      <mc:Choice Requires="x14">
        <oleObject progId="Equation.3" shapeId="4816" r:id="rId16">
          <objectPr defaultSize="0" autoPict="0" r:id="rId13">
            <anchor moveWithCells="1" sizeWithCells="1">
              <from>
                <xdr:col>1</xdr:col>
                <xdr:colOff>866775</xdr:colOff>
                <xdr:row>95</xdr:row>
                <xdr:rowOff>19050</xdr:rowOff>
              </from>
              <to>
                <xdr:col>5</xdr:col>
                <xdr:colOff>95250</xdr:colOff>
                <xdr:row>96</xdr:row>
                <xdr:rowOff>209550</xdr:rowOff>
              </to>
            </anchor>
          </objectPr>
        </oleObject>
      </mc:Choice>
      <mc:Fallback>
        <oleObject progId="Equation.3" shapeId="4816" r:id="rId16"/>
      </mc:Fallback>
    </mc:AlternateContent>
    <mc:AlternateContent xmlns:mc="http://schemas.openxmlformats.org/markup-compatibility/2006">
      <mc:Choice Requires="x14">
        <oleObject progId="Equation.3" shapeId="4817" r:id="rId17">
          <objectPr defaultSize="0" autoPict="0" r:id="rId18">
            <anchor moveWithCells="1" sizeWithCells="1">
              <from>
                <xdr:col>2</xdr:col>
                <xdr:colOff>123825</xdr:colOff>
                <xdr:row>124</xdr:row>
                <xdr:rowOff>104775</xdr:rowOff>
              </from>
              <to>
                <xdr:col>4</xdr:col>
                <xdr:colOff>581025</xdr:colOff>
                <xdr:row>128</xdr:row>
                <xdr:rowOff>38100</xdr:rowOff>
              </to>
            </anchor>
          </objectPr>
        </oleObject>
      </mc:Choice>
      <mc:Fallback>
        <oleObject progId="Equation.3" shapeId="4817" r:id="rId17"/>
      </mc:Fallback>
    </mc:AlternateContent>
    <mc:AlternateContent xmlns:mc="http://schemas.openxmlformats.org/markup-compatibility/2006">
      <mc:Choice Requires="x14">
        <oleObject progId="Equation.3" shapeId="4818" r:id="rId19">
          <objectPr defaultSize="0" autoPict="0" r:id="rId20">
            <anchor moveWithCells="1" sizeWithCells="1">
              <from>
                <xdr:col>10</xdr:col>
                <xdr:colOff>66675</xdr:colOff>
                <xdr:row>2133</xdr:row>
                <xdr:rowOff>104775</xdr:rowOff>
              </from>
              <to>
                <xdr:col>13</xdr:col>
                <xdr:colOff>133350</xdr:colOff>
                <xdr:row>2136</xdr:row>
                <xdr:rowOff>38100</xdr:rowOff>
              </to>
            </anchor>
          </objectPr>
        </oleObject>
      </mc:Choice>
      <mc:Fallback>
        <oleObject progId="Equation.3" shapeId="4818" r:id="rId19"/>
      </mc:Fallback>
    </mc:AlternateContent>
    <mc:AlternateContent xmlns:mc="http://schemas.openxmlformats.org/markup-compatibility/2006">
      <mc:Choice Requires="x14">
        <oleObject progId="Equation.3" shapeId="4820" r:id="rId21">
          <objectPr defaultSize="0" autoPict="0" r:id="rId20">
            <anchor moveWithCells="1" sizeWithCells="1">
              <from>
                <xdr:col>4</xdr:col>
                <xdr:colOff>200025</xdr:colOff>
                <xdr:row>1927</xdr:row>
                <xdr:rowOff>123825</xdr:rowOff>
              </from>
              <to>
                <xdr:col>7</xdr:col>
                <xdr:colOff>552450</xdr:colOff>
                <xdr:row>1930</xdr:row>
                <xdr:rowOff>57150</xdr:rowOff>
              </to>
            </anchor>
          </objectPr>
        </oleObject>
      </mc:Choice>
      <mc:Fallback>
        <oleObject progId="Equation.3" shapeId="4820" r:id="rId21"/>
      </mc:Fallback>
    </mc:AlternateContent>
    <mc:AlternateContent xmlns:mc="http://schemas.openxmlformats.org/markup-compatibility/2006">
      <mc:Choice Requires="x14">
        <oleObject progId="Equation.3" shapeId="4822" r:id="rId22">
          <objectPr defaultSize="0" autoPict="0" r:id="rId18">
            <anchor moveWithCells="1" sizeWithCells="1">
              <from>
                <xdr:col>9</xdr:col>
                <xdr:colOff>561975</xdr:colOff>
                <xdr:row>1934</xdr:row>
                <xdr:rowOff>95250</xdr:rowOff>
              </from>
              <to>
                <xdr:col>12</xdr:col>
                <xdr:colOff>190500</xdr:colOff>
                <xdr:row>1938</xdr:row>
                <xdr:rowOff>28575</xdr:rowOff>
              </to>
            </anchor>
          </objectPr>
        </oleObject>
      </mc:Choice>
      <mc:Fallback>
        <oleObject progId="Equation.3" shapeId="4822" r:id="rId22"/>
      </mc:Fallback>
    </mc:AlternateContent>
    <mc:AlternateContent xmlns:mc="http://schemas.openxmlformats.org/markup-compatibility/2006">
      <mc:Choice Requires="x14">
        <oleObject progId="Equation.3" shapeId="4824" r:id="rId23">
          <objectPr defaultSize="0" r:id="rId24">
            <anchor moveWithCells="1">
              <from>
                <xdr:col>8</xdr:col>
                <xdr:colOff>600075</xdr:colOff>
                <xdr:row>1932</xdr:row>
                <xdr:rowOff>114300</xdr:rowOff>
              </from>
              <to>
                <xdr:col>10</xdr:col>
                <xdr:colOff>933450</xdr:colOff>
                <xdr:row>1936</xdr:row>
                <xdr:rowOff>76200</xdr:rowOff>
              </to>
            </anchor>
          </objectPr>
        </oleObject>
      </mc:Choice>
      <mc:Fallback>
        <oleObject progId="Equation.3" shapeId="4824" r:id="rId23"/>
      </mc:Fallback>
    </mc:AlternateContent>
    <mc:AlternateContent xmlns:mc="http://schemas.openxmlformats.org/markup-compatibility/2006">
      <mc:Choice Requires="x14">
        <oleObject progId="Equation.3" shapeId="4827" r:id="rId25">
          <objectPr defaultSize="0" r:id="rId26">
            <anchor moveWithCells="1">
              <from>
                <xdr:col>5</xdr:col>
                <xdr:colOff>0</xdr:colOff>
                <xdr:row>124</xdr:row>
                <xdr:rowOff>0</xdr:rowOff>
              </from>
              <to>
                <xdr:col>11</xdr:col>
                <xdr:colOff>133350</xdr:colOff>
                <xdr:row>127</xdr:row>
                <xdr:rowOff>123825</xdr:rowOff>
              </to>
            </anchor>
          </objectPr>
        </oleObject>
      </mc:Choice>
      <mc:Fallback>
        <oleObject progId="Equation.3" shapeId="4827" r:id="rId25"/>
      </mc:Fallback>
    </mc:AlternateContent>
    <mc:AlternateContent xmlns:mc="http://schemas.openxmlformats.org/markup-compatibility/2006">
      <mc:Choice Requires="x14">
        <oleObject progId="Equation.3" shapeId="4828" r:id="rId27">
          <objectPr defaultSize="0" autoPict="0" r:id="rId28">
            <anchor moveWithCells="1" sizeWithCells="1">
              <from>
                <xdr:col>14</xdr:col>
                <xdr:colOff>38100</xdr:colOff>
                <xdr:row>106</xdr:row>
                <xdr:rowOff>0</xdr:rowOff>
              </from>
              <to>
                <xdr:col>14</xdr:col>
                <xdr:colOff>361950</xdr:colOff>
                <xdr:row>107</xdr:row>
                <xdr:rowOff>47625</xdr:rowOff>
              </to>
            </anchor>
          </objectPr>
        </oleObject>
      </mc:Choice>
      <mc:Fallback>
        <oleObject progId="Equation.3" shapeId="4828" r:id="rId27"/>
      </mc:Fallback>
    </mc:AlternateContent>
    <mc:AlternateContent xmlns:mc="http://schemas.openxmlformats.org/markup-compatibility/2006">
      <mc:Choice Requires="x14">
        <oleObject progId="Equation.3" shapeId="4834" r:id="rId29">
          <objectPr defaultSize="0" autoPict="0" r:id="rId30">
            <anchor moveWithCells="1" sizeWithCells="1">
              <from>
                <xdr:col>153</xdr:col>
                <xdr:colOff>219075</xdr:colOff>
                <xdr:row>1923</xdr:row>
                <xdr:rowOff>104775</xdr:rowOff>
              </from>
              <to>
                <xdr:col>163</xdr:col>
                <xdr:colOff>152400</xdr:colOff>
                <xdr:row>1935</xdr:row>
                <xdr:rowOff>114300</xdr:rowOff>
              </to>
            </anchor>
          </objectPr>
        </oleObject>
      </mc:Choice>
      <mc:Fallback>
        <oleObject progId="Equation.3" shapeId="4834" r:id="rId29"/>
      </mc:Fallback>
    </mc:AlternateContent>
    <mc:AlternateContent xmlns:mc="http://schemas.openxmlformats.org/markup-compatibility/2006">
      <mc:Choice Requires="x14">
        <oleObject progId="Equation.3" shapeId="4836" r:id="rId31">
          <objectPr defaultSize="0" autoPict="0" r:id="rId20">
            <anchor moveWithCells="1" sizeWithCells="1">
              <from>
                <xdr:col>153</xdr:col>
                <xdr:colOff>0</xdr:colOff>
                <xdr:row>1942</xdr:row>
                <xdr:rowOff>0</xdr:rowOff>
              </from>
              <to>
                <xdr:col>156</xdr:col>
                <xdr:colOff>352425</xdr:colOff>
                <xdr:row>1944</xdr:row>
                <xdr:rowOff>95250</xdr:rowOff>
              </to>
            </anchor>
          </objectPr>
        </oleObject>
      </mc:Choice>
      <mc:Fallback>
        <oleObject progId="Equation.3" shapeId="4836" r:id="rId31"/>
      </mc:Fallback>
    </mc:AlternateContent>
    <mc:AlternateContent xmlns:mc="http://schemas.openxmlformats.org/markup-compatibility/2006">
      <mc:Choice Requires="x14">
        <oleObject progId="Equation.3" shapeId="4841" r:id="rId32">
          <objectPr defaultSize="0" autoPict="0" r:id="rId28">
            <anchor moveWithCells="1" sizeWithCells="1">
              <from>
                <xdr:col>40</xdr:col>
                <xdr:colOff>38100</xdr:colOff>
                <xdr:row>106</xdr:row>
                <xdr:rowOff>0</xdr:rowOff>
              </from>
              <to>
                <xdr:col>40</xdr:col>
                <xdr:colOff>361950</xdr:colOff>
                <xdr:row>107</xdr:row>
                <xdr:rowOff>47625</xdr:rowOff>
              </to>
            </anchor>
          </objectPr>
        </oleObject>
      </mc:Choice>
      <mc:Fallback>
        <oleObject progId="Equation.3" shapeId="4841" r:id="rId32"/>
      </mc:Fallback>
    </mc:AlternateContent>
    <mc:AlternateContent xmlns:mc="http://schemas.openxmlformats.org/markup-compatibility/2006">
      <mc:Choice Requires="x14">
        <oleObject progId="Equation.3" shapeId="4842" r:id="rId33">
          <objectPr defaultSize="0" autoPict="0" r:id="rId28">
            <anchor moveWithCells="1" sizeWithCells="1">
              <from>
                <xdr:col>62</xdr:col>
                <xdr:colOff>38100</xdr:colOff>
                <xdr:row>106</xdr:row>
                <xdr:rowOff>0</xdr:rowOff>
              </from>
              <to>
                <xdr:col>62</xdr:col>
                <xdr:colOff>361950</xdr:colOff>
                <xdr:row>107</xdr:row>
                <xdr:rowOff>47625</xdr:rowOff>
              </to>
            </anchor>
          </objectPr>
        </oleObject>
      </mc:Choice>
      <mc:Fallback>
        <oleObject progId="Equation.3" shapeId="4842" r:id="rId33"/>
      </mc:Fallback>
    </mc:AlternateContent>
    <mc:AlternateContent xmlns:mc="http://schemas.openxmlformats.org/markup-compatibility/2006">
      <mc:Choice Requires="x14">
        <oleObject progId="Equation.3" shapeId="4843" r:id="rId34">
          <objectPr defaultSize="0" autoPict="0" r:id="rId28">
            <anchor moveWithCells="1" sizeWithCells="1">
              <from>
                <xdr:col>84</xdr:col>
                <xdr:colOff>38100</xdr:colOff>
                <xdr:row>106</xdr:row>
                <xdr:rowOff>0</xdr:rowOff>
              </from>
              <to>
                <xdr:col>84</xdr:col>
                <xdr:colOff>361950</xdr:colOff>
                <xdr:row>107</xdr:row>
                <xdr:rowOff>47625</xdr:rowOff>
              </to>
            </anchor>
          </objectPr>
        </oleObject>
      </mc:Choice>
      <mc:Fallback>
        <oleObject progId="Equation.3" shapeId="4843" r:id="rId34"/>
      </mc:Fallback>
    </mc:AlternateContent>
    <mc:AlternateContent xmlns:mc="http://schemas.openxmlformats.org/markup-compatibility/2006">
      <mc:Choice Requires="x14">
        <oleObject progId="Equation.3" shapeId="4844" r:id="rId35">
          <objectPr defaultSize="0" autoPict="0" r:id="rId28">
            <anchor moveWithCells="1" sizeWithCells="1">
              <from>
                <xdr:col>106</xdr:col>
                <xdr:colOff>38100</xdr:colOff>
                <xdr:row>106</xdr:row>
                <xdr:rowOff>0</xdr:rowOff>
              </from>
              <to>
                <xdr:col>106</xdr:col>
                <xdr:colOff>361950</xdr:colOff>
                <xdr:row>107</xdr:row>
                <xdr:rowOff>47625</xdr:rowOff>
              </to>
            </anchor>
          </objectPr>
        </oleObject>
      </mc:Choice>
      <mc:Fallback>
        <oleObject progId="Equation.3" shapeId="4844" r:id="rId35"/>
      </mc:Fallback>
    </mc:AlternateContent>
    <mc:AlternateContent xmlns:mc="http://schemas.openxmlformats.org/markup-compatibility/2006">
      <mc:Choice Requires="x14">
        <oleObject progId="Equation.3" shapeId="4845" r:id="rId36">
          <objectPr defaultSize="0" autoPict="0" r:id="rId28">
            <anchor moveWithCells="1" sizeWithCells="1">
              <from>
                <xdr:col>128</xdr:col>
                <xdr:colOff>38100</xdr:colOff>
                <xdr:row>106</xdr:row>
                <xdr:rowOff>0</xdr:rowOff>
              </from>
              <to>
                <xdr:col>128</xdr:col>
                <xdr:colOff>361950</xdr:colOff>
                <xdr:row>107</xdr:row>
                <xdr:rowOff>47625</xdr:rowOff>
              </to>
            </anchor>
          </objectPr>
        </oleObject>
      </mc:Choice>
      <mc:Fallback>
        <oleObject progId="Equation.3" shapeId="4845" r:id="rId36"/>
      </mc:Fallback>
    </mc:AlternateContent>
    <mc:AlternateContent xmlns:mc="http://schemas.openxmlformats.org/markup-compatibility/2006">
      <mc:Choice Requires="x14">
        <oleObject progId="Equation.3" shapeId="4846" r:id="rId37">
          <objectPr defaultSize="0" autoPict="0" r:id="rId28">
            <anchor moveWithCells="1" sizeWithCells="1">
              <from>
                <xdr:col>150</xdr:col>
                <xdr:colOff>38100</xdr:colOff>
                <xdr:row>106</xdr:row>
                <xdr:rowOff>0</xdr:rowOff>
              </from>
              <to>
                <xdr:col>150</xdr:col>
                <xdr:colOff>361950</xdr:colOff>
                <xdr:row>107</xdr:row>
                <xdr:rowOff>47625</xdr:rowOff>
              </to>
            </anchor>
          </objectPr>
        </oleObject>
      </mc:Choice>
      <mc:Fallback>
        <oleObject progId="Equation.3" shapeId="4846" r:id="rId37"/>
      </mc:Fallback>
    </mc:AlternateContent>
    <mc:AlternateContent xmlns:mc="http://schemas.openxmlformats.org/markup-compatibility/2006">
      <mc:Choice Requires="x14">
        <oleObject progId="Equation.3" shapeId="4847" r:id="rId38">
          <objectPr defaultSize="0" autoPict="0" r:id="rId28">
            <anchor moveWithCells="1" sizeWithCells="1">
              <from>
                <xdr:col>172</xdr:col>
                <xdr:colOff>38100</xdr:colOff>
                <xdr:row>106</xdr:row>
                <xdr:rowOff>0</xdr:rowOff>
              </from>
              <to>
                <xdr:col>172</xdr:col>
                <xdr:colOff>361950</xdr:colOff>
                <xdr:row>107</xdr:row>
                <xdr:rowOff>47625</xdr:rowOff>
              </to>
            </anchor>
          </objectPr>
        </oleObject>
      </mc:Choice>
      <mc:Fallback>
        <oleObject progId="Equation.3" shapeId="4847" r:id="rId38"/>
      </mc:Fallback>
    </mc:AlternateContent>
    <mc:AlternateContent xmlns:mc="http://schemas.openxmlformats.org/markup-compatibility/2006">
      <mc:Choice Requires="x14">
        <oleObject progId="Equation.3" shapeId="4848" r:id="rId39">
          <objectPr defaultSize="0" autoPict="0" r:id="rId28">
            <anchor moveWithCells="1" sizeWithCells="1">
              <from>
                <xdr:col>194</xdr:col>
                <xdr:colOff>38100</xdr:colOff>
                <xdr:row>106</xdr:row>
                <xdr:rowOff>0</xdr:rowOff>
              </from>
              <to>
                <xdr:col>194</xdr:col>
                <xdr:colOff>361950</xdr:colOff>
                <xdr:row>107</xdr:row>
                <xdr:rowOff>47625</xdr:rowOff>
              </to>
            </anchor>
          </objectPr>
        </oleObject>
      </mc:Choice>
      <mc:Fallback>
        <oleObject progId="Equation.3" shapeId="4848" r:id="rId39"/>
      </mc:Fallback>
    </mc:AlternateContent>
    <mc:AlternateContent xmlns:mc="http://schemas.openxmlformats.org/markup-compatibility/2006">
      <mc:Choice Requires="x14">
        <oleObject progId="Equation.3" shapeId="4849" r:id="rId40">
          <objectPr defaultSize="0" autoPict="0" r:id="rId20">
            <anchor moveWithCells="1" sizeWithCells="1">
              <from>
                <xdr:col>138</xdr:col>
                <xdr:colOff>0</xdr:colOff>
                <xdr:row>1955</xdr:row>
                <xdr:rowOff>0</xdr:rowOff>
              </from>
              <to>
                <xdr:col>141</xdr:col>
                <xdr:colOff>352425</xdr:colOff>
                <xdr:row>1957</xdr:row>
                <xdr:rowOff>95250</xdr:rowOff>
              </to>
            </anchor>
          </objectPr>
        </oleObject>
      </mc:Choice>
      <mc:Fallback>
        <oleObject progId="Equation.3" shapeId="4849" r:id="rId40"/>
      </mc:Fallback>
    </mc:AlternateContent>
    <mc:AlternateContent xmlns:mc="http://schemas.openxmlformats.org/markup-compatibility/2006">
      <mc:Choice Requires="x14">
        <oleObject progId="Equation.3" shapeId="4850" r:id="rId41">
          <objectPr defaultSize="0" autoPict="0" r:id="rId42">
            <anchor moveWithCells="1" sizeWithCells="1">
              <from>
                <xdr:col>4</xdr:col>
                <xdr:colOff>38100</xdr:colOff>
                <xdr:row>1933</xdr:row>
                <xdr:rowOff>0</xdr:rowOff>
              </from>
              <to>
                <xdr:col>8</xdr:col>
                <xdr:colOff>95250</xdr:colOff>
                <xdr:row>1937</xdr:row>
                <xdr:rowOff>9525</xdr:rowOff>
              </to>
            </anchor>
          </objectPr>
        </oleObject>
      </mc:Choice>
      <mc:Fallback>
        <oleObject progId="Equation.3" shapeId="4850" r:id="rId41"/>
      </mc:Fallback>
    </mc:AlternateContent>
    <mc:AlternateContent xmlns:mc="http://schemas.openxmlformats.org/markup-compatibility/2006">
      <mc:Choice Requires="x14">
        <oleObject progId="Equation.3" shapeId="4851" r:id="rId43">
          <objectPr defaultSize="0" autoPict="0" r:id="rId44">
            <anchor moveWithCells="1" sizeWithCells="1">
              <from>
                <xdr:col>4</xdr:col>
                <xdr:colOff>0</xdr:colOff>
                <xdr:row>1937</xdr:row>
                <xdr:rowOff>0</xdr:rowOff>
              </from>
              <to>
                <xdr:col>7</xdr:col>
                <xdr:colOff>171450</xdr:colOff>
                <xdr:row>1939</xdr:row>
                <xdr:rowOff>95250</xdr:rowOff>
              </to>
            </anchor>
          </objectPr>
        </oleObject>
      </mc:Choice>
      <mc:Fallback>
        <oleObject progId="Equation.3" shapeId="4851" r:id="rId43"/>
      </mc:Fallback>
    </mc:AlternateContent>
    <mc:AlternateContent xmlns:mc="http://schemas.openxmlformats.org/markup-compatibility/2006">
      <mc:Choice Requires="x14">
        <oleObject progId="Equation.3" shapeId="4852" r:id="rId45">
          <objectPr defaultSize="0" autoPict="0" r:id="rId46">
            <anchor moveWithCells="1" sizeWithCells="1">
              <from>
                <xdr:col>0</xdr:col>
                <xdr:colOff>0</xdr:colOff>
                <xdr:row>135</xdr:row>
                <xdr:rowOff>85725</xdr:rowOff>
              </from>
              <to>
                <xdr:col>0</xdr:col>
                <xdr:colOff>314325</xdr:colOff>
                <xdr:row>136</xdr:row>
                <xdr:rowOff>133350</xdr:rowOff>
              </to>
            </anchor>
          </objectPr>
        </oleObject>
      </mc:Choice>
      <mc:Fallback>
        <oleObject progId="Equation.3" shapeId="4852" r:id="rId45"/>
      </mc:Fallback>
    </mc:AlternateContent>
    <mc:AlternateContent xmlns:mc="http://schemas.openxmlformats.org/markup-compatibility/2006">
      <mc:Choice Requires="x14">
        <oleObject progId="Equation.3" shapeId="4853" r:id="rId47">
          <objectPr defaultSize="0" autoPict="0" r:id="rId48">
            <anchor moveWithCells="1" sizeWithCells="1">
              <from>
                <xdr:col>0</xdr:col>
                <xdr:colOff>381000</xdr:colOff>
                <xdr:row>90</xdr:row>
                <xdr:rowOff>95250</xdr:rowOff>
              </from>
              <to>
                <xdr:col>3</xdr:col>
                <xdr:colOff>104775</xdr:colOff>
                <xdr:row>94</xdr:row>
                <xdr:rowOff>19050</xdr:rowOff>
              </to>
            </anchor>
          </objectPr>
        </oleObject>
      </mc:Choice>
      <mc:Fallback>
        <oleObject progId="Equation.3" shapeId="4853" r:id="rId47"/>
      </mc:Fallback>
    </mc:AlternateContent>
    <mc:AlternateContent xmlns:mc="http://schemas.openxmlformats.org/markup-compatibility/2006">
      <mc:Choice Requires="x14">
        <oleObject progId="Equation.3" shapeId="4854" r:id="rId49">
          <objectPr defaultSize="0" autoPict="0" r:id="rId50">
            <anchor moveWithCells="1" sizeWithCells="1">
              <from>
                <xdr:col>0</xdr:col>
                <xdr:colOff>514350</xdr:colOff>
                <xdr:row>1934</xdr:row>
                <xdr:rowOff>9525</xdr:rowOff>
              </from>
              <to>
                <xdr:col>3</xdr:col>
                <xdr:colOff>85725</xdr:colOff>
                <xdr:row>1937</xdr:row>
                <xdr:rowOff>104775</xdr:rowOff>
              </to>
            </anchor>
          </objectPr>
        </oleObject>
      </mc:Choice>
      <mc:Fallback>
        <oleObject progId="Equation.3" shapeId="4854" r:id="rId49"/>
      </mc:Fallback>
    </mc:AlternateContent>
    <mc:AlternateContent xmlns:mc="http://schemas.openxmlformats.org/markup-compatibility/2006">
      <mc:Choice Requires="x14">
        <oleObject progId="Equation.3" shapeId="4855" r:id="rId51">
          <objectPr defaultSize="0" r:id="rId52">
            <anchor moveWithCells="1">
              <from>
                <xdr:col>7</xdr:col>
                <xdr:colOff>600075</xdr:colOff>
                <xdr:row>1943</xdr:row>
                <xdr:rowOff>152400</xdr:rowOff>
              </from>
              <to>
                <xdr:col>10</xdr:col>
                <xdr:colOff>1104900</xdr:colOff>
                <xdr:row>1947</xdr:row>
                <xdr:rowOff>0</xdr:rowOff>
              </to>
            </anchor>
          </objectPr>
        </oleObject>
      </mc:Choice>
      <mc:Fallback>
        <oleObject progId="Equation.3" shapeId="4855" r:id="rId51"/>
      </mc:Fallback>
    </mc:AlternateContent>
    <mc:AlternateContent xmlns:mc="http://schemas.openxmlformats.org/markup-compatibility/2006">
      <mc:Choice Requires="x14">
        <oleObject progId="Equation.3" shapeId="4856" r:id="rId53">
          <objectPr defaultSize="0" r:id="rId54">
            <anchor moveWithCells="1">
              <from>
                <xdr:col>142</xdr:col>
                <xdr:colOff>600075</xdr:colOff>
                <xdr:row>1936</xdr:row>
                <xdr:rowOff>152400</xdr:rowOff>
              </from>
              <to>
                <xdr:col>147</xdr:col>
                <xdr:colOff>266700</xdr:colOff>
                <xdr:row>1940</xdr:row>
                <xdr:rowOff>0</xdr:rowOff>
              </to>
            </anchor>
          </objectPr>
        </oleObject>
      </mc:Choice>
      <mc:Fallback>
        <oleObject progId="Equation.3" shapeId="4856" r:id="rId53"/>
      </mc:Fallback>
    </mc:AlternateContent>
    <mc:AlternateContent xmlns:mc="http://schemas.openxmlformats.org/markup-compatibility/2006">
      <mc:Choice Requires="x14">
        <oleObject progId="Equation.3" shapeId="4857" r:id="rId55">
          <objectPr defaultSize="0" r:id="rId56">
            <anchor moveWithCells="1">
              <from>
                <xdr:col>6</xdr:col>
                <xdr:colOff>0</xdr:colOff>
                <xdr:row>96</xdr:row>
                <xdr:rowOff>0</xdr:rowOff>
              </from>
              <to>
                <xdr:col>9</xdr:col>
                <xdr:colOff>304800</xdr:colOff>
                <xdr:row>99</xdr:row>
                <xdr:rowOff>0</xdr:rowOff>
              </to>
            </anchor>
          </objectPr>
        </oleObject>
      </mc:Choice>
      <mc:Fallback>
        <oleObject progId="Equation.3" shapeId="4857" r:id="rId55"/>
      </mc:Fallback>
    </mc:AlternateContent>
    <mc:AlternateContent xmlns:mc="http://schemas.openxmlformats.org/markup-compatibility/2006">
      <mc:Choice Requires="x14">
        <oleObject progId="Equation.3" shapeId="4858" r:id="rId57">
          <objectPr defaultSize="0" autoPict="0" r:id="rId58">
            <anchor moveWithCells="1">
              <from>
                <xdr:col>0</xdr:col>
                <xdr:colOff>0</xdr:colOff>
                <xdr:row>122</xdr:row>
                <xdr:rowOff>76200</xdr:rowOff>
              </from>
              <to>
                <xdr:col>3</xdr:col>
                <xdr:colOff>600075</xdr:colOff>
                <xdr:row>126</xdr:row>
                <xdr:rowOff>9525</xdr:rowOff>
              </to>
            </anchor>
          </objectPr>
        </oleObject>
      </mc:Choice>
      <mc:Fallback>
        <oleObject progId="Equation.3" shapeId="4858" r:id="rId57"/>
      </mc:Fallback>
    </mc:AlternateContent>
    <mc:AlternateContent xmlns:mc="http://schemas.openxmlformats.org/markup-compatibility/2006">
      <mc:Choice Requires="x14">
        <oleObject progId="Equation.3" shapeId="4859" r:id="rId59">
          <objectPr defaultSize="0" autoPict="0" r:id="rId60">
            <anchor moveWithCells="1" sizeWithCells="1">
              <from>
                <xdr:col>27</xdr:col>
                <xdr:colOff>0</xdr:colOff>
                <xdr:row>124</xdr:row>
                <xdr:rowOff>0</xdr:rowOff>
              </from>
              <to>
                <xdr:col>31</xdr:col>
                <xdr:colOff>0</xdr:colOff>
                <xdr:row>126</xdr:row>
                <xdr:rowOff>95250</xdr:rowOff>
              </to>
            </anchor>
          </objectPr>
        </oleObject>
      </mc:Choice>
      <mc:Fallback>
        <oleObject progId="Equation.3" shapeId="4859" r:id="rId59"/>
      </mc:Fallback>
    </mc:AlternateContent>
    <mc:AlternateContent xmlns:mc="http://schemas.openxmlformats.org/markup-compatibility/2006">
      <mc:Choice Requires="x14">
        <oleObject progId="Equation.3" shapeId="4860" r:id="rId61">
          <objectPr defaultSize="0" r:id="rId62">
            <anchor moveWithCells="1">
              <from>
                <xdr:col>32</xdr:col>
                <xdr:colOff>0</xdr:colOff>
                <xdr:row>96</xdr:row>
                <xdr:rowOff>57150</xdr:rowOff>
              </from>
              <to>
                <xdr:col>36</xdr:col>
                <xdr:colOff>314325</xdr:colOff>
                <xdr:row>99</xdr:row>
                <xdr:rowOff>133350</xdr:rowOff>
              </to>
            </anchor>
          </objectPr>
        </oleObject>
      </mc:Choice>
      <mc:Fallback>
        <oleObject progId="Equation.3" shapeId="4860" r:id="rId61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9A7FE-6816-4B79-A5C8-DA8566AFBD13}">
  <sheetPr codeName="Φύλλο3"/>
  <dimension ref="A1:AJ158"/>
  <sheetViews>
    <sheetView topLeftCell="O2" zoomScaleNormal="100" workbookViewId="0">
      <selection activeCell="AE2" sqref="AE2"/>
    </sheetView>
  </sheetViews>
  <sheetFormatPr defaultRowHeight="12.75" x14ac:dyDescent="0.2"/>
  <cols>
    <col min="5" max="5" width="10" bestFit="1" customWidth="1"/>
    <col min="6" max="7" width="10" customWidth="1"/>
    <col min="8" max="8" width="9.7109375" bestFit="1" customWidth="1"/>
    <col min="10" max="10" width="13.140625" bestFit="1" customWidth="1"/>
    <col min="11" max="11" width="10" bestFit="1" customWidth="1"/>
    <col min="12" max="12" width="10" customWidth="1"/>
    <col min="13" max="13" width="10" bestFit="1" customWidth="1"/>
  </cols>
  <sheetData>
    <row r="1" spans="1:36" x14ac:dyDescent="0.2">
      <c r="A1" t="s">
        <v>83</v>
      </c>
      <c r="B1">
        <v>0.15</v>
      </c>
      <c r="C1" t="s">
        <v>63</v>
      </c>
      <c r="D1" t="s">
        <v>60</v>
      </c>
      <c r="E1" t="s">
        <v>62</v>
      </c>
      <c r="F1">
        <f>PI()</f>
        <v>3.1415926535897931</v>
      </c>
      <c r="H1" t="s">
        <v>71</v>
      </c>
      <c r="I1">
        <f>J1/500</f>
        <v>0.92200000000000004</v>
      </c>
      <c r="J1">
        <v>461</v>
      </c>
      <c r="L1" s="1" t="s">
        <v>85</v>
      </c>
      <c r="M1">
        <f>1</f>
        <v>1</v>
      </c>
      <c r="N1">
        <f>xronos</f>
        <v>0.92200000000000004</v>
      </c>
      <c r="O1" s="50">
        <f>delt</f>
        <v>0.15</v>
      </c>
      <c r="P1" s="12">
        <f>M1+1</f>
        <v>2</v>
      </c>
      <c r="Q1" s="13"/>
      <c r="R1" s="50"/>
      <c r="S1" s="12">
        <f>P1+1</f>
        <v>3</v>
      </c>
      <c r="T1" s="13" t="s">
        <v>115</v>
      </c>
      <c r="U1" s="50">
        <f>delt</f>
        <v>0.15</v>
      </c>
      <c r="V1" s="12">
        <f>S1+1</f>
        <v>4</v>
      </c>
      <c r="W1" s="13"/>
      <c r="X1" s="50"/>
      <c r="Y1" s="12">
        <f>V1+1</f>
        <v>5</v>
      </c>
      <c r="Z1" s="13"/>
      <c r="AA1" s="50"/>
      <c r="AB1" s="12">
        <f>Y1+1</f>
        <v>6</v>
      </c>
      <c r="AC1" s="13"/>
      <c r="AD1">
        <f>AB1+1</f>
        <v>7</v>
      </c>
      <c r="AE1" s="5" t="s">
        <v>83</v>
      </c>
      <c r="AF1">
        <f>AD1+1</f>
        <v>8</v>
      </c>
      <c r="AH1">
        <f>AF1+1</f>
        <v>9</v>
      </c>
      <c r="AJ1">
        <f>AH1+1</f>
        <v>10</v>
      </c>
    </row>
    <row r="2" spans="1:36" x14ac:dyDescent="0.2">
      <c r="A2">
        <v>0</v>
      </c>
      <c r="B2" t="s">
        <v>72</v>
      </c>
      <c r="C2" t="s">
        <v>63</v>
      </c>
      <c r="D2" t="s">
        <v>60</v>
      </c>
      <c r="E2" s="5" t="s">
        <v>68</v>
      </c>
      <c r="F2" s="5" t="s">
        <v>67</v>
      </c>
      <c r="G2" s="5" t="s">
        <v>74</v>
      </c>
      <c r="H2" s="5" t="s">
        <v>73</v>
      </c>
      <c r="I2" s="5" t="s">
        <v>82</v>
      </c>
      <c r="J2" s="5" t="s">
        <v>10</v>
      </c>
      <c r="K2" t="s">
        <v>69</v>
      </c>
      <c r="L2" t="s">
        <v>84</v>
      </c>
      <c r="M2">
        <f>xronos-delt*M1</f>
        <v>0.77200000000000002</v>
      </c>
      <c r="O2" t="s">
        <v>84</v>
      </c>
      <c r="P2">
        <f>xronos-delt*P1</f>
        <v>0.62200000000000011</v>
      </c>
      <c r="R2" t="s">
        <v>84</v>
      </c>
      <c r="S2">
        <f>xronos-delt*S1</f>
        <v>0.47200000000000009</v>
      </c>
      <c r="U2" t="s">
        <v>84</v>
      </c>
      <c r="V2">
        <f>xronos-delt*V1</f>
        <v>0.32200000000000006</v>
      </c>
      <c r="X2" t="s">
        <v>84</v>
      </c>
      <c r="Y2">
        <f>xronos-delt*Y1</f>
        <v>0.17200000000000004</v>
      </c>
      <c r="AA2" t="s">
        <v>84</v>
      </c>
      <c r="AB2">
        <f>xronos-delt*AB1</f>
        <v>2.2000000000000131E-2</v>
      </c>
      <c r="AE2">
        <f>xronos-delt*AF1</f>
        <v>-0.27799999999999991</v>
      </c>
      <c r="AG2">
        <f>xronos-delt*AH1</f>
        <v>-0.42799999999999983</v>
      </c>
      <c r="AI2">
        <f>xronos-delt*AJ1</f>
        <v>-0.57799999999999996</v>
      </c>
    </row>
    <row r="3" spans="1:36" ht="15" x14ac:dyDescent="0.25">
      <c r="A3">
        <v>0.05</v>
      </c>
      <c r="B3">
        <f>RADIANS(A3)</f>
        <v>8.726646259971648E-4</v>
      </c>
      <c r="C3">
        <f t="shared" ref="C3:C35" si="0">SIN($B3)/SQRT(alfa)</f>
        <v>2.7596075013497819E-5</v>
      </c>
      <c r="D3">
        <f t="shared" ref="D3:D35" si="1">1-$C3^2*alfa</f>
        <v>0.99999923845664385</v>
      </c>
      <c r="E3">
        <f>PI()</f>
        <v>3.1415926535897931</v>
      </c>
      <c r="F3">
        <f t="shared" ref="F3:F35" si="2">(xronos*vita*$C3+2*$B3)/2</f>
        <v>1.3815362492460646E-3</v>
      </c>
      <c r="G3">
        <f>100000</f>
        <v>100000</v>
      </c>
      <c r="H3">
        <f t="shared" ref="H3:H39" si="3">1/(vita*$C3^2)*(SIN(2*$F3)/2-$F3-SIN(2*$B3)/2+$B3)</f>
        <v>-4.3164223355862841E-2</v>
      </c>
      <c r="I3">
        <f>-alfa/vita</f>
        <v>-25</v>
      </c>
      <c r="J3">
        <f t="shared" ref="J3:J38" si="4">IF(xronos&lt;$G3,1/(vita*$C3^2)*(SIN(2*$F3)/2-$F3-SIN(2*$B3)/2+$B3),$H3)</f>
        <v>-4.3164223355862841E-2</v>
      </c>
      <c r="K3">
        <f t="shared" ref="K3:K29" si="5">(SIN($F3)^2-SIN($B3)^2)/(vita*$C3^2)</f>
        <v>37.657010210278514</v>
      </c>
      <c r="L3">
        <f t="shared" ref="L3" si="6">(M$2*vita*$C3+2*$B3)/2</f>
        <v>1.2987480242055711E-3</v>
      </c>
      <c r="M3">
        <f>IF(M$2&lt;0,0,IF(xronos&lt;$G3,1/(vita*$C3^2)*(SIN(2*L3)/2-L3-SIN(2*$B3)/2+$B3),$H3))</f>
        <v>-3.3398970366196462E-2</v>
      </c>
      <c r="N3">
        <f t="shared" ref="N3:N34" si="7">IF(M$2&gt;0,(SIN(L3)^2-SIN($B3)^2)/(vita*$C3^2),0)</f>
        <v>30.372601848073678</v>
      </c>
      <c r="O3">
        <f t="shared" ref="O3" si="8">(P$2*vita*$C3+2*$B3)/2</f>
        <v>1.2159597991650778E-3</v>
      </c>
      <c r="P3">
        <f>IF(P$2&lt;0,0,IF(xronos&lt;$G3,1/(vita*$C3^2)*(SIN(2*O3)/2-O3-SIN(2*$B3)/2+$B3),$H3))</f>
        <v>-2.480258928614194E-2</v>
      </c>
      <c r="Q3">
        <f t="shared" ref="Q3:Q34" si="9">IF(P$2&gt;0,(SIN(O3)^2-SIN($B3)^2)/(vita*$C3^2),0)</f>
        <v>23.53819196676984</v>
      </c>
      <c r="R3">
        <f t="shared" ref="R3" si="10">(S$2*vita*$C3+2*$B3)/2</f>
        <v>1.1331715741245843E-3</v>
      </c>
      <c r="S3">
        <f>IF(S$2&lt;0,0,IF(xronos&lt;$G3,1/(vita*$C3^2)*(SIN(2*R3)/2-R3-SIN(2*$B3)/2+$B3),$H3))</f>
        <v>-1.7300570936930583E-2</v>
      </c>
      <c r="T3">
        <f t="shared" ref="T3:T34" si="11">IF(S$2&gt;0,(SIN(R3)^2-SIN($B3)^2)/(vita*$C3^2),0)</f>
        <v>17.153780753736154</v>
      </c>
      <c r="U3">
        <f t="shared" ref="U3" si="12">(V$2*vita*$C3+2*$B3)/2</f>
        <v>1.0503833490840908E-3</v>
      </c>
      <c r="V3">
        <f>IF(V$2&lt;0,0,IF(xronos&lt;$G3,1/(vita*$C3^2)*(SIN(2*U3)/2-U3-SIN(2*$B3)/2+$B3),$H3))</f>
        <v>-1.0818406132675255E-2</v>
      </c>
      <c r="W3">
        <f t="shared" ref="W3:W34" si="13">IF(V$2&gt;0,(SIN(U3)^2-SIN($B3)^2)/(vita*$C3^2),0)</f>
        <v>11.21936838400484</v>
      </c>
      <c r="X3">
        <f t="shared" ref="X3" si="14">(Y$2*vita*$C3+2*$B3)/2</f>
        <v>9.6759512404359736E-4</v>
      </c>
      <c r="Y3">
        <f>IF(Y$2&lt;0,0,IF(xronos&lt;$G3,1/(vita*$C3^2)*(SIN(2*X3)/2-X3-SIN(2*$B3)/2+$B3),$H3))</f>
        <v>-5.2815856412188741E-3</v>
      </c>
      <c r="Z3">
        <f t="shared" ref="Z3:Z34" si="15">IF(Y$2&gt;0,(SIN(X3)^2-SIN($B3)^2)/(vita*$C3^2),0)</f>
        <v>5.7349550202711601</v>
      </c>
      <c r="AA3">
        <f t="shared" ref="AA3" si="16">(AB$2*vita*$C3+2*$B3)/2</f>
        <v>8.8480689900310387E-4</v>
      </c>
      <c r="AB3">
        <f>IF(AB$2&lt;0,0,IF(xronos&lt;$G3,1/(vita*$C3^2)*(SIN(2*AA3)/2-AA3-SIN(2*$B3)/2+$B3),$H3))</f>
        <v>-6.1560021972667468E-4</v>
      </c>
      <c r="AC3">
        <f t="shared" ref="AC3:AC34" si="17">IF(AB$2&gt;0,(SIN(AA3)^2-SIN($B3)^2)/(vita*$C3^2),0)</f>
        <v>0.70054081289336345</v>
      </c>
      <c r="AD3">
        <f>0</f>
        <v>0</v>
      </c>
      <c r="AE3">
        <v>0</v>
      </c>
      <c r="AF3" s="45">
        <f>xronos</f>
        <v>0.92200000000000004</v>
      </c>
      <c r="AG3">
        <f>vita*AF3^2/4+SQRT(alfa)*AF3</f>
        <v>37.657040026752455</v>
      </c>
      <c r="AH3">
        <f t="shared" ref="AH3:AH15" si="18">vita*AF3/2+SQRT(alfa)</f>
        <v>50.062776601683794</v>
      </c>
    </row>
    <row r="4" spans="1:36" x14ac:dyDescent="0.2">
      <c r="A4">
        <v>5</v>
      </c>
      <c r="B4">
        <f>RADIANS(A4)</f>
        <v>8.7266462599716474E-2</v>
      </c>
      <c r="C4">
        <f t="shared" si="0"/>
        <v>2.7561065824630165E-3</v>
      </c>
      <c r="D4">
        <f t="shared" si="1"/>
        <v>0.99240387650610407</v>
      </c>
      <c r="E4">
        <f t="shared" ref="E4:E35" si="19">$G4*(vita*$C4)/2+$B4</f>
        <v>3.1415926535897931</v>
      </c>
      <c r="F4">
        <f>(xronos*vita*$C4+2*$B4)/2</f>
        <v>0.13808906798033449</v>
      </c>
      <c r="G4">
        <f t="shared" ref="G4:G35" si="20">2/(vita*$C4)*(PI()-$B4)</f>
        <v>55.410161029776901</v>
      </c>
      <c r="H4">
        <f t="shared" si="3"/>
        <v>-4.2995161542223359</v>
      </c>
      <c r="I4">
        <f t="shared" ref="I4:I38" si="21">(SIN($E4)^2-SIN($B4)^2)/(vita*$C4^2)</f>
        <v>-25.000000000000004</v>
      </c>
      <c r="J4">
        <f t="shared" si="4"/>
        <v>-4.2995161542223359</v>
      </c>
      <c r="K4">
        <f t="shared" si="5"/>
        <v>37.359750774099204</v>
      </c>
      <c r="L4">
        <f t="shared" ref="L4:L35" si="22">(M$2*vita*$C4+2*$B4)/2</f>
        <v>0.12982074823294545</v>
      </c>
      <c r="M4">
        <f>IF(M$2&lt;0,0,IF(xronos&lt;$G4,1/(vita*$C4^2)*(SIN(2*L4)/2-L4-SIN(2*$B4)/2+$B4),$H4))</f>
        <v>-3.3284539451884476</v>
      </c>
      <c r="N4">
        <f t="shared" si="7"/>
        <v>30.1562907556103</v>
      </c>
      <c r="O4">
        <f t="shared" ref="O4:O67" si="23">(P$2*vita*$C4+2*$B4)/2</f>
        <v>0.1215524284855564</v>
      </c>
      <c r="P4">
        <f>IF(P$2&lt;0,0,IF(xronos&lt;$G4,1/(vita*$C4^2)*(SIN(2*O4)/2-O4-SIN(2*$B4)/2+$B4),$H4))</f>
        <v>-2.4729194399508101</v>
      </c>
      <c r="Q4">
        <f t="shared" si="9"/>
        <v>23.387737762305822</v>
      </c>
      <c r="R4">
        <f t="shared" ref="R4:R67" si="24">(S$2*vita*$C4+2*$B4)/2</f>
        <v>0.11328410873816736</v>
      </c>
      <c r="S4">
        <f>IF(S$2&lt;0,0,IF(xronos&lt;$G4,1/(vita*$C4^2)*(SIN(2*R4)/2-R4-SIN(2*$B4)/2+$B4),$H4))</f>
        <v>-1.7257052698304509</v>
      </c>
      <c r="T4">
        <f t="shared" si="11"/>
        <v>17.055942683525309</v>
      </c>
      <c r="U4">
        <f t="shared" ref="U4:U67" si="25">(V$2*vita*$C4+2*$B4)/2</f>
        <v>0.10501578899077831</v>
      </c>
      <c r="V4">
        <f>IF(V$2&lt;0,0,IF(xronos&lt;$G4,1/(vita*$C4^2)*(SIN(2*U4)/2-U4-SIN(2*$B4)/2+$B4),$H4))</f>
        <v>-1.0795744454961813</v>
      </c>
      <c r="W4">
        <f t="shared" si="13"/>
        <v>11.162636975315992</v>
      </c>
      <c r="X4">
        <f t="shared" ref="X4:X67" si="26">(Y$2*vita*$C4+2*$B4)/2</f>
        <v>9.6747469243389256E-2</v>
      </c>
      <c r="Y4">
        <f>IF(Y$2&lt;0,0,IF(xronos&lt;$G4,1/(vita*$C4^2)*(SIN(2*X4)/2-X4-SIN(2*$B4)/2+$B4),$H4))</f>
        <v>-0.5272623359500449</v>
      </c>
      <c r="Z4">
        <f t="shared" si="15"/>
        <v>5.7094321869588764</v>
      </c>
      <c r="AA4">
        <f t="shared" ref="AA4:AA67" si="27">(AB$2*vita*$C4+2*$B4)/2</f>
        <v>8.8479149496000206E-2</v>
      </c>
      <c r="AB4">
        <f>IF(AB$2&lt;0,0,IF(xronos&lt;$G4,1/(vita*$C4^2)*(SIN(2*AA4)/2-AA4-SIN(2*$B4)/2+$B4),$H4))</f>
        <v>-6.1478655071022549E-2</v>
      </c>
      <c r="AC4">
        <f t="shared" si="17"/>
        <v>0.69781952028379268</v>
      </c>
      <c r="AD4">
        <f>0</f>
        <v>0</v>
      </c>
      <c r="AE4">
        <f>AE3+1</f>
        <v>1</v>
      </c>
      <c r="AF4">
        <f t="shared" ref="AF4:AF16" si="28">AF3-delt</f>
        <v>0.77200000000000002</v>
      </c>
      <c r="AG4">
        <f t="shared" ref="AG4:AG15" si="29">vita*AF4^2/4+SQRT(alfa)*AF4</f>
        <v>30.372623536499887</v>
      </c>
      <c r="AH4">
        <f t="shared" si="18"/>
        <v>47.062776601683794</v>
      </c>
    </row>
    <row r="5" spans="1:36" x14ac:dyDescent="0.2">
      <c r="A5">
        <f>A4+5</f>
        <v>10</v>
      </c>
      <c r="B5">
        <f t="shared" ref="B5:B68" si="30">RADIANS(A5)</f>
        <v>0.17453292519943295</v>
      </c>
      <c r="C5">
        <f t="shared" si="0"/>
        <v>5.4912375296508349E-3</v>
      </c>
      <c r="D5">
        <f t="shared" si="1"/>
        <v>0.96984631039295421</v>
      </c>
      <c r="E5">
        <f t="shared" si="19"/>
        <v>3.1415926535897931</v>
      </c>
      <c r="F5">
        <f t="shared" si="2"/>
        <v>0.27579134524619436</v>
      </c>
      <c r="G5">
        <f t="shared" si="20"/>
        <v>27.016312009535522</v>
      </c>
      <c r="H5">
        <f t="shared" si="3"/>
        <v>-8.4985981422574124</v>
      </c>
      <c r="I5">
        <f t="shared" si="21"/>
        <v>-25</v>
      </c>
      <c r="J5">
        <f t="shared" si="4"/>
        <v>-8.4985981422574124</v>
      </c>
      <c r="K5">
        <f t="shared" si="5"/>
        <v>36.478296430526882</v>
      </c>
      <c r="L5">
        <f t="shared" si="22"/>
        <v>0.25931763265724184</v>
      </c>
      <c r="M5">
        <f t="shared" ref="M5:M38" si="31">IF(xronos&lt;$G5,1/(vita*$C5^2)*(SIN(2*L5)/2-L5-SIN(2*$B5)/2+$B5),$H5)</f>
        <v>-6.5888394969434403</v>
      </c>
      <c r="N5">
        <f t="shared" si="7"/>
        <v>29.51385918469655</v>
      </c>
      <c r="O5">
        <f t="shared" si="23"/>
        <v>0.24284392006828934</v>
      </c>
      <c r="P5">
        <f t="shared" ref="P5" si="32">IF(xronos&lt;$G5,1/(vita*$C5^2)*(SIN(2*O5)/2-O5-SIN(2*$B5)/2+$B5),$H5)</f>
        <v>-4.9021235735016626</v>
      </c>
      <c r="Q5">
        <f t="shared" si="9"/>
        <v>22.940210002232561</v>
      </c>
      <c r="R5">
        <f t="shared" si="24"/>
        <v>0.22637020747933684</v>
      </c>
      <c r="S5">
        <f t="shared" ref="S5" si="33">IF(xronos&lt;$G5,1/(vita*$C5^2)*(SIN(2*R5)/2-R5-SIN(2*$B5)/2+$B5),$H5)</f>
        <v>-3.4254561916360196</v>
      </c>
      <c r="T5">
        <f t="shared" si="11"/>
        <v>16.764484149609245</v>
      </c>
      <c r="U5">
        <f t="shared" si="25"/>
        <v>0.20989649489038434</v>
      </c>
      <c r="V5">
        <f t="shared" ref="V5:V38" si="34">IF(xronos&lt;$G5,1/(vita*$C5^2)*(SIN(2*U5)/2-U5-SIN(2*$B5)/2+$B5),$H5)</f>
        <v>-2.1456151770893257</v>
      </c>
      <c r="W5">
        <f t="shared" si="13"/>
        <v>10.993384973538282</v>
      </c>
      <c r="X5">
        <f t="shared" si="26"/>
        <v>0.19342278230143184</v>
      </c>
      <c r="Y5">
        <f t="shared" ref="Y5:Y38" si="35">IF(xronos&lt;$G5,1/(vita*$C5^2)*(SIN(2*X5)/2-X5-SIN(2*$B5)/2+$B5),$H5)</f>
        <v>-1.0491647134489042</v>
      </c>
      <c r="Z5">
        <f t="shared" si="15"/>
        <v>5.633176624924003</v>
      </c>
      <c r="AA5">
        <f t="shared" si="27"/>
        <v>0.17694906971247934</v>
      </c>
      <c r="AB5">
        <f t="shared" ref="AB5:AB38" si="36">IF(xronos&lt;$G5,1/(vita*$C5^2)*(SIN(2*AA5)/2-AA5-SIN(2*$B5)/2+$B5),$H5)</f>
        <v>-0.12246992584727412</v>
      </c>
      <c r="AC5">
        <f t="shared" si="17"/>
        <v>0.68967725953709413</v>
      </c>
      <c r="AD5">
        <f>0</f>
        <v>0</v>
      </c>
      <c r="AE5">
        <f t="shared" ref="AE5:AE15" si="37">AE4+1</f>
        <v>2</v>
      </c>
      <c r="AF5">
        <f t="shared" si="28"/>
        <v>0.622</v>
      </c>
      <c r="AG5">
        <f t="shared" si="29"/>
        <v>23.538207046247319</v>
      </c>
      <c r="AH5">
        <f t="shared" si="18"/>
        <v>44.062776601683794</v>
      </c>
    </row>
    <row r="6" spans="1:36" x14ac:dyDescent="0.2">
      <c r="A6">
        <f t="shared" ref="A6:A38" si="38">A5+5</f>
        <v>15</v>
      </c>
      <c r="B6">
        <f t="shared" si="30"/>
        <v>0.26179938779914941</v>
      </c>
      <c r="C6">
        <f t="shared" si="0"/>
        <v>8.1845768435381359E-3</v>
      </c>
      <c r="D6">
        <f t="shared" si="1"/>
        <v>0.9330127018922193</v>
      </c>
      <c r="E6">
        <f t="shared" si="19"/>
        <v>3.1415926535897931</v>
      </c>
      <c r="F6">
        <f t="shared" si="2"/>
        <v>0.41272298479399261</v>
      </c>
      <c r="G6">
        <f t="shared" si="20"/>
        <v>17.592804862381431</v>
      </c>
      <c r="H6">
        <f t="shared" si="3"/>
        <v>-12.501785958296205</v>
      </c>
      <c r="I6">
        <f t="shared" si="21"/>
        <v>-24.999999999999996</v>
      </c>
      <c r="J6">
        <f t="shared" si="4"/>
        <v>-12.501785958296205</v>
      </c>
      <c r="K6">
        <f t="shared" si="5"/>
        <v>35.043227765751084</v>
      </c>
      <c r="L6">
        <f t="shared" si="22"/>
        <v>0.38816925426337823</v>
      </c>
      <c r="M6">
        <f>IF(xronos&lt;$G6,1/(vita*$C6^2)*(SIN(2*L6)/2-L6-SIN(2*$B6)/2+$B6),$H6)</f>
        <v>-9.7160259294945419</v>
      </c>
      <c r="N6">
        <f t="shared" si="7"/>
        <v>28.464647341920305</v>
      </c>
      <c r="O6">
        <f t="shared" si="23"/>
        <v>0.36361552373276385</v>
      </c>
      <c r="P6">
        <f>IF(xronos&lt;$G6,1/(vita*$C6^2)*(SIN(2*O6)/2-O6-SIN(2*$B6)/2+$B6),$H6)</f>
        <v>-7.2455048101498294</v>
      </c>
      <c r="Q6">
        <f t="shared" si="9"/>
        <v>22.207070119189115</v>
      </c>
      <c r="R6">
        <f t="shared" si="24"/>
        <v>0.33906179320214941</v>
      </c>
      <c r="S6">
        <f>IF(xronos&lt;$G6,1/(vita*$C6^2)*(SIN(2*R6)/2-R6-SIN(2*$B6)/2+$B6),$H6)</f>
        <v>-5.0740852534166931</v>
      </c>
      <c r="T6">
        <f t="shared" si="11"/>
        <v>16.285583480073534</v>
      </c>
      <c r="U6">
        <f t="shared" si="25"/>
        <v>0.31450806267153503</v>
      </c>
      <c r="V6">
        <f t="shared" si="34"/>
        <v>-3.1849087611917422</v>
      </c>
      <c r="W6">
        <f t="shared" si="13"/>
        <v>10.714464473151381</v>
      </c>
      <c r="X6">
        <f t="shared" si="26"/>
        <v>0.28995433214092059</v>
      </c>
      <c r="Y6">
        <f t="shared" si="35"/>
        <v>-1.5604363309326796</v>
      </c>
      <c r="Z6">
        <f t="shared" si="15"/>
        <v>5.5071453902678842</v>
      </c>
      <c r="AA6">
        <f t="shared" si="27"/>
        <v>0.26540060161030621</v>
      </c>
      <c r="AB6">
        <f t="shared" si="36"/>
        <v>-0.18249074321323042</v>
      </c>
      <c r="AC6">
        <f t="shared" si="17"/>
        <v>0.67618138049917254</v>
      </c>
      <c r="AD6">
        <f>0</f>
        <v>0</v>
      </c>
      <c r="AE6">
        <f t="shared" si="37"/>
        <v>3</v>
      </c>
      <c r="AF6">
        <f t="shared" si="28"/>
        <v>0.47199999999999998</v>
      </c>
      <c r="AG6">
        <f t="shared" si="29"/>
        <v>17.15379055599475</v>
      </c>
      <c r="AH6">
        <f t="shared" si="18"/>
        <v>41.062776601683794</v>
      </c>
    </row>
    <row r="7" spans="1:36" x14ac:dyDescent="0.2">
      <c r="A7">
        <f t="shared" si="38"/>
        <v>20</v>
      </c>
      <c r="B7">
        <f t="shared" si="30"/>
        <v>0.3490658503988659</v>
      </c>
      <c r="C7">
        <f t="shared" si="0"/>
        <v>1.0815626585663493E-2</v>
      </c>
      <c r="D7">
        <f t="shared" si="1"/>
        <v>0.88302222155948906</v>
      </c>
      <c r="E7">
        <f t="shared" si="19"/>
        <v>3.1415926535897931</v>
      </c>
      <c r="F7">
        <f t="shared" si="2"/>
        <v>0.54850600463850074</v>
      </c>
      <c r="G7">
        <f t="shared" si="20"/>
        <v>12.909685726819207</v>
      </c>
      <c r="H7">
        <f t="shared" si="3"/>
        <v>-16.223153395089174</v>
      </c>
      <c r="I7">
        <f t="shared" si="21"/>
        <v>-25.000000000000004</v>
      </c>
      <c r="J7">
        <f t="shared" si="4"/>
        <v>-16.223153395089174</v>
      </c>
      <c r="K7">
        <f t="shared" si="5"/>
        <v>33.103235004687022</v>
      </c>
      <c r="L7">
        <f t="shared" si="22"/>
        <v>0.51605912488151029</v>
      </c>
      <c r="M7">
        <f t="shared" si="31"/>
        <v>-12.650541442841904</v>
      </c>
      <c r="N7">
        <f t="shared" si="7"/>
        <v>27.039614760185298</v>
      </c>
      <c r="O7">
        <f t="shared" si="23"/>
        <v>0.48361224512451978</v>
      </c>
      <c r="P7">
        <f t="shared" ref="P7:P38" si="39">IF(xronos&lt;$G7,1/(vita*$C7^2)*(SIN(2*O7)/2-O7-SIN(2*$B7)/2+$B7),$H7)</f>
        <v>-9.4640683640217329</v>
      </c>
      <c r="Q7">
        <f t="shared" si="9"/>
        <v>21.206764286903383</v>
      </c>
      <c r="R7">
        <f t="shared" si="24"/>
        <v>0.45116536536752927</v>
      </c>
      <c r="S7">
        <f t="shared" ref="S7:S38" si="40">IF(xronos&lt;$G7,1/(vita*$C7^2)*(SIN(2*R7)/2-R7-SIN(2*$B7)/2+$B7),$H7)</f>
        <v>-6.6479563804673099</v>
      </c>
      <c r="T7">
        <f t="shared" si="11"/>
        <v>15.629238266022666</v>
      </c>
      <c r="U7">
        <f t="shared" si="25"/>
        <v>0.41871848561053882</v>
      </c>
      <c r="V7">
        <f t="shared" si="34"/>
        <v>-4.1848685966255292</v>
      </c>
      <c r="W7">
        <f t="shared" si="13"/>
        <v>10.330516533662852</v>
      </c>
      <c r="X7">
        <f t="shared" si="26"/>
        <v>0.38627160585354831</v>
      </c>
      <c r="Y7">
        <f t="shared" si="35"/>
        <v>-2.0559819830687931</v>
      </c>
      <c r="Z7">
        <f t="shared" si="15"/>
        <v>5.3329052372904071</v>
      </c>
      <c r="AA7">
        <f t="shared" si="27"/>
        <v>0.35382472609655785</v>
      </c>
      <c r="AB7">
        <f t="shared" si="36"/>
        <v>-0.24106661622325784</v>
      </c>
      <c r="AC7">
        <f t="shared" si="17"/>
        <v>0.65744293303035084</v>
      </c>
      <c r="AD7">
        <f>0</f>
        <v>0</v>
      </c>
      <c r="AE7">
        <f t="shared" si="37"/>
        <v>4</v>
      </c>
      <c r="AF7">
        <f t="shared" si="28"/>
        <v>0.32199999999999995</v>
      </c>
      <c r="AG7">
        <f t="shared" si="29"/>
        <v>11.21937406574218</v>
      </c>
      <c r="AH7">
        <f t="shared" si="18"/>
        <v>38.062776601683794</v>
      </c>
    </row>
    <row r="8" spans="1:36" x14ac:dyDescent="0.2">
      <c r="A8">
        <f t="shared" si="38"/>
        <v>25</v>
      </c>
      <c r="B8">
        <f t="shared" si="30"/>
        <v>0.43633231299858238</v>
      </c>
      <c r="C8">
        <f t="shared" si="0"/>
        <v>1.3364362878818068E-2</v>
      </c>
      <c r="D8">
        <f t="shared" si="1"/>
        <v>0.82139380484326963</v>
      </c>
      <c r="E8">
        <f t="shared" si="19"/>
        <v>3.1415926535897931</v>
      </c>
      <c r="F8">
        <f t="shared" si="2"/>
        <v>0.68277116448398756</v>
      </c>
      <c r="G8">
        <f t="shared" si="20"/>
        <v>10.121172124407556</v>
      </c>
      <c r="H8">
        <f t="shared" si="3"/>
        <v>-19.590088862983961</v>
      </c>
      <c r="I8">
        <f t="shared" si="21"/>
        <v>-24.999999999999996</v>
      </c>
      <c r="J8">
        <f t="shared" si="4"/>
        <v>-19.590088862983961</v>
      </c>
      <c r="K8">
        <f t="shared" si="5"/>
        <v>30.722043026229745</v>
      </c>
      <c r="L8">
        <f t="shared" si="22"/>
        <v>0.64267807584753334</v>
      </c>
      <c r="M8">
        <f t="shared" si="31"/>
        <v>-15.34088497332924</v>
      </c>
      <c r="N8">
        <f t="shared" si="7"/>
        <v>25.279621891185279</v>
      </c>
      <c r="O8">
        <f t="shared" si="23"/>
        <v>0.60258498721107911</v>
      </c>
      <c r="P8">
        <f t="shared" si="39"/>
        <v>-11.523241781604133</v>
      </c>
      <c r="Q8">
        <f t="shared" si="9"/>
        <v>19.963843806063203</v>
      </c>
      <c r="R8">
        <f t="shared" si="24"/>
        <v>0.562491898574625</v>
      </c>
      <c r="S8">
        <f t="shared" si="40"/>
        <v>-8.125628458553118</v>
      </c>
      <c r="T8">
        <f t="shared" si="11"/>
        <v>14.808869973101221</v>
      </c>
      <c r="U8">
        <f t="shared" si="25"/>
        <v>0.52239880993817078</v>
      </c>
      <c r="V8">
        <f t="shared" si="34"/>
        <v>-5.133814903984236</v>
      </c>
      <c r="W8">
        <f t="shared" si="13"/>
        <v>9.8478282055409849</v>
      </c>
      <c r="X8">
        <f t="shared" si="26"/>
        <v>0.48230572130171656</v>
      </c>
      <c r="Y8">
        <f t="shared" si="35"/>
        <v>-2.5309631947796944</v>
      </c>
      <c r="Z8">
        <f t="shared" si="15"/>
        <v>5.1126000357598018</v>
      </c>
      <c r="AA8">
        <f t="shared" si="27"/>
        <v>0.4422126326652624</v>
      </c>
      <c r="AB8">
        <f t="shared" si="36"/>
        <v>-0.29773579176369003</v>
      </c>
      <c r="AC8">
        <f t="shared" si="17"/>
        <v>0.63361583247498332</v>
      </c>
      <c r="AD8">
        <f>0</f>
        <v>0</v>
      </c>
      <c r="AE8">
        <f t="shared" si="37"/>
        <v>5</v>
      </c>
      <c r="AF8">
        <f t="shared" si="28"/>
        <v>0.17199999999999996</v>
      </c>
      <c r="AG8">
        <f t="shared" si="29"/>
        <v>5.7349575754896112</v>
      </c>
      <c r="AH8">
        <f t="shared" si="18"/>
        <v>35.062776601683794</v>
      </c>
    </row>
    <row r="9" spans="1:36" x14ac:dyDescent="0.2">
      <c r="A9">
        <f t="shared" si="38"/>
        <v>30</v>
      </c>
      <c r="B9">
        <f t="shared" si="30"/>
        <v>0.52359877559829882</v>
      </c>
      <c r="C9">
        <f t="shared" si="0"/>
        <v>1.5811388300841896E-2</v>
      </c>
      <c r="D9">
        <f t="shared" si="1"/>
        <v>0.75</v>
      </c>
      <c r="E9">
        <f t="shared" si="19"/>
        <v>3.1415926535897936</v>
      </c>
      <c r="F9">
        <f t="shared" si="2"/>
        <v>0.81516077586582347</v>
      </c>
      <c r="G9">
        <f t="shared" si="20"/>
        <v>8.2788235548300868</v>
      </c>
      <c r="H9">
        <f t="shared" si="3"/>
        <v>-22.546025373662662</v>
      </c>
      <c r="I9">
        <f t="shared" si="21"/>
        <v>-25</v>
      </c>
      <c r="J9">
        <f t="shared" si="4"/>
        <v>-22.546025373662662</v>
      </c>
      <c r="K9">
        <f t="shared" si="5"/>
        <v>27.974503950724081</v>
      </c>
      <c r="L9">
        <f t="shared" si="22"/>
        <v>0.76772661096329764</v>
      </c>
      <c r="M9">
        <f t="shared" si="31"/>
        <v>-17.745278851695449</v>
      </c>
      <c r="N9">
        <f t="shared" si="7"/>
        <v>23.233212636203298</v>
      </c>
      <c r="O9">
        <f t="shared" si="23"/>
        <v>0.72029244606077203</v>
      </c>
      <c r="P9">
        <f t="shared" si="39"/>
        <v>-13.393914115534614</v>
      </c>
      <c r="Q9">
        <f t="shared" si="9"/>
        <v>18.507810485719176</v>
      </c>
      <c r="R9">
        <f t="shared" si="24"/>
        <v>0.67285828115824631</v>
      </c>
      <c r="S9">
        <f t="shared" si="40"/>
        <v>-9.4884053449488484</v>
      </c>
      <c r="T9">
        <f t="shared" si="11"/>
        <v>13.840794231728916</v>
      </c>
      <c r="U9">
        <f t="shared" si="25"/>
        <v>0.62542411625572059</v>
      </c>
      <c r="V9">
        <f t="shared" si="34"/>
        <v>-6.0212170246417793</v>
      </c>
      <c r="W9">
        <f t="shared" si="13"/>
        <v>9.2741355276079194</v>
      </c>
      <c r="X9">
        <f t="shared" si="26"/>
        <v>0.57798995135319498</v>
      </c>
      <c r="Y9">
        <f t="shared" si="35"/>
        <v>-2.9808717130401012</v>
      </c>
      <c r="Z9">
        <f t="shared" si="15"/>
        <v>4.8489034859930396</v>
      </c>
      <c r="AA9">
        <f t="shared" si="27"/>
        <v>0.53055578645066925</v>
      </c>
      <c r="AB9">
        <f t="shared" si="36"/>
        <v>-0.35205326181825264</v>
      </c>
      <c r="AC9">
        <f t="shared" si="17"/>
        <v>0.60489533390214467</v>
      </c>
      <c r="AD9">
        <f>0</f>
        <v>0</v>
      </c>
      <c r="AE9">
        <f t="shared" si="37"/>
        <v>6</v>
      </c>
      <c r="AF9">
        <f t="shared" si="28"/>
        <v>2.1999999999999964E-2</v>
      </c>
      <c r="AG9">
        <f t="shared" si="29"/>
        <v>0.70054108523704228</v>
      </c>
      <c r="AH9">
        <f t="shared" si="18"/>
        <v>32.062776601683794</v>
      </c>
    </row>
    <row r="10" spans="1:36" x14ac:dyDescent="0.2">
      <c r="A10">
        <f t="shared" si="38"/>
        <v>35</v>
      </c>
      <c r="B10">
        <f t="shared" si="30"/>
        <v>0.6108652381980153</v>
      </c>
      <c r="C10">
        <f t="shared" si="0"/>
        <v>1.8138079510719034E-2</v>
      </c>
      <c r="D10">
        <f t="shared" si="1"/>
        <v>0.67101007166283444</v>
      </c>
      <c r="E10">
        <f t="shared" si="19"/>
        <v>3.1415926535897931</v>
      </c>
      <c r="F10">
        <f t="shared" si="2"/>
        <v>0.9453314243756743</v>
      </c>
      <c r="G10">
        <f t="shared" si="20"/>
        <v>6.9762827257874722</v>
      </c>
      <c r="H10">
        <f t="shared" si="3"/>
        <v>-25.051967362587231</v>
      </c>
      <c r="I10">
        <f t="shared" si="21"/>
        <v>-24.999999999999996</v>
      </c>
      <c r="J10">
        <f t="shared" si="4"/>
        <v>-25.051967362587231</v>
      </c>
      <c r="K10">
        <f t="shared" si="5"/>
        <v>24.942252881853321</v>
      </c>
      <c r="L10">
        <f t="shared" si="22"/>
        <v>0.8909171858435172</v>
      </c>
      <c r="M10">
        <f t="shared" si="31"/>
        <v>-19.832769714970468</v>
      </c>
      <c r="N10">
        <f t="shared" si="7"/>
        <v>20.954105398478397</v>
      </c>
      <c r="O10">
        <f t="shared" si="23"/>
        <v>0.8365029473113601</v>
      </c>
      <c r="P10">
        <f t="shared" si="39"/>
        <v>-15.053154254668744</v>
      </c>
      <c r="Q10">
        <f t="shared" si="9"/>
        <v>16.871787151560817</v>
      </c>
      <c r="R10">
        <f t="shared" si="24"/>
        <v>0.782088708779203</v>
      </c>
      <c r="S10">
        <f t="shared" si="40"/>
        <v>-10.720748666767678</v>
      </c>
      <c r="T10">
        <f t="shared" si="11"/>
        <v>12.743599937592931</v>
      </c>
      <c r="U10">
        <f t="shared" si="25"/>
        <v>0.7276744702470459</v>
      </c>
      <c r="V10">
        <f t="shared" si="34"/>
        <v>-6.8378892702859853</v>
      </c>
      <c r="W10">
        <f t="shared" si="13"/>
        <v>8.6183882725166843</v>
      </c>
      <c r="X10">
        <f t="shared" si="26"/>
        <v>0.6732602317148888</v>
      </c>
      <c r="Y10">
        <f t="shared" si="35"/>
        <v>-3.4015933749593033</v>
      </c>
      <c r="Z10">
        <f t="shared" si="15"/>
        <v>4.5449614657201955</v>
      </c>
      <c r="AA10">
        <f t="shared" si="27"/>
        <v>0.6188459931827317</v>
      </c>
      <c r="AB10">
        <f t="shared" si="36"/>
        <v>-0.4035945722903686</v>
      </c>
      <c r="AC10">
        <f t="shared" si="17"/>
        <v>0.5715161105966956</v>
      </c>
      <c r="AD10">
        <f>0</f>
        <v>0</v>
      </c>
      <c r="AE10">
        <f t="shared" si="37"/>
        <v>7</v>
      </c>
      <c r="AF10">
        <f t="shared" si="28"/>
        <v>-0.12800000000000003</v>
      </c>
      <c r="AG10">
        <f t="shared" si="29"/>
        <v>-3.8838754050155262</v>
      </c>
      <c r="AH10">
        <f t="shared" si="18"/>
        <v>29.062776601683794</v>
      </c>
    </row>
    <row r="11" spans="1:36" x14ac:dyDescent="0.2">
      <c r="A11">
        <f t="shared" si="38"/>
        <v>40</v>
      </c>
      <c r="B11">
        <f t="shared" si="30"/>
        <v>0.69813170079773179</v>
      </c>
      <c r="C11">
        <f t="shared" si="0"/>
        <v>2.0326728983447749E-2</v>
      </c>
      <c r="D11">
        <f t="shared" si="1"/>
        <v>0.58682408883346526</v>
      </c>
      <c r="E11">
        <f t="shared" si="19"/>
        <v>3.1415926535897927</v>
      </c>
      <c r="F11">
        <f t="shared" si="2"/>
        <v>1.0729565832525083</v>
      </c>
      <c r="G11">
        <f t="shared" si="20"/>
        <v>6.0104627625571103</v>
      </c>
      <c r="H11">
        <f t="shared" si="3"/>
        <v>-27.086790956682616</v>
      </c>
      <c r="I11">
        <f t="shared" si="21"/>
        <v>-25</v>
      </c>
      <c r="J11">
        <f t="shared" si="4"/>
        <v>-27.086790956682616</v>
      </c>
      <c r="K11">
        <f t="shared" si="5"/>
        <v>21.709306987356843</v>
      </c>
      <c r="L11">
        <f t="shared" si="22"/>
        <v>1.0119763963021651</v>
      </c>
      <c r="M11">
        <f t="shared" si="31"/>
        <v>-21.583648139994548</v>
      </c>
      <c r="N11">
        <f t="shared" si="7"/>
        <v>18.498590860029378</v>
      </c>
      <c r="O11">
        <f t="shared" si="23"/>
        <v>0.95099620935182183</v>
      </c>
      <c r="P11">
        <f t="shared" si="39"/>
        <v>-16.484585431375788</v>
      </c>
      <c r="Q11">
        <f t="shared" si="9"/>
        <v>15.091106297264361</v>
      </c>
      <c r="R11">
        <f t="shared" si="24"/>
        <v>0.89001602240147859</v>
      </c>
      <c r="S11">
        <f t="shared" si="40"/>
        <v>-11.81053984695278</v>
      </c>
      <c r="T11">
        <f t="shared" si="11"/>
        <v>11.53747456530947</v>
      </c>
      <c r="U11">
        <f t="shared" si="25"/>
        <v>0.82903583545113535</v>
      </c>
      <c r="V11">
        <f t="shared" si="34"/>
        <v>-7.5761343889195691</v>
      </c>
      <c r="W11">
        <f t="shared" si="13"/>
        <v>7.8904880788435916</v>
      </c>
      <c r="X11">
        <f t="shared" si="26"/>
        <v>0.76805564850079211</v>
      </c>
      <c r="Y11">
        <f t="shared" si="35"/>
        <v>-3.7894608076094136</v>
      </c>
      <c r="Z11">
        <f t="shared" si="15"/>
        <v>4.2043261218906123</v>
      </c>
      <c r="AA11">
        <f t="shared" si="27"/>
        <v>0.70707546155044887</v>
      </c>
      <c r="AB11">
        <f t="shared" si="36"/>
        <v>-0.45195939122225359</v>
      </c>
      <c r="AC11">
        <f t="shared" si="17"/>
        <v>0.53374996553416632</v>
      </c>
      <c r="AD11">
        <f>0</f>
        <v>0</v>
      </c>
      <c r="AE11">
        <f t="shared" si="37"/>
        <v>8</v>
      </c>
      <c r="AF11">
        <f t="shared" si="28"/>
        <v>-0.27800000000000002</v>
      </c>
      <c r="AG11">
        <f t="shared" si="29"/>
        <v>-8.0182918952680939</v>
      </c>
      <c r="AH11">
        <f t="shared" si="18"/>
        <v>26.062776601683794</v>
      </c>
    </row>
    <row r="12" spans="1:36" x14ac:dyDescent="0.2">
      <c r="A12">
        <f t="shared" si="38"/>
        <v>45</v>
      </c>
      <c r="B12">
        <f t="shared" si="30"/>
        <v>0.78539816339744828</v>
      </c>
      <c r="C12">
        <f t="shared" si="0"/>
        <v>2.2360679774997897E-2</v>
      </c>
      <c r="D12">
        <f t="shared" si="1"/>
        <v>0.5</v>
      </c>
      <c r="E12">
        <f t="shared" si="19"/>
        <v>3.1415926535897931</v>
      </c>
      <c r="F12">
        <f t="shared" si="2"/>
        <v>1.1977290984484095</v>
      </c>
      <c r="G12">
        <f t="shared" si="20"/>
        <v>5.2686110482805448</v>
      </c>
      <c r="H12">
        <f t="shared" si="3"/>
        <v>-28.646414267659992</v>
      </c>
      <c r="I12">
        <f t="shared" si="21"/>
        <v>-24.999999999999993</v>
      </c>
      <c r="J12">
        <f t="shared" si="4"/>
        <v>-28.646414267659992</v>
      </c>
      <c r="K12">
        <f t="shared" si="5"/>
        <v>18.357957496555738</v>
      </c>
      <c r="L12">
        <f t="shared" si="22"/>
        <v>1.1306470591234159</v>
      </c>
      <c r="M12">
        <f t="shared" si="31"/>
        <v>-22.989218369146379</v>
      </c>
      <c r="N12">
        <f t="shared" si="7"/>
        <v>15.923025575348248</v>
      </c>
      <c r="O12">
        <f t="shared" si="23"/>
        <v>1.0635650197984221</v>
      </c>
      <c r="P12">
        <f t="shared" si="39"/>
        <v>-17.678420481154156</v>
      </c>
      <c r="Q12">
        <f t="shared" si="9"/>
        <v>13.201908857604904</v>
      </c>
      <c r="R12">
        <f t="shared" si="24"/>
        <v>0.99648298047342843</v>
      </c>
      <c r="S12">
        <f t="shared" si="40"/>
        <v>-12.7491883311731</v>
      </c>
      <c r="T12">
        <f t="shared" si="11"/>
        <v>10.243514018161632</v>
      </c>
      <c r="U12">
        <f t="shared" si="25"/>
        <v>0.92940094114843474</v>
      </c>
      <c r="V12">
        <f t="shared" si="34"/>
        <v>-8.2298317595043304</v>
      </c>
      <c r="W12">
        <f t="shared" si="13"/>
        <v>7.1010123353783481</v>
      </c>
      <c r="X12">
        <f t="shared" si="26"/>
        <v>0.86231890182344106</v>
      </c>
      <c r="Y12">
        <f t="shared" si="35"/>
        <v>-4.1412939060420983</v>
      </c>
      <c r="Z12">
        <f t="shared" si="15"/>
        <v>3.8308840428918742</v>
      </c>
      <c r="AA12">
        <f t="shared" si="27"/>
        <v>0.79523686249844738</v>
      </c>
      <c r="AB12">
        <f t="shared" si="36"/>
        <v>-0.49677479888130538</v>
      </c>
      <c r="AC12">
        <f t="shared" si="17"/>
        <v>0.49190320946212451</v>
      </c>
      <c r="AD12">
        <f>0</f>
        <v>0</v>
      </c>
      <c r="AE12">
        <f t="shared" si="37"/>
        <v>9</v>
      </c>
      <c r="AF12">
        <f t="shared" si="28"/>
        <v>-0.42800000000000005</v>
      </c>
      <c r="AG12">
        <f t="shared" si="29"/>
        <v>-11.702708385520666</v>
      </c>
      <c r="AH12">
        <f t="shared" si="18"/>
        <v>23.062776601683794</v>
      </c>
    </row>
    <row r="13" spans="1:36" x14ac:dyDescent="0.2">
      <c r="A13">
        <f t="shared" si="38"/>
        <v>50</v>
      </c>
      <c r="B13">
        <f t="shared" si="30"/>
        <v>0.87266462599716477</v>
      </c>
      <c r="C13">
        <f t="shared" si="0"/>
        <v>2.422445229171271E-2</v>
      </c>
      <c r="D13">
        <f t="shared" si="1"/>
        <v>0.41317591116653474</v>
      </c>
      <c r="E13">
        <f t="shared" si="19"/>
        <v>3.1415926535897931</v>
      </c>
      <c r="F13">
        <f t="shared" si="2"/>
        <v>1.3193635262563472</v>
      </c>
      <c r="G13">
        <f t="shared" si="20"/>
        <v>4.6831358667474152</v>
      </c>
      <c r="H13">
        <f t="shared" si="3"/>
        <v>-29.742030274563742</v>
      </c>
      <c r="I13">
        <f t="shared" si="21"/>
        <v>-24.999999999999996</v>
      </c>
      <c r="J13">
        <f t="shared" si="4"/>
        <v>-29.742030274563742</v>
      </c>
      <c r="K13">
        <f t="shared" si="5"/>
        <v>14.965237324228532</v>
      </c>
      <c r="L13">
        <f t="shared" si="22"/>
        <v>1.2466901693812091</v>
      </c>
      <c r="M13">
        <f t="shared" si="31"/>
        <v>-24.051001164723136</v>
      </c>
      <c r="N13">
        <f t="shared" si="7"/>
        <v>13.28158307714328</v>
      </c>
      <c r="O13">
        <f t="shared" si="23"/>
        <v>1.1740168125060708</v>
      </c>
      <c r="P13">
        <f t="shared" si="39"/>
        <v>-18.631187115044074</v>
      </c>
      <c r="Q13">
        <f t="shared" si="9"/>
        <v>11.239835925238307</v>
      </c>
      <c r="R13">
        <f t="shared" si="24"/>
        <v>1.1013434556309327</v>
      </c>
      <c r="S13">
        <f t="shared" si="40"/>
        <v>-13.531592929425683</v>
      </c>
      <c r="T13">
        <f t="shared" si="11"/>
        <v>8.8830532578725396</v>
      </c>
      <c r="U13">
        <f t="shared" si="25"/>
        <v>1.0286700987557946</v>
      </c>
      <c r="V13">
        <f t="shared" si="34"/>
        <v>-8.7944704544507886</v>
      </c>
      <c r="W13">
        <f t="shared" si="13"/>
        <v>6.2609360915741119</v>
      </c>
      <c r="X13">
        <f t="shared" si="26"/>
        <v>0.95599674188065653</v>
      </c>
      <c r="Y13">
        <f t="shared" si="35"/>
        <v>-4.4544275512252867</v>
      </c>
      <c r="Z13">
        <f t="shared" si="15"/>
        <v>3.4287809500426878</v>
      </c>
      <c r="AA13">
        <f t="shared" si="27"/>
        <v>0.88332338500551844</v>
      </c>
      <c r="AB13">
        <f t="shared" si="36"/>
        <v>-0.53769826742215954</v>
      </c>
      <c r="AC13">
        <f t="shared" si="17"/>
        <v>0.44631374328625784</v>
      </c>
      <c r="AD13">
        <f>0</f>
        <v>0</v>
      </c>
      <c r="AE13">
        <f t="shared" si="37"/>
        <v>10</v>
      </c>
      <c r="AF13">
        <f t="shared" si="28"/>
        <v>-0.57800000000000007</v>
      </c>
      <c r="AG13">
        <f t="shared" si="29"/>
        <v>-14.937124875773236</v>
      </c>
      <c r="AH13">
        <f t="shared" si="18"/>
        <v>20.06277660168379</v>
      </c>
    </row>
    <row r="14" spans="1:36" x14ac:dyDescent="0.2">
      <c r="A14">
        <f t="shared" si="38"/>
        <v>55</v>
      </c>
      <c r="B14">
        <f t="shared" si="30"/>
        <v>0.95993108859688125</v>
      </c>
      <c r="C14">
        <f t="shared" si="0"/>
        <v>2.5903862099363378E-2</v>
      </c>
      <c r="D14">
        <f t="shared" si="1"/>
        <v>0.32898992833716545</v>
      </c>
      <c r="E14">
        <f t="shared" si="19"/>
        <v>3.1415926535897931</v>
      </c>
      <c r="F14">
        <f t="shared" si="2"/>
        <v>1.4375983057091419</v>
      </c>
      <c r="G14">
        <f t="shared" si="20"/>
        <v>4.2110739252401466</v>
      </c>
      <c r="H14">
        <f t="shared" si="3"/>
        <v>-30.397657233483582</v>
      </c>
      <c r="I14">
        <f t="shared" si="21"/>
        <v>-24.999999999999993</v>
      </c>
      <c r="J14">
        <f t="shared" si="4"/>
        <v>-30.397657233483582</v>
      </c>
      <c r="K14">
        <f t="shared" si="5"/>
        <v>11.600157120170586</v>
      </c>
      <c r="L14">
        <f t="shared" si="22"/>
        <v>1.3598867194110518</v>
      </c>
      <c r="M14">
        <f t="shared" si="31"/>
        <v>-24.779490210188371</v>
      </c>
      <c r="N14">
        <f t="shared" si="7"/>
        <v>10.62438379635172</v>
      </c>
      <c r="O14">
        <f t="shared" si="23"/>
        <v>1.2821751331129616</v>
      </c>
      <c r="P14">
        <f t="shared" si="39"/>
        <v>-19.345192002952974</v>
      </c>
      <c r="Q14">
        <f t="shared" si="9"/>
        <v>9.2388807363650507</v>
      </c>
      <c r="R14">
        <f t="shared" si="24"/>
        <v>1.2044635468148717</v>
      </c>
      <c r="S14">
        <f t="shared" si="40"/>
        <v>-14.155971697266683</v>
      </c>
      <c r="T14">
        <f t="shared" si="11"/>
        <v>7.4770493351766234</v>
      </c>
      <c r="U14">
        <f t="shared" si="25"/>
        <v>1.1267519605167815</v>
      </c>
      <c r="V14">
        <f t="shared" si="34"/>
        <v>-9.2671300958992884</v>
      </c>
      <c r="W14">
        <f t="shared" si="13"/>
        <v>5.3813634264387709</v>
      </c>
      <c r="X14">
        <f t="shared" si="26"/>
        <v>1.0490403742186913</v>
      </c>
      <c r="Y14">
        <f t="shared" si="35"/>
        <v>-4.7267265396331943</v>
      </c>
      <c r="Z14">
        <f t="shared" si="15"/>
        <v>3.0023453328977285</v>
      </c>
      <c r="AA14">
        <f t="shared" si="27"/>
        <v>0.97132878792060118</v>
      </c>
      <c r="AB14">
        <f t="shared" si="36"/>
        <v>-0.57442030352614437</v>
      </c>
      <c r="AC14">
        <f t="shared" si="17"/>
        <v>0.39734788564322865</v>
      </c>
      <c r="AD14">
        <f>0</f>
        <v>0</v>
      </c>
      <c r="AE14">
        <f t="shared" si="37"/>
        <v>11</v>
      </c>
      <c r="AF14">
        <f t="shared" si="28"/>
        <v>-0.72800000000000009</v>
      </c>
      <c r="AG14">
        <f t="shared" si="29"/>
        <v>-17.721541366025804</v>
      </c>
      <c r="AH14">
        <f t="shared" si="18"/>
        <v>17.06277660168379</v>
      </c>
    </row>
    <row r="15" spans="1:36" x14ac:dyDescent="0.2">
      <c r="A15">
        <f t="shared" si="38"/>
        <v>60</v>
      </c>
      <c r="B15">
        <f t="shared" si="30"/>
        <v>1.0471975511965976</v>
      </c>
      <c r="C15">
        <f t="shared" si="0"/>
        <v>2.7386127875258303E-2</v>
      </c>
      <c r="D15">
        <f t="shared" si="1"/>
        <v>0.25000000000000011</v>
      </c>
      <c r="E15">
        <f t="shared" si="19"/>
        <v>3.1415926535897931</v>
      </c>
      <c r="F15">
        <f t="shared" si="2"/>
        <v>1.5521977492163608</v>
      </c>
      <c r="G15">
        <f t="shared" si="20"/>
        <v>3.8238248063636515</v>
      </c>
      <c r="H15">
        <f t="shared" si="3"/>
        <v>-30.64728703188721</v>
      </c>
      <c r="I15">
        <f t="shared" si="21"/>
        <v>-25</v>
      </c>
      <c r="J15">
        <f t="shared" si="4"/>
        <v>-30.64728703188721</v>
      </c>
      <c r="K15">
        <f t="shared" si="5"/>
        <v>8.3218044264706812</v>
      </c>
      <c r="L15">
        <f t="shared" si="22"/>
        <v>1.4700393655905859</v>
      </c>
      <c r="M15">
        <f t="shared" si="31"/>
        <v>-25.192603087685697</v>
      </c>
      <c r="N15">
        <f t="shared" si="7"/>
        <v>7.9960780811222687</v>
      </c>
      <c r="O15">
        <f t="shared" si="23"/>
        <v>1.387880981964811</v>
      </c>
      <c r="P15">
        <f t="shared" si="39"/>
        <v>-19.827785452317716</v>
      </c>
      <c r="Q15">
        <f t="shared" si="9"/>
        <v>7.2304487469467471</v>
      </c>
      <c r="R15">
        <f t="shared" si="24"/>
        <v>1.3057225983390359</v>
      </c>
      <c r="S15">
        <f t="shared" si="40"/>
        <v>-14.623582258249039</v>
      </c>
      <c r="T15">
        <f t="shared" si="11"/>
        <v>6.045541945825418</v>
      </c>
      <c r="U15">
        <f t="shared" si="25"/>
        <v>1.223564214713261</v>
      </c>
      <c r="V15">
        <f t="shared" si="34"/>
        <v>-9.6464147965803271</v>
      </c>
      <c r="W15">
        <f t="shared" si="13"/>
        <v>4.4732782430539251</v>
      </c>
      <c r="X15">
        <f t="shared" si="26"/>
        <v>1.1414058310874862</v>
      </c>
      <c r="Y15">
        <f t="shared" si="35"/>
        <v>-4.9565881736509594</v>
      </c>
      <c r="Z15">
        <f t="shared" si="15"/>
        <v>2.5560133295092586</v>
      </c>
      <c r="AA15">
        <f t="shared" si="27"/>
        <v>1.0592474474617113</v>
      </c>
      <c r="AB15">
        <f t="shared" si="36"/>
        <v>-0.60666673340751642</v>
      </c>
      <c r="AC15">
        <f t="shared" si="17"/>
        <v>0.34539698878954811</v>
      </c>
      <c r="AD15">
        <f>0</f>
        <v>0</v>
      </c>
      <c r="AE15">
        <f t="shared" si="37"/>
        <v>12</v>
      </c>
      <c r="AF15">
        <f t="shared" si="28"/>
        <v>-0.87800000000000011</v>
      </c>
      <c r="AG15">
        <f t="shared" si="29"/>
        <v>-20.055957856278372</v>
      </c>
      <c r="AH15">
        <f t="shared" si="18"/>
        <v>14.06277660168379</v>
      </c>
    </row>
    <row r="16" spans="1:36" x14ac:dyDescent="0.2">
      <c r="A16">
        <f t="shared" si="38"/>
        <v>65</v>
      </c>
      <c r="B16">
        <f t="shared" si="30"/>
        <v>1.1344640137963142</v>
      </c>
      <c r="C16">
        <f t="shared" si="0"/>
        <v>2.8659968681826391E-2</v>
      </c>
      <c r="D16">
        <f t="shared" si="1"/>
        <v>0.17860619515673037</v>
      </c>
      <c r="E16">
        <f t="shared" si="19"/>
        <v>3.1415926535897931</v>
      </c>
      <c r="F16">
        <f t="shared" si="2"/>
        <v>1.6629538362891929</v>
      </c>
      <c r="G16">
        <f t="shared" si="20"/>
        <v>3.5016239237313291</v>
      </c>
      <c r="H16">
        <f t="shared" si="3"/>
        <v>-30.53190312056503</v>
      </c>
      <c r="I16">
        <f t="shared" si="21"/>
        <v>-25</v>
      </c>
      <c r="J16">
        <f t="shared" si="4"/>
        <v>-30.53190312056503</v>
      </c>
      <c r="K16">
        <f t="shared" si="5"/>
        <v>5.1783080206730263</v>
      </c>
      <c r="L16">
        <f t="shared" si="22"/>
        <v>1.5769739302437138</v>
      </c>
      <c r="M16">
        <f t="shared" si="31"/>
        <v>-25.313971793526772</v>
      </c>
      <c r="N16">
        <f t="shared" si="7"/>
        <v>5.4349092909184957</v>
      </c>
      <c r="O16">
        <f t="shared" si="23"/>
        <v>1.4909940241982347</v>
      </c>
      <c r="P16">
        <f t="shared" si="39"/>
        <v>-20.090494451453011</v>
      </c>
      <c r="Q16">
        <f t="shared" si="9"/>
        <v>5.242652611900696</v>
      </c>
      <c r="R16">
        <f t="shared" si="24"/>
        <v>1.4050141181527553</v>
      </c>
      <c r="S16">
        <f t="shared" si="40"/>
        <v>-14.938358583154232</v>
      </c>
      <c r="T16">
        <f t="shared" si="11"/>
        <v>4.6072090524146088</v>
      </c>
      <c r="U16">
        <f t="shared" si="25"/>
        <v>1.3190342121072762</v>
      </c>
      <c r="V16">
        <f t="shared" si="34"/>
        <v>-9.9323472907024346</v>
      </c>
      <c r="W16">
        <f t="shared" si="13"/>
        <v>3.5473225341777193</v>
      </c>
      <c r="X16">
        <f t="shared" si="26"/>
        <v>1.2330543060617971</v>
      </c>
      <c r="Y16">
        <f t="shared" si="35"/>
        <v>-5.1429333836663851</v>
      </c>
      <c r="Z16">
        <f t="shared" si="15"/>
        <v>2.0942569352019573</v>
      </c>
      <c r="AA16">
        <f t="shared" si="27"/>
        <v>1.147074400016318</v>
      </c>
      <c r="AB16">
        <f t="shared" si="36"/>
        <v>-0.63420061569344066</v>
      </c>
      <c r="AC16">
        <f t="shared" si="17"/>
        <v>0.29087388722625135</v>
      </c>
      <c r="AD16">
        <f>0</f>
        <v>0</v>
      </c>
      <c r="AF16">
        <f t="shared" si="28"/>
        <v>-1.028</v>
      </c>
      <c r="AG16">
        <f t="shared" ref="AG16" si="41">vita*AF16^2/4+SQRT(alfa)*AF16</f>
        <v>-21.940374346530941</v>
      </c>
      <c r="AH16">
        <f t="shared" ref="AH16" si="42">vita*AF16/2+SQRT(alfa)</f>
        <v>11.06277660168379</v>
      </c>
    </row>
    <row r="17" spans="1:30" x14ac:dyDescent="0.2">
      <c r="A17">
        <f t="shared" si="38"/>
        <v>70</v>
      </c>
      <c r="B17">
        <f t="shared" si="30"/>
        <v>1.2217304763960306</v>
      </c>
      <c r="C17">
        <f t="shared" si="0"/>
        <v>2.9715689821363543E-2</v>
      </c>
      <c r="D17">
        <f t="shared" si="1"/>
        <v>0.11697777844051116</v>
      </c>
      <c r="E17">
        <f t="shared" si="19"/>
        <v>3.1415926535897931</v>
      </c>
      <c r="F17">
        <f t="shared" si="2"/>
        <v>1.7696877967019744</v>
      </c>
      <c r="G17">
        <f t="shared" si="20"/>
        <v>3.2303846700767371</v>
      </c>
      <c r="H17">
        <f t="shared" si="3"/>
        <v>-30.096603710070532</v>
      </c>
      <c r="I17">
        <f t="shared" si="21"/>
        <v>-25</v>
      </c>
      <c r="J17">
        <f t="shared" si="4"/>
        <v>-30.096603710070532</v>
      </c>
      <c r="K17">
        <f t="shared" si="5"/>
        <v>2.2065929741459613</v>
      </c>
      <c r="L17">
        <f t="shared" si="22"/>
        <v>1.6805407272378838</v>
      </c>
      <c r="M17">
        <f t="shared" si="31"/>
        <v>-25.171207256067863</v>
      </c>
      <c r="N17">
        <f t="shared" si="7"/>
        <v>2.9722416995485865</v>
      </c>
      <c r="O17">
        <f t="shared" si="23"/>
        <v>1.591393657773793</v>
      </c>
      <c r="P17">
        <f t="shared" si="39"/>
        <v>-20.148091257120562</v>
      </c>
      <c r="Q17">
        <f t="shared" si="9"/>
        <v>3.2998486771899538</v>
      </c>
      <c r="R17">
        <f t="shared" si="24"/>
        <v>1.5022465883097025</v>
      </c>
      <c r="S17">
        <f t="shared" si="40"/>
        <v>-15.106491944351932</v>
      </c>
      <c r="T17">
        <f t="shared" si="11"/>
        <v>3.179027233167262</v>
      </c>
      <c r="U17">
        <f t="shared" si="25"/>
        <v>1.4130995188456119</v>
      </c>
      <c r="V17">
        <f t="shared" si="34"/>
        <v>-10.126231556407657</v>
      </c>
      <c r="W17">
        <f t="shared" si="13"/>
        <v>2.6136079725200236</v>
      </c>
      <c r="X17">
        <f t="shared" si="26"/>
        <v>1.3239524493815211</v>
      </c>
      <c r="Y17">
        <f t="shared" si="35"/>
        <v>-5.285187601041903</v>
      </c>
      <c r="Z17">
        <f t="shared" si="15"/>
        <v>1.6215173311287325</v>
      </c>
      <c r="AA17">
        <f t="shared" si="27"/>
        <v>1.2348053799174306</v>
      </c>
      <c r="AB17">
        <f t="shared" si="36"/>
        <v>-0.65682377377108392</v>
      </c>
      <c r="AC17">
        <f t="shared" si="17"/>
        <v>0.23420922382853862</v>
      </c>
      <c r="AD17">
        <f>0</f>
        <v>0</v>
      </c>
    </row>
    <row r="18" spans="1:30" x14ac:dyDescent="0.2">
      <c r="A18">
        <f t="shared" si="38"/>
        <v>75</v>
      </c>
      <c r="B18">
        <f t="shared" si="30"/>
        <v>1.3089969389957472</v>
      </c>
      <c r="C18">
        <f t="shared" si="0"/>
        <v>3.0545256618536035E-2</v>
      </c>
      <c r="D18">
        <f t="shared" si="1"/>
        <v>6.698729810778048E-2</v>
      </c>
      <c r="E18">
        <f t="shared" si="19"/>
        <v>3.1415926535897931</v>
      </c>
      <c r="F18">
        <f t="shared" si="2"/>
        <v>1.8722514710415519</v>
      </c>
      <c r="G18">
        <f t="shared" si="20"/>
        <v>2.9998040898467302</v>
      </c>
      <c r="H18">
        <f t="shared" si="3"/>
        <v>-29.388012392457796</v>
      </c>
      <c r="I18">
        <f t="shared" si="21"/>
        <v>-25</v>
      </c>
      <c r="J18">
        <f t="shared" si="4"/>
        <v>-29.388012392457796</v>
      </c>
      <c r="K18">
        <f t="shared" si="5"/>
        <v>-0.56720227609271745</v>
      </c>
      <c r="L18">
        <f t="shared" si="22"/>
        <v>1.7806157011859436</v>
      </c>
      <c r="M18">
        <f t="shared" si="31"/>
        <v>-24.794251093731532</v>
      </c>
      <c r="N18">
        <f t="shared" si="7"/>
        <v>0.63250453087391345</v>
      </c>
      <c r="O18">
        <f t="shared" si="23"/>
        <v>1.6889799313303355</v>
      </c>
      <c r="P18">
        <f t="shared" si="39"/>
        <v>-20.017658649556427</v>
      </c>
      <c r="Q18">
        <f t="shared" si="9"/>
        <v>1.4224040499251691</v>
      </c>
      <c r="R18">
        <f t="shared" si="24"/>
        <v>1.5973441614747275</v>
      </c>
      <c r="S18">
        <f t="shared" si="40"/>
        <v>-15.135983252144209</v>
      </c>
      <c r="T18">
        <f t="shared" si="11"/>
        <v>1.7760389544204609</v>
      </c>
      <c r="U18">
        <f t="shared" si="25"/>
        <v>1.5057083916191194</v>
      </c>
      <c r="V18">
        <f t="shared" si="34"/>
        <v>-10.230492799632612</v>
      </c>
      <c r="W18">
        <f t="shared" si="13"/>
        <v>1.6815644033970041</v>
      </c>
      <c r="X18">
        <f t="shared" si="26"/>
        <v>1.4140726217635111</v>
      </c>
      <c r="Y18">
        <f t="shared" si="35"/>
        <v>-5.3832528646439455</v>
      </c>
      <c r="Z18">
        <f t="shared" si="15"/>
        <v>1.1421447791532597</v>
      </c>
      <c r="AA18">
        <f t="shared" si="27"/>
        <v>1.3224368519079031</v>
      </c>
      <c r="AB18">
        <f t="shared" si="36"/>
        <v>-0.67437794509811033</v>
      </c>
      <c r="AC18">
        <f t="shared" si="17"/>
        <v>0.17584769769702199</v>
      </c>
      <c r="AD18">
        <f>0</f>
        <v>0</v>
      </c>
    </row>
    <row r="19" spans="1:30" x14ac:dyDescent="0.2">
      <c r="A19">
        <f t="shared" si="38"/>
        <v>80</v>
      </c>
      <c r="B19">
        <f t="shared" si="30"/>
        <v>1.3962634015954636</v>
      </c>
      <c r="C19">
        <f t="shared" si="0"/>
        <v>3.1142355569111244E-2</v>
      </c>
      <c r="D19">
        <f t="shared" si="1"/>
        <v>3.0153689607045897E-2</v>
      </c>
      <c r="E19">
        <f t="shared" si="19"/>
        <v>3.1415926535897931</v>
      </c>
      <c r="F19">
        <f t="shared" si="2"/>
        <v>1.9705284382898749</v>
      </c>
      <c r="G19">
        <f t="shared" si="20"/>
        <v>2.8021792508936705</v>
      </c>
      <c r="H19">
        <f t="shared" si="3"/>
        <v>-28.45209727532486</v>
      </c>
      <c r="I19">
        <f t="shared" si="21"/>
        <v>-25</v>
      </c>
      <c r="J19">
        <f t="shared" si="4"/>
        <v>-28.45209727532486</v>
      </c>
      <c r="K19">
        <f t="shared" si="5"/>
        <v>-3.1268055818888607</v>
      </c>
      <c r="L19">
        <f t="shared" si="22"/>
        <v>1.8771013715825413</v>
      </c>
      <c r="M19">
        <f t="shared" si="31"/>
        <v>-24.213900236533011</v>
      </c>
      <c r="N19">
        <f t="shared" si="7"/>
        <v>-1.5665191906960334</v>
      </c>
      <c r="O19">
        <f t="shared" si="23"/>
        <v>1.7836743048752075</v>
      </c>
      <c r="P19">
        <f t="shared" si="39"/>
        <v>-19.717702984190616</v>
      </c>
      <c r="Q19">
        <f t="shared" si="9"/>
        <v>-0.3733303442309488</v>
      </c>
      <c r="R19">
        <f t="shared" si="24"/>
        <v>1.6902472381678737</v>
      </c>
      <c r="S19">
        <f t="shared" si="40"/>
        <v>-15.036191636841698</v>
      </c>
      <c r="T19">
        <f t="shared" si="11"/>
        <v>0.41122247380641264</v>
      </c>
      <c r="U19">
        <f t="shared" si="25"/>
        <v>1.5968201714605401</v>
      </c>
      <c r="V19">
        <f t="shared" si="34"/>
        <v>-10.248503652680018</v>
      </c>
      <c r="W19">
        <f t="shared" si="13"/>
        <v>0.75982662590660699</v>
      </c>
      <c r="X19">
        <f t="shared" si="26"/>
        <v>1.5033931047532063</v>
      </c>
      <c r="Y19">
        <f t="shared" si="35"/>
        <v>-5.4374728171911766</v>
      </c>
      <c r="Z19">
        <f t="shared" si="15"/>
        <v>0.66034615560921861</v>
      </c>
      <c r="AA19">
        <f t="shared" si="27"/>
        <v>1.4099660380458725</v>
      </c>
      <c r="AB19">
        <f t="shared" si="36"/>
        <v>-0.68674555055166642</v>
      </c>
      <c r="AC19">
        <f t="shared" si="17"/>
        <v>0.11624427655905126</v>
      </c>
      <c r="AD19">
        <f>0</f>
        <v>0</v>
      </c>
    </row>
    <row r="20" spans="1:30" x14ac:dyDescent="0.2">
      <c r="A20">
        <f t="shared" si="38"/>
        <v>85</v>
      </c>
      <c r="B20">
        <f t="shared" si="30"/>
        <v>1.4835298641951802</v>
      </c>
      <c r="C20">
        <f t="shared" si="0"/>
        <v>3.1502442389537103E-2</v>
      </c>
      <c r="D20">
        <f t="shared" si="1"/>
        <v>7.5961234938959343E-3</v>
      </c>
      <c r="E20">
        <f t="shared" si="19"/>
        <v>3.1415926535897931</v>
      </c>
      <c r="F20">
        <f t="shared" si="2"/>
        <v>2.0644349018582444</v>
      </c>
      <c r="G20">
        <f t="shared" si="20"/>
        <v>2.631641650022198</v>
      </c>
      <c r="H20">
        <f t="shared" si="3"/>
        <v>-27.332459918594971</v>
      </c>
      <c r="I20">
        <f t="shared" si="21"/>
        <v>-25</v>
      </c>
      <c r="J20">
        <f t="shared" si="4"/>
        <v>-27.332459918594971</v>
      </c>
      <c r="K20">
        <f t="shared" si="5"/>
        <v>-5.4645538758458665</v>
      </c>
      <c r="L20">
        <f t="shared" si="22"/>
        <v>1.969927574689633</v>
      </c>
      <c r="M20">
        <f t="shared" si="31"/>
        <v>-23.460560269330312</v>
      </c>
      <c r="N20">
        <f t="shared" si="7"/>
        <v>-3.6131419564363738</v>
      </c>
      <c r="O20">
        <f t="shared" si="23"/>
        <v>1.8754202475210218</v>
      </c>
      <c r="P20">
        <f t="shared" si="39"/>
        <v>-19.26735391431794</v>
      </c>
      <c r="Q20">
        <f t="shared" si="9"/>
        <v>-2.0748745017667005</v>
      </c>
      <c r="R20">
        <f t="shared" si="24"/>
        <v>1.7809129203524106</v>
      </c>
      <c r="S20">
        <f t="shared" si="40"/>
        <v>-14.817400460362281</v>
      </c>
      <c r="T20">
        <f t="shared" si="11"/>
        <v>-0.90454506108828081</v>
      </c>
      <c r="U20">
        <f t="shared" si="25"/>
        <v>1.6864055931837991</v>
      </c>
      <c r="V20">
        <f t="shared" si="34"/>
        <v>-10.184404923129087</v>
      </c>
      <c r="W20">
        <f t="shared" si="13"/>
        <v>-0.14384112096501278</v>
      </c>
      <c r="X20">
        <f t="shared" si="26"/>
        <v>1.5918982660151879</v>
      </c>
      <c r="Y20">
        <f t="shared" si="35"/>
        <v>-5.4485923323264203</v>
      </c>
      <c r="Z20">
        <f t="shared" si="15"/>
        <v>0.18014081553246564</v>
      </c>
      <c r="AA20">
        <f t="shared" si="27"/>
        <v>1.4973909388465765</v>
      </c>
      <c r="AB20">
        <f t="shared" si="36"/>
        <v>-0.69385009202478309</v>
      </c>
      <c r="AC20">
        <f t="shared" si="17"/>
        <v>5.586041441336926E-2</v>
      </c>
      <c r="AD20">
        <f>0</f>
        <v>0</v>
      </c>
    </row>
    <row r="21" spans="1:30" x14ac:dyDescent="0.2">
      <c r="A21">
        <f>A20+2</f>
        <v>87</v>
      </c>
      <c r="B21">
        <f t="shared" si="30"/>
        <v>1.5184364492350666</v>
      </c>
      <c r="C21">
        <f t="shared" si="0"/>
        <v>3.1579438685387311E-2</v>
      </c>
      <c r="D21">
        <f t="shared" si="1"/>
        <v>2.739052315863244E-3</v>
      </c>
      <c r="E21">
        <f t="shared" si="19"/>
        <v>3.1415926535897931</v>
      </c>
      <c r="F21">
        <f t="shared" si="2"/>
        <v>2.1007612985936088</v>
      </c>
      <c r="G21">
        <f t="shared" si="20"/>
        <v>2.5699573392129453</v>
      </c>
      <c r="H21">
        <f t="shared" si="3"/>
        <v>-26.842264787149023</v>
      </c>
      <c r="I21">
        <f t="shared" si="21"/>
        <v>-24.999999999999996</v>
      </c>
      <c r="J21">
        <f t="shared" si="4"/>
        <v>-26.842264787149023</v>
      </c>
      <c r="K21">
        <f t="shared" si="5"/>
        <v>-6.3372167259067576</v>
      </c>
      <c r="L21">
        <f t="shared" si="22"/>
        <v>2.0060229825374467</v>
      </c>
      <c r="M21">
        <f t="shared" si="31"/>
        <v>-23.117353335643077</v>
      </c>
      <c r="N21">
        <f t="shared" si="7"/>
        <v>-4.387541373548614</v>
      </c>
      <c r="O21">
        <f t="shared" si="23"/>
        <v>1.9112846664812848</v>
      </c>
      <c r="P21">
        <f t="shared" si="39"/>
        <v>-19.049390539641291</v>
      </c>
      <c r="Q21">
        <f t="shared" si="9"/>
        <v>-2.7270153948363904</v>
      </c>
      <c r="R21">
        <f t="shared" si="24"/>
        <v>1.8165463504251229</v>
      </c>
      <c r="S21">
        <f t="shared" si="40"/>
        <v>-14.69897582405347</v>
      </c>
      <c r="T21">
        <f t="shared" si="11"/>
        <v>-1.4150758449512184</v>
      </c>
      <c r="U21">
        <f t="shared" si="25"/>
        <v>1.721808034368961</v>
      </c>
      <c r="V21">
        <f t="shared" si="34"/>
        <v>-10.136818729828358</v>
      </c>
      <c r="W21">
        <f t="shared" si="13"/>
        <v>-0.49868243691204783</v>
      </c>
      <c r="X21">
        <f t="shared" si="26"/>
        <v>1.6270697183127989</v>
      </c>
      <c r="Y21">
        <f t="shared" si="35"/>
        <v>-5.4412079286266417</v>
      </c>
      <c r="Z21">
        <f t="shared" si="15"/>
        <v>-1.063666028273884E-2</v>
      </c>
      <c r="AA21">
        <f t="shared" si="27"/>
        <v>1.532331402256637</v>
      </c>
      <c r="AB21">
        <f t="shared" si="36"/>
        <v>-0.69520894922984222</v>
      </c>
      <c r="AC21">
        <f t="shared" si="17"/>
        <v>3.1592319064977177E-2</v>
      </c>
      <c r="AD21">
        <f>0</f>
        <v>0</v>
      </c>
    </row>
    <row r="22" spans="1:30" x14ac:dyDescent="0.2">
      <c r="A22">
        <f>A20+10</f>
        <v>95</v>
      </c>
      <c r="B22">
        <f t="shared" si="30"/>
        <v>1.6580627893946132</v>
      </c>
      <c r="C22">
        <f t="shared" si="0"/>
        <v>3.1502442389537103E-2</v>
      </c>
      <c r="D22">
        <f t="shared" si="1"/>
        <v>7.5961234938959343E-3</v>
      </c>
      <c r="E22">
        <f t="shared" si="19"/>
        <v>3.1415926535897931</v>
      </c>
      <c r="F22">
        <f t="shared" si="2"/>
        <v>2.2389678270576772</v>
      </c>
      <c r="G22">
        <f t="shared" si="20"/>
        <v>2.3546267394935456</v>
      </c>
      <c r="H22">
        <f t="shared" si="3"/>
        <v>-24.697648674465647</v>
      </c>
      <c r="I22">
        <f t="shared" si="21"/>
        <v>-25</v>
      </c>
      <c r="J22">
        <f t="shared" si="4"/>
        <v>-24.697648674465647</v>
      </c>
      <c r="K22">
        <f t="shared" si="5"/>
        <v>-9.4782032311090791</v>
      </c>
      <c r="L22">
        <f t="shared" si="22"/>
        <v>2.1444604998890662</v>
      </c>
      <c r="M22">
        <f t="shared" si="31"/>
        <v>-21.548895450009244</v>
      </c>
      <c r="N22">
        <f t="shared" si="7"/>
        <v>-7.2284479785820803</v>
      </c>
      <c r="O22">
        <f t="shared" si="23"/>
        <v>2.0499531727204547</v>
      </c>
      <c r="P22">
        <f t="shared" si="39"/>
        <v>-17.991110970440708</v>
      </c>
      <c r="Q22">
        <f t="shared" si="9"/>
        <v>-5.1630589032596923</v>
      </c>
      <c r="R22">
        <f t="shared" si="24"/>
        <v>1.9554458455518433</v>
      </c>
      <c r="S22">
        <f t="shared" si="40"/>
        <v>-14.066220924306721</v>
      </c>
      <c r="T22">
        <f t="shared" si="11"/>
        <v>-3.3556057850124743</v>
      </c>
      <c r="U22">
        <f t="shared" si="25"/>
        <v>1.8609385183832321</v>
      </c>
      <c r="V22">
        <f t="shared" si="34"/>
        <v>-9.8292274108138518</v>
      </c>
      <c r="W22">
        <f t="shared" si="13"/>
        <v>-1.8704706473654673</v>
      </c>
      <c r="X22">
        <f t="shared" si="26"/>
        <v>1.7664311912146209</v>
      </c>
      <c r="Y22">
        <f t="shared" si="35"/>
        <v>-5.3462497485172262</v>
      </c>
      <c r="Z22">
        <f t="shared" si="15"/>
        <v>-0.76055445046228876</v>
      </c>
      <c r="AA22">
        <f t="shared" si="27"/>
        <v>1.6719238640460095</v>
      </c>
      <c r="AB22">
        <f t="shared" si="36"/>
        <v>-0.69216928531322408</v>
      </c>
      <c r="AC22">
        <f t="shared" si="17"/>
        <v>-6.5392742958907818E-2</v>
      </c>
      <c r="AD22">
        <f>0</f>
        <v>0</v>
      </c>
    </row>
    <row r="23" spans="1:30" x14ac:dyDescent="0.2">
      <c r="A23">
        <f t="shared" si="38"/>
        <v>100</v>
      </c>
      <c r="B23">
        <f t="shared" si="30"/>
        <v>1.7453292519943295</v>
      </c>
      <c r="C23">
        <f t="shared" si="0"/>
        <v>3.1142355569111244E-2</v>
      </c>
      <c r="D23">
        <f t="shared" si="1"/>
        <v>3.0153689607045897E-2</v>
      </c>
      <c r="E23">
        <f t="shared" si="19"/>
        <v>3.1415926535897931</v>
      </c>
      <c r="F23">
        <f t="shared" si="2"/>
        <v>2.3195942886887408</v>
      </c>
      <c r="G23">
        <f t="shared" si="20"/>
        <v>2.2417434007149364</v>
      </c>
      <c r="H23">
        <f t="shared" si="3"/>
        <v>-23.248941060638767</v>
      </c>
      <c r="I23">
        <f t="shared" si="21"/>
        <v>-25</v>
      </c>
      <c r="J23">
        <f t="shared" si="4"/>
        <v>-23.248941060638767</v>
      </c>
      <c r="K23">
        <f t="shared" si="5"/>
        <v>-11.168748627856168</v>
      </c>
      <c r="L23">
        <f t="shared" si="22"/>
        <v>2.2261672219814073</v>
      </c>
      <c r="M23">
        <f t="shared" si="31"/>
        <v>-20.441792375972298</v>
      </c>
      <c r="N23">
        <f t="shared" si="7"/>
        <v>-8.7972619799418155</v>
      </c>
      <c r="O23">
        <f t="shared" si="23"/>
        <v>2.1327401552740737</v>
      </c>
      <c r="P23">
        <f t="shared" si="39"/>
        <v>-17.201038308094592</v>
      </c>
      <c r="Q23">
        <f t="shared" si="9"/>
        <v>-6.5411490256820057</v>
      </c>
      <c r="R23">
        <f t="shared" si="24"/>
        <v>2.0393130885667397</v>
      </c>
      <c r="S23">
        <f t="shared" si="40"/>
        <v>-13.555659231560631</v>
      </c>
      <c r="T23">
        <f t="shared" si="11"/>
        <v>-4.4789518260869832</v>
      </c>
      <c r="U23">
        <f t="shared" si="25"/>
        <v>1.9458860218594061</v>
      </c>
      <c r="V23">
        <f t="shared" si="34"/>
        <v>-9.5487217314834183</v>
      </c>
      <c r="W23">
        <f t="shared" si="13"/>
        <v>-2.6824616529368335</v>
      </c>
      <c r="X23">
        <f t="shared" si="26"/>
        <v>1.8524589551520723</v>
      </c>
      <c r="Y23">
        <f t="shared" si="35"/>
        <v>-5.2358793264922472</v>
      </c>
      <c r="Z23">
        <f t="shared" si="15"/>
        <v>-1.214219719213562</v>
      </c>
      <c r="AA23">
        <f t="shared" si="27"/>
        <v>1.7590318884447385</v>
      </c>
      <c r="AB23">
        <f t="shared" si="36"/>
        <v>-0.68343500277068214</v>
      </c>
      <c r="AC23">
        <f t="shared" si="17"/>
        <v>-0.12533993183332193</v>
      </c>
      <c r="AD23">
        <f>0</f>
        <v>0</v>
      </c>
    </row>
    <row r="24" spans="1:30" x14ac:dyDescent="0.2">
      <c r="A24">
        <f t="shared" si="38"/>
        <v>105</v>
      </c>
      <c r="B24">
        <f t="shared" si="30"/>
        <v>1.8325957145940461</v>
      </c>
      <c r="C24">
        <f t="shared" si="0"/>
        <v>3.0545256618536035E-2</v>
      </c>
      <c r="D24">
        <f t="shared" si="1"/>
        <v>6.698729810778048E-2</v>
      </c>
      <c r="E24">
        <f t="shared" si="19"/>
        <v>3.1415926535897931</v>
      </c>
      <c r="F24">
        <f t="shared" si="2"/>
        <v>2.3958502466398506</v>
      </c>
      <c r="G24">
        <f t="shared" si="20"/>
        <v>2.1427172070333786</v>
      </c>
      <c r="H24">
        <f t="shared" si="3"/>
        <v>-21.748974465790411</v>
      </c>
      <c r="I24">
        <f t="shared" si="21"/>
        <v>-25</v>
      </c>
      <c r="J24">
        <f t="shared" si="4"/>
        <v>-21.748974465790411</v>
      </c>
      <c r="K24">
        <f t="shared" si="5"/>
        <v>-12.663999533840798</v>
      </c>
      <c r="L24">
        <f t="shared" si="22"/>
        <v>2.3042144767842427</v>
      </c>
      <c r="M24">
        <f t="shared" si="31"/>
        <v>-19.263383861822785</v>
      </c>
      <c r="N24">
        <f t="shared" si="7"/>
        <v>-10.212247586457723</v>
      </c>
      <c r="O24">
        <f t="shared" si="23"/>
        <v>2.2125787069286345</v>
      </c>
      <c r="P24">
        <f t="shared" si="39"/>
        <v>-16.331474163140008</v>
      </c>
      <c r="Q24">
        <f t="shared" si="9"/>
        <v>-7.8070628664706136</v>
      </c>
      <c r="R24">
        <f t="shared" si="24"/>
        <v>2.1209429370730262</v>
      </c>
      <c r="S24">
        <f t="shared" si="40"/>
        <v>-12.96920674886098</v>
      </c>
      <c r="T24">
        <f t="shared" si="11"/>
        <v>-5.529005946753446</v>
      </c>
      <c r="U24">
        <f t="shared" si="25"/>
        <v>2.0293071672174183</v>
      </c>
      <c r="V24">
        <f t="shared" si="34"/>
        <v>-9.2069576348770141</v>
      </c>
      <c r="W24">
        <f t="shared" si="13"/>
        <v>-3.4543793120870774</v>
      </c>
      <c r="X24">
        <f t="shared" si="26"/>
        <v>1.93767139736181</v>
      </c>
      <c r="Y24">
        <f t="shared" si="35"/>
        <v>-5.0885000429570209</v>
      </c>
      <c r="Z24">
        <f t="shared" si="15"/>
        <v>-1.6526716419893015</v>
      </c>
      <c r="AA24">
        <f t="shared" si="27"/>
        <v>1.846035627506202</v>
      </c>
      <c r="AB24">
        <f t="shared" si="36"/>
        <v>-0.66953823650952637</v>
      </c>
      <c r="AC24">
        <f t="shared" si="17"/>
        <v>-0.18423031886628732</v>
      </c>
      <c r="AD24">
        <f>0</f>
        <v>0</v>
      </c>
    </row>
    <row r="25" spans="1:30" x14ac:dyDescent="0.2">
      <c r="A25">
        <f t="shared" si="38"/>
        <v>110</v>
      </c>
      <c r="B25">
        <f t="shared" si="30"/>
        <v>1.9198621771937625</v>
      </c>
      <c r="C25">
        <f t="shared" si="0"/>
        <v>2.9715689821363547E-2</v>
      </c>
      <c r="D25">
        <f t="shared" si="1"/>
        <v>0.11697777844051094</v>
      </c>
      <c r="E25">
        <f t="shared" si="19"/>
        <v>3.1415926535897931</v>
      </c>
      <c r="F25">
        <f t="shared" si="2"/>
        <v>2.4678194974997063</v>
      </c>
      <c r="G25">
        <f t="shared" si="20"/>
        <v>2.0556993355033781</v>
      </c>
      <c r="H25">
        <f t="shared" si="3"/>
        <v>-20.219056258819677</v>
      </c>
      <c r="I25">
        <f t="shared" si="21"/>
        <v>-24.999999999999996</v>
      </c>
      <c r="J25">
        <f t="shared" si="4"/>
        <v>-20.219056258819677</v>
      </c>
      <c r="K25">
        <f t="shared" si="5"/>
        <v>-13.978195635193922</v>
      </c>
      <c r="L25">
        <f t="shared" si="22"/>
        <v>2.3786724280356157</v>
      </c>
      <c r="M25">
        <f t="shared" si="31"/>
        <v>-18.032141713077145</v>
      </c>
      <c r="N25">
        <f t="shared" si="7"/>
        <v>-11.480248708173299</v>
      </c>
      <c r="O25">
        <f t="shared" si="23"/>
        <v>2.2895253585715252</v>
      </c>
      <c r="P25">
        <f t="shared" si="39"/>
        <v>-15.396871437094203</v>
      </c>
      <c r="Q25">
        <f t="shared" si="9"/>
        <v>-8.9621319669111834</v>
      </c>
      <c r="R25">
        <f t="shared" si="24"/>
        <v>2.2003782891074346</v>
      </c>
      <c r="S25">
        <f t="shared" si="40"/>
        <v>-12.316775781023177</v>
      </c>
      <c r="T25">
        <f t="shared" si="11"/>
        <v>-6.503681493132464</v>
      </c>
      <c r="U25">
        <f t="shared" si="25"/>
        <v>2.1112312196433436</v>
      </c>
      <c r="V25">
        <f t="shared" si="34"/>
        <v>-8.809488140683758</v>
      </c>
      <c r="W25">
        <f t="shared" si="13"/>
        <v>-4.182841668733742</v>
      </c>
      <c r="X25">
        <f t="shared" si="26"/>
        <v>2.022084150179253</v>
      </c>
      <c r="Y25">
        <f t="shared" si="35"/>
        <v>-4.9061858964177372</v>
      </c>
      <c r="Z25">
        <f t="shared" si="15"/>
        <v>-2.0731939742139089</v>
      </c>
      <c r="AA25">
        <f t="shared" si="27"/>
        <v>1.9329370807151625</v>
      </c>
      <c r="AB25">
        <f t="shared" si="36"/>
        <v>-0.65060194426845186</v>
      </c>
      <c r="AC25">
        <f t="shared" si="17"/>
        <v>-0.24162411149079943</v>
      </c>
    </row>
    <row r="26" spans="1:30" x14ac:dyDescent="0.2">
      <c r="A26">
        <f t="shared" si="38"/>
        <v>115</v>
      </c>
      <c r="B26">
        <f t="shared" si="30"/>
        <v>2.0071286397934789</v>
      </c>
      <c r="C26">
        <f t="shared" si="0"/>
        <v>2.8659968681826395E-2</v>
      </c>
      <c r="D26">
        <f t="shared" si="1"/>
        <v>0.17860619515673026</v>
      </c>
      <c r="E26">
        <f t="shared" si="19"/>
        <v>3.1415926535897931</v>
      </c>
      <c r="F26">
        <f t="shared" si="2"/>
        <v>2.5356184622863576</v>
      </c>
      <c r="G26">
        <f t="shared" si="20"/>
        <v>1.9791787395003164</v>
      </c>
      <c r="H26">
        <f t="shared" si="3"/>
        <v>-18.676139823556486</v>
      </c>
      <c r="I26">
        <f t="shared" si="21"/>
        <v>-25.000000000000004</v>
      </c>
      <c r="J26">
        <f t="shared" si="4"/>
        <v>-18.676139823556486</v>
      </c>
      <c r="K26">
        <f t="shared" si="5"/>
        <v>-15.12647463051802</v>
      </c>
      <c r="L26">
        <f t="shared" si="22"/>
        <v>2.4496385562408785</v>
      </c>
      <c r="M26">
        <f t="shared" si="31"/>
        <v>-16.76361823431515</v>
      </c>
      <c r="N26">
        <f t="shared" si="7"/>
        <v>-12.609507808888306</v>
      </c>
      <c r="O26">
        <f t="shared" si="23"/>
        <v>2.3636586501953993</v>
      </c>
      <c r="P26">
        <f t="shared" si="39"/>
        <v>-14.41002091204242</v>
      </c>
      <c r="Q26">
        <f t="shared" si="9"/>
        <v>-10.009135863732425</v>
      </c>
      <c r="R26">
        <f t="shared" si="24"/>
        <v>2.2776787441499202</v>
      </c>
      <c r="S26">
        <f t="shared" si="40"/>
        <v>-11.607581396938123</v>
      </c>
      <c r="T26">
        <f t="shared" si="11"/>
        <v>-7.4020629609022617</v>
      </c>
      <c r="U26">
        <f t="shared" si="25"/>
        <v>2.1916988381044411</v>
      </c>
      <c r="V26">
        <f t="shared" si="34"/>
        <v>-8.3617728990364064</v>
      </c>
      <c r="W26">
        <f t="shared" si="13"/>
        <v>-4.8651909269611755</v>
      </c>
      <c r="X26">
        <f t="shared" si="26"/>
        <v>2.1057189320589615</v>
      </c>
      <c r="Y26">
        <f t="shared" si="35"/>
        <v>-4.6911468528359617</v>
      </c>
      <c r="Z26">
        <f t="shared" si="15"/>
        <v>-2.4733508465926133</v>
      </c>
      <c r="AA26">
        <f t="shared" si="27"/>
        <v>2.0197390260134824</v>
      </c>
      <c r="AB26">
        <f t="shared" si="36"/>
        <v>-0.62678569854112931</v>
      </c>
      <c r="AC26">
        <f t="shared" si="17"/>
        <v>-0.29709574147395273</v>
      </c>
    </row>
    <row r="27" spans="1:30" x14ac:dyDescent="0.2">
      <c r="A27">
        <f t="shared" si="38"/>
        <v>120</v>
      </c>
      <c r="B27">
        <f t="shared" si="30"/>
        <v>2.0943951023931953</v>
      </c>
      <c r="C27">
        <f t="shared" si="0"/>
        <v>2.738612787525831E-2</v>
      </c>
      <c r="D27">
        <f t="shared" si="1"/>
        <v>0.24999999999999978</v>
      </c>
      <c r="E27">
        <f t="shared" si="19"/>
        <v>3.1415926535897931</v>
      </c>
      <c r="F27">
        <f t="shared" si="2"/>
        <v>2.5993953004129584</v>
      </c>
      <c r="G27">
        <f t="shared" si="20"/>
        <v>1.9119124031818255</v>
      </c>
      <c r="H27">
        <f t="shared" si="3"/>
        <v>-17.133260423693944</v>
      </c>
      <c r="I27">
        <f t="shared" si="21"/>
        <v>-24.999999999999996</v>
      </c>
      <c r="J27">
        <f t="shared" si="4"/>
        <v>-17.133260423693944</v>
      </c>
      <c r="K27">
        <f t="shared" si="5"/>
        <v>-16.124131326546813</v>
      </c>
      <c r="L27">
        <f t="shared" si="22"/>
        <v>2.5172369167871835</v>
      </c>
      <c r="M27">
        <f t="shared" si="31"/>
        <v>-15.470595924752375</v>
      </c>
      <c r="N27">
        <f t="shared" si="7"/>
        <v>-13.609081533705279</v>
      </c>
      <c r="O27">
        <f t="shared" si="23"/>
        <v>2.4350785331614087</v>
      </c>
      <c r="P27">
        <f t="shared" si="39"/>
        <v>-13.382031107869052</v>
      </c>
      <c r="Q27">
        <f t="shared" si="9"/>
        <v>-10.951906752844375</v>
      </c>
      <c r="R27">
        <f t="shared" si="24"/>
        <v>2.3529201495356338</v>
      </c>
      <c r="S27">
        <f t="shared" si="40"/>
        <v>-10.850054132726619</v>
      </c>
      <c r="T27">
        <f t="shared" si="11"/>
        <v>-8.2241894248904135</v>
      </c>
      <c r="U27">
        <f t="shared" si="25"/>
        <v>2.2707617659098589</v>
      </c>
      <c r="V27">
        <f t="shared" si="34"/>
        <v>-7.8690983742239276</v>
      </c>
      <c r="W27">
        <f t="shared" si="13"/>
        <v>-5.4994123579365413</v>
      </c>
      <c r="X27">
        <f t="shared" si="26"/>
        <v>2.188603382284084</v>
      </c>
      <c r="Y27">
        <f t="shared" si="35"/>
        <v>-4.4456923834856132</v>
      </c>
      <c r="Z27">
        <f t="shared" si="15"/>
        <v>-2.8509791514890703</v>
      </c>
      <c r="AA27">
        <f t="shared" si="27"/>
        <v>2.1064449986583091</v>
      </c>
      <c r="AB27">
        <f t="shared" si="36"/>
        <v>-0.59828401323433267</v>
      </c>
      <c r="AC27">
        <f t="shared" si="17"/>
        <v>-0.35023675453808384</v>
      </c>
    </row>
    <row r="28" spans="1:30" x14ac:dyDescent="0.2">
      <c r="A28">
        <f t="shared" si="38"/>
        <v>125</v>
      </c>
      <c r="B28">
        <f t="shared" si="30"/>
        <v>2.1816615649929121</v>
      </c>
      <c r="C28">
        <f t="shared" si="0"/>
        <v>2.5903862099363375E-2</v>
      </c>
      <c r="D28">
        <f t="shared" si="1"/>
        <v>0.32898992833716567</v>
      </c>
      <c r="E28">
        <f t="shared" si="19"/>
        <v>3.1415926535897931</v>
      </c>
      <c r="F28">
        <f t="shared" si="2"/>
        <v>2.659328782105173</v>
      </c>
      <c r="G28">
        <f t="shared" si="20"/>
        <v>1.8528725271056643</v>
      </c>
      <c r="H28">
        <f t="shared" si="3"/>
        <v>-15.60002156507244</v>
      </c>
      <c r="I28">
        <f t="shared" si="21"/>
        <v>-24.999999999999996</v>
      </c>
      <c r="J28">
        <f t="shared" si="4"/>
        <v>-15.60002156507244</v>
      </c>
      <c r="K28">
        <f t="shared" si="5"/>
        <v>-16.986056040988117</v>
      </c>
      <c r="L28">
        <f t="shared" si="22"/>
        <v>2.5816171958070826</v>
      </c>
      <c r="M28">
        <f t="shared" si="31"/>
        <v>-14.163306349933356</v>
      </c>
      <c r="N28">
        <f t="shared" si="7"/>
        <v>-14.488358722981816</v>
      </c>
      <c r="O28">
        <f t="shared" si="23"/>
        <v>2.5039056095089927</v>
      </c>
      <c r="P28">
        <f t="shared" si="39"/>
        <v>-12.322370252260018</v>
      </c>
      <c r="Q28">
        <f t="shared" si="9"/>
        <v>-11.794978814174552</v>
      </c>
      <c r="R28">
        <f t="shared" si="24"/>
        <v>2.4261940232109023</v>
      </c>
      <c r="S28">
        <f t="shared" si="40"/>
        <v>-10.051794395075341</v>
      </c>
      <c r="T28">
        <f t="shared" si="11"/>
        <v>-8.9708477093252199</v>
      </c>
      <c r="U28">
        <f t="shared" si="25"/>
        <v>2.3484824369128123</v>
      </c>
      <c r="V28">
        <f t="shared" si="34"/>
        <v>-7.336517559725146</v>
      </c>
      <c r="W28">
        <f t="shared" si="13"/>
        <v>-6.0840489235073409</v>
      </c>
      <c r="X28">
        <f t="shared" si="26"/>
        <v>2.2707708506147219</v>
      </c>
      <c r="Y28">
        <f t="shared" si="35"/>
        <v>-4.1721992783369286</v>
      </c>
      <c r="Z28">
        <f t="shared" si="15"/>
        <v>-3.2041767500987151</v>
      </c>
      <c r="AA28">
        <f t="shared" si="27"/>
        <v>2.193059264316632</v>
      </c>
      <c r="AB28">
        <f t="shared" si="36"/>
        <v>-0.56532447283954179</v>
      </c>
      <c r="AC28">
        <f t="shared" si="17"/>
        <v>-0.4006584972690771</v>
      </c>
    </row>
    <row r="29" spans="1:30" x14ac:dyDescent="0.2">
      <c r="A29">
        <f t="shared" si="38"/>
        <v>130</v>
      </c>
      <c r="B29">
        <f t="shared" si="30"/>
        <v>2.2689280275926285</v>
      </c>
      <c r="C29">
        <f t="shared" si="0"/>
        <v>2.422445229171271E-2</v>
      </c>
      <c r="D29">
        <f t="shared" si="1"/>
        <v>0.41317591116653474</v>
      </c>
      <c r="E29">
        <f t="shared" si="19"/>
        <v>3.1415926535897931</v>
      </c>
      <c r="F29">
        <f t="shared" si="2"/>
        <v>2.7156269278518108</v>
      </c>
      <c r="G29">
        <f t="shared" si="20"/>
        <v>1.8012061025951596</v>
      </c>
      <c r="H29">
        <f t="shared" si="3"/>
        <v>-14.083091264671999</v>
      </c>
      <c r="I29">
        <f t="shared" si="21"/>
        <v>-24.999999999999996</v>
      </c>
      <c r="J29">
        <f t="shared" si="4"/>
        <v>-14.083091264671999</v>
      </c>
      <c r="K29">
        <f t="shared" si="5"/>
        <v>-17.726330760940737</v>
      </c>
      <c r="L29">
        <f t="shared" si="22"/>
        <v>2.6429535709766725</v>
      </c>
      <c r="M29">
        <f t="shared" si="31"/>
        <v>-12.849689568084861</v>
      </c>
      <c r="N29">
        <f t="shared" si="7"/>
        <v>-15.256676530953213</v>
      </c>
      <c r="O29">
        <f t="shared" si="23"/>
        <v>2.5702802141015346</v>
      </c>
      <c r="P29">
        <f t="shared" si="39"/>
        <v>-11.238954094187545</v>
      </c>
      <c r="Q29">
        <f t="shared" si="9"/>
        <v>-12.543286054499362</v>
      </c>
      <c r="R29">
        <f t="shared" si="24"/>
        <v>2.4976068572263963</v>
      </c>
      <c r="S29">
        <f t="shared" si="40"/>
        <v>-9.219561884852796</v>
      </c>
      <c r="T29">
        <f t="shared" si="11"/>
        <v>-9.6433806726832412</v>
      </c>
      <c r="U29">
        <f t="shared" si="25"/>
        <v>2.4249335003512584</v>
      </c>
      <c r="V29">
        <f t="shared" si="34"/>
        <v>-6.7688079404285224</v>
      </c>
      <c r="W29">
        <f t="shared" si="13"/>
        <v>-6.6181150466059835</v>
      </c>
      <c r="X29">
        <f t="shared" si="26"/>
        <v>2.3522601434761201</v>
      </c>
      <c r="Y29">
        <f t="shared" si="35"/>
        <v>-3.8730840341734654</v>
      </c>
      <c r="Z29">
        <f t="shared" si="15"/>
        <v>-3.5312874971588668</v>
      </c>
      <c r="AA29">
        <f t="shared" si="27"/>
        <v>2.2795867866009822</v>
      </c>
      <c r="AB29">
        <f t="shared" si="36"/>
        <v>-0.52816568937722463</v>
      </c>
      <c r="AC29">
        <f t="shared" si="17"/>
        <v>-0.44799459399129293</v>
      </c>
    </row>
    <row r="30" spans="1:30" x14ac:dyDescent="0.2">
      <c r="A30">
        <f t="shared" si="38"/>
        <v>135</v>
      </c>
      <c r="B30">
        <f t="shared" si="30"/>
        <v>2.3561944901923448</v>
      </c>
      <c r="C30">
        <f t="shared" si="0"/>
        <v>2.2360679774997901E-2</v>
      </c>
      <c r="D30">
        <f t="shared" si="1"/>
        <v>0.49999999999999989</v>
      </c>
      <c r="E30">
        <f t="shared" si="19"/>
        <v>3.1415926535897931</v>
      </c>
      <c r="F30">
        <f t="shared" si="2"/>
        <v>2.7685254252433062</v>
      </c>
      <c r="G30">
        <f t="shared" si="20"/>
        <v>1.7562036827601812</v>
      </c>
      <c r="H30">
        <f t="shared" si="3"/>
        <v>-12.586679237436124</v>
      </c>
      <c r="I30">
        <f t="shared" si="21"/>
        <v>-25</v>
      </c>
      <c r="J30">
        <f t="shared" si="4"/>
        <v>-12.586679237436124</v>
      </c>
      <c r="K30">
        <f t="shared" ref="K30:K73" si="43">(SIN($F30)^2)/(vita*$C30^2)-alfa/vita</f>
        <v>-18.357957496555741</v>
      </c>
      <c r="L30">
        <f t="shared" si="22"/>
        <v>2.7014433859183127</v>
      </c>
      <c r="M30">
        <f t="shared" si="31"/>
        <v>-11.535671203450381</v>
      </c>
      <c r="N30">
        <f t="shared" si="7"/>
        <v>-15.923025575348257</v>
      </c>
      <c r="O30">
        <f t="shared" si="23"/>
        <v>2.6343613465933187</v>
      </c>
      <c r="P30">
        <f t="shared" si="39"/>
        <v>-10.138265158943225</v>
      </c>
      <c r="Q30">
        <f t="shared" si="9"/>
        <v>-13.201908857604899</v>
      </c>
      <c r="R30">
        <f t="shared" si="24"/>
        <v>2.5672793072683251</v>
      </c>
      <c r="S30">
        <f t="shared" si="40"/>
        <v>-8.3592933764249135</v>
      </c>
      <c r="T30">
        <f t="shared" si="11"/>
        <v>-10.243514018161635</v>
      </c>
      <c r="U30">
        <f t="shared" si="25"/>
        <v>2.5001972679433315</v>
      </c>
      <c r="V30">
        <f t="shared" si="34"/>
        <v>-6.1704460155943321</v>
      </c>
      <c r="W30">
        <f t="shared" si="13"/>
        <v>-7.1010123353783525</v>
      </c>
      <c r="X30">
        <f t="shared" si="26"/>
        <v>2.4331152286183375</v>
      </c>
      <c r="Y30">
        <f t="shared" si="35"/>
        <v>-3.5507799365571908</v>
      </c>
      <c r="Z30">
        <f t="shared" si="15"/>
        <v>-3.830884042891868</v>
      </c>
      <c r="AA30">
        <f t="shared" si="27"/>
        <v>2.3660331892933439</v>
      </c>
      <c r="AB30">
        <f t="shared" si="36"/>
        <v>-0.48709511121860499</v>
      </c>
      <c r="AC30">
        <f t="shared" si="17"/>
        <v>-0.49190320946212163</v>
      </c>
    </row>
    <row r="31" spans="1:30" x14ac:dyDescent="0.2">
      <c r="A31">
        <f t="shared" si="38"/>
        <v>140</v>
      </c>
      <c r="B31">
        <f t="shared" si="30"/>
        <v>2.4434609527920612</v>
      </c>
      <c r="C31">
        <f t="shared" si="0"/>
        <v>2.0326728983447756E-2</v>
      </c>
      <c r="D31">
        <f t="shared" si="1"/>
        <v>0.58682408883346504</v>
      </c>
      <c r="E31">
        <f t="shared" si="19"/>
        <v>3.1415926535897931</v>
      </c>
      <c r="F31">
        <f t="shared" si="2"/>
        <v>2.8182858352468378</v>
      </c>
      <c r="G31">
        <f t="shared" si="20"/>
        <v>1.7172750750163173</v>
      </c>
      <c r="H31">
        <f t="shared" si="3"/>
        <v>-11.112976153645135</v>
      </c>
      <c r="I31">
        <f t="shared" si="21"/>
        <v>-25</v>
      </c>
      <c r="J31">
        <f t="shared" si="4"/>
        <v>-11.112976153645135</v>
      </c>
      <c r="K31">
        <f t="shared" si="43"/>
        <v>-18.892692452741052</v>
      </c>
      <c r="L31">
        <f t="shared" si="22"/>
        <v>2.7573056482964944</v>
      </c>
      <c r="M31">
        <f t="shared" si="31"/>
        <v>-10.225439910858565</v>
      </c>
      <c r="N31">
        <f t="shared" si="7"/>
        <v>-16.49583229672777</v>
      </c>
      <c r="O31">
        <f t="shared" si="23"/>
        <v>2.6963254613461514</v>
      </c>
      <c r="P31">
        <f t="shared" si="39"/>
        <v>-9.0254913408031907</v>
      </c>
      <c r="Q31">
        <f t="shared" si="9"/>
        <v>-13.775866757453342</v>
      </c>
      <c r="R31">
        <f t="shared" si="24"/>
        <v>2.6353452743958079</v>
      </c>
      <c r="S31">
        <f t="shared" si="40"/>
        <v>-7.4761425911863872</v>
      </c>
      <c r="T31">
        <f t="shared" si="11"/>
        <v>-10.773203384009117</v>
      </c>
      <c r="U31">
        <f t="shared" si="25"/>
        <v>2.5743650874454649</v>
      </c>
      <c r="V31">
        <f t="shared" si="34"/>
        <v>-5.5455964655177334</v>
      </c>
      <c r="W31">
        <f t="shared" si="13"/>
        <v>-7.5324494575961145</v>
      </c>
      <c r="X31">
        <f t="shared" si="26"/>
        <v>2.5133849004951214</v>
      </c>
      <c r="Y31">
        <f t="shared" si="35"/>
        <v>-3.207718799232584</v>
      </c>
      <c r="Z31">
        <f t="shared" si="15"/>
        <v>-4.1017493100022326</v>
      </c>
      <c r="AA31">
        <f t="shared" si="27"/>
        <v>2.4524047135447784</v>
      </c>
      <c r="AB31">
        <f t="shared" si="36"/>
        <v>-0.44242670635303877</v>
      </c>
      <c r="AC31">
        <f t="shared" si="17"/>
        <v>-0.53206909599313013</v>
      </c>
    </row>
    <row r="32" spans="1:30" x14ac:dyDescent="0.2">
      <c r="A32">
        <f t="shared" si="38"/>
        <v>145</v>
      </c>
      <c r="B32">
        <f t="shared" si="30"/>
        <v>2.530727415391778</v>
      </c>
      <c r="C32">
        <f t="shared" si="0"/>
        <v>1.8138079510719031E-2</v>
      </c>
      <c r="D32">
        <f t="shared" si="1"/>
        <v>0.67101007166283444</v>
      </c>
      <c r="E32">
        <f t="shared" si="19"/>
        <v>3.1415926535897931</v>
      </c>
      <c r="F32">
        <f t="shared" si="2"/>
        <v>2.865193601569437</v>
      </c>
      <c r="G32">
        <f t="shared" si="20"/>
        <v>1.6839303131211139</v>
      </c>
      <c r="H32">
        <f t="shared" si="3"/>
        <v>-9.6625444137415606</v>
      </c>
      <c r="I32">
        <f t="shared" si="21"/>
        <v>-24.999999999999996</v>
      </c>
      <c r="J32">
        <f t="shared" si="4"/>
        <v>-9.6625444137415606</v>
      </c>
      <c r="K32">
        <f t="shared" si="43"/>
        <v>-19.340961005940279</v>
      </c>
      <c r="L32">
        <f t="shared" si="22"/>
        <v>2.8107793630372799</v>
      </c>
      <c r="M32">
        <f t="shared" si="31"/>
        <v>-8.9217131377656926</v>
      </c>
      <c r="N32">
        <f t="shared" si="7"/>
        <v>-16.982805579981388</v>
      </c>
      <c r="O32">
        <f t="shared" si="23"/>
        <v>2.7563651245051228</v>
      </c>
      <c r="P32">
        <f t="shared" si="39"/>
        <v>-7.9046741699030347</v>
      </c>
      <c r="Q32">
        <f t="shared" si="9"/>
        <v>-14.269953180461348</v>
      </c>
      <c r="R32">
        <f t="shared" si="24"/>
        <v>2.7019508859729657</v>
      </c>
      <c r="S32">
        <f t="shared" si="40"/>
        <v>-6.5745365680689316</v>
      </c>
      <c r="T32">
        <f t="shared" si="11"/>
        <v>-11.234502148712188</v>
      </c>
      <c r="U32">
        <f t="shared" si="25"/>
        <v>2.6475366474408086</v>
      </c>
      <c r="V32">
        <f t="shared" si="34"/>
        <v>-4.8981139584131972</v>
      </c>
      <c r="W32">
        <f t="shared" si="13"/>
        <v>-7.9123677978305391</v>
      </c>
      <c r="X32">
        <f t="shared" si="26"/>
        <v>2.5931224089086515</v>
      </c>
      <c r="Y32">
        <f t="shared" si="35"/>
        <v>-2.8463171949262547</v>
      </c>
      <c r="Z32">
        <f t="shared" si="15"/>
        <v>-4.3428574643911171</v>
      </c>
      <c r="AA32">
        <f t="shared" si="27"/>
        <v>2.5387081703764944</v>
      </c>
      <c r="AB32">
        <f t="shared" si="36"/>
        <v>-0.39449854083980168</v>
      </c>
      <c r="AC32">
        <f t="shared" si="17"/>
        <v>-0.56820542589874312</v>
      </c>
    </row>
    <row r="33" spans="1:29" x14ac:dyDescent="0.2">
      <c r="A33">
        <f t="shared" si="38"/>
        <v>150</v>
      </c>
      <c r="B33">
        <f t="shared" si="30"/>
        <v>2.6179938779914944</v>
      </c>
      <c r="C33">
        <f t="shared" si="0"/>
        <v>1.5811388300841896E-2</v>
      </c>
      <c r="D33">
        <f t="shared" si="1"/>
        <v>0.75</v>
      </c>
      <c r="E33">
        <f t="shared" si="19"/>
        <v>3.1415926535897931</v>
      </c>
      <c r="F33">
        <f t="shared" si="2"/>
        <v>2.909555878259019</v>
      </c>
      <c r="G33">
        <f t="shared" si="20"/>
        <v>1.6557647109660167</v>
      </c>
      <c r="H33">
        <f t="shared" si="3"/>
        <v>-8.2346562737021696</v>
      </c>
      <c r="I33">
        <f t="shared" si="21"/>
        <v>-25</v>
      </c>
      <c r="J33">
        <f t="shared" si="4"/>
        <v>-8.2346562737021696</v>
      </c>
      <c r="K33">
        <f t="shared" si="43"/>
        <v>-19.711831148389798</v>
      </c>
      <c r="L33">
        <f t="shared" si="22"/>
        <v>2.8621217133564931</v>
      </c>
      <c r="M33">
        <f t="shared" si="31"/>
        <v>-7.6259835244244298</v>
      </c>
      <c r="N33">
        <f t="shared" si="7"/>
        <v>-17.390834754994035</v>
      </c>
      <c r="O33">
        <f t="shared" si="23"/>
        <v>2.8146875484539677</v>
      </c>
      <c r="P33">
        <f t="shared" si="39"/>
        <v>-6.7788594625428642</v>
      </c>
      <c r="Q33">
        <f t="shared" si="9"/>
        <v>-14.688606901110306</v>
      </c>
      <c r="R33">
        <f t="shared" si="24"/>
        <v>2.7672533835514419</v>
      </c>
      <c r="S33">
        <f t="shared" si="40"/>
        <v>-5.6582437482873624</v>
      </c>
      <c r="T33">
        <f t="shared" si="11"/>
        <v>-11.629449402856626</v>
      </c>
      <c r="U33">
        <f t="shared" si="25"/>
        <v>2.7198192186489161</v>
      </c>
      <c r="V33">
        <f t="shared" si="34"/>
        <v>-4.2315556212441328</v>
      </c>
      <c r="W33">
        <f t="shared" si="13"/>
        <v>-8.2408740345979936</v>
      </c>
      <c r="X33">
        <f t="shared" si="26"/>
        <v>2.6723850537463907</v>
      </c>
      <c r="Y33">
        <f t="shared" si="35"/>
        <v>-2.4689669073454827</v>
      </c>
      <c r="Z33">
        <f t="shared" si="15"/>
        <v>-4.5533551086257873</v>
      </c>
      <c r="AA33">
        <f t="shared" si="27"/>
        <v>2.6249508888438648</v>
      </c>
      <c r="AB33">
        <f t="shared" si="36"/>
        <v>-0.34367027115651544</v>
      </c>
      <c r="AC33">
        <f t="shared" si="17"/>
        <v>-0.60005541198697454</v>
      </c>
    </row>
    <row r="34" spans="1:29" x14ac:dyDescent="0.2">
      <c r="A34">
        <f t="shared" si="38"/>
        <v>155</v>
      </c>
      <c r="B34">
        <f t="shared" si="30"/>
        <v>2.7052603405912108</v>
      </c>
      <c r="C34">
        <f t="shared" si="0"/>
        <v>1.336436287881807E-2</v>
      </c>
      <c r="D34">
        <f t="shared" si="1"/>
        <v>0.82139380484326963</v>
      </c>
      <c r="E34">
        <f t="shared" si="19"/>
        <v>3.1415926535897931</v>
      </c>
      <c r="F34">
        <f t="shared" si="2"/>
        <v>2.951699192076616</v>
      </c>
      <c r="G34">
        <f t="shared" si="20"/>
        <v>1.6324471168399279</v>
      </c>
      <c r="H34">
        <f t="shared" si="3"/>
        <v>-6.8275797845643957</v>
      </c>
      <c r="I34">
        <f t="shared" si="21"/>
        <v>-24.999999999999996</v>
      </c>
      <c r="J34">
        <f t="shared" si="4"/>
        <v>-6.8275797845643957</v>
      </c>
      <c r="K34">
        <f t="shared" si="43"/>
        <v>-20.013026365631195</v>
      </c>
      <c r="L34">
        <f t="shared" si="22"/>
        <v>2.9116061034401617</v>
      </c>
      <c r="M34">
        <f t="shared" si="31"/>
        <v>-6.3387419008843731</v>
      </c>
      <c r="N34">
        <f t="shared" si="7"/>
        <v>-17.725926959291659</v>
      </c>
      <c r="O34">
        <f t="shared" si="23"/>
        <v>2.8715130148037078</v>
      </c>
      <c r="P34">
        <f t="shared" si="39"/>
        <v>-5.6502452310274975</v>
      </c>
      <c r="Q34">
        <f t="shared" si="9"/>
        <v>-15.035814566568908</v>
      </c>
      <c r="R34">
        <f t="shared" si="24"/>
        <v>2.8314199261672535</v>
      </c>
      <c r="S34">
        <f t="shared" si="40"/>
        <v>-4.7304498656650775</v>
      </c>
      <c r="T34">
        <f t="shared" si="11"/>
        <v>-11.959976868027875</v>
      </c>
      <c r="U34">
        <f t="shared" si="25"/>
        <v>2.7913268375307991</v>
      </c>
      <c r="V34">
        <f t="shared" si="34"/>
        <v>-3.5492023084428044</v>
      </c>
      <c r="W34">
        <f t="shared" si="13"/>
        <v>-8.5181803610632638</v>
      </c>
      <c r="X34">
        <f t="shared" si="26"/>
        <v>2.7512337488943448</v>
      </c>
      <c r="Y34">
        <f t="shared" si="35"/>
        <v>-2.0780292537626246</v>
      </c>
      <c r="Z34">
        <f t="shared" si="15"/>
        <v>-4.7325433329046707</v>
      </c>
      <c r="AA34">
        <f t="shared" si="27"/>
        <v>2.7111406602578909</v>
      </c>
      <c r="AB34">
        <f t="shared" si="36"/>
        <v>-0.29032056702319797</v>
      </c>
      <c r="AC34">
        <f t="shared" si="17"/>
        <v>-0.62739372013013384</v>
      </c>
    </row>
    <row r="35" spans="1:29" x14ac:dyDescent="0.2">
      <c r="A35">
        <f t="shared" si="38"/>
        <v>160</v>
      </c>
      <c r="B35">
        <f t="shared" si="30"/>
        <v>2.7925268031909272</v>
      </c>
      <c r="C35">
        <f t="shared" si="0"/>
        <v>1.0815626585663499E-2</v>
      </c>
      <c r="D35">
        <f t="shared" si="1"/>
        <v>0.88302222155948895</v>
      </c>
      <c r="E35">
        <f t="shared" si="19"/>
        <v>3.1415926535897931</v>
      </c>
      <c r="F35">
        <f t="shared" si="2"/>
        <v>2.9919669574305621</v>
      </c>
      <c r="G35">
        <f t="shared" si="20"/>
        <v>1.6137107158524002</v>
      </c>
      <c r="H35">
        <f t="shared" si="3"/>
        <v>-5.4388161536373518</v>
      </c>
      <c r="I35">
        <f t="shared" si="21"/>
        <v>-25.000000000000004</v>
      </c>
      <c r="J35">
        <f t="shared" si="4"/>
        <v>-5.4388161536373518</v>
      </c>
      <c r="K35">
        <f t="shared" si="43"/>
        <v>-20.250962353439231</v>
      </c>
      <c r="L35">
        <f t="shared" si="22"/>
        <v>2.9595200776735715</v>
      </c>
      <c r="M35">
        <f t="shared" si="31"/>
        <v>-5.0596756575873254</v>
      </c>
      <c r="N35">
        <f t="shared" ref="N35:N66" si="44">IF(M$2&gt;0,(SIN(L35)^2-SIN($B35)^2)/(vita*$C35^2),0)</f>
        <v>-17.993173189707637</v>
      </c>
      <c r="O35">
        <f t="shared" si="23"/>
        <v>2.9270731979165809</v>
      </c>
      <c r="P35">
        <f t="shared" si="39"/>
        <v>-4.5203236133761511</v>
      </c>
      <c r="Q35">
        <f t="shared" ref="Q35:Q66" si="45">IF(P$2&gt;0,(SIN(O35)^2-SIN($B35)^2)/(vita*$C35^2),0)</f>
        <v>-15.315038719452689</v>
      </c>
      <c r="R35">
        <f t="shared" si="24"/>
        <v>2.8946263181595908</v>
      </c>
      <c r="S35">
        <f t="shared" si="40"/>
        <v>-3.7938385981783056</v>
      </c>
      <c r="T35">
        <f t="shared" ref="T35:T66" si="46">IF(S$2&gt;0,(SIN(R35)^2-SIN($B35)^2)/(vita*$C35^2),0)</f>
        <v>-12.227833145292713</v>
      </c>
      <c r="U35">
        <f t="shared" si="25"/>
        <v>2.8621794384026003</v>
      </c>
      <c r="V35">
        <f t="shared" si="34"/>
        <v>-2.8540869670244144</v>
      </c>
      <c r="W35">
        <f t="shared" ref="W35:W66" si="47">IF(V$2&gt;0,(SIN(U35)^2-SIN($B35)^2)/(vita*$C35^2),0)</f>
        <v>-8.7445527456273737</v>
      </c>
      <c r="X35">
        <f t="shared" si="26"/>
        <v>2.8297325586456097</v>
      </c>
      <c r="Y35">
        <f t="shared" si="35"/>
        <v>-1.6758328681914221</v>
      </c>
      <c r="Z35">
        <f t="shared" ref="Z35:Z66" si="48">IF(Y$2&gt;0,(SIN(X35)^2-SIN($B35)^2)/(vita*$C35^2),0)</f>
        <v>-4.8798611639138665</v>
      </c>
      <c r="AA35">
        <f t="shared" si="27"/>
        <v>2.7972856788886191</v>
      </c>
      <c r="AB35">
        <f t="shared" si="36"/>
        <v>-0.2348444791323786</v>
      </c>
      <c r="AC35">
        <f t="shared" ref="AC35:AC66" si="49">IF(AB$2&gt;0,(SIN(AA35)^2-SIN($B35)^2)/(vita*$C35^2),0)</f>
        <v>-0.65002767879871648</v>
      </c>
    </row>
    <row r="36" spans="1:29" x14ac:dyDescent="0.2">
      <c r="A36">
        <f t="shared" si="38"/>
        <v>165</v>
      </c>
      <c r="B36">
        <f t="shared" si="30"/>
        <v>2.8797932657906435</v>
      </c>
      <c r="C36">
        <f t="shared" ref="C36:C67" si="50">SIN($B36)/SQRT(alfa)</f>
        <v>8.1845768435381445E-3</v>
      </c>
      <c r="D36">
        <f t="shared" ref="D36:D67" si="51">1-$C36^2*alfa</f>
        <v>0.93301270189221919</v>
      </c>
      <c r="E36">
        <f t="shared" ref="E36:E67" si="52">$G36*(vita*$C36)/2+$B36</f>
        <v>3.1415926535897931</v>
      </c>
      <c r="F36">
        <f t="shared" ref="F36:F67" si="53">(xronos*vita*$C36+2*$B36)/2</f>
        <v>3.030716862785487</v>
      </c>
      <c r="G36">
        <f t="shared" ref="G36:G67" si="54">2/(vita*$C36)*(PI()-$B36)</f>
        <v>1.5993458965801295</v>
      </c>
      <c r="H36">
        <f t="shared" si="3"/>
        <v>-4.0652941056937637</v>
      </c>
      <c r="I36">
        <f t="shared" si="21"/>
        <v>-25</v>
      </c>
      <c r="J36">
        <f t="shared" si="4"/>
        <v>-4.0652941056937637</v>
      </c>
      <c r="K36">
        <f t="shared" si="43"/>
        <v>-20.430795239402634</v>
      </c>
      <c r="L36">
        <f t="shared" ref="L36:L67" si="55">(M$2*vita*$C36+2*$B36)/2</f>
        <v>3.0061631322548723</v>
      </c>
      <c r="M36">
        <f t="shared" si="31"/>
        <v>-3.7878433663888589</v>
      </c>
      <c r="N36">
        <f t="shared" si="44"/>
        <v>-18.196733946077419</v>
      </c>
      <c r="O36">
        <f t="shared" si="23"/>
        <v>2.981609401724258</v>
      </c>
      <c r="P36">
        <f t="shared" si="39"/>
        <v>-3.3900151549644093</v>
      </c>
      <c r="Q36">
        <f t="shared" si="45"/>
        <v>-15.529166148351436</v>
      </c>
      <c r="R36">
        <f t="shared" si="24"/>
        <v>2.9570556711936438</v>
      </c>
      <c r="S36">
        <f t="shared" si="40"/>
        <v>-2.8506747414615767</v>
      </c>
      <c r="T36">
        <f t="shared" si="46"/>
        <v>-12.434523507284402</v>
      </c>
      <c r="U36">
        <f t="shared" si="25"/>
        <v>2.932501940663029</v>
      </c>
      <c r="V36">
        <f t="shared" si="34"/>
        <v>-2.1490285900695825</v>
      </c>
      <c r="W36">
        <f t="shared" si="47"/>
        <v>-8.9202673862145456</v>
      </c>
      <c r="X36">
        <f t="shared" si="26"/>
        <v>2.9079482101324148</v>
      </c>
      <c r="Y36">
        <f t="shared" si="35"/>
        <v>-1.2646744935480345</v>
      </c>
      <c r="Z36">
        <f t="shared" si="48"/>
        <v>-4.9948708609780219</v>
      </c>
      <c r="AA36">
        <f t="shared" si="27"/>
        <v>2.8833944796018005</v>
      </c>
      <c r="AB36">
        <f t="shared" si="36"/>
        <v>-0.177650764136077</v>
      </c>
      <c r="AC36">
        <f t="shared" si="49"/>
        <v>-0.66779829083003173</v>
      </c>
    </row>
    <row r="37" spans="1:29" x14ac:dyDescent="0.2">
      <c r="A37">
        <f t="shared" si="38"/>
        <v>170</v>
      </c>
      <c r="B37">
        <f t="shared" si="30"/>
        <v>2.9670597283903604</v>
      </c>
      <c r="C37">
        <f t="shared" si="50"/>
        <v>5.4912375296508331E-3</v>
      </c>
      <c r="D37">
        <f t="shared" si="51"/>
        <v>0.96984631039295421</v>
      </c>
      <c r="E37">
        <f t="shared" si="52"/>
        <v>3.1415926535897931</v>
      </c>
      <c r="F37">
        <f t="shared" si="53"/>
        <v>3.0683181484371218</v>
      </c>
      <c r="G37">
        <f t="shared" si="54"/>
        <v>1.5891948240903233</v>
      </c>
      <c r="H37">
        <f t="shared" si="3"/>
        <v>-2.7035279288766509</v>
      </c>
      <c r="I37">
        <f t="shared" si="21"/>
        <v>-25</v>
      </c>
      <c r="J37">
        <f t="shared" si="4"/>
        <v>-2.7035279288766509</v>
      </c>
      <c r="K37">
        <f t="shared" si="43"/>
        <v>-20.556471875108677</v>
      </c>
      <c r="L37">
        <f t="shared" si="55"/>
        <v>3.0518444358481691</v>
      </c>
      <c r="M37">
        <f t="shared" si="31"/>
        <v>-2.521828026420637</v>
      </c>
      <c r="N37">
        <f t="shared" si="44"/>
        <v>-18.33983700477194</v>
      </c>
      <c r="O37">
        <f t="shared" si="23"/>
        <v>3.0353707232592169</v>
      </c>
      <c r="P37">
        <f t="shared" si="39"/>
        <v>-2.259795036487755</v>
      </c>
      <c r="Q37">
        <f t="shared" si="45"/>
        <v>-15.680472012006069</v>
      </c>
      <c r="R37">
        <f t="shared" si="24"/>
        <v>3.0188970106702642</v>
      </c>
      <c r="S37">
        <f t="shared" si="40"/>
        <v>-1.902888378587787</v>
      </c>
      <c r="T37">
        <f t="shared" si="46"/>
        <v>-12.581263463670393</v>
      </c>
      <c r="U37">
        <f t="shared" si="25"/>
        <v>3.0024232980813119</v>
      </c>
      <c r="V37">
        <f t="shared" si="34"/>
        <v>-1.4366704513950173</v>
      </c>
      <c r="W37">
        <f t="shared" si="47"/>
        <v>-9.0455753480519707</v>
      </c>
      <c r="X37">
        <f t="shared" si="26"/>
        <v>2.9859495854923592</v>
      </c>
      <c r="Y37">
        <f t="shared" si="35"/>
        <v>-0.84682230382204227</v>
      </c>
      <c r="Z37">
        <f t="shared" si="48"/>
        <v>-5.0772454234755244</v>
      </c>
      <c r="AA37">
        <f t="shared" si="27"/>
        <v>2.9694758729034065</v>
      </c>
      <c r="AB37">
        <f t="shared" si="36"/>
        <v>-0.1191591773024795</v>
      </c>
      <c r="AC37">
        <f t="shared" si="49"/>
        <v>-0.68058105266831581</v>
      </c>
    </row>
    <row r="38" spans="1:29" x14ac:dyDescent="0.2">
      <c r="A38">
        <f t="shared" si="38"/>
        <v>175</v>
      </c>
      <c r="B38">
        <f t="shared" si="30"/>
        <v>3.0543261909900767</v>
      </c>
      <c r="C38">
        <f t="shared" si="50"/>
        <v>2.7561065824630174E-3</v>
      </c>
      <c r="D38">
        <f t="shared" si="51"/>
        <v>0.99240387650610407</v>
      </c>
      <c r="E38">
        <f t="shared" si="52"/>
        <v>3.1415926535897931</v>
      </c>
      <c r="F38">
        <f t="shared" si="53"/>
        <v>3.105148796370695</v>
      </c>
      <c r="G38">
        <f t="shared" si="54"/>
        <v>1.5831474579936236</v>
      </c>
      <c r="H38">
        <f t="shared" si="3"/>
        <v>-1.3497464074773848</v>
      </c>
      <c r="I38">
        <f t="shared" si="21"/>
        <v>-25</v>
      </c>
      <c r="J38">
        <f t="shared" si="4"/>
        <v>-1.3497464074773848</v>
      </c>
      <c r="K38">
        <f t="shared" si="43"/>
        <v>-20.63077523732364</v>
      </c>
      <c r="L38">
        <f t="shared" si="55"/>
        <v>3.0968804766233058</v>
      </c>
      <c r="M38">
        <f t="shared" si="31"/>
        <v>-1.259872329388154</v>
      </c>
      <c r="N38">
        <f t="shared" si="44"/>
        <v>-18.424781445524946</v>
      </c>
      <c r="O38">
        <f t="shared" si="23"/>
        <v>3.0886121568759166</v>
      </c>
      <c r="P38">
        <f t="shared" si="39"/>
        <v>-1.1298118189654336</v>
      </c>
      <c r="Q38">
        <f t="shared" si="45"/>
        <v>-15.770595929621956</v>
      </c>
      <c r="R38">
        <f t="shared" si="24"/>
        <v>3.0803438371285274</v>
      </c>
      <c r="S38">
        <f t="shared" si="40"/>
        <v>-0.95215912361054578</v>
      </c>
      <c r="T38">
        <f t="shared" si="46"/>
        <v>-12.668944487829046</v>
      </c>
      <c r="U38">
        <f t="shared" si="25"/>
        <v>3.0720755173811387</v>
      </c>
      <c r="V38">
        <f t="shared" si="34"/>
        <v>-0.7195215050047099</v>
      </c>
      <c r="W38">
        <f t="shared" si="47"/>
        <v>-9.1206752798039084</v>
      </c>
      <c r="X38">
        <f t="shared" si="26"/>
        <v>3.0638071976337495</v>
      </c>
      <c r="Y38">
        <f t="shared" si="35"/>
        <v>-0.42452126069203855</v>
      </c>
      <c r="Z38">
        <f t="shared" si="48"/>
        <v>-5.1267585947139205</v>
      </c>
      <c r="AA38">
        <f t="shared" si="27"/>
        <v>3.0555388778863604</v>
      </c>
      <c r="AB38">
        <f t="shared" si="36"/>
        <v>-5.979774153507323E-2</v>
      </c>
      <c r="AC38">
        <f t="shared" si="49"/>
        <v>-0.68828658590764202</v>
      </c>
    </row>
    <row r="39" spans="1:29" x14ac:dyDescent="0.2">
      <c r="A39">
        <v>175</v>
      </c>
      <c r="B39">
        <f t="shared" si="30"/>
        <v>3.0543261909900767</v>
      </c>
      <c r="C39">
        <f t="shared" si="50"/>
        <v>2.7561065824630174E-3</v>
      </c>
      <c r="D39">
        <f t="shared" si="51"/>
        <v>0.99240387650610407</v>
      </c>
      <c r="E39">
        <f t="shared" si="52"/>
        <v>3.1415926535897931</v>
      </c>
      <c r="F39">
        <f t="shared" si="53"/>
        <v>3.105148796370695</v>
      </c>
      <c r="G39">
        <f t="shared" si="54"/>
        <v>1.5831474579936236</v>
      </c>
      <c r="H39">
        <f t="shared" si="3"/>
        <v>-1.3497464074773848</v>
      </c>
      <c r="I39">
        <f>AVERAGE(I38,I40)</f>
        <v>-25</v>
      </c>
      <c r="J39">
        <f t="shared" ref="J39:J74" si="56">IF(xronos&lt;$G39,-1/(vita*$C39^2)*(SIN(2*$F39)/2-$F39-SIN(2*$B39)/2+$B39),$H39)</f>
        <v>1.3497464074773848</v>
      </c>
      <c r="K39">
        <f t="shared" si="43"/>
        <v>-20.63077523732364</v>
      </c>
      <c r="L39">
        <f t="shared" si="55"/>
        <v>3.0968804766233058</v>
      </c>
      <c r="M39">
        <f t="shared" ref="M39:M74" si="57">IF(xronos&lt;$G39,-1/(vita*$C39^2)*(SIN(2*L39)/2-L39-SIN(2*$B39)/2+$B39),$H39)</f>
        <v>1.259872329388154</v>
      </c>
      <c r="N39">
        <f t="shared" si="44"/>
        <v>-18.424781445524946</v>
      </c>
      <c r="O39">
        <f t="shared" si="23"/>
        <v>3.0886121568759166</v>
      </c>
      <c r="P39">
        <f t="shared" ref="P39:P73" si="58">IF(xronos&lt;$G39,-1/(vita*$C39^2)*(SIN(2*O39)/2-O39-SIN(2*$B39)/2+$B39),$H39)</f>
        <v>1.1298118189654336</v>
      </c>
      <c r="Q39">
        <f t="shared" si="45"/>
        <v>-15.770595929621956</v>
      </c>
      <c r="R39">
        <f t="shared" si="24"/>
        <v>3.0803438371285274</v>
      </c>
      <c r="S39">
        <f t="shared" ref="S39:S73" si="59">IF(xronos&lt;$G39,-1/(vita*$C39^2)*(SIN(2*R39)/2-R39-SIN(2*$B39)/2+$B39),$H39)</f>
        <v>0.95215912361054578</v>
      </c>
      <c r="T39">
        <f t="shared" si="46"/>
        <v>-12.668944487829046</v>
      </c>
      <c r="U39">
        <f t="shared" si="25"/>
        <v>3.0720755173811387</v>
      </c>
      <c r="V39">
        <f t="shared" ref="V39:V74" si="60">IF(xronos&lt;$G39,-1/(vita*$C39^2)*(SIN(2*U39)/2-U39-SIN(2*$B39)/2+$B39),$H39)</f>
        <v>0.7195215050047099</v>
      </c>
      <c r="W39">
        <f t="shared" si="47"/>
        <v>-9.1206752798039084</v>
      </c>
      <c r="X39">
        <f t="shared" si="26"/>
        <v>3.0638071976337495</v>
      </c>
      <c r="Y39">
        <f t="shared" ref="Y39:Y73" si="61">IF(xronos&lt;$G39,-1/(vita*$C39^2)*(SIN(2*X39)/2-X39-SIN(2*$B39)/2+$B39),$H39)</f>
        <v>0.42452126069203855</v>
      </c>
      <c r="Z39">
        <f t="shared" si="48"/>
        <v>-5.1267585947139205</v>
      </c>
      <c r="AA39">
        <f t="shared" si="27"/>
        <v>3.0555388778863604</v>
      </c>
      <c r="AB39">
        <f t="shared" ref="AB39:AB73" si="62">IF(xronos&lt;$G39,-1/(vita*$C39^2)*(SIN(2*AA39)/2-AA39-SIN(2*$B39)/2+$B39),$H39)</f>
        <v>5.979774153507323E-2</v>
      </c>
      <c r="AC39">
        <f t="shared" si="49"/>
        <v>-0.68828658590764202</v>
      </c>
    </row>
    <row r="40" spans="1:29" x14ac:dyDescent="0.2">
      <c r="A40">
        <f>A39-5</f>
        <v>170</v>
      </c>
      <c r="B40">
        <f t="shared" si="30"/>
        <v>2.9670597283903604</v>
      </c>
      <c r="C40">
        <f t="shared" si="50"/>
        <v>5.4912375296508331E-3</v>
      </c>
      <c r="D40">
        <f t="shared" si="51"/>
        <v>0.96984631039295421</v>
      </c>
      <c r="E40">
        <f t="shared" si="52"/>
        <v>3.1415926535897931</v>
      </c>
      <c r="F40">
        <f t="shared" si="53"/>
        <v>3.0683181484371218</v>
      </c>
      <c r="G40">
        <f t="shared" si="54"/>
        <v>1.5891948240903233</v>
      </c>
      <c r="H40">
        <f t="shared" ref="H40:H74" si="63">-1/(vita*$C40^2)*(SIN(2*$F40)/2-$F40-SIN(2*$B40)/2+$B40)</f>
        <v>2.7035279288766509</v>
      </c>
      <c r="I40">
        <f t="shared" ref="I40:I73" si="64">(SIN($E40)^2-SIN($B40)^2)/(vita*$C40^2)</f>
        <v>-25</v>
      </c>
      <c r="J40">
        <f t="shared" si="56"/>
        <v>2.7035279288766509</v>
      </c>
      <c r="K40">
        <f t="shared" si="43"/>
        <v>-20.556471875108677</v>
      </c>
      <c r="L40">
        <f t="shared" si="55"/>
        <v>3.0518444358481691</v>
      </c>
      <c r="M40">
        <f t="shared" si="57"/>
        <v>2.521828026420637</v>
      </c>
      <c r="N40">
        <f t="shared" si="44"/>
        <v>-18.33983700477194</v>
      </c>
      <c r="O40">
        <f t="shared" si="23"/>
        <v>3.0353707232592169</v>
      </c>
      <c r="P40">
        <f t="shared" si="58"/>
        <v>2.259795036487755</v>
      </c>
      <c r="Q40">
        <f t="shared" si="45"/>
        <v>-15.680472012006069</v>
      </c>
      <c r="R40">
        <f t="shared" si="24"/>
        <v>3.0188970106702642</v>
      </c>
      <c r="S40">
        <f t="shared" si="59"/>
        <v>1.902888378587787</v>
      </c>
      <c r="T40">
        <f t="shared" si="46"/>
        <v>-12.581263463670393</v>
      </c>
      <c r="U40">
        <f t="shared" si="25"/>
        <v>3.0024232980813119</v>
      </c>
      <c r="V40">
        <f t="shared" si="60"/>
        <v>1.4366704513950173</v>
      </c>
      <c r="W40">
        <f t="shared" si="47"/>
        <v>-9.0455753480519707</v>
      </c>
      <c r="X40">
        <f t="shared" si="26"/>
        <v>2.9859495854923592</v>
      </c>
      <c r="Y40">
        <f t="shared" si="61"/>
        <v>0.84682230382204227</v>
      </c>
      <c r="Z40">
        <f t="shared" si="48"/>
        <v>-5.0772454234755244</v>
      </c>
      <c r="AA40">
        <f t="shared" si="27"/>
        <v>2.9694758729034065</v>
      </c>
      <c r="AB40">
        <f t="shared" si="62"/>
        <v>0.1191591773024795</v>
      </c>
      <c r="AC40">
        <f t="shared" si="49"/>
        <v>-0.68058105266831581</v>
      </c>
    </row>
    <row r="41" spans="1:29" x14ac:dyDescent="0.2">
      <c r="A41">
        <f t="shared" ref="A41:A73" si="65">A40-5</f>
        <v>165</v>
      </c>
      <c r="B41">
        <f t="shared" si="30"/>
        <v>2.8797932657906435</v>
      </c>
      <c r="C41">
        <f t="shared" si="50"/>
        <v>8.1845768435381445E-3</v>
      </c>
      <c r="D41">
        <f t="shared" si="51"/>
        <v>0.93301270189221919</v>
      </c>
      <c r="E41">
        <f t="shared" si="52"/>
        <v>3.1415926535897931</v>
      </c>
      <c r="F41">
        <f t="shared" si="53"/>
        <v>3.030716862785487</v>
      </c>
      <c r="G41">
        <f t="shared" si="54"/>
        <v>1.5993458965801295</v>
      </c>
      <c r="H41">
        <f t="shared" si="63"/>
        <v>4.0652941056937637</v>
      </c>
      <c r="I41">
        <f t="shared" si="64"/>
        <v>-25</v>
      </c>
      <c r="J41">
        <f t="shared" si="56"/>
        <v>4.0652941056937637</v>
      </c>
      <c r="K41">
        <f t="shared" si="43"/>
        <v>-20.430795239402634</v>
      </c>
      <c r="L41">
        <f t="shared" si="55"/>
        <v>3.0061631322548723</v>
      </c>
      <c r="M41">
        <f t="shared" si="57"/>
        <v>3.7878433663888589</v>
      </c>
      <c r="N41">
        <f t="shared" si="44"/>
        <v>-18.196733946077419</v>
      </c>
      <c r="O41">
        <f t="shared" si="23"/>
        <v>2.981609401724258</v>
      </c>
      <c r="P41">
        <f t="shared" si="58"/>
        <v>3.3900151549644093</v>
      </c>
      <c r="Q41">
        <f t="shared" si="45"/>
        <v>-15.529166148351436</v>
      </c>
      <c r="R41">
        <f t="shared" si="24"/>
        <v>2.9570556711936438</v>
      </c>
      <c r="S41">
        <f t="shared" si="59"/>
        <v>2.8506747414615767</v>
      </c>
      <c r="T41">
        <f t="shared" si="46"/>
        <v>-12.434523507284402</v>
      </c>
      <c r="U41">
        <f t="shared" si="25"/>
        <v>2.932501940663029</v>
      </c>
      <c r="V41">
        <f t="shared" si="60"/>
        <v>2.1490285900695825</v>
      </c>
      <c r="W41">
        <f t="shared" si="47"/>
        <v>-8.9202673862145456</v>
      </c>
      <c r="X41">
        <f t="shared" si="26"/>
        <v>2.9079482101324148</v>
      </c>
      <c r="Y41">
        <f t="shared" si="61"/>
        <v>1.2646744935480345</v>
      </c>
      <c r="Z41">
        <f t="shared" si="48"/>
        <v>-4.9948708609780219</v>
      </c>
      <c r="AA41">
        <f t="shared" si="27"/>
        <v>2.8833944796018005</v>
      </c>
      <c r="AB41">
        <f t="shared" si="62"/>
        <v>0.177650764136077</v>
      </c>
      <c r="AC41">
        <f t="shared" si="49"/>
        <v>-0.66779829083003173</v>
      </c>
    </row>
    <row r="42" spans="1:29" x14ac:dyDescent="0.2">
      <c r="A42">
        <f t="shared" si="65"/>
        <v>160</v>
      </c>
      <c r="B42">
        <f t="shared" si="30"/>
        <v>2.7925268031909272</v>
      </c>
      <c r="C42">
        <f t="shared" si="50"/>
        <v>1.0815626585663499E-2</v>
      </c>
      <c r="D42">
        <f t="shared" si="51"/>
        <v>0.88302222155948895</v>
      </c>
      <c r="E42">
        <f t="shared" si="52"/>
        <v>3.1415926535897931</v>
      </c>
      <c r="F42">
        <f t="shared" si="53"/>
        <v>2.9919669574305621</v>
      </c>
      <c r="G42">
        <f t="shared" si="54"/>
        <v>1.6137107158524002</v>
      </c>
      <c r="H42">
        <f t="shared" si="63"/>
        <v>5.4388161536373518</v>
      </c>
      <c r="I42">
        <f t="shared" si="64"/>
        <v>-25.000000000000004</v>
      </c>
      <c r="J42">
        <f t="shared" si="56"/>
        <v>5.4388161536373518</v>
      </c>
      <c r="K42">
        <f t="shared" si="43"/>
        <v>-20.250962353439231</v>
      </c>
      <c r="L42">
        <f t="shared" si="55"/>
        <v>2.9595200776735715</v>
      </c>
      <c r="M42">
        <f t="shared" si="57"/>
        <v>5.0596756575873254</v>
      </c>
      <c r="N42">
        <f t="shared" si="44"/>
        <v>-17.993173189707637</v>
      </c>
      <c r="O42">
        <f t="shared" si="23"/>
        <v>2.9270731979165809</v>
      </c>
      <c r="P42">
        <f t="shared" si="58"/>
        <v>4.5203236133761511</v>
      </c>
      <c r="Q42">
        <f t="shared" si="45"/>
        <v>-15.315038719452689</v>
      </c>
      <c r="R42">
        <f t="shared" si="24"/>
        <v>2.8946263181595908</v>
      </c>
      <c r="S42">
        <f t="shared" si="59"/>
        <v>3.7938385981783056</v>
      </c>
      <c r="T42">
        <f t="shared" si="46"/>
        <v>-12.227833145292713</v>
      </c>
      <c r="U42">
        <f t="shared" si="25"/>
        <v>2.8621794384026003</v>
      </c>
      <c r="V42">
        <f t="shared" si="60"/>
        <v>2.8540869670244144</v>
      </c>
      <c r="W42">
        <f t="shared" si="47"/>
        <v>-8.7445527456273737</v>
      </c>
      <c r="X42">
        <f t="shared" si="26"/>
        <v>2.8297325586456097</v>
      </c>
      <c r="Y42">
        <f t="shared" si="61"/>
        <v>1.6758328681914221</v>
      </c>
      <c r="Z42">
        <f t="shared" si="48"/>
        <v>-4.8798611639138665</v>
      </c>
      <c r="AA42">
        <f t="shared" si="27"/>
        <v>2.7972856788886191</v>
      </c>
      <c r="AB42">
        <f t="shared" si="62"/>
        <v>0.2348444791323786</v>
      </c>
      <c r="AC42">
        <f t="shared" si="49"/>
        <v>-0.65002767879871648</v>
      </c>
    </row>
    <row r="43" spans="1:29" x14ac:dyDescent="0.2">
      <c r="A43">
        <f t="shared" si="65"/>
        <v>155</v>
      </c>
      <c r="B43">
        <f t="shared" si="30"/>
        <v>2.7052603405912108</v>
      </c>
      <c r="C43">
        <f t="shared" si="50"/>
        <v>1.336436287881807E-2</v>
      </c>
      <c r="D43">
        <f t="shared" si="51"/>
        <v>0.82139380484326963</v>
      </c>
      <c r="E43">
        <f t="shared" si="52"/>
        <v>3.1415926535897931</v>
      </c>
      <c r="F43">
        <f t="shared" si="53"/>
        <v>2.951699192076616</v>
      </c>
      <c r="G43">
        <f t="shared" si="54"/>
        <v>1.6324471168399279</v>
      </c>
      <c r="H43">
        <f t="shared" si="63"/>
        <v>6.8275797845643957</v>
      </c>
      <c r="I43">
        <f t="shared" si="64"/>
        <v>-24.999999999999996</v>
      </c>
      <c r="J43">
        <f t="shared" si="56"/>
        <v>6.8275797845643957</v>
      </c>
      <c r="K43">
        <f t="shared" si="43"/>
        <v>-20.013026365631195</v>
      </c>
      <c r="L43">
        <f t="shared" si="55"/>
        <v>2.9116061034401617</v>
      </c>
      <c r="M43">
        <f t="shared" si="57"/>
        <v>6.3387419008843731</v>
      </c>
      <c r="N43">
        <f t="shared" si="44"/>
        <v>-17.725926959291659</v>
      </c>
      <c r="O43">
        <f t="shared" si="23"/>
        <v>2.8715130148037078</v>
      </c>
      <c r="P43">
        <f t="shared" si="58"/>
        <v>5.6502452310274975</v>
      </c>
      <c r="Q43">
        <f t="shared" si="45"/>
        <v>-15.035814566568908</v>
      </c>
      <c r="R43">
        <f t="shared" si="24"/>
        <v>2.8314199261672535</v>
      </c>
      <c r="S43">
        <f t="shared" si="59"/>
        <v>4.7304498656650775</v>
      </c>
      <c r="T43">
        <f t="shared" si="46"/>
        <v>-11.959976868027875</v>
      </c>
      <c r="U43">
        <f t="shared" si="25"/>
        <v>2.7913268375307991</v>
      </c>
      <c r="V43">
        <f t="shared" si="60"/>
        <v>3.5492023084428044</v>
      </c>
      <c r="W43">
        <f t="shared" si="47"/>
        <v>-8.5181803610632638</v>
      </c>
      <c r="X43">
        <f t="shared" si="26"/>
        <v>2.7512337488943448</v>
      </c>
      <c r="Y43">
        <f t="shared" si="61"/>
        <v>2.0780292537626246</v>
      </c>
      <c r="Z43">
        <f t="shared" si="48"/>
        <v>-4.7325433329046707</v>
      </c>
      <c r="AA43">
        <f t="shared" si="27"/>
        <v>2.7111406602578909</v>
      </c>
      <c r="AB43">
        <f t="shared" si="62"/>
        <v>0.29032056702319797</v>
      </c>
      <c r="AC43">
        <f t="shared" si="49"/>
        <v>-0.62739372013013384</v>
      </c>
    </row>
    <row r="44" spans="1:29" x14ac:dyDescent="0.2">
      <c r="A44">
        <f t="shared" si="65"/>
        <v>150</v>
      </c>
      <c r="B44">
        <f t="shared" si="30"/>
        <v>2.6179938779914944</v>
      </c>
      <c r="C44">
        <f t="shared" si="50"/>
        <v>1.5811388300841896E-2</v>
      </c>
      <c r="D44">
        <f t="shared" si="51"/>
        <v>0.75</v>
      </c>
      <c r="E44">
        <f t="shared" si="52"/>
        <v>3.1415926535897931</v>
      </c>
      <c r="F44">
        <f t="shared" si="53"/>
        <v>2.909555878259019</v>
      </c>
      <c r="G44">
        <f t="shared" si="54"/>
        <v>1.6557647109660167</v>
      </c>
      <c r="H44">
        <f t="shared" si="63"/>
        <v>8.2346562737021696</v>
      </c>
      <c r="I44">
        <f t="shared" si="64"/>
        <v>-25</v>
      </c>
      <c r="J44">
        <f t="shared" si="56"/>
        <v>8.2346562737021696</v>
      </c>
      <c r="K44">
        <f t="shared" si="43"/>
        <v>-19.711831148389798</v>
      </c>
      <c r="L44">
        <f t="shared" si="55"/>
        <v>2.8621217133564931</v>
      </c>
      <c r="M44">
        <f t="shared" si="57"/>
        <v>7.6259835244244298</v>
      </c>
      <c r="N44">
        <f t="shared" si="44"/>
        <v>-17.390834754994035</v>
      </c>
      <c r="O44">
        <f t="shared" si="23"/>
        <v>2.8146875484539677</v>
      </c>
      <c r="P44">
        <f t="shared" si="58"/>
        <v>6.7788594625428642</v>
      </c>
      <c r="Q44">
        <f t="shared" si="45"/>
        <v>-14.688606901110306</v>
      </c>
      <c r="R44">
        <f t="shared" si="24"/>
        <v>2.7672533835514419</v>
      </c>
      <c r="S44">
        <f t="shared" si="59"/>
        <v>5.6582437482873624</v>
      </c>
      <c r="T44">
        <f t="shared" si="46"/>
        <v>-11.629449402856626</v>
      </c>
      <c r="U44">
        <f t="shared" si="25"/>
        <v>2.7198192186489161</v>
      </c>
      <c r="V44">
        <f t="shared" si="60"/>
        <v>4.2315556212441328</v>
      </c>
      <c r="W44">
        <f t="shared" si="47"/>
        <v>-8.2408740345979936</v>
      </c>
      <c r="X44">
        <f t="shared" si="26"/>
        <v>2.6723850537463907</v>
      </c>
      <c r="Y44">
        <f t="shared" si="61"/>
        <v>2.4689669073454827</v>
      </c>
      <c r="Z44">
        <f t="shared" si="48"/>
        <v>-4.5533551086257873</v>
      </c>
      <c r="AA44">
        <f t="shared" si="27"/>
        <v>2.6249508888438648</v>
      </c>
      <c r="AB44">
        <f t="shared" si="62"/>
        <v>0.34367027115651544</v>
      </c>
      <c r="AC44">
        <f t="shared" si="49"/>
        <v>-0.60005541198697454</v>
      </c>
    </row>
    <row r="45" spans="1:29" x14ac:dyDescent="0.2">
      <c r="A45">
        <f t="shared" si="65"/>
        <v>145</v>
      </c>
      <c r="B45">
        <f t="shared" si="30"/>
        <v>2.530727415391778</v>
      </c>
      <c r="C45">
        <f t="shared" si="50"/>
        <v>1.8138079510719031E-2</v>
      </c>
      <c r="D45">
        <f t="shared" si="51"/>
        <v>0.67101007166283444</v>
      </c>
      <c r="E45">
        <f t="shared" si="52"/>
        <v>3.1415926535897931</v>
      </c>
      <c r="F45">
        <f t="shared" si="53"/>
        <v>2.865193601569437</v>
      </c>
      <c r="G45">
        <f t="shared" si="54"/>
        <v>1.6839303131211139</v>
      </c>
      <c r="H45">
        <f t="shared" si="63"/>
        <v>9.6625444137415606</v>
      </c>
      <c r="I45">
        <f t="shared" si="64"/>
        <v>-24.999999999999996</v>
      </c>
      <c r="J45">
        <f t="shared" si="56"/>
        <v>9.6625444137415606</v>
      </c>
      <c r="K45">
        <f t="shared" si="43"/>
        <v>-19.340961005940279</v>
      </c>
      <c r="L45">
        <f t="shared" si="55"/>
        <v>2.8107793630372799</v>
      </c>
      <c r="M45">
        <f t="shared" si="57"/>
        <v>8.9217131377656926</v>
      </c>
      <c r="N45">
        <f t="shared" si="44"/>
        <v>-16.982805579981388</v>
      </c>
      <c r="O45">
        <f t="shared" si="23"/>
        <v>2.7563651245051228</v>
      </c>
      <c r="P45">
        <f t="shared" si="58"/>
        <v>7.9046741699030347</v>
      </c>
      <c r="Q45">
        <f t="shared" si="45"/>
        <v>-14.269953180461348</v>
      </c>
      <c r="R45">
        <f t="shared" si="24"/>
        <v>2.7019508859729657</v>
      </c>
      <c r="S45">
        <f t="shared" si="59"/>
        <v>6.5745365680689316</v>
      </c>
      <c r="T45">
        <f t="shared" si="46"/>
        <v>-11.234502148712188</v>
      </c>
      <c r="U45">
        <f t="shared" si="25"/>
        <v>2.6475366474408086</v>
      </c>
      <c r="V45">
        <f t="shared" si="60"/>
        <v>4.8981139584131972</v>
      </c>
      <c r="W45">
        <f t="shared" si="47"/>
        <v>-7.9123677978305391</v>
      </c>
      <c r="X45">
        <f t="shared" si="26"/>
        <v>2.5931224089086515</v>
      </c>
      <c r="Y45">
        <f t="shared" si="61"/>
        <v>2.8463171949262547</v>
      </c>
      <c r="Z45">
        <f t="shared" si="48"/>
        <v>-4.3428574643911171</v>
      </c>
      <c r="AA45">
        <f t="shared" si="27"/>
        <v>2.5387081703764944</v>
      </c>
      <c r="AB45">
        <f t="shared" si="62"/>
        <v>0.39449854083980168</v>
      </c>
      <c r="AC45">
        <f t="shared" si="49"/>
        <v>-0.56820542589874312</v>
      </c>
    </row>
    <row r="46" spans="1:29" x14ac:dyDescent="0.2">
      <c r="A46">
        <f t="shared" si="65"/>
        <v>140</v>
      </c>
      <c r="B46">
        <f t="shared" si="30"/>
        <v>2.4434609527920612</v>
      </c>
      <c r="C46">
        <f t="shared" si="50"/>
        <v>2.0326728983447756E-2</v>
      </c>
      <c r="D46">
        <f t="shared" si="51"/>
        <v>0.58682408883346504</v>
      </c>
      <c r="E46">
        <f t="shared" si="52"/>
        <v>3.1415926535897931</v>
      </c>
      <c r="F46">
        <f t="shared" si="53"/>
        <v>2.8182858352468378</v>
      </c>
      <c r="G46">
        <f t="shared" si="54"/>
        <v>1.7172750750163173</v>
      </c>
      <c r="H46">
        <f t="shared" si="63"/>
        <v>11.112976153645135</v>
      </c>
      <c r="I46">
        <f t="shared" si="64"/>
        <v>-25</v>
      </c>
      <c r="J46">
        <f t="shared" si="56"/>
        <v>11.112976153645135</v>
      </c>
      <c r="K46">
        <f t="shared" si="43"/>
        <v>-18.892692452741052</v>
      </c>
      <c r="L46">
        <f t="shared" si="55"/>
        <v>2.7573056482964944</v>
      </c>
      <c r="M46">
        <f t="shared" si="57"/>
        <v>10.225439910858565</v>
      </c>
      <c r="N46">
        <f t="shared" si="44"/>
        <v>-16.49583229672777</v>
      </c>
      <c r="O46">
        <f t="shared" si="23"/>
        <v>2.6963254613461514</v>
      </c>
      <c r="P46">
        <f t="shared" si="58"/>
        <v>9.0254913408031907</v>
      </c>
      <c r="Q46">
        <f t="shared" si="45"/>
        <v>-13.775866757453342</v>
      </c>
      <c r="R46">
        <f t="shared" si="24"/>
        <v>2.6353452743958079</v>
      </c>
      <c r="S46">
        <f t="shared" si="59"/>
        <v>7.4761425911863872</v>
      </c>
      <c r="T46">
        <f t="shared" si="46"/>
        <v>-10.773203384009117</v>
      </c>
      <c r="U46">
        <f t="shared" si="25"/>
        <v>2.5743650874454649</v>
      </c>
      <c r="V46">
        <f t="shared" si="60"/>
        <v>5.5455964655177334</v>
      </c>
      <c r="W46">
        <f t="shared" si="47"/>
        <v>-7.5324494575961145</v>
      </c>
      <c r="X46">
        <f t="shared" si="26"/>
        <v>2.5133849004951214</v>
      </c>
      <c r="Y46">
        <f t="shared" si="61"/>
        <v>3.207718799232584</v>
      </c>
      <c r="Z46">
        <f t="shared" si="48"/>
        <v>-4.1017493100022326</v>
      </c>
      <c r="AA46">
        <f t="shared" si="27"/>
        <v>2.4524047135447784</v>
      </c>
      <c r="AB46">
        <f t="shared" si="62"/>
        <v>0.44242670635303877</v>
      </c>
      <c r="AC46">
        <f t="shared" si="49"/>
        <v>-0.53206909599313013</v>
      </c>
    </row>
    <row r="47" spans="1:29" x14ac:dyDescent="0.2">
      <c r="A47">
        <f t="shared" si="65"/>
        <v>135</v>
      </c>
      <c r="B47">
        <f t="shared" si="30"/>
        <v>2.3561944901923448</v>
      </c>
      <c r="C47">
        <f t="shared" si="50"/>
        <v>2.2360679774997901E-2</v>
      </c>
      <c r="D47">
        <f t="shared" si="51"/>
        <v>0.49999999999999989</v>
      </c>
      <c r="E47">
        <f t="shared" si="52"/>
        <v>3.1415926535897931</v>
      </c>
      <c r="F47">
        <f t="shared" si="53"/>
        <v>2.7685254252433062</v>
      </c>
      <c r="G47">
        <f t="shared" si="54"/>
        <v>1.7562036827601812</v>
      </c>
      <c r="H47">
        <f t="shared" si="63"/>
        <v>12.586679237436124</v>
      </c>
      <c r="I47">
        <f t="shared" si="64"/>
        <v>-25</v>
      </c>
      <c r="J47">
        <f t="shared" si="56"/>
        <v>12.586679237436124</v>
      </c>
      <c r="K47">
        <f t="shared" si="43"/>
        <v>-18.357957496555741</v>
      </c>
      <c r="L47">
        <f t="shared" si="55"/>
        <v>2.7014433859183127</v>
      </c>
      <c r="M47">
        <f t="shared" si="57"/>
        <v>11.535671203450381</v>
      </c>
      <c r="N47">
        <f t="shared" si="44"/>
        <v>-15.923025575348257</v>
      </c>
      <c r="O47">
        <f t="shared" si="23"/>
        <v>2.6343613465933187</v>
      </c>
      <c r="P47">
        <f t="shared" si="58"/>
        <v>10.138265158943225</v>
      </c>
      <c r="Q47">
        <f t="shared" si="45"/>
        <v>-13.201908857604899</v>
      </c>
      <c r="R47">
        <f t="shared" si="24"/>
        <v>2.5672793072683251</v>
      </c>
      <c r="S47">
        <f t="shared" si="59"/>
        <v>8.3592933764249135</v>
      </c>
      <c r="T47">
        <f t="shared" si="46"/>
        <v>-10.243514018161635</v>
      </c>
      <c r="U47">
        <f t="shared" si="25"/>
        <v>2.5001972679433315</v>
      </c>
      <c r="V47">
        <f t="shared" si="60"/>
        <v>6.1704460155943321</v>
      </c>
      <c r="W47">
        <f t="shared" si="47"/>
        <v>-7.1010123353783525</v>
      </c>
      <c r="X47">
        <f t="shared" si="26"/>
        <v>2.4331152286183375</v>
      </c>
      <c r="Y47">
        <f t="shared" si="61"/>
        <v>3.5507799365571908</v>
      </c>
      <c r="Z47">
        <f t="shared" si="48"/>
        <v>-3.830884042891868</v>
      </c>
      <c r="AA47">
        <f t="shared" si="27"/>
        <v>2.3660331892933439</v>
      </c>
      <c r="AB47">
        <f t="shared" si="62"/>
        <v>0.48709511121860499</v>
      </c>
      <c r="AC47">
        <f t="shared" si="49"/>
        <v>-0.49190320946212163</v>
      </c>
    </row>
    <row r="48" spans="1:29" x14ac:dyDescent="0.2">
      <c r="A48">
        <f t="shared" si="65"/>
        <v>130</v>
      </c>
      <c r="B48">
        <f t="shared" si="30"/>
        <v>2.2689280275926285</v>
      </c>
      <c r="C48">
        <f t="shared" si="50"/>
        <v>2.422445229171271E-2</v>
      </c>
      <c r="D48">
        <f t="shared" si="51"/>
        <v>0.41317591116653474</v>
      </c>
      <c r="E48">
        <f t="shared" si="52"/>
        <v>3.1415926535897931</v>
      </c>
      <c r="F48">
        <f t="shared" si="53"/>
        <v>2.7156269278518108</v>
      </c>
      <c r="G48">
        <f t="shared" si="54"/>
        <v>1.8012061025951596</v>
      </c>
      <c r="H48">
        <f t="shared" si="63"/>
        <v>14.083091264671999</v>
      </c>
      <c r="I48">
        <f t="shared" si="64"/>
        <v>-24.999999999999996</v>
      </c>
      <c r="J48">
        <f t="shared" si="56"/>
        <v>14.083091264671999</v>
      </c>
      <c r="K48">
        <f t="shared" si="43"/>
        <v>-17.726330760940741</v>
      </c>
      <c r="L48">
        <f t="shared" si="55"/>
        <v>2.6429535709766725</v>
      </c>
      <c r="M48">
        <f t="shared" si="57"/>
        <v>12.849689568084861</v>
      </c>
      <c r="N48">
        <f t="shared" si="44"/>
        <v>-15.256676530953213</v>
      </c>
      <c r="O48">
        <f t="shared" si="23"/>
        <v>2.5702802141015346</v>
      </c>
      <c r="P48">
        <f t="shared" si="58"/>
        <v>11.238954094187545</v>
      </c>
      <c r="Q48">
        <f t="shared" si="45"/>
        <v>-12.543286054499362</v>
      </c>
      <c r="R48">
        <f t="shared" si="24"/>
        <v>2.4976068572263963</v>
      </c>
      <c r="S48">
        <f t="shared" si="59"/>
        <v>9.219561884852796</v>
      </c>
      <c r="T48">
        <f t="shared" si="46"/>
        <v>-9.6433806726832412</v>
      </c>
      <c r="U48">
        <f t="shared" si="25"/>
        <v>2.4249335003512584</v>
      </c>
      <c r="V48">
        <f t="shared" si="60"/>
        <v>6.7688079404285224</v>
      </c>
      <c r="W48">
        <f t="shared" si="47"/>
        <v>-6.6181150466059835</v>
      </c>
      <c r="X48">
        <f t="shared" si="26"/>
        <v>2.3522601434761201</v>
      </c>
      <c r="Y48">
        <f t="shared" si="61"/>
        <v>3.8730840341734654</v>
      </c>
      <c r="Z48">
        <f t="shared" si="48"/>
        <v>-3.5312874971588668</v>
      </c>
      <c r="AA48">
        <f t="shared" si="27"/>
        <v>2.2795867866009822</v>
      </c>
      <c r="AB48">
        <f t="shared" si="62"/>
        <v>0.52816568937722463</v>
      </c>
      <c r="AC48">
        <f t="shared" si="49"/>
        <v>-0.44799459399129293</v>
      </c>
    </row>
    <row r="49" spans="1:29" x14ac:dyDescent="0.2">
      <c r="A49">
        <f t="shared" si="65"/>
        <v>125</v>
      </c>
      <c r="B49">
        <f t="shared" si="30"/>
        <v>2.1816615649929121</v>
      </c>
      <c r="C49">
        <f t="shared" si="50"/>
        <v>2.5903862099363375E-2</v>
      </c>
      <c r="D49">
        <f t="shared" si="51"/>
        <v>0.32898992833716567</v>
      </c>
      <c r="E49">
        <f t="shared" si="52"/>
        <v>3.1415926535897931</v>
      </c>
      <c r="F49">
        <f t="shared" si="53"/>
        <v>2.659328782105173</v>
      </c>
      <c r="G49">
        <f t="shared" si="54"/>
        <v>1.8528725271056643</v>
      </c>
      <c r="H49">
        <f t="shared" si="63"/>
        <v>15.60002156507244</v>
      </c>
      <c r="I49">
        <f t="shared" si="64"/>
        <v>-24.999999999999996</v>
      </c>
      <c r="J49">
        <f t="shared" si="56"/>
        <v>15.60002156507244</v>
      </c>
      <c r="K49">
        <f t="shared" si="43"/>
        <v>-16.986056040988117</v>
      </c>
      <c r="L49">
        <f t="shared" si="55"/>
        <v>2.5816171958070826</v>
      </c>
      <c r="M49">
        <f t="shared" si="57"/>
        <v>14.163306349933356</v>
      </c>
      <c r="N49">
        <f t="shared" si="44"/>
        <v>-14.488358722981816</v>
      </c>
      <c r="O49">
        <f t="shared" si="23"/>
        <v>2.5039056095089927</v>
      </c>
      <c r="P49">
        <f t="shared" si="58"/>
        <v>12.322370252260018</v>
      </c>
      <c r="Q49">
        <f t="shared" si="45"/>
        <v>-11.794978814174552</v>
      </c>
      <c r="R49">
        <f t="shared" si="24"/>
        <v>2.4261940232109023</v>
      </c>
      <c r="S49">
        <f t="shared" si="59"/>
        <v>10.051794395075341</v>
      </c>
      <c r="T49">
        <f t="shared" si="46"/>
        <v>-8.9708477093252199</v>
      </c>
      <c r="U49">
        <f t="shared" si="25"/>
        <v>2.3484824369128123</v>
      </c>
      <c r="V49">
        <f t="shared" si="60"/>
        <v>7.336517559725146</v>
      </c>
      <c r="W49">
        <f t="shared" si="47"/>
        <v>-6.0840489235073409</v>
      </c>
      <c r="X49">
        <f t="shared" si="26"/>
        <v>2.2707708506147219</v>
      </c>
      <c r="Y49">
        <f t="shared" si="61"/>
        <v>4.1721992783369286</v>
      </c>
      <c r="Z49">
        <f t="shared" si="48"/>
        <v>-3.2041767500987151</v>
      </c>
      <c r="AA49">
        <f t="shared" si="27"/>
        <v>2.193059264316632</v>
      </c>
      <c r="AB49">
        <f t="shared" si="62"/>
        <v>0.56532447283954179</v>
      </c>
      <c r="AC49">
        <f t="shared" si="49"/>
        <v>-0.4006584972690771</v>
      </c>
    </row>
    <row r="50" spans="1:29" x14ac:dyDescent="0.2">
      <c r="A50">
        <f t="shared" si="65"/>
        <v>120</v>
      </c>
      <c r="B50">
        <f t="shared" si="30"/>
        <v>2.0943951023931953</v>
      </c>
      <c r="C50">
        <f t="shared" si="50"/>
        <v>2.738612787525831E-2</v>
      </c>
      <c r="D50">
        <f t="shared" si="51"/>
        <v>0.24999999999999978</v>
      </c>
      <c r="E50">
        <f t="shared" si="52"/>
        <v>3.1415926535897931</v>
      </c>
      <c r="F50">
        <f t="shared" si="53"/>
        <v>2.5993953004129584</v>
      </c>
      <c r="G50">
        <f t="shared" si="54"/>
        <v>1.9119124031818255</v>
      </c>
      <c r="H50">
        <f t="shared" si="63"/>
        <v>17.133260423693944</v>
      </c>
      <c r="I50">
        <f t="shared" si="64"/>
        <v>-24.999999999999996</v>
      </c>
      <c r="J50">
        <f t="shared" si="56"/>
        <v>17.133260423693944</v>
      </c>
      <c r="K50">
        <f t="shared" si="43"/>
        <v>-16.124131326546816</v>
      </c>
      <c r="L50">
        <f t="shared" si="55"/>
        <v>2.5172369167871835</v>
      </c>
      <c r="M50">
        <f t="shared" si="57"/>
        <v>15.470595924752375</v>
      </c>
      <c r="N50">
        <f t="shared" si="44"/>
        <v>-13.609081533705279</v>
      </c>
      <c r="O50">
        <f t="shared" si="23"/>
        <v>2.4350785331614087</v>
      </c>
      <c r="P50">
        <f t="shared" si="58"/>
        <v>13.382031107869052</v>
      </c>
      <c r="Q50">
        <f t="shared" si="45"/>
        <v>-10.951906752844375</v>
      </c>
      <c r="R50">
        <f t="shared" si="24"/>
        <v>2.3529201495356338</v>
      </c>
      <c r="S50">
        <f t="shared" si="59"/>
        <v>10.850054132726619</v>
      </c>
      <c r="T50">
        <f t="shared" si="46"/>
        <v>-8.2241894248904135</v>
      </c>
      <c r="U50">
        <f t="shared" si="25"/>
        <v>2.2707617659098589</v>
      </c>
      <c r="V50">
        <f t="shared" si="60"/>
        <v>7.8690983742239276</v>
      </c>
      <c r="W50">
        <f t="shared" si="47"/>
        <v>-5.4994123579365413</v>
      </c>
      <c r="X50">
        <f t="shared" si="26"/>
        <v>2.188603382284084</v>
      </c>
      <c r="Y50">
        <f t="shared" si="61"/>
        <v>4.4456923834856132</v>
      </c>
      <c r="Z50">
        <f t="shared" si="48"/>
        <v>-2.8509791514890703</v>
      </c>
      <c r="AA50">
        <f t="shared" si="27"/>
        <v>2.1064449986583091</v>
      </c>
      <c r="AB50">
        <f t="shared" si="62"/>
        <v>0.59828401323433267</v>
      </c>
      <c r="AC50">
        <f t="shared" si="49"/>
        <v>-0.35023675453808384</v>
      </c>
    </row>
    <row r="51" spans="1:29" x14ac:dyDescent="0.2">
      <c r="A51">
        <f t="shared" si="65"/>
        <v>115</v>
      </c>
      <c r="B51">
        <f t="shared" si="30"/>
        <v>2.0071286397934789</v>
      </c>
      <c r="C51">
        <f t="shared" si="50"/>
        <v>2.8659968681826395E-2</v>
      </c>
      <c r="D51">
        <f t="shared" si="51"/>
        <v>0.17860619515673026</v>
      </c>
      <c r="E51">
        <f t="shared" si="52"/>
        <v>3.1415926535897931</v>
      </c>
      <c r="F51">
        <f t="shared" si="53"/>
        <v>2.5356184622863576</v>
      </c>
      <c r="G51">
        <f t="shared" si="54"/>
        <v>1.9791787395003164</v>
      </c>
      <c r="H51">
        <f t="shared" si="63"/>
        <v>18.676139823556486</v>
      </c>
      <c r="I51">
        <f t="shared" si="64"/>
        <v>-25.000000000000004</v>
      </c>
      <c r="J51">
        <f t="shared" si="56"/>
        <v>18.676139823556486</v>
      </c>
      <c r="K51">
        <f t="shared" si="43"/>
        <v>-15.126474630518018</v>
      </c>
      <c r="L51">
        <f t="shared" si="55"/>
        <v>2.4496385562408785</v>
      </c>
      <c r="M51">
        <f t="shared" si="57"/>
        <v>16.76361823431515</v>
      </c>
      <c r="N51">
        <f t="shared" si="44"/>
        <v>-12.609507808888306</v>
      </c>
      <c r="O51">
        <f t="shared" si="23"/>
        <v>2.3636586501953993</v>
      </c>
      <c r="P51">
        <f t="shared" si="58"/>
        <v>14.41002091204242</v>
      </c>
      <c r="Q51">
        <f t="shared" si="45"/>
        <v>-10.009135863732425</v>
      </c>
      <c r="R51">
        <f t="shared" si="24"/>
        <v>2.2776787441499202</v>
      </c>
      <c r="S51">
        <f t="shared" si="59"/>
        <v>11.607581396938123</v>
      </c>
      <c r="T51">
        <f t="shared" si="46"/>
        <v>-7.4020629609022617</v>
      </c>
      <c r="U51">
        <f t="shared" si="25"/>
        <v>2.1916988381044411</v>
      </c>
      <c r="V51">
        <f t="shared" si="60"/>
        <v>8.3617728990364064</v>
      </c>
      <c r="W51">
        <f t="shared" si="47"/>
        <v>-4.8651909269611755</v>
      </c>
      <c r="X51">
        <f t="shared" si="26"/>
        <v>2.1057189320589615</v>
      </c>
      <c r="Y51">
        <f t="shared" si="61"/>
        <v>4.6911468528359617</v>
      </c>
      <c r="Z51">
        <f t="shared" si="48"/>
        <v>-2.4733508465926133</v>
      </c>
      <c r="AA51">
        <f t="shared" si="27"/>
        <v>2.0197390260134824</v>
      </c>
      <c r="AB51">
        <f t="shared" si="62"/>
        <v>0.62678569854112931</v>
      </c>
      <c r="AC51">
        <f t="shared" si="49"/>
        <v>-0.29709574147395273</v>
      </c>
    </row>
    <row r="52" spans="1:29" x14ac:dyDescent="0.2">
      <c r="A52">
        <f t="shared" si="65"/>
        <v>110</v>
      </c>
      <c r="B52">
        <f t="shared" si="30"/>
        <v>1.9198621771937625</v>
      </c>
      <c r="C52">
        <f t="shared" si="50"/>
        <v>2.9715689821363547E-2</v>
      </c>
      <c r="D52">
        <f t="shared" si="51"/>
        <v>0.11697777844051094</v>
      </c>
      <c r="E52">
        <f t="shared" si="52"/>
        <v>3.1415926535897931</v>
      </c>
      <c r="F52">
        <f t="shared" si="53"/>
        <v>2.4678194974997063</v>
      </c>
      <c r="G52">
        <f t="shared" si="54"/>
        <v>2.0556993355033781</v>
      </c>
      <c r="H52">
        <f t="shared" si="63"/>
        <v>20.219056258819677</v>
      </c>
      <c r="I52">
        <f t="shared" si="64"/>
        <v>-24.999999999999996</v>
      </c>
      <c r="J52">
        <f t="shared" si="56"/>
        <v>20.219056258819677</v>
      </c>
      <c r="K52">
        <f t="shared" si="43"/>
        <v>-13.978195635193924</v>
      </c>
      <c r="L52">
        <f t="shared" si="55"/>
        <v>2.3786724280356157</v>
      </c>
      <c r="M52">
        <f t="shared" si="57"/>
        <v>18.032141713077145</v>
      </c>
      <c r="N52">
        <f t="shared" si="44"/>
        <v>-11.480248708173299</v>
      </c>
      <c r="O52">
        <f t="shared" si="23"/>
        <v>2.2895253585715252</v>
      </c>
      <c r="P52">
        <f t="shared" si="58"/>
        <v>15.396871437094203</v>
      </c>
      <c r="Q52">
        <f t="shared" si="45"/>
        <v>-8.9621319669111834</v>
      </c>
      <c r="R52">
        <f t="shared" si="24"/>
        <v>2.2003782891074346</v>
      </c>
      <c r="S52">
        <f t="shared" si="59"/>
        <v>12.316775781023177</v>
      </c>
      <c r="T52">
        <f t="shared" si="46"/>
        <v>-6.503681493132464</v>
      </c>
      <c r="U52">
        <f t="shared" si="25"/>
        <v>2.1112312196433436</v>
      </c>
      <c r="V52">
        <f t="shared" si="60"/>
        <v>8.809488140683758</v>
      </c>
      <c r="W52">
        <f t="shared" si="47"/>
        <v>-4.182841668733742</v>
      </c>
      <c r="X52">
        <f t="shared" si="26"/>
        <v>2.022084150179253</v>
      </c>
      <c r="Y52">
        <f t="shared" si="61"/>
        <v>4.9061858964177372</v>
      </c>
      <c r="Z52">
        <f t="shared" si="48"/>
        <v>-2.0731939742139089</v>
      </c>
      <c r="AA52">
        <f t="shared" si="27"/>
        <v>1.9329370807151625</v>
      </c>
      <c r="AB52">
        <f t="shared" si="62"/>
        <v>0.65060194426845186</v>
      </c>
      <c r="AC52">
        <f t="shared" si="49"/>
        <v>-0.24162411149079943</v>
      </c>
    </row>
    <row r="53" spans="1:29" x14ac:dyDescent="0.2">
      <c r="A53">
        <f t="shared" si="65"/>
        <v>105</v>
      </c>
      <c r="B53">
        <f t="shared" si="30"/>
        <v>1.8325957145940461</v>
      </c>
      <c r="C53">
        <f t="shared" si="50"/>
        <v>3.0545256618536035E-2</v>
      </c>
      <c r="D53">
        <f t="shared" si="51"/>
        <v>6.698729810778048E-2</v>
      </c>
      <c r="E53">
        <f t="shared" si="52"/>
        <v>3.1415926535897931</v>
      </c>
      <c r="F53">
        <f t="shared" si="53"/>
        <v>2.3958502466398506</v>
      </c>
      <c r="G53">
        <f t="shared" si="54"/>
        <v>2.1427172070333786</v>
      </c>
      <c r="H53">
        <f t="shared" si="63"/>
        <v>21.748974465790411</v>
      </c>
      <c r="I53">
        <f t="shared" si="64"/>
        <v>-25</v>
      </c>
      <c r="J53">
        <f t="shared" si="56"/>
        <v>21.748974465790411</v>
      </c>
      <c r="K53">
        <f t="shared" si="43"/>
        <v>-12.663999533840798</v>
      </c>
      <c r="L53">
        <f t="shared" si="55"/>
        <v>2.3042144767842427</v>
      </c>
      <c r="M53">
        <f t="shared" si="57"/>
        <v>19.263383861822785</v>
      </c>
      <c r="N53">
        <f t="shared" si="44"/>
        <v>-10.212247586457723</v>
      </c>
      <c r="O53">
        <f t="shared" si="23"/>
        <v>2.2125787069286345</v>
      </c>
      <c r="P53">
        <f t="shared" si="58"/>
        <v>16.331474163140008</v>
      </c>
      <c r="Q53">
        <f t="shared" si="45"/>
        <v>-7.8070628664706136</v>
      </c>
      <c r="R53">
        <f t="shared" si="24"/>
        <v>2.1209429370730262</v>
      </c>
      <c r="S53">
        <f t="shared" si="59"/>
        <v>12.96920674886098</v>
      </c>
      <c r="T53">
        <f t="shared" si="46"/>
        <v>-5.529005946753446</v>
      </c>
      <c r="U53">
        <f t="shared" si="25"/>
        <v>2.0293071672174183</v>
      </c>
      <c r="V53">
        <f t="shared" si="60"/>
        <v>9.2069576348770141</v>
      </c>
      <c r="W53">
        <f t="shared" si="47"/>
        <v>-3.4543793120870774</v>
      </c>
      <c r="X53">
        <f t="shared" si="26"/>
        <v>1.93767139736181</v>
      </c>
      <c r="Y53">
        <f t="shared" si="61"/>
        <v>5.0885000429570209</v>
      </c>
      <c r="Z53">
        <f t="shared" si="48"/>
        <v>-1.6526716419893015</v>
      </c>
      <c r="AA53">
        <f t="shared" si="27"/>
        <v>1.846035627506202</v>
      </c>
      <c r="AB53">
        <f t="shared" si="62"/>
        <v>0.66953823650952637</v>
      </c>
      <c r="AC53">
        <f t="shared" si="49"/>
        <v>-0.18423031886628732</v>
      </c>
    </row>
    <row r="54" spans="1:29" x14ac:dyDescent="0.2">
      <c r="A54">
        <f t="shared" si="65"/>
        <v>100</v>
      </c>
      <c r="B54">
        <f t="shared" si="30"/>
        <v>1.7453292519943295</v>
      </c>
      <c r="C54">
        <f t="shared" si="50"/>
        <v>3.1142355569111244E-2</v>
      </c>
      <c r="D54">
        <f t="shared" si="51"/>
        <v>3.0153689607045897E-2</v>
      </c>
      <c r="E54">
        <f t="shared" si="52"/>
        <v>3.1415926535897931</v>
      </c>
      <c r="F54">
        <f t="shared" si="53"/>
        <v>2.3195942886887408</v>
      </c>
      <c r="G54">
        <f t="shared" si="54"/>
        <v>2.2417434007149364</v>
      </c>
      <c r="H54">
        <f t="shared" si="63"/>
        <v>23.248941060638767</v>
      </c>
      <c r="I54">
        <f t="shared" si="64"/>
        <v>-25</v>
      </c>
      <c r="J54">
        <f t="shared" si="56"/>
        <v>23.248941060638767</v>
      </c>
      <c r="K54">
        <f t="shared" si="43"/>
        <v>-11.16874862785617</v>
      </c>
      <c r="L54">
        <f t="shared" si="55"/>
        <v>2.2261672219814073</v>
      </c>
      <c r="M54">
        <f t="shared" si="57"/>
        <v>20.441792375972298</v>
      </c>
      <c r="N54">
        <f t="shared" si="44"/>
        <v>-8.7972619799418155</v>
      </c>
      <c r="O54">
        <f t="shared" si="23"/>
        <v>2.1327401552740737</v>
      </c>
      <c r="P54">
        <f t="shared" si="58"/>
        <v>17.201038308094592</v>
      </c>
      <c r="Q54">
        <f t="shared" si="45"/>
        <v>-6.5411490256820057</v>
      </c>
      <c r="R54">
        <f t="shared" si="24"/>
        <v>2.0393130885667397</v>
      </c>
      <c r="S54">
        <f t="shared" si="59"/>
        <v>13.555659231560631</v>
      </c>
      <c r="T54">
        <f t="shared" si="46"/>
        <v>-4.4789518260869832</v>
      </c>
      <c r="U54">
        <f t="shared" si="25"/>
        <v>1.9458860218594061</v>
      </c>
      <c r="V54">
        <f t="shared" si="60"/>
        <v>9.5487217314834183</v>
      </c>
      <c r="W54">
        <f t="shared" si="47"/>
        <v>-2.6824616529368335</v>
      </c>
      <c r="X54">
        <f t="shared" si="26"/>
        <v>1.8524589551520723</v>
      </c>
      <c r="Y54">
        <f t="shared" si="61"/>
        <v>5.2358793264922472</v>
      </c>
      <c r="Z54">
        <f t="shared" si="48"/>
        <v>-1.214219719213562</v>
      </c>
      <c r="AA54">
        <f t="shared" si="27"/>
        <v>1.7590318884447385</v>
      </c>
      <c r="AB54">
        <f t="shared" si="62"/>
        <v>0.68343500277068214</v>
      </c>
      <c r="AC54">
        <f t="shared" si="49"/>
        <v>-0.12533993183332193</v>
      </c>
    </row>
    <row r="55" spans="1:29" x14ac:dyDescent="0.2">
      <c r="A55">
        <f t="shared" si="65"/>
        <v>95</v>
      </c>
      <c r="B55">
        <f t="shared" si="30"/>
        <v>1.6580627893946132</v>
      </c>
      <c r="C55">
        <f t="shared" si="50"/>
        <v>3.1502442389537103E-2</v>
      </c>
      <c r="D55">
        <f t="shared" si="51"/>
        <v>7.5961234938959343E-3</v>
      </c>
      <c r="E55">
        <f t="shared" si="52"/>
        <v>3.1415926535897931</v>
      </c>
      <c r="F55">
        <f t="shared" si="53"/>
        <v>2.2389678270576772</v>
      </c>
      <c r="G55">
        <f t="shared" si="54"/>
        <v>2.3546267394935456</v>
      </c>
      <c r="H55">
        <f t="shared" si="63"/>
        <v>24.697648674465647</v>
      </c>
      <c r="I55">
        <f t="shared" si="64"/>
        <v>-25</v>
      </c>
      <c r="J55">
        <f t="shared" si="56"/>
        <v>24.697648674465647</v>
      </c>
      <c r="K55">
        <f t="shared" si="43"/>
        <v>-9.4782032311090774</v>
      </c>
      <c r="L55">
        <f t="shared" si="55"/>
        <v>2.1444604998890662</v>
      </c>
      <c r="M55">
        <f t="shared" si="57"/>
        <v>21.548895450009244</v>
      </c>
      <c r="N55">
        <f t="shared" si="44"/>
        <v>-7.2284479785820803</v>
      </c>
      <c r="O55">
        <f t="shared" si="23"/>
        <v>2.0499531727204547</v>
      </c>
      <c r="P55">
        <f t="shared" si="58"/>
        <v>17.991110970440708</v>
      </c>
      <c r="Q55">
        <f t="shared" si="45"/>
        <v>-5.1630589032596923</v>
      </c>
      <c r="R55">
        <f t="shared" si="24"/>
        <v>1.9554458455518433</v>
      </c>
      <c r="S55">
        <f t="shared" si="59"/>
        <v>14.066220924306721</v>
      </c>
      <c r="T55">
        <f t="shared" si="46"/>
        <v>-3.3556057850124743</v>
      </c>
      <c r="U55">
        <f t="shared" si="25"/>
        <v>1.8609385183832321</v>
      </c>
      <c r="V55">
        <f t="shared" si="60"/>
        <v>9.8292274108138518</v>
      </c>
      <c r="W55">
        <f t="shared" si="47"/>
        <v>-1.8704706473654673</v>
      </c>
      <c r="X55">
        <f t="shared" si="26"/>
        <v>1.7664311912146209</v>
      </c>
      <c r="Y55">
        <f t="shared" si="61"/>
        <v>5.3462497485172262</v>
      </c>
      <c r="Z55">
        <f t="shared" si="48"/>
        <v>-0.76055445046228876</v>
      </c>
      <c r="AA55">
        <f t="shared" si="27"/>
        <v>1.6719238640460095</v>
      </c>
      <c r="AB55">
        <f t="shared" si="62"/>
        <v>0.69216928531322408</v>
      </c>
      <c r="AC55">
        <f t="shared" si="49"/>
        <v>-6.5392742958907818E-2</v>
      </c>
    </row>
    <row r="56" spans="1:29" x14ac:dyDescent="0.2">
      <c r="A56">
        <f t="shared" si="65"/>
        <v>90</v>
      </c>
      <c r="B56">
        <f t="shared" si="30"/>
        <v>1.5707963267948966</v>
      </c>
      <c r="C56">
        <f t="shared" si="50"/>
        <v>3.1622776601683791E-2</v>
      </c>
      <c r="D56">
        <f t="shared" si="51"/>
        <v>0</v>
      </c>
      <c r="E56">
        <f t="shared" si="52"/>
        <v>3.1415926535897931</v>
      </c>
      <c r="F56">
        <f t="shared" si="53"/>
        <v>2.1539203273299456</v>
      </c>
      <c r="G56">
        <f t="shared" si="54"/>
        <v>2.4836470664490258</v>
      </c>
      <c r="H56">
        <f t="shared" si="63"/>
        <v>26.069103407686882</v>
      </c>
      <c r="I56">
        <f t="shared" si="64"/>
        <v>-25.000000000000004</v>
      </c>
      <c r="J56">
        <f t="shared" si="56"/>
        <v>26.069103407686882</v>
      </c>
      <c r="K56">
        <f t="shared" si="43"/>
        <v>-7.5799551839499273</v>
      </c>
      <c r="L56">
        <f t="shared" si="55"/>
        <v>2.0590519975248944</v>
      </c>
      <c r="M56">
        <f t="shared" si="57"/>
        <v>22.563255006887964</v>
      </c>
      <c r="N56">
        <f t="shared" si="44"/>
        <v>-5.5010440881408282</v>
      </c>
      <c r="O56">
        <f t="shared" si="23"/>
        <v>1.964183667719843</v>
      </c>
      <c r="P56">
        <f t="shared" si="58"/>
        <v>18.685676729340909</v>
      </c>
      <c r="Q56">
        <f t="shared" si="45"/>
        <v>-3.6733404244019781</v>
      </c>
      <c r="R56">
        <f t="shared" si="24"/>
        <v>1.8693153379147915</v>
      </c>
      <c r="S56">
        <f t="shared" si="59"/>
        <v>14.490417457284689</v>
      </c>
      <c r="T56">
        <f t="shared" si="46"/>
        <v>-2.1624443693504833</v>
      </c>
      <c r="U56">
        <f t="shared" si="25"/>
        <v>1.7744470081097403</v>
      </c>
      <c r="V56">
        <f t="shared" si="60"/>
        <v>10.042928320358259</v>
      </c>
      <c r="W56">
        <f t="shared" si="47"/>
        <v>-1.022585199880552</v>
      </c>
      <c r="X56">
        <f t="shared" si="26"/>
        <v>1.6795786783046889</v>
      </c>
      <c r="Y56">
        <f t="shared" si="61"/>
        <v>5.4177135151783968</v>
      </c>
      <c r="Z56">
        <f t="shared" si="48"/>
        <v>-0.29467488893361043</v>
      </c>
      <c r="AA56">
        <f t="shared" si="27"/>
        <v>1.5847103484996374</v>
      </c>
      <c r="AB56">
        <f t="shared" si="62"/>
        <v>0.69565619106534704</v>
      </c>
      <c r="AC56">
        <f t="shared" si="49"/>
        <v>-4.8396876667328179E-3</v>
      </c>
    </row>
    <row r="57" spans="1:29" x14ac:dyDescent="0.2">
      <c r="A57">
        <f t="shared" si="65"/>
        <v>85</v>
      </c>
      <c r="B57">
        <f t="shared" si="30"/>
        <v>1.4835298641951802</v>
      </c>
      <c r="C57">
        <f t="shared" si="50"/>
        <v>3.1502442389537103E-2</v>
      </c>
      <c r="D57">
        <f t="shared" si="51"/>
        <v>7.5961234938959343E-3</v>
      </c>
      <c r="E57">
        <f t="shared" si="52"/>
        <v>3.1415926535897931</v>
      </c>
      <c r="F57">
        <f t="shared" si="53"/>
        <v>2.0644349018582444</v>
      </c>
      <c r="G57">
        <f t="shared" si="54"/>
        <v>2.631641650022198</v>
      </c>
      <c r="H57">
        <f t="shared" si="63"/>
        <v>27.332459918594971</v>
      </c>
      <c r="I57">
        <f t="shared" si="64"/>
        <v>-25</v>
      </c>
      <c r="J57">
        <f t="shared" si="56"/>
        <v>27.332459918594971</v>
      </c>
      <c r="K57">
        <f t="shared" si="43"/>
        <v>-5.4645538758458656</v>
      </c>
      <c r="L57">
        <f t="shared" si="55"/>
        <v>1.969927574689633</v>
      </c>
      <c r="M57">
        <f t="shared" si="57"/>
        <v>23.460560269330312</v>
      </c>
      <c r="N57">
        <f t="shared" si="44"/>
        <v>-3.6131419564363738</v>
      </c>
      <c r="O57">
        <f t="shared" si="23"/>
        <v>1.8754202475210218</v>
      </c>
      <c r="P57">
        <f t="shared" si="58"/>
        <v>19.26735391431794</v>
      </c>
      <c r="Q57">
        <f t="shared" si="45"/>
        <v>-2.0748745017667005</v>
      </c>
      <c r="R57">
        <f t="shared" si="24"/>
        <v>1.7809129203524106</v>
      </c>
      <c r="S57">
        <f t="shared" si="59"/>
        <v>14.817400460362281</v>
      </c>
      <c r="T57">
        <f t="shared" si="46"/>
        <v>-0.90454506108828081</v>
      </c>
      <c r="U57">
        <f t="shared" si="25"/>
        <v>1.6864055931837991</v>
      </c>
      <c r="V57">
        <f t="shared" si="60"/>
        <v>10.184404923129087</v>
      </c>
      <c r="W57">
        <f t="shared" si="47"/>
        <v>-0.14384112096501278</v>
      </c>
      <c r="X57">
        <f t="shared" si="26"/>
        <v>1.5918982660151879</v>
      </c>
      <c r="Y57">
        <f t="shared" si="61"/>
        <v>5.4485923323264203</v>
      </c>
      <c r="Z57">
        <f t="shared" si="48"/>
        <v>0.18014081553246564</v>
      </c>
      <c r="AA57">
        <f t="shared" si="27"/>
        <v>1.4973909388465765</v>
      </c>
      <c r="AB57">
        <f t="shared" si="62"/>
        <v>0.69385009202478309</v>
      </c>
      <c r="AC57">
        <f t="shared" si="49"/>
        <v>5.586041441336926E-2</v>
      </c>
    </row>
    <row r="58" spans="1:29" x14ac:dyDescent="0.2">
      <c r="A58">
        <f t="shared" si="65"/>
        <v>80</v>
      </c>
      <c r="B58">
        <f t="shared" si="30"/>
        <v>1.3962634015954636</v>
      </c>
      <c r="C58">
        <f t="shared" si="50"/>
        <v>3.1142355569111244E-2</v>
      </c>
      <c r="D58">
        <f t="shared" si="51"/>
        <v>3.0153689607045897E-2</v>
      </c>
      <c r="E58">
        <f t="shared" si="52"/>
        <v>3.1415926535897931</v>
      </c>
      <c r="F58">
        <f t="shared" si="53"/>
        <v>1.9705284382898749</v>
      </c>
      <c r="G58">
        <f t="shared" si="54"/>
        <v>2.8021792508936705</v>
      </c>
      <c r="H58">
        <f t="shared" si="63"/>
        <v>28.45209727532486</v>
      </c>
      <c r="I58">
        <f t="shared" si="64"/>
        <v>-25</v>
      </c>
      <c r="J58">
        <f t="shared" si="56"/>
        <v>28.45209727532486</v>
      </c>
      <c r="K58">
        <f t="shared" si="43"/>
        <v>-3.1268055818888598</v>
      </c>
      <c r="L58">
        <f t="shared" si="55"/>
        <v>1.8771013715825413</v>
      </c>
      <c r="M58">
        <f t="shared" si="57"/>
        <v>24.213900236533011</v>
      </c>
      <c r="N58">
        <f t="shared" si="44"/>
        <v>-1.5665191906960334</v>
      </c>
      <c r="O58">
        <f t="shared" si="23"/>
        <v>1.7836743048752075</v>
      </c>
      <c r="P58">
        <f t="shared" si="58"/>
        <v>19.717702984190616</v>
      </c>
      <c r="Q58">
        <f t="shared" si="45"/>
        <v>-0.3733303442309488</v>
      </c>
      <c r="R58">
        <f t="shared" si="24"/>
        <v>1.6902472381678737</v>
      </c>
      <c r="S58">
        <f t="shared" si="59"/>
        <v>15.036191636841698</v>
      </c>
      <c r="T58">
        <f t="shared" si="46"/>
        <v>0.41122247380641264</v>
      </c>
      <c r="U58">
        <f t="shared" si="25"/>
        <v>1.5968201714605401</v>
      </c>
      <c r="V58">
        <f t="shared" si="60"/>
        <v>10.248503652680018</v>
      </c>
      <c r="W58">
        <f t="shared" si="47"/>
        <v>0.75982662590660699</v>
      </c>
      <c r="X58">
        <f t="shared" si="26"/>
        <v>1.5033931047532063</v>
      </c>
      <c r="Y58">
        <f t="shared" si="61"/>
        <v>5.4374728171911766</v>
      </c>
      <c r="Z58">
        <f t="shared" si="48"/>
        <v>0.66034615560921861</v>
      </c>
      <c r="AA58">
        <f t="shared" si="27"/>
        <v>1.4099660380458725</v>
      </c>
      <c r="AB58">
        <f t="shared" si="62"/>
        <v>0.68674555055166642</v>
      </c>
      <c r="AC58">
        <f t="shared" si="49"/>
        <v>0.11624427655905126</v>
      </c>
    </row>
    <row r="59" spans="1:29" x14ac:dyDescent="0.2">
      <c r="A59">
        <f t="shared" si="65"/>
        <v>75</v>
      </c>
      <c r="B59">
        <f t="shared" si="30"/>
        <v>1.3089969389957472</v>
      </c>
      <c r="C59">
        <f t="shared" si="50"/>
        <v>3.0545256618536035E-2</v>
      </c>
      <c r="D59">
        <f t="shared" si="51"/>
        <v>6.698729810778048E-2</v>
      </c>
      <c r="E59">
        <f t="shared" si="52"/>
        <v>3.1415926535897931</v>
      </c>
      <c r="F59">
        <f t="shared" si="53"/>
        <v>1.8722514710415519</v>
      </c>
      <c r="G59">
        <f t="shared" si="54"/>
        <v>2.9998040898467302</v>
      </c>
      <c r="H59">
        <f t="shared" si="63"/>
        <v>29.388012392457796</v>
      </c>
      <c r="I59">
        <f t="shared" si="64"/>
        <v>-25</v>
      </c>
      <c r="J59">
        <f t="shared" si="56"/>
        <v>29.388012392457796</v>
      </c>
      <c r="K59">
        <f t="shared" si="43"/>
        <v>-0.56720227609271845</v>
      </c>
      <c r="L59">
        <f t="shared" si="55"/>
        <v>1.7806157011859436</v>
      </c>
      <c r="M59">
        <f t="shared" si="57"/>
        <v>24.794251093731532</v>
      </c>
      <c r="N59">
        <f t="shared" si="44"/>
        <v>0.63250453087391345</v>
      </c>
      <c r="O59">
        <f t="shared" si="23"/>
        <v>1.6889799313303355</v>
      </c>
      <c r="P59">
        <f t="shared" si="58"/>
        <v>20.017658649556427</v>
      </c>
      <c r="Q59">
        <f t="shared" si="45"/>
        <v>1.4224040499251691</v>
      </c>
      <c r="R59">
        <f t="shared" si="24"/>
        <v>1.5973441614747275</v>
      </c>
      <c r="S59">
        <f t="shared" si="59"/>
        <v>15.135983252144209</v>
      </c>
      <c r="T59">
        <f t="shared" si="46"/>
        <v>1.7760389544204609</v>
      </c>
      <c r="U59">
        <f t="shared" si="25"/>
        <v>1.5057083916191194</v>
      </c>
      <c r="V59">
        <f t="shared" si="60"/>
        <v>10.230492799632612</v>
      </c>
      <c r="W59">
        <f t="shared" si="47"/>
        <v>1.6815644033970041</v>
      </c>
      <c r="X59">
        <f t="shared" si="26"/>
        <v>1.4140726217635111</v>
      </c>
      <c r="Y59">
        <f t="shared" si="61"/>
        <v>5.3832528646439455</v>
      </c>
      <c r="Z59">
        <f t="shared" si="48"/>
        <v>1.1421447791532597</v>
      </c>
      <c r="AA59">
        <f t="shared" si="27"/>
        <v>1.3224368519079031</v>
      </c>
      <c r="AB59">
        <f t="shared" si="62"/>
        <v>0.67437794509811033</v>
      </c>
      <c r="AC59">
        <f t="shared" si="49"/>
        <v>0.17584769769702199</v>
      </c>
    </row>
    <row r="60" spans="1:29" x14ac:dyDescent="0.2">
      <c r="A60">
        <f t="shared" si="65"/>
        <v>70</v>
      </c>
      <c r="B60">
        <f t="shared" si="30"/>
        <v>1.2217304763960306</v>
      </c>
      <c r="C60">
        <f t="shared" si="50"/>
        <v>2.9715689821363543E-2</v>
      </c>
      <c r="D60">
        <f t="shared" si="51"/>
        <v>0.11697777844051116</v>
      </c>
      <c r="E60">
        <f t="shared" si="52"/>
        <v>3.1415926535897931</v>
      </c>
      <c r="F60">
        <f t="shared" si="53"/>
        <v>1.7696877967019744</v>
      </c>
      <c r="G60">
        <f t="shared" si="54"/>
        <v>3.2303846700767371</v>
      </c>
      <c r="H60">
        <f t="shared" si="63"/>
        <v>30.096603710070532</v>
      </c>
      <c r="I60">
        <f t="shared" si="64"/>
        <v>-25</v>
      </c>
      <c r="J60">
        <f t="shared" si="56"/>
        <v>30.096603710070532</v>
      </c>
      <c r="K60">
        <f t="shared" si="43"/>
        <v>2.2065929741459627</v>
      </c>
      <c r="L60">
        <f t="shared" si="55"/>
        <v>1.6805407272378838</v>
      </c>
      <c r="M60">
        <f t="shared" si="57"/>
        <v>25.171207256067863</v>
      </c>
      <c r="N60">
        <f t="shared" si="44"/>
        <v>2.9722416995485865</v>
      </c>
      <c r="O60">
        <f t="shared" si="23"/>
        <v>1.591393657773793</v>
      </c>
      <c r="P60">
        <f t="shared" si="58"/>
        <v>20.148091257120562</v>
      </c>
      <c r="Q60">
        <f t="shared" si="45"/>
        <v>3.2998486771899538</v>
      </c>
      <c r="R60">
        <f t="shared" si="24"/>
        <v>1.5022465883097025</v>
      </c>
      <c r="S60">
        <f t="shared" si="59"/>
        <v>15.106491944351932</v>
      </c>
      <c r="T60">
        <f t="shared" si="46"/>
        <v>3.179027233167262</v>
      </c>
      <c r="U60">
        <f t="shared" si="25"/>
        <v>1.4130995188456119</v>
      </c>
      <c r="V60">
        <f t="shared" si="60"/>
        <v>10.126231556407657</v>
      </c>
      <c r="W60">
        <f t="shared" si="47"/>
        <v>2.6136079725200236</v>
      </c>
      <c r="X60">
        <f t="shared" si="26"/>
        <v>1.3239524493815211</v>
      </c>
      <c r="Y60">
        <f t="shared" si="61"/>
        <v>5.285187601041903</v>
      </c>
      <c r="Z60">
        <f t="shared" si="48"/>
        <v>1.6215173311287325</v>
      </c>
      <c r="AA60">
        <f t="shared" si="27"/>
        <v>1.2348053799174306</v>
      </c>
      <c r="AB60">
        <f t="shared" si="62"/>
        <v>0.65682377377108392</v>
      </c>
      <c r="AC60">
        <f t="shared" si="49"/>
        <v>0.23420922382853862</v>
      </c>
    </row>
    <row r="61" spans="1:29" x14ac:dyDescent="0.2">
      <c r="A61">
        <f t="shared" si="65"/>
        <v>65</v>
      </c>
      <c r="B61">
        <f t="shared" si="30"/>
        <v>1.1344640137963142</v>
      </c>
      <c r="C61">
        <f t="shared" si="50"/>
        <v>2.8659968681826391E-2</v>
      </c>
      <c r="D61">
        <f t="shared" si="51"/>
        <v>0.17860619515673037</v>
      </c>
      <c r="E61">
        <f t="shared" si="52"/>
        <v>3.1415926535897931</v>
      </c>
      <c r="F61">
        <f t="shared" si="53"/>
        <v>1.6629538362891929</v>
      </c>
      <c r="G61">
        <f t="shared" si="54"/>
        <v>3.5016239237313291</v>
      </c>
      <c r="H61">
        <f t="shared" si="63"/>
        <v>30.53190312056503</v>
      </c>
      <c r="I61">
        <f t="shared" si="64"/>
        <v>-25</v>
      </c>
      <c r="J61">
        <f t="shared" si="56"/>
        <v>30.53190312056503</v>
      </c>
      <c r="K61">
        <f t="shared" si="43"/>
        <v>5.178308020673029</v>
      </c>
      <c r="L61">
        <f t="shared" si="55"/>
        <v>1.5769739302437138</v>
      </c>
      <c r="M61">
        <f t="shared" si="57"/>
        <v>25.313971793526772</v>
      </c>
      <c r="N61">
        <f t="shared" si="44"/>
        <v>5.4349092909184957</v>
      </c>
      <c r="O61">
        <f t="shared" si="23"/>
        <v>1.4909940241982347</v>
      </c>
      <c r="P61">
        <f t="shared" si="58"/>
        <v>20.090494451453011</v>
      </c>
      <c r="Q61">
        <f t="shared" si="45"/>
        <v>5.242652611900696</v>
      </c>
      <c r="R61">
        <f t="shared" si="24"/>
        <v>1.4050141181527553</v>
      </c>
      <c r="S61">
        <f t="shared" si="59"/>
        <v>14.938358583154232</v>
      </c>
      <c r="T61">
        <f t="shared" si="46"/>
        <v>4.6072090524146088</v>
      </c>
      <c r="U61">
        <f t="shared" si="25"/>
        <v>1.3190342121072762</v>
      </c>
      <c r="V61">
        <f t="shared" si="60"/>
        <v>9.9323472907024346</v>
      </c>
      <c r="W61">
        <f t="shared" si="47"/>
        <v>3.5473225341777193</v>
      </c>
      <c r="X61">
        <f t="shared" si="26"/>
        <v>1.2330543060617971</v>
      </c>
      <c r="Y61">
        <f t="shared" si="61"/>
        <v>5.1429333836663851</v>
      </c>
      <c r="Z61">
        <f t="shared" si="48"/>
        <v>2.0942569352019573</v>
      </c>
      <c r="AA61">
        <f t="shared" si="27"/>
        <v>1.147074400016318</v>
      </c>
      <c r="AB61">
        <f t="shared" si="62"/>
        <v>0.63420061569344066</v>
      </c>
      <c r="AC61">
        <f t="shared" si="49"/>
        <v>0.29087388722625135</v>
      </c>
    </row>
    <row r="62" spans="1:29" x14ac:dyDescent="0.2">
      <c r="A62">
        <f t="shared" si="65"/>
        <v>60</v>
      </c>
      <c r="B62">
        <f t="shared" si="30"/>
        <v>1.0471975511965976</v>
      </c>
      <c r="C62">
        <f t="shared" si="50"/>
        <v>2.7386127875258303E-2</v>
      </c>
      <c r="D62">
        <f t="shared" si="51"/>
        <v>0.25000000000000011</v>
      </c>
      <c r="E62">
        <f t="shared" si="52"/>
        <v>3.1415926535897931</v>
      </c>
      <c r="F62">
        <f t="shared" si="53"/>
        <v>1.5521977492163608</v>
      </c>
      <c r="G62">
        <f t="shared" si="54"/>
        <v>3.8238248063636515</v>
      </c>
      <c r="H62">
        <f t="shared" si="63"/>
        <v>30.64728703188721</v>
      </c>
      <c r="I62">
        <f t="shared" si="64"/>
        <v>-25</v>
      </c>
      <c r="J62">
        <f t="shared" si="56"/>
        <v>30.64728703188721</v>
      </c>
      <c r="K62">
        <f t="shared" si="43"/>
        <v>8.3218044264706847</v>
      </c>
      <c r="L62">
        <f t="shared" si="55"/>
        <v>1.4700393655905859</v>
      </c>
      <c r="M62">
        <f t="shared" si="57"/>
        <v>25.192603087685697</v>
      </c>
      <c r="N62">
        <f t="shared" si="44"/>
        <v>7.9960780811222687</v>
      </c>
      <c r="O62">
        <f t="shared" si="23"/>
        <v>1.387880981964811</v>
      </c>
      <c r="P62">
        <f t="shared" si="58"/>
        <v>19.827785452317716</v>
      </c>
      <c r="Q62">
        <f t="shared" si="45"/>
        <v>7.2304487469467471</v>
      </c>
      <c r="R62">
        <f t="shared" si="24"/>
        <v>1.3057225983390359</v>
      </c>
      <c r="S62">
        <f t="shared" si="59"/>
        <v>14.623582258249039</v>
      </c>
      <c r="T62">
        <f t="shared" si="46"/>
        <v>6.045541945825418</v>
      </c>
      <c r="U62">
        <f t="shared" si="25"/>
        <v>1.223564214713261</v>
      </c>
      <c r="V62">
        <f t="shared" si="60"/>
        <v>9.6464147965803271</v>
      </c>
      <c r="W62">
        <f t="shared" si="47"/>
        <v>4.4732782430539251</v>
      </c>
      <c r="X62">
        <f t="shared" si="26"/>
        <v>1.1414058310874862</v>
      </c>
      <c r="Y62">
        <f t="shared" si="61"/>
        <v>4.9565881736509594</v>
      </c>
      <c r="Z62">
        <f t="shared" si="48"/>
        <v>2.5560133295092586</v>
      </c>
      <c r="AA62">
        <f t="shared" si="27"/>
        <v>1.0592474474617113</v>
      </c>
      <c r="AB62">
        <f t="shared" si="62"/>
        <v>0.60666673340751642</v>
      </c>
      <c r="AC62">
        <f t="shared" si="49"/>
        <v>0.34539698878954811</v>
      </c>
    </row>
    <row r="63" spans="1:29" x14ac:dyDescent="0.2">
      <c r="A63">
        <f t="shared" si="65"/>
        <v>55</v>
      </c>
      <c r="B63">
        <f t="shared" si="30"/>
        <v>0.95993108859688125</v>
      </c>
      <c r="C63">
        <f t="shared" si="50"/>
        <v>2.5903862099363378E-2</v>
      </c>
      <c r="D63">
        <f t="shared" si="51"/>
        <v>0.32898992833716545</v>
      </c>
      <c r="E63">
        <f t="shared" si="52"/>
        <v>3.1415926535897931</v>
      </c>
      <c r="F63">
        <f t="shared" si="53"/>
        <v>1.4375983057091419</v>
      </c>
      <c r="G63">
        <f t="shared" si="54"/>
        <v>4.2110739252401466</v>
      </c>
      <c r="H63">
        <f t="shared" si="63"/>
        <v>30.397657233483582</v>
      </c>
      <c r="I63">
        <f t="shared" si="64"/>
        <v>-24.999999999999993</v>
      </c>
      <c r="J63">
        <f t="shared" si="56"/>
        <v>30.397657233483582</v>
      </c>
      <c r="K63">
        <f t="shared" si="43"/>
        <v>11.600157120170579</v>
      </c>
      <c r="L63">
        <f t="shared" si="55"/>
        <v>1.3598867194110518</v>
      </c>
      <c r="M63">
        <f t="shared" si="57"/>
        <v>24.779490210188371</v>
      </c>
      <c r="N63">
        <f t="shared" si="44"/>
        <v>10.62438379635172</v>
      </c>
      <c r="O63">
        <f t="shared" si="23"/>
        <v>1.2821751331129616</v>
      </c>
      <c r="P63">
        <f t="shared" si="58"/>
        <v>19.345192002952974</v>
      </c>
      <c r="Q63">
        <f t="shared" si="45"/>
        <v>9.2388807363650507</v>
      </c>
      <c r="R63">
        <f t="shared" si="24"/>
        <v>1.2044635468148717</v>
      </c>
      <c r="S63">
        <f t="shared" si="59"/>
        <v>14.155971697266683</v>
      </c>
      <c r="T63">
        <f t="shared" si="46"/>
        <v>7.4770493351766234</v>
      </c>
      <c r="U63">
        <f t="shared" si="25"/>
        <v>1.1267519605167815</v>
      </c>
      <c r="V63">
        <f t="shared" si="60"/>
        <v>9.2671300958992884</v>
      </c>
      <c r="W63">
        <f t="shared" si="47"/>
        <v>5.3813634264387709</v>
      </c>
      <c r="X63">
        <f t="shared" si="26"/>
        <v>1.0490403742186913</v>
      </c>
      <c r="Y63">
        <f t="shared" si="61"/>
        <v>4.7267265396331943</v>
      </c>
      <c r="Z63">
        <f t="shared" si="48"/>
        <v>3.0023453328977285</v>
      </c>
      <c r="AA63">
        <f t="shared" si="27"/>
        <v>0.97132878792060118</v>
      </c>
      <c r="AB63">
        <f t="shared" si="62"/>
        <v>0.57442030352614437</v>
      </c>
      <c r="AC63">
        <f t="shared" si="49"/>
        <v>0.39734788564322865</v>
      </c>
    </row>
    <row r="64" spans="1:29" x14ac:dyDescent="0.2">
      <c r="A64">
        <f t="shared" si="65"/>
        <v>50</v>
      </c>
      <c r="B64">
        <f t="shared" si="30"/>
        <v>0.87266462599716477</v>
      </c>
      <c r="C64">
        <f t="shared" si="50"/>
        <v>2.422445229171271E-2</v>
      </c>
      <c r="D64">
        <f t="shared" si="51"/>
        <v>0.41317591116653474</v>
      </c>
      <c r="E64">
        <f t="shared" si="52"/>
        <v>3.1415926535897931</v>
      </c>
      <c r="F64">
        <f t="shared" si="53"/>
        <v>1.3193635262563472</v>
      </c>
      <c r="G64">
        <f t="shared" si="54"/>
        <v>4.6831358667474152</v>
      </c>
      <c r="H64">
        <f t="shared" si="63"/>
        <v>29.742030274563742</v>
      </c>
      <c r="I64">
        <f t="shared" si="64"/>
        <v>-24.999999999999996</v>
      </c>
      <c r="J64">
        <f t="shared" si="56"/>
        <v>29.742030274563742</v>
      </c>
      <c r="K64">
        <f t="shared" si="43"/>
        <v>14.965237324228525</v>
      </c>
      <c r="L64">
        <f t="shared" si="55"/>
        <v>1.2466901693812091</v>
      </c>
      <c r="M64">
        <f t="shared" si="57"/>
        <v>24.051001164723136</v>
      </c>
      <c r="N64">
        <f t="shared" si="44"/>
        <v>13.28158307714328</v>
      </c>
      <c r="O64">
        <f t="shared" si="23"/>
        <v>1.1740168125060708</v>
      </c>
      <c r="P64">
        <f t="shared" si="58"/>
        <v>18.631187115044074</v>
      </c>
      <c r="Q64">
        <f t="shared" si="45"/>
        <v>11.239835925238307</v>
      </c>
      <c r="R64">
        <f t="shared" si="24"/>
        <v>1.1013434556309327</v>
      </c>
      <c r="S64">
        <f t="shared" si="59"/>
        <v>13.531592929425683</v>
      </c>
      <c r="T64">
        <f t="shared" si="46"/>
        <v>8.8830532578725396</v>
      </c>
      <c r="U64">
        <f t="shared" si="25"/>
        <v>1.0286700987557946</v>
      </c>
      <c r="V64">
        <f t="shared" si="60"/>
        <v>8.7944704544507886</v>
      </c>
      <c r="W64">
        <f t="shared" si="47"/>
        <v>6.2609360915741119</v>
      </c>
      <c r="X64">
        <f t="shared" si="26"/>
        <v>0.95599674188065653</v>
      </c>
      <c r="Y64">
        <f t="shared" si="61"/>
        <v>4.4544275512252867</v>
      </c>
      <c r="Z64">
        <f t="shared" si="48"/>
        <v>3.4287809500426878</v>
      </c>
      <c r="AA64">
        <f t="shared" si="27"/>
        <v>0.88332338500551844</v>
      </c>
      <c r="AB64">
        <f t="shared" si="62"/>
        <v>0.53769826742215954</v>
      </c>
      <c r="AC64">
        <f t="shared" si="49"/>
        <v>0.44631374328625784</v>
      </c>
    </row>
    <row r="65" spans="1:29" x14ac:dyDescent="0.2">
      <c r="A65">
        <f t="shared" si="65"/>
        <v>45</v>
      </c>
      <c r="B65">
        <f t="shared" si="30"/>
        <v>0.78539816339744828</v>
      </c>
      <c r="C65">
        <f t="shared" si="50"/>
        <v>2.2360679774997897E-2</v>
      </c>
      <c r="D65">
        <f t="shared" si="51"/>
        <v>0.5</v>
      </c>
      <c r="E65">
        <f t="shared" si="52"/>
        <v>3.1415926535897931</v>
      </c>
      <c r="F65">
        <f t="shared" si="53"/>
        <v>1.1977290984484095</v>
      </c>
      <c r="G65">
        <f t="shared" si="54"/>
        <v>5.2686110482805448</v>
      </c>
      <c r="H65">
        <f t="shared" si="63"/>
        <v>28.646414267659992</v>
      </c>
      <c r="I65">
        <f t="shared" si="64"/>
        <v>-24.999999999999993</v>
      </c>
      <c r="J65">
        <f t="shared" si="56"/>
        <v>28.646414267659992</v>
      </c>
      <c r="K65">
        <f t="shared" si="43"/>
        <v>18.357957496555734</v>
      </c>
      <c r="L65">
        <f t="shared" si="55"/>
        <v>1.1306470591234159</v>
      </c>
      <c r="M65">
        <f t="shared" si="57"/>
        <v>22.989218369146379</v>
      </c>
      <c r="N65">
        <f t="shared" si="44"/>
        <v>15.923025575348248</v>
      </c>
      <c r="O65">
        <f t="shared" si="23"/>
        <v>1.0635650197984221</v>
      </c>
      <c r="P65">
        <f t="shared" si="58"/>
        <v>17.678420481154156</v>
      </c>
      <c r="Q65">
        <f t="shared" si="45"/>
        <v>13.201908857604904</v>
      </c>
      <c r="R65">
        <f t="shared" si="24"/>
        <v>0.99648298047342843</v>
      </c>
      <c r="S65">
        <f t="shared" si="59"/>
        <v>12.7491883311731</v>
      </c>
      <c r="T65">
        <f t="shared" si="46"/>
        <v>10.243514018161632</v>
      </c>
      <c r="U65">
        <f t="shared" si="25"/>
        <v>0.92940094114843474</v>
      </c>
      <c r="V65">
        <f t="shared" si="60"/>
        <v>8.2298317595043304</v>
      </c>
      <c r="W65">
        <f t="shared" si="47"/>
        <v>7.1010123353783481</v>
      </c>
      <c r="X65">
        <f t="shared" si="26"/>
        <v>0.86231890182344106</v>
      </c>
      <c r="Y65">
        <f t="shared" si="61"/>
        <v>4.1412939060420983</v>
      </c>
      <c r="Z65">
        <f t="shared" si="48"/>
        <v>3.8308840428918742</v>
      </c>
      <c r="AA65">
        <f t="shared" si="27"/>
        <v>0.79523686249844738</v>
      </c>
      <c r="AB65">
        <f t="shared" si="62"/>
        <v>0.49677479888130538</v>
      </c>
      <c r="AC65">
        <f t="shared" si="49"/>
        <v>0.49190320946212451</v>
      </c>
    </row>
    <row r="66" spans="1:29" x14ac:dyDescent="0.2">
      <c r="A66">
        <f t="shared" si="65"/>
        <v>40</v>
      </c>
      <c r="B66">
        <f t="shared" si="30"/>
        <v>0.69813170079773179</v>
      </c>
      <c r="C66">
        <f t="shared" si="50"/>
        <v>2.0326728983447749E-2</v>
      </c>
      <c r="D66">
        <f t="shared" si="51"/>
        <v>0.58682408883346526</v>
      </c>
      <c r="E66">
        <f t="shared" si="52"/>
        <v>3.1415926535897927</v>
      </c>
      <c r="F66">
        <f t="shared" si="53"/>
        <v>1.0729565832525083</v>
      </c>
      <c r="G66">
        <f t="shared" si="54"/>
        <v>6.0104627625571103</v>
      </c>
      <c r="H66">
        <f t="shared" si="63"/>
        <v>27.086790956682616</v>
      </c>
      <c r="I66">
        <f t="shared" si="64"/>
        <v>-25</v>
      </c>
      <c r="J66">
        <f t="shared" si="56"/>
        <v>27.086790956682616</v>
      </c>
      <c r="K66">
        <f t="shared" si="43"/>
        <v>21.70930698735684</v>
      </c>
      <c r="L66">
        <f t="shared" si="55"/>
        <v>1.0119763963021651</v>
      </c>
      <c r="M66">
        <f t="shared" si="57"/>
        <v>21.583648139994548</v>
      </c>
      <c r="N66">
        <f t="shared" si="44"/>
        <v>18.498590860029378</v>
      </c>
      <c r="O66">
        <f t="shared" si="23"/>
        <v>0.95099620935182183</v>
      </c>
      <c r="P66">
        <f t="shared" si="58"/>
        <v>16.484585431375788</v>
      </c>
      <c r="Q66">
        <f t="shared" si="45"/>
        <v>15.091106297264361</v>
      </c>
      <c r="R66">
        <f t="shared" si="24"/>
        <v>0.89001602240147859</v>
      </c>
      <c r="S66">
        <f t="shared" si="59"/>
        <v>11.81053984695278</v>
      </c>
      <c r="T66">
        <f t="shared" si="46"/>
        <v>11.53747456530947</v>
      </c>
      <c r="U66">
        <f t="shared" si="25"/>
        <v>0.82903583545113535</v>
      </c>
      <c r="V66">
        <f t="shared" si="60"/>
        <v>7.5761343889195691</v>
      </c>
      <c r="W66">
        <f t="shared" si="47"/>
        <v>7.8904880788435916</v>
      </c>
      <c r="X66">
        <f t="shared" si="26"/>
        <v>0.76805564850079211</v>
      </c>
      <c r="Y66">
        <f t="shared" si="61"/>
        <v>3.7894608076094136</v>
      </c>
      <c r="Z66">
        <f t="shared" si="48"/>
        <v>4.2043261218906123</v>
      </c>
      <c r="AA66">
        <f t="shared" si="27"/>
        <v>0.70707546155044887</v>
      </c>
      <c r="AB66">
        <f t="shared" si="62"/>
        <v>0.45195939122225359</v>
      </c>
      <c r="AC66">
        <f t="shared" si="49"/>
        <v>0.53374996553416632</v>
      </c>
    </row>
    <row r="67" spans="1:29" x14ac:dyDescent="0.2">
      <c r="A67">
        <f t="shared" si="65"/>
        <v>35</v>
      </c>
      <c r="B67">
        <f t="shared" si="30"/>
        <v>0.6108652381980153</v>
      </c>
      <c r="C67">
        <f t="shared" si="50"/>
        <v>1.8138079510719034E-2</v>
      </c>
      <c r="D67">
        <f t="shared" si="51"/>
        <v>0.67101007166283444</v>
      </c>
      <c r="E67">
        <f t="shared" si="52"/>
        <v>3.1415926535897931</v>
      </c>
      <c r="F67">
        <f t="shared" si="53"/>
        <v>0.9453314243756743</v>
      </c>
      <c r="G67">
        <f t="shared" si="54"/>
        <v>6.9762827257874722</v>
      </c>
      <c r="H67">
        <f t="shared" si="63"/>
        <v>25.051967362587231</v>
      </c>
      <c r="I67">
        <f t="shared" si="64"/>
        <v>-24.999999999999996</v>
      </c>
      <c r="J67">
        <f t="shared" si="56"/>
        <v>25.051967362587231</v>
      </c>
      <c r="K67">
        <f t="shared" si="43"/>
        <v>24.942252881853314</v>
      </c>
      <c r="L67">
        <f t="shared" si="55"/>
        <v>0.8909171858435172</v>
      </c>
      <c r="M67">
        <f t="shared" si="57"/>
        <v>19.832769714970468</v>
      </c>
      <c r="N67">
        <f t="shared" ref="N67:N74" si="66">IF(M$2&gt;0,(SIN(L67)^2-SIN($B67)^2)/(vita*$C67^2),0)</f>
        <v>20.954105398478397</v>
      </c>
      <c r="O67">
        <f t="shared" si="23"/>
        <v>0.8365029473113601</v>
      </c>
      <c r="P67">
        <f t="shared" si="58"/>
        <v>15.053154254668744</v>
      </c>
      <c r="Q67">
        <f t="shared" ref="Q67:Q73" si="67">IF(P$2&gt;0,(SIN(O67)^2-SIN($B67)^2)/(vita*$C67^2),0)</f>
        <v>16.871787151560817</v>
      </c>
      <c r="R67">
        <f t="shared" si="24"/>
        <v>0.782088708779203</v>
      </c>
      <c r="S67">
        <f t="shared" si="59"/>
        <v>10.720748666767678</v>
      </c>
      <c r="T67">
        <f t="shared" ref="T67:T73" si="68">IF(S$2&gt;0,(SIN(R67)^2-SIN($B67)^2)/(vita*$C67^2),0)</f>
        <v>12.743599937592931</v>
      </c>
      <c r="U67">
        <f t="shared" si="25"/>
        <v>0.7276744702470459</v>
      </c>
      <c r="V67">
        <f t="shared" si="60"/>
        <v>6.8378892702859853</v>
      </c>
      <c r="W67">
        <f t="shared" ref="W67:W73" si="69">IF(V$2&gt;0,(SIN(U67)^2-SIN($B67)^2)/(vita*$C67^2),0)</f>
        <v>8.6183882725166843</v>
      </c>
      <c r="X67">
        <f t="shared" si="26"/>
        <v>0.6732602317148888</v>
      </c>
      <c r="Y67">
        <f t="shared" si="61"/>
        <v>3.4015933749593033</v>
      </c>
      <c r="Z67">
        <f t="shared" ref="Z67:Z74" si="70">IF(Y$2&gt;0,(SIN(X67)^2-SIN($B67)^2)/(vita*$C67^2),0)</f>
        <v>4.5449614657201955</v>
      </c>
      <c r="AA67">
        <f t="shared" si="27"/>
        <v>0.6188459931827317</v>
      </c>
      <c r="AB67">
        <f t="shared" si="62"/>
        <v>0.4035945722903686</v>
      </c>
      <c r="AC67">
        <f t="shared" ref="AC67:AC74" si="71">IF(AB$2&gt;0,(SIN(AA67)^2-SIN($B67)^2)/(vita*$C67^2),0)</f>
        <v>0.5715161105966956</v>
      </c>
    </row>
    <row r="68" spans="1:29" x14ac:dyDescent="0.2">
      <c r="A68">
        <f t="shared" si="65"/>
        <v>30</v>
      </c>
      <c r="B68">
        <f t="shared" si="30"/>
        <v>0.52359877559829882</v>
      </c>
      <c r="C68">
        <f t="shared" ref="C68:C74" si="72">SIN($B68)/SQRT(alfa)</f>
        <v>1.5811388300841896E-2</v>
      </c>
      <c r="D68">
        <f t="shared" ref="D68:D74" si="73">1-$C68^2*alfa</f>
        <v>0.75</v>
      </c>
      <c r="E68">
        <f t="shared" ref="E68:E74" si="74">$G68*(vita*$C68)/2+$B68</f>
        <v>3.1415926535897936</v>
      </c>
      <c r="F68">
        <f t="shared" ref="F68:F74" si="75">(xronos*vita*$C68+2*$B68)/2</f>
        <v>0.81516077586582347</v>
      </c>
      <c r="G68">
        <f t="shared" ref="G68:G74" si="76">2/(vita*$C68)*(PI()-$B68)</f>
        <v>8.2788235548300868</v>
      </c>
      <c r="H68">
        <f t="shared" si="63"/>
        <v>22.546025373662662</v>
      </c>
      <c r="I68">
        <f t="shared" si="64"/>
        <v>-25</v>
      </c>
      <c r="J68">
        <f t="shared" si="56"/>
        <v>22.546025373662662</v>
      </c>
      <c r="K68">
        <f t="shared" si="43"/>
        <v>27.974503950724078</v>
      </c>
      <c r="L68">
        <f t="shared" ref="L68:L74" si="77">(M$2*vita*$C68+2*$B68)/2</f>
        <v>0.76772661096329764</v>
      </c>
      <c r="M68">
        <f t="shared" si="57"/>
        <v>17.745278851695449</v>
      </c>
      <c r="N68">
        <f t="shared" si="66"/>
        <v>23.233212636203298</v>
      </c>
      <c r="O68">
        <f t="shared" ref="O68:O74" si="78">(P$2*vita*$C68+2*$B68)/2</f>
        <v>0.72029244606077203</v>
      </c>
      <c r="P68">
        <f t="shared" si="58"/>
        <v>13.393914115534614</v>
      </c>
      <c r="Q68">
        <f t="shared" si="67"/>
        <v>18.507810485719176</v>
      </c>
      <c r="R68">
        <f t="shared" ref="R68:R74" si="79">(S$2*vita*$C68+2*$B68)/2</f>
        <v>0.67285828115824631</v>
      </c>
      <c r="S68">
        <f t="shared" si="59"/>
        <v>9.4884053449488484</v>
      </c>
      <c r="T68">
        <f t="shared" si="68"/>
        <v>13.840794231728916</v>
      </c>
      <c r="U68">
        <f t="shared" ref="U68:U73" si="80">(V$2*vita*$C68+2*$B68)/2</f>
        <v>0.62542411625572059</v>
      </c>
      <c r="V68">
        <f t="shared" si="60"/>
        <v>6.0212170246417793</v>
      </c>
      <c r="W68">
        <f t="shared" si="69"/>
        <v>9.2741355276079194</v>
      </c>
      <c r="X68">
        <f t="shared" ref="X68:X73" si="81">(Y$2*vita*$C68+2*$B68)/2</f>
        <v>0.57798995135319498</v>
      </c>
      <c r="Y68">
        <f t="shared" si="61"/>
        <v>2.9808717130401012</v>
      </c>
      <c r="Z68">
        <f t="shared" si="70"/>
        <v>4.8489034859930396</v>
      </c>
      <c r="AA68">
        <f t="shared" ref="AA68:AA73" si="82">(AB$2*vita*$C68+2*$B68)/2</f>
        <v>0.53055578645066925</v>
      </c>
      <c r="AB68">
        <f t="shared" si="62"/>
        <v>0.35205326181825264</v>
      </c>
      <c r="AC68">
        <f t="shared" si="71"/>
        <v>0.60489533390214467</v>
      </c>
    </row>
    <row r="69" spans="1:29" x14ac:dyDescent="0.2">
      <c r="A69">
        <f t="shared" si="65"/>
        <v>25</v>
      </c>
      <c r="B69">
        <f t="shared" ref="B69:B74" si="83">RADIANS(A69)</f>
        <v>0.43633231299858238</v>
      </c>
      <c r="C69">
        <f t="shared" si="72"/>
        <v>1.3364362878818068E-2</v>
      </c>
      <c r="D69">
        <f t="shared" si="73"/>
        <v>0.82139380484326963</v>
      </c>
      <c r="E69">
        <f t="shared" si="74"/>
        <v>3.1415926535897931</v>
      </c>
      <c r="F69">
        <f t="shared" si="75"/>
        <v>0.68277116448398756</v>
      </c>
      <c r="G69">
        <f t="shared" si="76"/>
        <v>10.121172124407556</v>
      </c>
      <c r="H69">
        <f t="shared" si="63"/>
        <v>19.590088862983961</v>
      </c>
      <c r="I69">
        <f t="shared" si="64"/>
        <v>-24.999999999999996</v>
      </c>
      <c r="J69">
        <f t="shared" si="56"/>
        <v>19.590088862983961</v>
      </c>
      <c r="K69">
        <f t="shared" si="43"/>
        <v>30.722043026229741</v>
      </c>
      <c r="L69">
        <f t="shared" si="77"/>
        <v>0.64267807584753334</v>
      </c>
      <c r="M69">
        <f t="shared" si="57"/>
        <v>15.34088497332924</v>
      </c>
      <c r="N69">
        <f t="shared" si="66"/>
        <v>25.279621891185279</v>
      </c>
      <c r="O69">
        <f t="shared" si="78"/>
        <v>0.60258498721107911</v>
      </c>
      <c r="P69">
        <f t="shared" si="58"/>
        <v>11.523241781604133</v>
      </c>
      <c r="Q69">
        <f t="shared" si="67"/>
        <v>19.963843806063203</v>
      </c>
      <c r="R69">
        <f t="shared" si="79"/>
        <v>0.562491898574625</v>
      </c>
      <c r="S69">
        <f t="shared" si="59"/>
        <v>8.125628458553118</v>
      </c>
      <c r="T69">
        <f t="shared" si="68"/>
        <v>14.808869973101221</v>
      </c>
      <c r="U69">
        <f t="shared" si="80"/>
        <v>0.52239880993817078</v>
      </c>
      <c r="V69">
        <f t="shared" si="60"/>
        <v>5.133814903984236</v>
      </c>
      <c r="W69">
        <f t="shared" si="69"/>
        <v>9.8478282055409849</v>
      </c>
      <c r="X69">
        <f t="shared" si="81"/>
        <v>0.48230572130171656</v>
      </c>
      <c r="Y69">
        <f t="shared" si="61"/>
        <v>2.5309631947796944</v>
      </c>
      <c r="Z69">
        <f t="shared" si="70"/>
        <v>5.1126000357598018</v>
      </c>
      <c r="AA69">
        <f t="shared" si="82"/>
        <v>0.4422126326652624</v>
      </c>
      <c r="AB69">
        <f t="shared" si="62"/>
        <v>0.29773579176369003</v>
      </c>
      <c r="AC69">
        <f t="shared" si="71"/>
        <v>0.63361583247498332</v>
      </c>
    </row>
    <row r="70" spans="1:29" x14ac:dyDescent="0.2">
      <c r="A70">
        <f t="shared" si="65"/>
        <v>20</v>
      </c>
      <c r="B70">
        <f t="shared" si="83"/>
        <v>0.3490658503988659</v>
      </c>
      <c r="C70">
        <f t="shared" si="72"/>
        <v>1.0815626585663493E-2</v>
      </c>
      <c r="D70">
        <f t="shared" si="73"/>
        <v>0.88302222155948906</v>
      </c>
      <c r="E70">
        <f t="shared" si="74"/>
        <v>3.1415926535897931</v>
      </c>
      <c r="F70">
        <f t="shared" si="75"/>
        <v>0.54850600463850074</v>
      </c>
      <c r="G70">
        <f t="shared" si="76"/>
        <v>12.909685726819207</v>
      </c>
      <c r="H70">
        <f t="shared" si="63"/>
        <v>16.223153395089174</v>
      </c>
      <c r="I70">
        <f t="shared" si="64"/>
        <v>-25.000000000000004</v>
      </c>
      <c r="J70">
        <f t="shared" si="56"/>
        <v>16.223153395089174</v>
      </c>
      <c r="K70">
        <f t="shared" si="43"/>
        <v>33.103235004687029</v>
      </c>
      <c r="L70">
        <f t="shared" si="77"/>
        <v>0.51605912488151029</v>
      </c>
      <c r="M70">
        <f t="shared" si="57"/>
        <v>12.650541442841904</v>
      </c>
      <c r="N70">
        <f t="shared" si="66"/>
        <v>27.039614760185298</v>
      </c>
      <c r="O70">
        <f t="shared" si="78"/>
        <v>0.48361224512451978</v>
      </c>
      <c r="P70">
        <f t="shared" si="58"/>
        <v>9.4640683640217329</v>
      </c>
      <c r="Q70">
        <f t="shared" si="67"/>
        <v>21.206764286903383</v>
      </c>
      <c r="R70">
        <f t="shared" si="79"/>
        <v>0.45116536536752927</v>
      </c>
      <c r="S70">
        <f t="shared" si="59"/>
        <v>6.6479563804673099</v>
      </c>
      <c r="T70">
        <f t="shared" si="68"/>
        <v>15.629238266022666</v>
      </c>
      <c r="U70">
        <f t="shared" si="80"/>
        <v>0.41871848561053882</v>
      </c>
      <c r="V70">
        <f t="shared" si="60"/>
        <v>4.1848685966255292</v>
      </c>
      <c r="W70">
        <f t="shared" si="69"/>
        <v>10.330516533662852</v>
      </c>
      <c r="X70">
        <f t="shared" si="81"/>
        <v>0.38627160585354831</v>
      </c>
      <c r="Y70">
        <f t="shared" si="61"/>
        <v>2.0559819830687931</v>
      </c>
      <c r="Z70">
        <f t="shared" si="70"/>
        <v>5.3329052372904071</v>
      </c>
      <c r="AA70">
        <f t="shared" si="82"/>
        <v>0.35382472609655785</v>
      </c>
      <c r="AB70">
        <f t="shared" si="62"/>
        <v>0.24106661622325784</v>
      </c>
      <c r="AC70">
        <f t="shared" si="71"/>
        <v>0.65744293303035084</v>
      </c>
    </row>
    <row r="71" spans="1:29" x14ac:dyDescent="0.2">
      <c r="A71">
        <f t="shared" si="65"/>
        <v>15</v>
      </c>
      <c r="B71">
        <f t="shared" si="83"/>
        <v>0.26179938779914941</v>
      </c>
      <c r="C71">
        <f t="shared" si="72"/>
        <v>8.1845768435381359E-3</v>
      </c>
      <c r="D71">
        <f t="shared" si="73"/>
        <v>0.9330127018922193</v>
      </c>
      <c r="E71">
        <f t="shared" si="74"/>
        <v>3.1415926535897931</v>
      </c>
      <c r="F71">
        <f t="shared" si="75"/>
        <v>0.41272298479399261</v>
      </c>
      <c r="G71">
        <f t="shared" si="76"/>
        <v>17.592804862381431</v>
      </c>
      <c r="H71">
        <f t="shared" si="63"/>
        <v>12.501785958296205</v>
      </c>
      <c r="I71">
        <f t="shared" si="64"/>
        <v>-24.999999999999996</v>
      </c>
      <c r="J71">
        <f t="shared" si="56"/>
        <v>12.501785958296205</v>
      </c>
      <c r="K71">
        <f t="shared" si="43"/>
        <v>35.043227765751077</v>
      </c>
      <c r="L71">
        <f t="shared" si="77"/>
        <v>0.38816925426337823</v>
      </c>
      <c r="M71">
        <f t="shared" si="57"/>
        <v>9.7160259294945419</v>
      </c>
      <c r="N71">
        <f t="shared" si="66"/>
        <v>28.464647341920305</v>
      </c>
      <c r="O71">
        <f t="shared" si="78"/>
        <v>0.36361552373276385</v>
      </c>
      <c r="P71">
        <f t="shared" si="58"/>
        <v>7.2455048101498294</v>
      </c>
      <c r="Q71">
        <f t="shared" si="67"/>
        <v>22.207070119189115</v>
      </c>
      <c r="R71">
        <f t="shared" si="79"/>
        <v>0.33906179320214941</v>
      </c>
      <c r="S71">
        <f t="shared" si="59"/>
        <v>5.0740852534166931</v>
      </c>
      <c r="T71">
        <f t="shared" si="68"/>
        <v>16.285583480073534</v>
      </c>
      <c r="U71">
        <f t="shared" si="80"/>
        <v>0.31450806267153503</v>
      </c>
      <c r="V71">
        <f t="shared" si="60"/>
        <v>3.1849087611917422</v>
      </c>
      <c r="W71">
        <f t="shared" si="69"/>
        <v>10.714464473151381</v>
      </c>
      <c r="X71">
        <f t="shared" si="81"/>
        <v>0.28995433214092059</v>
      </c>
      <c r="Y71">
        <f t="shared" si="61"/>
        <v>1.5604363309326796</v>
      </c>
      <c r="Z71">
        <f t="shared" si="70"/>
        <v>5.5071453902678842</v>
      </c>
      <c r="AA71">
        <f t="shared" si="82"/>
        <v>0.26540060161030621</v>
      </c>
      <c r="AB71">
        <f t="shared" si="62"/>
        <v>0.18249074321323042</v>
      </c>
      <c r="AC71">
        <f t="shared" si="71"/>
        <v>0.67618138049917254</v>
      </c>
    </row>
    <row r="72" spans="1:29" x14ac:dyDescent="0.2">
      <c r="A72">
        <f t="shared" si="65"/>
        <v>10</v>
      </c>
      <c r="B72">
        <f t="shared" si="83"/>
        <v>0.17453292519943295</v>
      </c>
      <c r="C72">
        <f t="shared" si="72"/>
        <v>5.4912375296508349E-3</v>
      </c>
      <c r="D72">
        <f t="shared" si="73"/>
        <v>0.96984631039295421</v>
      </c>
      <c r="E72">
        <f t="shared" si="74"/>
        <v>3.1415926535897931</v>
      </c>
      <c r="F72">
        <f t="shared" si="75"/>
        <v>0.27579134524619436</v>
      </c>
      <c r="G72">
        <f t="shared" si="76"/>
        <v>27.016312009535522</v>
      </c>
      <c r="H72">
        <f t="shared" si="63"/>
        <v>8.4985981422574124</v>
      </c>
      <c r="I72">
        <f t="shared" si="64"/>
        <v>-25</v>
      </c>
      <c r="J72">
        <f t="shared" si="56"/>
        <v>8.4985981422574124</v>
      </c>
      <c r="K72">
        <f t="shared" si="43"/>
        <v>36.478296430526875</v>
      </c>
      <c r="L72">
        <f t="shared" si="77"/>
        <v>0.25931763265724184</v>
      </c>
      <c r="M72">
        <f t="shared" si="57"/>
        <v>6.5888394969434403</v>
      </c>
      <c r="N72">
        <f t="shared" si="66"/>
        <v>29.51385918469655</v>
      </c>
      <c r="O72">
        <f t="shared" si="78"/>
        <v>0.24284392006828934</v>
      </c>
      <c r="P72">
        <f t="shared" si="58"/>
        <v>4.9021235735016626</v>
      </c>
      <c r="Q72">
        <f t="shared" si="67"/>
        <v>22.940210002232561</v>
      </c>
      <c r="R72">
        <f t="shared" si="79"/>
        <v>0.22637020747933684</v>
      </c>
      <c r="S72">
        <f t="shared" si="59"/>
        <v>3.4254561916360196</v>
      </c>
      <c r="T72">
        <f t="shared" si="68"/>
        <v>16.764484149609245</v>
      </c>
      <c r="U72">
        <f t="shared" si="80"/>
        <v>0.20989649489038434</v>
      </c>
      <c r="V72">
        <f t="shared" si="60"/>
        <v>2.1456151770893257</v>
      </c>
      <c r="W72">
        <f t="shared" si="69"/>
        <v>10.993384973538282</v>
      </c>
      <c r="X72">
        <f t="shared" si="81"/>
        <v>0.19342278230143184</v>
      </c>
      <c r="Y72">
        <f t="shared" si="61"/>
        <v>1.0491647134489042</v>
      </c>
      <c r="Z72">
        <f t="shared" si="70"/>
        <v>5.633176624924003</v>
      </c>
      <c r="AA72">
        <f t="shared" si="82"/>
        <v>0.17694906971247934</v>
      </c>
      <c r="AB72">
        <f t="shared" si="62"/>
        <v>0.12246992584727412</v>
      </c>
      <c r="AC72">
        <f t="shared" si="71"/>
        <v>0.68967725953709413</v>
      </c>
    </row>
    <row r="73" spans="1:29" x14ac:dyDescent="0.2">
      <c r="A73">
        <f t="shared" si="65"/>
        <v>5</v>
      </c>
      <c r="B73">
        <f t="shared" si="83"/>
        <v>8.7266462599716474E-2</v>
      </c>
      <c r="C73">
        <f t="shared" si="72"/>
        <v>2.7561065824630165E-3</v>
      </c>
      <c r="D73">
        <f t="shared" si="73"/>
        <v>0.99240387650610407</v>
      </c>
      <c r="E73">
        <f t="shared" si="74"/>
        <v>3.1415926535897931</v>
      </c>
      <c r="F73">
        <f t="shared" si="75"/>
        <v>0.13808906798033449</v>
      </c>
      <c r="G73">
        <f t="shared" si="76"/>
        <v>55.410161029776901</v>
      </c>
      <c r="H73">
        <f t="shared" si="63"/>
        <v>4.2995161542223359</v>
      </c>
      <c r="I73">
        <f t="shared" si="64"/>
        <v>-25.000000000000004</v>
      </c>
      <c r="J73">
        <f t="shared" si="56"/>
        <v>4.2995161542223359</v>
      </c>
      <c r="K73">
        <f t="shared" si="43"/>
        <v>37.359750774099211</v>
      </c>
      <c r="L73">
        <f t="shared" si="77"/>
        <v>0.12982074823294545</v>
      </c>
      <c r="M73">
        <f t="shared" si="57"/>
        <v>3.3284539451884476</v>
      </c>
      <c r="N73">
        <f t="shared" si="66"/>
        <v>30.1562907556103</v>
      </c>
      <c r="O73">
        <f t="shared" si="78"/>
        <v>0.1215524284855564</v>
      </c>
      <c r="P73">
        <f t="shared" si="58"/>
        <v>2.4729194399508101</v>
      </c>
      <c r="Q73">
        <f t="shared" si="67"/>
        <v>23.387737762305822</v>
      </c>
      <c r="R73">
        <f t="shared" si="79"/>
        <v>0.11328410873816736</v>
      </c>
      <c r="S73">
        <f t="shared" si="59"/>
        <v>1.7257052698304509</v>
      </c>
      <c r="T73">
        <f t="shared" si="68"/>
        <v>17.055942683525309</v>
      </c>
      <c r="U73">
        <f t="shared" si="80"/>
        <v>0.10501578899077831</v>
      </c>
      <c r="V73">
        <f t="shared" si="60"/>
        <v>1.0795744454961813</v>
      </c>
      <c r="W73">
        <f t="shared" si="69"/>
        <v>11.162636975315992</v>
      </c>
      <c r="X73">
        <f t="shared" si="81"/>
        <v>9.6747469243389256E-2</v>
      </c>
      <c r="Y73">
        <f t="shared" si="61"/>
        <v>0.5272623359500449</v>
      </c>
      <c r="Z73">
        <f t="shared" si="70"/>
        <v>5.7094321869588764</v>
      </c>
      <c r="AA73">
        <f t="shared" si="82"/>
        <v>8.8479149496000206E-2</v>
      </c>
      <c r="AB73">
        <f t="shared" si="62"/>
        <v>6.1478655071022549E-2</v>
      </c>
      <c r="AC73">
        <f t="shared" si="71"/>
        <v>0.69781952028379268</v>
      </c>
    </row>
    <row r="74" spans="1:29" x14ac:dyDescent="0.2">
      <c r="A74">
        <v>0.1</v>
      </c>
      <c r="B74">
        <f t="shared" si="83"/>
        <v>1.7453292519943296E-3</v>
      </c>
      <c r="C74">
        <f t="shared" si="72"/>
        <v>5.5192129011384051E-5</v>
      </c>
      <c r="D74">
        <f t="shared" si="73"/>
        <v>0.9999969538288952</v>
      </c>
      <c r="E74">
        <f t="shared" si="74"/>
        <v>3.1415926535897936</v>
      </c>
      <c r="F74">
        <f t="shared" si="75"/>
        <v>2.7630721109642518E-3</v>
      </c>
      <c r="G74">
        <f t="shared" si="76"/>
        <v>2844.4701994465254</v>
      </c>
      <c r="H74">
        <f t="shared" si="63"/>
        <v>8.6328345016022934E-2</v>
      </c>
      <c r="J74">
        <f t="shared" si="56"/>
        <v>8.6328345016022934E-2</v>
      </c>
      <c r="K74">
        <f>vita*xronos^2/4+SQRT(alfa)*xronos</f>
        <v>37.657040026752455</v>
      </c>
      <c r="L74">
        <f t="shared" si="77"/>
        <v>2.5974957239300995E-3</v>
      </c>
      <c r="M74">
        <f t="shared" si="57"/>
        <v>6.6797871921091753E-2</v>
      </c>
      <c r="N74">
        <f t="shared" si="66"/>
        <v>30.372536782861356</v>
      </c>
      <c r="O74">
        <f t="shared" si="78"/>
        <v>2.4319193368959472E-3</v>
      </c>
      <c r="P74">
        <f t="shared" ref="P74" si="84">IF(xronos&lt;$G74,-1/(vita*$C74^2)*(SIN(2*O74)/2-O74-SIN(2*$B74)/2+$B74),$H74)</f>
        <v>4.9605134445599691E-2</v>
      </c>
      <c r="Q74">
        <f>vita*P$2^2/4+SQRT(alfa)*P$2</f>
        <v>23.538207046247326</v>
      </c>
      <c r="R74">
        <f t="shared" si="79"/>
        <v>2.2663429498617953E-3</v>
      </c>
      <c r="S74">
        <f t="shared" ref="S74" si="85">IF(xronos&lt;$G74,-1/(vita*$C74^2)*(SIN(2*R74)/2-R74-SIN(2*$B74)/2+$B74),$H74)</f>
        <v>3.4601115720178578E-2</v>
      </c>
      <c r="T74">
        <f>vita*S$2^2/4+SQRT(alfa)*S$2</f>
        <v>17.153790555994753</v>
      </c>
      <c r="U74">
        <f t="shared" ref="U74" si="86">(V$2*vita*$C74+2*$B74)/2</f>
        <v>2.100766562827643E-3</v>
      </c>
      <c r="V74">
        <f t="shared" si="60"/>
        <v>2.1636798647669573E-2</v>
      </c>
      <c r="W74">
        <f>vita*V$2^2/4+SQRT(alfa)*V$2</f>
        <v>11.219374065742183</v>
      </c>
      <c r="X74">
        <f t="shared" ref="X74" si="87">(Y$2*vita*$C74+2*$B74)/2</f>
        <v>1.9351901757934907E-3</v>
      </c>
      <c r="Y74">
        <f t="shared" ref="Y74" si="88">IF(xronos&lt;$G74,-1/(vita*$C74^2)*(SIN(2*X74)/2-X74-SIN(2*$B74)/2+$B74),$H74)</f>
        <v>1.0563165899563907E-2</v>
      </c>
      <c r="Z74">
        <f t="shared" si="70"/>
        <v>5.7349473546190097</v>
      </c>
      <c r="AA74">
        <f t="shared" ref="AA74" si="89">(AB$2*vita*$C74+2*$B74)/2</f>
        <v>1.7696137887593386E-3</v>
      </c>
      <c r="AB74">
        <f t="shared" ref="AB74" si="90">IF(xronos&lt;$G74,-1/(vita*$C74^2)*(SIN(2*AA74)/2-AA74-SIN(2*$B74)/2+$B74),$H74)</f>
        <v>1.2311999480359775E-3</v>
      </c>
      <c r="AC74">
        <f t="shared" si="71"/>
        <v>0.700539995862559</v>
      </c>
    </row>
    <row r="75" spans="1:29" x14ac:dyDescent="0.2">
      <c r="J75">
        <f>1/bsel</f>
        <v>9.8999999999999968</v>
      </c>
    </row>
    <row r="77" spans="1:29" x14ac:dyDescent="0.2">
      <c r="O77" s="5" t="s">
        <v>86</v>
      </c>
      <c r="P77">
        <f>klimaxkymat/2</f>
        <v>75</v>
      </c>
      <c r="Q77" s="5" t="s">
        <v>10</v>
      </c>
      <c r="R77" s="5" t="s">
        <v>69</v>
      </c>
    </row>
    <row r="78" spans="1:29" x14ac:dyDescent="0.2">
      <c r="P78">
        <f>0</f>
        <v>0</v>
      </c>
      <c r="Q78">
        <f t="shared" ref="Q78:Q109" si="91">-aktina*COS(P78)</f>
        <v>-75</v>
      </c>
      <c r="R78">
        <f t="shared" ref="R78:R109" si="92">aktina*SIN(P78)</f>
        <v>0</v>
      </c>
    </row>
    <row r="79" spans="1:29" x14ac:dyDescent="0.2">
      <c r="P79">
        <f>P78+PI()/40</f>
        <v>7.8539816339744828E-2</v>
      </c>
      <c r="Q79">
        <f t="shared" si="91"/>
        <v>-74.768800029984604</v>
      </c>
      <c r="R79">
        <f t="shared" si="92"/>
        <v>5.8844321795883712</v>
      </c>
    </row>
    <row r="80" spans="1:29" x14ac:dyDescent="0.2">
      <c r="P80">
        <f t="shared" ref="P80:P143" si="93">P79+PI()/40</f>
        <v>0.15707963267948966</v>
      </c>
      <c r="Q80">
        <f t="shared" si="91"/>
        <v>-74.076625544635334</v>
      </c>
      <c r="R80">
        <f t="shared" si="92"/>
        <v>11.732584878017315</v>
      </c>
    </row>
    <row r="81" spans="16:18" x14ac:dyDescent="0.2">
      <c r="P81">
        <f t="shared" si="93"/>
        <v>0.23561944901923448</v>
      </c>
      <c r="Q81">
        <f t="shared" si="91"/>
        <v>-72.927744029825746</v>
      </c>
      <c r="R81">
        <f t="shared" si="92"/>
        <v>17.508402289192905</v>
      </c>
    </row>
    <row r="82" spans="16:18" x14ac:dyDescent="0.2">
      <c r="P82">
        <f t="shared" si="93"/>
        <v>0.31415926535897931</v>
      </c>
      <c r="Q82">
        <f t="shared" si="91"/>
        <v>-71.329238722136509</v>
      </c>
      <c r="R82">
        <f t="shared" si="92"/>
        <v>23.176274578121056</v>
      </c>
    </row>
    <row r="83" spans="16:18" x14ac:dyDescent="0.2">
      <c r="P83">
        <f t="shared" si="93"/>
        <v>0.39269908169872414</v>
      </c>
      <c r="Q83">
        <f t="shared" si="91"/>
        <v>-69.290964938346505</v>
      </c>
      <c r="R83">
        <f t="shared" si="92"/>
        <v>28.701257427381734</v>
      </c>
    </row>
    <row r="84" spans="16:18" x14ac:dyDescent="0.2">
      <c r="P84">
        <f t="shared" si="93"/>
        <v>0.47123889803846897</v>
      </c>
      <c r="Q84">
        <f t="shared" si="91"/>
        <v>-66.825489314127594</v>
      </c>
      <c r="R84">
        <f t="shared" si="92"/>
        <v>34.049287480466006</v>
      </c>
    </row>
    <row r="85" spans="16:18" x14ac:dyDescent="0.2">
      <c r="P85">
        <f t="shared" si="93"/>
        <v>0.5497787143782138</v>
      </c>
      <c r="Q85">
        <f t="shared" si="91"/>
        <v>-63.948012326556913</v>
      </c>
      <c r="R85">
        <f t="shared" si="92"/>
        <v>39.187392353696161</v>
      </c>
    </row>
    <row r="86" spans="16:18" x14ac:dyDescent="0.2">
      <c r="P86">
        <f t="shared" si="93"/>
        <v>0.62831853071795862</v>
      </c>
      <c r="Q86">
        <f t="shared" si="91"/>
        <v>-60.67627457812106</v>
      </c>
      <c r="R86">
        <f t="shared" si="92"/>
        <v>44.083893921935484</v>
      </c>
    </row>
    <row r="87" spans="16:18" x14ac:dyDescent="0.2">
      <c r="P87">
        <f t="shared" si="93"/>
        <v>0.70685834705770345</v>
      </c>
      <c r="Q87">
        <f t="shared" si="91"/>
        <v>-57.030447420002318</v>
      </c>
      <c r="R87">
        <f t="shared" si="92"/>
        <v>48.708603624763775</v>
      </c>
    </row>
    <row r="88" spans="16:18" x14ac:dyDescent="0.2">
      <c r="P88">
        <f t="shared" si="93"/>
        <v>0.78539816339744828</v>
      </c>
      <c r="Q88">
        <f t="shared" si="91"/>
        <v>-53.033008588991066</v>
      </c>
      <c r="R88">
        <f t="shared" si="92"/>
        <v>53.033008588991059</v>
      </c>
    </row>
    <row r="89" spans="16:18" x14ac:dyDescent="0.2">
      <c r="P89">
        <f t="shared" si="93"/>
        <v>0.86393797973719311</v>
      </c>
      <c r="Q89">
        <f t="shared" si="91"/>
        <v>-48.708603624763775</v>
      </c>
      <c r="R89">
        <f t="shared" si="92"/>
        <v>57.030447420002318</v>
      </c>
    </row>
    <row r="90" spans="16:18" x14ac:dyDescent="0.2">
      <c r="P90">
        <f t="shared" si="93"/>
        <v>0.94247779607693793</v>
      </c>
      <c r="Q90">
        <f t="shared" si="91"/>
        <v>-44.083893921935484</v>
      </c>
      <c r="R90">
        <f t="shared" si="92"/>
        <v>60.67627457812106</v>
      </c>
    </row>
    <row r="91" spans="16:18" x14ac:dyDescent="0.2">
      <c r="P91">
        <f t="shared" si="93"/>
        <v>1.0210176124166828</v>
      </c>
      <c r="Q91">
        <f t="shared" si="91"/>
        <v>-39.187392353696168</v>
      </c>
      <c r="R91">
        <f t="shared" si="92"/>
        <v>63.948012326556913</v>
      </c>
    </row>
    <row r="92" spans="16:18" x14ac:dyDescent="0.2">
      <c r="P92">
        <f t="shared" si="93"/>
        <v>1.0995574287564276</v>
      </c>
      <c r="Q92">
        <f t="shared" si="91"/>
        <v>-34.049287480466013</v>
      </c>
      <c r="R92">
        <f t="shared" si="92"/>
        <v>66.82548931412758</v>
      </c>
    </row>
    <row r="93" spans="16:18" x14ac:dyDescent="0.2">
      <c r="P93">
        <f t="shared" si="93"/>
        <v>1.1780972450961724</v>
      </c>
      <c r="Q93">
        <f t="shared" si="91"/>
        <v>-28.701257427381737</v>
      </c>
      <c r="R93">
        <f t="shared" si="92"/>
        <v>69.290964938346505</v>
      </c>
    </row>
    <row r="94" spans="16:18" x14ac:dyDescent="0.2">
      <c r="P94">
        <f t="shared" si="93"/>
        <v>1.2566370614359172</v>
      </c>
      <c r="Q94">
        <f t="shared" si="91"/>
        <v>-23.17627457812106</v>
      </c>
      <c r="R94">
        <f t="shared" si="92"/>
        <v>71.329238722136509</v>
      </c>
    </row>
    <row r="95" spans="16:18" x14ac:dyDescent="0.2">
      <c r="P95">
        <f t="shared" si="93"/>
        <v>1.3351768777756621</v>
      </c>
      <c r="Q95">
        <f t="shared" si="91"/>
        <v>-17.508402289192912</v>
      </c>
      <c r="R95">
        <f t="shared" si="92"/>
        <v>72.927744029825746</v>
      </c>
    </row>
    <row r="96" spans="16:18" x14ac:dyDescent="0.2">
      <c r="P96">
        <f t="shared" si="93"/>
        <v>1.4137166941154069</v>
      </c>
      <c r="Q96">
        <f t="shared" si="91"/>
        <v>-11.732584878017319</v>
      </c>
      <c r="R96">
        <f t="shared" si="92"/>
        <v>74.076625544635334</v>
      </c>
    </row>
    <row r="97" spans="16:18" x14ac:dyDescent="0.2">
      <c r="P97">
        <f t="shared" si="93"/>
        <v>1.4922565104551517</v>
      </c>
      <c r="Q97">
        <f t="shared" si="91"/>
        <v>-5.8844321795883747</v>
      </c>
      <c r="R97">
        <f t="shared" si="92"/>
        <v>74.768800029984604</v>
      </c>
    </row>
    <row r="98" spans="16:18" x14ac:dyDescent="0.2">
      <c r="P98">
        <f t="shared" si="93"/>
        <v>1.5707963267948966</v>
      </c>
      <c r="Q98">
        <f t="shared" si="91"/>
        <v>-4.594306705907325E-15</v>
      </c>
      <c r="R98">
        <f t="shared" si="92"/>
        <v>75</v>
      </c>
    </row>
    <row r="99" spans="16:18" x14ac:dyDescent="0.2">
      <c r="P99">
        <f t="shared" si="93"/>
        <v>1.6493361431346414</v>
      </c>
      <c r="Q99">
        <f t="shared" si="91"/>
        <v>5.8844321795883658</v>
      </c>
      <c r="R99">
        <f t="shared" si="92"/>
        <v>74.768800029984604</v>
      </c>
    </row>
    <row r="100" spans="16:18" x14ac:dyDescent="0.2">
      <c r="P100">
        <f t="shared" si="93"/>
        <v>1.7278759594743862</v>
      </c>
      <c r="Q100">
        <f t="shared" si="91"/>
        <v>11.732584878017311</v>
      </c>
      <c r="R100">
        <f t="shared" si="92"/>
        <v>74.076625544635334</v>
      </c>
    </row>
    <row r="101" spans="16:18" x14ac:dyDescent="0.2">
      <c r="P101">
        <f t="shared" si="93"/>
        <v>1.806415775814131</v>
      </c>
      <c r="Q101">
        <f t="shared" si="91"/>
        <v>17.508402289192901</v>
      </c>
      <c r="R101">
        <f t="shared" si="92"/>
        <v>72.927744029825746</v>
      </c>
    </row>
    <row r="102" spans="16:18" x14ac:dyDescent="0.2">
      <c r="P102">
        <f t="shared" si="93"/>
        <v>1.8849555921538759</v>
      </c>
      <c r="Q102">
        <f t="shared" si="91"/>
        <v>23.176274578121049</v>
      </c>
      <c r="R102">
        <f t="shared" si="92"/>
        <v>71.329238722136523</v>
      </c>
    </row>
    <row r="103" spans="16:18" x14ac:dyDescent="0.2">
      <c r="P103">
        <f t="shared" si="93"/>
        <v>1.9634954084936207</v>
      </c>
      <c r="Q103">
        <f t="shared" si="91"/>
        <v>28.70125742738173</v>
      </c>
      <c r="R103">
        <f t="shared" si="92"/>
        <v>69.290964938346505</v>
      </c>
    </row>
    <row r="104" spans="16:18" x14ac:dyDescent="0.2">
      <c r="P104">
        <f t="shared" si="93"/>
        <v>2.0420352248333655</v>
      </c>
      <c r="Q104">
        <f t="shared" si="91"/>
        <v>34.049287480465999</v>
      </c>
      <c r="R104">
        <f t="shared" si="92"/>
        <v>66.825489314127594</v>
      </c>
    </row>
    <row r="105" spans="16:18" x14ac:dyDescent="0.2">
      <c r="P105">
        <f t="shared" si="93"/>
        <v>2.1205750411731104</v>
      </c>
      <c r="Q105">
        <f t="shared" si="91"/>
        <v>39.187392353696161</v>
      </c>
      <c r="R105">
        <f t="shared" si="92"/>
        <v>63.94801232655692</v>
      </c>
    </row>
    <row r="106" spans="16:18" x14ac:dyDescent="0.2">
      <c r="P106">
        <f t="shared" si="93"/>
        <v>2.1991148575128552</v>
      </c>
      <c r="Q106">
        <f t="shared" si="91"/>
        <v>44.083893921935477</v>
      </c>
      <c r="R106">
        <f t="shared" si="92"/>
        <v>60.67627457812106</v>
      </c>
    </row>
    <row r="107" spans="16:18" x14ac:dyDescent="0.2">
      <c r="P107">
        <f t="shared" si="93"/>
        <v>2.2776546738526</v>
      </c>
      <c r="Q107">
        <f t="shared" si="91"/>
        <v>48.708603624763768</v>
      </c>
      <c r="R107">
        <f t="shared" si="92"/>
        <v>57.030447420002325</v>
      </c>
    </row>
    <row r="108" spans="16:18" x14ac:dyDescent="0.2">
      <c r="P108">
        <f t="shared" si="93"/>
        <v>2.3561944901923448</v>
      </c>
      <c r="Q108">
        <f t="shared" si="91"/>
        <v>53.033008588991059</v>
      </c>
      <c r="R108">
        <f t="shared" si="92"/>
        <v>53.033008588991066</v>
      </c>
    </row>
    <row r="109" spans="16:18" x14ac:dyDescent="0.2">
      <c r="P109">
        <f t="shared" si="93"/>
        <v>2.4347343065320897</v>
      </c>
      <c r="Q109">
        <f t="shared" si="91"/>
        <v>57.030447420002318</v>
      </c>
      <c r="R109">
        <f t="shared" si="92"/>
        <v>48.708603624763782</v>
      </c>
    </row>
    <row r="110" spans="16:18" x14ac:dyDescent="0.2">
      <c r="P110">
        <f t="shared" si="93"/>
        <v>2.5132741228718345</v>
      </c>
      <c r="Q110">
        <f t="shared" ref="Q110:Q141" si="94">-aktina*COS(P110)</f>
        <v>60.676274578121053</v>
      </c>
      <c r="R110">
        <f t="shared" ref="R110:R141" si="95">aktina*SIN(P110)</f>
        <v>44.083893921935491</v>
      </c>
    </row>
    <row r="111" spans="16:18" x14ac:dyDescent="0.2">
      <c r="P111">
        <f t="shared" si="93"/>
        <v>2.5918139392115793</v>
      </c>
      <c r="Q111">
        <f t="shared" si="94"/>
        <v>63.948012326556913</v>
      </c>
      <c r="R111">
        <f t="shared" si="95"/>
        <v>39.187392353696168</v>
      </c>
    </row>
    <row r="112" spans="16:18" x14ac:dyDescent="0.2">
      <c r="P112">
        <f t="shared" si="93"/>
        <v>2.6703537555513241</v>
      </c>
      <c r="Q112">
        <f t="shared" si="94"/>
        <v>66.82548931412758</v>
      </c>
      <c r="R112">
        <f t="shared" si="95"/>
        <v>34.049287480466013</v>
      </c>
    </row>
    <row r="113" spans="16:18" x14ac:dyDescent="0.2">
      <c r="P113">
        <f t="shared" si="93"/>
        <v>2.748893571891069</v>
      </c>
      <c r="Q113">
        <f t="shared" si="94"/>
        <v>69.290964938346505</v>
      </c>
      <c r="R113">
        <f t="shared" si="95"/>
        <v>28.701257427381741</v>
      </c>
    </row>
    <row r="114" spans="16:18" x14ac:dyDescent="0.2">
      <c r="P114">
        <f t="shared" si="93"/>
        <v>2.8274333882308138</v>
      </c>
      <c r="Q114">
        <f t="shared" si="94"/>
        <v>71.329238722136509</v>
      </c>
      <c r="R114">
        <f t="shared" si="95"/>
        <v>23.176274578121063</v>
      </c>
    </row>
    <row r="115" spans="16:18" x14ac:dyDescent="0.2">
      <c r="P115">
        <f t="shared" si="93"/>
        <v>2.9059732045705586</v>
      </c>
      <c r="Q115">
        <f t="shared" si="94"/>
        <v>72.927744029825746</v>
      </c>
      <c r="R115">
        <f t="shared" si="95"/>
        <v>17.508402289192915</v>
      </c>
    </row>
    <row r="116" spans="16:18" x14ac:dyDescent="0.2">
      <c r="P116">
        <f t="shared" si="93"/>
        <v>2.9845130209103035</v>
      </c>
      <c r="Q116">
        <f t="shared" si="94"/>
        <v>74.07662554463532</v>
      </c>
      <c r="R116">
        <f t="shared" si="95"/>
        <v>11.732584878017324</v>
      </c>
    </row>
    <row r="117" spans="16:18" x14ac:dyDescent="0.2">
      <c r="P117">
        <f t="shared" si="93"/>
        <v>3.0630528372500483</v>
      </c>
      <c r="Q117">
        <f t="shared" si="94"/>
        <v>74.768800029984604</v>
      </c>
      <c r="R117">
        <f t="shared" si="95"/>
        <v>5.8844321795883801</v>
      </c>
    </row>
    <row r="118" spans="16:18" x14ac:dyDescent="0.2">
      <c r="P118">
        <f t="shared" si="93"/>
        <v>3.1415926535897931</v>
      </c>
      <c r="Q118">
        <f t="shared" si="94"/>
        <v>75</v>
      </c>
      <c r="R118">
        <f t="shared" si="95"/>
        <v>9.1886134118146501E-15</v>
      </c>
    </row>
    <row r="119" spans="16:18" x14ac:dyDescent="0.2">
      <c r="P119">
        <f t="shared" si="93"/>
        <v>3.2201324699295379</v>
      </c>
      <c r="Q119">
        <f t="shared" si="94"/>
        <v>74.768800029984604</v>
      </c>
      <c r="R119">
        <f t="shared" si="95"/>
        <v>-5.8844321795883614</v>
      </c>
    </row>
    <row r="120" spans="16:18" x14ac:dyDescent="0.2">
      <c r="P120">
        <f t="shared" si="93"/>
        <v>3.2986722862692828</v>
      </c>
      <c r="Q120">
        <f t="shared" si="94"/>
        <v>74.076625544635334</v>
      </c>
      <c r="R120">
        <f t="shared" si="95"/>
        <v>-11.732584878017304</v>
      </c>
    </row>
    <row r="121" spans="16:18" x14ac:dyDescent="0.2">
      <c r="P121">
        <f t="shared" si="93"/>
        <v>3.3772121026090276</v>
      </c>
      <c r="Q121">
        <f t="shared" si="94"/>
        <v>72.927744029825746</v>
      </c>
      <c r="R121">
        <f t="shared" si="95"/>
        <v>-17.508402289192897</v>
      </c>
    </row>
    <row r="122" spans="16:18" x14ac:dyDescent="0.2">
      <c r="P122">
        <f t="shared" si="93"/>
        <v>3.4557519189487724</v>
      </c>
      <c r="Q122">
        <f t="shared" si="94"/>
        <v>71.329238722136523</v>
      </c>
      <c r="R122">
        <f t="shared" si="95"/>
        <v>-23.176274578121046</v>
      </c>
    </row>
    <row r="123" spans="16:18" x14ac:dyDescent="0.2">
      <c r="P123">
        <f t="shared" si="93"/>
        <v>3.5342917352885173</v>
      </c>
      <c r="Q123">
        <f t="shared" si="94"/>
        <v>69.290964938346519</v>
      </c>
      <c r="R123">
        <f t="shared" si="95"/>
        <v>-28.701257427381726</v>
      </c>
    </row>
    <row r="124" spans="16:18" x14ac:dyDescent="0.2">
      <c r="P124">
        <f t="shared" si="93"/>
        <v>3.6128315516282621</v>
      </c>
      <c r="Q124">
        <f t="shared" si="94"/>
        <v>66.825489314127594</v>
      </c>
      <c r="R124">
        <f t="shared" si="95"/>
        <v>-34.049287480465999</v>
      </c>
    </row>
    <row r="125" spans="16:18" x14ac:dyDescent="0.2">
      <c r="P125">
        <f t="shared" si="93"/>
        <v>3.6913713679680069</v>
      </c>
      <c r="Q125">
        <f t="shared" si="94"/>
        <v>63.94801232655692</v>
      </c>
      <c r="R125">
        <f t="shared" si="95"/>
        <v>-39.187392353696154</v>
      </c>
    </row>
    <row r="126" spans="16:18" x14ac:dyDescent="0.2">
      <c r="P126">
        <f t="shared" si="93"/>
        <v>3.7699111843077517</v>
      </c>
      <c r="Q126">
        <f t="shared" si="94"/>
        <v>60.676274578121067</v>
      </c>
      <c r="R126">
        <f t="shared" si="95"/>
        <v>-44.083893921935477</v>
      </c>
    </row>
    <row r="127" spans="16:18" x14ac:dyDescent="0.2">
      <c r="P127">
        <f t="shared" si="93"/>
        <v>3.8484510006474966</v>
      </c>
      <c r="Q127">
        <f t="shared" si="94"/>
        <v>57.030447420002325</v>
      </c>
      <c r="R127">
        <f t="shared" si="95"/>
        <v>-48.708603624763768</v>
      </c>
    </row>
    <row r="128" spans="16:18" x14ac:dyDescent="0.2">
      <c r="P128">
        <f t="shared" si="93"/>
        <v>3.9269908169872414</v>
      </c>
      <c r="Q128">
        <f t="shared" si="94"/>
        <v>53.033008588991073</v>
      </c>
      <c r="R128">
        <f t="shared" si="95"/>
        <v>-53.033008588991059</v>
      </c>
    </row>
    <row r="129" spans="16:18" x14ac:dyDescent="0.2">
      <c r="P129">
        <f t="shared" si="93"/>
        <v>4.0055306333269858</v>
      </c>
      <c r="Q129">
        <f t="shared" si="94"/>
        <v>48.708603624763811</v>
      </c>
      <c r="R129">
        <f t="shared" si="95"/>
        <v>-57.030447420002297</v>
      </c>
    </row>
    <row r="130" spans="16:18" x14ac:dyDescent="0.2">
      <c r="P130">
        <f t="shared" si="93"/>
        <v>4.0840704496667311</v>
      </c>
      <c r="Q130">
        <f t="shared" si="94"/>
        <v>44.083893921935491</v>
      </c>
      <c r="R130">
        <f t="shared" si="95"/>
        <v>-60.676274578121053</v>
      </c>
    </row>
    <row r="131" spans="16:18" x14ac:dyDescent="0.2">
      <c r="P131">
        <f t="shared" si="93"/>
        <v>4.1626102660064763</v>
      </c>
      <c r="Q131">
        <f t="shared" si="94"/>
        <v>39.18739235369614</v>
      </c>
      <c r="R131">
        <f t="shared" si="95"/>
        <v>-63.948012326556928</v>
      </c>
    </row>
    <row r="132" spans="16:18" x14ac:dyDescent="0.2">
      <c r="P132">
        <f t="shared" si="93"/>
        <v>4.2411500823462216</v>
      </c>
      <c r="Q132">
        <f t="shared" si="94"/>
        <v>34.049287480465964</v>
      </c>
      <c r="R132">
        <f t="shared" si="95"/>
        <v>-66.825489314127623</v>
      </c>
    </row>
    <row r="133" spans="16:18" x14ac:dyDescent="0.2">
      <c r="P133">
        <f t="shared" si="93"/>
        <v>4.3196898986859669</v>
      </c>
      <c r="Q133">
        <f t="shared" si="94"/>
        <v>28.701257427381652</v>
      </c>
      <c r="R133">
        <f t="shared" si="95"/>
        <v>-69.290964938346534</v>
      </c>
    </row>
    <row r="134" spans="16:18" x14ac:dyDescent="0.2">
      <c r="P134">
        <f t="shared" si="93"/>
        <v>4.3982297150257121</v>
      </c>
      <c r="Q134">
        <f t="shared" si="94"/>
        <v>23.176274578120942</v>
      </c>
      <c r="R134">
        <f t="shared" si="95"/>
        <v>-71.329238722136552</v>
      </c>
    </row>
    <row r="135" spans="16:18" x14ac:dyDescent="0.2">
      <c r="P135">
        <f t="shared" si="93"/>
        <v>4.4767695313654574</v>
      </c>
      <c r="Q135">
        <f t="shared" si="94"/>
        <v>17.508402289192755</v>
      </c>
      <c r="R135">
        <f t="shared" si="95"/>
        <v>-72.927744029825789</v>
      </c>
    </row>
    <row r="136" spans="16:18" x14ac:dyDescent="0.2">
      <c r="P136">
        <f t="shared" si="93"/>
        <v>4.5553093477052027</v>
      </c>
      <c r="Q136">
        <f t="shared" si="94"/>
        <v>11.732584878017132</v>
      </c>
      <c r="R136">
        <f t="shared" si="95"/>
        <v>-74.076625544635363</v>
      </c>
    </row>
    <row r="137" spans="16:18" x14ac:dyDescent="0.2">
      <c r="P137">
        <f t="shared" si="93"/>
        <v>4.633849164044948</v>
      </c>
      <c r="Q137">
        <f t="shared" si="94"/>
        <v>5.8844321795881518</v>
      </c>
      <c r="R137">
        <f t="shared" si="95"/>
        <v>-74.768800029984618</v>
      </c>
    </row>
    <row r="138" spans="16:18" x14ac:dyDescent="0.2">
      <c r="P138">
        <f t="shared" si="93"/>
        <v>4.7123889803846932</v>
      </c>
      <c r="Q138">
        <f t="shared" si="94"/>
        <v>-2.5267060579231559E-13</v>
      </c>
      <c r="R138">
        <f t="shared" si="95"/>
        <v>-75</v>
      </c>
    </row>
    <row r="139" spans="16:18" x14ac:dyDescent="0.2">
      <c r="P139">
        <f t="shared" si="93"/>
        <v>4.7909287967244385</v>
      </c>
      <c r="Q139">
        <f t="shared" si="94"/>
        <v>-5.8844321795886563</v>
      </c>
      <c r="R139">
        <f t="shared" si="95"/>
        <v>-74.768800029984575</v>
      </c>
    </row>
    <row r="140" spans="16:18" x14ac:dyDescent="0.2">
      <c r="P140">
        <f t="shared" si="93"/>
        <v>4.8694686130641838</v>
      </c>
      <c r="Q140">
        <f t="shared" si="94"/>
        <v>-11.732584878017629</v>
      </c>
      <c r="R140">
        <f t="shared" si="95"/>
        <v>-74.076625544635277</v>
      </c>
    </row>
    <row r="141" spans="16:18" x14ac:dyDescent="0.2">
      <c r="P141">
        <f t="shared" si="93"/>
        <v>4.948008429403929</v>
      </c>
      <c r="Q141">
        <f t="shared" si="94"/>
        <v>-17.508402289193249</v>
      </c>
      <c r="R141">
        <f t="shared" si="95"/>
        <v>-72.927744029825661</v>
      </c>
    </row>
    <row r="142" spans="16:18" x14ac:dyDescent="0.2">
      <c r="P142">
        <f t="shared" si="93"/>
        <v>5.0265482457436743</v>
      </c>
      <c r="Q142">
        <f t="shared" ref="Q142:Q158" si="96">-aktina*COS(P142)</f>
        <v>-23.176274578121422</v>
      </c>
      <c r="R142">
        <f t="shared" ref="R142:R158" si="97">aktina*SIN(P142)</f>
        <v>-71.329238722136395</v>
      </c>
    </row>
    <row r="143" spans="16:18" x14ac:dyDescent="0.2">
      <c r="P143">
        <f t="shared" si="93"/>
        <v>5.1050880620834196</v>
      </c>
      <c r="Q143">
        <f t="shared" si="96"/>
        <v>-28.701257427382121</v>
      </c>
      <c r="R143">
        <f t="shared" si="97"/>
        <v>-69.290964938346349</v>
      </c>
    </row>
    <row r="144" spans="16:18" x14ac:dyDescent="0.2">
      <c r="P144">
        <f t="shared" ref="P144:P158" si="98">P143+PI()/40</f>
        <v>5.1836278784231649</v>
      </c>
      <c r="Q144">
        <f t="shared" si="96"/>
        <v>-34.049287480466411</v>
      </c>
      <c r="R144">
        <f t="shared" si="97"/>
        <v>-66.825489314127381</v>
      </c>
    </row>
    <row r="145" spans="16:18" x14ac:dyDescent="0.2">
      <c r="P145">
        <f t="shared" si="98"/>
        <v>5.2621676947629101</v>
      </c>
      <c r="Q145">
        <f t="shared" si="96"/>
        <v>-39.187392353696573</v>
      </c>
      <c r="R145">
        <f t="shared" si="97"/>
        <v>-63.948012326556665</v>
      </c>
    </row>
    <row r="146" spans="16:18" x14ac:dyDescent="0.2">
      <c r="P146">
        <f t="shared" si="98"/>
        <v>5.3407075111026554</v>
      </c>
      <c r="Q146">
        <f t="shared" si="96"/>
        <v>-44.083893921935903</v>
      </c>
      <c r="R146">
        <f t="shared" si="97"/>
        <v>-60.676274578120754</v>
      </c>
    </row>
    <row r="147" spans="16:18" x14ac:dyDescent="0.2">
      <c r="P147">
        <f t="shared" si="98"/>
        <v>5.4192473274424007</v>
      </c>
      <c r="Q147">
        <f t="shared" si="96"/>
        <v>-48.708603624764194</v>
      </c>
      <c r="R147">
        <f t="shared" si="97"/>
        <v>-57.030447420001963</v>
      </c>
    </row>
    <row r="148" spans="16:18" x14ac:dyDescent="0.2">
      <c r="P148">
        <f t="shared" si="98"/>
        <v>5.4977871437821459</v>
      </c>
      <c r="Q148">
        <f t="shared" si="96"/>
        <v>-53.033008588991478</v>
      </c>
      <c r="R148">
        <f t="shared" si="97"/>
        <v>-53.033008588990654</v>
      </c>
    </row>
    <row r="149" spans="16:18" x14ac:dyDescent="0.2">
      <c r="P149">
        <f t="shared" si="98"/>
        <v>5.5763269601218912</v>
      </c>
      <c r="Q149">
        <f t="shared" si="96"/>
        <v>-57.030447420002723</v>
      </c>
      <c r="R149">
        <f t="shared" si="97"/>
        <v>-48.708603624763306</v>
      </c>
    </row>
    <row r="150" spans="16:18" x14ac:dyDescent="0.2">
      <c r="P150">
        <f t="shared" si="98"/>
        <v>5.6548667764616365</v>
      </c>
      <c r="Q150">
        <f t="shared" si="96"/>
        <v>-60.676274578121443</v>
      </c>
      <c r="R150">
        <f t="shared" si="97"/>
        <v>-44.083893921934958</v>
      </c>
    </row>
    <row r="151" spans="16:18" x14ac:dyDescent="0.2">
      <c r="P151">
        <f t="shared" si="98"/>
        <v>5.7334065928013818</v>
      </c>
      <c r="Q151">
        <f t="shared" si="96"/>
        <v>-63.948012326557269</v>
      </c>
      <c r="R151">
        <f t="shared" si="97"/>
        <v>-39.187392353695586</v>
      </c>
    </row>
    <row r="152" spans="16:18" x14ac:dyDescent="0.2">
      <c r="P152">
        <f t="shared" si="98"/>
        <v>5.811946409141127</v>
      </c>
      <c r="Q152">
        <f t="shared" si="96"/>
        <v>-66.825489314127921</v>
      </c>
      <c r="R152">
        <f t="shared" si="97"/>
        <v>-34.049287480465374</v>
      </c>
    </row>
    <row r="153" spans="16:18" x14ac:dyDescent="0.2">
      <c r="P153">
        <f t="shared" si="98"/>
        <v>5.8904862254808723</v>
      </c>
      <c r="Q153">
        <f t="shared" si="96"/>
        <v>-69.290964938346804</v>
      </c>
      <c r="R153">
        <f t="shared" si="97"/>
        <v>-28.701257427381041</v>
      </c>
    </row>
    <row r="154" spans="16:18" x14ac:dyDescent="0.2">
      <c r="P154">
        <f t="shared" si="98"/>
        <v>5.9690260418206176</v>
      </c>
      <c r="Q154">
        <f t="shared" si="96"/>
        <v>-71.329238722136751</v>
      </c>
      <c r="R154">
        <f t="shared" si="97"/>
        <v>-23.176274578120314</v>
      </c>
    </row>
    <row r="155" spans="16:18" x14ac:dyDescent="0.2">
      <c r="P155">
        <f t="shared" si="98"/>
        <v>6.0475658581603629</v>
      </c>
      <c r="Q155">
        <f t="shared" si="96"/>
        <v>-72.927744029825931</v>
      </c>
      <c r="R155">
        <f t="shared" si="97"/>
        <v>-17.508402289192112</v>
      </c>
    </row>
    <row r="156" spans="16:18" x14ac:dyDescent="0.2">
      <c r="P156">
        <f t="shared" si="98"/>
        <v>6.1261056745001081</v>
      </c>
      <c r="Q156">
        <f t="shared" si="96"/>
        <v>-74.076625544635462</v>
      </c>
      <c r="R156">
        <f t="shared" si="97"/>
        <v>-11.732584878016478</v>
      </c>
    </row>
    <row r="157" spans="16:18" x14ac:dyDescent="0.2">
      <c r="P157">
        <f t="shared" si="98"/>
        <v>6.2046454908398534</v>
      </c>
      <c r="Q157">
        <f t="shared" si="96"/>
        <v>-74.768800029984661</v>
      </c>
      <c r="R157">
        <f t="shared" si="97"/>
        <v>-5.8844321795874919</v>
      </c>
    </row>
    <row r="158" spans="16:18" x14ac:dyDescent="0.2">
      <c r="P158">
        <f t="shared" si="98"/>
        <v>6.2831853071795987</v>
      </c>
      <c r="Q158">
        <f t="shared" si="96"/>
        <v>-75</v>
      </c>
      <c r="R158">
        <f t="shared" si="97"/>
        <v>9.1421011386150219E-13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quation.3" shapeId="6145" r:id="rId3">
          <objectPr defaultSize="0" autoPict="0" r:id="rId4">
            <anchor moveWithCells="1" sizeWithCells="1">
              <from>
                <xdr:col>0</xdr:col>
                <xdr:colOff>0</xdr:colOff>
                <xdr:row>34</xdr:row>
                <xdr:rowOff>85725</xdr:rowOff>
              </from>
              <to>
                <xdr:col>0</xdr:col>
                <xdr:colOff>314325</xdr:colOff>
                <xdr:row>35</xdr:row>
                <xdr:rowOff>133350</xdr:rowOff>
              </to>
            </anchor>
          </objectPr>
        </oleObject>
      </mc:Choice>
      <mc:Fallback>
        <oleObject progId="Equation.3" shapeId="614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Φύλλα εργασίας</vt:lpstr>
      </vt:variant>
      <vt:variant>
        <vt:i4>5</vt:i4>
      </vt:variant>
      <vt:variant>
        <vt:lpstr>Γραφήματα</vt:lpstr>
      </vt:variant>
      <vt:variant>
        <vt:i4>4</vt:i4>
      </vt:variant>
      <vt:variant>
        <vt:lpstr>Καθορισμένες περιοχές</vt:lpstr>
      </vt:variant>
      <vt:variant>
        <vt:i4>105</vt:i4>
      </vt:variant>
    </vt:vector>
  </HeadingPairs>
  <TitlesOfParts>
    <vt:vector size="114" baseType="lpstr">
      <vt:lpstr>squareroot</vt:lpstr>
      <vt:lpstr>linear</vt:lpstr>
      <vt:lpstr>data</vt:lpstr>
      <vt:lpstr>CURVED</vt:lpstr>
      <vt:lpstr>kampyles</vt:lpstr>
      <vt:lpstr>square_root</vt:lpstr>
      <vt:lpstr>linear_dependence</vt:lpstr>
      <vt:lpstr>atmospheric refraction</vt:lpstr>
      <vt:lpstr>earth and rays</vt:lpstr>
      <vt:lpstr>_100n</vt:lpstr>
      <vt:lpstr>_1stint</vt:lpstr>
      <vt:lpstr>_2ndint</vt:lpstr>
      <vt:lpstr>a_exis</vt:lpstr>
      <vt:lpstr>a_exisosi</vt:lpstr>
      <vt:lpstr>a_M</vt:lpstr>
      <vt:lpstr>AA</vt:lpstr>
      <vt:lpstr>aell</vt:lpstr>
      <vt:lpstr>aell2</vt:lpstr>
      <vt:lpstr>aktina</vt:lpstr>
      <vt:lpstr>Al</vt:lpstr>
      <vt:lpstr>alfa</vt:lpstr>
      <vt:lpstr>alfagon</vt:lpstr>
      <vt:lpstr>algo0</vt:lpstr>
      <vt:lpstr>ApGS</vt:lpstr>
      <vt:lpstr>aploarx</vt:lpstr>
      <vt:lpstr>Asel</vt:lpstr>
      <vt:lpstr>b_s</vt:lpstr>
      <vt:lpstr>BB</vt:lpstr>
      <vt:lpstr>bell</vt:lpstr>
      <vt:lpstr>bell2</vt:lpstr>
      <vt:lpstr>bsel</vt:lpstr>
      <vt:lpstr>c_0</vt:lpstr>
      <vt:lpstr>c_earth</vt:lpstr>
      <vt:lpstr>c_EXISOSI</vt:lpstr>
      <vt:lpstr>c_s</vt:lpstr>
      <vt:lpstr>cb</vt:lpstr>
      <vt:lpstr>CC</vt:lpstr>
      <vt:lpstr>cdiakato</vt:lpstr>
      <vt:lpstr>dc</vt:lpstr>
      <vt:lpstr>delt</vt:lpstr>
      <vt:lpstr>delta</vt:lpstr>
      <vt:lpstr>deltay</vt:lpstr>
      <vt:lpstr>delx</vt:lpstr>
      <vt:lpstr>det</vt:lpstr>
      <vt:lpstr>detaf</vt:lpstr>
      <vt:lpstr>dex</vt:lpstr>
      <vt:lpstr>diakt</vt:lpstr>
      <vt:lpstr>dist1</vt:lpstr>
      <vt:lpstr>Distan_xa</vt:lpstr>
      <vt:lpstr>Distan_xb</vt:lpstr>
      <vt:lpstr>dr</vt:lpstr>
      <vt:lpstr>dt</vt:lpstr>
      <vt:lpstr>dte</vt:lpstr>
      <vt:lpstr>dtheta</vt:lpstr>
      <vt:lpstr>dtl</vt:lpstr>
      <vt:lpstr>dtlin</vt:lpstr>
      <vt:lpstr>dtt</vt:lpstr>
      <vt:lpstr>dys</vt:lpstr>
      <vt:lpstr>ellearx</vt:lpstr>
      <vt:lpstr>epsi</vt:lpstr>
      <vt:lpstr>fia</vt:lpstr>
      <vt:lpstr>fia_mires</vt:lpstr>
      <vt:lpstr>fisosti</vt:lpstr>
      <vt:lpstr>fm</vt:lpstr>
      <vt:lpstr>goniafeg</vt:lpstr>
      <vt:lpstr>hatm</vt:lpstr>
      <vt:lpstr>incid1</vt:lpstr>
      <vt:lpstr>incid22</vt:lpstr>
      <vt:lpstr>Kay</vt:lpstr>
      <vt:lpstr>kay2_</vt:lpstr>
      <vt:lpstr>KLIMAX</vt:lpstr>
      <vt:lpstr>klimaxkymat</vt:lpstr>
      <vt:lpstr>KLISELHNH</vt:lpstr>
      <vt:lpstr>mm</vt:lpstr>
      <vt:lpstr>mmm</vt:lpstr>
      <vt:lpstr>msel</vt:lpstr>
      <vt:lpstr>natm</vt:lpstr>
      <vt:lpstr>parbros</vt:lpstr>
      <vt:lpstr>proto</vt:lpstr>
      <vt:lpstr>psi0</vt:lpstr>
      <vt:lpstr>rarxiko</vt:lpstr>
      <vt:lpstr>Rg</vt:lpstr>
      <vt:lpstr>Rs</vt:lpstr>
      <vt:lpstr>rsh</vt:lpstr>
      <vt:lpstr>statha</vt:lpstr>
      <vt:lpstr>stathb</vt:lpstr>
      <vt:lpstr>stathE</vt:lpstr>
      <vt:lpstr>stathg</vt:lpstr>
      <vt:lpstr>t1_</vt:lpstr>
      <vt:lpstr>t2_</vt:lpstr>
      <vt:lpstr>tana</vt:lpstr>
      <vt:lpstr>theta</vt:lpstr>
      <vt:lpstr>v0</vt:lpstr>
      <vt:lpstr>vita</vt:lpstr>
      <vt:lpstr>Vl</vt:lpstr>
      <vt:lpstr>xarxiko</vt:lpstr>
      <vt:lpstr>xathesi1</vt:lpstr>
      <vt:lpstr>xbthesi1</vt:lpstr>
      <vt:lpstr>xcut</vt:lpstr>
      <vt:lpstr>XMHDEN</vt:lpstr>
      <vt:lpstr>xmiden</vt:lpstr>
      <vt:lpstr>xronos</vt:lpstr>
      <vt:lpstr>xronos_lin</vt:lpstr>
      <vt:lpstr>xronos_sq</vt:lpstr>
      <vt:lpstr>xronoslin</vt:lpstr>
      <vt:lpstr>xs</vt:lpstr>
      <vt:lpstr>xsel</vt:lpstr>
      <vt:lpstr>yarxiko</vt:lpstr>
      <vt:lpstr>yathesi1</vt:lpstr>
      <vt:lpstr>ybthesi1</vt:lpstr>
      <vt:lpstr>ycut</vt:lpstr>
      <vt:lpstr>ymiden</vt:lpstr>
      <vt:lpstr>ys</vt:lpstr>
      <vt:lpstr>ysel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Pavlos</dc:creator>
  <cp:lastModifiedBy>Dell</cp:lastModifiedBy>
  <cp:lastPrinted>2008-05-14T09:51:03Z</cp:lastPrinted>
  <dcterms:created xsi:type="dcterms:W3CDTF">2004-11-25T12:25:47Z</dcterms:created>
  <dcterms:modified xsi:type="dcterms:W3CDTF">2021-08-23T11:39:26Z</dcterms:modified>
</cp:coreProperties>
</file>